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12"/>
  <workbookPr/>
  <mc:AlternateContent xmlns:mc="http://schemas.openxmlformats.org/markup-compatibility/2006">
    <mc:Choice Requires="x15">
      <x15ac:absPath xmlns:x15ac="http://schemas.microsoft.com/office/spreadsheetml/2010/11/ac" url="/Users/klabunets/Documents/Repositories/svn/CYBECO/Experiments/2017-Compr/"/>
    </mc:Choice>
  </mc:AlternateContent>
  <xr:revisionPtr revIDLastSave="0" documentId="13_ncr:1_{3762F045-38BC-FC4E-9736-B95FD43D0166}" xr6:coauthVersionLast="36" xr6:coauthVersionMax="36" xr10:uidLastSave="{00000000-0000-0000-0000-000000000000}"/>
  <bookViews>
    <workbookView xWindow="20" yWindow="460" windowWidth="28780" windowHeight="16220" xr2:uid="{EB4CE7C6-863A-894F-9A1E-C257C7DF4137}"/>
  </bookViews>
  <sheets>
    <sheet name="Readme" sheetId="9" r:id="rId1"/>
    <sheet name="raw data" sheetId="1" r:id="rId2"/>
    <sheet name="dataset cleaned" sheetId="2" r:id="rId3"/>
    <sheet name="Results Check" sheetId="4" r:id="rId4"/>
    <sheet name="Compr. Q. - Online Banking" sheetId="5" r:id="rId5"/>
    <sheet name="ColumnsReferences" sheetId="3" r:id="rId6"/>
    <sheet name="Dictionary" sheetId="7" r:id="rId7"/>
    <sheet name="dataset" sheetId="6" r:id="rId8"/>
  </sheets>
  <definedNames>
    <definedName name="_xlnm._FilterDatabase" localSheetId="4" hidden="1">'Compr. Q. - Online Banking'!$A$1:$I$49</definedName>
    <definedName name="_xlnm._FilterDatabase" localSheetId="7" hidden="1">dataset!$A$3:$CV$185</definedName>
    <definedName name="_xlnm._FilterDatabase" localSheetId="2" hidden="1">'dataset cleaned'!$A$3:$BK$3</definedName>
    <definedName name="_xlnm._FilterDatabase" localSheetId="1" hidden="1">'raw data'!$A$5:$JJ$96</definedName>
    <definedName name="_xlnm._FilterDatabase" localSheetId="3" hidden="1">'Results Check'!$A$3:$CB$185</definedName>
  </definedNames>
  <calcPr calcId="181029"/>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C3" i="5" l="1"/>
  <c r="GE4" i="1"/>
  <c r="A95" i="6" l="1"/>
  <c r="A66" i="6"/>
  <c r="A96" i="6"/>
  <c r="A5" i="6"/>
  <c r="A111" i="6"/>
  <c r="A20" i="6"/>
  <c r="A97" i="6"/>
  <c r="A37" i="6"/>
  <c r="A98" i="6"/>
  <c r="A67" i="6"/>
  <c r="A99" i="6"/>
  <c r="A6" i="6"/>
  <c r="A112" i="6"/>
  <c r="A51" i="6"/>
  <c r="A101" i="6"/>
  <c r="A52" i="6"/>
  <c r="A113" i="6"/>
  <c r="A53" i="6"/>
  <c r="A102" i="6"/>
  <c r="A7" i="6"/>
  <c r="A103" i="6"/>
  <c r="A54" i="6"/>
  <c r="A116" i="6"/>
  <c r="A55" i="6"/>
  <c r="A117" i="6"/>
  <c r="A81" i="6"/>
  <c r="A118" i="6"/>
  <c r="A8" i="6"/>
  <c r="A120" i="6"/>
  <c r="A69" i="6"/>
  <c r="A121" i="6"/>
  <c r="A21" i="6"/>
  <c r="A123" i="6"/>
  <c r="A56" i="6"/>
  <c r="A124" i="6"/>
  <c r="A82" i="6"/>
  <c r="A109" i="6"/>
  <c r="A38" i="6"/>
  <c r="A110" i="6"/>
  <c r="A39" i="6"/>
  <c r="A128" i="6"/>
  <c r="A70" i="6"/>
  <c r="A142" i="6"/>
  <c r="A83" i="6"/>
  <c r="A143" i="6"/>
  <c r="A58" i="6"/>
  <c r="A144" i="6"/>
  <c r="A10" i="6"/>
  <c r="A145" i="6"/>
  <c r="A22" i="6"/>
  <c r="A146" i="6"/>
  <c r="A71" i="6"/>
  <c r="A147" i="6"/>
  <c r="A85" i="6"/>
  <c r="A129" i="6"/>
  <c r="A86" i="6"/>
  <c r="A130" i="6"/>
  <c r="A42" i="6"/>
  <c r="A149" i="6"/>
  <c r="A87" i="6"/>
  <c r="A133" i="6"/>
  <c r="A72" i="6"/>
  <c r="A151" i="6"/>
  <c r="A60" i="6"/>
  <c r="A134" i="6"/>
  <c r="A11" i="6"/>
  <c r="A152" i="6"/>
  <c r="A12" i="6"/>
  <c r="A136" i="6"/>
  <c r="A25" i="6"/>
  <c r="A137" i="6"/>
  <c r="A43" i="6"/>
  <c r="A138" i="6"/>
  <c r="A74" i="6"/>
  <c r="A139" i="6"/>
  <c r="A61" i="6"/>
  <c r="A155" i="6"/>
  <c r="A26" i="6"/>
  <c r="A156" i="6"/>
  <c r="A90" i="6"/>
  <c r="A157" i="6"/>
  <c r="A45" i="6"/>
  <c r="A158" i="6"/>
  <c r="A46" i="6"/>
  <c r="A172" i="6"/>
  <c r="A27" i="6"/>
  <c r="A160" i="6"/>
  <c r="A91" i="6"/>
  <c r="A173" i="6"/>
  <c r="A92" i="6"/>
  <c r="A161" i="6"/>
  <c r="A77" i="6"/>
  <c r="A174" i="6"/>
  <c r="A29" i="6"/>
  <c r="A162" i="6"/>
  <c r="A93" i="6"/>
  <c r="A176" i="6"/>
  <c r="A30" i="6"/>
  <c r="A177" i="6"/>
  <c r="A47" i="6"/>
  <c r="A178" i="6"/>
  <c r="A48" i="6"/>
  <c r="A163" i="6"/>
  <c r="A78" i="6"/>
  <c r="A165" i="6"/>
  <c r="A79" i="6"/>
  <c r="A181" i="6"/>
  <c r="A32" i="6"/>
  <c r="A182" i="6"/>
  <c r="A33" i="6"/>
  <c r="A183" i="6"/>
  <c r="A18" i="6"/>
  <c r="A168" i="6"/>
  <c r="A19" i="6"/>
  <c r="A184" i="6"/>
  <c r="A64" i="6"/>
  <c r="A169" i="6"/>
  <c r="A65" i="6"/>
  <c r="A170" i="6"/>
  <c r="A36" i="6"/>
  <c r="A31" i="6"/>
  <c r="A73" i="6"/>
  <c r="A62" i="6"/>
  <c r="A44" i="6"/>
  <c r="A75" i="6"/>
  <c r="A41" i="6"/>
  <c r="A13" i="6"/>
  <c r="A88" i="6"/>
  <c r="A68" i="6"/>
  <c r="A40" i="6"/>
  <c r="A34" i="6"/>
  <c r="A63" i="6"/>
  <c r="A57" i="6"/>
  <c r="A76" i="6"/>
  <c r="A50" i="6"/>
  <c r="A17" i="6"/>
  <c r="A15" i="6"/>
  <c r="A84" i="6"/>
  <c r="A80" i="6"/>
  <c r="A23" i="6"/>
  <c r="A89" i="6"/>
  <c r="A16" i="6"/>
  <c r="A59" i="6"/>
  <c r="A14" i="6"/>
  <c r="A35" i="6"/>
  <c r="A24" i="6"/>
  <c r="A28" i="6"/>
  <c r="A94" i="6"/>
  <c r="A49" i="6"/>
  <c r="A9" i="6"/>
  <c r="A127" i="6"/>
  <c r="A122" i="6"/>
  <c r="A164" i="6"/>
  <c r="A153" i="6"/>
  <c r="A135" i="6"/>
  <c r="A166" i="6"/>
  <c r="A132" i="6"/>
  <c r="A104" i="6"/>
  <c r="A179" i="6"/>
  <c r="A159" i="6"/>
  <c r="A131" i="6"/>
  <c r="A125" i="6"/>
  <c r="A154" i="6"/>
  <c r="A148" i="6"/>
  <c r="A167" i="6"/>
  <c r="A141" i="6"/>
  <c r="A108" i="6"/>
  <c r="A106" i="6"/>
  <c r="A175" i="6"/>
  <c r="A171" i="6"/>
  <c r="A114" i="6"/>
  <c r="A180" i="6"/>
  <c r="A107" i="6"/>
  <c r="A150" i="6"/>
  <c r="A105" i="6"/>
  <c r="A126" i="6"/>
  <c r="A115" i="6"/>
  <c r="A119" i="6"/>
  <c r="A185" i="6"/>
  <c r="A140" i="6"/>
  <c r="A100" i="6"/>
  <c r="A4" i="6"/>
  <c r="CP2" i="6"/>
  <c r="CR2" i="6" s="1"/>
  <c r="CT2" i="6" s="1"/>
  <c r="CV2" i="6" s="1"/>
  <c r="CO2" i="6"/>
  <c r="CQ2" i="6" s="1"/>
  <c r="CS2" i="6" s="1"/>
  <c r="CU2" i="6" s="1"/>
  <c r="X4" i="1" l="1"/>
  <c r="Y4" i="1"/>
  <c r="Z4" i="1"/>
  <c r="AA4" i="1"/>
  <c r="AW4" i="1"/>
  <c r="AX4" i="1"/>
  <c r="AY4" i="1"/>
  <c r="AZ4" i="1"/>
  <c r="BA4" i="1"/>
  <c r="BB4" i="1"/>
  <c r="BC4" i="1"/>
  <c r="BD4" i="1"/>
  <c r="BE4" i="1"/>
  <c r="BF4" i="1" s="1"/>
  <c r="BH4" i="1"/>
  <c r="BI4" i="1" s="1"/>
  <c r="BK4" i="1"/>
  <c r="BM4" i="1" s="1"/>
  <c r="BN4" i="1"/>
  <c r="BP4" i="1" s="1"/>
  <c r="BQ4" i="1"/>
  <c r="BS4" i="1" s="1"/>
  <c r="BT4" i="1"/>
  <c r="BU4" i="1" s="1"/>
  <c r="BW4" i="1"/>
  <c r="BX4" i="1"/>
  <c r="BY4" i="1"/>
  <c r="BZ4" i="1"/>
  <c r="CA4" i="1"/>
  <c r="CC4" i="1" s="1"/>
  <c r="CB4" i="1"/>
  <c r="CD4" i="1"/>
  <c r="CF4" i="1" s="1"/>
  <c r="CG4" i="1"/>
  <c r="CI4" i="1" s="1"/>
  <c r="CJ4" i="1"/>
  <c r="CK4" i="1" s="1"/>
  <c r="CM4" i="1"/>
  <c r="CO4" i="1" s="1"/>
  <c r="CP4" i="1"/>
  <c r="CQ4" i="1" s="1"/>
  <c r="CS4" i="1"/>
  <c r="CT4" i="1"/>
  <c r="CU4" i="1"/>
  <c r="CV4" i="1"/>
  <c r="CW4" i="1"/>
  <c r="CX4" i="1"/>
  <c r="CY4" i="1"/>
  <c r="CZ4" i="1"/>
  <c r="DA4" i="1"/>
  <c r="DB4" i="1"/>
  <c r="DC4" i="1"/>
  <c r="DD4" i="1"/>
  <c r="DE4" i="1"/>
  <c r="DF4" i="1"/>
  <c r="DG4" i="1"/>
  <c r="DH4" i="1"/>
  <c r="DI4" i="1"/>
  <c r="DJ4" i="1"/>
  <c r="DL4" i="1"/>
  <c r="DM4" i="1"/>
  <c r="DN4" i="1"/>
  <c r="DO4" i="1"/>
  <c r="DP4" i="1"/>
  <c r="DQ4" i="1"/>
  <c r="DR4" i="1"/>
  <c r="DS4" i="1"/>
  <c r="DT4" i="1"/>
  <c r="DV4" i="1" s="1"/>
  <c r="DW4" i="1"/>
  <c r="DY4" i="1" s="1"/>
  <c r="DZ4" i="1"/>
  <c r="EA4" i="1" s="1"/>
  <c r="EC4" i="1"/>
  <c r="ED4" i="1" s="1"/>
  <c r="EF4" i="1"/>
  <c r="EH4" i="1" s="1"/>
  <c r="EI4" i="1"/>
  <c r="EJ4" i="1" s="1"/>
  <c r="EL4" i="1"/>
  <c r="EM4" i="1"/>
  <c r="EN4" i="1"/>
  <c r="EO4" i="1"/>
  <c r="EP4" i="1"/>
  <c r="ER4" i="1" s="1"/>
  <c r="ES4" i="1"/>
  <c r="ET4" i="1" s="1"/>
  <c r="EV4" i="1"/>
  <c r="EX4" i="1" s="1"/>
  <c r="EY4" i="1"/>
  <c r="FA4" i="1" s="1"/>
  <c r="FB4" i="1"/>
  <c r="FC4" i="1" s="1"/>
  <c r="FE4" i="1"/>
  <c r="FF4" i="1" s="1"/>
  <c r="FH4" i="1"/>
  <c r="FI4" i="1"/>
  <c r="FJ4" i="1"/>
  <c r="FK4" i="1"/>
  <c r="FL4" i="1"/>
  <c r="FM4" i="1"/>
  <c r="FN4" i="1"/>
  <c r="FO4" i="1"/>
  <c r="FP4" i="1"/>
  <c r="FQ4" i="1"/>
  <c r="FR4" i="1"/>
  <c r="FS4" i="1"/>
  <c r="FT4" i="1"/>
  <c r="FU4" i="1"/>
  <c r="FV4" i="1"/>
  <c r="FW4" i="1"/>
  <c r="FX4" i="1"/>
  <c r="FY4" i="1"/>
  <c r="FZ4" i="1"/>
  <c r="GA4" i="1"/>
  <c r="GB4" i="1" s="1"/>
  <c r="GD4" i="1"/>
  <c r="GG4" i="1"/>
  <c r="GH4" i="1" s="1"/>
  <c r="GJ4" i="1"/>
  <c r="GL4" i="1" s="1"/>
  <c r="GM4" i="1"/>
  <c r="GN4" i="1" s="1"/>
  <c r="GP4" i="1"/>
  <c r="GQ4" i="1" s="1"/>
  <c r="GS4" i="1"/>
  <c r="GT4" i="1"/>
  <c r="GU4" i="1"/>
  <c r="GV4" i="1"/>
  <c r="GW4" i="1"/>
  <c r="GX4" i="1" s="1"/>
  <c r="GZ4" i="1"/>
  <c r="HB4" i="1" s="1"/>
  <c r="HC4" i="1"/>
  <c r="HE4" i="1" s="1"/>
  <c r="HF4" i="1"/>
  <c r="HG4" i="1" s="1"/>
  <c r="HI4" i="1"/>
  <c r="HJ4" i="1" s="1"/>
  <c r="HL4" i="1"/>
  <c r="HN4" i="1" s="1"/>
  <c r="HO4" i="1"/>
  <c r="HP4" i="1"/>
  <c r="HQ4" i="1"/>
  <c r="HR4" i="1"/>
  <c r="HS4" i="1"/>
  <c r="HT4" i="1" s="1"/>
  <c r="HV4" i="1"/>
  <c r="HX4" i="1" s="1"/>
  <c r="HY4" i="1"/>
  <c r="HZ4" i="1" s="1"/>
  <c r="IB4" i="1"/>
  <c r="ID4" i="1" s="1"/>
  <c r="IE4" i="1"/>
  <c r="IG4" i="1" s="1"/>
  <c r="IH4" i="1"/>
  <c r="IJ4" i="1" s="1"/>
  <c r="IK4" i="1"/>
  <c r="IL4" i="1"/>
  <c r="IM4" i="1"/>
  <c r="IN4" i="1"/>
  <c r="IO4" i="1"/>
  <c r="IP4" i="1" s="1"/>
  <c r="IR4" i="1"/>
  <c r="IT4" i="1" s="1"/>
  <c r="IU4" i="1"/>
  <c r="IV4" i="1" s="1"/>
  <c r="IX4" i="1"/>
  <c r="IZ4" i="1" s="1"/>
  <c r="JA4" i="1"/>
  <c r="JB4" i="1" s="1"/>
  <c r="JD4" i="1"/>
  <c r="JF4" i="1" s="1"/>
  <c r="FL5" i="1"/>
  <c r="FM5" i="1"/>
  <c r="FN5" i="1"/>
  <c r="FO5" i="1"/>
  <c r="FP5" i="1"/>
  <c r="FQ5" i="1"/>
  <c r="FR5" i="1"/>
  <c r="FS5" i="1"/>
  <c r="FT5" i="1"/>
  <c r="FU5" i="1"/>
  <c r="FV5" i="1"/>
  <c r="A6" i="1"/>
  <c r="JI6" i="1"/>
  <c r="JJ6" i="1"/>
  <c r="A11" i="1"/>
  <c r="JI11" i="1"/>
  <c r="JJ11" i="1"/>
  <c r="A20" i="1"/>
  <c r="JI20" i="1"/>
  <c r="JJ20" i="1"/>
  <c r="A26" i="1"/>
  <c r="JI26" i="1"/>
  <c r="JJ26" i="1"/>
  <c r="A28" i="1"/>
  <c r="JI28" i="1"/>
  <c r="JJ28" i="1"/>
  <c r="A29" i="1"/>
  <c r="JI29" i="1"/>
  <c r="JJ29" i="1"/>
  <c r="A30" i="1"/>
  <c r="JI30" i="1"/>
  <c r="JJ30" i="1"/>
  <c r="A31" i="1"/>
  <c r="JI31" i="1"/>
  <c r="JJ31" i="1"/>
  <c r="A36" i="1"/>
  <c r="JI36" i="1"/>
  <c r="JJ36" i="1"/>
  <c r="A37" i="1"/>
  <c r="JI37" i="1"/>
  <c r="JJ37" i="1"/>
  <c r="A39" i="1"/>
  <c r="JI39" i="1"/>
  <c r="JJ39" i="1"/>
  <c r="A40" i="1"/>
  <c r="JI40" i="1"/>
  <c r="JJ40" i="1"/>
  <c r="A41" i="1"/>
  <c r="JI41" i="1"/>
  <c r="JJ41" i="1"/>
  <c r="A45" i="1"/>
  <c r="JI45" i="1"/>
  <c r="JJ45" i="1"/>
  <c r="A47" i="1"/>
  <c r="JI47" i="1"/>
  <c r="JJ47" i="1"/>
  <c r="A48" i="1"/>
  <c r="JI48" i="1"/>
  <c r="JJ48" i="1"/>
  <c r="A50" i="1"/>
  <c r="JI50" i="1"/>
  <c r="JJ50" i="1"/>
  <c r="A51" i="1"/>
  <c r="JI51" i="1"/>
  <c r="JJ51" i="1"/>
  <c r="A59" i="1"/>
  <c r="JI59" i="1"/>
  <c r="JJ59" i="1"/>
  <c r="A60" i="1"/>
  <c r="JI60" i="1"/>
  <c r="JJ60" i="1"/>
  <c r="A66" i="1"/>
  <c r="JI66" i="1"/>
  <c r="JJ66" i="1"/>
  <c r="A69" i="1"/>
  <c r="JI69" i="1"/>
  <c r="JJ69" i="1"/>
  <c r="A70" i="1"/>
  <c r="JI70" i="1"/>
  <c r="JJ70" i="1"/>
  <c r="A72" i="1"/>
  <c r="JI72" i="1"/>
  <c r="JJ72" i="1"/>
  <c r="A76" i="1"/>
  <c r="JI76" i="1"/>
  <c r="JJ76" i="1"/>
  <c r="A78" i="1"/>
  <c r="JI78" i="1"/>
  <c r="JJ78" i="1"/>
  <c r="A79" i="1"/>
  <c r="JI79" i="1"/>
  <c r="JJ79" i="1"/>
  <c r="A81" i="1"/>
  <c r="JI81" i="1"/>
  <c r="JJ81" i="1"/>
  <c r="A89" i="1"/>
  <c r="JI89" i="1"/>
  <c r="JJ89" i="1"/>
  <c r="A91" i="1"/>
  <c r="JI91" i="1"/>
  <c r="JJ91" i="1"/>
  <c r="A95" i="1"/>
  <c r="JI95" i="1"/>
  <c r="JJ95" i="1"/>
  <c r="EK4" i="1" l="1"/>
  <c r="CE4" i="1"/>
  <c r="IY4" i="1"/>
  <c r="EQ4" i="1"/>
  <c r="BG4" i="1"/>
  <c r="IW4" i="1"/>
  <c r="HW4" i="1"/>
  <c r="GR4" i="1"/>
  <c r="GC4" i="1"/>
  <c r="JE4" i="1"/>
  <c r="IC4" i="1"/>
  <c r="HH4" i="1"/>
  <c r="HA4" i="1"/>
  <c r="EZ4" i="1"/>
  <c r="DX4" i="1"/>
  <c r="BR4" i="1"/>
  <c r="IF4" i="1"/>
  <c r="HD4" i="1"/>
  <c r="GO4" i="1"/>
  <c r="FD4" i="1"/>
  <c r="EW4" i="1"/>
  <c r="DU4" i="1"/>
  <c r="CR4" i="1"/>
  <c r="HU4" i="1"/>
  <c r="GF4" i="1"/>
  <c r="EB4" i="1"/>
  <c r="IS4" i="1"/>
  <c r="II4" i="1"/>
  <c r="GK4" i="1"/>
  <c r="EG4" i="1"/>
  <c r="CN4" i="1"/>
  <c r="CH4" i="1"/>
  <c r="BO4" i="1"/>
  <c r="HM4" i="1"/>
  <c r="BL4" i="1"/>
  <c r="JC4" i="1"/>
  <c r="IQ4" i="1"/>
  <c r="IA4" i="1"/>
  <c r="HK4" i="1"/>
  <c r="GY4" i="1"/>
  <c r="GI4" i="1"/>
  <c r="FG4" i="1"/>
  <c r="EU4" i="1"/>
  <c r="EE4" i="1"/>
  <c r="CL4" i="1"/>
  <c r="BV4" i="1"/>
  <c r="BJ4" i="1"/>
  <c r="D36" i="6"/>
  <c r="E36" i="6"/>
  <c r="G36" i="6" s="1"/>
  <c r="D31" i="6"/>
  <c r="E31" i="6"/>
  <c r="G31" i="6" s="1"/>
  <c r="D73" i="6"/>
  <c r="E73" i="6"/>
  <c r="G73" i="6" s="1"/>
  <c r="D62" i="6"/>
  <c r="E62" i="6"/>
  <c r="G62" i="6" s="1"/>
  <c r="D44" i="6"/>
  <c r="E44" i="6"/>
  <c r="G44" i="6" s="1"/>
  <c r="D75" i="6"/>
  <c r="E75" i="6"/>
  <c r="G75" i="6" s="1"/>
  <c r="D41" i="6"/>
  <c r="E41" i="6"/>
  <c r="G41" i="6" s="1"/>
  <c r="D13" i="6"/>
  <c r="E13" i="6"/>
  <c r="G13" i="6" s="1"/>
  <c r="D88" i="6"/>
  <c r="E88" i="6"/>
  <c r="G88" i="6" s="1"/>
  <c r="D68" i="6"/>
  <c r="E68" i="6"/>
  <c r="G68" i="6" s="1"/>
  <c r="D40" i="6"/>
  <c r="E40" i="6"/>
  <c r="G40" i="6" s="1"/>
  <c r="D34" i="6"/>
  <c r="E34" i="6"/>
  <c r="G34" i="6" s="1"/>
  <c r="D63" i="6"/>
  <c r="E63" i="6"/>
  <c r="G63" i="6" s="1"/>
  <c r="D57" i="6"/>
  <c r="E57" i="6"/>
  <c r="G57" i="6" s="1"/>
  <c r="D76" i="6"/>
  <c r="E76" i="6"/>
  <c r="G76" i="6" s="1"/>
  <c r="D50" i="6"/>
  <c r="E50" i="6"/>
  <c r="G50" i="6" s="1"/>
  <c r="D17" i="6"/>
  <c r="E17" i="6"/>
  <c r="G17" i="6" s="1"/>
  <c r="D15" i="6"/>
  <c r="E15" i="6"/>
  <c r="G15" i="6" s="1"/>
  <c r="D84" i="6"/>
  <c r="E84" i="6"/>
  <c r="G84" i="6" s="1"/>
  <c r="D80" i="6"/>
  <c r="E80" i="6"/>
  <c r="G80" i="6" s="1"/>
  <c r="D23" i="6"/>
  <c r="E23" i="6"/>
  <c r="G23" i="6" s="1"/>
  <c r="D89" i="6"/>
  <c r="E89" i="6"/>
  <c r="G89" i="6" s="1"/>
  <c r="D16" i="6"/>
  <c r="E16" i="6"/>
  <c r="G16" i="6" s="1"/>
  <c r="D59" i="6"/>
  <c r="E59" i="6"/>
  <c r="G59" i="6" s="1"/>
  <c r="D14" i="6"/>
  <c r="E14" i="6"/>
  <c r="G14" i="6" s="1"/>
  <c r="D35" i="6"/>
  <c r="E35" i="6"/>
  <c r="G35" i="6" s="1"/>
  <c r="D24" i="6"/>
  <c r="E24" i="6"/>
  <c r="G24" i="6" s="1"/>
  <c r="D28" i="6"/>
  <c r="E28" i="6"/>
  <c r="G28" i="6" s="1"/>
  <c r="D94" i="6"/>
  <c r="E94" i="6"/>
  <c r="G94" i="6" s="1"/>
  <c r="D49" i="6"/>
  <c r="E49" i="6"/>
  <c r="G49" i="6" s="1"/>
  <c r="D9" i="6"/>
  <c r="E9" i="6"/>
  <c r="G9" i="6" s="1"/>
  <c r="D127" i="6"/>
  <c r="E127" i="6"/>
  <c r="G127" i="6" s="1"/>
  <c r="D122" i="6"/>
  <c r="E122" i="6"/>
  <c r="G122" i="6" s="1"/>
  <c r="D164" i="6"/>
  <c r="E164" i="6"/>
  <c r="G164" i="6" s="1"/>
  <c r="D153" i="6"/>
  <c r="E153" i="6"/>
  <c r="G153" i="6" s="1"/>
  <c r="D135" i="6"/>
  <c r="E135" i="6"/>
  <c r="G135" i="6" s="1"/>
  <c r="D166" i="6"/>
  <c r="E166" i="6"/>
  <c r="G166" i="6" s="1"/>
  <c r="D132" i="6"/>
  <c r="E132" i="6"/>
  <c r="G132" i="6" s="1"/>
  <c r="D104" i="6"/>
  <c r="E104" i="6"/>
  <c r="G104" i="6" s="1"/>
  <c r="D179" i="6"/>
  <c r="E179" i="6"/>
  <c r="G179" i="6" s="1"/>
  <c r="D159" i="6"/>
  <c r="E159" i="6"/>
  <c r="G159" i="6" s="1"/>
  <c r="D131" i="6"/>
  <c r="E131" i="6"/>
  <c r="G131" i="6" s="1"/>
  <c r="D125" i="6"/>
  <c r="E125" i="6"/>
  <c r="G125" i="6" s="1"/>
  <c r="D154" i="6"/>
  <c r="E154" i="6"/>
  <c r="G154" i="6" s="1"/>
  <c r="D148" i="6"/>
  <c r="E148" i="6"/>
  <c r="G148" i="6" s="1"/>
  <c r="D167" i="6"/>
  <c r="E167" i="6"/>
  <c r="G167" i="6" s="1"/>
  <c r="D141" i="6"/>
  <c r="E141" i="6"/>
  <c r="G141" i="6" s="1"/>
  <c r="D108" i="6"/>
  <c r="E108" i="6"/>
  <c r="G108" i="6" s="1"/>
  <c r="D106" i="6"/>
  <c r="E106" i="6"/>
  <c r="G106" i="6" s="1"/>
  <c r="D175" i="6"/>
  <c r="E175" i="6"/>
  <c r="G175" i="6" s="1"/>
  <c r="D171" i="6"/>
  <c r="E171" i="6"/>
  <c r="G171" i="6" s="1"/>
  <c r="D114" i="6"/>
  <c r="E114" i="6"/>
  <c r="G114" i="6" s="1"/>
  <c r="D180" i="6"/>
  <c r="E180" i="6"/>
  <c r="G180" i="6" s="1"/>
  <c r="D107" i="6"/>
  <c r="E107" i="6"/>
  <c r="G107" i="6" s="1"/>
  <c r="D150" i="6"/>
  <c r="E150" i="6"/>
  <c r="G150" i="6" s="1"/>
  <c r="D105" i="6"/>
  <c r="E105" i="6"/>
  <c r="G105" i="6" s="1"/>
  <c r="D126" i="6"/>
  <c r="E126" i="6"/>
  <c r="G126" i="6" s="1"/>
  <c r="D115" i="6"/>
  <c r="E115" i="6"/>
  <c r="G115" i="6" s="1"/>
  <c r="D119" i="6"/>
  <c r="E119" i="6"/>
  <c r="G119" i="6" s="1"/>
  <c r="D185" i="6"/>
  <c r="E185" i="6"/>
  <c r="G185" i="6" s="1"/>
  <c r="D140" i="6"/>
  <c r="E140" i="6"/>
  <c r="G140" i="6" s="1"/>
  <c r="D100" i="6"/>
  <c r="E100" i="6"/>
  <c r="G100" i="6" s="1"/>
  <c r="A53" i="4"/>
  <c r="A87" i="4"/>
  <c r="A182" i="4"/>
  <c r="A51" i="4"/>
  <c r="A126" i="4"/>
  <c r="A29" i="4"/>
  <c r="A56" i="4"/>
  <c r="A12" i="4"/>
  <c r="A161" i="4"/>
  <c r="A33" i="4"/>
  <c r="A19" i="4"/>
  <c r="A73" i="4"/>
  <c r="A112" i="4"/>
  <c r="A114" i="4"/>
  <c r="A25" i="4"/>
  <c r="A154" i="4"/>
  <c r="A9" i="4"/>
  <c r="A10" i="4"/>
  <c r="A88" i="4"/>
  <c r="A38" i="4"/>
  <c r="A91" i="4"/>
  <c r="A31" i="4"/>
  <c r="A16" i="4"/>
  <c r="A110" i="4"/>
  <c r="A11" i="4"/>
  <c r="A18" i="4"/>
  <c r="A79" i="4"/>
  <c r="A32" i="4"/>
  <c r="A139" i="4"/>
  <c r="A146" i="4"/>
  <c r="A15" i="4"/>
  <c r="A179" i="4"/>
  <c r="A128" i="4"/>
  <c r="A140" i="4"/>
  <c r="A145" i="4"/>
  <c r="A178" i="4"/>
  <c r="A123" i="4"/>
  <c r="A132" i="4"/>
  <c r="A101" i="4"/>
  <c r="A168" i="4"/>
  <c r="A37" i="4"/>
  <c r="A138" i="4"/>
  <c r="A57" i="4"/>
  <c r="A106" i="4"/>
  <c r="A93" i="4"/>
  <c r="A144" i="4"/>
  <c r="A164" i="4"/>
  <c r="A127" i="4"/>
  <c r="A131" i="4"/>
  <c r="A77" i="4"/>
  <c r="A157" i="4"/>
  <c r="A52" i="4"/>
  <c r="A66" i="4"/>
  <c r="A135" i="4"/>
  <c r="A170" i="4"/>
  <c r="A158" i="4"/>
  <c r="A173" i="4"/>
  <c r="A48" i="4"/>
  <c r="A54" i="4"/>
  <c r="A65" i="4"/>
  <c r="A147" i="4"/>
  <c r="A97" i="4"/>
  <c r="AZ124" i="2"/>
  <c r="BB124" i="2"/>
  <c r="BI124" i="2"/>
  <c r="AZ125" i="2"/>
  <c r="BB125" i="2"/>
  <c r="BI125" i="2"/>
  <c r="AZ126" i="2"/>
  <c r="BB126" i="2"/>
  <c r="BI126" i="2"/>
  <c r="AZ127" i="2"/>
  <c r="BB127" i="2"/>
  <c r="BI127" i="2"/>
  <c r="AZ128" i="2"/>
  <c r="BB128" i="2"/>
  <c r="BI128" i="2"/>
  <c r="AZ129" i="2"/>
  <c r="BB129" i="2"/>
  <c r="BI129" i="2"/>
  <c r="AZ130" i="2"/>
  <c r="BB130" i="2"/>
  <c r="BI130" i="2"/>
  <c r="AZ131" i="2"/>
  <c r="BB131" i="2"/>
  <c r="BI131" i="2"/>
  <c r="AZ132" i="2"/>
  <c r="BB132" i="2"/>
  <c r="BI132" i="2"/>
  <c r="AZ133" i="2"/>
  <c r="BB133" i="2"/>
  <c r="BI133" i="2"/>
  <c r="AZ134" i="2"/>
  <c r="BB134" i="2"/>
  <c r="BI134" i="2"/>
  <c r="AZ135" i="2"/>
  <c r="BB135" i="2"/>
  <c r="BI135" i="2"/>
  <c r="AZ136" i="2"/>
  <c r="BB136" i="2"/>
  <c r="BI136" i="2"/>
  <c r="AZ137" i="2"/>
  <c r="BB137" i="2"/>
  <c r="BI137" i="2"/>
  <c r="AZ138" i="2"/>
  <c r="BB138" i="2"/>
  <c r="BI138" i="2"/>
  <c r="AZ139" i="2"/>
  <c r="BB139" i="2"/>
  <c r="BI139" i="2"/>
  <c r="AZ140" i="2"/>
  <c r="BB140" i="2"/>
  <c r="BI140" i="2"/>
  <c r="AZ141" i="2"/>
  <c r="BB141" i="2"/>
  <c r="BI141" i="2"/>
  <c r="AZ142" i="2"/>
  <c r="BB142" i="2"/>
  <c r="BI142" i="2"/>
  <c r="AZ143" i="2"/>
  <c r="BB143" i="2"/>
  <c r="BI143" i="2"/>
  <c r="AZ144" i="2"/>
  <c r="BB144" i="2"/>
  <c r="BI144" i="2"/>
  <c r="AZ145" i="2"/>
  <c r="BB145" i="2"/>
  <c r="BI145" i="2"/>
  <c r="AZ146" i="2"/>
  <c r="BB146" i="2"/>
  <c r="BI146" i="2"/>
  <c r="AZ147" i="2"/>
  <c r="BB147" i="2"/>
  <c r="BI147" i="2"/>
  <c r="AZ148" i="2"/>
  <c r="BB148" i="2"/>
  <c r="BI148" i="2"/>
  <c r="AZ149" i="2"/>
  <c r="BB149" i="2"/>
  <c r="BI149" i="2"/>
  <c r="AZ150" i="2"/>
  <c r="BB150" i="2"/>
  <c r="BI150" i="2"/>
  <c r="AZ151" i="2"/>
  <c r="BB151" i="2"/>
  <c r="BI151" i="2"/>
  <c r="AZ152" i="2"/>
  <c r="BB152" i="2"/>
  <c r="BI152" i="2"/>
  <c r="AZ153" i="2"/>
  <c r="BB153" i="2"/>
  <c r="BI153" i="2"/>
  <c r="AZ154" i="2"/>
  <c r="BB154" i="2"/>
  <c r="BI154" i="2"/>
  <c r="AZ155" i="2"/>
  <c r="BH155" i="2"/>
  <c r="AZ156" i="2"/>
  <c r="BH156" i="2"/>
  <c r="AZ157" i="2"/>
  <c r="BH157" i="2"/>
  <c r="AZ158" i="2"/>
  <c r="BH158" i="2"/>
  <c r="AZ159" i="2"/>
  <c r="BH159" i="2"/>
  <c r="AZ160" i="2"/>
  <c r="BH160" i="2"/>
  <c r="AZ161" i="2"/>
  <c r="BH161" i="2"/>
  <c r="AZ162" i="2"/>
  <c r="BH162" i="2"/>
  <c r="AZ163" i="2"/>
  <c r="BH163" i="2"/>
  <c r="AZ164" i="2"/>
  <c r="BH164" i="2"/>
  <c r="AZ165" i="2"/>
  <c r="BH165" i="2"/>
  <c r="AZ166" i="2"/>
  <c r="BH166" i="2"/>
  <c r="AZ167" i="2"/>
  <c r="BH167" i="2"/>
  <c r="AZ168" i="2"/>
  <c r="BH168" i="2"/>
  <c r="AZ169" i="2"/>
  <c r="BH169" i="2"/>
  <c r="AZ170" i="2"/>
  <c r="BH170" i="2"/>
  <c r="AZ171" i="2"/>
  <c r="BH171" i="2"/>
  <c r="AZ172" i="2"/>
  <c r="BH172" i="2"/>
  <c r="AZ173" i="2"/>
  <c r="BH173" i="2"/>
  <c r="AZ174" i="2"/>
  <c r="BH174" i="2"/>
  <c r="AZ175" i="2"/>
  <c r="BH175" i="2"/>
  <c r="AZ176" i="2"/>
  <c r="BH176" i="2"/>
  <c r="AZ177" i="2"/>
  <c r="BH177" i="2"/>
  <c r="AZ178" i="2"/>
  <c r="BH178" i="2"/>
  <c r="AZ179" i="2"/>
  <c r="BH179" i="2"/>
  <c r="AZ180" i="2"/>
  <c r="BH180" i="2"/>
  <c r="AZ181" i="2"/>
  <c r="BH181" i="2"/>
  <c r="AZ182" i="2"/>
  <c r="BH182" i="2"/>
  <c r="AZ183" i="2"/>
  <c r="BH183" i="2"/>
  <c r="AZ184" i="2"/>
  <c r="BH184" i="2"/>
  <c r="AZ185" i="2"/>
  <c r="BH18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25" i="2"/>
  <c r="A124" i="2"/>
  <c r="JI67" i="1"/>
  <c r="JJ67" i="1"/>
  <c r="JI68" i="1"/>
  <c r="JJ68" i="1"/>
  <c r="JI71" i="1"/>
  <c r="JJ71" i="1"/>
  <c r="JI73" i="1"/>
  <c r="JJ73" i="1"/>
  <c r="JI74" i="1"/>
  <c r="JJ74" i="1"/>
  <c r="JI75" i="1"/>
  <c r="JJ75" i="1"/>
  <c r="JI77" i="1"/>
  <c r="JJ77" i="1"/>
  <c r="JI80" i="1"/>
  <c r="JJ80" i="1"/>
  <c r="JI82" i="1"/>
  <c r="JJ82" i="1"/>
  <c r="JI83" i="1"/>
  <c r="JJ83" i="1"/>
  <c r="JI84" i="1"/>
  <c r="JJ84" i="1"/>
  <c r="JI85" i="1"/>
  <c r="JJ85" i="1"/>
  <c r="JI86" i="1"/>
  <c r="JJ86" i="1"/>
  <c r="JI87" i="1"/>
  <c r="JJ87" i="1"/>
  <c r="JI88" i="1"/>
  <c r="JJ88" i="1"/>
  <c r="JI90" i="1"/>
  <c r="JJ90" i="1"/>
  <c r="JI92" i="1"/>
  <c r="JJ92" i="1"/>
  <c r="JI93" i="1"/>
  <c r="JJ93" i="1"/>
  <c r="JI94" i="1"/>
  <c r="JJ94" i="1"/>
  <c r="JI96" i="1"/>
  <c r="JJ96" i="1"/>
  <c r="A67" i="1"/>
  <c r="A68" i="1"/>
  <c r="A71" i="1"/>
  <c r="A73" i="1"/>
  <c r="A74" i="1"/>
  <c r="A75" i="1"/>
  <c r="A77" i="1"/>
  <c r="A80" i="1"/>
  <c r="A82" i="1"/>
  <c r="A83" i="1"/>
  <c r="A84" i="1"/>
  <c r="A85" i="1"/>
  <c r="A86" i="1"/>
  <c r="A87" i="1"/>
  <c r="A88" i="1"/>
  <c r="A90" i="1"/>
  <c r="A92" i="1"/>
  <c r="A93" i="1"/>
  <c r="A94" i="1"/>
  <c r="A96" i="1"/>
  <c r="JI7" i="1"/>
  <c r="JJ7" i="1"/>
  <c r="JI8" i="1"/>
  <c r="JJ8" i="1"/>
  <c r="JI9" i="1"/>
  <c r="JJ9" i="1"/>
  <c r="JI10" i="1"/>
  <c r="JJ10" i="1"/>
  <c r="JI12" i="1"/>
  <c r="JJ12" i="1"/>
  <c r="JI13" i="1"/>
  <c r="JJ13" i="1"/>
  <c r="JI14" i="1"/>
  <c r="JJ14" i="1"/>
  <c r="JI15" i="1"/>
  <c r="JJ15" i="1"/>
  <c r="JI16" i="1"/>
  <c r="JJ16" i="1"/>
  <c r="JI17" i="1"/>
  <c r="JJ17" i="1"/>
  <c r="JI18" i="1"/>
  <c r="JJ18" i="1"/>
  <c r="JI19" i="1"/>
  <c r="JJ19" i="1"/>
  <c r="JI21" i="1"/>
  <c r="JJ21" i="1"/>
  <c r="JI22" i="1"/>
  <c r="JJ22" i="1"/>
  <c r="JI23" i="1"/>
  <c r="JJ23" i="1"/>
  <c r="JI24" i="1"/>
  <c r="JJ24" i="1"/>
  <c r="JI25" i="1"/>
  <c r="JJ25" i="1"/>
  <c r="JI27" i="1"/>
  <c r="JJ27" i="1"/>
  <c r="JI32" i="1"/>
  <c r="JJ32" i="1"/>
  <c r="JI33" i="1"/>
  <c r="JJ33" i="1"/>
  <c r="JI34" i="1"/>
  <c r="JJ34" i="1"/>
  <c r="JI35" i="1"/>
  <c r="JJ35" i="1"/>
  <c r="JI38" i="1"/>
  <c r="JJ38" i="1"/>
  <c r="JI42" i="1"/>
  <c r="JJ42" i="1"/>
  <c r="JI43" i="1"/>
  <c r="JJ43" i="1"/>
  <c r="JI44" i="1"/>
  <c r="JJ44" i="1"/>
  <c r="JI46" i="1"/>
  <c r="JJ46" i="1"/>
  <c r="JI49" i="1"/>
  <c r="JJ49" i="1"/>
  <c r="JI52" i="1"/>
  <c r="JJ52" i="1"/>
  <c r="JI53" i="1"/>
  <c r="JJ53" i="1"/>
  <c r="JI54" i="1"/>
  <c r="JJ54" i="1"/>
  <c r="JI55" i="1"/>
  <c r="JJ55" i="1"/>
  <c r="JI56" i="1"/>
  <c r="JJ56" i="1"/>
  <c r="JI57" i="1"/>
  <c r="JJ57" i="1"/>
  <c r="JI58" i="1"/>
  <c r="JJ58" i="1"/>
  <c r="JI61" i="1"/>
  <c r="JJ61" i="1"/>
  <c r="JI62" i="1"/>
  <c r="JJ62" i="1"/>
  <c r="JI63" i="1"/>
  <c r="JJ63" i="1"/>
  <c r="JI64" i="1"/>
  <c r="JJ64" i="1"/>
  <c r="JI65" i="1"/>
  <c r="JJ65" i="1"/>
  <c r="A7" i="1"/>
  <c r="A8" i="1"/>
  <c r="A9" i="1"/>
  <c r="A10" i="1"/>
  <c r="A12" i="1"/>
  <c r="A13" i="1"/>
  <c r="A14" i="1"/>
  <c r="A15" i="1"/>
  <c r="A16" i="1"/>
  <c r="A17" i="1"/>
  <c r="A18" i="1"/>
  <c r="A19" i="1"/>
  <c r="A21" i="1"/>
  <c r="A22" i="1"/>
  <c r="A23" i="1"/>
  <c r="A24" i="1"/>
  <c r="A25" i="1"/>
  <c r="A27" i="1"/>
  <c r="A32" i="1"/>
  <c r="A33" i="1"/>
  <c r="A34" i="1"/>
  <c r="A35" i="1"/>
  <c r="A38" i="1"/>
  <c r="A42" i="1"/>
  <c r="A43" i="1"/>
  <c r="A44" i="1"/>
  <c r="A46" i="1"/>
  <c r="A49" i="1"/>
  <c r="A52" i="1"/>
  <c r="A53" i="1"/>
  <c r="A54" i="1"/>
  <c r="A55" i="1"/>
  <c r="A56" i="1"/>
  <c r="A57" i="1"/>
  <c r="A58" i="1"/>
  <c r="A61" i="1"/>
  <c r="A62" i="1"/>
  <c r="A63" i="1"/>
  <c r="A64" i="1"/>
  <c r="A65" i="1"/>
  <c r="AZ5" i="2"/>
  <c r="AZ6" i="2"/>
  <c r="AZ7" i="2"/>
  <c r="AZ8" i="2"/>
  <c r="AZ9" i="2"/>
  <c r="AZ10" i="2"/>
  <c r="AZ11" i="2"/>
  <c r="AZ12" i="2"/>
  <c r="AZ13" i="2"/>
  <c r="AZ14" i="2"/>
  <c r="AZ15" i="2"/>
  <c r="AZ16" i="2"/>
  <c r="AZ17" i="2"/>
  <c r="AZ18" i="2"/>
  <c r="AZ19" i="2"/>
  <c r="AZ20" i="2"/>
  <c r="AZ21" i="2"/>
  <c r="AZ22" i="2"/>
  <c r="AZ23" i="2"/>
  <c r="AZ24" i="2"/>
  <c r="AZ25" i="2"/>
  <c r="AZ26" i="2"/>
  <c r="AZ27" i="2"/>
  <c r="AZ28" i="2"/>
  <c r="AZ29" i="2"/>
  <c r="AZ30" i="2"/>
  <c r="AZ31" i="2"/>
  <c r="AZ32" i="2"/>
  <c r="AZ33" i="2"/>
  <c r="AZ34" i="2"/>
  <c r="AZ35" i="2"/>
  <c r="AZ36" i="2"/>
  <c r="AZ37" i="2"/>
  <c r="AZ38" i="2"/>
  <c r="AZ39" i="2"/>
  <c r="AZ40" i="2"/>
  <c r="AZ41" i="2"/>
  <c r="AZ42" i="2"/>
  <c r="AZ43" i="2"/>
  <c r="AZ44" i="2"/>
  <c r="AZ45" i="2"/>
  <c r="AZ46" i="2"/>
  <c r="AZ47" i="2"/>
  <c r="AZ48" i="2"/>
  <c r="AZ49" i="2"/>
  <c r="AZ50" i="2"/>
  <c r="AZ51" i="2"/>
  <c r="AZ52" i="2"/>
  <c r="AZ53" i="2"/>
  <c r="AZ54" i="2"/>
  <c r="AZ55" i="2"/>
  <c r="AZ56" i="2"/>
  <c r="AZ57" i="2"/>
  <c r="AZ58" i="2"/>
  <c r="AZ59" i="2"/>
  <c r="AZ60" i="2"/>
  <c r="AZ61" i="2"/>
  <c r="AZ62" i="2"/>
  <c r="AZ63" i="2"/>
  <c r="AZ64" i="2"/>
  <c r="AZ65" i="2"/>
  <c r="AZ66" i="2"/>
  <c r="AZ67" i="2"/>
  <c r="AZ68" i="2"/>
  <c r="AZ69" i="2"/>
  <c r="AZ70" i="2"/>
  <c r="AZ71" i="2"/>
  <c r="AZ72" i="2"/>
  <c r="AZ73" i="2"/>
  <c r="AZ74" i="2"/>
  <c r="AZ75" i="2"/>
  <c r="AZ76" i="2"/>
  <c r="AZ77" i="2"/>
  <c r="AZ78" i="2"/>
  <c r="AZ79" i="2"/>
  <c r="AZ80" i="2"/>
  <c r="AZ81" i="2"/>
  <c r="AZ82" i="2"/>
  <c r="AZ83" i="2"/>
  <c r="AZ84" i="2"/>
  <c r="AZ85" i="2"/>
  <c r="AZ86" i="2"/>
  <c r="AZ87" i="2"/>
  <c r="AZ88" i="2"/>
  <c r="AZ89" i="2"/>
  <c r="AZ90" i="2"/>
  <c r="AZ91" i="2"/>
  <c r="AZ92" i="2"/>
  <c r="AZ93" i="2"/>
  <c r="AZ94" i="2"/>
  <c r="AZ95" i="2"/>
  <c r="AZ96" i="2"/>
  <c r="AZ97" i="2"/>
  <c r="AZ98" i="2"/>
  <c r="AZ99" i="2"/>
  <c r="AZ100" i="2"/>
  <c r="AZ101" i="2"/>
  <c r="AZ102" i="2"/>
  <c r="AZ103" i="2"/>
  <c r="AZ104" i="2"/>
  <c r="AZ105" i="2"/>
  <c r="AZ106" i="2"/>
  <c r="AZ107" i="2"/>
  <c r="AZ108" i="2"/>
  <c r="AZ109" i="2"/>
  <c r="AZ110" i="2"/>
  <c r="AZ111" i="2"/>
  <c r="AZ112" i="2"/>
  <c r="AZ113" i="2"/>
  <c r="AZ114" i="2"/>
  <c r="AZ115" i="2"/>
  <c r="AZ116" i="2"/>
  <c r="AZ117" i="2"/>
  <c r="AZ118" i="2"/>
  <c r="AZ119" i="2"/>
  <c r="AZ120" i="2"/>
  <c r="AZ121" i="2"/>
  <c r="AZ122" i="2"/>
  <c r="AZ123" i="2"/>
  <c r="AZ4" i="2"/>
  <c r="BI6" i="2"/>
  <c r="AL66" i="6" s="1"/>
  <c r="BI8" i="2"/>
  <c r="BI10" i="2"/>
  <c r="BI12" i="2"/>
  <c r="BI14" i="2"/>
  <c r="BI16" i="2"/>
  <c r="BI18" i="2"/>
  <c r="BI20" i="2"/>
  <c r="BI22" i="2"/>
  <c r="BI24" i="2"/>
  <c r="BI26" i="2"/>
  <c r="BI28" i="2"/>
  <c r="BI30" i="2"/>
  <c r="BI32" i="2"/>
  <c r="BI34" i="2"/>
  <c r="BI36" i="2"/>
  <c r="BI38" i="2"/>
  <c r="BI40" i="2"/>
  <c r="BI42" i="2"/>
  <c r="BI44" i="2"/>
  <c r="BI46" i="2"/>
  <c r="BI48" i="2"/>
  <c r="BI50" i="2"/>
  <c r="BI52" i="2"/>
  <c r="BI54" i="2"/>
  <c r="BI56" i="2"/>
  <c r="BI58" i="2"/>
  <c r="BI60" i="2"/>
  <c r="BI62" i="2"/>
  <c r="BI64" i="2"/>
  <c r="BI66" i="2"/>
  <c r="BI68" i="2"/>
  <c r="AL60" i="6" s="1"/>
  <c r="BI70" i="2"/>
  <c r="BI72" i="2"/>
  <c r="BI74" i="2"/>
  <c r="BI76" i="2"/>
  <c r="BI78" i="2"/>
  <c r="BI80" i="2"/>
  <c r="BI82" i="2"/>
  <c r="BI84" i="2"/>
  <c r="BI86" i="2"/>
  <c r="BI88" i="2"/>
  <c r="BI90" i="2"/>
  <c r="BI92" i="2"/>
  <c r="BI94" i="2"/>
  <c r="BI96" i="2"/>
  <c r="BI98" i="2"/>
  <c r="BI100" i="2"/>
  <c r="BI102" i="2"/>
  <c r="BI104" i="2"/>
  <c r="BI106" i="2"/>
  <c r="BI108" i="2"/>
  <c r="BI110" i="2"/>
  <c r="BI112" i="2"/>
  <c r="BI114" i="2"/>
  <c r="BI116" i="2"/>
  <c r="BI118" i="2"/>
  <c r="BI120" i="2"/>
  <c r="BI122" i="2"/>
  <c r="BI4" i="2"/>
  <c r="BH5" i="2"/>
  <c r="AK95" i="6" s="1"/>
  <c r="BH7" i="2"/>
  <c r="BH9" i="2"/>
  <c r="BH11" i="2"/>
  <c r="BH13" i="2"/>
  <c r="BH15" i="2"/>
  <c r="BH17" i="2"/>
  <c r="BH19" i="2"/>
  <c r="BH21" i="2"/>
  <c r="BH23" i="2"/>
  <c r="BH25" i="2"/>
  <c r="BH27" i="2"/>
  <c r="BH29" i="2"/>
  <c r="BH31" i="2"/>
  <c r="BH33" i="2"/>
  <c r="BH35" i="2"/>
  <c r="BH37" i="2"/>
  <c r="BH39" i="2"/>
  <c r="BH41" i="2"/>
  <c r="BH43" i="2"/>
  <c r="BH45" i="2"/>
  <c r="BH47" i="2"/>
  <c r="BH49" i="2"/>
  <c r="BH51" i="2"/>
  <c r="BH53" i="2"/>
  <c r="BH55" i="2"/>
  <c r="BH57" i="2"/>
  <c r="BH59" i="2"/>
  <c r="BH61" i="2"/>
  <c r="BH63" i="2"/>
  <c r="BH65" i="2"/>
  <c r="BH67" i="2"/>
  <c r="BH69" i="2"/>
  <c r="BH71" i="2"/>
  <c r="BH73" i="2"/>
  <c r="BH75" i="2"/>
  <c r="BH77" i="2"/>
  <c r="BH79" i="2"/>
  <c r="BH81" i="2"/>
  <c r="BH83" i="2"/>
  <c r="BH85" i="2"/>
  <c r="BH87" i="2"/>
  <c r="BH89" i="2"/>
  <c r="BH91" i="2"/>
  <c r="BH93" i="2"/>
  <c r="BH95" i="2"/>
  <c r="BH97" i="2"/>
  <c r="BH99" i="2"/>
  <c r="BH101" i="2"/>
  <c r="BH103" i="2"/>
  <c r="BH105" i="2"/>
  <c r="BH107" i="2"/>
  <c r="BH109" i="2"/>
  <c r="BH111" i="2"/>
  <c r="BH113" i="2"/>
  <c r="BH115" i="2"/>
  <c r="BH117" i="2"/>
  <c r="BH119" i="2"/>
  <c r="BH121" i="2"/>
  <c r="BH123" i="2"/>
  <c r="BB50" i="2"/>
  <c r="A4" i="2"/>
  <c r="A5" i="2"/>
  <c r="A6" i="2"/>
  <c r="A7" i="2"/>
  <c r="BB4" i="2"/>
  <c r="AE4" i="6" s="1"/>
  <c r="BB6" i="2"/>
  <c r="A8" i="2"/>
  <c r="BB8" i="2"/>
  <c r="AE5" i="6" s="1"/>
  <c r="A9" i="2"/>
  <c r="A10" i="2"/>
  <c r="BB10" i="2"/>
  <c r="A11" i="2"/>
  <c r="A12" i="2"/>
  <c r="BB12" i="2"/>
  <c r="A13" i="2"/>
  <c r="A14" i="2"/>
  <c r="BB14" i="2"/>
  <c r="A15" i="2"/>
  <c r="A16" i="2"/>
  <c r="BB16" i="2"/>
  <c r="AE6" i="6" s="1"/>
  <c r="A17" i="2"/>
  <c r="A18" i="2"/>
  <c r="BB18" i="2"/>
  <c r="A19" i="2"/>
  <c r="A20" i="2"/>
  <c r="BB20" i="2"/>
  <c r="A21" i="2"/>
  <c r="A22" i="2"/>
  <c r="BB22" i="2"/>
  <c r="A23" i="2"/>
  <c r="A24" i="2"/>
  <c r="BB24" i="2"/>
  <c r="AE7" i="6" s="1"/>
  <c r="A25" i="2"/>
  <c r="A26" i="2"/>
  <c r="BB26" i="2"/>
  <c r="A27" i="2"/>
  <c r="A28" i="2"/>
  <c r="BB28" i="2"/>
  <c r="A29" i="2"/>
  <c r="A30" i="2"/>
  <c r="BB30" i="2"/>
  <c r="A31" i="2"/>
  <c r="A32" i="2"/>
  <c r="BB32" i="2"/>
  <c r="AE8" i="6" s="1"/>
  <c r="A33" i="2"/>
  <c r="A34" i="2"/>
  <c r="BB34" i="2"/>
  <c r="A35" i="2"/>
  <c r="A36" i="2"/>
  <c r="BB36" i="2"/>
  <c r="A37" i="2"/>
  <c r="A38" i="2"/>
  <c r="BB38" i="2"/>
  <c r="A39" i="2"/>
  <c r="A40" i="2"/>
  <c r="BB40" i="2"/>
  <c r="AE82" i="6" s="1"/>
  <c r="A41" i="2"/>
  <c r="A42" i="2"/>
  <c r="BB42" i="2"/>
  <c r="A43" i="2"/>
  <c r="A44" i="2"/>
  <c r="BB44" i="2"/>
  <c r="A45" i="2"/>
  <c r="A46" i="2"/>
  <c r="BB46" i="2"/>
  <c r="A47" i="2"/>
  <c r="A48" i="2"/>
  <c r="BB48" i="2"/>
  <c r="AE83" i="6" s="1"/>
  <c r="A49" i="2"/>
  <c r="A50" i="2"/>
  <c r="A51" i="2"/>
  <c r="A52" i="2"/>
  <c r="BB52" i="2"/>
  <c r="A53" i="2"/>
  <c r="A54" i="2"/>
  <c r="BB54" i="2"/>
  <c r="AE22" i="6" s="1"/>
  <c r="A55" i="2"/>
  <c r="A56" i="2"/>
  <c r="BB56" i="2"/>
  <c r="A57" i="2"/>
  <c r="A58" i="2"/>
  <c r="BB58" i="2"/>
  <c r="A59" i="2"/>
  <c r="A60" i="2"/>
  <c r="BB60" i="2"/>
  <c r="A61" i="2"/>
  <c r="A62" i="2"/>
  <c r="BB62" i="2"/>
  <c r="AE42" i="6" s="1"/>
  <c r="A63" i="2"/>
  <c r="A64" i="2"/>
  <c r="BB64" i="2"/>
  <c r="A65" i="2"/>
  <c r="A66" i="2"/>
  <c r="BB66" i="2"/>
  <c r="A67" i="2"/>
  <c r="A68" i="2"/>
  <c r="BB68" i="2"/>
  <c r="A69" i="2"/>
  <c r="A70" i="2"/>
  <c r="BB70" i="2"/>
  <c r="AE11" i="6" s="1"/>
  <c r="A71" i="2"/>
  <c r="A72" i="2"/>
  <c r="BB72" i="2"/>
  <c r="A73" i="2"/>
  <c r="A74" i="2"/>
  <c r="BB74" i="2"/>
  <c r="A75" i="2"/>
  <c r="A76" i="2"/>
  <c r="BB76" i="2"/>
  <c r="A77" i="2"/>
  <c r="A78" i="2"/>
  <c r="BB78" i="2"/>
  <c r="AE74" i="6" s="1"/>
  <c r="A79" i="2"/>
  <c r="A80" i="2"/>
  <c r="BB80" i="2"/>
  <c r="A81" i="2"/>
  <c r="A82" i="2"/>
  <c r="BB82" i="2"/>
  <c r="A83" i="2"/>
  <c r="A84" i="2"/>
  <c r="BB84" i="2"/>
  <c r="A85" i="2"/>
  <c r="A86" i="2"/>
  <c r="BB86" i="2"/>
  <c r="AE45" i="6" s="1"/>
  <c r="A87" i="2"/>
  <c r="A88" i="2"/>
  <c r="BB88" i="2"/>
  <c r="A89" i="2"/>
  <c r="A90" i="2"/>
  <c r="BB90" i="2"/>
  <c r="A91" i="2"/>
  <c r="A92" i="2"/>
  <c r="BB92" i="2"/>
  <c r="A93" i="2"/>
  <c r="A94" i="2"/>
  <c r="BB94" i="2"/>
  <c r="AE92" i="6" s="1"/>
  <c r="A95" i="2"/>
  <c r="A96" i="2"/>
  <c r="BB96" i="2"/>
  <c r="A97" i="2"/>
  <c r="A98" i="2"/>
  <c r="BB98" i="2"/>
  <c r="A99" i="2"/>
  <c r="A100" i="2"/>
  <c r="BB100" i="2"/>
  <c r="A101" i="2"/>
  <c r="A102" i="2"/>
  <c r="BB102" i="2"/>
  <c r="A103" i="2"/>
  <c r="A104" i="2"/>
  <c r="BB104" i="2"/>
  <c r="AE47" i="6" s="1"/>
  <c r="A105" i="2"/>
  <c r="A106" i="2"/>
  <c r="BB106" i="2"/>
  <c r="A107" i="2"/>
  <c r="A108" i="2"/>
  <c r="BB108" i="2"/>
  <c r="A109" i="2"/>
  <c r="A110" i="2"/>
  <c r="BB110" i="2"/>
  <c r="A111" i="2"/>
  <c r="A112" i="2"/>
  <c r="BB112" i="2"/>
  <c r="AE32" i="6" s="1"/>
  <c r="A113" i="2"/>
  <c r="A114" i="2"/>
  <c r="BB114" i="2"/>
  <c r="AE33" i="6" s="1"/>
  <c r="A115" i="2"/>
  <c r="A116" i="2"/>
  <c r="BB116" i="2"/>
  <c r="AE18" i="6" s="1"/>
  <c r="A117" i="2"/>
  <c r="A118" i="2"/>
  <c r="BB118" i="2"/>
  <c r="A119" i="2"/>
  <c r="A120" i="2"/>
  <c r="BB120" i="2"/>
  <c r="A121" i="2"/>
  <c r="A122" i="2"/>
  <c r="BB122" i="2"/>
  <c r="A123" i="2"/>
  <c r="E95" i="6"/>
  <c r="G95" i="6" s="1"/>
  <c r="E66" i="6"/>
  <c r="G66" i="6" s="1"/>
  <c r="E157" i="6"/>
  <c r="E5" i="6"/>
  <c r="G5" i="6" s="1"/>
  <c r="E96" i="6"/>
  <c r="G96" i="6" s="1"/>
  <c r="E20" i="6"/>
  <c r="E111" i="6"/>
  <c r="E37" i="6"/>
  <c r="G37" i="6" s="1"/>
  <c r="E128" i="6"/>
  <c r="G128" i="6" s="1"/>
  <c r="E67" i="6"/>
  <c r="G67" i="6" s="1"/>
  <c r="E158" i="6"/>
  <c r="G158" i="6" s="1"/>
  <c r="E6" i="6"/>
  <c r="G6" i="6" s="1"/>
  <c r="E97" i="6"/>
  <c r="G97" i="6" s="1"/>
  <c r="E51" i="6"/>
  <c r="G51" i="6" s="1"/>
  <c r="E142" i="6"/>
  <c r="E52" i="6"/>
  <c r="G52" i="6" s="1"/>
  <c r="E143" i="6"/>
  <c r="G143" i="6" s="1"/>
  <c r="E53" i="6"/>
  <c r="G53" i="6" s="1"/>
  <c r="E144" i="6"/>
  <c r="G144" i="6" s="1"/>
  <c r="E7" i="6"/>
  <c r="G7" i="6" s="1"/>
  <c r="E98" i="6"/>
  <c r="G98" i="6" s="1"/>
  <c r="E54" i="6"/>
  <c r="G54" i="6" s="1"/>
  <c r="E145" i="6"/>
  <c r="G145" i="6" s="1"/>
  <c r="E55" i="6"/>
  <c r="G55" i="6" s="1"/>
  <c r="E146" i="6"/>
  <c r="G146" i="6" s="1"/>
  <c r="E81" i="6"/>
  <c r="G81" i="6" s="1"/>
  <c r="E172" i="6"/>
  <c r="E8" i="6"/>
  <c r="E99" i="6"/>
  <c r="G99" i="6" s="1"/>
  <c r="E69" i="6"/>
  <c r="G69" i="6" s="1"/>
  <c r="E160" i="6"/>
  <c r="E21" i="6"/>
  <c r="E112" i="6"/>
  <c r="G112" i="6" s="1"/>
  <c r="E56" i="6"/>
  <c r="E147" i="6"/>
  <c r="G147" i="6" s="1"/>
  <c r="E82" i="6"/>
  <c r="G82" i="6" s="1"/>
  <c r="E173" i="6"/>
  <c r="G173" i="6" s="1"/>
  <c r="E38" i="6"/>
  <c r="G38" i="6" s="1"/>
  <c r="E129" i="6"/>
  <c r="G129" i="6" s="1"/>
  <c r="E39" i="6"/>
  <c r="G39" i="6" s="1"/>
  <c r="E130" i="6"/>
  <c r="G130" i="6" s="1"/>
  <c r="E70" i="6"/>
  <c r="G70" i="6" s="1"/>
  <c r="E161" i="6"/>
  <c r="G161" i="6" s="1"/>
  <c r="E83" i="6"/>
  <c r="G83" i="6" s="1"/>
  <c r="E174" i="6"/>
  <c r="G174" i="6" s="1"/>
  <c r="E58" i="6"/>
  <c r="G58" i="6" s="1"/>
  <c r="E149" i="6"/>
  <c r="G149" i="6" s="1"/>
  <c r="E10" i="6"/>
  <c r="G10" i="6" s="1"/>
  <c r="E101" i="6"/>
  <c r="G101" i="6" s="1"/>
  <c r="E22" i="6"/>
  <c r="G22" i="6" s="1"/>
  <c r="E113" i="6"/>
  <c r="E71" i="6"/>
  <c r="G71" i="6" s="1"/>
  <c r="E162" i="6"/>
  <c r="G162" i="6" s="1"/>
  <c r="E85" i="6"/>
  <c r="G85" i="6" s="1"/>
  <c r="E176" i="6"/>
  <c r="E86" i="6"/>
  <c r="G86" i="6" s="1"/>
  <c r="E177" i="6"/>
  <c r="G177" i="6" s="1"/>
  <c r="E42" i="6"/>
  <c r="G42" i="6" s="1"/>
  <c r="E133" i="6"/>
  <c r="E87" i="6"/>
  <c r="G87" i="6" s="1"/>
  <c r="E178" i="6"/>
  <c r="G178" i="6" s="1"/>
  <c r="E72" i="6"/>
  <c r="E163" i="6"/>
  <c r="G163" i="6" s="1"/>
  <c r="E60" i="6"/>
  <c r="G60" i="6" s="1"/>
  <c r="E151" i="6"/>
  <c r="G151" i="6" s="1"/>
  <c r="E11" i="6"/>
  <c r="G11" i="6" s="1"/>
  <c r="E102" i="6"/>
  <c r="E12" i="6"/>
  <c r="G12" i="6" s="1"/>
  <c r="E103" i="6"/>
  <c r="G103" i="6" s="1"/>
  <c r="E25" i="6"/>
  <c r="E116" i="6"/>
  <c r="E43" i="6"/>
  <c r="G43" i="6" s="1"/>
  <c r="E134" i="6"/>
  <c r="G134" i="6" s="1"/>
  <c r="E74" i="6"/>
  <c r="G74" i="6" s="1"/>
  <c r="E165" i="6"/>
  <c r="G165" i="6" s="1"/>
  <c r="E61" i="6"/>
  <c r="E152" i="6"/>
  <c r="G152" i="6" s="1"/>
  <c r="E26" i="6"/>
  <c r="E117" i="6"/>
  <c r="E90" i="6"/>
  <c r="G90" i="6" s="1"/>
  <c r="E181" i="6"/>
  <c r="G181" i="6" s="1"/>
  <c r="E45" i="6"/>
  <c r="G45" i="6" s="1"/>
  <c r="E136" i="6"/>
  <c r="G136" i="6" s="1"/>
  <c r="E46" i="6"/>
  <c r="G46" i="6" s="1"/>
  <c r="E137" i="6"/>
  <c r="G137" i="6" s="1"/>
  <c r="E27" i="6"/>
  <c r="G27" i="6" s="1"/>
  <c r="E118" i="6"/>
  <c r="G118" i="6" s="1"/>
  <c r="E91" i="6"/>
  <c r="G91" i="6" s="1"/>
  <c r="E182" i="6"/>
  <c r="G182" i="6" s="1"/>
  <c r="E92" i="6"/>
  <c r="G92" i="6" s="1"/>
  <c r="E183" i="6"/>
  <c r="G183" i="6" s="1"/>
  <c r="E77" i="6"/>
  <c r="G77" i="6" s="1"/>
  <c r="E168" i="6"/>
  <c r="G168" i="6" s="1"/>
  <c r="E29" i="6"/>
  <c r="G29" i="6" s="1"/>
  <c r="E120" i="6"/>
  <c r="G120" i="6" s="1"/>
  <c r="E93" i="6"/>
  <c r="G93" i="6" s="1"/>
  <c r="E184" i="6"/>
  <c r="G184" i="6" s="1"/>
  <c r="E30" i="6"/>
  <c r="G30" i="6" s="1"/>
  <c r="E121" i="6"/>
  <c r="G121" i="6" s="1"/>
  <c r="E47" i="6"/>
  <c r="G47" i="6" s="1"/>
  <c r="E138" i="6"/>
  <c r="G138" i="6" s="1"/>
  <c r="E48" i="6"/>
  <c r="G48" i="6" s="1"/>
  <c r="E139" i="6"/>
  <c r="G139" i="6" s="1"/>
  <c r="E78" i="6"/>
  <c r="G78" i="6" s="1"/>
  <c r="E169" i="6"/>
  <c r="G169" i="6" s="1"/>
  <c r="E79" i="6"/>
  <c r="G79" i="6" s="1"/>
  <c r="E170" i="6"/>
  <c r="G170" i="6" s="1"/>
  <c r="E32" i="6"/>
  <c r="G32" i="6" s="1"/>
  <c r="E123" i="6"/>
  <c r="G123" i="6" s="1"/>
  <c r="E33" i="6"/>
  <c r="E124" i="6"/>
  <c r="E18" i="6"/>
  <c r="G18" i="6" s="1"/>
  <c r="E109" i="6"/>
  <c r="G109" i="6" s="1"/>
  <c r="E19" i="6"/>
  <c r="E110" i="6"/>
  <c r="G110" i="6" s="1"/>
  <c r="E64" i="6"/>
  <c r="G64" i="6" s="1"/>
  <c r="E155" i="6"/>
  <c r="G155" i="6" s="1"/>
  <c r="E65" i="6"/>
  <c r="E156" i="6"/>
  <c r="G156" i="6" s="1"/>
  <c r="D95" i="6"/>
  <c r="D66" i="6"/>
  <c r="D157" i="6"/>
  <c r="D5" i="6"/>
  <c r="D96" i="6"/>
  <c r="D20" i="6"/>
  <c r="D111" i="6"/>
  <c r="D37" i="6"/>
  <c r="D128" i="6"/>
  <c r="D67" i="6"/>
  <c r="D158" i="6"/>
  <c r="D6" i="6"/>
  <c r="D97" i="6"/>
  <c r="D51" i="6"/>
  <c r="D142" i="6"/>
  <c r="D52" i="6"/>
  <c r="D143" i="6"/>
  <c r="D53" i="6"/>
  <c r="D144" i="6"/>
  <c r="D7" i="6"/>
  <c r="D98" i="6"/>
  <c r="D54" i="6"/>
  <c r="D145" i="6"/>
  <c r="D55" i="6"/>
  <c r="D146" i="6"/>
  <c r="D81" i="6"/>
  <c r="D172" i="6"/>
  <c r="D8" i="6"/>
  <c r="D99" i="6"/>
  <c r="D69" i="6"/>
  <c r="D160" i="6"/>
  <c r="D21" i="6"/>
  <c r="D112" i="6"/>
  <c r="D56" i="6"/>
  <c r="D147" i="6"/>
  <c r="D82" i="6"/>
  <c r="D173" i="6"/>
  <c r="D38" i="6"/>
  <c r="D129" i="6"/>
  <c r="D39" i="6"/>
  <c r="D130" i="6"/>
  <c r="D70" i="6"/>
  <c r="D161" i="6"/>
  <c r="D83" i="6"/>
  <c r="D174" i="6"/>
  <c r="D58" i="6"/>
  <c r="D149" i="6"/>
  <c r="D10" i="6"/>
  <c r="D101" i="6"/>
  <c r="D22" i="6"/>
  <c r="D113" i="6"/>
  <c r="D71" i="6"/>
  <c r="D162" i="6"/>
  <c r="D85" i="6"/>
  <c r="D176" i="6"/>
  <c r="D86" i="6"/>
  <c r="D177" i="6"/>
  <c r="D42" i="6"/>
  <c r="D133" i="6"/>
  <c r="D87" i="6"/>
  <c r="D178" i="6"/>
  <c r="D72" i="6"/>
  <c r="D163" i="6"/>
  <c r="D60" i="6"/>
  <c r="D151" i="6"/>
  <c r="D11" i="6"/>
  <c r="D102" i="6"/>
  <c r="D12" i="6"/>
  <c r="D103" i="6"/>
  <c r="D25" i="6"/>
  <c r="D116" i="6"/>
  <c r="D43" i="6"/>
  <c r="D134" i="6"/>
  <c r="D74" i="6"/>
  <c r="D165" i="6"/>
  <c r="D61" i="6"/>
  <c r="D152" i="6"/>
  <c r="D26" i="6"/>
  <c r="D117" i="6"/>
  <c r="D90" i="6"/>
  <c r="D181" i="6"/>
  <c r="D45" i="6"/>
  <c r="D136" i="6"/>
  <c r="D46" i="6"/>
  <c r="D137" i="6"/>
  <c r="D27" i="6"/>
  <c r="D118" i="6"/>
  <c r="D91" i="6"/>
  <c r="D182" i="6"/>
  <c r="D92" i="6"/>
  <c r="D183" i="6"/>
  <c r="D77" i="6"/>
  <c r="D168" i="6"/>
  <c r="D29" i="6"/>
  <c r="D120" i="6"/>
  <c r="D93" i="6"/>
  <c r="D184" i="6"/>
  <c r="D30" i="6"/>
  <c r="D121" i="6"/>
  <c r="D47" i="6"/>
  <c r="D138" i="6"/>
  <c r="D48" i="6"/>
  <c r="D139" i="6"/>
  <c r="D78" i="6"/>
  <c r="D169" i="6"/>
  <c r="D79" i="6"/>
  <c r="D170" i="6"/>
  <c r="D32" i="6"/>
  <c r="D123" i="6"/>
  <c r="D33" i="6"/>
  <c r="D124" i="6"/>
  <c r="D18" i="6"/>
  <c r="D109" i="6"/>
  <c r="D19" i="6"/>
  <c r="D110" i="6"/>
  <c r="D64" i="6"/>
  <c r="D155" i="6"/>
  <c r="D65" i="6"/>
  <c r="D156" i="6"/>
  <c r="A4" i="4"/>
  <c r="A166" i="4"/>
  <c r="A24" i="4"/>
  <c r="A5" i="4"/>
  <c r="A153" i="4"/>
  <c r="A30" i="4"/>
  <c r="A96" i="4"/>
  <c r="A62" i="4"/>
  <c r="A113" i="4"/>
  <c r="A74" i="4"/>
  <c r="A90" i="4"/>
  <c r="A155" i="4"/>
  <c r="A174" i="4"/>
  <c r="A6" i="4"/>
  <c r="A102" i="4"/>
  <c r="A180" i="4"/>
  <c r="A177" i="4"/>
  <c r="A34" i="4"/>
  <c r="A167" i="4"/>
  <c r="A94" i="4"/>
  <c r="A59" i="4"/>
  <c r="A78" i="4"/>
  <c r="A100" i="4"/>
  <c r="A45" i="4"/>
  <c r="A141" i="4"/>
  <c r="A103" i="4"/>
  <c r="A58" i="4"/>
  <c r="A7" i="4"/>
  <c r="A136" i="4"/>
  <c r="A107" i="4"/>
  <c r="A105" i="4"/>
  <c r="A14" i="4"/>
  <c r="A92" i="4"/>
  <c r="A8" i="4"/>
  <c r="A44" i="4"/>
  <c r="A108" i="4"/>
  <c r="A142" i="4"/>
  <c r="A72" i="4"/>
  <c r="A143" i="4"/>
  <c r="A86" i="4"/>
  <c r="A163" i="4"/>
  <c r="A21" i="4"/>
  <c r="A185" i="4"/>
  <c r="A84" i="4"/>
  <c r="A83" i="4"/>
  <c r="A89" i="4"/>
  <c r="A156" i="4"/>
  <c r="A115" i="4"/>
  <c r="A129" i="4"/>
  <c r="A85" i="4"/>
  <c r="A104" i="4"/>
  <c r="A81" i="4"/>
  <c r="A50" i="4"/>
  <c r="A82" i="4"/>
  <c r="A172" i="4"/>
  <c r="A36" i="4"/>
  <c r="A70" i="4"/>
  <c r="A13" i="4"/>
  <c r="A159" i="4"/>
  <c r="A39" i="4"/>
  <c r="A184" i="4"/>
  <c r="A17" i="4"/>
  <c r="A109" i="4"/>
  <c r="A162" i="4"/>
  <c r="A111" i="4"/>
  <c r="A130" i="4"/>
  <c r="A43" i="4"/>
  <c r="A151" i="4"/>
  <c r="A121" i="4"/>
  <c r="A98" i="4"/>
  <c r="A35" i="4"/>
  <c r="A67" i="4"/>
  <c r="A20" i="4"/>
  <c r="A165" i="4"/>
  <c r="A122" i="4"/>
  <c r="A181" i="4"/>
  <c r="A118" i="4"/>
  <c r="A63" i="4"/>
  <c r="A28" i="4"/>
  <c r="A47" i="4"/>
  <c r="A148" i="4"/>
  <c r="A116" i="4"/>
  <c r="A60" i="4"/>
  <c r="A160" i="4"/>
  <c r="A22" i="4"/>
  <c r="A175" i="4"/>
  <c r="A40" i="4"/>
  <c r="A117" i="4"/>
  <c r="A150" i="4"/>
  <c r="A75" i="4"/>
  <c r="A124" i="4"/>
  <c r="A69" i="4"/>
  <c r="A137" i="4"/>
  <c r="A99" i="4"/>
  <c r="A27" i="4"/>
  <c r="A49" i="4"/>
  <c r="A41" i="4"/>
  <c r="A169" i="4"/>
  <c r="A125" i="4"/>
  <c r="A42" i="4"/>
  <c r="A76" i="4"/>
  <c r="A171" i="4"/>
  <c r="A23" i="4"/>
  <c r="A133" i="4"/>
  <c r="A80" i="4"/>
  <c r="A152" i="4"/>
  <c r="A134" i="4"/>
  <c r="A71" i="4"/>
  <c r="A68" i="4"/>
  <c r="A46" i="4"/>
  <c r="A149" i="4"/>
  <c r="A55" i="4"/>
  <c r="A64" i="4"/>
  <c r="A183" i="4"/>
  <c r="A26" i="4"/>
  <c r="A176" i="4"/>
  <c r="A119" i="4"/>
  <c r="A61" i="4"/>
  <c r="A120" i="4"/>
  <c r="A95" i="4"/>
  <c r="M25" i="6"/>
  <c r="C2" i="5"/>
  <c r="C4" i="5"/>
  <c r="C5" i="5"/>
  <c r="C6" i="5"/>
  <c r="C7" i="5"/>
  <c r="C8" i="5"/>
  <c r="C9" i="5"/>
  <c r="C10" i="5"/>
  <c r="C11" i="5"/>
  <c r="C12" i="5"/>
  <c r="C13" i="5"/>
  <c r="C14" i="5"/>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D4" i="6"/>
  <c r="E4" i="6"/>
  <c r="G4" i="6" s="1"/>
  <c r="G72" i="6"/>
  <c r="G21" i="6"/>
  <c r="G33" i="6"/>
  <c r="G19" i="6"/>
  <c r="G65" i="6"/>
  <c r="G8" i="6"/>
  <c r="G26" i="6"/>
  <c r="G61" i="6"/>
  <c r="G56" i="6"/>
  <c r="G20" i="6"/>
  <c r="G25" i="6"/>
  <c r="G160" i="6"/>
  <c r="G124" i="6"/>
  <c r="G113" i="6"/>
  <c r="G176" i="6"/>
  <c r="G117" i="6"/>
  <c r="G172" i="6"/>
  <c r="G102" i="6"/>
  <c r="G133" i="6"/>
  <c r="G111" i="6"/>
  <c r="G142" i="6"/>
  <c r="G157" i="6"/>
  <c r="G116" i="6"/>
  <c r="AL37" i="6" l="1"/>
  <c r="C42" i="4"/>
  <c r="D42" i="4" s="1"/>
  <c r="BE101" i="2"/>
  <c r="AH184" i="6" s="1"/>
  <c r="AE58" i="6"/>
  <c r="AK184" i="6"/>
  <c r="AK134" i="6"/>
  <c r="AK101" i="6"/>
  <c r="AK112" i="6"/>
  <c r="AK143" i="6"/>
  <c r="AL70" i="6"/>
  <c r="M136" i="6"/>
  <c r="AE70" i="6"/>
  <c r="AL43" i="6"/>
  <c r="AB123" i="2"/>
  <c r="AB156" i="6" s="1"/>
  <c r="AE19" i="6"/>
  <c r="Y116" i="2"/>
  <c r="X18" i="6" s="1"/>
  <c r="AD114" i="2"/>
  <c r="AD33" i="6" s="1"/>
  <c r="AE48" i="6"/>
  <c r="AE77" i="6"/>
  <c r="AE46" i="6"/>
  <c r="AE61" i="6"/>
  <c r="AE12" i="6"/>
  <c r="AE87" i="6"/>
  <c r="AE71" i="6"/>
  <c r="AE38" i="6"/>
  <c r="AE69" i="6"/>
  <c r="AE54" i="6"/>
  <c r="AE51" i="6"/>
  <c r="AE20" i="6"/>
  <c r="AK156" i="6"/>
  <c r="AK124" i="6"/>
  <c r="AK139" i="6"/>
  <c r="AK120" i="6"/>
  <c r="AK118" i="6"/>
  <c r="AK117" i="6"/>
  <c r="AK116" i="6"/>
  <c r="AK163" i="6"/>
  <c r="AK176" i="6"/>
  <c r="AK149" i="6"/>
  <c r="AK129" i="6"/>
  <c r="AK145" i="6"/>
  <c r="AK142" i="6"/>
  <c r="AK111" i="6"/>
  <c r="AL4" i="6"/>
  <c r="AL90" i="6"/>
  <c r="AL86" i="6"/>
  <c r="AL10" i="6"/>
  <c r="AL39" i="6"/>
  <c r="AL21" i="6"/>
  <c r="AL55" i="6"/>
  <c r="AL52" i="6"/>
  <c r="AK109" i="6"/>
  <c r="AK182" i="6"/>
  <c r="AK151" i="6"/>
  <c r="AK130" i="6"/>
  <c r="AK146" i="6"/>
  <c r="AK128" i="6"/>
  <c r="AL22" i="6"/>
  <c r="AL56" i="6"/>
  <c r="AL81" i="6"/>
  <c r="AL53" i="6"/>
  <c r="M45" i="6"/>
  <c r="AK160" i="6"/>
  <c r="AE64" i="6"/>
  <c r="AE78" i="6"/>
  <c r="AE29" i="6"/>
  <c r="AE27" i="6"/>
  <c r="AE26" i="6"/>
  <c r="AE25" i="6"/>
  <c r="AE72" i="6"/>
  <c r="AE85" i="6"/>
  <c r="AE39" i="6"/>
  <c r="AE21" i="6"/>
  <c r="AE55" i="6"/>
  <c r="AE52" i="6"/>
  <c r="AE37" i="6"/>
  <c r="AE66" i="6"/>
  <c r="AK155" i="6"/>
  <c r="AK123" i="6"/>
  <c r="AK138" i="6"/>
  <c r="AK168" i="6"/>
  <c r="AK137" i="6"/>
  <c r="AK152" i="6"/>
  <c r="AK103" i="6"/>
  <c r="AK178" i="6"/>
  <c r="AK162" i="6"/>
  <c r="AK174" i="6"/>
  <c r="AK173" i="6"/>
  <c r="AK99" i="6"/>
  <c r="AK98" i="6"/>
  <c r="AK97" i="6"/>
  <c r="AK96" i="6"/>
  <c r="AL85" i="6"/>
  <c r="AL58" i="6"/>
  <c r="AL38" i="6"/>
  <c r="AL69" i="6"/>
  <c r="AL54" i="6"/>
  <c r="AL51" i="6"/>
  <c r="AL20" i="6"/>
  <c r="AK169" i="6"/>
  <c r="AK181" i="6"/>
  <c r="AK177" i="6"/>
  <c r="AL67" i="6"/>
  <c r="M116" i="6"/>
  <c r="AE65" i="6"/>
  <c r="AE79" i="6"/>
  <c r="AE30" i="6"/>
  <c r="AE93" i="6"/>
  <c r="AE91" i="6"/>
  <c r="AE90" i="6"/>
  <c r="AE43" i="6"/>
  <c r="AE60" i="6"/>
  <c r="AE86" i="6"/>
  <c r="AE10" i="6"/>
  <c r="AE56" i="6"/>
  <c r="AE81" i="6"/>
  <c r="AE53" i="6"/>
  <c r="AE67" i="6"/>
  <c r="AK110" i="6"/>
  <c r="AK170" i="6"/>
  <c r="AK121" i="6"/>
  <c r="AK183" i="6"/>
  <c r="AK136" i="6"/>
  <c r="AK165" i="6"/>
  <c r="AK102" i="6"/>
  <c r="AK133" i="6"/>
  <c r="AK113" i="6"/>
  <c r="AK161" i="6"/>
  <c r="AK147" i="6"/>
  <c r="AK172" i="6"/>
  <c r="AK144" i="6"/>
  <c r="AK158" i="6"/>
  <c r="AK157" i="6"/>
  <c r="AL46" i="6"/>
  <c r="AL61" i="6"/>
  <c r="AL12" i="6"/>
  <c r="AL87" i="6"/>
  <c r="AL71" i="6"/>
  <c r="AL83" i="6"/>
  <c r="AL82" i="6"/>
  <c r="AL8" i="6"/>
  <c r="AL7" i="6"/>
  <c r="AL6" i="6"/>
  <c r="AL5" i="6"/>
  <c r="AE98" i="2"/>
  <c r="N90" i="2"/>
  <c r="N27" i="6" s="1"/>
  <c r="P90" i="2"/>
  <c r="P29" i="2"/>
  <c r="P91" i="2"/>
  <c r="Q90" i="2"/>
  <c r="T90" i="2"/>
  <c r="Q91" i="2"/>
  <c r="N91" i="2"/>
  <c r="Q28" i="2"/>
  <c r="P28" i="2"/>
  <c r="CE116" i="6"/>
  <c r="CI116" i="6"/>
  <c r="CG55" i="6"/>
  <c r="CE117" i="6"/>
  <c r="CI117" i="6"/>
  <c r="CG81" i="6"/>
  <c r="CE118" i="6"/>
  <c r="CI118" i="6"/>
  <c r="CG8" i="6"/>
  <c r="CE120" i="6"/>
  <c r="CI120" i="6"/>
  <c r="CG69" i="6"/>
  <c r="CE121" i="6"/>
  <c r="CI121" i="6"/>
  <c r="CG21" i="6"/>
  <c r="CE123" i="6"/>
  <c r="CI123" i="6"/>
  <c r="CG56" i="6"/>
  <c r="CE124" i="6"/>
  <c r="CI124" i="6"/>
  <c r="CG82" i="6"/>
  <c r="CE109" i="6"/>
  <c r="CI109" i="6"/>
  <c r="CG38" i="6"/>
  <c r="CE110" i="6"/>
  <c r="CI110" i="6"/>
  <c r="CG39" i="6"/>
  <c r="CE128" i="6"/>
  <c r="CI128" i="6"/>
  <c r="CG70" i="6"/>
  <c r="CE142" i="6"/>
  <c r="CI142" i="6"/>
  <c r="CG83" i="6"/>
  <c r="CE143" i="6"/>
  <c r="CI143" i="6"/>
  <c r="CG58" i="6"/>
  <c r="CE144" i="6"/>
  <c r="CI144" i="6"/>
  <c r="CG10" i="6"/>
  <c r="CE145" i="6"/>
  <c r="CI145" i="6"/>
  <c r="CG22" i="6"/>
  <c r="CE146" i="6"/>
  <c r="CI146" i="6"/>
  <c r="CG71" i="6"/>
  <c r="CE147" i="6"/>
  <c r="CI147" i="6"/>
  <c r="CG85" i="6"/>
  <c r="CE129" i="6"/>
  <c r="CI129" i="6"/>
  <c r="CG86" i="6"/>
  <c r="CE130" i="6"/>
  <c r="CI130" i="6"/>
  <c r="CG42" i="6"/>
  <c r="CE149" i="6"/>
  <c r="CI149" i="6"/>
  <c r="CG87" i="6"/>
  <c r="CE133" i="6"/>
  <c r="CI133" i="6"/>
  <c r="CG72" i="6"/>
  <c r="CE151" i="6"/>
  <c r="CI151" i="6"/>
  <c r="CG60" i="6"/>
  <c r="CE134" i="6"/>
  <c r="CI134" i="6"/>
  <c r="CG11" i="6"/>
  <c r="CE152" i="6"/>
  <c r="CI152" i="6"/>
  <c r="CG12" i="6"/>
  <c r="CE136" i="6"/>
  <c r="CI136" i="6"/>
  <c r="CG25" i="6"/>
  <c r="CE137" i="6"/>
  <c r="CI137" i="6"/>
  <c r="CG43" i="6"/>
  <c r="CE138" i="6"/>
  <c r="CI138" i="6"/>
  <c r="CG74" i="6"/>
  <c r="CE139" i="6"/>
  <c r="CI139" i="6"/>
  <c r="CG61" i="6"/>
  <c r="CE155" i="6"/>
  <c r="CI155" i="6"/>
  <c r="CG26" i="6"/>
  <c r="CE156" i="6"/>
  <c r="CF116" i="6"/>
  <c r="CH55" i="6"/>
  <c r="CF117" i="6"/>
  <c r="CJ117" i="6"/>
  <c r="CH81" i="6"/>
  <c r="CF118" i="6"/>
  <c r="CJ118" i="6"/>
  <c r="CH8" i="6"/>
  <c r="CF120" i="6"/>
  <c r="CJ120" i="6"/>
  <c r="CH69" i="6"/>
  <c r="CF121" i="6"/>
  <c r="CJ121" i="6"/>
  <c r="CH21" i="6"/>
  <c r="CF123" i="6"/>
  <c r="CJ123" i="6"/>
  <c r="CH56" i="6"/>
  <c r="CF124" i="6"/>
  <c r="CJ124" i="6"/>
  <c r="CH82" i="6"/>
  <c r="CF109" i="6"/>
  <c r="CJ109" i="6"/>
  <c r="CH38" i="6"/>
  <c r="CF110" i="6"/>
  <c r="CJ110" i="6"/>
  <c r="CH39" i="6"/>
  <c r="CF128" i="6"/>
  <c r="CJ128" i="6"/>
  <c r="CH70" i="6"/>
  <c r="CF142" i="6"/>
  <c r="CJ142" i="6"/>
  <c r="CH83" i="6"/>
  <c r="CF143" i="6"/>
  <c r="CJ143" i="6"/>
  <c r="CH58" i="6"/>
  <c r="CF144" i="6"/>
  <c r="CJ144" i="6"/>
  <c r="CH10" i="6"/>
  <c r="CF145" i="6"/>
  <c r="CJ145" i="6"/>
  <c r="CH22" i="6"/>
  <c r="CF146" i="6"/>
  <c r="CJ146" i="6"/>
  <c r="CH71" i="6"/>
  <c r="CF147" i="6"/>
  <c r="CJ147" i="6"/>
  <c r="CH85" i="6"/>
  <c r="CF129" i="6"/>
  <c r="CJ129" i="6"/>
  <c r="CH86" i="6"/>
  <c r="CF130" i="6"/>
  <c r="CJ130" i="6"/>
  <c r="CH42" i="6"/>
  <c r="CF149" i="6"/>
  <c r="CJ149" i="6"/>
  <c r="CH87" i="6"/>
  <c r="CF133" i="6"/>
  <c r="CJ133" i="6"/>
  <c r="CH72" i="6"/>
  <c r="CF151" i="6"/>
  <c r="CJ151" i="6"/>
  <c r="CH60" i="6"/>
  <c r="CF134" i="6"/>
  <c r="CJ134" i="6"/>
  <c r="CH11" i="6"/>
  <c r="CF152" i="6"/>
  <c r="CJ152" i="6"/>
  <c r="CH12" i="6"/>
  <c r="CF136" i="6"/>
  <c r="CJ136" i="6"/>
  <c r="CH25" i="6"/>
  <c r="CF137" i="6"/>
  <c r="CJ137" i="6"/>
  <c r="CH43" i="6"/>
  <c r="CF138" i="6"/>
  <c r="CJ138" i="6"/>
  <c r="CH74" i="6"/>
  <c r="CF139" i="6"/>
  <c r="CJ139" i="6"/>
  <c r="CH61" i="6"/>
  <c r="CF155" i="6"/>
  <c r="CJ155" i="6"/>
  <c r="CH26" i="6"/>
  <c r="CF156" i="6"/>
  <c r="CG116" i="6"/>
  <c r="CE55" i="6"/>
  <c r="CI55" i="6"/>
  <c r="CG117" i="6"/>
  <c r="CE81" i="6"/>
  <c r="CI81" i="6"/>
  <c r="CG118" i="6"/>
  <c r="CE8" i="6"/>
  <c r="CI8" i="6"/>
  <c r="CG120" i="6"/>
  <c r="CE69" i="6"/>
  <c r="CI69" i="6"/>
  <c r="CG121" i="6"/>
  <c r="CE21" i="6"/>
  <c r="CI21" i="6"/>
  <c r="CG123" i="6"/>
  <c r="CE56" i="6"/>
  <c r="CI56" i="6"/>
  <c r="CG124" i="6"/>
  <c r="CE82" i="6"/>
  <c r="CI82" i="6"/>
  <c r="CG109" i="6"/>
  <c r="CE38" i="6"/>
  <c r="CI38" i="6"/>
  <c r="CG110" i="6"/>
  <c r="CE39" i="6"/>
  <c r="CI39" i="6"/>
  <c r="CG128" i="6"/>
  <c r="CE70" i="6"/>
  <c r="CI70" i="6"/>
  <c r="CG142" i="6"/>
  <c r="CE83" i="6"/>
  <c r="CI83" i="6"/>
  <c r="CG143" i="6"/>
  <c r="CE58" i="6"/>
  <c r="CI58" i="6"/>
  <c r="CG144" i="6"/>
  <c r="CE10" i="6"/>
  <c r="CI10" i="6"/>
  <c r="CG145" i="6"/>
  <c r="CE22" i="6"/>
  <c r="CI22" i="6"/>
  <c r="CG146" i="6"/>
  <c r="CE71" i="6"/>
  <c r="CI71" i="6"/>
  <c r="CG147" i="6"/>
  <c r="CE85" i="6"/>
  <c r="CI85" i="6"/>
  <c r="CG129" i="6"/>
  <c r="CE86" i="6"/>
  <c r="CI86" i="6"/>
  <c r="CG130" i="6"/>
  <c r="CE42" i="6"/>
  <c r="CI42" i="6"/>
  <c r="CG149" i="6"/>
  <c r="CE87" i="6"/>
  <c r="CI87" i="6"/>
  <c r="CG133" i="6"/>
  <c r="CE72" i="6"/>
  <c r="CI72" i="6"/>
  <c r="CG151" i="6"/>
  <c r="CE60" i="6"/>
  <c r="CI60" i="6"/>
  <c r="CG134" i="6"/>
  <c r="CE11" i="6"/>
  <c r="CI11" i="6"/>
  <c r="CG152" i="6"/>
  <c r="CE12" i="6"/>
  <c r="CI12" i="6"/>
  <c r="CG136" i="6"/>
  <c r="CE25" i="6"/>
  <c r="CI25" i="6"/>
  <c r="CG137" i="6"/>
  <c r="CE43" i="6"/>
  <c r="CI43" i="6"/>
  <c r="CG138" i="6"/>
  <c r="CE74" i="6"/>
  <c r="CI74" i="6"/>
  <c r="CG139" i="6"/>
  <c r="CE61" i="6"/>
  <c r="CI61" i="6"/>
  <c r="CG155" i="6"/>
  <c r="CE26" i="6"/>
  <c r="CI26" i="6"/>
  <c r="CG156" i="6"/>
  <c r="CH116" i="6"/>
  <c r="CF55" i="6"/>
  <c r="CJ55" i="6"/>
  <c r="CH117" i="6"/>
  <c r="CF81" i="6"/>
  <c r="CJ81" i="6"/>
  <c r="CH118" i="6"/>
  <c r="CF8" i="6"/>
  <c r="CJ8" i="6"/>
  <c r="CH120" i="6"/>
  <c r="CF69" i="6"/>
  <c r="CJ69" i="6"/>
  <c r="CH121" i="6"/>
  <c r="CF21" i="6"/>
  <c r="CJ21" i="6"/>
  <c r="CH123" i="6"/>
  <c r="CF56" i="6"/>
  <c r="CJ56" i="6"/>
  <c r="CH124" i="6"/>
  <c r="CF82" i="6"/>
  <c r="CJ82" i="6"/>
  <c r="CH109" i="6"/>
  <c r="CF38" i="6"/>
  <c r="CJ38" i="6"/>
  <c r="CH110" i="6"/>
  <c r="CF39" i="6"/>
  <c r="CJ39" i="6"/>
  <c r="CH128" i="6"/>
  <c r="CF70" i="6"/>
  <c r="CJ70" i="6"/>
  <c r="CH142" i="6"/>
  <c r="CF83" i="6"/>
  <c r="CJ83" i="6"/>
  <c r="CH143" i="6"/>
  <c r="CF58" i="6"/>
  <c r="CJ58" i="6"/>
  <c r="CH144" i="6"/>
  <c r="CF10" i="6"/>
  <c r="CJ10" i="6"/>
  <c r="CH145" i="6"/>
  <c r="CF22" i="6"/>
  <c r="CJ22" i="6"/>
  <c r="CH146" i="6"/>
  <c r="CF71" i="6"/>
  <c r="CJ71" i="6"/>
  <c r="CH147" i="6"/>
  <c r="CF85" i="6"/>
  <c r="CJ85" i="6"/>
  <c r="CH129" i="6"/>
  <c r="CF86" i="6"/>
  <c r="CJ86" i="6"/>
  <c r="CH130" i="6"/>
  <c r="CF42" i="6"/>
  <c r="CJ42" i="6"/>
  <c r="CH149" i="6"/>
  <c r="CF87" i="6"/>
  <c r="CJ87" i="6"/>
  <c r="CH133" i="6"/>
  <c r="CF72" i="6"/>
  <c r="CJ72" i="6"/>
  <c r="CH151" i="6"/>
  <c r="CF60" i="6"/>
  <c r="CJ60" i="6"/>
  <c r="CH134" i="6"/>
  <c r="CF11" i="6"/>
  <c r="CJ11" i="6"/>
  <c r="CH152" i="6"/>
  <c r="CF12" i="6"/>
  <c r="CJ12" i="6"/>
  <c r="CH136" i="6"/>
  <c r="CF25" i="6"/>
  <c r="CJ25" i="6"/>
  <c r="CH137" i="6"/>
  <c r="CF43" i="6"/>
  <c r="CJ43" i="6"/>
  <c r="CH138" i="6"/>
  <c r="CF74" i="6"/>
  <c r="CJ74" i="6"/>
  <c r="CH139" i="6"/>
  <c r="CF61" i="6"/>
  <c r="CJ61" i="6"/>
  <c r="CH155" i="6"/>
  <c r="CF26" i="6"/>
  <c r="CJ26" i="6"/>
  <c r="CH156" i="6"/>
  <c r="CI156" i="6"/>
  <c r="CG90" i="6"/>
  <c r="CE157" i="6"/>
  <c r="CI157" i="6"/>
  <c r="CG45" i="6"/>
  <c r="CE158" i="6"/>
  <c r="CI158" i="6"/>
  <c r="CG46" i="6"/>
  <c r="CE172" i="6"/>
  <c r="CI172" i="6"/>
  <c r="CG27" i="6"/>
  <c r="CE160" i="6"/>
  <c r="CI160" i="6"/>
  <c r="CG91" i="6"/>
  <c r="CE173" i="6"/>
  <c r="CI173" i="6"/>
  <c r="CG92" i="6"/>
  <c r="CE161" i="6"/>
  <c r="CI161" i="6"/>
  <c r="CG77" i="6"/>
  <c r="CE174" i="6"/>
  <c r="CI174" i="6"/>
  <c r="CG29" i="6"/>
  <c r="CE162" i="6"/>
  <c r="CI162" i="6"/>
  <c r="CG93" i="6"/>
  <c r="CE176" i="6"/>
  <c r="CI176" i="6"/>
  <c r="CG30" i="6"/>
  <c r="CE177" i="6"/>
  <c r="CI177" i="6"/>
  <c r="CG47" i="6"/>
  <c r="CE178" i="6"/>
  <c r="CI178" i="6"/>
  <c r="CG48" i="6"/>
  <c r="CE163" i="6"/>
  <c r="CI163" i="6"/>
  <c r="CG78" i="6"/>
  <c r="CE165" i="6"/>
  <c r="CI165" i="6"/>
  <c r="CG79" i="6"/>
  <c r="CE181" i="6"/>
  <c r="CI181" i="6"/>
  <c r="CG32" i="6"/>
  <c r="CE182" i="6"/>
  <c r="CI182" i="6"/>
  <c r="CG33" i="6"/>
  <c r="CE183" i="6"/>
  <c r="CI183" i="6"/>
  <c r="CG18" i="6"/>
  <c r="CE168" i="6"/>
  <c r="CI168" i="6"/>
  <c r="CG19" i="6"/>
  <c r="CE184" i="6"/>
  <c r="CI184" i="6"/>
  <c r="CG64" i="6"/>
  <c r="CE169" i="6"/>
  <c r="CI169" i="6"/>
  <c r="CG65" i="6"/>
  <c r="CE170" i="6"/>
  <c r="CI170" i="6"/>
  <c r="CG36" i="6"/>
  <c r="CE31" i="6"/>
  <c r="CI31" i="6"/>
  <c r="CG73" i="6"/>
  <c r="CE62" i="6"/>
  <c r="CI62" i="6"/>
  <c r="CG44" i="6"/>
  <c r="CE75" i="6"/>
  <c r="CI75" i="6"/>
  <c r="CG41" i="6"/>
  <c r="CE13" i="6"/>
  <c r="CI13" i="6"/>
  <c r="CG88" i="6"/>
  <c r="CE68" i="6"/>
  <c r="CI68" i="6"/>
  <c r="CG40" i="6"/>
  <c r="CE34" i="6"/>
  <c r="CI34" i="6"/>
  <c r="CG63" i="6"/>
  <c r="CE57" i="6"/>
  <c r="CI57" i="6"/>
  <c r="CG76" i="6"/>
  <c r="CE50" i="6"/>
  <c r="CI50" i="6"/>
  <c r="CG17" i="6"/>
  <c r="CJ156" i="6"/>
  <c r="CH90" i="6"/>
  <c r="CF157" i="6"/>
  <c r="CJ157" i="6"/>
  <c r="CH45" i="6"/>
  <c r="CF158" i="6"/>
  <c r="CJ158" i="6"/>
  <c r="CH46" i="6"/>
  <c r="CF172" i="6"/>
  <c r="CJ172" i="6"/>
  <c r="CH27" i="6"/>
  <c r="CF160" i="6"/>
  <c r="CJ160" i="6"/>
  <c r="CH91" i="6"/>
  <c r="CF173" i="6"/>
  <c r="CJ173" i="6"/>
  <c r="CH92" i="6"/>
  <c r="CF161" i="6"/>
  <c r="CJ161" i="6"/>
  <c r="CH77" i="6"/>
  <c r="CF174" i="6"/>
  <c r="CJ174" i="6"/>
  <c r="CH29" i="6"/>
  <c r="CF162" i="6"/>
  <c r="CJ162" i="6"/>
  <c r="CH93" i="6"/>
  <c r="CF176" i="6"/>
  <c r="CJ176" i="6"/>
  <c r="CH30" i="6"/>
  <c r="CF177" i="6"/>
  <c r="CJ177" i="6"/>
  <c r="CH47" i="6"/>
  <c r="CF178" i="6"/>
  <c r="CJ178" i="6"/>
  <c r="CH48" i="6"/>
  <c r="CF163" i="6"/>
  <c r="CJ163" i="6"/>
  <c r="CH78" i="6"/>
  <c r="CF165" i="6"/>
  <c r="CJ165" i="6"/>
  <c r="CH79" i="6"/>
  <c r="CF181" i="6"/>
  <c r="CJ181" i="6"/>
  <c r="CH32" i="6"/>
  <c r="CF182" i="6"/>
  <c r="CJ182" i="6"/>
  <c r="CH33" i="6"/>
  <c r="CF183" i="6"/>
  <c r="CJ183" i="6"/>
  <c r="CH18" i="6"/>
  <c r="CF168" i="6"/>
  <c r="CJ168" i="6"/>
  <c r="CH19" i="6"/>
  <c r="CF184" i="6"/>
  <c r="CJ184" i="6"/>
  <c r="CH64" i="6"/>
  <c r="CF169" i="6"/>
  <c r="CJ169" i="6"/>
  <c r="CH65" i="6"/>
  <c r="CF170" i="6"/>
  <c r="CJ170" i="6"/>
  <c r="CH36" i="6"/>
  <c r="CF31" i="6"/>
  <c r="CJ31" i="6"/>
  <c r="CH73" i="6"/>
  <c r="CF62" i="6"/>
  <c r="CJ62" i="6"/>
  <c r="CH44" i="6"/>
  <c r="CF75" i="6"/>
  <c r="CJ75" i="6"/>
  <c r="CH41" i="6"/>
  <c r="CF13" i="6"/>
  <c r="CJ13" i="6"/>
  <c r="CH88" i="6"/>
  <c r="CF68" i="6"/>
  <c r="CJ68" i="6"/>
  <c r="CH40" i="6"/>
  <c r="CF34" i="6"/>
  <c r="CJ34" i="6"/>
  <c r="CH63" i="6"/>
  <c r="CF57" i="6"/>
  <c r="CJ57" i="6"/>
  <c r="CH76" i="6"/>
  <c r="CF50" i="6"/>
  <c r="CJ50" i="6"/>
  <c r="CE90" i="6"/>
  <c r="CI90" i="6"/>
  <c r="CG157" i="6"/>
  <c r="CE45" i="6"/>
  <c r="CI45" i="6"/>
  <c r="CG158" i="6"/>
  <c r="CE46" i="6"/>
  <c r="CI46" i="6"/>
  <c r="CG172" i="6"/>
  <c r="CE27" i="6"/>
  <c r="CI27" i="6"/>
  <c r="CG160" i="6"/>
  <c r="CE91" i="6"/>
  <c r="CI91" i="6"/>
  <c r="CG173" i="6"/>
  <c r="CE92" i="6"/>
  <c r="CI92" i="6"/>
  <c r="CG161" i="6"/>
  <c r="CE77" i="6"/>
  <c r="CI77" i="6"/>
  <c r="CG174" i="6"/>
  <c r="CE29" i="6"/>
  <c r="CI29" i="6"/>
  <c r="CG162" i="6"/>
  <c r="CE93" i="6"/>
  <c r="CI93" i="6"/>
  <c r="CG176" i="6"/>
  <c r="CE30" i="6"/>
  <c r="CI30" i="6"/>
  <c r="CG177" i="6"/>
  <c r="CE47" i="6"/>
  <c r="CI47" i="6"/>
  <c r="CG178" i="6"/>
  <c r="CE48" i="6"/>
  <c r="CI48" i="6"/>
  <c r="CG163" i="6"/>
  <c r="CE78" i="6"/>
  <c r="CI78" i="6"/>
  <c r="CG165" i="6"/>
  <c r="CE79" i="6"/>
  <c r="CI79" i="6"/>
  <c r="CG181" i="6"/>
  <c r="CE32" i="6"/>
  <c r="CI32" i="6"/>
  <c r="CG182" i="6"/>
  <c r="CE33" i="6"/>
  <c r="CI33" i="6"/>
  <c r="CG183" i="6"/>
  <c r="CE18" i="6"/>
  <c r="CI18" i="6"/>
  <c r="CG168" i="6"/>
  <c r="CE19" i="6"/>
  <c r="CI19" i="6"/>
  <c r="CG184" i="6"/>
  <c r="CE64" i="6"/>
  <c r="CI64" i="6"/>
  <c r="CG169" i="6"/>
  <c r="CE65" i="6"/>
  <c r="CI65" i="6"/>
  <c r="CG170" i="6"/>
  <c r="CE36" i="6"/>
  <c r="CI36" i="6"/>
  <c r="CG31" i="6"/>
  <c r="CE73" i="6"/>
  <c r="CI73" i="6"/>
  <c r="CG62" i="6"/>
  <c r="CE44" i="6"/>
  <c r="CI44" i="6"/>
  <c r="CG75" i="6"/>
  <c r="CE41" i="6"/>
  <c r="CI41" i="6"/>
  <c r="CG13" i="6"/>
  <c r="CE88" i="6"/>
  <c r="CF90" i="6"/>
  <c r="CJ90" i="6"/>
  <c r="CH157" i="6"/>
  <c r="CF45" i="6"/>
  <c r="CJ45" i="6"/>
  <c r="CH158" i="6"/>
  <c r="CF46" i="6"/>
  <c r="CJ46" i="6"/>
  <c r="CH172" i="6"/>
  <c r="CF27" i="6"/>
  <c r="CJ27" i="6"/>
  <c r="CH160" i="6"/>
  <c r="CF91" i="6"/>
  <c r="CJ91" i="6"/>
  <c r="CH173" i="6"/>
  <c r="CF92" i="6"/>
  <c r="CJ92" i="6"/>
  <c r="CH161" i="6"/>
  <c r="CF77" i="6"/>
  <c r="CJ77" i="6"/>
  <c r="CH174" i="6"/>
  <c r="CF29" i="6"/>
  <c r="CJ29" i="6"/>
  <c r="CH162" i="6"/>
  <c r="CF93" i="6"/>
  <c r="CJ93" i="6"/>
  <c r="CH176" i="6"/>
  <c r="CF30" i="6"/>
  <c r="CJ30" i="6"/>
  <c r="CH177" i="6"/>
  <c r="CF47" i="6"/>
  <c r="CJ47" i="6"/>
  <c r="CH178" i="6"/>
  <c r="CF48" i="6"/>
  <c r="CJ48" i="6"/>
  <c r="CH163" i="6"/>
  <c r="CF78" i="6"/>
  <c r="CJ78" i="6"/>
  <c r="CH165" i="6"/>
  <c r="CF79" i="6"/>
  <c r="CJ79" i="6"/>
  <c r="CH181" i="6"/>
  <c r="CF32" i="6"/>
  <c r="CJ32" i="6"/>
  <c r="CH182" i="6"/>
  <c r="CF33" i="6"/>
  <c r="CJ33" i="6"/>
  <c r="CH183" i="6"/>
  <c r="CF18" i="6"/>
  <c r="CJ18" i="6"/>
  <c r="CH168" i="6"/>
  <c r="CF19" i="6"/>
  <c r="CJ19" i="6"/>
  <c r="CH184" i="6"/>
  <c r="CF64" i="6"/>
  <c r="CJ64" i="6"/>
  <c r="CH169" i="6"/>
  <c r="CF65" i="6"/>
  <c r="CJ65" i="6"/>
  <c r="CH170" i="6"/>
  <c r="CF36" i="6"/>
  <c r="CJ36" i="6"/>
  <c r="CH31" i="6"/>
  <c r="CF73" i="6"/>
  <c r="CJ73" i="6"/>
  <c r="CH62" i="6"/>
  <c r="CF44" i="6"/>
  <c r="CJ44" i="6"/>
  <c r="CH75" i="6"/>
  <c r="CF41" i="6"/>
  <c r="CJ41" i="6"/>
  <c r="CH13" i="6"/>
  <c r="CF88" i="6"/>
  <c r="CH68" i="6"/>
  <c r="CJ40" i="6"/>
  <c r="CF63" i="6"/>
  <c r="CH57" i="6"/>
  <c r="CJ76" i="6"/>
  <c r="CF17" i="6"/>
  <c r="CE15" i="6"/>
  <c r="CI15" i="6"/>
  <c r="CG84" i="6"/>
  <c r="CE80" i="6"/>
  <c r="CI80" i="6"/>
  <c r="CG23" i="6"/>
  <c r="CE89" i="6"/>
  <c r="CI89" i="6"/>
  <c r="CG16" i="6"/>
  <c r="CE59" i="6"/>
  <c r="CI59" i="6"/>
  <c r="CG14" i="6"/>
  <c r="CE35" i="6"/>
  <c r="CI35" i="6"/>
  <c r="CG24" i="6"/>
  <c r="CE28" i="6"/>
  <c r="CI28" i="6"/>
  <c r="CG94" i="6"/>
  <c r="CE49" i="6"/>
  <c r="CI49" i="6"/>
  <c r="CG9" i="6"/>
  <c r="CE127" i="6"/>
  <c r="CI127" i="6"/>
  <c r="CG122" i="6"/>
  <c r="CE164" i="6"/>
  <c r="CI164" i="6"/>
  <c r="CG153" i="6"/>
  <c r="CE135" i="6"/>
  <c r="CI135" i="6"/>
  <c r="CG166" i="6"/>
  <c r="CE132" i="6"/>
  <c r="CI132" i="6"/>
  <c r="CG104" i="6"/>
  <c r="CE179" i="6"/>
  <c r="CI179" i="6"/>
  <c r="CG159" i="6"/>
  <c r="CE131" i="6"/>
  <c r="CI131" i="6"/>
  <c r="CG125" i="6"/>
  <c r="CE154" i="6"/>
  <c r="CI154" i="6"/>
  <c r="CG148" i="6"/>
  <c r="CE167" i="6"/>
  <c r="CI167" i="6"/>
  <c r="CG141" i="6"/>
  <c r="CE108" i="6"/>
  <c r="CI108" i="6"/>
  <c r="CG106" i="6"/>
  <c r="CE175" i="6"/>
  <c r="CI175" i="6"/>
  <c r="CG171" i="6"/>
  <c r="CE114" i="6"/>
  <c r="CI114" i="6"/>
  <c r="CG180" i="6"/>
  <c r="CE107" i="6"/>
  <c r="CI107" i="6"/>
  <c r="CG150" i="6"/>
  <c r="CE105" i="6"/>
  <c r="CI105" i="6"/>
  <c r="CG126" i="6"/>
  <c r="CE115" i="6"/>
  <c r="CI115" i="6"/>
  <c r="CG119" i="6"/>
  <c r="CE185" i="6"/>
  <c r="CI185" i="6"/>
  <c r="CG140" i="6"/>
  <c r="CE100" i="6"/>
  <c r="CI100" i="6"/>
  <c r="CG95" i="6"/>
  <c r="CE66" i="6"/>
  <c r="CI66" i="6"/>
  <c r="CG96" i="6"/>
  <c r="CE5" i="6"/>
  <c r="CI5" i="6"/>
  <c r="CG111" i="6"/>
  <c r="CE20" i="6"/>
  <c r="CI20" i="6"/>
  <c r="CG97" i="6"/>
  <c r="CE37" i="6"/>
  <c r="CI37" i="6"/>
  <c r="CG98" i="6"/>
  <c r="CE67" i="6"/>
  <c r="CI67" i="6"/>
  <c r="CG99" i="6"/>
  <c r="CE6" i="6"/>
  <c r="CI6" i="6"/>
  <c r="CG112" i="6"/>
  <c r="CE51" i="6"/>
  <c r="CI51" i="6"/>
  <c r="CG101" i="6"/>
  <c r="CE52" i="6"/>
  <c r="CI52" i="6"/>
  <c r="CG113" i="6"/>
  <c r="CE53" i="6"/>
  <c r="CI53" i="6"/>
  <c r="CG102" i="6"/>
  <c r="CI88" i="6"/>
  <c r="CE40" i="6"/>
  <c r="CG34" i="6"/>
  <c r="CI63" i="6"/>
  <c r="CE76" i="6"/>
  <c r="CG50" i="6"/>
  <c r="CH17" i="6"/>
  <c r="CF15" i="6"/>
  <c r="CJ15" i="6"/>
  <c r="CH84" i="6"/>
  <c r="CF80" i="6"/>
  <c r="CJ80" i="6"/>
  <c r="CH23" i="6"/>
  <c r="CF89" i="6"/>
  <c r="CJ89" i="6"/>
  <c r="CH16" i="6"/>
  <c r="CF59" i="6"/>
  <c r="CJ59" i="6"/>
  <c r="CH14" i="6"/>
  <c r="CF35" i="6"/>
  <c r="CJ35" i="6"/>
  <c r="CH24" i="6"/>
  <c r="CF28" i="6"/>
  <c r="CJ28" i="6"/>
  <c r="CH94" i="6"/>
  <c r="CF49" i="6"/>
  <c r="CJ49" i="6"/>
  <c r="CH9" i="6"/>
  <c r="CF127" i="6"/>
  <c r="CJ127" i="6"/>
  <c r="CH122" i="6"/>
  <c r="CF164" i="6"/>
  <c r="CJ164" i="6"/>
  <c r="CH153" i="6"/>
  <c r="CF135" i="6"/>
  <c r="CJ135" i="6"/>
  <c r="CH166" i="6"/>
  <c r="CF132" i="6"/>
  <c r="CJ132" i="6"/>
  <c r="CH104" i="6"/>
  <c r="CF179" i="6"/>
  <c r="CJ179" i="6"/>
  <c r="CH159" i="6"/>
  <c r="CF131" i="6"/>
  <c r="CJ131" i="6"/>
  <c r="CH125" i="6"/>
  <c r="CF154" i="6"/>
  <c r="CJ154" i="6"/>
  <c r="CH148" i="6"/>
  <c r="CF167" i="6"/>
  <c r="CJ167" i="6"/>
  <c r="CH141" i="6"/>
  <c r="CF108" i="6"/>
  <c r="CJ108" i="6"/>
  <c r="CH106" i="6"/>
  <c r="CF175" i="6"/>
  <c r="CJ175" i="6"/>
  <c r="CH171" i="6"/>
  <c r="CF114" i="6"/>
  <c r="CJ114" i="6"/>
  <c r="CH180" i="6"/>
  <c r="CF107" i="6"/>
  <c r="CJ107" i="6"/>
  <c r="CH150" i="6"/>
  <c r="CF105" i="6"/>
  <c r="CJ105" i="6"/>
  <c r="CH126" i="6"/>
  <c r="CF115" i="6"/>
  <c r="CJ115" i="6"/>
  <c r="CH119" i="6"/>
  <c r="CF185" i="6"/>
  <c r="CJ185" i="6"/>
  <c r="CH140" i="6"/>
  <c r="CF100" i="6"/>
  <c r="CJ100" i="6"/>
  <c r="CH95" i="6"/>
  <c r="CF66" i="6"/>
  <c r="CJ66" i="6"/>
  <c r="CH96" i="6"/>
  <c r="CF5" i="6"/>
  <c r="CJ5" i="6"/>
  <c r="CH111" i="6"/>
  <c r="CF20" i="6"/>
  <c r="CJ20" i="6"/>
  <c r="CH97" i="6"/>
  <c r="CF37" i="6"/>
  <c r="CJ37" i="6"/>
  <c r="CH98" i="6"/>
  <c r="CF67" i="6"/>
  <c r="CJ67" i="6"/>
  <c r="CH99" i="6"/>
  <c r="CF6" i="6"/>
  <c r="CJ6" i="6"/>
  <c r="CH112" i="6"/>
  <c r="CF51" i="6"/>
  <c r="CJ51" i="6"/>
  <c r="CH101" i="6"/>
  <c r="CF52" i="6"/>
  <c r="CJ52" i="6"/>
  <c r="CH113" i="6"/>
  <c r="CF53" i="6"/>
  <c r="CJ53" i="6"/>
  <c r="CH102" i="6"/>
  <c r="CJ88" i="6"/>
  <c r="CF40" i="6"/>
  <c r="CH34" i="6"/>
  <c r="CJ63" i="6"/>
  <c r="CF76" i="6"/>
  <c r="CH50" i="6"/>
  <c r="CI17" i="6"/>
  <c r="CG15" i="6"/>
  <c r="CE84" i="6"/>
  <c r="CI84" i="6"/>
  <c r="CG80" i="6"/>
  <c r="CE23" i="6"/>
  <c r="CI23" i="6"/>
  <c r="CG89" i="6"/>
  <c r="CE16" i="6"/>
  <c r="CI16" i="6"/>
  <c r="CG59" i="6"/>
  <c r="CE14" i="6"/>
  <c r="CI14" i="6"/>
  <c r="CG35" i="6"/>
  <c r="CE24" i="6"/>
  <c r="CI24" i="6"/>
  <c r="CG28" i="6"/>
  <c r="CE94" i="6"/>
  <c r="CI94" i="6"/>
  <c r="CG49" i="6"/>
  <c r="CE9" i="6"/>
  <c r="CI9" i="6"/>
  <c r="CG127" i="6"/>
  <c r="CE122" i="6"/>
  <c r="CI122" i="6"/>
  <c r="CG164" i="6"/>
  <c r="CE153" i="6"/>
  <c r="CI153" i="6"/>
  <c r="CG135" i="6"/>
  <c r="CE166" i="6"/>
  <c r="CI166" i="6"/>
  <c r="CG132" i="6"/>
  <c r="CE104" i="6"/>
  <c r="CI104" i="6"/>
  <c r="CG179" i="6"/>
  <c r="CE159" i="6"/>
  <c r="CI159" i="6"/>
  <c r="CG131" i="6"/>
  <c r="CE125" i="6"/>
  <c r="CI125" i="6"/>
  <c r="CG154" i="6"/>
  <c r="CE148" i="6"/>
  <c r="CI148" i="6"/>
  <c r="CG167" i="6"/>
  <c r="CE141" i="6"/>
  <c r="CI141" i="6"/>
  <c r="CG108" i="6"/>
  <c r="CE106" i="6"/>
  <c r="CI106" i="6"/>
  <c r="CG175" i="6"/>
  <c r="CE171" i="6"/>
  <c r="CI171" i="6"/>
  <c r="CG114" i="6"/>
  <c r="CE180" i="6"/>
  <c r="CI180" i="6"/>
  <c r="CG107" i="6"/>
  <c r="CE150" i="6"/>
  <c r="CI150" i="6"/>
  <c r="CG105" i="6"/>
  <c r="CE126" i="6"/>
  <c r="CI126" i="6"/>
  <c r="CG115" i="6"/>
  <c r="CE119" i="6"/>
  <c r="CI119" i="6"/>
  <c r="CG185" i="6"/>
  <c r="CE140" i="6"/>
  <c r="CI140" i="6"/>
  <c r="CG100" i="6"/>
  <c r="CE95" i="6"/>
  <c r="CI95" i="6"/>
  <c r="CG66" i="6"/>
  <c r="CE96" i="6"/>
  <c r="CI96" i="6"/>
  <c r="CG5" i="6"/>
  <c r="CE111" i="6"/>
  <c r="CI111" i="6"/>
  <c r="CG20" i="6"/>
  <c r="CE97" i="6"/>
  <c r="CI97" i="6"/>
  <c r="CG68" i="6"/>
  <c r="CI40" i="6"/>
  <c r="CE63" i="6"/>
  <c r="CG57" i="6"/>
  <c r="CI76" i="6"/>
  <c r="CE17" i="6"/>
  <c r="CJ17" i="6"/>
  <c r="CH15" i="6"/>
  <c r="CF84" i="6"/>
  <c r="CJ84" i="6"/>
  <c r="CH80" i="6"/>
  <c r="CF23" i="6"/>
  <c r="CJ23" i="6"/>
  <c r="CH89" i="6"/>
  <c r="CF16" i="6"/>
  <c r="CJ16" i="6"/>
  <c r="CH59" i="6"/>
  <c r="CF14" i="6"/>
  <c r="CJ14" i="6"/>
  <c r="CH35" i="6"/>
  <c r="CF24" i="6"/>
  <c r="CJ24" i="6"/>
  <c r="CH28" i="6"/>
  <c r="CF94" i="6"/>
  <c r="CJ94" i="6"/>
  <c r="CH49" i="6"/>
  <c r="CF9" i="6"/>
  <c r="CJ9" i="6"/>
  <c r="CH127" i="6"/>
  <c r="CF122" i="6"/>
  <c r="CJ122" i="6"/>
  <c r="CH164" i="6"/>
  <c r="CF153" i="6"/>
  <c r="CJ153" i="6"/>
  <c r="CH135" i="6"/>
  <c r="CF166" i="6"/>
  <c r="CJ166" i="6"/>
  <c r="CH132" i="6"/>
  <c r="CF104" i="6"/>
  <c r="CJ104" i="6"/>
  <c r="CH179" i="6"/>
  <c r="CF159" i="6"/>
  <c r="CJ159" i="6"/>
  <c r="CH131" i="6"/>
  <c r="CF125" i="6"/>
  <c r="CJ125" i="6"/>
  <c r="CH154" i="6"/>
  <c r="CF148" i="6"/>
  <c r="CJ148" i="6"/>
  <c r="CH167" i="6"/>
  <c r="CF141" i="6"/>
  <c r="CJ141" i="6"/>
  <c r="CH108" i="6"/>
  <c r="CF106" i="6"/>
  <c r="CJ106" i="6"/>
  <c r="CH175" i="6"/>
  <c r="CF171" i="6"/>
  <c r="CJ171" i="6"/>
  <c r="CH114" i="6"/>
  <c r="CF180" i="6"/>
  <c r="CJ180" i="6"/>
  <c r="CH107" i="6"/>
  <c r="CF150" i="6"/>
  <c r="CJ150" i="6"/>
  <c r="CH105" i="6"/>
  <c r="CF126" i="6"/>
  <c r="CJ126" i="6"/>
  <c r="CH115" i="6"/>
  <c r="CF119" i="6"/>
  <c r="CJ119" i="6"/>
  <c r="CH185" i="6"/>
  <c r="CF140" i="6"/>
  <c r="CJ140" i="6"/>
  <c r="CH100" i="6"/>
  <c r="CF95" i="6"/>
  <c r="CJ95" i="6"/>
  <c r="CH66" i="6"/>
  <c r="CF96" i="6"/>
  <c r="CJ96" i="6"/>
  <c r="CH5" i="6"/>
  <c r="CF111" i="6"/>
  <c r="CJ111" i="6"/>
  <c r="CH20" i="6"/>
  <c r="CF97" i="6"/>
  <c r="CJ97" i="6"/>
  <c r="CF98" i="6"/>
  <c r="CH67" i="6"/>
  <c r="CJ99" i="6"/>
  <c r="CF112" i="6"/>
  <c r="CH51" i="6"/>
  <c r="CJ101" i="6"/>
  <c r="CF113" i="6"/>
  <c r="CH53" i="6"/>
  <c r="CJ102" i="6"/>
  <c r="CH7" i="6"/>
  <c r="CF103" i="6"/>
  <c r="CJ103" i="6"/>
  <c r="CH54" i="6"/>
  <c r="CI4" i="6"/>
  <c r="CE4" i="6"/>
  <c r="CI98" i="6"/>
  <c r="CI112" i="6"/>
  <c r="CG52" i="6"/>
  <c r="CE102" i="6"/>
  <c r="CI7" i="6"/>
  <c r="CG103" i="6"/>
  <c r="CI54" i="6"/>
  <c r="CG67" i="6"/>
  <c r="CG51" i="6"/>
  <c r="CI102" i="6"/>
  <c r="CI103" i="6"/>
  <c r="CF4" i="6"/>
  <c r="CG37" i="6"/>
  <c r="CE99" i="6"/>
  <c r="CG6" i="6"/>
  <c r="CE101" i="6"/>
  <c r="CI113" i="6"/>
  <c r="CE7" i="6"/>
  <c r="CE54" i="6"/>
  <c r="CH4" i="6"/>
  <c r="CI99" i="6"/>
  <c r="CI101" i="6"/>
  <c r="CE113" i="6"/>
  <c r="CG7" i="6"/>
  <c r="CG54" i="6"/>
  <c r="CH37" i="6"/>
  <c r="CJ98" i="6"/>
  <c r="CF99" i="6"/>
  <c r="CH6" i="6"/>
  <c r="CJ112" i="6"/>
  <c r="CF101" i="6"/>
  <c r="CH52" i="6"/>
  <c r="CJ113" i="6"/>
  <c r="CF102" i="6"/>
  <c r="CF7" i="6"/>
  <c r="CJ7" i="6"/>
  <c r="CH103" i="6"/>
  <c r="CF54" i="6"/>
  <c r="CJ54" i="6"/>
  <c r="CG4" i="6"/>
  <c r="CE98" i="6"/>
  <c r="CE112" i="6"/>
  <c r="CG53" i="6"/>
  <c r="CE103" i="6"/>
  <c r="CJ4" i="6"/>
  <c r="C151" i="4"/>
  <c r="D151" i="4" s="1"/>
  <c r="L119" i="2"/>
  <c r="S117" i="2"/>
  <c r="S109" i="6" s="1"/>
  <c r="BA109" i="2"/>
  <c r="BF120" i="2"/>
  <c r="AI64" i="6" s="1"/>
  <c r="AD122" i="2"/>
  <c r="AD65" i="6" s="1"/>
  <c r="AL91" i="6"/>
  <c r="C108" i="4"/>
  <c r="D108" i="4" s="1"/>
  <c r="BD121" i="2"/>
  <c r="AG155" i="6" s="1"/>
  <c r="I120" i="2"/>
  <c r="AB115" i="2"/>
  <c r="AB124" i="6" s="1"/>
  <c r="Y118" i="2"/>
  <c r="X19" i="6" s="1"/>
  <c r="BD113" i="2"/>
  <c r="AG123" i="6" s="1"/>
  <c r="AD111" i="2"/>
  <c r="AD170" i="6" s="1"/>
  <c r="Y89" i="2"/>
  <c r="X137" i="6" s="1"/>
  <c r="C69" i="4"/>
  <c r="D69" i="4" s="1"/>
  <c r="C39" i="4"/>
  <c r="D39" i="4" s="1"/>
  <c r="C7" i="4"/>
  <c r="D7" i="4" s="1"/>
  <c r="C153" i="4"/>
  <c r="D153" i="4" s="1"/>
  <c r="Q123" i="2"/>
  <c r="Q156" i="6" s="1"/>
  <c r="S122" i="2"/>
  <c r="S65" i="6" s="1"/>
  <c r="X121" i="2"/>
  <c r="W155" i="6" s="1"/>
  <c r="N118" i="2"/>
  <c r="N19" i="6" s="1"/>
  <c r="O116" i="2"/>
  <c r="O18" i="6" s="1"/>
  <c r="S114" i="2"/>
  <c r="S33" i="6" s="1"/>
  <c r="X113" i="2"/>
  <c r="W123" i="6" s="1"/>
  <c r="P111" i="2"/>
  <c r="P170" i="6" s="1"/>
  <c r="R109" i="2"/>
  <c r="R169" i="6" s="1"/>
  <c r="X108" i="2"/>
  <c r="W78" i="6" s="1"/>
  <c r="BE105" i="2"/>
  <c r="AH138" i="6" s="1"/>
  <c r="P104" i="2"/>
  <c r="P47" i="6" s="1"/>
  <c r="AC99" i="2"/>
  <c r="AC120" i="6" s="1"/>
  <c r="I122" i="2"/>
  <c r="N121" i="2"/>
  <c r="N155" i="6" s="1"/>
  <c r="BB119" i="2"/>
  <c r="AE110" i="6" s="1"/>
  <c r="BC118" i="2"/>
  <c r="AF19" i="6" s="1"/>
  <c r="I114" i="2"/>
  <c r="K113" i="2"/>
  <c r="L123" i="6" s="1"/>
  <c r="Q112" i="2"/>
  <c r="Q32" i="6" s="1"/>
  <c r="M110" i="2"/>
  <c r="M79" i="6" s="1"/>
  <c r="O105" i="2"/>
  <c r="O138" i="6" s="1"/>
  <c r="O102" i="2"/>
  <c r="O30" i="6" s="1"/>
  <c r="X97" i="2"/>
  <c r="W168" i="6" s="1"/>
  <c r="AE90" i="2"/>
  <c r="H117" i="2"/>
  <c r="Q115" i="2"/>
  <c r="Q124" i="6" s="1"/>
  <c r="AE112" i="2"/>
  <c r="AA110" i="2"/>
  <c r="AA79" i="6" s="1"/>
  <c r="BG106" i="2"/>
  <c r="AJ48" i="6" s="1"/>
  <c r="C96" i="2"/>
  <c r="C160" i="4"/>
  <c r="D160" i="4" s="1"/>
  <c r="C81" i="4"/>
  <c r="D81" i="4" s="1"/>
  <c r="C94" i="4"/>
  <c r="D94" i="4" s="1"/>
  <c r="AE120" i="2"/>
  <c r="C120" i="4"/>
  <c r="D120" i="4" s="1"/>
  <c r="C71" i="4"/>
  <c r="D71" i="4" s="1"/>
  <c r="C181" i="4"/>
  <c r="D181" i="4" s="1"/>
  <c r="C84" i="4"/>
  <c r="D84" i="4" s="1"/>
  <c r="C155" i="4"/>
  <c r="D155" i="4" s="1"/>
  <c r="BG123" i="2"/>
  <c r="AJ156" i="6" s="1"/>
  <c r="T120" i="2"/>
  <c r="T64" i="6" s="1"/>
  <c r="V119" i="2"/>
  <c r="AD117" i="2"/>
  <c r="AD109" i="6" s="1"/>
  <c r="BG115" i="2"/>
  <c r="AJ124" i="6" s="1"/>
  <c r="BF110" i="2"/>
  <c r="AI79" i="6" s="1"/>
  <c r="BE108" i="2"/>
  <c r="AH78" i="6" s="1"/>
  <c r="Y107" i="2"/>
  <c r="X139" i="6" s="1"/>
  <c r="V106" i="2"/>
  <c r="AD103" i="2"/>
  <c r="AD121" i="6" s="1"/>
  <c r="I100" i="2"/>
  <c r="C55" i="4"/>
  <c r="E55" i="4" s="1"/>
  <c r="G55" i="4" s="1"/>
  <c r="C133" i="4"/>
  <c r="D133" i="4" s="1"/>
  <c r="C49" i="4"/>
  <c r="E49" i="4" s="1"/>
  <c r="G49" i="4" s="1"/>
  <c r="C117" i="4"/>
  <c r="E117" i="4" s="1"/>
  <c r="G117" i="4" s="1"/>
  <c r="C47" i="4"/>
  <c r="D47" i="4" s="1"/>
  <c r="C67" i="4"/>
  <c r="E67" i="4" s="1"/>
  <c r="G67" i="4" s="1"/>
  <c r="C162" i="4"/>
  <c r="E162" i="4" s="1"/>
  <c r="G162" i="4" s="1"/>
  <c r="C36" i="4"/>
  <c r="E36" i="4" s="1"/>
  <c r="G36" i="4" s="1"/>
  <c r="C115" i="4"/>
  <c r="D115" i="4" s="1"/>
  <c r="C86" i="4"/>
  <c r="D86" i="4" s="1"/>
  <c r="C14" i="4"/>
  <c r="D14" i="4" s="1"/>
  <c r="C45" i="4"/>
  <c r="D45" i="4" s="1"/>
  <c r="C180" i="4"/>
  <c r="D180" i="4" s="1"/>
  <c r="C62" i="4"/>
  <c r="D62" i="4" s="1"/>
  <c r="BB123" i="2"/>
  <c r="AE156" i="6" s="1"/>
  <c r="V123" i="2"/>
  <c r="L123" i="2"/>
  <c r="BC122" i="2"/>
  <c r="AF65" i="6" s="1"/>
  <c r="Y122" i="2"/>
  <c r="X65" i="6" s="1"/>
  <c r="N122" i="2"/>
  <c r="N65" i="6" s="1"/>
  <c r="AD121" i="2"/>
  <c r="AD155" i="6" s="1"/>
  <c r="S121" i="2"/>
  <c r="S155" i="6" s="1"/>
  <c r="H121" i="2"/>
  <c r="Y120" i="2"/>
  <c r="X64" i="6" s="1"/>
  <c r="O120" i="2"/>
  <c r="O64" i="6" s="1"/>
  <c r="BG119" i="2"/>
  <c r="AJ110" i="6" s="1"/>
  <c r="AB119" i="2"/>
  <c r="AB110" i="6" s="1"/>
  <c r="Q119" i="2"/>
  <c r="Q110" i="6" s="1"/>
  <c r="AD118" i="2"/>
  <c r="AD19" i="6" s="1"/>
  <c r="S118" i="2"/>
  <c r="S19" i="6" s="1"/>
  <c r="I118" i="2"/>
  <c r="BD117" i="2"/>
  <c r="AG109" i="6" s="1"/>
  <c r="X117" i="2"/>
  <c r="W109" i="6" s="1"/>
  <c r="N117" i="2"/>
  <c r="N109" i="6" s="1"/>
  <c r="BF116" i="2"/>
  <c r="AI18" i="6" s="1"/>
  <c r="AE116" i="2"/>
  <c r="T116" i="2"/>
  <c r="T18" i="6" s="1"/>
  <c r="I116" i="2"/>
  <c r="BB115" i="2"/>
  <c r="AE124" i="6" s="1"/>
  <c r="V115" i="2"/>
  <c r="L115" i="2"/>
  <c r="BC114" i="2"/>
  <c r="AF33" i="6" s="1"/>
  <c r="Y114" i="2"/>
  <c r="X33" i="6" s="1"/>
  <c r="N114" i="2"/>
  <c r="N33" i="6" s="1"/>
  <c r="AD113" i="2"/>
  <c r="AD123" i="6" s="1"/>
  <c r="R113" i="2"/>
  <c r="R123" i="6" s="1"/>
  <c r="BE112" i="2"/>
  <c r="AH32" i="6" s="1"/>
  <c r="X112" i="2"/>
  <c r="W32" i="6" s="1"/>
  <c r="I112" i="2"/>
  <c r="BF111" i="2"/>
  <c r="AI170" i="6" s="1"/>
  <c r="V111" i="2"/>
  <c r="I111" i="2"/>
  <c r="U110" i="2"/>
  <c r="U79" i="6" s="1"/>
  <c r="X109" i="2"/>
  <c r="W169" i="6" s="1"/>
  <c r="K109" i="2"/>
  <c r="L169" i="6" s="1"/>
  <c r="AE108" i="2"/>
  <c r="M108" i="2"/>
  <c r="M78" i="6" s="1"/>
  <c r="BC107" i="2"/>
  <c r="AF139" i="6" s="1"/>
  <c r="M107" i="2"/>
  <c r="M139" i="6" s="1"/>
  <c r="AE106" i="2"/>
  <c r="K106" i="2"/>
  <c r="L48" i="6" s="1"/>
  <c r="X105" i="2"/>
  <c r="W138" i="6" s="1"/>
  <c r="Y104" i="2"/>
  <c r="X47" i="6" s="1"/>
  <c r="R103" i="2"/>
  <c r="R121" i="6" s="1"/>
  <c r="AE102" i="2"/>
  <c r="T101" i="2"/>
  <c r="T184" i="6" s="1"/>
  <c r="BA100" i="2"/>
  <c r="K98" i="2"/>
  <c r="L29" i="6" s="1"/>
  <c r="S94" i="2"/>
  <c r="S92" i="6" s="1"/>
  <c r="C61" i="4"/>
  <c r="E61" i="4" s="1"/>
  <c r="G61" i="4" s="1"/>
  <c r="C46" i="4"/>
  <c r="E46" i="4" s="1"/>
  <c r="G46" i="4" s="1"/>
  <c r="C171" i="4"/>
  <c r="D171" i="4" s="1"/>
  <c r="C99" i="4"/>
  <c r="E99" i="4" s="1"/>
  <c r="G99" i="4" s="1"/>
  <c r="C175" i="4"/>
  <c r="E175" i="4" s="1"/>
  <c r="G175" i="4" s="1"/>
  <c r="C63" i="4"/>
  <c r="E63" i="4" s="1"/>
  <c r="G63" i="4" s="1"/>
  <c r="C98" i="4"/>
  <c r="E98" i="4" s="1"/>
  <c r="G98" i="4" s="1"/>
  <c r="C17" i="4"/>
  <c r="E17" i="4" s="1"/>
  <c r="G17" i="4" s="1"/>
  <c r="C82" i="4"/>
  <c r="E82" i="4" s="1"/>
  <c r="G82" i="4" s="1"/>
  <c r="C89" i="4"/>
  <c r="D89" i="4" s="1"/>
  <c r="C72" i="4"/>
  <c r="D72" i="4" s="1"/>
  <c r="C107" i="4"/>
  <c r="D107" i="4" s="1"/>
  <c r="C78" i="4"/>
  <c r="D78" i="4" s="1"/>
  <c r="C6" i="4"/>
  <c r="D6" i="4" s="1"/>
  <c r="C5" i="4"/>
  <c r="E5" i="4" s="1"/>
  <c r="G5" i="4" s="1"/>
  <c r="BC123" i="2"/>
  <c r="AF156" i="6" s="1"/>
  <c r="X123" i="2"/>
  <c r="W156" i="6" s="1"/>
  <c r="M123" i="2"/>
  <c r="M156" i="6" s="1"/>
  <c r="BD122" i="2"/>
  <c r="AG65" i="6" s="1"/>
  <c r="AC122" i="2"/>
  <c r="AC65" i="6" s="1"/>
  <c r="R122" i="2"/>
  <c r="R65" i="6" s="1"/>
  <c r="C122" i="2"/>
  <c r="AE121" i="2"/>
  <c r="T121" i="2"/>
  <c r="T155" i="6" s="1"/>
  <c r="J121" i="2"/>
  <c r="K155" i="6" s="1"/>
  <c r="BE120" i="2"/>
  <c r="AH64" i="6" s="1"/>
  <c r="AA120" i="2"/>
  <c r="AA64" i="6" s="1"/>
  <c r="P120" i="2"/>
  <c r="P64" i="6" s="1"/>
  <c r="AC119" i="2"/>
  <c r="AC110" i="6" s="1"/>
  <c r="R119" i="2"/>
  <c r="R110" i="6" s="1"/>
  <c r="H119" i="2"/>
  <c r="W118" i="2"/>
  <c r="V19" i="6" s="1"/>
  <c r="M118" i="2"/>
  <c r="M19" i="6" s="1"/>
  <c r="BE117" i="2"/>
  <c r="AH109" i="6" s="1"/>
  <c r="Z117" i="2"/>
  <c r="Y109" i="6" s="1"/>
  <c r="O117" i="2"/>
  <c r="O109" i="6" s="1"/>
  <c r="BA116" i="2"/>
  <c r="U116" i="2"/>
  <c r="U18" i="6" s="1"/>
  <c r="K116" i="2"/>
  <c r="L18" i="6" s="1"/>
  <c r="BC115" i="2"/>
  <c r="AF124" i="6" s="1"/>
  <c r="X115" i="2"/>
  <c r="W124" i="6" s="1"/>
  <c r="M115" i="2"/>
  <c r="M124" i="6" s="1"/>
  <c r="BD114" i="2"/>
  <c r="AG33" i="6" s="1"/>
  <c r="AC114" i="2"/>
  <c r="AC33" i="6" s="1"/>
  <c r="R114" i="2"/>
  <c r="R33" i="6" s="1"/>
  <c r="C114" i="2"/>
  <c r="AE113" i="2"/>
  <c r="S113" i="2"/>
  <c r="S123" i="6" s="1"/>
  <c r="AC112" i="2"/>
  <c r="AC32" i="6" s="1"/>
  <c r="O112" i="2"/>
  <c r="O32" i="6" s="1"/>
  <c r="BG111" i="2"/>
  <c r="AJ170" i="6" s="1"/>
  <c r="Y111" i="2"/>
  <c r="X170" i="6" s="1"/>
  <c r="J111" i="2"/>
  <c r="K170" i="6" s="1"/>
  <c r="BC110" i="2"/>
  <c r="AF79" i="6" s="1"/>
  <c r="V110" i="2"/>
  <c r="C110" i="2"/>
  <c r="AA109" i="2"/>
  <c r="AA169" i="6" s="1"/>
  <c r="L109" i="2"/>
  <c r="U108" i="2"/>
  <c r="U78" i="6" s="1"/>
  <c r="BF107" i="2"/>
  <c r="AI139" i="6" s="1"/>
  <c r="Q107" i="2"/>
  <c r="Q139" i="6" s="1"/>
  <c r="N106" i="2"/>
  <c r="N48" i="6" s="1"/>
  <c r="BA105" i="2"/>
  <c r="L105" i="2"/>
  <c r="AB104" i="2"/>
  <c r="AB47" i="6" s="1"/>
  <c r="H104" i="2"/>
  <c r="T103" i="2"/>
  <c r="T121" i="6" s="1"/>
  <c r="N102" i="2"/>
  <c r="N30" i="6" s="1"/>
  <c r="Z101" i="2"/>
  <c r="Y184" i="6" s="1"/>
  <c r="H100" i="2"/>
  <c r="M99" i="2"/>
  <c r="M120" i="6" s="1"/>
  <c r="M98" i="2"/>
  <c r="M29" i="6" s="1"/>
  <c r="W97" i="2"/>
  <c r="V168" i="6" s="1"/>
  <c r="BD58" i="2"/>
  <c r="AG85" i="6" s="1"/>
  <c r="S79" i="2"/>
  <c r="S165" i="6" s="1"/>
  <c r="BA82" i="2"/>
  <c r="V83" i="2"/>
  <c r="BE84" i="2"/>
  <c r="AH90" i="6" s="1"/>
  <c r="AB87" i="2"/>
  <c r="AB136" i="6" s="1"/>
  <c r="K88" i="2"/>
  <c r="L46" i="6" s="1"/>
  <c r="AA88" i="2"/>
  <c r="AA46" i="6" s="1"/>
  <c r="BD88" i="2"/>
  <c r="AG46" i="6" s="1"/>
  <c r="P89" i="2"/>
  <c r="P137" i="6" s="1"/>
  <c r="AC89" i="2"/>
  <c r="AC137" i="6" s="1"/>
  <c r="O90" i="2"/>
  <c r="O27" i="6" s="1"/>
  <c r="AA90" i="2"/>
  <c r="AA27" i="6" s="1"/>
  <c r="BC90" i="2"/>
  <c r="AF27" i="6" s="1"/>
  <c r="H91" i="2"/>
  <c r="Q118" i="6"/>
  <c r="AB91" i="2"/>
  <c r="AB118" i="6" s="1"/>
  <c r="O92" i="2"/>
  <c r="O91" i="6" s="1"/>
  <c r="Z92" i="2"/>
  <c r="Y91" i="6" s="1"/>
  <c r="BD92" i="2"/>
  <c r="AG91" i="6" s="1"/>
  <c r="L93" i="2"/>
  <c r="U93" i="2"/>
  <c r="U182" i="6" s="1"/>
  <c r="BB93" i="2"/>
  <c r="AE182" i="6" s="1"/>
  <c r="C94" i="2"/>
  <c r="O94" i="2"/>
  <c r="O92" i="6" s="1"/>
  <c r="W94" i="2"/>
  <c r="V92" i="6" s="1"/>
  <c r="AE94" i="2"/>
  <c r="BG94" i="2"/>
  <c r="AJ92" i="6" s="1"/>
  <c r="L95" i="2"/>
  <c r="T95" i="2"/>
  <c r="T183" i="6" s="1"/>
  <c r="AB95" i="2"/>
  <c r="AB183" i="6" s="1"/>
  <c r="BE95" i="2"/>
  <c r="AH183" i="6" s="1"/>
  <c r="J96" i="2"/>
  <c r="K77" i="6" s="1"/>
  <c r="R96" i="2"/>
  <c r="R77" i="6" s="1"/>
  <c r="Z96" i="2"/>
  <c r="Y77" i="6" s="1"/>
  <c r="M97" i="2"/>
  <c r="M168" i="6" s="1"/>
  <c r="T97" i="2"/>
  <c r="T168" i="6" s="1"/>
  <c r="Y97" i="2"/>
  <c r="X168" i="6" s="1"/>
  <c r="AE97" i="2"/>
  <c r="BE97" i="2"/>
  <c r="AH168" i="6" s="1"/>
  <c r="I98" i="2"/>
  <c r="N98" i="2"/>
  <c r="N29" i="6" s="1"/>
  <c r="S98" i="2"/>
  <c r="S29" i="6" s="1"/>
  <c r="X98" i="2"/>
  <c r="W29" i="6" s="1"/>
  <c r="AB98" i="2"/>
  <c r="AB29" i="6" s="1"/>
  <c r="BA98" i="2"/>
  <c r="BE98" i="2"/>
  <c r="AH29" i="6" s="1"/>
  <c r="C99" i="2"/>
  <c r="K99" i="2"/>
  <c r="L120" i="6" s="1"/>
  <c r="O99" i="2"/>
  <c r="O120" i="6" s="1"/>
  <c r="S99" i="2"/>
  <c r="S120" i="6" s="1"/>
  <c r="W99" i="2"/>
  <c r="V120" i="6" s="1"/>
  <c r="AA99" i="2"/>
  <c r="AA120" i="6" s="1"/>
  <c r="AE99" i="2"/>
  <c r="BD99" i="2"/>
  <c r="AG120" i="6" s="1"/>
  <c r="J100" i="2"/>
  <c r="K93" i="6" s="1"/>
  <c r="N100" i="2"/>
  <c r="N93" i="6" s="1"/>
  <c r="R100" i="2"/>
  <c r="R93" i="6" s="1"/>
  <c r="V100" i="2"/>
  <c r="Z100" i="2"/>
  <c r="Y93" i="6" s="1"/>
  <c r="AD100" i="2"/>
  <c r="AD93" i="6" s="1"/>
  <c r="BC100" i="2"/>
  <c r="AF93" i="6" s="1"/>
  <c r="BG100" i="2"/>
  <c r="AJ93" i="6" s="1"/>
  <c r="I101" i="2"/>
  <c r="M101" i="2"/>
  <c r="M184" i="6" s="1"/>
  <c r="Q101" i="2"/>
  <c r="Q184" i="6" s="1"/>
  <c r="U101" i="2"/>
  <c r="U184" i="6" s="1"/>
  <c r="Y101" i="2"/>
  <c r="X184" i="6" s="1"/>
  <c r="AC101" i="2"/>
  <c r="AC184" i="6" s="1"/>
  <c r="BB101" i="2"/>
  <c r="AE184" i="6" s="1"/>
  <c r="BF101" i="2"/>
  <c r="AI184" i="6" s="1"/>
  <c r="H102" i="2"/>
  <c r="L102" i="2"/>
  <c r="P102" i="2"/>
  <c r="P30" i="6" s="1"/>
  <c r="T102" i="2"/>
  <c r="T30" i="6" s="1"/>
  <c r="X102" i="2"/>
  <c r="W30" i="6" s="1"/>
  <c r="AB102" i="2"/>
  <c r="AB30" i="6" s="1"/>
  <c r="BA102" i="2"/>
  <c r="BE102" i="2"/>
  <c r="AH30" i="6" s="1"/>
  <c r="C103" i="2"/>
  <c r="K103" i="2"/>
  <c r="L121" i="6" s="1"/>
  <c r="O103" i="2"/>
  <c r="O121" i="6" s="1"/>
  <c r="S103" i="2"/>
  <c r="S121" i="6" s="1"/>
  <c r="W103" i="2"/>
  <c r="V121" i="6" s="1"/>
  <c r="AA103" i="2"/>
  <c r="AA121" i="6" s="1"/>
  <c r="I57" i="2"/>
  <c r="Q63" i="2"/>
  <c r="Q133" i="6" s="1"/>
  <c r="Y76" i="2"/>
  <c r="X43" i="6" s="1"/>
  <c r="U78" i="2"/>
  <c r="U74" i="6" s="1"/>
  <c r="AE81" i="2"/>
  <c r="H86" i="2"/>
  <c r="AC87" i="2"/>
  <c r="AC136" i="6" s="1"/>
  <c r="N88" i="2"/>
  <c r="N46" i="6" s="1"/>
  <c r="AD88" i="2"/>
  <c r="AD46" i="6" s="1"/>
  <c r="Q89" i="2"/>
  <c r="Q137" i="6" s="1"/>
  <c r="BA89" i="2"/>
  <c r="C90" i="2"/>
  <c r="S90" i="2"/>
  <c r="S27" i="6" s="1"/>
  <c r="AD90" i="2"/>
  <c r="AD27" i="6" s="1"/>
  <c r="BD90" i="2"/>
  <c r="AG27" i="6" s="1"/>
  <c r="I91" i="2"/>
  <c r="T91" i="2"/>
  <c r="T118" i="6" s="1"/>
  <c r="BA91" i="2"/>
  <c r="C92" i="2"/>
  <c r="R92" i="2"/>
  <c r="R91" i="6" s="1"/>
  <c r="AD92" i="2"/>
  <c r="AD91" i="6" s="1"/>
  <c r="BG92" i="2"/>
  <c r="AJ91" i="6" s="1"/>
  <c r="M93" i="2"/>
  <c r="M182" i="6" s="1"/>
  <c r="Y93" i="2"/>
  <c r="X182" i="6" s="1"/>
  <c r="BE93" i="2"/>
  <c r="AH182" i="6" s="1"/>
  <c r="J94" i="2"/>
  <c r="K92" i="6" s="1"/>
  <c r="R94" i="2"/>
  <c r="R92" i="6" s="1"/>
  <c r="Z94" i="2"/>
  <c r="Y92" i="6" s="1"/>
  <c r="M95" i="2"/>
  <c r="M183" i="6" s="1"/>
  <c r="U95" i="2"/>
  <c r="U183" i="6" s="1"/>
  <c r="AC95" i="2"/>
  <c r="AC183" i="6" s="1"/>
  <c r="BF95" i="2"/>
  <c r="AI183" i="6" s="1"/>
  <c r="K96" i="2"/>
  <c r="L77" i="6" s="1"/>
  <c r="S96" i="2"/>
  <c r="S77" i="6" s="1"/>
  <c r="AA96" i="2"/>
  <c r="AA77" i="6" s="1"/>
  <c r="BC96" i="2"/>
  <c r="AF77" i="6" s="1"/>
  <c r="H97" i="2"/>
  <c r="P97" i="2"/>
  <c r="P168" i="6" s="1"/>
  <c r="U97" i="2"/>
  <c r="U168" i="6" s="1"/>
  <c r="AA97" i="2"/>
  <c r="AA168" i="6" s="1"/>
  <c r="BA97" i="2"/>
  <c r="BF97" i="2"/>
  <c r="AI168" i="6" s="1"/>
  <c r="J98" i="2"/>
  <c r="K29" i="6" s="1"/>
  <c r="O98" i="2"/>
  <c r="O29" i="6" s="1"/>
  <c r="U98" i="2"/>
  <c r="U29" i="6" s="1"/>
  <c r="Y98" i="2"/>
  <c r="X29" i="6" s="1"/>
  <c r="AC98" i="2"/>
  <c r="AC29" i="6" s="1"/>
  <c r="BF98" i="2"/>
  <c r="AI29" i="6" s="1"/>
  <c r="H99" i="2"/>
  <c r="L99" i="2"/>
  <c r="P99" i="2"/>
  <c r="P120" i="6" s="1"/>
  <c r="T99" i="2"/>
  <c r="T120" i="6" s="1"/>
  <c r="X99" i="2"/>
  <c r="W120" i="6" s="1"/>
  <c r="AB99" i="2"/>
  <c r="AB120" i="6" s="1"/>
  <c r="BA99" i="2"/>
  <c r="BE99" i="2"/>
  <c r="AH120" i="6" s="1"/>
  <c r="C100" i="2"/>
  <c r="K100" i="2"/>
  <c r="L93" i="6" s="1"/>
  <c r="O100" i="2"/>
  <c r="O93" i="6" s="1"/>
  <c r="S100" i="2"/>
  <c r="S93" i="6" s="1"/>
  <c r="W100" i="2"/>
  <c r="V93" i="6" s="1"/>
  <c r="AA100" i="2"/>
  <c r="AA93" i="6" s="1"/>
  <c r="AE100" i="2"/>
  <c r="W62" i="2"/>
  <c r="V42" i="6" s="1"/>
  <c r="AE64" i="2"/>
  <c r="K68" i="2"/>
  <c r="L60" i="6" s="1"/>
  <c r="T74" i="2"/>
  <c r="T25" i="6" s="1"/>
  <c r="AA75" i="2"/>
  <c r="AA116" i="6" s="1"/>
  <c r="Q80" i="2"/>
  <c r="Q61" i="6" s="1"/>
  <c r="X82" i="2"/>
  <c r="W26" i="6" s="1"/>
  <c r="R85" i="2"/>
  <c r="R181" i="6" s="1"/>
  <c r="AD86" i="2"/>
  <c r="AD45" i="6" s="1"/>
  <c r="P87" i="2"/>
  <c r="P136" i="6" s="1"/>
  <c r="V88" i="2"/>
  <c r="H89" i="2"/>
  <c r="BB89" i="2"/>
  <c r="AE137" i="6" s="1"/>
  <c r="P118" i="6"/>
  <c r="BE91" i="2"/>
  <c r="AH118" i="6" s="1"/>
  <c r="V92" i="2"/>
  <c r="AB93" i="2"/>
  <c r="AB182" i="6" s="1"/>
  <c r="K94" i="2"/>
  <c r="L92" i="6" s="1"/>
  <c r="AA94" i="2"/>
  <c r="AA92" i="6" s="1"/>
  <c r="BD94" i="2"/>
  <c r="AG92" i="6" s="1"/>
  <c r="P95" i="2"/>
  <c r="P183" i="6" s="1"/>
  <c r="BA95" i="2"/>
  <c r="N96" i="2"/>
  <c r="N77" i="6" s="1"/>
  <c r="AD96" i="2"/>
  <c r="AD77" i="6" s="1"/>
  <c r="BG96" i="2"/>
  <c r="AJ77" i="6" s="1"/>
  <c r="Q97" i="2"/>
  <c r="Q168" i="6" s="1"/>
  <c r="AB97" i="2"/>
  <c r="AB168" i="6" s="1"/>
  <c r="Q98" i="2"/>
  <c r="Q29" i="6" s="1"/>
  <c r="Z98" i="2"/>
  <c r="Y29" i="6" s="1"/>
  <c r="N99" i="2"/>
  <c r="N120" i="6" s="1"/>
  <c r="V99" i="2"/>
  <c r="AD99" i="2"/>
  <c r="AD120" i="6" s="1"/>
  <c r="BG99" i="2"/>
  <c r="AJ120" i="6" s="1"/>
  <c r="L100" i="2"/>
  <c r="T100" i="2"/>
  <c r="T93" i="6" s="1"/>
  <c r="AB100" i="2"/>
  <c r="AB93" i="6" s="1"/>
  <c r="BD100" i="2"/>
  <c r="AG93" i="6" s="1"/>
  <c r="C101" i="2"/>
  <c r="L101" i="2"/>
  <c r="R101" i="2"/>
  <c r="R184" i="6" s="1"/>
  <c r="W101" i="2"/>
  <c r="V184" i="6" s="1"/>
  <c r="AB101" i="2"/>
  <c r="AB184" i="6" s="1"/>
  <c r="BC101" i="2"/>
  <c r="AF184" i="6" s="1"/>
  <c r="K102" i="2"/>
  <c r="L30" i="6" s="1"/>
  <c r="Q102" i="2"/>
  <c r="Q30" i="6" s="1"/>
  <c r="V102" i="2"/>
  <c r="AA102" i="2"/>
  <c r="AA30" i="6" s="1"/>
  <c r="BG102" i="2"/>
  <c r="AJ30" i="6" s="1"/>
  <c r="J103" i="2"/>
  <c r="K121" i="6" s="1"/>
  <c r="P103" i="2"/>
  <c r="P121" i="6" s="1"/>
  <c r="U103" i="2"/>
  <c r="U121" i="6" s="1"/>
  <c r="Z103" i="2"/>
  <c r="Y121" i="6" s="1"/>
  <c r="AE103" i="2"/>
  <c r="BD103" i="2"/>
  <c r="AG121" i="6" s="1"/>
  <c r="J104" i="2"/>
  <c r="K47" i="6" s="1"/>
  <c r="N104" i="2"/>
  <c r="N47" i="6" s="1"/>
  <c r="R104" i="2"/>
  <c r="R47" i="6" s="1"/>
  <c r="V104" i="2"/>
  <c r="Z104" i="2"/>
  <c r="Y47" i="6" s="1"/>
  <c r="AD104" i="2"/>
  <c r="AD47" i="6" s="1"/>
  <c r="BC104" i="2"/>
  <c r="AF47" i="6" s="1"/>
  <c r="BG104" i="2"/>
  <c r="AJ47" i="6" s="1"/>
  <c r="I105" i="2"/>
  <c r="M105" i="2"/>
  <c r="M138" i="6" s="1"/>
  <c r="Q105" i="2"/>
  <c r="Q138" i="6" s="1"/>
  <c r="U105" i="2"/>
  <c r="U138" i="6" s="1"/>
  <c r="Y105" i="2"/>
  <c r="X138" i="6" s="1"/>
  <c r="AC105" i="2"/>
  <c r="AC138" i="6" s="1"/>
  <c r="BB105" i="2"/>
  <c r="AE138" i="6" s="1"/>
  <c r="BF105" i="2"/>
  <c r="AI138" i="6" s="1"/>
  <c r="H106" i="2"/>
  <c r="L106" i="2"/>
  <c r="P106" i="2"/>
  <c r="P48" i="6" s="1"/>
  <c r="T106" i="2"/>
  <c r="T48" i="6" s="1"/>
  <c r="X106" i="2"/>
  <c r="W48" i="6" s="1"/>
  <c r="AB106" i="2"/>
  <c r="AB48" i="6" s="1"/>
  <c r="BA106" i="2"/>
  <c r="BE106" i="2"/>
  <c r="AH48" i="6" s="1"/>
  <c r="C107" i="2"/>
  <c r="K107" i="2"/>
  <c r="L139" i="6" s="1"/>
  <c r="O107" i="2"/>
  <c r="O139" i="6" s="1"/>
  <c r="S107" i="2"/>
  <c r="S139" i="6" s="1"/>
  <c r="W107" i="2"/>
  <c r="V139" i="6" s="1"/>
  <c r="AA107" i="2"/>
  <c r="AA139" i="6" s="1"/>
  <c r="AE107" i="2"/>
  <c r="BD107" i="2"/>
  <c r="AG139" i="6" s="1"/>
  <c r="J108" i="2"/>
  <c r="K78" i="6" s="1"/>
  <c r="N108" i="2"/>
  <c r="N78" i="6" s="1"/>
  <c r="R108" i="2"/>
  <c r="R78" i="6" s="1"/>
  <c r="V108" i="2"/>
  <c r="Z108" i="2"/>
  <c r="Y78" i="6" s="1"/>
  <c r="AD108" i="2"/>
  <c r="AD78" i="6" s="1"/>
  <c r="BC108" i="2"/>
  <c r="AF78" i="6" s="1"/>
  <c r="BG108" i="2"/>
  <c r="AJ78" i="6" s="1"/>
  <c r="I109" i="2"/>
  <c r="M109" i="2"/>
  <c r="M169" i="6" s="1"/>
  <c r="Q109" i="2"/>
  <c r="Q169" i="6" s="1"/>
  <c r="U109" i="2"/>
  <c r="U169" i="6" s="1"/>
  <c r="Y109" i="2"/>
  <c r="X169" i="6" s="1"/>
  <c r="AC109" i="2"/>
  <c r="AC169" i="6" s="1"/>
  <c r="BB109" i="2"/>
  <c r="AE169" i="6" s="1"/>
  <c r="BF109" i="2"/>
  <c r="AI169" i="6" s="1"/>
  <c r="H110" i="2"/>
  <c r="L110" i="2"/>
  <c r="P110" i="2"/>
  <c r="P79" i="6" s="1"/>
  <c r="T110" i="2"/>
  <c r="T79" i="6" s="1"/>
  <c r="X110" i="2"/>
  <c r="W79" i="6" s="1"/>
  <c r="AB110" i="2"/>
  <c r="AB79" i="6" s="1"/>
  <c r="BA110" i="2"/>
  <c r="BE110" i="2"/>
  <c r="AH79" i="6" s="1"/>
  <c r="C111" i="2"/>
  <c r="K111" i="2"/>
  <c r="L170" i="6" s="1"/>
  <c r="O111" i="2"/>
  <c r="O170" i="6" s="1"/>
  <c r="S111" i="2"/>
  <c r="S170" i="6" s="1"/>
  <c r="W111" i="2"/>
  <c r="V170" i="6" s="1"/>
  <c r="AA111" i="2"/>
  <c r="AA170" i="6" s="1"/>
  <c r="AE111" i="2"/>
  <c r="BD111" i="2"/>
  <c r="AG170" i="6" s="1"/>
  <c r="J112" i="2"/>
  <c r="K32" i="6" s="1"/>
  <c r="N112" i="2"/>
  <c r="N32" i="6" s="1"/>
  <c r="R112" i="2"/>
  <c r="R32" i="6" s="1"/>
  <c r="V112" i="2"/>
  <c r="Z112" i="2"/>
  <c r="Y32" i="6" s="1"/>
  <c r="AD112" i="2"/>
  <c r="AD32" i="6" s="1"/>
  <c r="BC112" i="2"/>
  <c r="AF32" i="6" s="1"/>
  <c r="BG112" i="2"/>
  <c r="AJ32" i="6" s="1"/>
  <c r="I113" i="2"/>
  <c r="M113" i="2"/>
  <c r="M123" i="6" s="1"/>
  <c r="Q113" i="2"/>
  <c r="Q123" i="6" s="1"/>
  <c r="U113" i="2"/>
  <c r="U123" i="6" s="1"/>
  <c r="L84" i="2"/>
  <c r="Z85" i="2"/>
  <c r="Y181" i="6" s="1"/>
  <c r="BF87" i="2"/>
  <c r="AI136" i="6" s="1"/>
  <c r="I89" i="2"/>
  <c r="BF89" i="2"/>
  <c r="AI137" i="6" s="1"/>
  <c r="V90" i="2"/>
  <c r="BG90" i="2"/>
  <c r="AJ27" i="6" s="1"/>
  <c r="X91" i="2"/>
  <c r="W118" i="6" s="1"/>
  <c r="W92" i="2"/>
  <c r="V91" i="6" s="1"/>
  <c r="I93" i="2"/>
  <c r="AC93" i="2"/>
  <c r="AC182" i="6" s="1"/>
  <c r="N94" i="2"/>
  <c r="N92" i="6" s="1"/>
  <c r="AD94" i="2"/>
  <c r="AD92" i="6" s="1"/>
  <c r="Q95" i="2"/>
  <c r="Q183" i="6" s="1"/>
  <c r="BB95" i="2"/>
  <c r="AE183" i="6" s="1"/>
  <c r="O96" i="2"/>
  <c r="O77" i="6" s="1"/>
  <c r="AE96" i="2"/>
  <c r="S97" i="2"/>
  <c r="S168" i="6" s="1"/>
  <c r="AC97" i="2"/>
  <c r="AC168" i="6" s="1"/>
  <c r="C98" i="2"/>
  <c r="R98" i="2"/>
  <c r="R29" i="6" s="1"/>
  <c r="AA98" i="2"/>
  <c r="AA29" i="6" s="1"/>
  <c r="BC98" i="2"/>
  <c r="AF29" i="6" s="1"/>
  <c r="I99" i="2"/>
  <c r="Q99" i="2"/>
  <c r="Q120" i="6" s="1"/>
  <c r="Y99" i="2"/>
  <c r="X120" i="6" s="1"/>
  <c r="BB99" i="2"/>
  <c r="AE120" i="6" s="1"/>
  <c r="M100" i="2"/>
  <c r="M93" i="6" s="1"/>
  <c r="U100" i="2"/>
  <c r="U93" i="6" s="1"/>
  <c r="AC100" i="2"/>
  <c r="AC93" i="6" s="1"/>
  <c r="BE100" i="2"/>
  <c r="AH93" i="6" s="1"/>
  <c r="H101" i="2"/>
  <c r="N101" i="2"/>
  <c r="N184" i="6" s="1"/>
  <c r="S101" i="2"/>
  <c r="S184" i="6" s="1"/>
  <c r="X101" i="2"/>
  <c r="W184" i="6" s="1"/>
  <c r="AD101" i="2"/>
  <c r="AD184" i="6" s="1"/>
  <c r="BD101" i="2"/>
  <c r="AG184" i="6" s="1"/>
  <c r="C102" i="2"/>
  <c r="M102" i="2"/>
  <c r="M30" i="6" s="1"/>
  <c r="R102" i="2"/>
  <c r="R30" i="6" s="1"/>
  <c r="W102" i="2"/>
  <c r="V30" i="6" s="1"/>
  <c r="AC102" i="2"/>
  <c r="AC30" i="6" s="1"/>
  <c r="BC102" i="2"/>
  <c r="AF30" i="6" s="1"/>
  <c r="L103" i="2"/>
  <c r="Q103" i="2"/>
  <c r="Q121" i="6" s="1"/>
  <c r="V103" i="2"/>
  <c r="AB103" i="2"/>
  <c r="AB121" i="6" s="1"/>
  <c r="BA103" i="2"/>
  <c r="BE103" i="2"/>
  <c r="AH121" i="6" s="1"/>
  <c r="C104" i="2"/>
  <c r="K104" i="2"/>
  <c r="L47" i="6" s="1"/>
  <c r="O104" i="2"/>
  <c r="O47" i="6" s="1"/>
  <c r="S104" i="2"/>
  <c r="S47" i="6" s="1"/>
  <c r="W104" i="2"/>
  <c r="V47" i="6" s="1"/>
  <c r="AA104" i="2"/>
  <c r="AA47" i="6" s="1"/>
  <c r="AE104" i="2"/>
  <c r="BD104" i="2"/>
  <c r="AG47" i="6" s="1"/>
  <c r="J105" i="2"/>
  <c r="K138" i="6" s="1"/>
  <c r="N105" i="2"/>
  <c r="N138" i="6" s="1"/>
  <c r="R105" i="2"/>
  <c r="R138" i="6" s="1"/>
  <c r="V105" i="2"/>
  <c r="Z105" i="2"/>
  <c r="Y138" i="6" s="1"/>
  <c r="AD105" i="2"/>
  <c r="AD138" i="6" s="1"/>
  <c r="BC105" i="2"/>
  <c r="AF138" i="6" s="1"/>
  <c r="BG105" i="2"/>
  <c r="AJ138" i="6" s="1"/>
  <c r="I106" i="2"/>
  <c r="M106" i="2"/>
  <c r="M48" i="6" s="1"/>
  <c r="Q106" i="2"/>
  <c r="Q48" i="6" s="1"/>
  <c r="U106" i="2"/>
  <c r="U48" i="6" s="1"/>
  <c r="Y106" i="2"/>
  <c r="X48" i="6" s="1"/>
  <c r="AC106" i="2"/>
  <c r="AC48" i="6" s="1"/>
  <c r="BF106" i="2"/>
  <c r="AI48" i="6" s="1"/>
  <c r="H107" i="2"/>
  <c r="L107" i="2"/>
  <c r="P107" i="2"/>
  <c r="P139" i="6" s="1"/>
  <c r="T107" i="2"/>
  <c r="T139" i="6" s="1"/>
  <c r="X107" i="2"/>
  <c r="W139" i="6" s="1"/>
  <c r="AB107" i="2"/>
  <c r="AB139" i="6" s="1"/>
  <c r="BA107" i="2"/>
  <c r="BE107" i="2"/>
  <c r="AH139" i="6" s="1"/>
  <c r="C108" i="2"/>
  <c r="K108" i="2"/>
  <c r="L78" i="6" s="1"/>
  <c r="O108" i="2"/>
  <c r="O78" i="6" s="1"/>
  <c r="S108" i="2"/>
  <c r="S78" i="6" s="1"/>
  <c r="W108" i="2"/>
  <c r="V78" i="6" s="1"/>
  <c r="U69" i="2"/>
  <c r="U151" i="6" s="1"/>
  <c r="AC71" i="2"/>
  <c r="AC102" i="6" s="1"/>
  <c r="N83" i="2"/>
  <c r="N117" i="6" s="1"/>
  <c r="L87" i="2"/>
  <c r="BC88" i="2"/>
  <c r="AF46" i="6" s="1"/>
  <c r="BB91" i="2"/>
  <c r="AE118" i="6" s="1"/>
  <c r="AE92" i="2"/>
  <c r="T93" i="2"/>
  <c r="T182" i="6" s="1"/>
  <c r="V94" i="2"/>
  <c r="H95" i="2"/>
  <c r="L97" i="2"/>
  <c r="BD97" i="2"/>
  <c r="AG168" i="6" s="1"/>
  <c r="V98" i="2"/>
  <c r="J99" i="2"/>
  <c r="K120" i="6" s="1"/>
  <c r="Z99" i="2"/>
  <c r="Y120" i="6" s="1"/>
  <c r="Q100" i="2"/>
  <c r="Q93" i="6" s="1"/>
  <c r="K101" i="2"/>
  <c r="L184" i="6" s="1"/>
  <c r="V101" i="2"/>
  <c r="BA101" i="2"/>
  <c r="I102" i="2"/>
  <c r="S102" i="2"/>
  <c r="S30" i="6" s="1"/>
  <c r="AD102" i="2"/>
  <c r="AD30" i="6" s="1"/>
  <c r="BF102" i="2"/>
  <c r="AI30" i="6" s="1"/>
  <c r="M103" i="2"/>
  <c r="M121" i="6" s="1"/>
  <c r="X103" i="2"/>
  <c r="W121" i="6" s="1"/>
  <c r="BB103" i="2"/>
  <c r="AE121" i="6" s="1"/>
  <c r="M104" i="2"/>
  <c r="M47" i="6" s="1"/>
  <c r="U104" i="2"/>
  <c r="U47" i="6" s="1"/>
  <c r="AC104" i="2"/>
  <c r="AC47" i="6" s="1"/>
  <c r="BF104" i="2"/>
  <c r="AI47" i="6" s="1"/>
  <c r="K105" i="2"/>
  <c r="L138" i="6" s="1"/>
  <c r="S105" i="2"/>
  <c r="S138" i="6" s="1"/>
  <c r="AA105" i="2"/>
  <c r="AA138" i="6" s="1"/>
  <c r="BD105" i="2"/>
  <c r="AG138" i="6" s="1"/>
  <c r="J106" i="2"/>
  <c r="K48" i="6" s="1"/>
  <c r="R106" i="2"/>
  <c r="R48" i="6" s="1"/>
  <c r="Z106" i="2"/>
  <c r="Y48" i="6" s="1"/>
  <c r="N107" i="2"/>
  <c r="N139" i="6" s="1"/>
  <c r="V107" i="2"/>
  <c r="AD107" i="2"/>
  <c r="AD139" i="6" s="1"/>
  <c r="BG107" i="2"/>
  <c r="AJ139" i="6" s="1"/>
  <c r="L108" i="2"/>
  <c r="T108" i="2"/>
  <c r="T78" i="6" s="1"/>
  <c r="AA108" i="2"/>
  <c r="AA78" i="6" s="1"/>
  <c r="BA108" i="2"/>
  <c r="BF108" i="2"/>
  <c r="AI78" i="6" s="1"/>
  <c r="J109" i="2"/>
  <c r="K169" i="6" s="1"/>
  <c r="O109" i="2"/>
  <c r="O169" i="6" s="1"/>
  <c r="T109" i="2"/>
  <c r="T169" i="6" s="1"/>
  <c r="Z109" i="2"/>
  <c r="Y169" i="6" s="1"/>
  <c r="AE109" i="2"/>
  <c r="BE109" i="2"/>
  <c r="AH169" i="6" s="1"/>
  <c r="I110" i="2"/>
  <c r="N110" i="2"/>
  <c r="N79" i="6" s="1"/>
  <c r="S110" i="2"/>
  <c r="S79" i="6" s="1"/>
  <c r="Y110" i="2"/>
  <c r="X79" i="6" s="1"/>
  <c r="AD110" i="2"/>
  <c r="AD79" i="6" s="1"/>
  <c r="BD110" i="2"/>
  <c r="AG79" i="6" s="1"/>
  <c r="H111" i="2"/>
  <c r="M111" i="2"/>
  <c r="M170" i="6" s="1"/>
  <c r="R111" i="2"/>
  <c r="R170" i="6" s="1"/>
  <c r="X111" i="2"/>
  <c r="W170" i="6" s="1"/>
  <c r="AC111" i="2"/>
  <c r="AC170" i="6" s="1"/>
  <c r="BC111" i="2"/>
  <c r="AF170" i="6" s="1"/>
  <c r="K112" i="2"/>
  <c r="L32" i="6" s="1"/>
  <c r="P112" i="2"/>
  <c r="P32" i="6" s="1"/>
  <c r="U112" i="2"/>
  <c r="U32" i="6" s="1"/>
  <c r="AA112" i="2"/>
  <c r="AA32" i="6" s="1"/>
  <c r="BA112" i="2"/>
  <c r="BF112" i="2"/>
  <c r="AI32" i="6" s="1"/>
  <c r="J113" i="2"/>
  <c r="K123" i="6" s="1"/>
  <c r="O113" i="2"/>
  <c r="O123" i="6" s="1"/>
  <c r="T113" i="2"/>
  <c r="T123" i="6" s="1"/>
  <c r="Y113" i="2"/>
  <c r="X123" i="6" s="1"/>
  <c r="AC113" i="2"/>
  <c r="AC123" i="6" s="1"/>
  <c r="BB113" i="2"/>
  <c r="AE123" i="6" s="1"/>
  <c r="BF113" i="2"/>
  <c r="AI123" i="6" s="1"/>
  <c r="H114" i="2"/>
  <c r="L114" i="2"/>
  <c r="P114" i="2"/>
  <c r="P33" i="6" s="1"/>
  <c r="T114" i="2"/>
  <c r="T33" i="6" s="1"/>
  <c r="X114" i="2"/>
  <c r="W33" i="6" s="1"/>
  <c r="AB114" i="2"/>
  <c r="AB33" i="6" s="1"/>
  <c r="BA114" i="2"/>
  <c r="BE114" i="2"/>
  <c r="AH33" i="6" s="1"/>
  <c r="C115" i="2"/>
  <c r="K115" i="2"/>
  <c r="L124" i="6" s="1"/>
  <c r="O115" i="2"/>
  <c r="O124" i="6" s="1"/>
  <c r="S115" i="2"/>
  <c r="S124" i="6" s="1"/>
  <c r="W115" i="2"/>
  <c r="V124" i="6" s="1"/>
  <c r="AA115" i="2"/>
  <c r="AA124" i="6" s="1"/>
  <c r="AE115" i="2"/>
  <c r="BD115" i="2"/>
  <c r="AG124" i="6" s="1"/>
  <c r="J116" i="2"/>
  <c r="K18" i="6" s="1"/>
  <c r="N116" i="2"/>
  <c r="N18" i="6" s="1"/>
  <c r="R116" i="2"/>
  <c r="R18" i="6" s="1"/>
  <c r="V116" i="2"/>
  <c r="Z116" i="2"/>
  <c r="Y18" i="6" s="1"/>
  <c r="AD116" i="2"/>
  <c r="AD18" i="6" s="1"/>
  <c r="BC116" i="2"/>
  <c r="AF18" i="6" s="1"/>
  <c r="BG116" i="2"/>
  <c r="AJ18" i="6" s="1"/>
  <c r="I117" i="2"/>
  <c r="M117" i="2"/>
  <c r="M109" i="6" s="1"/>
  <c r="Q117" i="2"/>
  <c r="Q109" i="6" s="1"/>
  <c r="U117" i="2"/>
  <c r="U109" i="6" s="1"/>
  <c r="Y117" i="2"/>
  <c r="X109" i="6" s="1"/>
  <c r="AC117" i="2"/>
  <c r="AC109" i="6" s="1"/>
  <c r="BB117" i="2"/>
  <c r="AE109" i="6" s="1"/>
  <c r="BF117" i="2"/>
  <c r="AI109" i="6" s="1"/>
  <c r="H118" i="2"/>
  <c r="L118" i="2"/>
  <c r="P118" i="2"/>
  <c r="P19" i="6" s="1"/>
  <c r="T118" i="2"/>
  <c r="T19" i="6" s="1"/>
  <c r="X118" i="2"/>
  <c r="W19" i="6" s="1"/>
  <c r="AB118" i="2"/>
  <c r="AB19" i="6" s="1"/>
  <c r="BA118" i="2"/>
  <c r="BE118" i="2"/>
  <c r="AH19" i="6" s="1"/>
  <c r="C119" i="2"/>
  <c r="K119" i="2"/>
  <c r="L110" i="6" s="1"/>
  <c r="O119" i="2"/>
  <c r="O110" i="6" s="1"/>
  <c r="S119" i="2"/>
  <c r="S110" i="6" s="1"/>
  <c r="W119" i="2"/>
  <c r="V110" i="6" s="1"/>
  <c r="AA119" i="2"/>
  <c r="AA110" i="6" s="1"/>
  <c r="AE119" i="2"/>
  <c r="BD119" i="2"/>
  <c r="AG110" i="6" s="1"/>
  <c r="J120" i="2"/>
  <c r="K64" i="6" s="1"/>
  <c r="N120" i="2"/>
  <c r="N64" i="6" s="1"/>
  <c r="R120" i="2"/>
  <c r="R64" i="6" s="1"/>
  <c r="V120" i="2"/>
  <c r="Z120" i="2"/>
  <c r="Y64" i="6" s="1"/>
  <c r="AD120" i="2"/>
  <c r="AD64" i="6" s="1"/>
  <c r="BC120" i="2"/>
  <c r="AF64" i="6" s="1"/>
  <c r="BG120" i="2"/>
  <c r="AJ64" i="6" s="1"/>
  <c r="I121" i="2"/>
  <c r="M121" i="2"/>
  <c r="M155" i="6" s="1"/>
  <c r="Q121" i="2"/>
  <c r="Q155" i="6" s="1"/>
  <c r="U121" i="2"/>
  <c r="U155" i="6" s="1"/>
  <c r="Y121" i="2"/>
  <c r="X155" i="6" s="1"/>
  <c r="AC121" i="2"/>
  <c r="AC155" i="6" s="1"/>
  <c r="BB121" i="2"/>
  <c r="AE155" i="6" s="1"/>
  <c r="BF121" i="2"/>
  <c r="AI155" i="6" s="1"/>
  <c r="H122" i="2"/>
  <c r="L122" i="2"/>
  <c r="P122" i="2"/>
  <c r="P65" i="6" s="1"/>
  <c r="T122" i="2"/>
  <c r="T65" i="6" s="1"/>
  <c r="X122" i="2"/>
  <c r="W65" i="6" s="1"/>
  <c r="AB122" i="2"/>
  <c r="AB65" i="6" s="1"/>
  <c r="BA122" i="2"/>
  <c r="BE122" i="2"/>
  <c r="AH65" i="6" s="1"/>
  <c r="C123" i="2"/>
  <c r="K123" i="2"/>
  <c r="L156" i="6" s="1"/>
  <c r="O123" i="2"/>
  <c r="O156" i="6" s="1"/>
  <c r="S123" i="2"/>
  <c r="S156" i="6" s="1"/>
  <c r="W123" i="2"/>
  <c r="V156" i="6" s="1"/>
  <c r="AA123" i="2"/>
  <c r="AA156" i="6" s="1"/>
  <c r="AE123" i="2"/>
  <c r="BD123" i="2"/>
  <c r="AG156" i="6" s="1"/>
  <c r="C30" i="4"/>
  <c r="E30" i="4" s="1"/>
  <c r="G30" i="4" s="1"/>
  <c r="C4" i="4"/>
  <c r="E4" i="4" s="1"/>
  <c r="G4" i="4" s="1"/>
  <c r="C176" i="4"/>
  <c r="D176" i="4" s="1"/>
  <c r="C95" i="4"/>
  <c r="D95" i="4" s="1"/>
  <c r="K90" i="2"/>
  <c r="L27" i="6" s="1"/>
  <c r="J92" i="2"/>
  <c r="K91" i="6" s="1"/>
  <c r="Q93" i="2"/>
  <c r="Q182" i="6" s="1"/>
  <c r="X95" i="2"/>
  <c r="W183" i="6" s="1"/>
  <c r="V96" i="2"/>
  <c r="BB97" i="2"/>
  <c r="AE168" i="6" s="1"/>
  <c r="W98" i="2"/>
  <c r="V29" i="6" s="1"/>
  <c r="BD98" i="2"/>
  <c r="AG29" i="6" s="1"/>
  <c r="R99" i="2"/>
  <c r="R120" i="6" s="1"/>
  <c r="BF99" i="2"/>
  <c r="AI120" i="6" s="1"/>
  <c r="P100" i="2"/>
  <c r="P93" i="6" s="1"/>
  <c r="O101" i="2"/>
  <c r="O184" i="6" s="1"/>
  <c r="AA101" i="2"/>
  <c r="AA184" i="6" s="1"/>
  <c r="U102" i="2"/>
  <c r="U30" i="6" s="1"/>
  <c r="I103" i="2"/>
  <c r="Y103" i="2"/>
  <c r="X121" i="6" s="1"/>
  <c r="BF103" i="2"/>
  <c r="AI121" i="6" s="1"/>
  <c r="I104" i="2"/>
  <c r="T104" i="2"/>
  <c r="T47" i="6" s="1"/>
  <c r="BA104" i="2"/>
  <c r="C105" i="2"/>
  <c r="P105" i="2"/>
  <c r="P138" i="6" s="1"/>
  <c r="AB105" i="2"/>
  <c r="AB138" i="6" s="1"/>
  <c r="O106" i="2"/>
  <c r="O48" i="6" s="1"/>
  <c r="AA106" i="2"/>
  <c r="AA48" i="6" s="1"/>
  <c r="BC106" i="2"/>
  <c r="AF48" i="6" s="1"/>
  <c r="I107" i="2"/>
  <c r="R107" i="2"/>
  <c r="R139" i="6" s="1"/>
  <c r="AC107" i="2"/>
  <c r="AC139" i="6" s="1"/>
  <c r="P108" i="2"/>
  <c r="P78" i="6" s="1"/>
  <c r="Y108" i="2"/>
  <c r="X78" i="6" s="1"/>
  <c r="C109" i="2"/>
  <c r="N109" i="2"/>
  <c r="N169" i="6" s="1"/>
  <c r="V109" i="2"/>
  <c r="AB109" i="2"/>
  <c r="AB169" i="6" s="1"/>
  <c r="BD109" i="2"/>
  <c r="AG169" i="6" s="1"/>
  <c r="J110" i="2"/>
  <c r="K79" i="6" s="1"/>
  <c r="Q110" i="2"/>
  <c r="Q79" i="6" s="1"/>
  <c r="W110" i="2"/>
  <c r="V79" i="6" s="1"/>
  <c r="AE110" i="2"/>
  <c r="BG110" i="2"/>
  <c r="AJ79" i="6" s="1"/>
  <c r="L111" i="2"/>
  <c r="T111" i="2"/>
  <c r="T170" i="6" s="1"/>
  <c r="Z111" i="2"/>
  <c r="Y170" i="6" s="1"/>
  <c r="BB111" i="2"/>
  <c r="AE170" i="6" s="1"/>
  <c r="L112" i="2"/>
  <c r="S112" i="2"/>
  <c r="S32" i="6" s="1"/>
  <c r="Y112" i="2"/>
  <c r="X32" i="6" s="1"/>
  <c r="C113" i="2"/>
  <c r="N113" i="2"/>
  <c r="N123" i="6" s="1"/>
  <c r="V113" i="2"/>
  <c r="AA113" i="2"/>
  <c r="AA123" i="6" s="1"/>
  <c r="BA113" i="2"/>
  <c r="BG113" i="2"/>
  <c r="AJ123" i="6" s="1"/>
  <c r="J114" i="2"/>
  <c r="K33" i="6" s="1"/>
  <c r="O114" i="2"/>
  <c r="O33" i="6" s="1"/>
  <c r="U114" i="2"/>
  <c r="U33" i="6" s="1"/>
  <c r="Z114" i="2"/>
  <c r="Y33" i="6" s="1"/>
  <c r="AE114" i="2"/>
  <c r="BF114" i="2"/>
  <c r="AI33" i="6" s="1"/>
  <c r="I115" i="2"/>
  <c r="N115" i="2"/>
  <c r="N124" i="6" s="1"/>
  <c r="T115" i="2"/>
  <c r="T124" i="6" s="1"/>
  <c r="Y115" i="2"/>
  <c r="X124" i="6" s="1"/>
  <c r="AD115" i="2"/>
  <c r="AD124" i="6" s="1"/>
  <c r="BE115" i="2"/>
  <c r="AH124" i="6" s="1"/>
  <c r="C116" i="2"/>
  <c r="L116" i="2"/>
  <c r="Q116" i="2"/>
  <c r="Q18" i="6" s="1"/>
  <c r="W116" i="2"/>
  <c r="V18" i="6" s="1"/>
  <c r="AB116" i="2"/>
  <c r="AB18" i="6" s="1"/>
  <c r="K117" i="2"/>
  <c r="L109" i="6" s="1"/>
  <c r="P117" i="2"/>
  <c r="P109" i="6" s="1"/>
  <c r="V117" i="2"/>
  <c r="AA117" i="2"/>
  <c r="AA109" i="6" s="1"/>
  <c r="BA117" i="2"/>
  <c r="BG117" i="2"/>
  <c r="AJ109" i="6" s="1"/>
  <c r="J118" i="2"/>
  <c r="K19" i="6" s="1"/>
  <c r="O118" i="2"/>
  <c r="O19" i="6" s="1"/>
  <c r="U118" i="2"/>
  <c r="U19" i="6" s="1"/>
  <c r="Z118" i="2"/>
  <c r="Y19" i="6" s="1"/>
  <c r="AE118" i="2"/>
  <c r="BF118" i="2"/>
  <c r="AI19" i="6" s="1"/>
  <c r="I119" i="2"/>
  <c r="N119" i="2"/>
  <c r="N110" i="6" s="1"/>
  <c r="T119" i="2"/>
  <c r="T110" i="6" s="1"/>
  <c r="Y119" i="2"/>
  <c r="X110" i="6" s="1"/>
  <c r="AD119" i="2"/>
  <c r="AD110" i="6" s="1"/>
  <c r="BE119" i="2"/>
  <c r="AH110" i="6" s="1"/>
  <c r="C120" i="2"/>
  <c r="L120" i="2"/>
  <c r="Q120" i="2"/>
  <c r="Q64" i="6" s="1"/>
  <c r="W120" i="2"/>
  <c r="V64" i="6" s="1"/>
  <c r="AB120" i="2"/>
  <c r="AB64" i="6" s="1"/>
  <c r="K121" i="2"/>
  <c r="L155" i="6" s="1"/>
  <c r="P121" i="2"/>
  <c r="P155" i="6" s="1"/>
  <c r="V121" i="2"/>
  <c r="AA121" i="2"/>
  <c r="AA155" i="6" s="1"/>
  <c r="BA121" i="2"/>
  <c r="BG121" i="2"/>
  <c r="AJ155" i="6" s="1"/>
  <c r="J122" i="2"/>
  <c r="K65" i="6" s="1"/>
  <c r="O122" i="2"/>
  <c r="O65" i="6" s="1"/>
  <c r="U122" i="2"/>
  <c r="U65" i="6" s="1"/>
  <c r="Z122" i="2"/>
  <c r="Y65" i="6" s="1"/>
  <c r="AE122" i="2"/>
  <c r="BF122" i="2"/>
  <c r="AI65" i="6" s="1"/>
  <c r="I123" i="2"/>
  <c r="N123" i="2"/>
  <c r="N156" i="6" s="1"/>
  <c r="T123" i="2"/>
  <c r="T156" i="6" s="1"/>
  <c r="Y123" i="2"/>
  <c r="X156" i="6" s="1"/>
  <c r="AD123" i="2"/>
  <c r="AD156" i="6" s="1"/>
  <c r="BE123" i="2"/>
  <c r="AH156" i="6" s="1"/>
  <c r="C96" i="4"/>
  <c r="D96" i="4" s="1"/>
  <c r="C113" i="4"/>
  <c r="D113" i="4" s="1"/>
  <c r="C90" i="4"/>
  <c r="D90" i="4" s="1"/>
  <c r="C174" i="4"/>
  <c r="D174" i="4" s="1"/>
  <c r="C102" i="4"/>
  <c r="D102" i="4" s="1"/>
  <c r="C177" i="4"/>
  <c r="D177" i="4" s="1"/>
  <c r="C167" i="4"/>
  <c r="D167" i="4" s="1"/>
  <c r="C59" i="4"/>
  <c r="D59" i="4" s="1"/>
  <c r="C100" i="4"/>
  <c r="D100" i="4" s="1"/>
  <c r="C141" i="4"/>
  <c r="D141" i="4" s="1"/>
  <c r="C58" i="4"/>
  <c r="D58" i="4" s="1"/>
  <c r="C136" i="4"/>
  <c r="D136" i="4" s="1"/>
  <c r="C105" i="4"/>
  <c r="D105" i="4" s="1"/>
  <c r="C92" i="4"/>
  <c r="D92" i="4" s="1"/>
  <c r="C44" i="4"/>
  <c r="D44" i="4" s="1"/>
  <c r="C142" i="4"/>
  <c r="D142" i="4" s="1"/>
  <c r="C143" i="4"/>
  <c r="D143" i="4" s="1"/>
  <c r="C163" i="4"/>
  <c r="D163" i="4" s="1"/>
  <c r="C185" i="4"/>
  <c r="D185" i="4" s="1"/>
  <c r="C83" i="4"/>
  <c r="D83" i="4" s="1"/>
  <c r="C156" i="4"/>
  <c r="D156" i="4" s="1"/>
  <c r="C129" i="4"/>
  <c r="D129" i="4" s="1"/>
  <c r="C104" i="4"/>
  <c r="D104" i="4" s="1"/>
  <c r="C50" i="4"/>
  <c r="D50" i="4" s="1"/>
  <c r="C172" i="4"/>
  <c r="D172" i="4" s="1"/>
  <c r="C70" i="4"/>
  <c r="D70" i="4" s="1"/>
  <c r="C159" i="4"/>
  <c r="D159" i="4" s="1"/>
  <c r="C184" i="4"/>
  <c r="D184" i="4" s="1"/>
  <c r="C109" i="4"/>
  <c r="D109" i="4" s="1"/>
  <c r="C111" i="4"/>
  <c r="E111" i="4" s="1"/>
  <c r="G111" i="4" s="1"/>
  <c r="C43" i="4"/>
  <c r="E43" i="4" s="1"/>
  <c r="G43" i="4" s="1"/>
  <c r="C121" i="4"/>
  <c r="E121" i="4" s="1"/>
  <c r="G121" i="4" s="1"/>
  <c r="C35" i="4"/>
  <c r="E35" i="4" s="1"/>
  <c r="G35" i="4" s="1"/>
  <c r="C20" i="4"/>
  <c r="E20" i="4" s="1"/>
  <c r="G20" i="4" s="1"/>
  <c r="C122" i="4"/>
  <c r="E122" i="4" s="1"/>
  <c r="G122" i="4" s="1"/>
  <c r="C118" i="4"/>
  <c r="E118" i="4" s="1"/>
  <c r="G118" i="4" s="1"/>
  <c r="C28" i="4"/>
  <c r="E28" i="4" s="1"/>
  <c r="G28" i="4" s="1"/>
  <c r="C148" i="4"/>
  <c r="E148" i="4" s="1"/>
  <c r="G148" i="4" s="1"/>
  <c r="C60" i="4"/>
  <c r="E60" i="4" s="1"/>
  <c r="G60" i="4" s="1"/>
  <c r="C22" i="4"/>
  <c r="E22" i="4" s="1"/>
  <c r="G22" i="4" s="1"/>
  <c r="C40" i="4"/>
  <c r="D40" i="4" s="1"/>
  <c r="C150" i="4"/>
  <c r="E150" i="4" s="1"/>
  <c r="G150" i="4" s="1"/>
  <c r="C124" i="4"/>
  <c r="E124" i="4" s="1"/>
  <c r="G124" i="4" s="1"/>
  <c r="C137" i="4"/>
  <c r="E137" i="4" s="1"/>
  <c r="G137" i="4" s="1"/>
  <c r="C27" i="4"/>
  <c r="D27" i="4" s="1"/>
  <c r="C41" i="4"/>
  <c r="E41" i="4" s="1"/>
  <c r="G41" i="4" s="1"/>
  <c r="C125" i="4"/>
  <c r="E125" i="4" s="1"/>
  <c r="G125" i="4" s="1"/>
  <c r="C76" i="4"/>
  <c r="E76" i="4" s="1"/>
  <c r="G76" i="4" s="1"/>
  <c r="C23" i="4"/>
  <c r="E23" i="4" s="1"/>
  <c r="G23" i="4" s="1"/>
  <c r="C80" i="4"/>
  <c r="E80" i="4" s="1"/>
  <c r="G80" i="4" s="1"/>
  <c r="C134" i="4"/>
  <c r="E134" i="4" s="1"/>
  <c r="G134" i="4" s="1"/>
  <c r="C68" i="4"/>
  <c r="E68" i="4" s="1"/>
  <c r="G68" i="4" s="1"/>
  <c r="C149" i="4"/>
  <c r="E149" i="4" s="1"/>
  <c r="G149" i="4" s="1"/>
  <c r="C64" i="4"/>
  <c r="E64" i="4" s="1"/>
  <c r="G64" i="4" s="1"/>
  <c r="C26" i="4"/>
  <c r="E26" i="4" s="1"/>
  <c r="G26" i="4" s="1"/>
  <c r="Y65" i="2"/>
  <c r="X178" i="6" s="1"/>
  <c r="J75" i="2"/>
  <c r="K116" i="6" s="1"/>
  <c r="X89" i="2"/>
  <c r="W137" i="6" s="1"/>
  <c r="W90" i="2"/>
  <c r="V27" i="6" s="1"/>
  <c r="L91" i="2"/>
  <c r="N92" i="2"/>
  <c r="N91" i="6" s="1"/>
  <c r="BF93" i="2"/>
  <c r="AI182" i="6" s="1"/>
  <c r="BC94" i="2"/>
  <c r="AF92" i="6" s="1"/>
  <c r="Y95" i="2"/>
  <c r="X183" i="6" s="1"/>
  <c r="W96" i="2"/>
  <c r="V77" i="6" s="1"/>
  <c r="I97" i="2"/>
  <c r="AD98" i="2"/>
  <c r="AD29" i="6" s="1"/>
  <c r="BG98" i="2"/>
  <c r="AJ29" i="6" s="1"/>
  <c r="U99" i="2"/>
  <c r="U120" i="6" s="1"/>
  <c r="X100" i="2"/>
  <c r="W93" i="6" s="1"/>
  <c r="BF100" i="2"/>
  <c r="AI93" i="6" s="1"/>
  <c r="P101" i="2"/>
  <c r="P184" i="6" s="1"/>
  <c r="AE101" i="2"/>
  <c r="J102" i="2"/>
  <c r="K30" i="6" s="1"/>
  <c r="Y102" i="2"/>
  <c r="X30" i="6" s="1"/>
  <c r="BD102" i="2"/>
  <c r="AG30" i="6" s="1"/>
  <c r="N103" i="2"/>
  <c r="N121" i="6" s="1"/>
  <c r="AC103" i="2"/>
  <c r="AC121" i="6" s="1"/>
  <c r="BG103" i="2"/>
  <c r="AJ121" i="6" s="1"/>
  <c r="L104" i="2"/>
  <c r="X104" i="2"/>
  <c r="W47" i="6" s="1"/>
  <c r="H105" i="2"/>
  <c r="T105" i="2"/>
  <c r="T138" i="6" s="1"/>
  <c r="AE105" i="2"/>
  <c r="C106" i="2"/>
  <c r="S106" i="2"/>
  <c r="S48" i="6" s="1"/>
  <c r="AD106" i="2"/>
  <c r="AD48" i="6" s="1"/>
  <c r="BD106" i="2"/>
  <c r="AG48" i="6" s="1"/>
  <c r="J107" i="2"/>
  <c r="K139" i="6" s="1"/>
  <c r="U107" i="2"/>
  <c r="U139" i="6" s="1"/>
  <c r="BB107" i="2"/>
  <c r="AE139" i="6" s="1"/>
  <c r="H108" i="2"/>
  <c r="Q108" i="2"/>
  <c r="Q78" i="6" s="1"/>
  <c r="AB108" i="2"/>
  <c r="AB78" i="6" s="1"/>
  <c r="BD108" i="2"/>
  <c r="AG78" i="6" s="1"/>
  <c r="H109" i="2"/>
  <c r="P109" i="2"/>
  <c r="P169" i="6" s="1"/>
  <c r="W109" i="2"/>
  <c r="V169" i="6" s="1"/>
  <c r="AD109" i="2"/>
  <c r="AD169" i="6" s="1"/>
  <c r="BG109" i="2"/>
  <c r="AJ169" i="6" s="1"/>
  <c r="K110" i="2"/>
  <c r="L79" i="6" s="1"/>
  <c r="R110" i="2"/>
  <c r="R79" i="6" s="1"/>
  <c r="Z110" i="2"/>
  <c r="Y79" i="6" s="1"/>
  <c r="N111" i="2"/>
  <c r="N170" i="6" s="1"/>
  <c r="U111" i="2"/>
  <c r="U170" i="6" s="1"/>
  <c r="AB111" i="2"/>
  <c r="AB170" i="6" s="1"/>
  <c r="BE111" i="2"/>
  <c r="AH170" i="6" s="1"/>
  <c r="C112" i="2"/>
  <c r="M112" i="2"/>
  <c r="M32" i="6" s="1"/>
  <c r="T112" i="2"/>
  <c r="T32" i="6" s="1"/>
  <c r="AB112" i="2"/>
  <c r="AB32" i="6" s="1"/>
  <c r="BD112" i="2"/>
  <c r="AG32" i="6" s="1"/>
  <c r="H113" i="2"/>
  <c r="P113" i="2"/>
  <c r="P123" i="6" s="1"/>
  <c r="W113" i="2"/>
  <c r="V123" i="6" s="1"/>
  <c r="AB113" i="2"/>
  <c r="AB123" i="6" s="1"/>
  <c r="BC113" i="2"/>
  <c r="AF123" i="6" s="1"/>
  <c r="K114" i="2"/>
  <c r="L33" i="6" s="1"/>
  <c r="Q114" i="2"/>
  <c r="Q33" i="6" s="1"/>
  <c r="V114" i="2"/>
  <c r="AA114" i="2"/>
  <c r="AA33" i="6" s="1"/>
  <c r="BG114" i="2"/>
  <c r="AJ33" i="6" s="1"/>
  <c r="J115" i="2"/>
  <c r="K124" i="6" s="1"/>
  <c r="P115" i="2"/>
  <c r="P124" i="6" s="1"/>
  <c r="U115" i="2"/>
  <c r="U124" i="6" s="1"/>
  <c r="Z115" i="2"/>
  <c r="Y124" i="6" s="1"/>
  <c r="BA115" i="2"/>
  <c r="BF115" i="2"/>
  <c r="AI124" i="6" s="1"/>
  <c r="H116" i="2"/>
  <c r="M116" i="2"/>
  <c r="M18" i="6" s="1"/>
  <c r="S116" i="2"/>
  <c r="S18" i="6" s="1"/>
  <c r="X116" i="2"/>
  <c r="W18" i="6" s="1"/>
  <c r="AC116" i="2"/>
  <c r="AC18" i="6" s="1"/>
  <c r="BD116" i="2"/>
  <c r="AG18" i="6" s="1"/>
  <c r="C117" i="2"/>
  <c r="L117" i="2"/>
  <c r="R117" i="2"/>
  <c r="R109" i="6" s="1"/>
  <c r="W117" i="2"/>
  <c r="V109" i="6" s="1"/>
  <c r="AB117" i="2"/>
  <c r="AB109" i="6" s="1"/>
  <c r="BC117" i="2"/>
  <c r="AF109" i="6" s="1"/>
  <c r="K118" i="2"/>
  <c r="L19" i="6" s="1"/>
  <c r="Q118" i="2"/>
  <c r="Q19" i="6" s="1"/>
  <c r="V118" i="2"/>
  <c r="AA118" i="2"/>
  <c r="AA19" i="6" s="1"/>
  <c r="BG118" i="2"/>
  <c r="AJ19" i="6" s="1"/>
  <c r="J119" i="2"/>
  <c r="K110" i="6" s="1"/>
  <c r="P119" i="2"/>
  <c r="P110" i="6" s="1"/>
  <c r="U119" i="2"/>
  <c r="U110" i="6" s="1"/>
  <c r="Z119" i="2"/>
  <c r="Y110" i="6" s="1"/>
  <c r="BA119" i="2"/>
  <c r="BF119" i="2"/>
  <c r="AI110" i="6" s="1"/>
  <c r="H120" i="2"/>
  <c r="M120" i="2"/>
  <c r="M64" i="6" s="1"/>
  <c r="S120" i="2"/>
  <c r="S64" i="6" s="1"/>
  <c r="X120" i="2"/>
  <c r="W64" i="6" s="1"/>
  <c r="AC120" i="2"/>
  <c r="AC64" i="6" s="1"/>
  <c r="BD120" i="2"/>
  <c r="AG64" i="6" s="1"/>
  <c r="C121" i="2"/>
  <c r="L121" i="2"/>
  <c r="R121" i="2"/>
  <c r="R155" i="6" s="1"/>
  <c r="W121" i="2"/>
  <c r="V155" i="6" s="1"/>
  <c r="AB121" i="2"/>
  <c r="AB155" i="6" s="1"/>
  <c r="BC121" i="2"/>
  <c r="AF155" i="6" s="1"/>
  <c r="K122" i="2"/>
  <c r="L65" i="6" s="1"/>
  <c r="Q122" i="2"/>
  <c r="Q65" i="6" s="1"/>
  <c r="V122" i="2"/>
  <c r="AA122" i="2"/>
  <c r="AA65" i="6" s="1"/>
  <c r="BG122" i="2"/>
  <c r="AJ65" i="6" s="1"/>
  <c r="J123" i="2"/>
  <c r="K156" i="6" s="1"/>
  <c r="P123" i="2"/>
  <c r="P156" i="6" s="1"/>
  <c r="U123" i="2"/>
  <c r="U156" i="6" s="1"/>
  <c r="Z123" i="2"/>
  <c r="Y156" i="6" s="1"/>
  <c r="BA123" i="2"/>
  <c r="BF123" i="2"/>
  <c r="AI156" i="6" s="1"/>
  <c r="C24" i="4"/>
  <c r="E24" i="4" s="1"/>
  <c r="G24" i="4" s="1"/>
  <c r="C119" i="4"/>
  <c r="D119" i="4" s="1"/>
  <c r="C183" i="4"/>
  <c r="E183" i="4" s="1"/>
  <c r="G183" i="4" s="1"/>
  <c r="C152" i="4"/>
  <c r="E152" i="4" s="1"/>
  <c r="G152" i="4" s="1"/>
  <c r="C169" i="4"/>
  <c r="D169" i="4" s="1"/>
  <c r="C75" i="4"/>
  <c r="D75" i="4" s="1"/>
  <c r="C116" i="4"/>
  <c r="D116" i="4" s="1"/>
  <c r="C165" i="4"/>
  <c r="D165" i="4" s="1"/>
  <c r="C130" i="4"/>
  <c r="D130" i="4" s="1"/>
  <c r="C13" i="4"/>
  <c r="D13" i="4" s="1"/>
  <c r="C85" i="4"/>
  <c r="D85" i="4" s="1"/>
  <c r="C21" i="4"/>
  <c r="D21" i="4" s="1"/>
  <c r="C8" i="4"/>
  <c r="D8" i="4" s="1"/>
  <c r="C103" i="4"/>
  <c r="D103" i="4" s="1"/>
  <c r="C34" i="4"/>
  <c r="D34" i="4" s="1"/>
  <c r="C74" i="4"/>
  <c r="D74" i="4" s="1"/>
  <c r="C166" i="4"/>
  <c r="E166" i="4" s="1"/>
  <c r="G166" i="4" s="1"/>
  <c r="AC123" i="2"/>
  <c r="AC156" i="6" s="1"/>
  <c r="R123" i="2"/>
  <c r="R156" i="6" s="1"/>
  <c r="H123" i="2"/>
  <c r="W122" i="2"/>
  <c r="V65" i="6" s="1"/>
  <c r="M122" i="2"/>
  <c r="M65" i="6" s="1"/>
  <c r="BE121" i="2"/>
  <c r="AH155" i="6" s="1"/>
  <c r="Z121" i="2"/>
  <c r="Y155" i="6" s="1"/>
  <c r="O121" i="2"/>
  <c r="O155" i="6" s="1"/>
  <c r="BA120" i="2"/>
  <c r="U120" i="2"/>
  <c r="U64" i="6" s="1"/>
  <c r="K120" i="2"/>
  <c r="L64" i="6" s="1"/>
  <c r="BC119" i="2"/>
  <c r="AF110" i="6" s="1"/>
  <c r="X119" i="2"/>
  <c r="W110" i="6" s="1"/>
  <c r="M119" i="2"/>
  <c r="M110" i="6" s="1"/>
  <c r="BD118" i="2"/>
  <c r="AG19" i="6" s="1"/>
  <c r="AC118" i="2"/>
  <c r="AC19" i="6" s="1"/>
  <c r="R118" i="2"/>
  <c r="R19" i="6" s="1"/>
  <c r="C118" i="2"/>
  <c r="AE117" i="2"/>
  <c r="T117" i="2"/>
  <c r="T109" i="6" s="1"/>
  <c r="J117" i="2"/>
  <c r="K109" i="6" s="1"/>
  <c r="BE116" i="2"/>
  <c r="AH18" i="6" s="1"/>
  <c r="AA116" i="2"/>
  <c r="AA18" i="6" s="1"/>
  <c r="P116" i="2"/>
  <c r="P18" i="6" s="1"/>
  <c r="AC115" i="2"/>
  <c r="AC124" i="6" s="1"/>
  <c r="R115" i="2"/>
  <c r="R124" i="6" s="1"/>
  <c r="H115" i="2"/>
  <c r="W114" i="2"/>
  <c r="V33" i="6" s="1"/>
  <c r="M114" i="2"/>
  <c r="M33" i="6" s="1"/>
  <c r="BE113" i="2"/>
  <c r="AH123" i="6" s="1"/>
  <c r="Z113" i="2"/>
  <c r="Y123" i="6" s="1"/>
  <c r="L113" i="2"/>
  <c r="W112" i="2"/>
  <c r="V32" i="6" s="1"/>
  <c r="H112" i="2"/>
  <c r="BA111" i="2"/>
  <c r="Q111" i="2"/>
  <c r="Q170" i="6" s="1"/>
  <c r="AC110" i="2"/>
  <c r="AC79" i="6" s="1"/>
  <c r="O110" i="2"/>
  <c r="O79" i="6" s="1"/>
  <c r="BC109" i="2"/>
  <c r="AF169" i="6" s="1"/>
  <c r="S109" i="2"/>
  <c r="S169" i="6" s="1"/>
  <c r="AC108" i="2"/>
  <c r="AC78" i="6" s="1"/>
  <c r="I108" i="2"/>
  <c r="Z107" i="2"/>
  <c r="Y139" i="6" s="1"/>
  <c r="W106" i="2"/>
  <c r="V48" i="6" s="1"/>
  <c r="W105" i="2"/>
  <c r="V138" i="6" s="1"/>
  <c r="BE104" i="2"/>
  <c r="AH47" i="6" s="1"/>
  <c r="Q104" i="2"/>
  <c r="Q47" i="6" s="1"/>
  <c r="BC103" i="2"/>
  <c r="AF121" i="6" s="1"/>
  <c r="H103" i="2"/>
  <c r="Z102" i="2"/>
  <c r="Y30" i="6" s="1"/>
  <c r="BG101" i="2"/>
  <c r="AJ184" i="6" s="1"/>
  <c r="J101" i="2"/>
  <c r="K184" i="6" s="1"/>
  <c r="Y100" i="2"/>
  <c r="X93" i="6" s="1"/>
  <c r="BC99" i="2"/>
  <c r="AF120" i="6" s="1"/>
  <c r="BD96" i="2"/>
  <c r="AG77" i="6" s="1"/>
  <c r="I95" i="2"/>
  <c r="Y91" i="2"/>
  <c r="X118" i="6" s="1"/>
  <c r="S88" i="2"/>
  <c r="S46" i="6" s="1"/>
  <c r="Q86" i="2"/>
  <c r="Q45" i="6" s="1"/>
  <c r="AL47" i="6"/>
  <c r="X93" i="2"/>
  <c r="W182" i="6" s="1"/>
  <c r="AE58" i="2"/>
  <c r="H41" i="2"/>
  <c r="H45" i="2"/>
  <c r="H49" i="2"/>
  <c r="BD50" i="2"/>
  <c r="AG58" i="6" s="1"/>
  <c r="W54" i="2"/>
  <c r="V22" i="6" s="1"/>
  <c r="Q55" i="2"/>
  <c r="Q113" i="6" s="1"/>
  <c r="AE56" i="2"/>
  <c r="Y57" i="2"/>
  <c r="X162" i="6" s="1"/>
  <c r="W58" i="2"/>
  <c r="V85" i="6" s="1"/>
  <c r="U59" i="2"/>
  <c r="U176" i="6" s="1"/>
  <c r="BF59" i="2"/>
  <c r="AI176" i="6" s="1"/>
  <c r="S60" i="2"/>
  <c r="S86" i="6" s="1"/>
  <c r="M61" i="2"/>
  <c r="M177" i="6" s="1"/>
  <c r="AC61" i="2"/>
  <c r="AC177" i="6" s="1"/>
  <c r="K62" i="2"/>
  <c r="L42" i="6" s="1"/>
  <c r="AA62" i="2"/>
  <c r="AA42" i="6" s="1"/>
  <c r="U63" i="2"/>
  <c r="U133" i="6" s="1"/>
  <c r="BF63" i="2"/>
  <c r="AI133" i="6" s="1"/>
  <c r="S64" i="2"/>
  <c r="S87" i="6" s="1"/>
  <c r="M65" i="2"/>
  <c r="M178" i="6" s="1"/>
  <c r="AC65" i="2"/>
  <c r="AC178" i="6" s="1"/>
  <c r="W66" i="2"/>
  <c r="V72" i="6" s="1"/>
  <c r="BD66" i="2"/>
  <c r="AG72" i="6" s="1"/>
  <c r="Q67" i="2"/>
  <c r="Q163" i="6" s="1"/>
  <c r="BB67" i="2"/>
  <c r="AE163" i="6" s="1"/>
  <c r="O68" i="2"/>
  <c r="O60" i="6" s="1"/>
  <c r="AE68" i="2"/>
  <c r="I69" i="2"/>
  <c r="Y69" i="2"/>
  <c r="X151" i="6" s="1"/>
  <c r="W70" i="2"/>
  <c r="V11" i="6" s="1"/>
  <c r="BD70" i="2"/>
  <c r="AG11" i="6" s="1"/>
  <c r="Q71" i="2"/>
  <c r="Q102" i="6" s="1"/>
  <c r="BB71" i="2"/>
  <c r="AE102" i="6" s="1"/>
  <c r="O72" i="2"/>
  <c r="O12" i="6" s="1"/>
  <c r="AE72" i="2"/>
  <c r="I73" i="2"/>
  <c r="Y73" i="2"/>
  <c r="X103" i="6" s="1"/>
  <c r="X74" i="2"/>
  <c r="W25" i="6" s="1"/>
  <c r="BE74" i="2"/>
  <c r="AH25" i="6" s="1"/>
  <c r="O75" i="2"/>
  <c r="O116" i="6" s="1"/>
  <c r="AE75" i="2"/>
  <c r="M76" i="2"/>
  <c r="M43" i="6" s="1"/>
  <c r="AC76" i="2"/>
  <c r="AC43" i="6" s="1"/>
  <c r="K77" i="2"/>
  <c r="L134" i="6" s="1"/>
  <c r="AA77" i="2"/>
  <c r="AA134" i="6" s="1"/>
  <c r="I78" i="2"/>
  <c r="Y78" i="2"/>
  <c r="X74" i="6" s="1"/>
  <c r="W79" i="2"/>
  <c r="V165" i="6" s="1"/>
  <c r="U80" i="2"/>
  <c r="U61" i="6" s="1"/>
  <c r="BF80" i="2"/>
  <c r="AI61" i="6" s="1"/>
  <c r="S81" i="2"/>
  <c r="S152" i="6" s="1"/>
  <c r="BD81" i="2"/>
  <c r="AG152" i="6" s="1"/>
  <c r="I82" i="2"/>
  <c r="Q82" i="2"/>
  <c r="Q26" i="6" s="1"/>
  <c r="Y82" i="2"/>
  <c r="X26" i="6" s="1"/>
  <c r="C83" i="2"/>
  <c r="O83" i="2"/>
  <c r="O117" i="6" s="1"/>
  <c r="W83" i="2"/>
  <c r="V117" i="6" s="1"/>
  <c r="AE83" i="2"/>
  <c r="M84" i="2"/>
  <c r="M90" i="6" s="1"/>
  <c r="U84" i="2"/>
  <c r="U90" i="6" s="1"/>
  <c r="AC84" i="2"/>
  <c r="AC90" i="6" s="1"/>
  <c r="BF84" i="2"/>
  <c r="AI90" i="6" s="1"/>
  <c r="K85" i="2"/>
  <c r="L181" i="6" s="1"/>
  <c r="S85" i="2"/>
  <c r="S181" i="6" s="1"/>
  <c r="AA85" i="2"/>
  <c r="AA181" i="6" s="1"/>
  <c r="BD85" i="2"/>
  <c r="AG181" i="6" s="1"/>
  <c r="I86" i="2"/>
  <c r="R86" i="2"/>
  <c r="R45" i="6" s="1"/>
  <c r="Z86" i="2"/>
  <c r="Y45" i="6" s="1"/>
  <c r="BC86" i="2"/>
  <c r="AF45" i="6" s="1"/>
  <c r="H87" i="2"/>
  <c r="Q87" i="2"/>
  <c r="Q136" i="6" s="1"/>
  <c r="Y87" i="2"/>
  <c r="X136" i="6" s="1"/>
  <c r="BB87" i="2"/>
  <c r="AE136" i="6" s="1"/>
  <c r="X9" i="2"/>
  <c r="W96" i="6" s="1"/>
  <c r="X13" i="2"/>
  <c r="W128" i="6" s="1"/>
  <c r="X17" i="2"/>
  <c r="W97" i="6" s="1"/>
  <c r="X21" i="2"/>
  <c r="W143" i="6" s="1"/>
  <c r="X25" i="2"/>
  <c r="W98" i="6" s="1"/>
  <c r="X29" i="2"/>
  <c r="W146" i="6" s="1"/>
  <c r="X33" i="2"/>
  <c r="W99" i="6" s="1"/>
  <c r="P37" i="2"/>
  <c r="P112" i="6" s="1"/>
  <c r="BG38" i="2"/>
  <c r="AJ56" i="6" s="1"/>
  <c r="R40" i="2"/>
  <c r="R82" i="6" s="1"/>
  <c r="X41" i="2"/>
  <c r="W173" i="6" s="1"/>
  <c r="R44" i="2"/>
  <c r="R39" i="6" s="1"/>
  <c r="X45" i="2"/>
  <c r="W130" i="6" s="1"/>
  <c r="R48" i="2"/>
  <c r="R83" i="6" s="1"/>
  <c r="X49" i="2"/>
  <c r="W174" i="6" s="1"/>
  <c r="O52" i="2"/>
  <c r="O10" i="6" s="1"/>
  <c r="I53" i="2"/>
  <c r="BB55" i="2"/>
  <c r="AE113" i="6" s="1"/>
  <c r="AC57" i="2"/>
  <c r="AC162" i="6" s="1"/>
  <c r="AA58" i="2"/>
  <c r="AA85" i="6" s="1"/>
  <c r="I59" i="2"/>
  <c r="Y59" i="2"/>
  <c r="X176" i="6" s="1"/>
  <c r="W60" i="2"/>
  <c r="V86" i="6" s="1"/>
  <c r="BD60" i="2"/>
  <c r="AG86" i="6" s="1"/>
  <c r="Q61" i="2"/>
  <c r="Q177" i="6" s="1"/>
  <c r="BB61" i="2"/>
  <c r="AE177" i="6" s="1"/>
  <c r="O62" i="2"/>
  <c r="O42" i="6" s="1"/>
  <c r="AE62" i="2"/>
  <c r="I63" i="2"/>
  <c r="Y63" i="2"/>
  <c r="X133" i="6" s="1"/>
  <c r="W64" i="2"/>
  <c r="V87" i="6" s="1"/>
  <c r="BD64" i="2"/>
  <c r="AG87" i="6" s="1"/>
  <c r="Q65" i="2"/>
  <c r="Q178" i="6" s="1"/>
  <c r="BB65" i="2"/>
  <c r="AE178" i="6" s="1"/>
  <c r="K66" i="2"/>
  <c r="L72" i="6" s="1"/>
  <c r="AA66" i="2"/>
  <c r="AA72" i="6" s="1"/>
  <c r="U67" i="2"/>
  <c r="U163" i="6" s="1"/>
  <c r="BF67" i="2"/>
  <c r="AI163" i="6" s="1"/>
  <c r="S68" i="2"/>
  <c r="S60" i="6" s="1"/>
  <c r="M69" i="2"/>
  <c r="M151" i="6" s="1"/>
  <c r="AC69" i="2"/>
  <c r="AC151" i="6" s="1"/>
  <c r="K70" i="2"/>
  <c r="L11" i="6" s="1"/>
  <c r="AA70" i="2"/>
  <c r="AA11" i="6" s="1"/>
  <c r="U71" i="2"/>
  <c r="U102" i="6" s="1"/>
  <c r="BF71" i="2"/>
  <c r="AI102" i="6" s="1"/>
  <c r="S72" i="2"/>
  <c r="S12" i="6" s="1"/>
  <c r="M73" i="2"/>
  <c r="M103" i="6" s="1"/>
  <c r="AC73" i="2"/>
  <c r="AC103" i="6" s="1"/>
  <c r="K74" i="2"/>
  <c r="L25" i="6" s="1"/>
  <c r="AB74" i="2"/>
  <c r="AB25" i="6" s="1"/>
  <c r="S75" i="2"/>
  <c r="S116" i="6" s="1"/>
  <c r="BD75" i="2"/>
  <c r="AG116" i="6" s="1"/>
  <c r="Q76" i="2"/>
  <c r="Q43" i="6" s="1"/>
  <c r="O77" i="2"/>
  <c r="O134" i="6" s="1"/>
  <c r="AE77" i="2"/>
  <c r="M78" i="2"/>
  <c r="M74" i="6" s="1"/>
  <c r="AC78" i="2"/>
  <c r="AC74" i="6" s="1"/>
  <c r="K79" i="2"/>
  <c r="L165" i="6" s="1"/>
  <c r="AA79" i="2"/>
  <c r="AA165" i="6" s="1"/>
  <c r="I80" i="2"/>
  <c r="Y80" i="2"/>
  <c r="X61" i="6" s="1"/>
  <c r="W81" i="2"/>
  <c r="V152" i="6" s="1"/>
  <c r="BG81" i="2"/>
  <c r="AJ152" i="6" s="1"/>
  <c r="L82" i="2"/>
  <c r="T82" i="2"/>
  <c r="T26" i="6" s="1"/>
  <c r="AB82" i="2"/>
  <c r="AB26" i="6" s="1"/>
  <c r="BE82" i="2"/>
  <c r="AH26" i="6" s="1"/>
  <c r="J83" i="2"/>
  <c r="K117" i="6" s="1"/>
  <c r="R83" i="2"/>
  <c r="R117" i="6" s="1"/>
  <c r="Z83" i="2"/>
  <c r="Y117" i="6" s="1"/>
  <c r="BC83" i="2"/>
  <c r="AF117" i="6" s="1"/>
  <c r="H84" i="2"/>
  <c r="P84" i="2"/>
  <c r="P90" i="6" s="1"/>
  <c r="X84" i="2"/>
  <c r="W90" i="6" s="1"/>
  <c r="BA84" i="2"/>
  <c r="N85" i="2"/>
  <c r="N181" i="6" s="1"/>
  <c r="V85" i="2"/>
  <c r="AD85" i="2"/>
  <c r="AD181" i="6" s="1"/>
  <c r="BG85" i="2"/>
  <c r="AJ181" i="6" s="1"/>
  <c r="L86" i="2"/>
  <c r="U86" i="2"/>
  <c r="U45" i="6" s="1"/>
  <c r="AC86" i="2"/>
  <c r="AC45" i="6" s="1"/>
  <c r="BF86" i="2"/>
  <c r="AI45" i="6" s="1"/>
  <c r="K87" i="2"/>
  <c r="L136" i="6" s="1"/>
  <c r="T87" i="2"/>
  <c r="T136" i="6" s="1"/>
  <c r="D66" i="2"/>
  <c r="AF66" i="2" s="1"/>
  <c r="R8" i="2"/>
  <c r="R5" i="6" s="1"/>
  <c r="R12" i="2"/>
  <c r="R37" i="6" s="1"/>
  <c r="R16" i="2"/>
  <c r="R6" i="6" s="1"/>
  <c r="R20" i="2"/>
  <c r="R52" i="6" s="1"/>
  <c r="R24" i="2"/>
  <c r="R7" i="6" s="1"/>
  <c r="R28" i="2"/>
  <c r="R55" i="6" s="1"/>
  <c r="R32" i="2"/>
  <c r="R8" i="6" s="1"/>
  <c r="R36" i="2"/>
  <c r="R21" i="6" s="1"/>
  <c r="H43" i="2"/>
  <c r="H47" i="2"/>
  <c r="Q51" i="2"/>
  <c r="Q149" i="6" s="1"/>
  <c r="AE52" i="2"/>
  <c r="Y53" i="2"/>
  <c r="X101" i="6" s="1"/>
  <c r="BD54" i="2"/>
  <c r="AG22" i="6" s="1"/>
  <c r="M59" i="2"/>
  <c r="M176" i="6" s="1"/>
  <c r="AC59" i="2"/>
  <c r="AC176" i="6" s="1"/>
  <c r="K60" i="2"/>
  <c r="L86" i="6" s="1"/>
  <c r="AA60" i="2"/>
  <c r="AA86" i="6" s="1"/>
  <c r="U61" i="2"/>
  <c r="U177" i="6" s="1"/>
  <c r="BF61" i="2"/>
  <c r="AI177" i="6" s="1"/>
  <c r="S62" i="2"/>
  <c r="S42" i="6" s="1"/>
  <c r="M63" i="2"/>
  <c r="M133" i="6" s="1"/>
  <c r="AC63" i="2"/>
  <c r="AC133" i="6" s="1"/>
  <c r="K64" i="2"/>
  <c r="L87" i="6" s="1"/>
  <c r="AA64" i="2"/>
  <c r="AA87" i="6" s="1"/>
  <c r="U65" i="2"/>
  <c r="U178" i="6" s="1"/>
  <c r="BF65" i="2"/>
  <c r="AI178" i="6" s="1"/>
  <c r="O66" i="2"/>
  <c r="O72" i="6" s="1"/>
  <c r="AE66" i="2"/>
  <c r="I67" i="2"/>
  <c r="Y67" i="2"/>
  <c r="X163" i="6" s="1"/>
  <c r="W68" i="2"/>
  <c r="V60" i="6" s="1"/>
  <c r="BD68" i="2"/>
  <c r="AG60" i="6" s="1"/>
  <c r="Q69" i="2"/>
  <c r="Q151" i="6" s="1"/>
  <c r="BB69" i="2"/>
  <c r="AE151" i="6" s="1"/>
  <c r="O70" i="2"/>
  <c r="O11" i="6" s="1"/>
  <c r="AE70" i="2"/>
  <c r="I71" i="2"/>
  <c r="Y71" i="2"/>
  <c r="X102" i="6" s="1"/>
  <c r="W72" i="2"/>
  <c r="V12" i="6" s="1"/>
  <c r="BD72" i="2"/>
  <c r="AG12" i="6" s="1"/>
  <c r="Q73" i="2"/>
  <c r="Q103" i="6" s="1"/>
  <c r="BB73" i="2"/>
  <c r="AE103" i="6" s="1"/>
  <c r="P74" i="2"/>
  <c r="P25" i="6" s="1"/>
  <c r="BA74" i="2"/>
  <c r="C75" i="2"/>
  <c r="W75" i="2"/>
  <c r="V116" i="6" s="1"/>
  <c r="U76" i="2"/>
  <c r="U43" i="6" s="1"/>
  <c r="BF76" i="2"/>
  <c r="AI43" i="6" s="1"/>
  <c r="S77" i="2"/>
  <c r="S134" i="6" s="1"/>
  <c r="BD77" i="2"/>
  <c r="AG134" i="6" s="1"/>
  <c r="Q78" i="2"/>
  <c r="Q74" i="6" s="1"/>
  <c r="O79" i="2"/>
  <c r="O165" i="6" s="1"/>
  <c r="AE79" i="2"/>
  <c r="M80" i="2"/>
  <c r="M61" i="6" s="1"/>
  <c r="AC80" i="2"/>
  <c r="AC61" i="6" s="1"/>
  <c r="K81" i="2"/>
  <c r="L152" i="6" s="1"/>
  <c r="AA81" i="2"/>
  <c r="AA152" i="6" s="1"/>
  <c r="M82" i="2"/>
  <c r="M26" i="6" s="1"/>
  <c r="U82" i="2"/>
  <c r="U26" i="6" s="1"/>
  <c r="AC82" i="2"/>
  <c r="AC26" i="6" s="1"/>
  <c r="BF82" i="2"/>
  <c r="AI26" i="6" s="1"/>
  <c r="K83" i="2"/>
  <c r="L117" i="6" s="1"/>
  <c r="S83" i="2"/>
  <c r="S117" i="6" s="1"/>
  <c r="AA83" i="2"/>
  <c r="AA117" i="6" s="1"/>
  <c r="BD83" i="2"/>
  <c r="AG117" i="6" s="1"/>
  <c r="I84" i="2"/>
  <c r="Q84" i="2"/>
  <c r="Q90" i="6" s="1"/>
  <c r="Y84" i="2"/>
  <c r="X90" i="6" s="1"/>
  <c r="C85" i="2"/>
  <c r="O85" i="2"/>
  <c r="O181" i="6" s="1"/>
  <c r="W85" i="2"/>
  <c r="V181" i="6" s="1"/>
  <c r="AE85" i="2"/>
  <c r="N86" i="2"/>
  <c r="N45" i="6" s="1"/>
  <c r="S70" i="2"/>
  <c r="S11" i="6" s="1"/>
  <c r="I65" i="2"/>
  <c r="O64" i="2"/>
  <c r="O87" i="6" s="1"/>
  <c r="BB59" i="2"/>
  <c r="AE176" i="6" s="1"/>
  <c r="R50" i="2"/>
  <c r="R58" i="6" s="1"/>
  <c r="R46" i="2"/>
  <c r="R70" i="6" s="1"/>
  <c r="R42" i="2"/>
  <c r="R38" i="6" s="1"/>
  <c r="J38" i="2"/>
  <c r="K56" i="6" s="1"/>
  <c r="Q6" i="2"/>
  <c r="Q66" i="6" s="1"/>
  <c r="U89" i="2"/>
  <c r="U137" i="6" s="1"/>
  <c r="M89" i="2"/>
  <c r="M137" i="6" s="1"/>
  <c r="Z88" i="2"/>
  <c r="Y46" i="6" s="1"/>
  <c r="R88" i="2"/>
  <c r="R46" i="6" s="1"/>
  <c r="J88" i="2"/>
  <c r="K46" i="6" s="1"/>
  <c r="BE87" i="2"/>
  <c r="AH136" i="6" s="1"/>
  <c r="X87" i="2"/>
  <c r="W136" i="6" s="1"/>
  <c r="Y86" i="2"/>
  <c r="X45" i="6" s="1"/>
  <c r="J85" i="2"/>
  <c r="K181" i="6" s="1"/>
  <c r="AB84" i="2"/>
  <c r="AB90" i="6" s="1"/>
  <c r="BG83" i="2"/>
  <c r="AJ117" i="6" s="1"/>
  <c r="P82" i="2"/>
  <c r="P26" i="6" s="1"/>
  <c r="O81" i="2"/>
  <c r="O152" i="6" s="1"/>
  <c r="BF78" i="2"/>
  <c r="AI74" i="6" s="1"/>
  <c r="W77" i="2"/>
  <c r="V134" i="6" s="1"/>
  <c r="I76" i="2"/>
  <c r="BF73" i="2"/>
  <c r="AI103" i="6" s="1"/>
  <c r="AA72" i="2"/>
  <c r="AA12" i="6" s="1"/>
  <c r="M71" i="2"/>
  <c r="M102" i="6" s="1"/>
  <c r="AC67" i="2"/>
  <c r="AC163" i="6" s="1"/>
  <c r="S66" i="2"/>
  <c r="S72" i="6" s="1"/>
  <c r="BD62" i="2"/>
  <c r="AG42" i="6" s="1"/>
  <c r="Y61" i="2"/>
  <c r="X177" i="6" s="1"/>
  <c r="AE60" i="2"/>
  <c r="Q59" i="2"/>
  <c r="Q176" i="6" s="1"/>
  <c r="K58" i="2"/>
  <c r="L85" i="6" s="1"/>
  <c r="X47" i="2"/>
  <c r="W161" i="6" s="1"/>
  <c r="X43" i="2"/>
  <c r="W129" i="6" s="1"/>
  <c r="P39" i="2"/>
  <c r="P147" i="6" s="1"/>
  <c r="BA93" i="2"/>
  <c r="P93" i="2"/>
  <c r="P182" i="6" s="1"/>
  <c r="H93" i="2"/>
  <c r="BC92" i="2"/>
  <c r="AF91" i="6" s="1"/>
  <c r="AA92" i="2"/>
  <c r="AA91" i="6" s="1"/>
  <c r="S92" i="2"/>
  <c r="S91" i="6" s="1"/>
  <c r="K92" i="2"/>
  <c r="L91" i="6" s="1"/>
  <c r="BF91" i="2"/>
  <c r="AI118" i="6" s="1"/>
  <c r="AC91" i="2"/>
  <c r="AC118" i="6" s="1"/>
  <c r="U91" i="2"/>
  <c r="U118" i="6" s="1"/>
  <c r="M91" i="2"/>
  <c r="M118" i="6" s="1"/>
  <c r="Z90" i="2"/>
  <c r="Y27" i="6" s="1"/>
  <c r="R90" i="2"/>
  <c r="R27" i="6" s="1"/>
  <c r="J90" i="2"/>
  <c r="K27" i="6" s="1"/>
  <c r="BE89" i="2"/>
  <c r="AH137" i="6" s="1"/>
  <c r="AB89" i="2"/>
  <c r="AB137" i="6" s="1"/>
  <c r="T89" i="2"/>
  <c r="T137" i="6" s="1"/>
  <c r="L89" i="2"/>
  <c r="BG88" i="2"/>
  <c r="AJ46" i="6" s="1"/>
  <c r="AE88" i="2"/>
  <c r="W88" i="2"/>
  <c r="V46" i="6" s="1"/>
  <c r="O88" i="2"/>
  <c r="O46" i="6" s="1"/>
  <c r="C88" i="2"/>
  <c r="BA87" i="2"/>
  <c r="U87" i="2"/>
  <c r="U136" i="6" s="1"/>
  <c r="BG86" i="2"/>
  <c r="AJ45" i="6" s="1"/>
  <c r="V86" i="2"/>
  <c r="BC85" i="2"/>
  <c r="AF181" i="6" s="1"/>
  <c r="T84" i="2"/>
  <c r="T90" i="6" s="1"/>
  <c r="AD83" i="2"/>
  <c r="AD117" i="6" s="1"/>
  <c r="H82" i="2"/>
  <c r="BD79" i="2"/>
  <c r="AG165" i="6" s="1"/>
  <c r="U73" i="2"/>
  <c r="U103" i="6" s="1"/>
  <c r="K72" i="2"/>
  <c r="L12" i="6" s="1"/>
  <c r="BF69" i="2"/>
  <c r="AI151" i="6" s="1"/>
  <c r="AA68" i="2"/>
  <c r="AA60" i="6" s="1"/>
  <c r="M67" i="2"/>
  <c r="M163" i="6" s="1"/>
  <c r="BB63" i="2"/>
  <c r="AE133" i="6" s="1"/>
  <c r="I61" i="2"/>
  <c r="O60" i="2"/>
  <c r="O86" i="6" s="1"/>
  <c r="O56" i="2"/>
  <c r="O71" i="6" s="1"/>
  <c r="BB51" i="2"/>
  <c r="AE149" i="6" s="1"/>
  <c r="BK100" i="2"/>
  <c r="AN93" i="6" s="1"/>
  <c r="D84" i="2"/>
  <c r="F84" i="2" s="1"/>
  <c r="D123" i="2"/>
  <c r="C4" i="2"/>
  <c r="AD5" i="2"/>
  <c r="AD95" i="6" s="1"/>
  <c r="Y6" i="2"/>
  <c r="X66" i="6" s="1"/>
  <c r="T7" i="2"/>
  <c r="T157" i="6" s="1"/>
  <c r="C8" i="2"/>
  <c r="V8" i="2"/>
  <c r="BC8" i="2"/>
  <c r="AF5" i="6" s="1"/>
  <c r="L9" i="2"/>
  <c r="AB9" i="2"/>
  <c r="AB96" i="6" s="1"/>
  <c r="C10" i="2"/>
  <c r="V10" i="2"/>
  <c r="BC10" i="2"/>
  <c r="AF20" i="6" s="1"/>
  <c r="L11" i="2"/>
  <c r="AB11" i="2"/>
  <c r="AB111" i="6" s="1"/>
  <c r="C12" i="2"/>
  <c r="V12" i="2"/>
  <c r="BC12" i="2"/>
  <c r="AF37" i="6" s="1"/>
  <c r="L13" i="2"/>
  <c r="AB13" i="2"/>
  <c r="AB128" i="6" s="1"/>
  <c r="C14" i="2"/>
  <c r="V14" i="2"/>
  <c r="BC14" i="2"/>
  <c r="AF67" i="6" s="1"/>
  <c r="L15" i="2"/>
  <c r="AB15" i="2"/>
  <c r="AB158" i="6" s="1"/>
  <c r="C16" i="2"/>
  <c r="V16" i="2"/>
  <c r="BC16" i="2"/>
  <c r="AF6" i="6" s="1"/>
  <c r="L17" i="2"/>
  <c r="AB17" i="2"/>
  <c r="AB97" i="6" s="1"/>
  <c r="C18" i="2"/>
  <c r="V18" i="2"/>
  <c r="BC18" i="2"/>
  <c r="AF51" i="6" s="1"/>
  <c r="L19" i="2"/>
  <c r="AB19" i="2"/>
  <c r="AB142" i="6" s="1"/>
  <c r="C20" i="2"/>
  <c r="V20" i="2"/>
  <c r="BC20" i="2"/>
  <c r="AF52" i="6" s="1"/>
  <c r="L21" i="2"/>
  <c r="AB21" i="2"/>
  <c r="AB143" i="6" s="1"/>
  <c r="C22" i="2"/>
  <c r="V22" i="2"/>
  <c r="BC22" i="2"/>
  <c r="AF53" i="6" s="1"/>
  <c r="L23" i="2"/>
  <c r="AB23" i="2"/>
  <c r="AB144" i="6" s="1"/>
  <c r="C24" i="2"/>
  <c r="V24" i="2"/>
  <c r="BC24" i="2"/>
  <c r="AF7" i="6" s="1"/>
  <c r="L25" i="2"/>
  <c r="AB25" i="2"/>
  <c r="AB98" i="6" s="1"/>
  <c r="C26" i="2"/>
  <c r="V26" i="2"/>
  <c r="BC26" i="2"/>
  <c r="AF54" i="6" s="1"/>
  <c r="L27" i="2"/>
  <c r="AB27" i="2"/>
  <c r="AB145" i="6" s="1"/>
  <c r="C28" i="2"/>
  <c r="V28" i="2"/>
  <c r="BC28" i="2"/>
  <c r="AF55" i="6" s="1"/>
  <c r="L29" i="2"/>
  <c r="AB29" i="2"/>
  <c r="AB146" i="6" s="1"/>
  <c r="C30" i="2"/>
  <c r="V30" i="2"/>
  <c r="BC30" i="2"/>
  <c r="AF81" i="6" s="1"/>
  <c r="L31" i="2"/>
  <c r="AB31" i="2"/>
  <c r="AB172" i="6" s="1"/>
  <c r="C32" i="2"/>
  <c r="V32" i="2"/>
  <c r="BC32" i="2"/>
  <c r="AF8" i="6" s="1"/>
  <c r="L33" i="2"/>
  <c r="AB33" i="2"/>
  <c r="AB99" i="6" s="1"/>
  <c r="C34" i="2"/>
  <c r="V34" i="2"/>
  <c r="BC34" i="2"/>
  <c r="AF69" i="6" s="1"/>
  <c r="L35" i="2"/>
  <c r="AB35" i="2"/>
  <c r="AB160" i="6" s="1"/>
  <c r="C36" i="2"/>
  <c r="V36" i="2"/>
  <c r="BC36" i="2"/>
  <c r="AF21" i="6" s="1"/>
  <c r="L37" i="2"/>
  <c r="AB37" i="2"/>
  <c r="AB112" i="6" s="1"/>
  <c r="C38" i="2"/>
  <c r="V38" i="2"/>
  <c r="BC38" i="2"/>
  <c r="AF56" i="6" s="1"/>
  <c r="D10" i="2"/>
  <c r="E10" i="2" s="1"/>
  <c r="BJ10" i="2" s="1"/>
  <c r="AM20" i="6" s="1"/>
  <c r="D91" i="2"/>
  <c r="F91" i="2" s="1"/>
  <c r="N4" i="2"/>
  <c r="N4" i="6" s="1"/>
  <c r="C5" i="2"/>
  <c r="BC5" i="2"/>
  <c r="AF95" i="6" s="1"/>
  <c r="AB7" i="2"/>
  <c r="AB157" i="6" s="1"/>
  <c r="J8" i="2"/>
  <c r="K5" i="6" s="1"/>
  <c r="Z8" i="2"/>
  <c r="Y5" i="6" s="1"/>
  <c r="BG8" i="2"/>
  <c r="AJ5" i="6" s="1"/>
  <c r="P9" i="2"/>
  <c r="P96" i="6" s="1"/>
  <c r="BA9" i="2"/>
  <c r="J10" i="2"/>
  <c r="K20" i="6" s="1"/>
  <c r="Z10" i="2"/>
  <c r="Y20" i="6" s="1"/>
  <c r="BG10" i="2"/>
  <c r="AJ20" i="6" s="1"/>
  <c r="P11" i="2"/>
  <c r="P111" i="6" s="1"/>
  <c r="BA11" i="2"/>
  <c r="J12" i="2"/>
  <c r="K37" i="6" s="1"/>
  <c r="Z12" i="2"/>
  <c r="Y37" i="6" s="1"/>
  <c r="BG12" i="2"/>
  <c r="AJ37" i="6" s="1"/>
  <c r="P13" i="2"/>
  <c r="P128" i="6" s="1"/>
  <c r="BA13" i="2"/>
  <c r="J14" i="2"/>
  <c r="K67" i="6" s="1"/>
  <c r="Z14" i="2"/>
  <c r="Y67" i="6" s="1"/>
  <c r="BG14" i="2"/>
  <c r="AJ67" i="6" s="1"/>
  <c r="P15" i="2"/>
  <c r="P158" i="6" s="1"/>
  <c r="BA15" i="2"/>
  <c r="J16" i="2"/>
  <c r="K6" i="6" s="1"/>
  <c r="Z16" i="2"/>
  <c r="Y6" i="6" s="1"/>
  <c r="BG16" i="2"/>
  <c r="AJ6" i="6" s="1"/>
  <c r="P17" i="2"/>
  <c r="P97" i="6" s="1"/>
  <c r="BA17" i="2"/>
  <c r="J18" i="2"/>
  <c r="K51" i="6" s="1"/>
  <c r="Z18" i="2"/>
  <c r="Y51" i="6" s="1"/>
  <c r="BG18" i="2"/>
  <c r="AJ51" i="6" s="1"/>
  <c r="P19" i="2"/>
  <c r="P142" i="6" s="1"/>
  <c r="BA19" i="2"/>
  <c r="J20" i="2"/>
  <c r="K52" i="6" s="1"/>
  <c r="Z20" i="2"/>
  <c r="Y52" i="6" s="1"/>
  <c r="BG20" i="2"/>
  <c r="AJ52" i="6" s="1"/>
  <c r="P21" i="2"/>
  <c r="P143" i="6" s="1"/>
  <c r="BA21" i="2"/>
  <c r="J22" i="2"/>
  <c r="K53" i="6" s="1"/>
  <c r="Z22" i="2"/>
  <c r="Y53" i="6" s="1"/>
  <c r="BG22" i="2"/>
  <c r="AJ53" i="6" s="1"/>
  <c r="P23" i="2"/>
  <c r="P144" i="6" s="1"/>
  <c r="BA23" i="2"/>
  <c r="J24" i="2"/>
  <c r="K7" i="6" s="1"/>
  <c r="Z24" i="2"/>
  <c r="Y7" i="6" s="1"/>
  <c r="BG24" i="2"/>
  <c r="AJ7" i="6" s="1"/>
  <c r="P25" i="2"/>
  <c r="P98" i="6" s="1"/>
  <c r="BA25" i="2"/>
  <c r="J26" i="2"/>
  <c r="K54" i="6" s="1"/>
  <c r="Z26" i="2"/>
  <c r="Y54" i="6" s="1"/>
  <c r="BG26" i="2"/>
  <c r="AJ54" i="6" s="1"/>
  <c r="P27" i="2"/>
  <c r="P145" i="6" s="1"/>
  <c r="BA27" i="2"/>
  <c r="J28" i="2"/>
  <c r="K55" i="6" s="1"/>
  <c r="Z28" i="2"/>
  <c r="Y55" i="6" s="1"/>
  <c r="BG28" i="2"/>
  <c r="AJ55" i="6" s="1"/>
  <c r="P146" i="6"/>
  <c r="BA29" i="2"/>
  <c r="J30" i="2"/>
  <c r="K81" i="6" s="1"/>
  <c r="Z30" i="2"/>
  <c r="Y81" i="6" s="1"/>
  <c r="BG30" i="2"/>
  <c r="AJ81" i="6" s="1"/>
  <c r="P31" i="2"/>
  <c r="P172" i="6" s="1"/>
  <c r="BA31" i="2"/>
  <c r="J32" i="2"/>
  <c r="K8" i="6" s="1"/>
  <c r="Z32" i="2"/>
  <c r="Y8" i="6" s="1"/>
  <c r="BG32" i="2"/>
  <c r="AJ8" i="6" s="1"/>
  <c r="P33" i="2"/>
  <c r="P99" i="6" s="1"/>
  <c r="BA33" i="2"/>
  <c r="J34" i="2"/>
  <c r="K69" i="6" s="1"/>
  <c r="Z34" i="2"/>
  <c r="Y69" i="6" s="1"/>
  <c r="BG34" i="2"/>
  <c r="AJ69" i="6" s="1"/>
  <c r="P35" i="2"/>
  <c r="P160" i="6" s="1"/>
  <c r="BA35" i="2"/>
  <c r="J36" i="2"/>
  <c r="K21" i="6" s="1"/>
  <c r="Z36" i="2"/>
  <c r="Y21" i="6" s="1"/>
  <c r="BG36" i="2"/>
  <c r="AJ21" i="6" s="1"/>
  <c r="BK36" i="2"/>
  <c r="AN21" i="6" s="1"/>
  <c r="D46" i="2"/>
  <c r="E46" i="2" s="1"/>
  <c r="BJ46" i="2" s="1"/>
  <c r="AM70" i="6" s="1"/>
  <c r="D98" i="2"/>
  <c r="V4" i="2"/>
  <c r="N5" i="2"/>
  <c r="N95" i="6" s="1"/>
  <c r="I6" i="2"/>
  <c r="BF6" i="2"/>
  <c r="AI66" i="6" s="1"/>
  <c r="BD7" i="2"/>
  <c r="AG157" i="6" s="1"/>
  <c r="N8" i="2"/>
  <c r="N5" i="6" s="1"/>
  <c r="AD8" i="2"/>
  <c r="AD5" i="6" s="1"/>
  <c r="T9" i="2"/>
  <c r="T96" i="6" s="1"/>
  <c r="BE9" i="2"/>
  <c r="AH96" i="6" s="1"/>
  <c r="N10" i="2"/>
  <c r="N20" i="6" s="1"/>
  <c r="AD10" i="2"/>
  <c r="AD20" i="6" s="1"/>
  <c r="T11" i="2"/>
  <c r="T111" i="6" s="1"/>
  <c r="BE11" i="2"/>
  <c r="AH111" i="6" s="1"/>
  <c r="N12" i="2"/>
  <c r="N37" i="6" s="1"/>
  <c r="AD12" i="2"/>
  <c r="AD37" i="6" s="1"/>
  <c r="T13" i="2"/>
  <c r="T128" i="6" s="1"/>
  <c r="BE13" i="2"/>
  <c r="AH128" i="6" s="1"/>
  <c r="N14" i="2"/>
  <c r="N67" i="6" s="1"/>
  <c r="AD14" i="2"/>
  <c r="AD67" i="6" s="1"/>
  <c r="T15" i="2"/>
  <c r="T158" i="6" s="1"/>
  <c r="BE15" i="2"/>
  <c r="AH158" i="6" s="1"/>
  <c r="N16" i="2"/>
  <c r="N6" i="6" s="1"/>
  <c r="AD16" i="2"/>
  <c r="AD6" i="6" s="1"/>
  <c r="T17" i="2"/>
  <c r="T97" i="6" s="1"/>
  <c r="BE17" i="2"/>
  <c r="AH97" i="6" s="1"/>
  <c r="N18" i="2"/>
  <c r="N51" i="6" s="1"/>
  <c r="AD18" i="2"/>
  <c r="AD51" i="6" s="1"/>
  <c r="T19" i="2"/>
  <c r="T142" i="6" s="1"/>
  <c r="BE19" i="2"/>
  <c r="AH142" i="6" s="1"/>
  <c r="N20" i="2"/>
  <c r="N52" i="6" s="1"/>
  <c r="AD20" i="2"/>
  <c r="AD52" i="6" s="1"/>
  <c r="T21" i="2"/>
  <c r="T143" i="6" s="1"/>
  <c r="BE21" i="2"/>
  <c r="AH143" i="6" s="1"/>
  <c r="N22" i="2"/>
  <c r="N53" i="6" s="1"/>
  <c r="AD22" i="2"/>
  <c r="AD53" i="6" s="1"/>
  <c r="T23" i="2"/>
  <c r="T144" i="6" s="1"/>
  <c r="BE23" i="2"/>
  <c r="AH144" i="6" s="1"/>
  <c r="N24" i="2"/>
  <c r="N7" i="6" s="1"/>
  <c r="AD24" i="2"/>
  <c r="AD7" i="6" s="1"/>
  <c r="T25" i="2"/>
  <c r="T98" i="6" s="1"/>
  <c r="BE25" i="2"/>
  <c r="AH98" i="6" s="1"/>
  <c r="N26" i="2"/>
  <c r="N54" i="6" s="1"/>
  <c r="AD26" i="2"/>
  <c r="AD54" i="6" s="1"/>
  <c r="T27" i="2"/>
  <c r="T145" i="6" s="1"/>
  <c r="BE27" i="2"/>
  <c r="AH145" i="6" s="1"/>
  <c r="N28" i="2"/>
  <c r="N55" i="6" s="1"/>
  <c r="AD28" i="2"/>
  <c r="AD55" i="6" s="1"/>
  <c r="T29" i="2"/>
  <c r="T146" i="6" s="1"/>
  <c r="BE29" i="2"/>
  <c r="AH146" i="6" s="1"/>
  <c r="N30" i="2"/>
  <c r="N81" i="6" s="1"/>
  <c r="AD30" i="2"/>
  <c r="AD81" i="6" s="1"/>
  <c r="T31" i="2"/>
  <c r="T172" i="6" s="1"/>
  <c r="BE31" i="2"/>
  <c r="AH172" i="6" s="1"/>
  <c r="N32" i="2"/>
  <c r="N8" i="6" s="1"/>
  <c r="AD32" i="2"/>
  <c r="AD8" i="6" s="1"/>
  <c r="T33" i="2"/>
  <c r="T99" i="6" s="1"/>
  <c r="BE33" i="2"/>
  <c r="AH99" i="6" s="1"/>
  <c r="N34" i="2"/>
  <c r="N69" i="6" s="1"/>
  <c r="AD34" i="2"/>
  <c r="AD69" i="6" s="1"/>
  <c r="T35" i="2"/>
  <c r="T160" i="6" s="1"/>
  <c r="BE35" i="2"/>
  <c r="AH160" i="6" s="1"/>
  <c r="N36" i="2"/>
  <c r="N21" i="6" s="1"/>
  <c r="AD36" i="2"/>
  <c r="AD21" i="6" s="1"/>
  <c r="T37" i="2"/>
  <c r="T112" i="6" s="1"/>
  <c r="BE37" i="2"/>
  <c r="AH112" i="6" s="1"/>
  <c r="N38" i="2"/>
  <c r="N56" i="6" s="1"/>
  <c r="AD38" i="2"/>
  <c r="AD56" i="6" s="1"/>
  <c r="T39" i="2"/>
  <c r="T147" i="6" s="1"/>
  <c r="BE39" i="2"/>
  <c r="AH147" i="6" s="1"/>
  <c r="S58" i="2"/>
  <c r="S85" i="6" s="1"/>
  <c r="BF57" i="2"/>
  <c r="AI162" i="6" s="1"/>
  <c r="U57" i="2"/>
  <c r="U162" i="6" s="1"/>
  <c r="AA56" i="2"/>
  <c r="AA71" i="6" s="1"/>
  <c r="K56" i="2"/>
  <c r="L71" i="6" s="1"/>
  <c r="AC55" i="2"/>
  <c r="AC113" i="6" s="1"/>
  <c r="M55" i="2"/>
  <c r="M113" i="6" s="1"/>
  <c r="S54" i="2"/>
  <c r="S22" i="6" s="1"/>
  <c r="BF53" i="2"/>
  <c r="AI101" i="6" s="1"/>
  <c r="U53" i="2"/>
  <c r="U101" i="6" s="1"/>
  <c r="AA52" i="2"/>
  <c r="AA10" i="6" s="1"/>
  <c r="K52" i="2"/>
  <c r="L10" i="6" s="1"/>
  <c r="AC51" i="2"/>
  <c r="AC149" i="6" s="1"/>
  <c r="M51" i="2"/>
  <c r="M149" i="6" s="1"/>
  <c r="AD50" i="2"/>
  <c r="AD58" i="6" s="1"/>
  <c r="N50" i="2"/>
  <c r="N58" i="6" s="1"/>
  <c r="BE49" i="2"/>
  <c r="AH174" i="6" s="1"/>
  <c r="T49" i="2"/>
  <c r="T174" i="6" s="1"/>
  <c r="AD48" i="2"/>
  <c r="AD83" i="6" s="1"/>
  <c r="N48" i="2"/>
  <c r="N83" i="6" s="1"/>
  <c r="BE47" i="2"/>
  <c r="AH161" i="6" s="1"/>
  <c r="T47" i="2"/>
  <c r="T161" i="6" s="1"/>
  <c r="AD46" i="2"/>
  <c r="AD70" i="6" s="1"/>
  <c r="N46" i="2"/>
  <c r="N70" i="6" s="1"/>
  <c r="BE45" i="2"/>
  <c r="AH130" i="6" s="1"/>
  <c r="T45" i="2"/>
  <c r="T130" i="6" s="1"/>
  <c r="AD44" i="2"/>
  <c r="AD39" i="6" s="1"/>
  <c r="N44" i="2"/>
  <c r="N39" i="6" s="1"/>
  <c r="BE43" i="2"/>
  <c r="AH129" i="6" s="1"/>
  <c r="T43" i="2"/>
  <c r="T129" i="6" s="1"/>
  <c r="AD42" i="2"/>
  <c r="AD38" i="6" s="1"/>
  <c r="N42" i="2"/>
  <c r="N38" i="6" s="1"/>
  <c r="BE41" i="2"/>
  <c r="AH173" i="6" s="1"/>
  <c r="T41" i="2"/>
  <c r="T173" i="6" s="1"/>
  <c r="AD40" i="2"/>
  <c r="AD82" i="6" s="1"/>
  <c r="N40" i="2"/>
  <c r="N82" i="6" s="1"/>
  <c r="BA39" i="2"/>
  <c r="L39" i="2"/>
  <c r="H37" i="2"/>
  <c r="H33" i="2"/>
  <c r="H29" i="2"/>
  <c r="H25" i="2"/>
  <c r="H21" i="2"/>
  <c r="H17" i="2"/>
  <c r="H13" i="2"/>
  <c r="H9" i="2"/>
  <c r="V5" i="2"/>
  <c r="BK68" i="2"/>
  <c r="AN60" i="6" s="1"/>
  <c r="O58" i="2"/>
  <c r="O85" i="6" s="1"/>
  <c r="BB57" i="2"/>
  <c r="AE162" i="6" s="1"/>
  <c r="Q57" i="2"/>
  <c r="Q162" i="6" s="1"/>
  <c r="BD56" i="2"/>
  <c r="AG71" i="6" s="1"/>
  <c r="W56" i="2"/>
  <c r="V71" i="6" s="1"/>
  <c r="Y55" i="2"/>
  <c r="X113" i="6" s="1"/>
  <c r="I55" i="2"/>
  <c r="AE54" i="2"/>
  <c r="O54" i="2"/>
  <c r="O22" i="6" s="1"/>
  <c r="BB53" i="2"/>
  <c r="AE101" i="6" s="1"/>
  <c r="Q53" i="2"/>
  <c r="Q101" i="6" s="1"/>
  <c r="BD52" i="2"/>
  <c r="AG10" i="6" s="1"/>
  <c r="W52" i="2"/>
  <c r="V10" i="6" s="1"/>
  <c r="Y51" i="2"/>
  <c r="X149" i="6" s="1"/>
  <c r="I51" i="2"/>
  <c r="Z50" i="2"/>
  <c r="Y58" i="6" s="1"/>
  <c r="J50" i="2"/>
  <c r="K58" i="6" s="1"/>
  <c r="BA49" i="2"/>
  <c r="P49" i="2"/>
  <c r="P174" i="6" s="1"/>
  <c r="BG48" i="2"/>
  <c r="AJ83" i="6" s="1"/>
  <c r="Z48" i="2"/>
  <c r="Y83" i="6" s="1"/>
  <c r="J48" i="2"/>
  <c r="K83" i="6" s="1"/>
  <c r="BA47" i="2"/>
  <c r="P47" i="2"/>
  <c r="P161" i="6" s="1"/>
  <c r="BG46" i="2"/>
  <c r="AJ70" i="6" s="1"/>
  <c r="Z46" i="2"/>
  <c r="Y70" i="6" s="1"/>
  <c r="J46" i="2"/>
  <c r="K70" i="6" s="1"/>
  <c r="BA45" i="2"/>
  <c r="P45" i="2"/>
  <c r="P130" i="6" s="1"/>
  <c r="BG44" i="2"/>
  <c r="AJ39" i="6" s="1"/>
  <c r="Z44" i="2"/>
  <c r="Y39" i="6" s="1"/>
  <c r="J44" i="2"/>
  <c r="K39" i="6" s="1"/>
  <c r="BA43" i="2"/>
  <c r="P43" i="2"/>
  <c r="P129" i="6" s="1"/>
  <c r="BG42" i="2"/>
  <c r="AJ38" i="6" s="1"/>
  <c r="Z42" i="2"/>
  <c r="Y38" i="6" s="1"/>
  <c r="J42" i="2"/>
  <c r="K38" i="6" s="1"/>
  <c r="BA41" i="2"/>
  <c r="P41" i="2"/>
  <c r="P173" i="6" s="1"/>
  <c r="BG40" i="2"/>
  <c r="AJ82" i="6" s="1"/>
  <c r="Z40" i="2"/>
  <c r="Y82" i="6" s="1"/>
  <c r="J40" i="2"/>
  <c r="K82" i="6" s="1"/>
  <c r="AB39" i="2"/>
  <c r="AB147" i="6" s="1"/>
  <c r="H39" i="2"/>
  <c r="Z38" i="2"/>
  <c r="Y56" i="6" s="1"/>
  <c r="BA37" i="2"/>
  <c r="X35" i="2"/>
  <c r="W160" i="6" s="1"/>
  <c r="R34" i="2"/>
  <c r="R69" i="6" s="1"/>
  <c r="X31" i="2"/>
  <c r="W172" i="6" s="1"/>
  <c r="R30" i="2"/>
  <c r="R81" i="6" s="1"/>
  <c r="X27" i="2"/>
  <c r="W145" i="6" s="1"/>
  <c r="R26" i="2"/>
  <c r="R54" i="6" s="1"/>
  <c r="X23" i="2"/>
  <c r="W144" i="6" s="1"/>
  <c r="R22" i="2"/>
  <c r="R53" i="6" s="1"/>
  <c r="X19" i="2"/>
  <c r="W142" i="6" s="1"/>
  <c r="R18" i="2"/>
  <c r="R51" i="6" s="1"/>
  <c r="X15" i="2"/>
  <c r="W158" i="6" s="1"/>
  <c r="R14" i="2"/>
  <c r="R67" i="6" s="1"/>
  <c r="X11" i="2"/>
  <c r="W111" i="6" s="1"/>
  <c r="R10" i="2"/>
  <c r="R20" i="6" s="1"/>
  <c r="L7" i="2"/>
  <c r="M57" i="2"/>
  <c r="M162" i="6" s="1"/>
  <c r="S56" i="2"/>
  <c r="S71" i="6" s="1"/>
  <c r="BF55" i="2"/>
  <c r="AI113" i="6" s="1"/>
  <c r="U55" i="2"/>
  <c r="U113" i="6" s="1"/>
  <c r="AA54" i="2"/>
  <c r="AA22" i="6" s="1"/>
  <c r="K54" i="2"/>
  <c r="L22" i="6" s="1"/>
  <c r="AC53" i="2"/>
  <c r="AC101" i="6" s="1"/>
  <c r="M53" i="2"/>
  <c r="M101" i="6" s="1"/>
  <c r="S52" i="2"/>
  <c r="S10" i="6" s="1"/>
  <c r="BF51" i="2"/>
  <c r="AI149" i="6" s="1"/>
  <c r="U51" i="2"/>
  <c r="U149" i="6" s="1"/>
  <c r="V50" i="2"/>
  <c r="C50" i="2"/>
  <c r="AB49" i="2"/>
  <c r="AB174" i="6" s="1"/>
  <c r="L49" i="2"/>
  <c r="BC48" i="2"/>
  <c r="AF83" i="6" s="1"/>
  <c r="V48" i="2"/>
  <c r="C48" i="2"/>
  <c r="AB47" i="2"/>
  <c r="AB161" i="6" s="1"/>
  <c r="L47" i="2"/>
  <c r="BC46" i="2"/>
  <c r="AF70" i="6" s="1"/>
  <c r="V46" i="2"/>
  <c r="C46" i="2"/>
  <c r="AB45" i="2"/>
  <c r="AB130" i="6" s="1"/>
  <c r="L45" i="2"/>
  <c r="BC44" i="2"/>
  <c r="AF39" i="6" s="1"/>
  <c r="V44" i="2"/>
  <c r="C44" i="2"/>
  <c r="AB43" i="2"/>
  <c r="AB129" i="6" s="1"/>
  <c r="L43" i="2"/>
  <c r="BC42" i="2"/>
  <c r="AF38" i="6" s="1"/>
  <c r="V42" i="2"/>
  <c r="C42" i="2"/>
  <c r="AB41" i="2"/>
  <c r="AB173" i="6" s="1"/>
  <c r="L41" i="2"/>
  <c r="BC40" i="2"/>
  <c r="AF82" i="6" s="1"/>
  <c r="V40" i="2"/>
  <c r="C40" i="2"/>
  <c r="X39" i="2"/>
  <c r="W147" i="6" s="1"/>
  <c r="R38" i="2"/>
  <c r="R56" i="6" s="1"/>
  <c r="X37" i="2"/>
  <c r="W112" i="6" s="1"/>
  <c r="H35" i="2"/>
  <c r="H31" i="2"/>
  <c r="H27" i="2"/>
  <c r="H23" i="2"/>
  <c r="H19" i="2"/>
  <c r="H15" i="2"/>
  <c r="H11" i="2"/>
  <c r="AD4" i="2"/>
  <c r="AD4" i="6" s="1"/>
  <c r="D116" i="2"/>
  <c r="L96" i="2"/>
  <c r="E42" i="4"/>
  <c r="G42" i="4" s="1"/>
  <c r="Q42" i="4" s="1"/>
  <c r="AL42" i="6"/>
  <c r="AL72" i="6"/>
  <c r="AL11" i="6"/>
  <c r="AL25" i="6"/>
  <c r="AL74" i="6"/>
  <c r="AL26" i="6"/>
  <c r="AL45" i="6"/>
  <c r="AL27" i="6"/>
  <c r="AL92" i="6"/>
  <c r="AL29" i="6"/>
  <c r="AL30" i="6"/>
  <c r="AL48" i="6"/>
  <c r="AL79" i="6"/>
  <c r="AL33" i="6"/>
  <c r="AL19" i="6"/>
  <c r="AL65" i="6"/>
  <c r="AL77" i="6"/>
  <c r="AL93" i="6"/>
  <c r="AL78" i="6"/>
  <c r="AL32" i="6"/>
  <c r="AL18" i="6"/>
  <c r="AL64" i="6"/>
  <c r="AE36" i="6"/>
  <c r="AE73" i="6"/>
  <c r="AE44" i="6"/>
  <c r="AL31" i="6"/>
  <c r="AL62" i="6"/>
  <c r="AL75" i="6"/>
  <c r="AE31" i="6"/>
  <c r="AE62" i="6"/>
  <c r="AE75" i="6"/>
  <c r="AL36" i="6"/>
  <c r="AL73" i="6"/>
  <c r="AL44" i="6"/>
  <c r="AE13" i="6"/>
  <c r="AE68" i="6"/>
  <c r="AE34" i="6"/>
  <c r="AE41" i="6"/>
  <c r="AL34" i="6"/>
  <c r="AL63" i="6"/>
  <c r="AL76" i="6"/>
  <c r="AL17" i="6"/>
  <c r="AL84" i="6"/>
  <c r="AL41" i="6"/>
  <c r="AE88" i="6"/>
  <c r="AE63" i="6"/>
  <c r="AE76" i="6"/>
  <c r="AE17" i="6"/>
  <c r="AE84" i="6"/>
  <c r="AL13" i="6"/>
  <c r="AL88" i="6"/>
  <c r="AL57" i="6"/>
  <c r="AL15" i="6"/>
  <c r="AE89" i="6"/>
  <c r="AE59" i="6"/>
  <c r="AE35" i="6"/>
  <c r="AE28" i="6"/>
  <c r="AL68" i="6"/>
  <c r="AL40" i="6"/>
  <c r="AE57" i="6"/>
  <c r="AE15" i="6"/>
  <c r="AL23" i="6"/>
  <c r="AL16" i="6"/>
  <c r="AL14" i="6"/>
  <c r="AE80" i="6"/>
  <c r="AE23" i="6"/>
  <c r="AE14" i="6"/>
  <c r="AE24" i="6"/>
  <c r="AE94" i="6"/>
  <c r="AE50" i="6"/>
  <c r="AL59" i="6"/>
  <c r="AL24" i="6"/>
  <c r="AE40" i="6"/>
  <c r="AL50" i="6"/>
  <c r="AE16" i="6"/>
  <c r="AL49" i="6"/>
  <c r="AK122" i="6"/>
  <c r="AK153" i="6"/>
  <c r="AK166" i="6"/>
  <c r="AK104" i="6"/>
  <c r="AK159" i="6"/>
  <c r="AL80" i="6"/>
  <c r="AL35" i="6"/>
  <c r="AL9" i="6"/>
  <c r="AL89" i="6"/>
  <c r="AL94" i="6"/>
  <c r="AE9" i="6"/>
  <c r="AK127" i="6"/>
  <c r="AK164" i="6"/>
  <c r="AK135" i="6"/>
  <c r="AK132" i="6"/>
  <c r="AL28" i="6"/>
  <c r="AK154" i="6"/>
  <c r="AK167" i="6"/>
  <c r="AK108" i="6"/>
  <c r="AK175" i="6"/>
  <c r="AK114" i="6"/>
  <c r="AK107" i="6"/>
  <c r="AK179" i="6"/>
  <c r="AK106" i="6"/>
  <c r="AK119" i="6"/>
  <c r="AK185" i="6"/>
  <c r="AK141" i="6"/>
  <c r="AK140" i="6"/>
  <c r="AK100" i="6"/>
  <c r="AE49" i="6"/>
  <c r="AK131" i="6"/>
  <c r="AK148" i="6"/>
  <c r="AK180" i="6"/>
  <c r="AK150" i="6"/>
  <c r="AK105" i="6"/>
  <c r="AK125" i="6"/>
  <c r="AK171" i="6"/>
  <c r="AK126" i="6"/>
  <c r="AK115" i="6"/>
  <c r="D61" i="2"/>
  <c r="D65" i="2"/>
  <c r="D69" i="2"/>
  <c r="D73" i="2"/>
  <c r="D77" i="2"/>
  <c r="D81" i="2"/>
  <c r="D85" i="2"/>
  <c r="D89" i="2"/>
  <c r="D93" i="2"/>
  <c r="D97" i="2"/>
  <c r="D101" i="2"/>
  <c r="D105" i="2"/>
  <c r="D109" i="2"/>
  <c r="D113" i="2"/>
  <c r="D117" i="2"/>
  <c r="D121" i="2"/>
  <c r="BK87" i="2"/>
  <c r="AN136" i="6" s="1"/>
  <c r="BK89" i="2"/>
  <c r="AN137" i="6" s="1"/>
  <c r="BK91" i="2"/>
  <c r="AN118" i="6" s="1"/>
  <c r="BK93" i="2"/>
  <c r="AN182" i="6" s="1"/>
  <c r="BK95" i="2"/>
  <c r="AN183" i="6" s="1"/>
  <c r="BK97" i="2"/>
  <c r="AN168" i="6" s="1"/>
  <c r="BK99" i="2"/>
  <c r="AN120" i="6" s="1"/>
  <c r="BK101" i="2"/>
  <c r="AN184" i="6" s="1"/>
  <c r="BK103" i="2"/>
  <c r="AN121" i="6" s="1"/>
  <c r="BK105" i="2"/>
  <c r="AN138" i="6" s="1"/>
  <c r="BK107" i="2"/>
  <c r="AN139" i="6" s="1"/>
  <c r="BK109" i="2"/>
  <c r="AN169" i="6" s="1"/>
  <c r="BK111" i="2"/>
  <c r="AN170" i="6" s="1"/>
  <c r="BK113" i="2"/>
  <c r="AN123" i="6" s="1"/>
  <c r="BK115" i="2"/>
  <c r="AN124" i="6" s="1"/>
  <c r="BK117" i="2"/>
  <c r="AN109" i="6" s="1"/>
  <c r="BK119" i="2"/>
  <c r="AN110" i="6" s="1"/>
  <c r="BK121" i="2"/>
  <c r="AN155" i="6" s="1"/>
  <c r="BK123" i="2"/>
  <c r="AN156" i="6" s="1"/>
  <c r="D8" i="2"/>
  <c r="D12" i="2"/>
  <c r="D16" i="2"/>
  <c r="D20" i="2"/>
  <c r="D24" i="2"/>
  <c r="D28" i="2"/>
  <c r="D32" i="2"/>
  <c r="D36" i="2"/>
  <c r="D40" i="2"/>
  <c r="D44" i="2"/>
  <c r="D48" i="2"/>
  <c r="D52" i="2"/>
  <c r="D56" i="2"/>
  <c r="D60" i="2"/>
  <c r="D7" i="2"/>
  <c r="D11" i="2"/>
  <c r="D15" i="2"/>
  <c r="D19" i="2"/>
  <c r="D23" i="2"/>
  <c r="D27" i="2"/>
  <c r="D31" i="2"/>
  <c r="D35" i="2"/>
  <c r="D39" i="2"/>
  <c r="AB126" i="2"/>
  <c r="AB73" i="6" s="1"/>
  <c r="W128" i="2"/>
  <c r="V44" i="6" s="1"/>
  <c r="O130" i="2"/>
  <c r="O41" i="6" s="1"/>
  <c r="AA131" i="2"/>
  <c r="AA13" i="6" s="1"/>
  <c r="BG133" i="2"/>
  <c r="AJ68" i="6" s="1"/>
  <c r="W136" i="2"/>
  <c r="V63" i="6" s="1"/>
  <c r="O138" i="2"/>
  <c r="O76" i="6" s="1"/>
  <c r="AA139" i="2"/>
  <c r="AA50" i="6" s="1"/>
  <c r="BG141" i="2"/>
  <c r="AJ15" i="6" s="1"/>
  <c r="W144" i="2"/>
  <c r="V23" i="6" s="1"/>
  <c r="O146" i="2"/>
  <c r="O16" i="6" s="1"/>
  <c r="AA147" i="2"/>
  <c r="AA59" i="6" s="1"/>
  <c r="BG149" i="2"/>
  <c r="AJ35" i="6" s="1"/>
  <c r="W152" i="2"/>
  <c r="V94" i="6" s="1"/>
  <c r="O154" i="2"/>
  <c r="O9" i="6" s="1"/>
  <c r="AA155" i="2"/>
  <c r="AA127" i="6" s="1"/>
  <c r="BC157" i="2"/>
  <c r="AF164" i="6" s="1"/>
  <c r="U158" i="2"/>
  <c r="U153" i="6" s="1"/>
  <c r="Q159" i="2"/>
  <c r="Q135" i="6" s="1"/>
  <c r="BC161" i="2"/>
  <c r="AF132" i="6" s="1"/>
  <c r="U162" i="2"/>
  <c r="U104" i="6" s="1"/>
  <c r="Q163" i="2"/>
  <c r="Q179" i="6" s="1"/>
  <c r="BF163" i="2"/>
  <c r="AI179" i="6" s="1"/>
  <c r="P164" i="2"/>
  <c r="P159" i="6" s="1"/>
  <c r="H165" i="2"/>
  <c r="X165" i="2"/>
  <c r="W131" i="6" s="1"/>
  <c r="P166" i="2"/>
  <c r="P125" i="6" s="1"/>
  <c r="H167" i="2"/>
  <c r="X167" i="2"/>
  <c r="W154" i="6" s="1"/>
  <c r="P168" i="2"/>
  <c r="P148" i="6" s="1"/>
  <c r="H169" i="2"/>
  <c r="X169" i="2"/>
  <c r="W167" i="6" s="1"/>
  <c r="P170" i="2"/>
  <c r="P141" i="6" s="1"/>
  <c r="H171" i="2"/>
  <c r="X171" i="2"/>
  <c r="W108" i="6" s="1"/>
  <c r="P172" i="2"/>
  <c r="P106" i="6" s="1"/>
  <c r="H173" i="2"/>
  <c r="X173" i="2"/>
  <c r="W175" i="6" s="1"/>
  <c r="P174" i="2"/>
  <c r="P171" i="6" s="1"/>
  <c r="H175" i="2"/>
  <c r="X175" i="2"/>
  <c r="W114" i="6" s="1"/>
  <c r="P176" i="2"/>
  <c r="P180" i="6" s="1"/>
  <c r="H177" i="2"/>
  <c r="X177" i="2"/>
  <c r="W107" i="6" s="1"/>
  <c r="P178" i="2"/>
  <c r="P150" i="6" s="1"/>
  <c r="H179" i="2"/>
  <c r="X179" i="2"/>
  <c r="W105" i="6" s="1"/>
  <c r="P180" i="2"/>
  <c r="P126" i="6" s="1"/>
  <c r="H181" i="2"/>
  <c r="X181" i="2"/>
  <c r="W115" i="6" s="1"/>
  <c r="P182" i="2"/>
  <c r="P119" i="6" s="1"/>
  <c r="H183" i="2"/>
  <c r="X183" i="2"/>
  <c r="W185" i="6" s="1"/>
  <c r="BD183" i="2"/>
  <c r="AG185" i="6" s="1"/>
  <c r="O124" i="2"/>
  <c r="O36" i="6" s="1"/>
  <c r="S129" i="2"/>
  <c r="S75" i="6" s="1"/>
  <c r="AE130" i="2"/>
  <c r="BC130" i="2"/>
  <c r="AF41" i="6" s="1"/>
  <c r="BK131" i="2"/>
  <c r="AN13" i="6" s="1"/>
  <c r="K135" i="2"/>
  <c r="L34" i="6" s="1"/>
  <c r="S137" i="2"/>
  <c r="S57" i="6" s="1"/>
  <c r="AE138" i="2"/>
  <c r="BC138" i="2"/>
  <c r="AF76" i="6" s="1"/>
  <c r="BK139" i="2"/>
  <c r="AN50" i="6" s="1"/>
  <c r="K143" i="2"/>
  <c r="L80" i="6" s="1"/>
  <c r="S145" i="2"/>
  <c r="S89" i="6" s="1"/>
  <c r="AE146" i="2"/>
  <c r="BC146" i="2"/>
  <c r="AF16" i="6" s="1"/>
  <c r="BK147" i="2"/>
  <c r="AN59" i="6" s="1"/>
  <c r="K151" i="2"/>
  <c r="L28" i="6" s="1"/>
  <c r="S153" i="2"/>
  <c r="S49" i="6" s="1"/>
  <c r="AE154" i="2"/>
  <c r="BC154" i="2"/>
  <c r="AF9" i="6" s="1"/>
  <c r="K156" i="2"/>
  <c r="L122" i="6" s="1"/>
  <c r="I157" i="2"/>
  <c r="AC158" i="2"/>
  <c r="AC153" i="6" s="1"/>
  <c r="BG158" i="2"/>
  <c r="AJ153" i="6" s="1"/>
  <c r="Y159" i="2"/>
  <c r="X135" i="6" s="1"/>
  <c r="M160" i="2"/>
  <c r="M166" i="6" s="1"/>
  <c r="I161" i="2"/>
  <c r="AC162" i="2"/>
  <c r="AC104" i="6" s="1"/>
  <c r="BG162" i="2"/>
  <c r="AJ104" i="6" s="1"/>
  <c r="Y163" i="2"/>
  <c r="X179" i="6" s="1"/>
  <c r="T164" i="2"/>
  <c r="T159" i="6" s="1"/>
  <c r="L165" i="2"/>
  <c r="AB165" i="2"/>
  <c r="AB131" i="6" s="1"/>
  <c r="T166" i="2"/>
  <c r="T125" i="6" s="1"/>
  <c r="L167" i="2"/>
  <c r="AB167" i="2"/>
  <c r="AB154" i="6" s="1"/>
  <c r="T168" i="2"/>
  <c r="T148" i="6" s="1"/>
  <c r="L169" i="2"/>
  <c r="AB169" i="2"/>
  <c r="AB167" i="6" s="1"/>
  <c r="T170" i="2"/>
  <c r="T141" i="6" s="1"/>
  <c r="L171" i="2"/>
  <c r="AB171" i="2"/>
  <c r="AB108" i="6" s="1"/>
  <c r="T172" i="2"/>
  <c r="T106" i="6" s="1"/>
  <c r="L173" i="2"/>
  <c r="AB173" i="2"/>
  <c r="AB175" i="6" s="1"/>
  <c r="T174" i="2"/>
  <c r="T171" i="6" s="1"/>
  <c r="L175" i="2"/>
  <c r="AB175" i="2"/>
  <c r="AB114" i="6" s="1"/>
  <c r="T176" i="2"/>
  <c r="T180" i="6" s="1"/>
  <c r="L177" i="2"/>
  <c r="AB177" i="2"/>
  <c r="AB107" i="6" s="1"/>
  <c r="T178" i="2"/>
  <c r="T150" i="6" s="1"/>
  <c r="L179" i="2"/>
  <c r="AB179" i="2"/>
  <c r="AB105" i="6" s="1"/>
  <c r="T180" i="2"/>
  <c r="T126" i="6" s="1"/>
  <c r="L181" i="2"/>
  <c r="AB181" i="2"/>
  <c r="AB115" i="6" s="1"/>
  <c r="T182" i="2"/>
  <c r="T119" i="6" s="1"/>
  <c r="L183" i="2"/>
  <c r="AB183" i="2"/>
  <c r="AB185" i="6" s="1"/>
  <c r="T184" i="2"/>
  <c r="T140" i="6" s="1"/>
  <c r="L185" i="2"/>
  <c r="AB185" i="2"/>
  <c r="AB100" i="6" s="1"/>
  <c r="C127" i="2"/>
  <c r="C131" i="2"/>
  <c r="C135" i="2"/>
  <c r="C139" i="2"/>
  <c r="C143" i="2"/>
  <c r="C147" i="2"/>
  <c r="C151" i="2"/>
  <c r="C155" i="2"/>
  <c r="C159" i="2"/>
  <c r="C163" i="2"/>
  <c r="C167" i="2"/>
  <c r="C171" i="2"/>
  <c r="C175" i="2"/>
  <c r="C179" i="2"/>
  <c r="C183" i="2"/>
  <c r="BK10" i="2"/>
  <c r="AN20" i="6" s="1"/>
  <c r="BK18" i="2"/>
  <c r="AN51" i="6" s="1"/>
  <c r="BK26" i="2"/>
  <c r="AN54" i="6" s="1"/>
  <c r="BK34" i="2"/>
  <c r="AN69" i="6" s="1"/>
  <c r="BK42" i="2"/>
  <c r="AN38" i="6" s="1"/>
  <c r="BK50" i="2"/>
  <c r="AN58" i="6" s="1"/>
  <c r="BK58" i="2"/>
  <c r="AN85" i="6" s="1"/>
  <c r="BK66" i="2"/>
  <c r="AN72" i="6" s="1"/>
  <c r="BK74" i="2"/>
  <c r="AN25" i="6" s="1"/>
  <c r="BK82" i="2"/>
  <c r="AN26" i="6" s="1"/>
  <c r="BK90" i="2"/>
  <c r="AN27" i="6" s="1"/>
  <c r="BK98" i="2"/>
  <c r="AN29" i="6" s="1"/>
  <c r="BK106" i="2"/>
  <c r="AN48" i="6" s="1"/>
  <c r="BK114" i="2"/>
  <c r="AN33" i="6" s="1"/>
  <c r="BK122" i="2"/>
  <c r="AN65" i="6" s="1"/>
  <c r="D6" i="2"/>
  <c r="D22" i="2"/>
  <c r="D38" i="2"/>
  <c r="D47" i="2"/>
  <c r="D55" i="2"/>
  <c r="D63" i="2"/>
  <c r="D70" i="2"/>
  <c r="D72" i="2"/>
  <c r="D79" i="2"/>
  <c r="D86" i="2"/>
  <c r="D88" i="2"/>
  <c r="D95" i="2"/>
  <c r="D102" i="2"/>
  <c r="D104" i="2"/>
  <c r="D111" i="2"/>
  <c r="D118" i="2"/>
  <c r="D120" i="2"/>
  <c r="H4" i="2"/>
  <c r="L4" i="2"/>
  <c r="P4" i="2"/>
  <c r="P4" i="6" s="1"/>
  <c r="T4" i="2"/>
  <c r="T4" i="6" s="1"/>
  <c r="X4" i="2"/>
  <c r="W4" i="6" s="1"/>
  <c r="AB4" i="2"/>
  <c r="AB4" i="6" s="1"/>
  <c r="BA4" i="2"/>
  <c r="BE4" i="2"/>
  <c r="AH4" i="6" s="1"/>
  <c r="K5" i="2"/>
  <c r="L95" i="6" s="1"/>
  <c r="O5" i="2"/>
  <c r="O95" i="6" s="1"/>
  <c r="S5" i="2"/>
  <c r="S95" i="6" s="1"/>
  <c r="W5" i="2"/>
  <c r="V95" i="6" s="1"/>
  <c r="AA5" i="2"/>
  <c r="AA95" i="6" s="1"/>
  <c r="AE5" i="2"/>
  <c r="BD5" i="2"/>
  <c r="AG95" i="6" s="1"/>
  <c r="C6" i="2"/>
  <c r="J6" i="2"/>
  <c r="K66" i="6" s="1"/>
  <c r="N6" i="2"/>
  <c r="N66" i="6" s="1"/>
  <c r="R6" i="2"/>
  <c r="R66" i="6" s="1"/>
  <c r="V6" i="2"/>
  <c r="Z6" i="2"/>
  <c r="Y66" i="6" s="1"/>
  <c r="AD6" i="2"/>
  <c r="AD66" i="6" s="1"/>
  <c r="BC6" i="2"/>
  <c r="AF66" i="6" s="1"/>
  <c r="BG6" i="2"/>
  <c r="AJ66" i="6" s="1"/>
  <c r="I7" i="2"/>
  <c r="M7" i="2"/>
  <c r="M157" i="6" s="1"/>
  <c r="Q7" i="2"/>
  <c r="Q157" i="6" s="1"/>
  <c r="U7" i="2"/>
  <c r="U157" i="6" s="1"/>
  <c r="Y7" i="2"/>
  <c r="X157" i="6" s="1"/>
  <c r="AC7" i="2"/>
  <c r="AC157" i="6" s="1"/>
  <c r="BB7" i="2"/>
  <c r="AE157" i="6" s="1"/>
  <c r="BF7" i="2"/>
  <c r="AI157" i="6" s="1"/>
  <c r="K125" i="2"/>
  <c r="L31" i="6" s="1"/>
  <c r="S127" i="2"/>
  <c r="S62" i="6" s="1"/>
  <c r="BG129" i="2"/>
  <c r="AJ75" i="6" s="1"/>
  <c r="W132" i="2"/>
  <c r="V88" i="6" s="1"/>
  <c r="O134" i="2"/>
  <c r="O40" i="6" s="1"/>
  <c r="AA135" i="2"/>
  <c r="AA34" i="6" s="1"/>
  <c r="BG137" i="2"/>
  <c r="AJ57" i="6" s="1"/>
  <c r="W140" i="2"/>
  <c r="V17" i="6" s="1"/>
  <c r="O142" i="2"/>
  <c r="O84" i="6" s="1"/>
  <c r="AA143" i="2"/>
  <c r="AA80" i="6" s="1"/>
  <c r="BG145" i="2"/>
  <c r="AJ89" i="6" s="1"/>
  <c r="W148" i="2"/>
  <c r="V14" i="6" s="1"/>
  <c r="O150" i="2"/>
  <c r="O24" i="6" s="1"/>
  <c r="AA151" i="2"/>
  <c r="AA28" i="6" s="1"/>
  <c r="BG153" i="2"/>
  <c r="AJ49" i="6" s="1"/>
  <c r="U156" i="2"/>
  <c r="U122" i="6" s="1"/>
  <c r="Q157" i="2"/>
  <c r="Q164" i="6" s="1"/>
  <c r="BC159" i="2"/>
  <c r="AF135" i="6" s="1"/>
  <c r="U160" i="2"/>
  <c r="U166" i="6" s="1"/>
  <c r="Q161" i="2"/>
  <c r="Q132" i="6" s="1"/>
  <c r="X164" i="2"/>
  <c r="W159" i="6" s="1"/>
  <c r="BD164" i="2"/>
  <c r="AG159" i="6" s="1"/>
  <c r="P165" i="2"/>
  <c r="P131" i="6" s="1"/>
  <c r="H166" i="2"/>
  <c r="X166" i="2"/>
  <c r="W125" i="6" s="1"/>
  <c r="BD166" i="2"/>
  <c r="AG125" i="6" s="1"/>
  <c r="P167" i="2"/>
  <c r="P154" i="6" s="1"/>
  <c r="H168" i="2"/>
  <c r="X168" i="2"/>
  <c r="W148" i="6" s="1"/>
  <c r="BD168" i="2"/>
  <c r="AG148" i="6" s="1"/>
  <c r="P169" i="2"/>
  <c r="P167" i="6" s="1"/>
  <c r="H170" i="2"/>
  <c r="X170" i="2"/>
  <c r="W141" i="6" s="1"/>
  <c r="BD170" i="2"/>
  <c r="AG141" i="6" s="1"/>
  <c r="P171" i="2"/>
  <c r="P108" i="6" s="1"/>
  <c r="H172" i="2"/>
  <c r="X172" i="2"/>
  <c r="W106" i="6" s="1"/>
  <c r="BD172" i="2"/>
  <c r="AG106" i="6" s="1"/>
  <c r="P173" i="2"/>
  <c r="P175" i="6" s="1"/>
  <c r="H174" i="2"/>
  <c r="X174" i="2"/>
  <c r="W171" i="6" s="1"/>
  <c r="BD174" i="2"/>
  <c r="AG171" i="6" s="1"/>
  <c r="P175" i="2"/>
  <c r="P114" i="6" s="1"/>
  <c r="H176" i="2"/>
  <c r="X176" i="2"/>
  <c r="W180" i="6" s="1"/>
  <c r="BD176" i="2"/>
  <c r="AG180" i="6" s="1"/>
  <c r="P177" i="2"/>
  <c r="P107" i="6" s="1"/>
  <c r="H178" i="2"/>
  <c r="X178" i="2"/>
  <c r="W150" i="6" s="1"/>
  <c r="BD178" i="2"/>
  <c r="AG150" i="6" s="1"/>
  <c r="P179" i="2"/>
  <c r="P105" i="6" s="1"/>
  <c r="H180" i="2"/>
  <c r="X180" i="2"/>
  <c r="W126" i="6" s="1"/>
  <c r="BD180" i="2"/>
  <c r="AG126" i="6" s="1"/>
  <c r="P181" i="2"/>
  <c r="P115" i="6" s="1"/>
  <c r="H182" i="2"/>
  <c r="X182" i="2"/>
  <c r="W119" i="6" s="1"/>
  <c r="BD182" i="2"/>
  <c r="AG119" i="6" s="1"/>
  <c r="P183" i="2"/>
  <c r="P185" i="6" s="1"/>
  <c r="H184" i="2"/>
  <c r="X184" i="2"/>
  <c r="W140" i="6" s="1"/>
  <c r="BD184" i="2"/>
  <c r="AG140" i="6" s="1"/>
  <c r="P185" i="2"/>
  <c r="P100" i="6" s="1"/>
  <c r="C124" i="2"/>
  <c r="C128" i="2"/>
  <c r="C132" i="2"/>
  <c r="C136" i="2"/>
  <c r="C140" i="2"/>
  <c r="C144" i="2"/>
  <c r="C148" i="2"/>
  <c r="C152" i="2"/>
  <c r="C156" i="2"/>
  <c r="C160" i="2"/>
  <c r="C164" i="2"/>
  <c r="C168" i="2"/>
  <c r="C172" i="2"/>
  <c r="C176" i="2"/>
  <c r="C180" i="2"/>
  <c r="C184" i="2"/>
  <c r="BK8" i="2"/>
  <c r="AN5" i="6" s="1"/>
  <c r="BK16" i="2"/>
  <c r="AN6" i="6" s="1"/>
  <c r="BK24" i="2"/>
  <c r="AN7" i="6" s="1"/>
  <c r="BK32" i="2"/>
  <c r="AN8" i="6" s="1"/>
  <c r="BK40" i="2"/>
  <c r="AN82" i="6" s="1"/>
  <c r="BK48" i="2"/>
  <c r="AN83" i="6" s="1"/>
  <c r="BK56" i="2"/>
  <c r="AN71" i="6" s="1"/>
  <c r="BK64" i="2"/>
  <c r="AN87" i="6" s="1"/>
  <c r="BK72" i="2"/>
  <c r="AN12" i="6" s="1"/>
  <c r="BK80" i="2"/>
  <c r="AN61" i="6" s="1"/>
  <c r="BK88" i="2"/>
  <c r="AN46" i="6" s="1"/>
  <c r="BK96" i="2"/>
  <c r="AN77" i="6" s="1"/>
  <c r="BK104" i="2"/>
  <c r="AN47" i="6" s="1"/>
  <c r="BK112" i="2"/>
  <c r="AN32" i="6" s="1"/>
  <c r="BK120" i="2"/>
  <c r="AN64" i="6" s="1"/>
  <c r="D18" i="2"/>
  <c r="D34" i="2"/>
  <c r="D42" i="2"/>
  <c r="D50" i="2"/>
  <c r="D58" i="2"/>
  <c r="D67" i="2"/>
  <c r="D74" i="2"/>
  <c r="D76" i="2"/>
  <c r="D83" i="2"/>
  <c r="D90" i="2"/>
  <c r="D92" i="2"/>
  <c r="D99" i="2"/>
  <c r="D106" i="2"/>
  <c r="D108" i="2"/>
  <c r="D115" i="2"/>
  <c r="D122" i="2"/>
  <c r="D4" i="2"/>
  <c r="BM64" i="2"/>
  <c r="I4" i="2"/>
  <c r="M4" i="2"/>
  <c r="M4" i="6" s="1"/>
  <c r="Q4" i="2"/>
  <c r="Q4" i="6" s="1"/>
  <c r="U4" i="2"/>
  <c r="U4" i="6" s="1"/>
  <c r="Y4" i="2"/>
  <c r="X4" i="6" s="1"/>
  <c r="AC4" i="2"/>
  <c r="AC4" i="6" s="1"/>
  <c r="BF4" i="2"/>
  <c r="AI4" i="6" s="1"/>
  <c r="H5" i="2"/>
  <c r="L5" i="2"/>
  <c r="P5" i="2"/>
  <c r="P95" i="6" s="1"/>
  <c r="T5" i="2"/>
  <c r="T95" i="6" s="1"/>
  <c r="X5" i="2"/>
  <c r="W95" i="6" s="1"/>
  <c r="AB5" i="2"/>
  <c r="AB95" i="6" s="1"/>
  <c r="BA5" i="2"/>
  <c r="BE5" i="2"/>
  <c r="AH95" i="6" s="1"/>
  <c r="K6" i="2"/>
  <c r="L66" i="6" s="1"/>
  <c r="O6" i="2"/>
  <c r="O66" i="6" s="1"/>
  <c r="S6" i="2"/>
  <c r="S66" i="6" s="1"/>
  <c r="W6" i="2"/>
  <c r="V66" i="6" s="1"/>
  <c r="AA6" i="2"/>
  <c r="AA66" i="6" s="1"/>
  <c r="AE6" i="2"/>
  <c r="BD6" i="2"/>
  <c r="AG66" i="6" s="1"/>
  <c r="C7" i="2"/>
  <c r="J7" i="2"/>
  <c r="K157" i="6" s="1"/>
  <c r="N7" i="2"/>
  <c r="N157" i="6" s="1"/>
  <c r="R7" i="2"/>
  <c r="R157" i="6" s="1"/>
  <c r="V7" i="2"/>
  <c r="Z7" i="2"/>
  <c r="Y157" i="6" s="1"/>
  <c r="BK125" i="2"/>
  <c r="AN31" i="6" s="1"/>
  <c r="BK127" i="2"/>
  <c r="AN62" i="6" s="1"/>
  <c r="K131" i="2"/>
  <c r="L13" i="6" s="1"/>
  <c r="S133" i="2"/>
  <c r="S68" i="6" s="1"/>
  <c r="AE134" i="2"/>
  <c r="BC134" i="2"/>
  <c r="AF40" i="6" s="1"/>
  <c r="BK135" i="2"/>
  <c r="AN34" i="6" s="1"/>
  <c r="K139" i="2"/>
  <c r="L50" i="6" s="1"/>
  <c r="S141" i="2"/>
  <c r="S15" i="6" s="1"/>
  <c r="AE142" i="2"/>
  <c r="BC142" i="2"/>
  <c r="AF84" i="6" s="1"/>
  <c r="BK143" i="2"/>
  <c r="AN80" i="6" s="1"/>
  <c r="K147" i="2"/>
  <c r="L59" i="6" s="1"/>
  <c r="S149" i="2"/>
  <c r="S35" i="6" s="1"/>
  <c r="AE150" i="2"/>
  <c r="BC150" i="2"/>
  <c r="AF24" i="6" s="1"/>
  <c r="BK151" i="2"/>
  <c r="AN28" i="6" s="1"/>
  <c r="K155" i="2"/>
  <c r="L127" i="6" s="1"/>
  <c r="BC155" i="2"/>
  <c r="AF127" i="6" s="1"/>
  <c r="AC156" i="2"/>
  <c r="AC122" i="6" s="1"/>
  <c r="BG156" i="2"/>
  <c r="AJ122" i="6" s="1"/>
  <c r="Y157" i="2"/>
  <c r="X164" i="6" s="1"/>
  <c r="M158" i="2"/>
  <c r="M153" i="6" s="1"/>
  <c r="I159" i="2"/>
  <c r="AC160" i="2"/>
  <c r="AC166" i="6" s="1"/>
  <c r="BG160" i="2"/>
  <c r="AJ166" i="6" s="1"/>
  <c r="Y161" i="2"/>
  <c r="X132" i="6" s="1"/>
  <c r="M162" i="2"/>
  <c r="M104" i="6" s="1"/>
  <c r="I163" i="2"/>
  <c r="BA163" i="2"/>
  <c r="K164" i="2"/>
  <c r="L159" i="6" s="1"/>
  <c r="AB164" i="2"/>
  <c r="AB159" i="6" s="1"/>
  <c r="T165" i="2"/>
  <c r="T131" i="6" s="1"/>
  <c r="L166" i="2"/>
  <c r="AB166" i="2"/>
  <c r="AB125" i="6" s="1"/>
  <c r="T167" i="2"/>
  <c r="T154" i="6" s="1"/>
  <c r="L168" i="2"/>
  <c r="AB168" i="2"/>
  <c r="AB148" i="6" s="1"/>
  <c r="T169" i="2"/>
  <c r="T167" i="6" s="1"/>
  <c r="L170" i="2"/>
  <c r="AB170" i="2"/>
  <c r="AB141" i="6" s="1"/>
  <c r="T171" i="2"/>
  <c r="T108" i="6" s="1"/>
  <c r="L172" i="2"/>
  <c r="AB172" i="2"/>
  <c r="AB106" i="6" s="1"/>
  <c r="T173" i="2"/>
  <c r="T175" i="6" s="1"/>
  <c r="L174" i="2"/>
  <c r="AB174" i="2"/>
  <c r="AB171" i="6" s="1"/>
  <c r="T175" i="2"/>
  <c r="T114" i="6" s="1"/>
  <c r="L176" i="2"/>
  <c r="AB176" i="2"/>
  <c r="AB180" i="6" s="1"/>
  <c r="T177" i="2"/>
  <c r="T107" i="6" s="1"/>
  <c r="L178" i="2"/>
  <c r="AB178" i="2"/>
  <c r="AB150" i="6" s="1"/>
  <c r="T179" i="2"/>
  <c r="T105" i="6" s="1"/>
  <c r="L180" i="2"/>
  <c r="AB180" i="2"/>
  <c r="AB126" i="6" s="1"/>
  <c r="T181" i="2"/>
  <c r="T115" i="6" s="1"/>
  <c r="L182" i="2"/>
  <c r="AB182" i="2"/>
  <c r="AB119" i="6" s="1"/>
  <c r="T183" i="2"/>
  <c r="T185" i="6" s="1"/>
  <c r="L184" i="2"/>
  <c r="AB184" i="2"/>
  <c r="AB140" i="6" s="1"/>
  <c r="T185" i="2"/>
  <c r="T100" i="6" s="1"/>
  <c r="C125" i="2"/>
  <c r="C129" i="2"/>
  <c r="C133" i="2"/>
  <c r="C137" i="2"/>
  <c r="C141" i="2"/>
  <c r="C145" i="2"/>
  <c r="C149" i="2"/>
  <c r="C153" i="2"/>
  <c r="C157" i="2"/>
  <c r="C161" i="2"/>
  <c r="C165" i="2"/>
  <c r="C169" i="2"/>
  <c r="C173" i="2"/>
  <c r="C177" i="2"/>
  <c r="C181" i="2"/>
  <c r="C185" i="2"/>
  <c r="BK6" i="2"/>
  <c r="AN66" i="6" s="1"/>
  <c r="BK14" i="2"/>
  <c r="AN67" i="6" s="1"/>
  <c r="BK22" i="2"/>
  <c r="AN53" i="6" s="1"/>
  <c r="BK30" i="2"/>
  <c r="AN81" i="6" s="1"/>
  <c r="BK38" i="2"/>
  <c r="AN56" i="6" s="1"/>
  <c r="BK46" i="2"/>
  <c r="AN70" i="6" s="1"/>
  <c r="BK54" i="2"/>
  <c r="AN22" i="6" s="1"/>
  <c r="BK62" i="2"/>
  <c r="AN42" i="6" s="1"/>
  <c r="BK70" i="2"/>
  <c r="AN11" i="6" s="1"/>
  <c r="BK78" i="2"/>
  <c r="AN74" i="6" s="1"/>
  <c r="BK86" i="2"/>
  <c r="AN45" i="6" s="1"/>
  <c r="BK94" i="2"/>
  <c r="AN92" i="6" s="1"/>
  <c r="BK102" i="2"/>
  <c r="AN30" i="6" s="1"/>
  <c r="BK110" i="2"/>
  <c r="AN79" i="6" s="1"/>
  <c r="BK118" i="2"/>
  <c r="AN19" i="6" s="1"/>
  <c r="D14" i="2"/>
  <c r="D30" i="2"/>
  <c r="D43" i="2"/>
  <c r="D51" i="2"/>
  <c r="D59" i="2"/>
  <c r="D64" i="2"/>
  <c r="D71" i="2"/>
  <c r="D78" i="2"/>
  <c r="D80" i="2"/>
  <c r="C170" i="2"/>
  <c r="C154" i="2"/>
  <c r="C138" i="2"/>
  <c r="X185" i="2"/>
  <c r="W100" i="6" s="1"/>
  <c r="BC81" i="2"/>
  <c r="AF152" i="6" s="1"/>
  <c r="AD81" i="2"/>
  <c r="AD152" i="6" s="1"/>
  <c r="Z81" i="2"/>
  <c r="Y152" i="6" s="1"/>
  <c r="V81" i="2"/>
  <c r="R81" i="2"/>
  <c r="R152" i="6" s="1"/>
  <c r="N81" i="2"/>
  <c r="N152" i="6" s="1"/>
  <c r="J81" i="2"/>
  <c r="K152" i="6" s="1"/>
  <c r="C81" i="2"/>
  <c r="BE80" i="2"/>
  <c r="AH61" i="6" s="1"/>
  <c r="BA80" i="2"/>
  <c r="AB80" i="2"/>
  <c r="AB61" i="6" s="1"/>
  <c r="X80" i="2"/>
  <c r="W61" i="6" s="1"/>
  <c r="T80" i="2"/>
  <c r="T61" i="6" s="1"/>
  <c r="P80" i="2"/>
  <c r="P61" i="6" s="1"/>
  <c r="L80" i="2"/>
  <c r="H80" i="2"/>
  <c r="BG79" i="2"/>
  <c r="AJ165" i="6" s="1"/>
  <c r="BC79" i="2"/>
  <c r="AF165" i="6" s="1"/>
  <c r="AD79" i="2"/>
  <c r="AD165" i="6" s="1"/>
  <c r="Z79" i="2"/>
  <c r="Y165" i="6" s="1"/>
  <c r="V79" i="2"/>
  <c r="R79" i="2"/>
  <c r="R165" i="6" s="1"/>
  <c r="N79" i="2"/>
  <c r="N165" i="6" s="1"/>
  <c r="J79" i="2"/>
  <c r="K165" i="6" s="1"/>
  <c r="C79" i="2"/>
  <c r="BE78" i="2"/>
  <c r="AH74" i="6" s="1"/>
  <c r="BA78" i="2"/>
  <c r="AB78" i="2"/>
  <c r="AB74" i="6" s="1"/>
  <c r="X78" i="2"/>
  <c r="W74" i="6" s="1"/>
  <c r="T78" i="2"/>
  <c r="T74" i="6" s="1"/>
  <c r="P78" i="2"/>
  <c r="P74" i="6" s="1"/>
  <c r="L78" i="2"/>
  <c r="H78" i="2"/>
  <c r="BG77" i="2"/>
  <c r="AJ134" i="6" s="1"/>
  <c r="BC77" i="2"/>
  <c r="AF134" i="6" s="1"/>
  <c r="AD77" i="2"/>
  <c r="AD134" i="6" s="1"/>
  <c r="Z77" i="2"/>
  <c r="Y134" i="6" s="1"/>
  <c r="V77" i="2"/>
  <c r="R77" i="2"/>
  <c r="R134" i="6" s="1"/>
  <c r="N77" i="2"/>
  <c r="N134" i="6" s="1"/>
  <c r="J77" i="2"/>
  <c r="K134" i="6" s="1"/>
  <c r="C77" i="2"/>
  <c r="BE76" i="2"/>
  <c r="AH43" i="6" s="1"/>
  <c r="BA76" i="2"/>
  <c r="AB76" i="2"/>
  <c r="AB43" i="6" s="1"/>
  <c r="X76" i="2"/>
  <c r="W43" i="6" s="1"/>
  <c r="T76" i="2"/>
  <c r="T43" i="6" s="1"/>
  <c r="P76" i="2"/>
  <c r="P43" i="6" s="1"/>
  <c r="L76" i="2"/>
  <c r="H76" i="2"/>
  <c r="BG75" i="2"/>
  <c r="AJ116" i="6" s="1"/>
  <c r="BC75" i="2"/>
  <c r="AF116" i="6" s="1"/>
  <c r="AD75" i="2"/>
  <c r="AD116" i="6" s="1"/>
  <c r="Z75" i="2"/>
  <c r="Y116" i="6" s="1"/>
  <c r="V75" i="2"/>
  <c r="R75" i="2"/>
  <c r="R116" i="6" s="1"/>
  <c r="N75" i="2"/>
  <c r="N116" i="6" s="1"/>
  <c r="I75" i="2"/>
  <c r="BD74" i="2"/>
  <c r="AG25" i="6" s="1"/>
  <c r="AE74" i="2"/>
  <c r="AA74" i="2"/>
  <c r="AA25" i="6" s="1"/>
  <c r="W74" i="2"/>
  <c r="V25" i="6" s="1"/>
  <c r="S74" i="2"/>
  <c r="S25" i="6" s="1"/>
  <c r="O74" i="2"/>
  <c r="O25" i="6" s="1"/>
  <c r="J74" i="2"/>
  <c r="K25" i="6" s="1"/>
  <c r="C74" i="2"/>
  <c r="BE73" i="2"/>
  <c r="AH103" i="6" s="1"/>
  <c r="BA73" i="2"/>
  <c r="AB73" i="2"/>
  <c r="AB103" i="6" s="1"/>
  <c r="X73" i="2"/>
  <c r="W103" i="6" s="1"/>
  <c r="T73" i="2"/>
  <c r="T103" i="6" s="1"/>
  <c r="P73" i="2"/>
  <c r="P103" i="6" s="1"/>
  <c r="L73" i="2"/>
  <c r="H73" i="2"/>
  <c r="BG72" i="2"/>
  <c r="AJ12" i="6" s="1"/>
  <c r="BC72" i="2"/>
  <c r="AF12" i="6" s="1"/>
  <c r="AD72" i="2"/>
  <c r="AD12" i="6" s="1"/>
  <c r="Z72" i="2"/>
  <c r="Y12" i="6" s="1"/>
  <c r="V72" i="2"/>
  <c r="R72" i="2"/>
  <c r="R12" i="6" s="1"/>
  <c r="N72" i="2"/>
  <c r="N12" i="6" s="1"/>
  <c r="J72" i="2"/>
  <c r="K12" i="6" s="1"/>
  <c r="C72" i="2"/>
  <c r="BE71" i="2"/>
  <c r="AH102" i="6" s="1"/>
  <c r="BA71" i="2"/>
  <c r="AB71" i="2"/>
  <c r="AB102" i="6" s="1"/>
  <c r="X71" i="2"/>
  <c r="W102" i="6" s="1"/>
  <c r="T71" i="2"/>
  <c r="T102" i="6" s="1"/>
  <c r="P71" i="2"/>
  <c r="P102" i="6" s="1"/>
  <c r="L71" i="2"/>
  <c r="H71" i="2"/>
  <c r="BG70" i="2"/>
  <c r="AJ11" i="6" s="1"/>
  <c r="BC70" i="2"/>
  <c r="AF11" i="6" s="1"/>
  <c r="AD70" i="2"/>
  <c r="AD11" i="6" s="1"/>
  <c r="Z70" i="2"/>
  <c r="Y11" i="6" s="1"/>
  <c r="V70" i="2"/>
  <c r="R70" i="2"/>
  <c r="R11" i="6" s="1"/>
  <c r="N70" i="2"/>
  <c r="N11" i="6" s="1"/>
  <c r="J70" i="2"/>
  <c r="K11" i="6" s="1"/>
  <c r="C70" i="2"/>
  <c r="BE69" i="2"/>
  <c r="AH151" i="6" s="1"/>
  <c r="BA69" i="2"/>
  <c r="AB69" i="2"/>
  <c r="AB151" i="6" s="1"/>
  <c r="X69" i="2"/>
  <c r="W151" i="6" s="1"/>
  <c r="T69" i="2"/>
  <c r="T151" i="6" s="1"/>
  <c r="P69" i="2"/>
  <c r="P151" i="6" s="1"/>
  <c r="L69" i="2"/>
  <c r="H69" i="2"/>
  <c r="BG68" i="2"/>
  <c r="AJ60" i="6" s="1"/>
  <c r="BC68" i="2"/>
  <c r="AF60" i="6" s="1"/>
  <c r="AD68" i="2"/>
  <c r="AD60" i="6" s="1"/>
  <c r="Z68" i="2"/>
  <c r="Y60" i="6" s="1"/>
  <c r="V68" i="2"/>
  <c r="R68" i="2"/>
  <c r="R60" i="6" s="1"/>
  <c r="N68" i="2"/>
  <c r="N60" i="6" s="1"/>
  <c r="J68" i="2"/>
  <c r="K60" i="6" s="1"/>
  <c r="C68" i="2"/>
  <c r="BE67" i="2"/>
  <c r="AH163" i="6" s="1"/>
  <c r="BA67" i="2"/>
  <c r="AB67" i="2"/>
  <c r="AB163" i="6" s="1"/>
  <c r="X67" i="2"/>
  <c r="W163" i="6" s="1"/>
  <c r="T67" i="2"/>
  <c r="T163" i="6" s="1"/>
  <c r="P67" i="2"/>
  <c r="P163" i="6" s="1"/>
  <c r="L67" i="2"/>
  <c r="H67" i="2"/>
  <c r="BG66" i="2"/>
  <c r="AJ72" i="6" s="1"/>
  <c r="BC66" i="2"/>
  <c r="AF72" i="6" s="1"/>
  <c r="AD66" i="2"/>
  <c r="AD72" i="6" s="1"/>
  <c r="Z66" i="2"/>
  <c r="Y72" i="6" s="1"/>
  <c r="V66" i="2"/>
  <c r="R66" i="2"/>
  <c r="R72" i="6" s="1"/>
  <c r="N66" i="2"/>
  <c r="N72" i="6" s="1"/>
  <c r="J66" i="2"/>
  <c r="K72" i="6" s="1"/>
  <c r="C66" i="2"/>
  <c r="BE65" i="2"/>
  <c r="AH178" i="6" s="1"/>
  <c r="BA65" i="2"/>
  <c r="AB65" i="2"/>
  <c r="AB178" i="6" s="1"/>
  <c r="X65" i="2"/>
  <c r="W178" i="6" s="1"/>
  <c r="T65" i="2"/>
  <c r="T178" i="6" s="1"/>
  <c r="P65" i="2"/>
  <c r="P178" i="6" s="1"/>
  <c r="L65" i="2"/>
  <c r="H65" i="2"/>
  <c r="BG64" i="2"/>
  <c r="AJ87" i="6" s="1"/>
  <c r="BC64" i="2"/>
  <c r="AF87" i="6" s="1"/>
  <c r="AD64" i="2"/>
  <c r="AD87" i="6" s="1"/>
  <c r="Z64" i="2"/>
  <c r="Y87" i="6" s="1"/>
  <c r="V64" i="2"/>
  <c r="R64" i="2"/>
  <c r="R87" i="6" s="1"/>
  <c r="N64" i="2"/>
  <c r="N87" i="6" s="1"/>
  <c r="J64" i="2"/>
  <c r="K87" i="6" s="1"/>
  <c r="C64" i="2"/>
  <c r="BE63" i="2"/>
  <c r="AH133" i="6" s="1"/>
  <c r="BA63" i="2"/>
  <c r="AB63" i="2"/>
  <c r="AB133" i="6" s="1"/>
  <c r="X63" i="2"/>
  <c r="W133" i="6" s="1"/>
  <c r="T63" i="2"/>
  <c r="T133" i="6" s="1"/>
  <c r="P63" i="2"/>
  <c r="P133" i="6" s="1"/>
  <c r="L63" i="2"/>
  <c r="H63" i="2"/>
  <c r="BG62" i="2"/>
  <c r="AJ42" i="6" s="1"/>
  <c r="BC62" i="2"/>
  <c r="AF42" i="6" s="1"/>
  <c r="AD62" i="2"/>
  <c r="AD42" i="6" s="1"/>
  <c r="Z62" i="2"/>
  <c r="Y42" i="6" s="1"/>
  <c r="V62" i="2"/>
  <c r="R62" i="2"/>
  <c r="R42" i="6" s="1"/>
  <c r="N62" i="2"/>
  <c r="N42" i="6" s="1"/>
  <c r="J62" i="2"/>
  <c r="K42" i="6" s="1"/>
  <c r="C62" i="2"/>
  <c r="BE61" i="2"/>
  <c r="AH177" i="6" s="1"/>
  <c r="BA61" i="2"/>
  <c r="AB61" i="2"/>
  <c r="AB177" i="6" s="1"/>
  <c r="X61" i="2"/>
  <c r="W177" i="6" s="1"/>
  <c r="T61" i="2"/>
  <c r="T177" i="6" s="1"/>
  <c r="P61" i="2"/>
  <c r="P177" i="6" s="1"/>
  <c r="L61" i="2"/>
  <c r="H61" i="2"/>
  <c r="BG60" i="2"/>
  <c r="AJ86" i="6" s="1"/>
  <c r="BC60" i="2"/>
  <c r="AF86" i="6" s="1"/>
  <c r="AD60" i="2"/>
  <c r="AD86" i="6" s="1"/>
  <c r="Z60" i="2"/>
  <c r="Y86" i="6" s="1"/>
  <c r="V60" i="2"/>
  <c r="R60" i="2"/>
  <c r="R86" i="6" s="1"/>
  <c r="N60" i="2"/>
  <c r="N86" i="6" s="1"/>
  <c r="J60" i="2"/>
  <c r="K86" i="6" s="1"/>
  <c r="C60" i="2"/>
  <c r="BE59" i="2"/>
  <c r="AH176" i="6" s="1"/>
  <c r="BA59" i="2"/>
  <c r="AB59" i="2"/>
  <c r="AB176" i="6" s="1"/>
  <c r="X59" i="2"/>
  <c r="W176" i="6" s="1"/>
  <c r="T59" i="2"/>
  <c r="T176" i="6" s="1"/>
  <c r="P59" i="2"/>
  <c r="P176" i="6" s="1"/>
  <c r="L59" i="2"/>
  <c r="H59" i="2"/>
  <c r="BG58" i="2"/>
  <c r="AJ85" i="6" s="1"/>
  <c r="BC58" i="2"/>
  <c r="AF85" i="6" s="1"/>
  <c r="AD58" i="2"/>
  <c r="AD85" i="6" s="1"/>
  <c r="Z58" i="2"/>
  <c r="Y85" i="6" s="1"/>
  <c r="V58" i="2"/>
  <c r="R58" i="2"/>
  <c r="R85" i="6" s="1"/>
  <c r="N58" i="2"/>
  <c r="N85" i="6" s="1"/>
  <c r="J58" i="2"/>
  <c r="K85" i="6" s="1"/>
  <c r="C58" i="2"/>
  <c r="BE57" i="2"/>
  <c r="AH162" i="6" s="1"/>
  <c r="BA57" i="2"/>
  <c r="AB57" i="2"/>
  <c r="AB162" i="6" s="1"/>
  <c r="X57" i="2"/>
  <c r="W162" i="6" s="1"/>
  <c r="T57" i="2"/>
  <c r="T162" i="6" s="1"/>
  <c r="P57" i="2"/>
  <c r="P162" i="6" s="1"/>
  <c r="L57" i="2"/>
  <c r="H57" i="2"/>
  <c r="BG56" i="2"/>
  <c r="AJ71" i="6" s="1"/>
  <c r="BC56" i="2"/>
  <c r="AF71" i="6" s="1"/>
  <c r="AD56" i="2"/>
  <c r="AD71" i="6" s="1"/>
  <c r="Z56" i="2"/>
  <c r="Y71" i="6" s="1"/>
  <c r="V56" i="2"/>
  <c r="R56" i="2"/>
  <c r="R71" i="6" s="1"/>
  <c r="N56" i="2"/>
  <c r="N71" i="6" s="1"/>
  <c r="J56" i="2"/>
  <c r="K71" i="6" s="1"/>
  <c r="C56" i="2"/>
  <c r="BE55" i="2"/>
  <c r="AH113" i="6" s="1"/>
  <c r="BA55" i="2"/>
  <c r="AB55" i="2"/>
  <c r="AB113" i="6" s="1"/>
  <c r="X55" i="2"/>
  <c r="W113" i="6" s="1"/>
  <c r="T55" i="2"/>
  <c r="T113" i="6" s="1"/>
  <c r="P55" i="2"/>
  <c r="P113" i="6" s="1"/>
  <c r="L55" i="2"/>
  <c r="H55" i="2"/>
  <c r="BG54" i="2"/>
  <c r="AJ22" i="6" s="1"/>
  <c r="BC54" i="2"/>
  <c r="AF22" i="6" s="1"/>
  <c r="AD54" i="2"/>
  <c r="AD22" i="6" s="1"/>
  <c r="Z54" i="2"/>
  <c r="Y22" i="6" s="1"/>
  <c r="V54" i="2"/>
  <c r="R54" i="2"/>
  <c r="R22" i="6" s="1"/>
  <c r="N54" i="2"/>
  <c r="N22" i="6" s="1"/>
  <c r="J54" i="2"/>
  <c r="K22" i="6" s="1"/>
  <c r="C54" i="2"/>
  <c r="BE53" i="2"/>
  <c r="AH101" i="6" s="1"/>
  <c r="BA53" i="2"/>
  <c r="AB53" i="2"/>
  <c r="AB101" i="6" s="1"/>
  <c r="X53" i="2"/>
  <c r="W101" i="6" s="1"/>
  <c r="T53" i="2"/>
  <c r="T101" i="6" s="1"/>
  <c r="P53" i="2"/>
  <c r="P101" i="6" s="1"/>
  <c r="L53" i="2"/>
  <c r="H53" i="2"/>
  <c r="BG52" i="2"/>
  <c r="AJ10" i="6" s="1"/>
  <c r="BC52" i="2"/>
  <c r="AF10" i="6" s="1"/>
  <c r="AD52" i="2"/>
  <c r="AD10" i="6" s="1"/>
  <c r="Z52" i="2"/>
  <c r="Y10" i="6" s="1"/>
  <c r="V52" i="2"/>
  <c r="R52" i="2"/>
  <c r="R10" i="6" s="1"/>
  <c r="N52" i="2"/>
  <c r="N10" i="6" s="1"/>
  <c r="J52" i="2"/>
  <c r="K10" i="6" s="1"/>
  <c r="C52" i="2"/>
  <c r="BE51" i="2"/>
  <c r="AH149" i="6" s="1"/>
  <c r="BA51" i="2"/>
  <c r="AB51" i="2"/>
  <c r="AB149" i="6" s="1"/>
  <c r="X51" i="2"/>
  <c r="W149" i="6" s="1"/>
  <c r="T51" i="2"/>
  <c r="T149" i="6" s="1"/>
  <c r="P51" i="2"/>
  <c r="P149" i="6" s="1"/>
  <c r="L51" i="2"/>
  <c r="H51" i="2"/>
  <c r="BG50" i="2"/>
  <c r="AJ58" i="6" s="1"/>
  <c r="BC50" i="2"/>
  <c r="AF58" i="6" s="1"/>
  <c r="AC50" i="2"/>
  <c r="AC58" i="6" s="1"/>
  <c r="Y50" i="2"/>
  <c r="X58" i="6" s="1"/>
  <c r="U50" i="2"/>
  <c r="U58" i="6" s="1"/>
  <c r="Q50" i="2"/>
  <c r="Q58" i="6" s="1"/>
  <c r="M50" i="2"/>
  <c r="M58" i="6" s="1"/>
  <c r="I50" i="2"/>
  <c r="BD49" i="2"/>
  <c r="AG174" i="6" s="1"/>
  <c r="AE49" i="2"/>
  <c r="AA49" i="2"/>
  <c r="AA174" i="6" s="1"/>
  <c r="W49" i="2"/>
  <c r="V174" i="6" s="1"/>
  <c r="S49" i="2"/>
  <c r="S174" i="6" s="1"/>
  <c r="O49" i="2"/>
  <c r="O174" i="6" s="1"/>
  <c r="K49" i="2"/>
  <c r="L174" i="6" s="1"/>
  <c r="BF48" i="2"/>
  <c r="AI83" i="6" s="1"/>
  <c r="AC48" i="2"/>
  <c r="AC83" i="6" s="1"/>
  <c r="Y48" i="2"/>
  <c r="X83" i="6" s="1"/>
  <c r="U48" i="2"/>
  <c r="U83" i="6" s="1"/>
  <c r="Q48" i="2"/>
  <c r="Q83" i="6" s="1"/>
  <c r="M48" i="2"/>
  <c r="M83" i="6" s="1"/>
  <c r="I48" i="2"/>
  <c r="BD47" i="2"/>
  <c r="AG161" i="6" s="1"/>
  <c r="AE47" i="2"/>
  <c r="AA47" i="2"/>
  <c r="AA161" i="6" s="1"/>
  <c r="W47" i="2"/>
  <c r="V161" i="6" s="1"/>
  <c r="S47" i="2"/>
  <c r="S161" i="6" s="1"/>
  <c r="O47" i="2"/>
  <c r="O161" i="6" s="1"/>
  <c r="K47" i="2"/>
  <c r="L161" i="6" s="1"/>
  <c r="BF46" i="2"/>
  <c r="AI70" i="6" s="1"/>
  <c r="AC46" i="2"/>
  <c r="AC70" i="6" s="1"/>
  <c r="Y46" i="2"/>
  <c r="X70" i="6" s="1"/>
  <c r="U46" i="2"/>
  <c r="U70" i="6" s="1"/>
  <c r="Q46" i="2"/>
  <c r="Q70" i="6" s="1"/>
  <c r="M46" i="2"/>
  <c r="M70" i="6" s="1"/>
  <c r="I46" i="2"/>
  <c r="BD45" i="2"/>
  <c r="AG130" i="6" s="1"/>
  <c r="AE45" i="2"/>
  <c r="AA45" i="2"/>
  <c r="AA130" i="6" s="1"/>
  <c r="W45" i="2"/>
  <c r="V130" i="6" s="1"/>
  <c r="S45" i="2"/>
  <c r="S130" i="6" s="1"/>
  <c r="O45" i="2"/>
  <c r="O130" i="6" s="1"/>
  <c r="K45" i="2"/>
  <c r="L130" i="6" s="1"/>
  <c r="BF44" i="2"/>
  <c r="AI39" i="6" s="1"/>
  <c r="AC44" i="2"/>
  <c r="AC39" i="6" s="1"/>
  <c r="Y44" i="2"/>
  <c r="X39" i="6" s="1"/>
  <c r="U44" i="2"/>
  <c r="U39" i="6" s="1"/>
  <c r="Q44" i="2"/>
  <c r="Q39" i="6" s="1"/>
  <c r="M44" i="2"/>
  <c r="M39" i="6" s="1"/>
  <c r="I44" i="2"/>
  <c r="BD43" i="2"/>
  <c r="AG129" i="6" s="1"/>
  <c r="AE43" i="2"/>
  <c r="AA43" i="2"/>
  <c r="AA129" i="6" s="1"/>
  <c r="W43" i="2"/>
  <c r="V129" i="6" s="1"/>
  <c r="S43" i="2"/>
  <c r="S129" i="6" s="1"/>
  <c r="O43" i="2"/>
  <c r="O129" i="6" s="1"/>
  <c r="K43" i="2"/>
  <c r="L129" i="6" s="1"/>
  <c r="BF42" i="2"/>
  <c r="AI38" i="6" s="1"/>
  <c r="AC42" i="2"/>
  <c r="AC38" i="6" s="1"/>
  <c r="Y42" i="2"/>
  <c r="X38" i="6" s="1"/>
  <c r="U42" i="2"/>
  <c r="U38" i="6" s="1"/>
  <c r="Q42" i="2"/>
  <c r="Q38" i="6" s="1"/>
  <c r="M42" i="2"/>
  <c r="M38" i="6" s="1"/>
  <c r="I42" i="2"/>
  <c r="BD41" i="2"/>
  <c r="AG173" i="6" s="1"/>
  <c r="AE41" i="2"/>
  <c r="AA41" i="2"/>
  <c r="AA173" i="6" s="1"/>
  <c r="W41" i="2"/>
  <c r="V173" i="6" s="1"/>
  <c r="S41" i="2"/>
  <c r="S173" i="6" s="1"/>
  <c r="O41" i="2"/>
  <c r="O173" i="6" s="1"/>
  <c r="K41" i="2"/>
  <c r="L173" i="6" s="1"/>
  <c r="BF40" i="2"/>
  <c r="AI82" i="6" s="1"/>
  <c r="AC40" i="2"/>
  <c r="AC82" i="6" s="1"/>
  <c r="Y40" i="2"/>
  <c r="X82" i="6" s="1"/>
  <c r="U40" i="2"/>
  <c r="U82" i="6" s="1"/>
  <c r="Q40" i="2"/>
  <c r="Q82" i="6" s="1"/>
  <c r="M40" i="2"/>
  <c r="M82" i="6" s="1"/>
  <c r="I40" i="2"/>
  <c r="BD39" i="2"/>
  <c r="AG147" i="6" s="1"/>
  <c r="AE39" i="2"/>
  <c r="AA39" i="2"/>
  <c r="AA147" i="6" s="1"/>
  <c r="W39" i="2"/>
  <c r="V147" i="6" s="1"/>
  <c r="S39" i="2"/>
  <c r="S147" i="6" s="1"/>
  <c r="O39" i="2"/>
  <c r="O147" i="6" s="1"/>
  <c r="K39" i="2"/>
  <c r="L147" i="6" s="1"/>
  <c r="BF38" i="2"/>
  <c r="AI56" i="6" s="1"/>
  <c r="AC38" i="2"/>
  <c r="AC56" i="6" s="1"/>
  <c r="Y38" i="2"/>
  <c r="X56" i="6" s="1"/>
  <c r="U38" i="2"/>
  <c r="U56" i="6" s="1"/>
  <c r="Q38" i="2"/>
  <c r="Q56" i="6" s="1"/>
  <c r="M38" i="2"/>
  <c r="M56" i="6" s="1"/>
  <c r="I38" i="2"/>
  <c r="BD37" i="2"/>
  <c r="AG112" i="6" s="1"/>
  <c r="AE37" i="2"/>
  <c r="AA37" i="2"/>
  <c r="AA112" i="6" s="1"/>
  <c r="W37" i="2"/>
  <c r="V112" i="6" s="1"/>
  <c r="S37" i="2"/>
  <c r="S112" i="6" s="1"/>
  <c r="O37" i="2"/>
  <c r="O112" i="6" s="1"/>
  <c r="K37" i="2"/>
  <c r="L112" i="6" s="1"/>
  <c r="BF36" i="2"/>
  <c r="AI21" i="6" s="1"/>
  <c r="AC36" i="2"/>
  <c r="AC21" i="6" s="1"/>
  <c r="Y36" i="2"/>
  <c r="X21" i="6" s="1"/>
  <c r="U36" i="2"/>
  <c r="U21" i="6" s="1"/>
  <c r="Q36" i="2"/>
  <c r="Q21" i="6" s="1"/>
  <c r="M36" i="2"/>
  <c r="M21" i="6" s="1"/>
  <c r="I36" i="2"/>
  <c r="BD35" i="2"/>
  <c r="AG160" i="6" s="1"/>
  <c r="AE35" i="2"/>
  <c r="AA35" i="2"/>
  <c r="AA160" i="6" s="1"/>
  <c r="W35" i="2"/>
  <c r="V160" i="6" s="1"/>
  <c r="S35" i="2"/>
  <c r="S160" i="6" s="1"/>
  <c r="O35" i="2"/>
  <c r="O160" i="6" s="1"/>
  <c r="K35" i="2"/>
  <c r="L160" i="6" s="1"/>
  <c r="BF34" i="2"/>
  <c r="AI69" i="6" s="1"/>
  <c r="AC34" i="2"/>
  <c r="AC69" i="6" s="1"/>
  <c r="Y34" i="2"/>
  <c r="X69" i="6" s="1"/>
  <c r="U34" i="2"/>
  <c r="U69" i="6" s="1"/>
  <c r="Q34" i="2"/>
  <c r="Q69" i="6" s="1"/>
  <c r="M34" i="2"/>
  <c r="M69" i="6" s="1"/>
  <c r="I34" i="2"/>
  <c r="BD33" i="2"/>
  <c r="AG99" i="6" s="1"/>
  <c r="AE33" i="2"/>
  <c r="AA33" i="2"/>
  <c r="AA99" i="6" s="1"/>
  <c r="W33" i="2"/>
  <c r="V99" i="6" s="1"/>
  <c r="S33" i="2"/>
  <c r="S99" i="6" s="1"/>
  <c r="O33" i="2"/>
  <c r="O99" i="6" s="1"/>
  <c r="K33" i="2"/>
  <c r="L99" i="6" s="1"/>
  <c r="BF32" i="2"/>
  <c r="AI8" i="6" s="1"/>
  <c r="AC32" i="2"/>
  <c r="AC8" i="6" s="1"/>
  <c r="Y32" i="2"/>
  <c r="X8" i="6" s="1"/>
  <c r="U32" i="2"/>
  <c r="U8" i="6" s="1"/>
  <c r="Q32" i="2"/>
  <c r="Q8" i="6" s="1"/>
  <c r="M32" i="2"/>
  <c r="M8" i="6" s="1"/>
  <c r="I32" i="2"/>
  <c r="BD31" i="2"/>
  <c r="AG172" i="6" s="1"/>
  <c r="AE31" i="2"/>
  <c r="AA31" i="2"/>
  <c r="AA172" i="6" s="1"/>
  <c r="W31" i="2"/>
  <c r="V172" i="6" s="1"/>
  <c r="S31" i="2"/>
  <c r="S172" i="6" s="1"/>
  <c r="O31" i="2"/>
  <c r="O172" i="6" s="1"/>
  <c r="K31" i="2"/>
  <c r="L172" i="6" s="1"/>
  <c r="BF30" i="2"/>
  <c r="AI81" i="6" s="1"/>
  <c r="AC30" i="2"/>
  <c r="AC81" i="6" s="1"/>
  <c r="Y30" i="2"/>
  <c r="X81" i="6" s="1"/>
  <c r="U30" i="2"/>
  <c r="U81" i="6" s="1"/>
  <c r="Q30" i="2"/>
  <c r="Q81" i="6" s="1"/>
  <c r="M30" i="2"/>
  <c r="M81" i="6" s="1"/>
  <c r="I30" i="2"/>
  <c r="BD29" i="2"/>
  <c r="AG146" i="6" s="1"/>
  <c r="AE29" i="2"/>
  <c r="AA29" i="2"/>
  <c r="AA146" i="6" s="1"/>
  <c r="W29" i="2"/>
  <c r="V146" i="6" s="1"/>
  <c r="S29" i="2"/>
  <c r="S146" i="6" s="1"/>
  <c r="O29" i="2"/>
  <c r="O146" i="6" s="1"/>
  <c r="K29" i="2"/>
  <c r="L146" i="6" s="1"/>
  <c r="BF28" i="2"/>
  <c r="AI55" i="6" s="1"/>
  <c r="AC28" i="2"/>
  <c r="AC55" i="6" s="1"/>
  <c r="Y28" i="2"/>
  <c r="X55" i="6" s="1"/>
  <c r="U28" i="2"/>
  <c r="U55" i="6" s="1"/>
  <c r="Q55" i="6"/>
  <c r="M28" i="2"/>
  <c r="M55" i="6" s="1"/>
  <c r="I28" i="2"/>
  <c r="BD27" i="2"/>
  <c r="AG145" i="6" s="1"/>
  <c r="AE27" i="2"/>
  <c r="AA27" i="2"/>
  <c r="AA145" i="6" s="1"/>
  <c r="W27" i="2"/>
  <c r="V145" i="6" s="1"/>
  <c r="S27" i="2"/>
  <c r="S145" i="6" s="1"/>
  <c r="O27" i="2"/>
  <c r="O145" i="6" s="1"/>
  <c r="K27" i="2"/>
  <c r="L145" i="6" s="1"/>
  <c r="BF26" i="2"/>
  <c r="AI54" i="6" s="1"/>
  <c r="AC26" i="2"/>
  <c r="AC54" i="6" s="1"/>
  <c r="Y26" i="2"/>
  <c r="X54" i="6" s="1"/>
  <c r="U26" i="2"/>
  <c r="U54" i="6" s="1"/>
  <c r="Q26" i="2"/>
  <c r="Q54" i="6" s="1"/>
  <c r="M26" i="2"/>
  <c r="M54" i="6" s="1"/>
  <c r="I26" i="2"/>
  <c r="BD25" i="2"/>
  <c r="AG98" i="6" s="1"/>
  <c r="AE25" i="2"/>
  <c r="AA25" i="2"/>
  <c r="AA98" i="6" s="1"/>
  <c r="W25" i="2"/>
  <c r="V98" i="6" s="1"/>
  <c r="S25" i="2"/>
  <c r="S98" i="6" s="1"/>
  <c r="O25" i="2"/>
  <c r="O98" i="6" s="1"/>
  <c r="K25" i="2"/>
  <c r="L98" i="6" s="1"/>
  <c r="BF24" i="2"/>
  <c r="AI7" i="6" s="1"/>
  <c r="AC24" i="2"/>
  <c r="AC7" i="6" s="1"/>
  <c r="Y24" i="2"/>
  <c r="X7" i="6" s="1"/>
  <c r="U24" i="2"/>
  <c r="U7" i="6" s="1"/>
  <c r="Q24" i="2"/>
  <c r="Q7" i="6" s="1"/>
  <c r="M24" i="2"/>
  <c r="M7" i="6" s="1"/>
  <c r="I24" i="2"/>
  <c r="BD23" i="2"/>
  <c r="AG144" i="6" s="1"/>
  <c r="AE23" i="2"/>
  <c r="AA23" i="2"/>
  <c r="AA144" i="6" s="1"/>
  <c r="W23" i="2"/>
  <c r="V144" i="6" s="1"/>
  <c r="S23" i="2"/>
  <c r="S144" i="6" s="1"/>
  <c r="O23" i="2"/>
  <c r="O144" i="6" s="1"/>
  <c r="K23" i="2"/>
  <c r="L144" i="6" s="1"/>
  <c r="BF22" i="2"/>
  <c r="AI53" i="6" s="1"/>
  <c r="AC22" i="2"/>
  <c r="AC53" i="6" s="1"/>
  <c r="Y22" i="2"/>
  <c r="X53" i="6" s="1"/>
  <c r="U22" i="2"/>
  <c r="U53" i="6" s="1"/>
  <c r="Q22" i="2"/>
  <c r="Q53" i="6" s="1"/>
  <c r="M22" i="2"/>
  <c r="M53" i="6" s="1"/>
  <c r="I22" i="2"/>
  <c r="BD21" i="2"/>
  <c r="AG143" i="6" s="1"/>
  <c r="AE21" i="2"/>
  <c r="AA21" i="2"/>
  <c r="AA143" i="6" s="1"/>
  <c r="W21" i="2"/>
  <c r="V143" i="6" s="1"/>
  <c r="S21" i="2"/>
  <c r="S143" i="6" s="1"/>
  <c r="O21" i="2"/>
  <c r="O143" i="6" s="1"/>
  <c r="K21" i="2"/>
  <c r="L143" i="6" s="1"/>
  <c r="BF20" i="2"/>
  <c r="AI52" i="6" s="1"/>
  <c r="AC20" i="2"/>
  <c r="AC52" i="6" s="1"/>
  <c r="Y20" i="2"/>
  <c r="X52" i="6" s="1"/>
  <c r="U20" i="2"/>
  <c r="U52" i="6" s="1"/>
  <c r="Q20" i="2"/>
  <c r="Q52" i="6" s="1"/>
  <c r="M20" i="2"/>
  <c r="M52" i="6" s="1"/>
  <c r="I20" i="2"/>
  <c r="BD19" i="2"/>
  <c r="AG142" i="6" s="1"/>
  <c r="AE19" i="2"/>
  <c r="AA19" i="2"/>
  <c r="AA142" i="6" s="1"/>
  <c r="W19" i="2"/>
  <c r="V142" i="6" s="1"/>
  <c r="S19" i="2"/>
  <c r="S142" i="6" s="1"/>
  <c r="O19" i="2"/>
  <c r="O142" i="6" s="1"/>
  <c r="K19" i="2"/>
  <c r="L142" i="6" s="1"/>
  <c r="BF18" i="2"/>
  <c r="AI51" i="6" s="1"/>
  <c r="AC18" i="2"/>
  <c r="AC51" i="6" s="1"/>
  <c r="Y18" i="2"/>
  <c r="X51" i="6" s="1"/>
  <c r="U18" i="2"/>
  <c r="U51" i="6" s="1"/>
  <c r="Q18" i="2"/>
  <c r="Q51" i="6" s="1"/>
  <c r="M18" i="2"/>
  <c r="M51" i="6" s="1"/>
  <c r="I18" i="2"/>
  <c r="BD17" i="2"/>
  <c r="AG97" i="6" s="1"/>
  <c r="AE17" i="2"/>
  <c r="AA17" i="2"/>
  <c r="AA97" i="6" s="1"/>
  <c r="W17" i="2"/>
  <c r="V97" i="6" s="1"/>
  <c r="S17" i="2"/>
  <c r="S97" i="6" s="1"/>
  <c r="O17" i="2"/>
  <c r="O97" i="6" s="1"/>
  <c r="K17" i="2"/>
  <c r="L97" i="6" s="1"/>
  <c r="BF16" i="2"/>
  <c r="AI6" i="6" s="1"/>
  <c r="AC16" i="2"/>
  <c r="AC6" i="6" s="1"/>
  <c r="Y16" i="2"/>
  <c r="X6" i="6" s="1"/>
  <c r="U16" i="2"/>
  <c r="U6" i="6" s="1"/>
  <c r="Q16" i="2"/>
  <c r="Q6" i="6" s="1"/>
  <c r="M16" i="2"/>
  <c r="M6" i="6" s="1"/>
  <c r="I16" i="2"/>
  <c r="BD15" i="2"/>
  <c r="AG158" i="6" s="1"/>
  <c r="AE15" i="2"/>
  <c r="AA15" i="2"/>
  <c r="AA158" i="6" s="1"/>
  <c r="W15" i="2"/>
  <c r="V158" i="6" s="1"/>
  <c r="S15" i="2"/>
  <c r="S158" i="6" s="1"/>
  <c r="O15" i="2"/>
  <c r="O158" i="6" s="1"/>
  <c r="K15" i="2"/>
  <c r="L158" i="6" s="1"/>
  <c r="BF14" i="2"/>
  <c r="AI67" i="6" s="1"/>
  <c r="AC14" i="2"/>
  <c r="AC67" i="6" s="1"/>
  <c r="Y14" i="2"/>
  <c r="X67" i="6" s="1"/>
  <c r="U14" i="2"/>
  <c r="U67" i="6" s="1"/>
  <c r="Q14" i="2"/>
  <c r="Q67" i="6" s="1"/>
  <c r="M14" i="2"/>
  <c r="M67" i="6" s="1"/>
  <c r="I14" i="2"/>
  <c r="BD13" i="2"/>
  <c r="AG128" i="6" s="1"/>
  <c r="AE13" i="2"/>
  <c r="AA13" i="2"/>
  <c r="AA128" i="6" s="1"/>
  <c r="W13" i="2"/>
  <c r="V128" i="6" s="1"/>
  <c r="S13" i="2"/>
  <c r="S128" i="6" s="1"/>
  <c r="O13" i="2"/>
  <c r="O128" i="6" s="1"/>
  <c r="K13" i="2"/>
  <c r="L128" i="6" s="1"/>
  <c r="BF12" i="2"/>
  <c r="AI37" i="6" s="1"/>
  <c r="AC12" i="2"/>
  <c r="AC37" i="6" s="1"/>
  <c r="Y12" i="2"/>
  <c r="X37" i="6" s="1"/>
  <c r="U12" i="2"/>
  <c r="U37" i="6" s="1"/>
  <c r="Q12" i="2"/>
  <c r="Q37" i="6" s="1"/>
  <c r="M12" i="2"/>
  <c r="M37" i="6" s="1"/>
  <c r="I12" i="2"/>
  <c r="BD11" i="2"/>
  <c r="AG111" i="6" s="1"/>
  <c r="AE11" i="2"/>
  <c r="AA11" i="2"/>
  <c r="AA111" i="6" s="1"/>
  <c r="W11" i="2"/>
  <c r="V111" i="6" s="1"/>
  <c r="S11" i="2"/>
  <c r="S111" i="6" s="1"/>
  <c r="O11" i="2"/>
  <c r="O111" i="6" s="1"/>
  <c r="K11" i="2"/>
  <c r="L111" i="6" s="1"/>
  <c r="BF10" i="2"/>
  <c r="AI20" i="6" s="1"/>
  <c r="AC10" i="2"/>
  <c r="AC20" i="6" s="1"/>
  <c r="Y10" i="2"/>
  <c r="X20" i="6" s="1"/>
  <c r="U10" i="2"/>
  <c r="U20" i="6" s="1"/>
  <c r="Q10" i="2"/>
  <c r="Q20" i="6" s="1"/>
  <c r="M10" i="2"/>
  <c r="M20" i="6" s="1"/>
  <c r="I10" i="2"/>
  <c r="BD9" i="2"/>
  <c r="AG96" i="6" s="1"/>
  <c r="AE9" i="2"/>
  <c r="AA9" i="2"/>
  <c r="AA96" i="6" s="1"/>
  <c r="W9" i="2"/>
  <c r="V96" i="6" s="1"/>
  <c r="S9" i="2"/>
  <c r="S96" i="6" s="1"/>
  <c r="O9" i="2"/>
  <c r="O96" i="6" s="1"/>
  <c r="K9" i="2"/>
  <c r="L96" i="6" s="1"/>
  <c r="BF8" i="2"/>
  <c r="AI5" i="6" s="1"/>
  <c r="AC8" i="2"/>
  <c r="AC5" i="6" s="1"/>
  <c r="Y8" i="2"/>
  <c r="X5" i="6" s="1"/>
  <c r="U8" i="2"/>
  <c r="U5" i="6" s="1"/>
  <c r="Q8" i="2"/>
  <c r="Q5" i="6" s="1"/>
  <c r="M8" i="2"/>
  <c r="M5" i="6" s="1"/>
  <c r="I8" i="2"/>
  <c r="BC7" i="2"/>
  <c r="AF157" i="6" s="1"/>
  <c r="AA7" i="2"/>
  <c r="AA157" i="6" s="1"/>
  <c r="S7" i="2"/>
  <c r="S157" i="6" s="1"/>
  <c r="K7" i="2"/>
  <c r="L157" i="6" s="1"/>
  <c r="BE6" i="2"/>
  <c r="AH66" i="6" s="1"/>
  <c r="X6" i="2"/>
  <c r="W66" i="6" s="1"/>
  <c r="P6" i="2"/>
  <c r="P66" i="6" s="1"/>
  <c r="H6" i="2"/>
  <c r="BB5" i="2"/>
  <c r="AE95" i="6" s="1"/>
  <c r="AC5" i="2"/>
  <c r="AC95" i="6" s="1"/>
  <c r="U5" i="2"/>
  <c r="U95" i="6" s="1"/>
  <c r="M5" i="2"/>
  <c r="M95" i="6" s="1"/>
  <c r="BG4" i="2"/>
  <c r="AJ4" i="6" s="1"/>
  <c r="AA4" i="2"/>
  <c r="AA4" i="6" s="1"/>
  <c r="S4" i="2"/>
  <c r="S4" i="6" s="1"/>
  <c r="K4" i="2"/>
  <c r="L4" i="6" s="1"/>
  <c r="D119" i="2"/>
  <c r="D112" i="2"/>
  <c r="D94" i="2"/>
  <c r="D87" i="2"/>
  <c r="D54" i="2"/>
  <c r="D26" i="2"/>
  <c r="BK4" i="2"/>
  <c r="AN4" i="6" s="1"/>
  <c r="BK92" i="2"/>
  <c r="AN91" i="6" s="1"/>
  <c r="BK60" i="2"/>
  <c r="AN86" i="6" s="1"/>
  <c r="BK28" i="2"/>
  <c r="AN55" i="6" s="1"/>
  <c r="C182" i="2"/>
  <c r="C166" i="2"/>
  <c r="C150" i="2"/>
  <c r="C134" i="2"/>
  <c r="BD185" i="2"/>
  <c r="AG100" i="6" s="1"/>
  <c r="H185" i="2"/>
  <c r="O97" i="2"/>
  <c r="O168" i="6" s="1"/>
  <c r="K97" i="2"/>
  <c r="L168" i="6" s="1"/>
  <c r="BF96" i="2"/>
  <c r="AI77" i="6" s="1"/>
  <c r="AC96" i="2"/>
  <c r="AC77" i="6" s="1"/>
  <c r="Y96" i="2"/>
  <c r="X77" i="6" s="1"/>
  <c r="U96" i="2"/>
  <c r="U77" i="6" s="1"/>
  <c r="Q96" i="2"/>
  <c r="Q77" i="6" s="1"/>
  <c r="M96" i="2"/>
  <c r="M77" i="6" s="1"/>
  <c r="I96" i="2"/>
  <c r="BD95" i="2"/>
  <c r="AG183" i="6" s="1"/>
  <c r="AE95" i="2"/>
  <c r="AA95" i="2"/>
  <c r="AA183" i="6" s="1"/>
  <c r="W95" i="2"/>
  <c r="V183" i="6" s="1"/>
  <c r="S95" i="2"/>
  <c r="S183" i="6" s="1"/>
  <c r="O95" i="2"/>
  <c r="O183" i="6" s="1"/>
  <c r="K95" i="2"/>
  <c r="L183" i="6" s="1"/>
  <c r="BF94" i="2"/>
  <c r="AI92" i="6" s="1"/>
  <c r="AC94" i="2"/>
  <c r="AC92" i="6" s="1"/>
  <c r="Y94" i="2"/>
  <c r="X92" i="6" s="1"/>
  <c r="U94" i="2"/>
  <c r="U92" i="6" s="1"/>
  <c r="Q94" i="2"/>
  <c r="Q92" i="6" s="1"/>
  <c r="M94" i="2"/>
  <c r="M92" i="6" s="1"/>
  <c r="I94" i="2"/>
  <c r="BD93" i="2"/>
  <c r="AG182" i="6" s="1"/>
  <c r="AE93" i="2"/>
  <c r="AA93" i="2"/>
  <c r="AA182" i="6" s="1"/>
  <c r="W93" i="2"/>
  <c r="V182" i="6" s="1"/>
  <c r="S93" i="2"/>
  <c r="S182" i="6" s="1"/>
  <c r="O93" i="2"/>
  <c r="O182" i="6" s="1"/>
  <c r="K93" i="2"/>
  <c r="L182" i="6" s="1"/>
  <c r="BF92" i="2"/>
  <c r="AI91" i="6" s="1"/>
  <c r="AC92" i="2"/>
  <c r="AC91" i="6" s="1"/>
  <c r="Y92" i="2"/>
  <c r="X91" i="6" s="1"/>
  <c r="U92" i="2"/>
  <c r="U91" i="6" s="1"/>
  <c r="Q92" i="2"/>
  <c r="Q91" i="6" s="1"/>
  <c r="M92" i="2"/>
  <c r="M91" i="6" s="1"/>
  <c r="I92" i="2"/>
  <c r="BD91" i="2"/>
  <c r="AG118" i="6" s="1"/>
  <c r="AE91" i="2"/>
  <c r="AA91" i="2"/>
  <c r="AA118" i="6" s="1"/>
  <c r="W91" i="2"/>
  <c r="V118" i="6" s="1"/>
  <c r="S91" i="2"/>
  <c r="S118" i="6" s="1"/>
  <c r="O91" i="2"/>
  <c r="O118" i="6" s="1"/>
  <c r="K91" i="2"/>
  <c r="L118" i="6" s="1"/>
  <c r="BF90" i="2"/>
  <c r="AI27" i="6" s="1"/>
  <c r="AC90" i="2"/>
  <c r="AC27" i="6" s="1"/>
  <c r="Y90" i="2"/>
  <c r="X27" i="6" s="1"/>
  <c r="U90" i="2"/>
  <c r="U27" i="6" s="1"/>
  <c r="Q27" i="6"/>
  <c r="M90" i="2"/>
  <c r="M27" i="6" s="1"/>
  <c r="I90" i="2"/>
  <c r="BD89" i="2"/>
  <c r="AG137" i="6" s="1"/>
  <c r="AE89" i="2"/>
  <c r="AA89" i="2"/>
  <c r="AA137" i="6" s="1"/>
  <c r="W89" i="2"/>
  <c r="V137" i="6" s="1"/>
  <c r="S89" i="2"/>
  <c r="S137" i="6" s="1"/>
  <c r="O89" i="2"/>
  <c r="O137" i="6" s="1"/>
  <c r="K89" i="2"/>
  <c r="L137" i="6" s="1"/>
  <c r="BF88" i="2"/>
  <c r="AI46" i="6" s="1"/>
  <c r="AC88" i="2"/>
  <c r="AC46" i="6" s="1"/>
  <c r="Y88" i="2"/>
  <c r="X46" i="6" s="1"/>
  <c r="U88" i="2"/>
  <c r="U46" i="6" s="1"/>
  <c r="Q88" i="2"/>
  <c r="Q46" i="6" s="1"/>
  <c r="M88" i="2"/>
  <c r="M46" i="6" s="1"/>
  <c r="I88" i="2"/>
  <c r="BD87" i="2"/>
  <c r="AG136" i="6" s="1"/>
  <c r="AE87" i="2"/>
  <c r="AA87" i="2"/>
  <c r="AA136" i="6" s="1"/>
  <c r="W87" i="2"/>
  <c r="V136" i="6" s="1"/>
  <c r="S87" i="2"/>
  <c r="S136" i="6" s="1"/>
  <c r="O87" i="2"/>
  <c r="O136" i="6" s="1"/>
  <c r="J87" i="2"/>
  <c r="K136" i="6" s="1"/>
  <c r="C87" i="2"/>
  <c r="BE86" i="2"/>
  <c r="AH45" i="6" s="1"/>
  <c r="BA86" i="2"/>
  <c r="AB86" i="2"/>
  <c r="AB45" i="6" s="1"/>
  <c r="X86" i="2"/>
  <c r="W45" i="6" s="1"/>
  <c r="T86" i="2"/>
  <c r="T45" i="6" s="1"/>
  <c r="P86" i="2"/>
  <c r="P45" i="6" s="1"/>
  <c r="K86" i="2"/>
  <c r="L45" i="6" s="1"/>
  <c r="BF85" i="2"/>
  <c r="AI181" i="6" s="1"/>
  <c r="BB85" i="2"/>
  <c r="AE181" i="6" s="1"/>
  <c r="AC85" i="2"/>
  <c r="AC181" i="6" s="1"/>
  <c r="Y85" i="2"/>
  <c r="X181" i="6" s="1"/>
  <c r="U85" i="2"/>
  <c r="U181" i="6" s="1"/>
  <c r="Q85" i="2"/>
  <c r="Q181" i="6" s="1"/>
  <c r="M85" i="2"/>
  <c r="M181" i="6" s="1"/>
  <c r="I85" i="2"/>
  <c r="BD84" i="2"/>
  <c r="AG90" i="6" s="1"/>
  <c r="AE84" i="2"/>
  <c r="AA84" i="2"/>
  <c r="AA90" i="6" s="1"/>
  <c r="W84" i="2"/>
  <c r="V90" i="6" s="1"/>
  <c r="S84" i="2"/>
  <c r="S90" i="6" s="1"/>
  <c r="O84" i="2"/>
  <c r="O90" i="6" s="1"/>
  <c r="K84" i="2"/>
  <c r="L90" i="6" s="1"/>
  <c r="BF83" i="2"/>
  <c r="AI117" i="6" s="1"/>
  <c r="BB83" i="2"/>
  <c r="AE117" i="6" s="1"/>
  <c r="AC83" i="2"/>
  <c r="AC117" i="6" s="1"/>
  <c r="Y83" i="2"/>
  <c r="X117" i="6" s="1"/>
  <c r="U83" i="2"/>
  <c r="U117" i="6" s="1"/>
  <c r="Q83" i="2"/>
  <c r="Q117" i="6" s="1"/>
  <c r="M83" i="2"/>
  <c r="M117" i="6" s="1"/>
  <c r="I83" i="2"/>
  <c r="BD82" i="2"/>
  <c r="AG26" i="6" s="1"/>
  <c r="AE82" i="2"/>
  <c r="AA82" i="2"/>
  <c r="AA26" i="6" s="1"/>
  <c r="W82" i="2"/>
  <c r="V26" i="6" s="1"/>
  <c r="S82" i="2"/>
  <c r="S26" i="6" s="1"/>
  <c r="O82" i="2"/>
  <c r="O26" i="6" s="1"/>
  <c r="K82" i="2"/>
  <c r="L26" i="6" s="1"/>
  <c r="BF81" i="2"/>
  <c r="AI152" i="6" s="1"/>
  <c r="BB81" i="2"/>
  <c r="AE152" i="6" s="1"/>
  <c r="AC81" i="2"/>
  <c r="AC152" i="6" s="1"/>
  <c r="Y81" i="2"/>
  <c r="X152" i="6" s="1"/>
  <c r="U81" i="2"/>
  <c r="U152" i="6" s="1"/>
  <c r="Q81" i="2"/>
  <c r="Q152" i="6" s="1"/>
  <c r="M81" i="2"/>
  <c r="M152" i="6" s="1"/>
  <c r="I81" i="2"/>
  <c r="BD80" i="2"/>
  <c r="AG61" i="6" s="1"/>
  <c r="AE80" i="2"/>
  <c r="AA80" i="2"/>
  <c r="AA61" i="6" s="1"/>
  <c r="W80" i="2"/>
  <c r="V61" i="6" s="1"/>
  <c r="S80" i="2"/>
  <c r="S61" i="6" s="1"/>
  <c r="O80" i="2"/>
  <c r="O61" i="6" s="1"/>
  <c r="K80" i="2"/>
  <c r="L61" i="6" s="1"/>
  <c r="BF79" i="2"/>
  <c r="AI165" i="6" s="1"/>
  <c r="BB79" i="2"/>
  <c r="AE165" i="6" s="1"/>
  <c r="AC79" i="2"/>
  <c r="AC165" i="6" s="1"/>
  <c r="Y79" i="2"/>
  <c r="X165" i="6" s="1"/>
  <c r="U79" i="2"/>
  <c r="U165" i="6" s="1"/>
  <c r="Q79" i="2"/>
  <c r="Q165" i="6" s="1"/>
  <c r="M79" i="2"/>
  <c r="M165" i="6" s="1"/>
  <c r="I79" i="2"/>
  <c r="BD78" i="2"/>
  <c r="AG74" i="6" s="1"/>
  <c r="AE78" i="2"/>
  <c r="AA78" i="2"/>
  <c r="AA74" i="6" s="1"/>
  <c r="W78" i="2"/>
  <c r="V74" i="6" s="1"/>
  <c r="S78" i="2"/>
  <c r="S74" i="6" s="1"/>
  <c r="O78" i="2"/>
  <c r="O74" i="6" s="1"/>
  <c r="K78" i="2"/>
  <c r="L74" i="6" s="1"/>
  <c r="BF77" i="2"/>
  <c r="AI134" i="6" s="1"/>
  <c r="BB77" i="2"/>
  <c r="AE134" i="6" s="1"/>
  <c r="AC77" i="2"/>
  <c r="AC134" i="6" s="1"/>
  <c r="Y77" i="2"/>
  <c r="X134" i="6" s="1"/>
  <c r="U77" i="2"/>
  <c r="U134" i="6" s="1"/>
  <c r="Q77" i="2"/>
  <c r="Q134" i="6" s="1"/>
  <c r="M77" i="2"/>
  <c r="M134" i="6" s="1"/>
  <c r="I77" i="2"/>
  <c r="BD76" i="2"/>
  <c r="AG43" i="6" s="1"/>
  <c r="AE76" i="2"/>
  <c r="AA76" i="2"/>
  <c r="AA43" i="6" s="1"/>
  <c r="W76" i="2"/>
  <c r="V43" i="6" s="1"/>
  <c r="S76" i="2"/>
  <c r="S43" i="6" s="1"/>
  <c r="O76" i="2"/>
  <c r="O43" i="6" s="1"/>
  <c r="K76" i="2"/>
  <c r="L43" i="6" s="1"/>
  <c r="BF75" i="2"/>
  <c r="AI116" i="6" s="1"/>
  <c r="BB75" i="2"/>
  <c r="AE116" i="6" s="1"/>
  <c r="AC75" i="2"/>
  <c r="AC116" i="6" s="1"/>
  <c r="Y75" i="2"/>
  <c r="X116" i="6" s="1"/>
  <c r="U75" i="2"/>
  <c r="U116" i="6" s="1"/>
  <c r="Q75" i="2"/>
  <c r="Q116" i="6" s="1"/>
  <c r="L75" i="2"/>
  <c r="H75" i="2"/>
  <c r="BG74" i="2"/>
  <c r="AJ25" i="6" s="1"/>
  <c r="BC74" i="2"/>
  <c r="AF25" i="6" s="1"/>
  <c r="AD74" i="2"/>
  <c r="AD25" i="6" s="1"/>
  <c r="Z74" i="2"/>
  <c r="Y25" i="6" s="1"/>
  <c r="V74" i="2"/>
  <c r="R74" i="2"/>
  <c r="R25" i="6" s="1"/>
  <c r="N74" i="2"/>
  <c r="N25" i="6" s="1"/>
  <c r="I74" i="2"/>
  <c r="BD73" i="2"/>
  <c r="AG103" i="6" s="1"/>
  <c r="AE73" i="2"/>
  <c r="AA73" i="2"/>
  <c r="AA103" i="6" s="1"/>
  <c r="W73" i="2"/>
  <c r="V103" i="6" s="1"/>
  <c r="S73" i="2"/>
  <c r="S103" i="6" s="1"/>
  <c r="O73" i="2"/>
  <c r="O103" i="6" s="1"/>
  <c r="K73" i="2"/>
  <c r="L103" i="6" s="1"/>
  <c r="BF72" i="2"/>
  <c r="AI12" i="6" s="1"/>
  <c r="AC72" i="2"/>
  <c r="AC12" i="6" s="1"/>
  <c r="Y72" i="2"/>
  <c r="X12" i="6" s="1"/>
  <c r="U72" i="2"/>
  <c r="U12" i="6" s="1"/>
  <c r="Q72" i="2"/>
  <c r="Q12" i="6" s="1"/>
  <c r="M72" i="2"/>
  <c r="M12" i="6" s="1"/>
  <c r="I72" i="2"/>
  <c r="BD71" i="2"/>
  <c r="AG102" i="6" s="1"/>
  <c r="AE71" i="2"/>
  <c r="AA71" i="2"/>
  <c r="AA102" i="6" s="1"/>
  <c r="W71" i="2"/>
  <c r="V102" i="6" s="1"/>
  <c r="S71" i="2"/>
  <c r="S102" i="6" s="1"/>
  <c r="O71" i="2"/>
  <c r="O102" i="6" s="1"/>
  <c r="K71" i="2"/>
  <c r="L102" i="6" s="1"/>
  <c r="BF70" i="2"/>
  <c r="AI11" i="6" s="1"/>
  <c r="AC70" i="2"/>
  <c r="AC11" i="6" s="1"/>
  <c r="Y70" i="2"/>
  <c r="X11" i="6" s="1"/>
  <c r="U70" i="2"/>
  <c r="U11" i="6" s="1"/>
  <c r="Q70" i="2"/>
  <c r="Q11" i="6" s="1"/>
  <c r="M70" i="2"/>
  <c r="M11" i="6" s="1"/>
  <c r="I70" i="2"/>
  <c r="BD69" i="2"/>
  <c r="AG151" i="6" s="1"/>
  <c r="AE69" i="2"/>
  <c r="AA69" i="2"/>
  <c r="AA151" i="6" s="1"/>
  <c r="W69" i="2"/>
  <c r="V151" i="6" s="1"/>
  <c r="S69" i="2"/>
  <c r="S151" i="6" s="1"/>
  <c r="O69" i="2"/>
  <c r="O151" i="6" s="1"/>
  <c r="K69" i="2"/>
  <c r="L151" i="6" s="1"/>
  <c r="BF68" i="2"/>
  <c r="AI60" i="6" s="1"/>
  <c r="AC68" i="2"/>
  <c r="AC60" i="6" s="1"/>
  <c r="Y68" i="2"/>
  <c r="X60" i="6" s="1"/>
  <c r="U68" i="2"/>
  <c r="U60" i="6" s="1"/>
  <c r="Q68" i="2"/>
  <c r="Q60" i="6" s="1"/>
  <c r="M68" i="2"/>
  <c r="M60" i="6" s="1"/>
  <c r="I68" i="2"/>
  <c r="BD67" i="2"/>
  <c r="AG163" i="6" s="1"/>
  <c r="AE67" i="2"/>
  <c r="AA67" i="2"/>
  <c r="AA163" i="6" s="1"/>
  <c r="W67" i="2"/>
  <c r="V163" i="6" s="1"/>
  <c r="S67" i="2"/>
  <c r="S163" i="6" s="1"/>
  <c r="O67" i="2"/>
  <c r="O163" i="6" s="1"/>
  <c r="K67" i="2"/>
  <c r="L163" i="6" s="1"/>
  <c r="BF66" i="2"/>
  <c r="AI72" i="6" s="1"/>
  <c r="AC66" i="2"/>
  <c r="AC72" i="6" s="1"/>
  <c r="Y66" i="2"/>
  <c r="X72" i="6" s="1"/>
  <c r="U66" i="2"/>
  <c r="U72" i="6" s="1"/>
  <c r="Q66" i="2"/>
  <c r="Q72" i="6" s="1"/>
  <c r="M66" i="2"/>
  <c r="M72" i="6" s="1"/>
  <c r="I66" i="2"/>
  <c r="BD65" i="2"/>
  <c r="AG178" i="6" s="1"/>
  <c r="AE65" i="2"/>
  <c r="AA65" i="2"/>
  <c r="AA178" i="6" s="1"/>
  <c r="W65" i="2"/>
  <c r="V178" i="6" s="1"/>
  <c r="S65" i="2"/>
  <c r="S178" i="6" s="1"/>
  <c r="O65" i="2"/>
  <c r="O178" i="6" s="1"/>
  <c r="K65" i="2"/>
  <c r="L178" i="6" s="1"/>
  <c r="BF64" i="2"/>
  <c r="AI87" i="6" s="1"/>
  <c r="AC64" i="2"/>
  <c r="AC87" i="6" s="1"/>
  <c r="Y64" i="2"/>
  <c r="X87" i="6" s="1"/>
  <c r="U64" i="2"/>
  <c r="U87" i="6" s="1"/>
  <c r="Q64" i="2"/>
  <c r="Q87" i="6" s="1"/>
  <c r="M64" i="2"/>
  <c r="M87" i="6" s="1"/>
  <c r="I64" i="2"/>
  <c r="BD63" i="2"/>
  <c r="AG133" i="6" s="1"/>
  <c r="AE63" i="2"/>
  <c r="AA63" i="2"/>
  <c r="AA133" i="6" s="1"/>
  <c r="W63" i="2"/>
  <c r="V133" i="6" s="1"/>
  <c r="S63" i="2"/>
  <c r="S133" i="6" s="1"/>
  <c r="O63" i="2"/>
  <c r="O133" i="6" s="1"/>
  <c r="K63" i="2"/>
  <c r="L133" i="6" s="1"/>
  <c r="BF62" i="2"/>
  <c r="AI42" i="6" s="1"/>
  <c r="AC62" i="2"/>
  <c r="AC42" i="6" s="1"/>
  <c r="Y62" i="2"/>
  <c r="X42" i="6" s="1"/>
  <c r="U62" i="2"/>
  <c r="U42" i="6" s="1"/>
  <c r="Q62" i="2"/>
  <c r="Q42" i="6" s="1"/>
  <c r="M62" i="2"/>
  <c r="M42" i="6" s="1"/>
  <c r="I62" i="2"/>
  <c r="BD61" i="2"/>
  <c r="AG177" i="6" s="1"/>
  <c r="AE61" i="2"/>
  <c r="AA61" i="2"/>
  <c r="AA177" i="6" s="1"/>
  <c r="W61" i="2"/>
  <c r="V177" i="6" s="1"/>
  <c r="S61" i="2"/>
  <c r="S177" i="6" s="1"/>
  <c r="O61" i="2"/>
  <c r="O177" i="6" s="1"/>
  <c r="K61" i="2"/>
  <c r="L177" i="6" s="1"/>
  <c r="BF60" i="2"/>
  <c r="AI86" i="6" s="1"/>
  <c r="AC60" i="2"/>
  <c r="AC86" i="6" s="1"/>
  <c r="Y60" i="2"/>
  <c r="X86" i="6" s="1"/>
  <c r="U60" i="2"/>
  <c r="U86" i="6" s="1"/>
  <c r="Q60" i="2"/>
  <c r="Q86" i="6" s="1"/>
  <c r="M60" i="2"/>
  <c r="M86" i="6" s="1"/>
  <c r="I60" i="2"/>
  <c r="BD59" i="2"/>
  <c r="AG176" i="6" s="1"/>
  <c r="AE59" i="2"/>
  <c r="AA59" i="2"/>
  <c r="AA176" i="6" s="1"/>
  <c r="W59" i="2"/>
  <c r="V176" i="6" s="1"/>
  <c r="S59" i="2"/>
  <c r="S176" i="6" s="1"/>
  <c r="O59" i="2"/>
  <c r="O176" i="6" s="1"/>
  <c r="K59" i="2"/>
  <c r="L176" i="6" s="1"/>
  <c r="BF58" i="2"/>
  <c r="AI85" i="6" s="1"/>
  <c r="AC58" i="2"/>
  <c r="AC85" i="6" s="1"/>
  <c r="Y58" i="2"/>
  <c r="X85" i="6" s="1"/>
  <c r="U58" i="2"/>
  <c r="U85" i="6" s="1"/>
  <c r="Q58" i="2"/>
  <c r="Q85" i="6" s="1"/>
  <c r="M58" i="2"/>
  <c r="M85" i="6" s="1"/>
  <c r="I58" i="2"/>
  <c r="BD57" i="2"/>
  <c r="AG162" i="6" s="1"/>
  <c r="AE57" i="2"/>
  <c r="AA57" i="2"/>
  <c r="AA162" i="6" s="1"/>
  <c r="W57" i="2"/>
  <c r="V162" i="6" s="1"/>
  <c r="S57" i="2"/>
  <c r="S162" i="6" s="1"/>
  <c r="O57" i="2"/>
  <c r="O162" i="6" s="1"/>
  <c r="K57" i="2"/>
  <c r="L162" i="6" s="1"/>
  <c r="BF56" i="2"/>
  <c r="AI71" i="6" s="1"/>
  <c r="AC56" i="2"/>
  <c r="AC71" i="6" s="1"/>
  <c r="Y56" i="2"/>
  <c r="X71" i="6" s="1"/>
  <c r="U56" i="2"/>
  <c r="U71" i="6" s="1"/>
  <c r="Q56" i="2"/>
  <c r="Q71" i="6" s="1"/>
  <c r="M56" i="2"/>
  <c r="M71" i="6" s="1"/>
  <c r="I56" i="2"/>
  <c r="BD55" i="2"/>
  <c r="AG113" i="6" s="1"/>
  <c r="AE55" i="2"/>
  <c r="AA55" i="2"/>
  <c r="AA113" i="6" s="1"/>
  <c r="W55" i="2"/>
  <c r="V113" i="6" s="1"/>
  <c r="S55" i="2"/>
  <c r="S113" i="6" s="1"/>
  <c r="O55" i="2"/>
  <c r="O113" i="6" s="1"/>
  <c r="K55" i="2"/>
  <c r="L113" i="6" s="1"/>
  <c r="BF54" i="2"/>
  <c r="AI22" i="6" s="1"/>
  <c r="AC54" i="2"/>
  <c r="AC22" i="6" s="1"/>
  <c r="Y54" i="2"/>
  <c r="X22" i="6" s="1"/>
  <c r="U54" i="2"/>
  <c r="U22" i="6" s="1"/>
  <c r="Q54" i="2"/>
  <c r="Q22" i="6" s="1"/>
  <c r="M54" i="2"/>
  <c r="M22" i="6" s="1"/>
  <c r="I54" i="2"/>
  <c r="BD53" i="2"/>
  <c r="AG101" i="6" s="1"/>
  <c r="AE53" i="2"/>
  <c r="AA53" i="2"/>
  <c r="AA101" i="6" s="1"/>
  <c r="W53" i="2"/>
  <c r="V101" i="6" s="1"/>
  <c r="S53" i="2"/>
  <c r="S101" i="6" s="1"/>
  <c r="O53" i="2"/>
  <c r="O101" i="6" s="1"/>
  <c r="K53" i="2"/>
  <c r="L101" i="6" s="1"/>
  <c r="BF52" i="2"/>
  <c r="AI10" i="6" s="1"/>
  <c r="AC52" i="2"/>
  <c r="AC10" i="6" s="1"/>
  <c r="Y52" i="2"/>
  <c r="X10" i="6" s="1"/>
  <c r="U52" i="2"/>
  <c r="U10" i="6" s="1"/>
  <c r="Q52" i="2"/>
  <c r="Q10" i="6" s="1"/>
  <c r="M52" i="2"/>
  <c r="M10" i="6" s="1"/>
  <c r="I52" i="2"/>
  <c r="BD51" i="2"/>
  <c r="AG149" i="6" s="1"/>
  <c r="AE51" i="2"/>
  <c r="AA51" i="2"/>
  <c r="AA149" i="6" s="1"/>
  <c r="W51" i="2"/>
  <c r="V149" i="6" s="1"/>
  <c r="S51" i="2"/>
  <c r="S149" i="6" s="1"/>
  <c r="O51" i="2"/>
  <c r="O149" i="6" s="1"/>
  <c r="K51" i="2"/>
  <c r="L149" i="6" s="1"/>
  <c r="BF50" i="2"/>
  <c r="AI58" i="6" s="1"/>
  <c r="BA50" i="2"/>
  <c r="AB50" i="2"/>
  <c r="AB58" i="6" s="1"/>
  <c r="X50" i="2"/>
  <c r="W58" i="6" s="1"/>
  <c r="T50" i="2"/>
  <c r="T58" i="6" s="1"/>
  <c r="P50" i="2"/>
  <c r="P58" i="6" s="1"/>
  <c r="L50" i="2"/>
  <c r="H50" i="2"/>
  <c r="BG49" i="2"/>
  <c r="AJ174" i="6" s="1"/>
  <c r="BC49" i="2"/>
  <c r="AF174" i="6" s="1"/>
  <c r="AD49" i="2"/>
  <c r="AD174" i="6" s="1"/>
  <c r="Z49" i="2"/>
  <c r="Y174" i="6" s="1"/>
  <c r="V49" i="2"/>
  <c r="R49" i="2"/>
  <c r="R174" i="6" s="1"/>
  <c r="N49" i="2"/>
  <c r="N174" i="6" s="1"/>
  <c r="J49" i="2"/>
  <c r="K174" i="6" s="1"/>
  <c r="C49" i="2"/>
  <c r="BE48" i="2"/>
  <c r="AH83" i="6" s="1"/>
  <c r="BA48" i="2"/>
  <c r="AB48" i="2"/>
  <c r="AB83" i="6" s="1"/>
  <c r="X48" i="2"/>
  <c r="W83" i="6" s="1"/>
  <c r="T48" i="2"/>
  <c r="T83" i="6" s="1"/>
  <c r="P48" i="2"/>
  <c r="P83" i="6" s="1"/>
  <c r="L48" i="2"/>
  <c r="H48" i="2"/>
  <c r="BG47" i="2"/>
  <c r="AJ161" i="6" s="1"/>
  <c r="BC47" i="2"/>
  <c r="AF161" i="6" s="1"/>
  <c r="AD47" i="2"/>
  <c r="AD161" i="6" s="1"/>
  <c r="Z47" i="2"/>
  <c r="Y161" i="6" s="1"/>
  <c r="V47" i="2"/>
  <c r="R47" i="2"/>
  <c r="R161" i="6" s="1"/>
  <c r="N47" i="2"/>
  <c r="N161" i="6" s="1"/>
  <c r="J47" i="2"/>
  <c r="K161" i="6" s="1"/>
  <c r="C47" i="2"/>
  <c r="BE46" i="2"/>
  <c r="AH70" i="6" s="1"/>
  <c r="BA46" i="2"/>
  <c r="AB46" i="2"/>
  <c r="AB70" i="6" s="1"/>
  <c r="X46" i="2"/>
  <c r="W70" i="6" s="1"/>
  <c r="T46" i="2"/>
  <c r="T70" i="6" s="1"/>
  <c r="P46" i="2"/>
  <c r="P70" i="6" s="1"/>
  <c r="L46" i="2"/>
  <c r="H46" i="2"/>
  <c r="BG45" i="2"/>
  <c r="AJ130" i="6" s="1"/>
  <c r="BC45" i="2"/>
  <c r="AF130" i="6" s="1"/>
  <c r="AD45" i="2"/>
  <c r="AD130" i="6" s="1"/>
  <c r="Z45" i="2"/>
  <c r="Y130" i="6" s="1"/>
  <c r="V45" i="2"/>
  <c r="R45" i="2"/>
  <c r="R130" i="6" s="1"/>
  <c r="N45" i="2"/>
  <c r="N130" i="6" s="1"/>
  <c r="J45" i="2"/>
  <c r="K130" i="6" s="1"/>
  <c r="C45" i="2"/>
  <c r="BE44" i="2"/>
  <c r="AH39" i="6" s="1"/>
  <c r="BA44" i="2"/>
  <c r="AB44" i="2"/>
  <c r="AB39" i="6" s="1"/>
  <c r="X44" i="2"/>
  <c r="W39" i="6" s="1"/>
  <c r="T44" i="2"/>
  <c r="T39" i="6" s="1"/>
  <c r="P44" i="2"/>
  <c r="P39" i="6" s="1"/>
  <c r="L44" i="2"/>
  <c r="H44" i="2"/>
  <c r="BG43" i="2"/>
  <c r="AJ129" i="6" s="1"/>
  <c r="BC43" i="2"/>
  <c r="AF129" i="6" s="1"/>
  <c r="AD43" i="2"/>
  <c r="AD129" i="6" s="1"/>
  <c r="Z43" i="2"/>
  <c r="Y129" i="6" s="1"/>
  <c r="V43" i="2"/>
  <c r="R43" i="2"/>
  <c r="R129" i="6" s="1"/>
  <c r="N43" i="2"/>
  <c r="N129" i="6" s="1"/>
  <c r="J43" i="2"/>
  <c r="K129" i="6" s="1"/>
  <c r="C43" i="2"/>
  <c r="BE42" i="2"/>
  <c r="AH38" i="6" s="1"/>
  <c r="BA42" i="2"/>
  <c r="AB42" i="2"/>
  <c r="AB38" i="6" s="1"/>
  <c r="X42" i="2"/>
  <c r="W38" i="6" s="1"/>
  <c r="T42" i="2"/>
  <c r="T38" i="6" s="1"/>
  <c r="P42" i="2"/>
  <c r="P38" i="6" s="1"/>
  <c r="L42" i="2"/>
  <c r="H42" i="2"/>
  <c r="BG41" i="2"/>
  <c r="AJ173" i="6" s="1"/>
  <c r="BC41" i="2"/>
  <c r="AF173" i="6" s="1"/>
  <c r="AD41" i="2"/>
  <c r="AD173" i="6" s="1"/>
  <c r="Z41" i="2"/>
  <c r="Y173" i="6" s="1"/>
  <c r="V41" i="2"/>
  <c r="R41" i="2"/>
  <c r="R173" i="6" s="1"/>
  <c r="N41" i="2"/>
  <c r="N173" i="6" s="1"/>
  <c r="J41" i="2"/>
  <c r="K173" i="6" s="1"/>
  <c r="C41" i="2"/>
  <c r="BE40" i="2"/>
  <c r="AH82" i="6" s="1"/>
  <c r="BA40" i="2"/>
  <c r="AB40" i="2"/>
  <c r="AB82" i="6" s="1"/>
  <c r="X40" i="2"/>
  <c r="W82" i="6" s="1"/>
  <c r="T40" i="2"/>
  <c r="T82" i="6" s="1"/>
  <c r="P40" i="2"/>
  <c r="P82" i="6" s="1"/>
  <c r="L40" i="2"/>
  <c r="H40" i="2"/>
  <c r="BG39" i="2"/>
  <c r="AJ147" i="6" s="1"/>
  <c r="BC39" i="2"/>
  <c r="AF147" i="6" s="1"/>
  <c r="AD39" i="2"/>
  <c r="AD147" i="6" s="1"/>
  <c r="Z39" i="2"/>
  <c r="Y147" i="6" s="1"/>
  <c r="V39" i="2"/>
  <c r="R39" i="2"/>
  <c r="R147" i="6" s="1"/>
  <c r="N39" i="2"/>
  <c r="N147" i="6" s="1"/>
  <c r="J39" i="2"/>
  <c r="K147" i="6" s="1"/>
  <c r="C39" i="2"/>
  <c r="BE38" i="2"/>
  <c r="AH56" i="6" s="1"/>
  <c r="BA38" i="2"/>
  <c r="AB38" i="2"/>
  <c r="AB56" i="6" s="1"/>
  <c r="X38" i="2"/>
  <c r="W56" i="6" s="1"/>
  <c r="T38" i="2"/>
  <c r="T56" i="6" s="1"/>
  <c r="P38" i="2"/>
  <c r="P56" i="6" s="1"/>
  <c r="L38" i="2"/>
  <c r="H38" i="2"/>
  <c r="BG37" i="2"/>
  <c r="AJ112" i="6" s="1"/>
  <c r="BC37" i="2"/>
  <c r="AF112" i="6" s="1"/>
  <c r="AD37" i="2"/>
  <c r="AD112" i="6" s="1"/>
  <c r="Z37" i="2"/>
  <c r="Y112" i="6" s="1"/>
  <c r="V37" i="2"/>
  <c r="R37" i="2"/>
  <c r="R112" i="6" s="1"/>
  <c r="N37" i="2"/>
  <c r="N112" i="6" s="1"/>
  <c r="J37" i="2"/>
  <c r="K112" i="6" s="1"/>
  <c r="C37" i="2"/>
  <c r="BE36" i="2"/>
  <c r="AH21" i="6" s="1"/>
  <c r="BA36" i="2"/>
  <c r="AB36" i="2"/>
  <c r="AB21" i="6" s="1"/>
  <c r="X36" i="2"/>
  <c r="W21" i="6" s="1"/>
  <c r="T36" i="2"/>
  <c r="T21" i="6" s="1"/>
  <c r="P36" i="2"/>
  <c r="P21" i="6" s="1"/>
  <c r="L36" i="2"/>
  <c r="H36" i="2"/>
  <c r="BG35" i="2"/>
  <c r="AJ160" i="6" s="1"/>
  <c r="BC35" i="2"/>
  <c r="AF160" i="6" s="1"/>
  <c r="AD35" i="2"/>
  <c r="AD160" i="6" s="1"/>
  <c r="Z35" i="2"/>
  <c r="Y160" i="6" s="1"/>
  <c r="V35" i="2"/>
  <c r="R35" i="2"/>
  <c r="R160" i="6" s="1"/>
  <c r="N35" i="2"/>
  <c r="N160" i="6" s="1"/>
  <c r="J35" i="2"/>
  <c r="K160" i="6" s="1"/>
  <c r="C35" i="2"/>
  <c r="BE34" i="2"/>
  <c r="AH69" i="6" s="1"/>
  <c r="BA34" i="2"/>
  <c r="AB34" i="2"/>
  <c r="AB69" i="6" s="1"/>
  <c r="X34" i="2"/>
  <c r="W69" i="6" s="1"/>
  <c r="T34" i="2"/>
  <c r="T69" i="6" s="1"/>
  <c r="P34" i="2"/>
  <c r="P69" i="6" s="1"/>
  <c r="L34" i="2"/>
  <c r="H34" i="2"/>
  <c r="BG33" i="2"/>
  <c r="AJ99" i="6" s="1"/>
  <c r="BC33" i="2"/>
  <c r="AF99" i="6" s="1"/>
  <c r="AD33" i="2"/>
  <c r="AD99" i="6" s="1"/>
  <c r="Z33" i="2"/>
  <c r="Y99" i="6" s="1"/>
  <c r="V33" i="2"/>
  <c r="R33" i="2"/>
  <c r="R99" i="6" s="1"/>
  <c r="N33" i="2"/>
  <c r="N99" i="6" s="1"/>
  <c r="J33" i="2"/>
  <c r="K99" i="6" s="1"/>
  <c r="C33" i="2"/>
  <c r="BE32" i="2"/>
  <c r="AH8" i="6" s="1"/>
  <c r="BA32" i="2"/>
  <c r="AB32" i="2"/>
  <c r="AB8" i="6" s="1"/>
  <c r="X32" i="2"/>
  <c r="W8" i="6" s="1"/>
  <c r="T32" i="2"/>
  <c r="T8" i="6" s="1"/>
  <c r="P32" i="2"/>
  <c r="P8" i="6" s="1"/>
  <c r="L32" i="2"/>
  <c r="H32" i="2"/>
  <c r="BG31" i="2"/>
  <c r="AJ172" i="6" s="1"/>
  <c r="BC31" i="2"/>
  <c r="AF172" i="6" s="1"/>
  <c r="AD31" i="2"/>
  <c r="AD172" i="6" s="1"/>
  <c r="Z31" i="2"/>
  <c r="Y172" i="6" s="1"/>
  <c r="V31" i="2"/>
  <c r="R31" i="2"/>
  <c r="R172" i="6" s="1"/>
  <c r="N31" i="2"/>
  <c r="N172" i="6" s="1"/>
  <c r="J31" i="2"/>
  <c r="K172" i="6" s="1"/>
  <c r="C31" i="2"/>
  <c r="BE30" i="2"/>
  <c r="AH81" i="6" s="1"/>
  <c r="BA30" i="2"/>
  <c r="AB30" i="2"/>
  <c r="AB81" i="6" s="1"/>
  <c r="X30" i="2"/>
  <c r="W81" i="6" s="1"/>
  <c r="T30" i="2"/>
  <c r="T81" i="6" s="1"/>
  <c r="P30" i="2"/>
  <c r="P81" i="6" s="1"/>
  <c r="L30" i="2"/>
  <c r="H30" i="2"/>
  <c r="BG29" i="2"/>
  <c r="AJ146" i="6" s="1"/>
  <c r="BC29" i="2"/>
  <c r="AF146" i="6" s="1"/>
  <c r="AD29" i="2"/>
  <c r="AD146" i="6" s="1"/>
  <c r="Z29" i="2"/>
  <c r="Y146" i="6" s="1"/>
  <c r="V29" i="2"/>
  <c r="R29" i="2"/>
  <c r="R146" i="6" s="1"/>
  <c r="N29" i="2"/>
  <c r="N146" i="6" s="1"/>
  <c r="J29" i="2"/>
  <c r="K146" i="6" s="1"/>
  <c r="C29" i="2"/>
  <c r="BE28" i="2"/>
  <c r="AH55" i="6" s="1"/>
  <c r="BA28" i="2"/>
  <c r="AB28" i="2"/>
  <c r="AB55" i="6" s="1"/>
  <c r="X28" i="2"/>
  <c r="W55" i="6" s="1"/>
  <c r="T28" i="2"/>
  <c r="T55" i="6" s="1"/>
  <c r="P55" i="6"/>
  <c r="L28" i="2"/>
  <c r="H28" i="2"/>
  <c r="BG27" i="2"/>
  <c r="AJ145" i="6" s="1"/>
  <c r="BC27" i="2"/>
  <c r="AF145" i="6" s="1"/>
  <c r="AD27" i="2"/>
  <c r="AD145" i="6" s="1"/>
  <c r="Z27" i="2"/>
  <c r="Y145" i="6" s="1"/>
  <c r="V27" i="2"/>
  <c r="R27" i="2"/>
  <c r="R145" i="6" s="1"/>
  <c r="N27" i="2"/>
  <c r="N145" i="6" s="1"/>
  <c r="J27" i="2"/>
  <c r="K145" i="6" s="1"/>
  <c r="C27" i="2"/>
  <c r="BE26" i="2"/>
  <c r="AH54" i="6" s="1"/>
  <c r="BA26" i="2"/>
  <c r="AB26" i="2"/>
  <c r="AB54" i="6" s="1"/>
  <c r="X26" i="2"/>
  <c r="W54" i="6" s="1"/>
  <c r="T26" i="2"/>
  <c r="T54" i="6" s="1"/>
  <c r="P26" i="2"/>
  <c r="P54" i="6" s="1"/>
  <c r="L26" i="2"/>
  <c r="H26" i="2"/>
  <c r="BG25" i="2"/>
  <c r="AJ98" i="6" s="1"/>
  <c r="BC25" i="2"/>
  <c r="AF98" i="6" s="1"/>
  <c r="AD25" i="2"/>
  <c r="AD98" i="6" s="1"/>
  <c r="Z25" i="2"/>
  <c r="Y98" i="6" s="1"/>
  <c r="V25" i="2"/>
  <c r="R25" i="2"/>
  <c r="R98" i="6" s="1"/>
  <c r="N25" i="2"/>
  <c r="N98" i="6" s="1"/>
  <c r="J25" i="2"/>
  <c r="K98" i="6" s="1"/>
  <c r="C25" i="2"/>
  <c r="BE24" i="2"/>
  <c r="AH7" i="6" s="1"/>
  <c r="BA24" i="2"/>
  <c r="AB24" i="2"/>
  <c r="AB7" i="6" s="1"/>
  <c r="X24" i="2"/>
  <c r="W7" i="6" s="1"/>
  <c r="T24" i="2"/>
  <c r="T7" i="6" s="1"/>
  <c r="P24" i="2"/>
  <c r="P7" i="6" s="1"/>
  <c r="L24" i="2"/>
  <c r="H24" i="2"/>
  <c r="BG23" i="2"/>
  <c r="AJ144" i="6" s="1"/>
  <c r="BC23" i="2"/>
  <c r="AF144" i="6" s="1"/>
  <c r="AD23" i="2"/>
  <c r="AD144" i="6" s="1"/>
  <c r="Z23" i="2"/>
  <c r="Y144" i="6" s="1"/>
  <c r="V23" i="2"/>
  <c r="R23" i="2"/>
  <c r="R144" i="6" s="1"/>
  <c r="N23" i="2"/>
  <c r="N144" i="6" s="1"/>
  <c r="J23" i="2"/>
  <c r="K144" i="6" s="1"/>
  <c r="C23" i="2"/>
  <c r="BE22" i="2"/>
  <c r="AH53" i="6" s="1"/>
  <c r="BA22" i="2"/>
  <c r="AB22" i="2"/>
  <c r="AB53" i="6" s="1"/>
  <c r="X22" i="2"/>
  <c r="W53" i="6" s="1"/>
  <c r="T22" i="2"/>
  <c r="T53" i="6" s="1"/>
  <c r="P22" i="2"/>
  <c r="P53" i="6" s="1"/>
  <c r="L22" i="2"/>
  <c r="H22" i="2"/>
  <c r="BG21" i="2"/>
  <c r="AJ143" i="6" s="1"/>
  <c r="BC21" i="2"/>
  <c r="AF143" i="6" s="1"/>
  <c r="AD21" i="2"/>
  <c r="AD143" i="6" s="1"/>
  <c r="Z21" i="2"/>
  <c r="Y143" i="6" s="1"/>
  <c r="V21" i="2"/>
  <c r="R21" i="2"/>
  <c r="R143" i="6" s="1"/>
  <c r="N21" i="2"/>
  <c r="N143" i="6" s="1"/>
  <c r="J21" i="2"/>
  <c r="K143" i="6" s="1"/>
  <c r="C21" i="2"/>
  <c r="BE20" i="2"/>
  <c r="AH52" i="6" s="1"/>
  <c r="BA20" i="2"/>
  <c r="AB20" i="2"/>
  <c r="AB52" i="6" s="1"/>
  <c r="X20" i="2"/>
  <c r="W52" i="6" s="1"/>
  <c r="T20" i="2"/>
  <c r="T52" i="6" s="1"/>
  <c r="P20" i="2"/>
  <c r="P52" i="6" s="1"/>
  <c r="L20" i="2"/>
  <c r="H20" i="2"/>
  <c r="BG19" i="2"/>
  <c r="AJ142" i="6" s="1"/>
  <c r="BC19" i="2"/>
  <c r="AF142" i="6" s="1"/>
  <c r="AD19" i="2"/>
  <c r="AD142" i="6" s="1"/>
  <c r="Z19" i="2"/>
  <c r="Y142" i="6" s="1"/>
  <c r="V19" i="2"/>
  <c r="R19" i="2"/>
  <c r="R142" i="6" s="1"/>
  <c r="N19" i="2"/>
  <c r="N142" i="6" s="1"/>
  <c r="J19" i="2"/>
  <c r="K142" i="6" s="1"/>
  <c r="C19" i="2"/>
  <c r="BE18" i="2"/>
  <c r="AH51" i="6" s="1"/>
  <c r="BA18" i="2"/>
  <c r="AB18" i="2"/>
  <c r="AB51" i="6" s="1"/>
  <c r="X18" i="2"/>
  <c r="W51" i="6" s="1"/>
  <c r="T18" i="2"/>
  <c r="T51" i="6" s="1"/>
  <c r="P18" i="2"/>
  <c r="P51" i="6" s="1"/>
  <c r="L18" i="2"/>
  <c r="H18" i="2"/>
  <c r="BG17" i="2"/>
  <c r="AJ97" i="6" s="1"/>
  <c r="BC17" i="2"/>
  <c r="AF97" i="6" s="1"/>
  <c r="AD17" i="2"/>
  <c r="AD97" i="6" s="1"/>
  <c r="Z17" i="2"/>
  <c r="Y97" i="6" s="1"/>
  <c r="V17" i="2"/>
  <c r="R17" i="2"/>
  <c r="R97" i="6" s="1"/>
  <c r="N17" i="2"/>
  <c r="N97" i="6" s="1"/>
  <c r="J17" i="2"/>
  <c r="K97" i="6" s="1"/>
  <c r="C17" i="2"/>
  <c r="BE16" i="2"/>
  <c r="AH6" i="6" s="1"/>
  <c r="BA16" i="2"/>
  <c r="AB16" i="2"/>
  <c r="AB6" i="6" s="1"/>
  <c r="X16" i="2"/>
  <c r="W6" i="6" s="1"/>
  <c r="T16" i="2"/>
  <c r="T6" i="6" s="1"/>
  <c r="P16" i="2"/>
  <c r="P6" i="6" s="1"/>
  <c r="L16" i="2"/>
  <c r="H16" i="2"/>
  <c r="BG15" i="2"/>
  <c r="AJ158" i="6" s="1"/>
  <c r="BC15" i="2"/>
  <c r="AF158" i="6" s="1"/>
  <c r="AD15" i="2"/>
  <c r="AD158" i="6" s="1"/>
  <c r="Z15" i="2"/>
  <c r="Y158" i="6" s="1"/>
  <c r="V15" i="2"/>
  <c r="R15" i="2"/>
  <c r="R158" i="6" s="1"/>
  <c r="N15" i="2"/>
  <c r="N158" i="6" s="1"/>
  <c r="J15" i="2"/>
  <c r="K158" i="6" s="1"/>
  <c r="C15" i="2"/>
  <c r="BE14" i="2"/>
  <c r="AH67" i="6" s="1"/>
  <c r="BA14" i="2"/>
  <c r="AB14" i="2"/>
  <c r="AB67" i="6" s="1"/>
  <c r="X14" i="2"/>
  <c r="W67" i="6" s="1"/>
  <c r="T14" i="2"/>
  <c r="T67" i="6" s="1"/>
  <c r="P14" i="2"/>
  <c r="P67" i="6" s="1"/>
  <c r="L14" i="2"/>
  <c r="H14" i="2"/>
  <c r="BG13" i="2"/>
  <c r="AJ128" i="6" s="1"/>
  <c r="BC13" i="2"/>
  <c r="AF128" i="6" s="1"/>
  <c r="AD13" i="2"/>
  <c r="AD128" i="6" s="1"/>
  <c r="Z13" i="2"/>
  <c r="Y128" i="6" s="1"/>
  <c r="V13" i="2"/>
  <c r="R13" i="2"/>
  <c r="R128" i="6" s="1"/>
  <c r="N13" i="2"/>
  <c r="N128" i="6" s="1"/>
  <c r="J13" i="2"/>
  <c r="K128" i="6" s="1"/>
  <c r="C13" i="2"/>
  <c r="BE12" i="2"/>
  <c r="AH37" i="6" s="1"/>
  <c r="BA12" i="2"/>
  <c r="AB12" i="2"/>
  <c r="AB37" i="6" s="1"/>
  <c r="X12" i="2"/>
  <c r="W37" i="6" s="1"/>
  <c r="T12" i="2"/>
  <c r="T37" i="6" s="1"/>
  <c r="P12" i="2"/>
  <c r="P37" i="6" s="1"/>
  <c r="L12" i="2"/>
  <c r="H12" i="2"/>
  <c r="BG11" i="2"/>
  <c r="AJ111" i="6" s="1"/>
  <c r="BC11" i="2"/>
  <c r="AF111" i="6" s="1"/>
  <c r="AD11" i="2"/>
  <c r="AD111" i="6" s="1"/>
  <c r="Z11" i="2"/>
  <c r="Y111" i="6" s="1"/>
  <c r="V11" i="2"/>
  <c r="R11" i="2"/>
  <c r="R111" i="6" s="1"/>
  <c r="N11" i="2"/>
  <c r="N111" i="6" s="1"/>
  <c r="J11" i="2"/>
  <c r="K111" i="6" s="1"/>
  <c r="C11" i="2"/>
  <c r="BE10" i="2"/>
  <c r="AH20" i="6" s="1"/>
  <c r="BA10" i="2"/>
  <c r="AB10" i="2"/>
  <c r="AB20" i="6" s="1"/>
  <c r="X10" i="2"/>
  <c r="W20" i="6" s="1"/>
  <c r="T10" i="2"/>
  <c r="T20" i="6" s="1"/>
  <c r="P10" i="2"/>
  <c r="P20" i="6" s="1"/>
  <c r="L10" i="2"/>
  <c r="H10" i="2"/>
  <c r="BG9" i="2"/>
  <c r="AJ96" i="6" s="1"/>
  <c r="BC9" i="2"/>
  <c r="AF96" i="6" s="1"/>
  <c r="AD9" i="2"/>
  <c r="AD96" i="6" s="1"/>
  <c r="Z9" i="2"/>
  <c r="Y96" i="6" s="1"/>
  <c r="V9" i="2"/>
  <c r="R9" i="2"/>
  <c r="R96" i="6" s="1"/>
  <c r="N9" i="2"/>
  <c r="N96" i="6" s="1"/>
  <c r="J9" i="2"/>
  <c r="K96" i="6" s="1"/>
  <c r="C9" i="2"/>
  <c r="BE8" i="2"/>
  <c r="AH5" i="6" s="1"/>
  <c r="BA8" i="2"/>
  <c r="AB8" i="2"/>
  <c r="AB5" i="6" s="1"/>
  <c r="X8" i="2"/>
  <c r="W5" i="6" s="1"/>
  <c r="T8" i="2"/>
  <c r="T5" i="6" s="1"/>
  <c r="P8" i="2"/>
  <c r="P5" i="6" s="1"/>
  <c r="L8" i="2"/>
  <c r="H8" i="2"/>
  <c r="BG7" i="2"/>
  <c r="AJ157" i="6" s="1"/>
  <c r="BA7" i="2"/>
  <c r="AE7" i="2"/>
  <c r="X7" i="2"/>
  <c r="W157" i="6" s="1"/>
  <c r="P7" i="2"/>
  <c r="P157" i="6" s="1"/>
  <c r="H7" i="2"/>
  <c r="AC6" i="2"/>
  <c r="AC66" i="6" s="1"/>
  <c r="U6" i="2"/>
  <c r="U66" i="6" s="1"/>
  <c r="M6" i="2"/>
  <c r="M66" i="6" s="1"/>
  <c r="BG5" i="2"/>
  <c r="AJ95" i="6" s="1"/>
  <c r="Z5" i="2"/>
  <c r="Y95" i="6" s="1"/>
  <c r="R5" i="2"/>
  <c r="R95" i="6" s="1"/>
  <c r="J5" i="2"/>
  <c r="K95" i="6" s="1"/>
  <c r="BD4" i="2"/>
  <c r="AG4" i="6" s="1"/>
  <c r="Z4" i="2"/>
  <c r="Y4" i="6" s="1"/>
  <c r="R4" i="2"/>
  <c r="R4" i="6" s="1"/>
  <c r="J4" i="2"/>
  <c r="K4" i="6" s="1"/>
  <c r="D114" i="2"/>
  <c r="D107" i="2"/>
  <c r="D100" i="2"/>
  <c r="D82" i="2"/>
  <c r="D62" i="2"/>
  <c r="BK116" i="2"/>
  <c r="AN18" i="6" s="1"/>
  <c r="BK84" i="2"/>
  <c r="AN90" i="6" s="1"/>
  <c r="BK52" i="2"/>
  <c r="AN10" i="6" s="1"/>
  <c r="BK20" i="2"/>
  <c r="AN52" i="6" s="1"/>
  <c r="C178" i="2"/>
  <c r="C162" i="2"/>
  <c r="C146" i="2"/>
  <c r="C130" i="2"/>
  <c r="P184" i="2"/>
  <c r="P140" i="6" s="1"/>
  <c r="T98" i="2"/>
  <c r="T29" i="6" s="1"/>
  <c r="P98" i="2"/>
  <c r="P29" i="6" s="1"/>
  <c r="L98" i="2"/>
  <c r="H98" i="2"/>
  <c r="BG97" i="2"/>
  <c r="AJ168" i="6" s="1"/>
  <c r="BC97" i="2"/>
  <c r="AF168" i="6" s="1"/>
  <c r="AD97" i="2"/>
  <c r="AD168" i="6" s="1"/>
  <c r="Z97" i="2"/>
  <c r="Y168" i="6" s="1"/>
  <c r="V97" i="2"/>
  <c r="R97" i="2"/>
  <c r="R168" i="6" s="1"/>
  <c r="N97" i="2"/>
  <c r="N168" i="6" s="1"/>
  <c r="J97" i="2"/>
  <c r="K168" i="6" s="1"/>
  <c r="C97" i="2"/>
  <c r="BE96" i="2"/>
  <c r="AH77" i="6" s="1"/>
  <c r="BA96" i="2"/>
  <c r="AB96" i="2"/>
  <c r="AB77" i="6" s="1"/>
  <c r="X96" i="2"/>
  <c r="W77" i="6" s="1"/>
  <c r="T96" i="2"/>
  <c r="T77" i="6" s="1"/>
  <c r="P96" i="2"/>
  <c r="P77" i="6" s="1"/>
  <c r="H96" i="2"/>
  <c r="BG95" i="2"/>
  <c r="AJ183" i="6" s="1"/>
  <c r="BC95" i="2"/>
  <c r="AF183" i="6" s="1"/>
  <c r="AD95" i="2"/>
  <c r="AD183" i="6" s="1"/>
  <c r="Z95" i="2"/>
  <c r="Y183" i="6" s="1"/>
  <c r="V95" i="2"/>
  <c r="R95" i="2"/>
  <c r="R183" i="6" s="1"/>
  <c r="N95" i="2"/>
  <c r="N183" i="6" s="1"/>
  <c r="J95" i="2"/>
  <c r="K183" i="6" s="1"/>
  <c r="C95" i="2"/>
  <c r="BE94" i="2"/>
  <c r="AH92" i="6" s="1"/>
  <c r="BA94" i="2"/>
  <c r="AB94" i="2"/>
  <c r="AB92" i="6" s="1"/>
  <c r="X94" i="2"/>
  <c r="W92" i="6" s="1"/>
  <c r="T94" i="2"/>
  <c r="T92" i="6" s="1"/>
  <c r="P94" i="2"/>
  <c r="P92" i="6" s="1"/>
  <c r="L94" i="2"/>
  <c r="H94" i="2"/>
  <c r="BG93" i="2"/>
  <c r="AJ182" i="6" s="1"/>
  <c r="BC93" i="2"/>
  <c r="AF182" i="6" s="1"/>
  <c r="AD93" i="2"/>
  <c r="AD182" i="6" s="1"/>
  <c r="Z93" i="2"/>
  <c r="Y182" i="6" s="1"/>
  <c r="V93" i="2"/>
  <c r="R93" i="2"/>
  <c r="R182" i="6" s="1"/>
  <c r="N93" i="2"/>
  <c r="N182" i="6" s="1"/>
  <c r="J93" i="2"/>
  <c r="K182" i="6" s="1"/>
  <c r="C93" i="2"/>
  <c r="BE92" i="2"/>
  <c r="AH91" i="6" s="1"/>
  <c r="BA92" i="2"/>
  <c r="AB92" i="2"/>
  <c r="AB91" i="6" s="1"/>
  <c r="X92" i="2"/>
  <c r="W91" i="6" s="1"/>
  <c r="T92" i="2"/>
  <c r="T91" i="6" s="1"/>
  <c r="P92" i="2"/>
  <c r="P91" i="6" s="1"/>
  <c r="L92" i="2"/>
  <c r="H92" i="2"/>
  <c r="BG91" i="2"/>
  <c r="AJ118" i="6" s="1"/>
  <c r="BC91" i="2"/>
  <c r="AF118" i="6" s="1"/>
  <c r="AD91" i="2"/>
  <c r="AD118" i="6" s="1"/>
  <c r="Z91" i="2"/>
  <c r="Y118" i="6" s="1"/>
  <c r="V91" i="2"/>
  <c r="R91" i="2"/>
  <c r="R118" i="6" s="1"/>
  <c r="N118" i="6"/>
  <c r="J91" i="2"/>
  <c r="K118" i="6" s="1"/>
  <c r="C91" i="2"/>
  <c r="BE90" i="2"/>
  <c r="AH27" i="6" s="1"/>
  <c r="BA90" i="2"/>
  <c r="AB90" i="2"/>
  <c r="AB27" i="6" s="1"/>
  <c r="X90" i="2"/>
  <c r="W27" i="6" s="1"/>
  <c r="T27" i="6"/>
  <c r="P27" i="6"/>
  <c r="L90" i="2"/>
  <c r="H90" i="2"/>
  <c r="BG89" i="2"/>
  <c r="AJ137" i="6" s="1"/>
  <c r="BC89" i="2"/>
  <c r="AF137" i="6" s="1"/>
  <c r="AD89" i="2"/>
  <c r="AD137" i="6" s="1"/>
  <c r="Z89" i="2"/>
  <c r="Y137" i="6" s="1"/>
  <c r="V89" i="2"/>
  <c r="R89" i="2"/>
  <c r="R137" i="6" s="1"/>
  <c r="N89" i="2"/>
  <c r="N137" i="6" s="1"/>
  <c r="J89" i="2"/>
  <c r="K137" i="6" s="1"/>
  <c r="C89" i="2"/>
  <c r="BE88" i="2"/>
  <c r="AH46" i="6" s="1"/>
  <c r="BA88" i="2"/>
  <c r="AB88" i="2"/>
  <c r="AB46" i="6" s="1"/>
  <c r="X88" i="2"/>
  <c r="W46" i="6" s="1"/>
  <c r="T88" i="2"/>
  <c r="T46" i="6" s="1"/>
  <c r="P88" i="2"/>
  <c r="P46" i="6" s="1"/>
  <c r="L88" i="2"/>
  <c r="H88" i="2"/>
  <c r="BG87" i="2"/>
  <c r="AJ136" i="6" s="1"/>
  <c r="BC87" i="2"/>
  <c r="AF136" i="6" s="1"/>
  <c r="AD87" i="2"/>
  <c r="AD136" i="6" s="1"/>
  <c r="Z87" i="2"/>
  <c r="Y136" i="6" s="1"/>
  <c r="V87" i="2"/>
  <c r="R87" i="2"/>
  <c r="R136" i="6" s="1"/>
  <c r="N87" i="2"/>
  <c r="N136" i="6" s="1"/>
  <c r="I87" i="2"/>
  <c r="BD86" i="2"/>
  <c r="AG45" i="6" s="1"/>
  <c r="AE86" i="2"/>
  <c r="AA86" i="2"/>
  <c r="AA45" i="6" s="1"/>
  <c r="W86" i="2"/>
  <c r="V45" i="6" s="1"/>
  <c r="S86" i="2"/>
  <c r="S45" i="6" s="1"/>
  <c r="O86" i="2"/>
  <c r="O45" i="6" s="1"/>
  <c r="J86" i="2"/>
  <c r="K45" i="6" s="1"/>
  <c r="C86" i="2"/>
  <c r="BE85" i="2"/>
  <c r="AH181" i="6" s="1"/>
  <c r="BA85" i="2"/>
  <c r="AB85" i="2"/>
  <c r="AB181" i="6" s="1"/>
  <c r="X85" i="2"/>
  <c r="W181" i="6" s="1"/>
  <c r="T85" i="2"/>
  <c r="T181" i="6" s="1"/>
  <c r="P85" i="2"/>
  <c r="P181" i="6" s="1"/>
  <c r="L85" i="2"/>
  <c r="H85" i="2"/>
  <c r="BG84" i="2"/>
  <c r="AJ90" i="6" s="1"/>
  <c r="BC84" i="2"/>
  <c r="AF90" i="6" s="1"/>
  <c r="AD84" i="2"/>
  <c r="AD90" i="6" s="1"/>
  <c r="Z84" i="2"/>
  <c r="Y90" i="6" s="1"/>
  <c r="V84" i="2"/>
  <c r="R84" i="2"/>
  <c r="R90" i="6" s="1"/>
  <c r="N84" i="2"/>
  <c r="N90" i="6" s="1"/>
  <c r="J84" i="2"/>
  <c r="K90" i="6" s="1"/>
  <c r="C84" i="2"/>
  <c r="BE83" i="2"/>
  <c r="AH117" i="6" s="1"/>
  <c r="BA83" i="2"/>
  <c r="AB83" i="2"/>
  <c r="AB117" i="6" s="1"/>
  <c r="X83" i="2"/>
  <c r="W117" i="6" s="1"/>
  <c r="T83" i="2"/>
  <c r="T117" i="6" s="1"/>
  <c r="P83" i="2"/>
  <c r="P117" i="6" s="1"/>
  <c r="L83" i="2"/>
  <c r="H83" i="2"/>
  <c r="BG82" i="2"/>
  <c r="AJ26" i="6" s="1"/>
  <c r="BC82" i="2"/>
  <c r="AF26" i="6" s="1"/>
  <c r="AD82" i="2"/>
  <c r="AD26" i="6" s="1"/>
  <c r="Z82" i="2"/>
  <c r="Y26" i="6" s="1"/>
  <c r="V82" i="2"/>
  <c r="R82" i="2"/>
  <c r="R26" i="6" s="1"/>
  <c r="N82" i="2"/>
  <c r="N26" i="6" s="1"/>
  <c r="J82" i="2"/>
  <c r="K26" i="6" s="1"/>
  <c r="C82" i="2"/>
  <c r="BE81" i="2"/>
  <c r="AH152" i="6" s="1"/>
  <c r="BA81" i="2"/>
  <c r="AB81" i="2"/>
  <c r="AB152" i="6" s="1"/>
  <c r="X81" i="2"/>
  <c r="W152" i="6" s="1"/>
  <c r="T81" i="2"/>
  <c r="T152" i="6" s="1"/>
  <c r="P81" i="2"/>
  <c r="P152" i="6" s="1"/>
  <c r="L81" i="2"/>
  <c r="H81" i="2"/>
  <c r="BG80" i="2"/>
  <c r="AJ61" i="6" s="1"/>
  <c r="BC80" i="2"/>
  <c r="AF61" i="6" s="1"/>
  <c r="AD80" i="2"/>
  <c r="AD61" i="6" s="1"/>
  <c r="Z80" i="2"/>
  <c r="Y61" i="6" s="1"/>
  <c r="V80" i="2"/>
  <c r="R80" i="2"/>
  <c r="R61" i="6" s="1"/>
  <c r="N80" i="2"/>
  <c r="N61" i="6" s="1"/>
  <c r="J80" i="2"/>
  <c r="K61" i="6" s="1"/>
  <c r="C80" i="2"/>
  <c r="BE79" i="2"/>
  <c r="AH165" i="6" s="1"/>
  <c r="BA79" i="2"/>
  <c r="AB79" i="2"/>
  <c r="AB165" i="6" s="1"/>
  <c r="X79" i="2"/>
  <c r="W165" i="6" s="1"/>
  <c r="T79" i="2"/>
  <c r="T165" i="6" s="1"/>
  <c r="P79" i="2"/>
  <c r="P165" i="6" s="1"/>
  <c r="L79" i="2"/>
  <c r="H79" i="2"/>
  <c r="BG78" i="2"/>
  <c r="AJ74" i="6" s="1"/>
  <c r="BC78" i="2"/>
  <c r="AF74" i="6" s="1"/>
  <c r="AD78" i="2"/>
  <c r="AD74" i="6" s="1"/>
  <c r="Z78" i="2"/>
  <c r="Y74" i="6" s="1"/>
  <c r="V78" i="2"/>
  <c r="R78" i="2"/>
  <c r="R74" i="6" s="1"/>
  <c r="N78" i="2"/>
  <c r="N74" i="6" s="1"/>
  <c r="J78" i="2"/>
  <c r="K74" i="6" s="1"/>
  <c r="C78" i="2"/>
  <c r="BE77" i="2"/>
  <c r="AH134" i="6" s="1"/>
  <c r="BA77" i="2"/>
  <c r="AB77" i="2"/>
  <c r="AB134" i="6" s="1"/>
  <c r="X77" i="2"/>
  <c r="W134" i="6" s="1"/>
  <c r="T77" i="2"/>
  <c r="T134" i="6" s="1"/>
  <c r="P77" i="2"/>
  <c r="P134" i="6" s="1"/>
  <c r="L77" i="2"/>
  <c r="H77" i="2"/>
  <c r="BG76" i="2"/>
  <c r="AJ43" i="6" s="1"/>
  <c r="BC76" i="2"/>
  <c r="AF43" i="6" s="1"/>
  <c r="AD76" i="2"/>
  <c r="AD43" i="6" s="1"/>
  <c r="Z76" i="2"/>
  <c r="Y43" i="6" s="1"/>
  <c r="V76" i="2"/>
  <c r="R76" i="2"/>
  <c r="R43" i="6" s="1"/>
  <c r="N76" i="2"/>
  <c r="N43" i="6" s="1"/>
  <c r="J76" i="2"/>
  <c r="K43" i="6" s="1"/>
  <c r="C76" i="2"/>
  <c r="BE75" i="2"/>
  <c r="AH116" i="6" s="1"/>
  <c r="BA75" i="2"/>
  <c r="AB75" i="2"/>
  <c r="AB116" i="6" s="1"/>
  <c r="X75" i="2"/>
  <c r="W116" i="6" s="1"/>
  <c r="T75" i="2"/>
  <c r="T116" i="6" s="1"/>
  <c r="P75" i="2"/>
  <c r="P116" i="6" s="1"/>
  <c r="K75" i="2"/>
  <c r="L116" i="6" s="1"/>
  <c r="BF74" i="2"/>
  <c r="AI25" i="6" s="1"/>
  <c r="AC74" i="2"/>
  <c r="AC25" i="6" s="1"/>
  <c r="Y74" i="2"/>
  <c r="X25" i="6" s="1"/>
  <c r="U74" i="2"/>
  <c r="U25" i="6" s="1"/>
  <c r="Q74" i="2"/>
  <c r="Q25" i="6" s="1"/>
  <c r="L74" i="2"/>
  <c r="H74" i="2"/>
  <c r="BG73" i="2"/>
  <c r="AJ103" i="6" s="1"/>
  <c r="BC73" i="2"/>
  <c r="AF103" i="6" s="1"/>
  <c r="AD73" i="2"/>
  <c r="AD103" i="6" s="1"/>
  <c r="Z73" i="2"/>
  <c r="Y103" i="6" s="1"/>
  <c r="V73" i="2"/>
  <c r="R73" i="2"/>
  <c r="R103" i="6" s="1"/>
  <c r="N73" i="2"/>
  <c r="N103" i="6" s="1"/>
  <c r="J73" i="2"/>
  <c r="K103" i="6" s="1"/>
  <c r="C73" i="2"/>
  <c r="BE72" i="2"/>
  <c r="AH12" i="6" s="1"/>
  <c r="BA72" i="2"/>
  <c r="AB72" i="2"/>
  <c r="AB12" i="6" s="1"/>
  <c r="X72" i="2"/>
  <c r="W12" i="6" s="1"/>
  <c r="T72" i="2"/>
  <c r="T12" i="6" s="1"/>
  <c r="P72" i="2"/>
  <c r="P12" i="6" s="1"/>
  <c r="L72" i="2"/>
  <c r="H72" i="2"/>
  <c r="BG71" i="2"/>
  <c r="AJ102" i="6" s="1"/>
  <c r="BC71" i="2"/>
  <c r="AF102" i="6" s="1"/>
  <c r="AD71" i="2"/>
  <c r="AD102" i="6" s="1"/>
  <c r="Z71" i="2"/>
  <c r="Y102" i="6" s="1"/>
  <c r="V71" i="2"/>
  <c r="R71" i="2"/>
  <c r="R102" i="6" s="1"/>
  <c r="N71" i="2"/>
  <c r="N102" i="6" s="1"/>
  <c r="J71" i="2"/>
  <c r="K102" i="6" s="1"/>
  <c r="C71" i="2"/>
  <c r="BE70" i="2"/>
  <c r="AH11" i="6" s="1"/>
  <c r="BA70" i="2"/>
  <c r="AB70" i="2"/>
  <c r="AB11" i="6" s="1"/>
  <c r="X70" i="2"/>
  <c r="W11" i="6" s="1"/>
  <c r="T70" i="2"/>
  <c r="T11" i="6" s="1"/>
  <c r="P70" i="2"/>
  <c r="P11" i="6" s="1"/>
  <c r="L70" i="2"/>
  <c r="H70" i="2"/>
  <c r="BG69" i="2"/>
  <c r="AJ151" i="6" s="1"/>
  <c r="BC69" i="2"/>
  <c r="AF151" i="6" s="1"/>
  <c r="AD69" i="2"/>
  <c r="AD151" i="6" s="1"/>
  <c r="Z69" i="2"/>
  <c r="Y151" i="6" s="1"/>
  <c r="V69" i="2"/>
  <c r="R69" i="2"/>
  <c r="R151" i="6" s="1"/>
  <c r="N69" i="2"/>
  <c r="N151" i="6" s="1"/>
  <c r="J69" i="2"/>
  <c r="K151" i="6" s="1"/>
  <c r="C69" i="2"/>
  <c r="BE68" i="2"/>
  <c r="AH60" i="6" s="1"/>
  <c r="BA68" i="2"/>
  <c r="AB68" i="2"/>
  <c r="AB60" i="6" s="1"/>
  <c r="X68" i="2"/>
  <c r="W60" i="6" s="1"/>
  <c r="T68" i="2"/>
  <c r="T60" i="6" s="1"/>
  <c r="P68" i="2"/>
  <c r="P60" i="6" s="1"/>
  <c r="L68" i="2"/>
  <c r="H68" i="2"/>
  <c r="BG67" i="2"/>
  <c r="AJ163" i="6" s="1"/>
  <c r="BC67" i="2"/>
  <c r="AF163" i="6" s="1"/>
  <c r="AD67" i="2"/>
  <c r="AD163" i="6" s="1"/>
  <c r="Z67" i="2"/>
  <c r="Y163" i="6" s="1"/>
  <c r="V67" i="2"/>
  <c r="R67" i="2"/>
  <c r="R163" i="6" s="1"/>
  <c r="N67" i="2"/>
  <c r="N163" i="6" s="1"/>
  <c r="J67" i="2"/>
  <c r="K163" i="6" s="1"/>
  <c r="C67" i="2"/>
  <c r="BE66" i="2"/>
  <c r="AH72" i="6" s="1"/>
  <c r="BA66" i="2"/>
  <c r="AB66" i="2"/>
  <c r="AB72" i="6" s="1"/>
  <c r="X66" i="2"/>
  <c r="W72" i="6" s="1"/>
  <c r="T66" i="2"/>
  <c r="T72" i="6" s="1"/>
  <c r="P66" i="2"/>
  <c r="P72" i="6" s="1"/>
  <c r="L66" i="2"/>
  <c r="H66" i="2"/>
  <c r="BG65" i="2"/>
  <c r="AJ178" i="6" s="1"/>
  <c r="BC65" i="2"/>
  <c r="AF178" i="6" s="1"/>
  <c r="AD65" i="2"/>
  <c r="AD178" i="6" s="1"/>
  <c r="Z65" i="2"/>
  <c r="Y178" i="6" s="1"/>
  <c r="V65" i="2"/>
  <c r="R65" i="2"/>
  <c r="R178" i="6" s="1"/>
  <c r="N65" i="2"/>
  <c r="N178" i="6" s="1"/>
  <c r="J65" i="2"/>
  <c r="K178" i="6" s="1"/>
  <c r="C65" i="2"/>
  <c r="BE64" i="2"/>
  <c r="AH87" i="6" s="1"/>
  <c r="BA64" i="2"/>
  <c r="AB64" i="2"/>
  <c r="AB87" i="6" s="1"/>
  <c r="X64" i="2"/>
  <c r="W87" i="6" s="1"/>
  <c r="T64" i="2"/>
  <c r="T87" i="6" s="1"/>
  <c r="P64" i="2"/>
  <c r="P87" i="6" s="1"/>
  <c r="L64" i="2"/>
  <c r="H64" i="2"/>
  <c r="BG63" i="2"/>
  <c r="AJ133" i="6" s="1"/>
  <c r="BC63" i="2"/>
  <c r="AF133" i="6" s="1"/>
  <c r="AD63" i="2"/>
  <c r="AD133" i="6" s="1"/>
  <c r="Z63" i="2"/>
  <c r="Y133" i="6" s="1"/>
  <c r="V63" i="2"/>
  <c r="R63" i="2"/>
  <c r="R133" i="6" s="1"/>
  <c r="N63" i="2"/>
  <c r="N133" i="6" s="1"/>
  <c r="J63" i="2"/>
  <c r="K133" i="6" s="1"/>
  <c r="C63" i="2"/>
  <c r="BE62" i="2"/>
  <c r="AH42" i="6" s="1"/>
  <c r="BA62" i="2"/>
  <c r="AB62" i="2"/>
  <c r="AB42" i="6" s="1"/>
  <c r="X62" i="2"/>
  <c r="W42" i="6" s="1"/>
  <c r="T62" i="2"/>
  <c r="T42" i="6" s="1"/>
  <c r="P62" i="2"/>
  <c r="P42" i="6" s="1"/>
  <c r="L62" i="2"/>
  <c r="H62" i="2"/>
  <c r="BG61" i="2"/>
  <c r="AJ177" i="6" s="1"/>
  <c r="BC61" i="2"/>
  <c r="AF177" i="6" s="1"/>
  <c r="AD61" i="2"/>
  <c r="AD177" i="6" s="1"/>
  <c r="Z61" i="2"/>
  <c r="Y177" i="6" s="1"/>
  <c r="V61" i="2"/>
  <c r="R61" i="2"/>
  <c r="R177" i="6" s="1"/>
  <c r="N61" i="2"/>
  <c r="N177" i="6" s="1"/>
  <c r="J61" i="2"/>
  <c r="K177" i="6" s="1"/>
  <c r="C61" i="2"/>
  <c r="BE60" i="2"/>
  <c r="AH86" i="6" s="1"/>
  <c r="BA60" i="2"/>
  <c r="AB60" i="2"/>
  <c r="AB86" i="6" s="1"/>
  <c r="X60" i="2"/>
  <c r="W86" i="6" s="1"/>
  <c r="T60" i="2"/>
  <c r="T86" i="6" s="1"/>
  <c r="P60" i="2"/>
  <c r="P86" i="6" s="1"/>
  <c r="L60" i="2"/>
  <c r="H60" i="2"/>
  <c r="BG59" i="2"/>
  <c r="AJ176" i="6" s="1"/>
  <c r="BC59" i="2"/>
  <c r="AF176" i="6" s="1"/>
  <c r="AD59" i="2"/>
  <c r="AD176" i="6" s="1"/>
  <c r="Z59" i="2"/>
  <c r="Y176" i="6" s="1"/>
  <c r="V59" i="2"/>
  <c r="R59" i="2"/>
  <c r="R176" i="6" s="1"/>
  <c r="N59" i="2"/>
  <c r="N176" i="6" s="1"/>
  <c r="J59" i="2"/>
  <c r="K176" i="6" s="1"/>
  <c r="C59" i="2"/>
  <c r="BE58" i="2"/>
  <c r="AH85" i="6" s="1"/>
  <c r="BA58" i="2"/>
  <c r="AB58" i="2"/>
  <c r="AB85" i="6" s="1"/>
  <c r="X58" i="2"/>
  <c r="W85" i="6" s="1"/>
  <c r="T58" i="2"/>
  <c r="T85" i="6" s="1"/>
  <c r="P58" i="2"/>
  <c r="P85" i="6" s="1"/>
  <c r="L58" i="2"/>
  <c r="H58" i="2"/>
  <c r="BG57" i="2"/>
  <c r="AJ162" i="6" s="1"/>
  <c r="BC57" i="2"/>
  <c r="AF162" i="6" s="1"/>
  <c r="AD57" i="2"/>
  <c r="AD162" i="6" s="1"/>
  <c r="Z57" i="2"/>
  <c r="Y162" i="6" s="1"/>
  <c r="V57" i="2"/>
  <c r="R57" i="2"/>
  <c r="R162" i="6" s="1"/>
  <c r="N57" i="2"/>
  <c r="N162" i="6" s="1"/>
  <c r="J57" i="2"/>
  <c r="K162" i="6" s="1"/>
  <c r="C57" i="2"/>
  <c r="BE56" i="2"/>
  <c r="AH71" i="6" s="1"/>
  <c r="BA56" i="2"/>
  <c r="AB56" i="2"/>
  <c r="AB71" i="6" s="1"/>
  <c r="X56" i="2"/>
  <c r="W71" i="6" s="1"/>
  <c r="T56" i="2"/>
  <c r="T71" i="6" s="1"/>
  <c r="P56" i="2"/>
  <c r="P71" i="6" s="1"/>
  <c r="L56" i="2"/>
  <c r="H56" i="2"/>
  <c r="BG55" i="2"/>
  <c r="AJ113" i="6" s="1"/>
  <c r="BC55" i="2"/>
  <c r="AF113" i="6" s="1"/>
  <c r="AD55" i="2"/>
  <c r="AD113" i="6" s="1"/>
  <c r="Z55" i="2"/>
  <c r="Y113" i="6" s="1"/>
  <c r="V55" i="2"/>
  <c r="R55" i="2"/>
  <c r="R113" i="6" s="1"/>
  <c r="N55" i="2"/>
  <c r="N113" i="6" s="1"/>
  <c r="J55" i="2"/>
  <c r="K113" i="6" s="1"/>
  <c r="C55" i="2"/>
  <c r="BE54" i="2"/>
  <c r="AH22" i="6" s="1"/>
  <c r="BA54" i="2"/>
  <c r="AB54" i="2"/>
  <c r="AB22" i="6" s="1"/>
  <c r="X54" i="2"/>
  <c r="W22" i="6" s="1"/>
  <c r="T54" i="2"/>
  <c r="T22" i="6" s="1"/>
  <c r="P54" i="2"/>
  <c r="P22" i="6" s="1"/>
  <c r="L54" i="2"/>
  <c r="H54" i="2"/>
  <c r="BG53" i="2"/>
  <c r="AJ101" i="6" s="1"/>
  <c r="BC53" i="2"/>
  <c r="AF101" i="6" s="1"/>
  <c r="AD53" i="2"/>
  <c r="AD101" i="6" s="1"/>
  <c r="Z53" i="2"/>
  <c r="Y101" i="6" s="1"/>
  <c r="V53" i="2"/>
  <c r="R53" i="2"/>
  <c r="R101" i="6" s="1"/>
  <c r="N53" i="2"/>
  <c r="N101" i="6" s="1"/>
  <c r="J53" i="2"/>
  <c r="K101" i="6" s="1"/>
  <c r="C53" i="2"/>
  <c r="BE52" i="2"/>
  <c r="AH10" i="6" s="1"/>
  <c r="BA52" i="2"/>
  <c r="AB52" i="2"/>
  <c r="AB10" i="6" s="1"/>
  <c r="X52" i="2"/>
  <c r="W10" i="6" s="1"/>
  <c r="T52" i="2"/>
  <c r="T10" i="6" s="1"/>
  <c r="P52" i="2"/>
  <c r="P10" i="6" s="1"/>
  <c r="L52" i="2"/>
  <c r="H52" i="2"/>
  <c r="BG51" i="2"/>
  <c r="AJ149" i="6" s="1"/>
  <c r="BC51" i="2"/>
  <c r="AF149" i="6" s="1"/>
  <c r="AD51" i="2"/>
  <c r="AD149" i="6" s="1"/>
  <c r="Z51" i="2"/>
  <c r="Y149" i="6" s="1"/>
  <c r="V51" i="2"/>
  <c r="R51" i="2"/>
  <c r="R149" i="6" s="1"/>
  <c r="N51" i="2"/>
  <c r="N149" i="6" s="1"/>
  <c r="J51" i="2"/>
  <c r="K149" i="6" s="1"/>
  <c r="C51" i="2"/>
  <c r="BE50" i="2"/>
  <c r="AH58" i="6" s="1"/>
  <c r="AE50" i="2"/>
  <c r="AA50" i="2"/>
  <c r="AA58" i="6" s="1"/>
  <c r="W50" i="2"/>
  <c r="V58" i="6" s="1"/>
  <c r="S50" i="2"/>
  <c r="S58" i="6" s="1"/>
  <c r="O50" i="2"/>
  <c r="O58" i="6" s="1"/>
  <c r="K50" i="2"/>
  <c r="L58" i="6" s="1"/>
  <c r="BF49" i="2"/>
  <c r="AI174" i="6" s="1"/>
  <c r="BB49" i="2"/>
  <c r="AE174" i="6" s="1"/>
  <c r="AC49" i="2"/>
  <c r="AC174" i="6" s="1"/>
  <c r="Y49" i="2"/>
  <c r="X174" i="6" s="1"/>
  <c r="U49" i="2"/>
  <c r="U174" i="6" s="1"/>
  <c r="Q49" i="2"/>
  <c r="Q174" i="6" s="1"/>
  <c r="M49" i="2"/>
  <c r="M174" i="6" s="1"/>
  <c r="I49" i="2"/>
  <c r="BD48" i="2"/>
  <c r="AG83" i="6" s="1"/>
  <c r="AE48" i="2"/>
  <c r="AA48" i="2"/>
  <c r="AA83" i="6" s="1"/>
  <c r="W48" i="2"/>
  <c r="V83" i="6" s="1"/>
  <c r="S48" i="2"/>
  <c r="S83" i="6" s="1"/>
  <c r="O48" i="2"/>
  <c r="O83" i="6" s="1"/>
  <c r="K48" i="2"/>
  <c r="L83" i="6" s="1"/>
  <c r="BF47" i="2"/>
  <c r="AI161" i="6" s="1"/>
  <c r="BB47" i="2"/>
  <c r="AE161" i="6" s="1"/>
  <c r="AC47" i="2"/>
  <c r="AC161" i="6" s="1"/>
  <c r="Y47" i="2"/>
  <c r="X161" i="6" s="1"/>
  <c r="U47" i="2"/>
  <c r="U161" i="6" s="1"/>
  <c r="Q47" i="2"/>
  <c r="Q161" i="6" s="1"/>
  <c r="M47" i="2"/>
  <c r="M161" i="6" s="1"/>
  <c r="I47" i="2"/>
  <c r="BD46" i="2"/>
  <c r="AG70" i="6" s="1"/>
  <c r="AE46" i="2"/>
  <c r="AA46" i="2"/>
  <c r="AA70" i="6" s="1"/>
  <c r="W46" i="2"/>
  <c r="V70" i="6" s="1"/>
  <c r="S46" i="2"/>
  <c r="S70" i="6" s="1"/>
  <c r="O46" i="2"/>
  <c r="O70" i="6" s="1"/>
  <c r="K46" i="2"/>
  <c r="L70" i="6" s="1"/>
  <c r="BF45" i="2"/>
  <c r="AI130" i="6" s="1"/>
  <c r="BB45" i="2"/>
  <c r="AE130" i="6" s="1"/>
  <c r="AC45" i="2"/>
  <c r="AC130" i="6" s="1"/>
  <c r="Y45" i="2"/>
  <c r="X130" i="6" s="1"/>
  <c r="U45" i="2"/>
  <c r="U130" i="6" s="1"/>
  <c r="Q45" i="2"/>
  <c r="Q130" i="6" s="1"/>
  <c r="M45" i="2"/>
  <c r="M130" i="6" s="1"/>
  <c r="I45" i="2"/>
  <c r="BD44" i="2"/>
  <c r="AG39" i="6" s="1"/>
  <c r="AE44" i="2"/>
  <c r="AA44" i="2"/>
  <c r="AA39" i="6" s="1"/>
  <c r="W44" i="2"/>
  <c r="V39" i="6" s="1"/>
  <c r="S44" i="2"/>
  <c r="S39" i="6" s="1"/>
  <c r="O44" i="2"/>
  <c r="O39" i="6" s="1"/>
  <c r="K44" i="2"/>
  <c r="L39" i="6" s="1"/>
  <c r="BF43" i="2"/>
  <c r="AI129" i="6" s="1"/>
  <c r="BB43" i="2"/>
  <c r="AE129" i="6" s="1"/>
  <c r="AC43" i="2"/>
  <c r="AC129" i="6" s="1"/>
  <c r="Y43" i="2"/>
  <c r="X129" i="6" s="1"/>
  <c r="U43" i="2"/>
  <c r="U129" i="6" s="1"/>
  <c r="Q43" i="2"/>
  <c r="Q129" i="6" s="1"/>
  <c r="M43" i="2"/>
  <c r="M129" i="6" s="1"/>
  <c r="I43" i="2"/>
  <c r="BD42" i="2"/>
  <c r="AG38" i="6" s="1"/>
  <c r="AE42" i="2"/>
  <c r="AA42" i="2"/>
  <c r="AA38" i="6" s="1"/>
  <c r="W42" i="2"/>
  <c r="V38" i="6" s="1"/>
  <c r="S42" i="2"/>
  <c r="S38" i="6" s="1"/>
  <c r="O42" i="2"/>
  <c r="O38" i="6" s="1"/>
  <c r="K42" i="2"/>
  <c r="L38" i="6" s="1"/>
  <c r="BF41" i="2"/>
  <c r="AI173" i="6" s="1"/>
  <c r="BB41" i="2"/>
  <c r="AE173" i="6" s="1"/>
  <c r="AC41" i="2"/>
  <c r="AC173" i="6" s="1"/>
  <c r="Y41" i="2"/>
  <c r="X173" i="6" s="1"/>
  <c r="U41" i="2"/>
  <c r="U173" i="6" s="1"/>
  <c r="Q41" i="2"/>
  <c r="Q173" i="6" s="1"/>
  <c r="M41" i="2"/>
  <c r="M173" i="6" s="1"/>
  <c r="I41" i="2"/>
  <c r="BD40" i="2"/>
  <c r="AG82" i="6" s="1"/>
  <c r="AE40" i="2"/>
  <c r="AA40" i="2"/>
  <c r="AA82" i="6" s="1"/>
  <c r="W40" i="2"/>
  <c r="V82" i="6" s="1"/>
  <c r="S40" i="2"/>
  <c r="S82" i="6" s="1"/>
  <c r="O40" i="2"/>
  <c r="O82" i="6" s="1"/>
  <c r="K40" i="2"/>
  <c r="L82" i="6" s="1"/>
  <c r="BF39" i="2"/>
  <c r="AI147" i="6" s="1"/>
  <c r="BB39" i="2"/>
  <c r="AE147" i="6" s="1"/>
  <c r="AC39" i="2"/>
  <c r="AC147" i="6" s="1"/>
  <c r="Y39" i="2"/>
  <c r="X147" i="6" s="1"/>
  <c r="U39" i="2"/>
  <c r="U147" i="6" s="1"/>
  <c r="Q39" i="2"/>
  <c r="Q147" i="6" s="1"/>
  <c r="M39" i="2"/>
  <c r="M147" i="6" s="1"/>
  <c r="I39" i="2"/>
  <c r="BD38" i="2"/>
  <c r="AG56" i="6" s="1"/>
  <c r="AE38" i="2"/>
  <c r="AA38" i="2"/>
  <c r="AA56" i="6" s="1"/>
  <c r="W38" i="2"/>
  <c r="V56" i="6" s="1"/>
  <c r="S38" i="2"/>
  <c r="S56" i="6" s="1"/>
  <c r="O38" i="2"/>
  <c r="O56" i="6" s="1"/>
  <c r="K38" i="2"/>
  <c r="L56" i="6" s="1"/>
  <c r="BF37" i="2"/>
  <c r="AI112" i="6" s="1"/>
  <c r="BB37" i="2"/>
  <c r="AE112" i="6" s="1"/>
  <c r="AC37" i="2"/>
  <c r="AC112" i="6" s="1"/>
  <c r="Y37" i="2"/>
  <c r="X112" i="6" s="1"/>
  <c r="U37" i="2"/>
  <c r="U112" i="6" s="1"/>
  <c r="Q37" i="2"/>
  <c r="Q112" i="6" s="1"/>
  <c r="M37" i="2"/>
  <c r="M112" i="6" s="1"/>
  <c r="I37" i="2"/>
  <c r="BD36" i="2"/>
  <c r="AG21" i="6" s="1"/>
  <c r="AE36" i="2"/>
  <c r="AA36" i="2"/>
  <c r="AA21" i="6" s="1"/>
  <c r="W36" i="2"/>
  <c r="V21" i="6" s="1"/>
  <c r="S36" i="2"/>
  <c r="S21" i="6" s="1"/>
  <c r="O36" i="2"/>
  <c r="O21" i="6" s="1"/>
  <c r="K36" i="2"/>
  <c r="L21" i="6" s="1"/>
  <c r="BF35" i="2"/>
  <c r="AI160" i="6" s="1"/>
  <c r="BB35" i="2"/>
  <c r="AE160" i="6" s="1"/>
  <c r="AC35" i="2"/>
  <c r="AC160" i="6" s="1"/>
  <c r="Y35" i="2"/>
  <c r="X160" i="6" s="1"/>
  <c r="U35" i="2"/>
  <c r="U160" i="6" s="1"/>
  <c r="Q35" i="2"/>
  <c r="Q160" i="6" s="1"/>
  <c r="M35" i="2"/>
  <c r="M160" i="6" s="1"/>
  <c r="I35" i="2"/>
  <c r="BD34" i="2"/>
  <c r="AG69" i="6" s="1"/>
  <c r="AE34" i="2"/>
  <c r="AA34" i="2"/>
  <c r="AA69" i="6" s="1"/>
  <c r="W34" i="2"/>
  <c r="V69" i="6" s="1"/>
  <c r="S34" i="2"/>
  <c r="S69" i="6" s="1"/>
  <c r="O34" i="2"/>
  <c r="O69" i="6" s="1"/>
  <c r="K34" i="2"/>
  <c r="L69" i="6" s="1"/>
  <c r="BF33" i="2"/>
  <c r="AI99" i="6" s="1"/>
  <c r="BB33" i="2"/>
  <c r="AE99" i="6" s="1"/>
  <c r="AC33" i="2"/>
  <c r="AC99" i="6" s="1"/>
  <c r="Y33" i="2"/>
  <c r="X99" i="6" s="1"/>
  <c r="U33" i="2"/>
  <c r="U99" i="6" s="1"/>
  <c r="Q33" i="2"/>
  <c r="Q99" i="6" s="1"/>
  <c r="M33" i="2"/>
  <c r="M99" i="6" s="1"/>
  <c r="I33" i="2"/>
  <c r="BD32" i="2"/>
  <c r="AG8" i="6" s="1"/>
  <c r="AE32" i="2"/>
  <c r="AA32" i="2"/>
  <c r="AA8" i="6" s="1"/>
  <c r="W32" i="2"/>
  <c r="V8" i="6" s="1"/>
  <c r="S32" i="2"/>
  <c r="S8" i="6" s="1"/>
  <c r="O32" i="2"/>
  <c r="O8" i="6" s="1"/>
  <c r="K32" i="2"/>
  <c r="L8" i="6" s="1"/>
  <c r="BF31" i="2"/>
  <c r="AI172" i="6" s="1"/>
  <c r="BB31" i="2"/>
  <c r="AE172" i="6" s="1"/>
  <c r="AC31" i="2"/>
  <c r="AC172" i="6" s="1"/>
  <c r="Y31" i="2"/>
  <c r="X172" i="6" s="1"/>
  <c r="U31" i="2"/>
  <c r="U172" i="6" s="1"/>
  <c r="Q31" i="2"/>
  <c r="Q172" i="6" s="1"/>
  <c r="M31" i="2"/>
  <c r="M172" i="6" s="1"/>
  <c r="I31" i="2"/>
  <c r="BD30" i="2"/>
  <c r="AG81" i="6" s="1"/>
  <c r="AE30" i="2"/>
  <c r="AA30" i="2"/>
  <c r="AA81" i="6" s="1"/>
  <c r="W30" i="2"/>
  <c r="V81" i="6" s="1"/>
  <c r="S30" i="2"/>
  <c r="S81" i="6" s="1"/>
  <c r="O30" i="2"/>
  <c r="O81" i="6" s="1"/>
  <c r="K30" i="2"/>
  <c r="L81" i="6" s="1"/>
  <c r="BF29" i="2"/>
  <c r="AI146" i="6" s="1"/>
  <c r="BB29" i="2"/>
  <c r="AE146" i="6" s="1"/>
  <c r="AC29" i="2"/>
  <c r="AC146" i="6" s="1"/>
  <c r="Y29" i="2"/>
  <c r="X146" i="6" s="1"/>
  <c r="U29" i="2"/>
  <c r="U146" i="6" s="1"/>
  <c r="Q29" i="2"/>
  <c r="Q146" i="6" s="1"/>
  <c r="M29" i="2"/>
  <c r="M146" i="6" s="1"/>
  <c r="I29" i="2"/>
  <c r="BD28" i="2"/>
  <c r="AG55" i="6" s="1"/>
  <c r="AE28" i="2"/>
  <c r="AA28" i="2"/>
  <c r="AA55" i="6" s="1"/>
  <c r="W28" i="2"/>
  <c r="V55" i="6" s="1"/>
  <c r="S28" i="2"/>
  <c r="S55" i="6" s="1"/>
  <c r="O28" i="2"/>
  <c r="O55" i="6" s="1"/>
  <c r="K28" i="2"/>
  <c r="L55" i="6" s="1"/>
  <c r="BF27" i="2"/>
  <c r="AI145" i="6" s="1"/>
  <c r="BB27" i="2"/>
  <c r="AE145" i="6" s="1"/>
  <c r="AC27" i="2"/>
  <c r="AC145" i="6" s="1"/>
  <c r="Y27" i="2"/>
  <c r="X145" i="6" s="1"/>
  <c r="U27" i="2"/>
  <c r="U145" i="6" s="1"/>
  <c r="Q27" i="2"/>
  <c r="Q145" i="6" s="1"/>
  <c r="M27" i="2"/>
  <c r="M145" i="6" s="1"/>
  <c r="I27" i="2"/>
  <c r="BD26" i="2"/>
  <c r="AG54" i="6" s="1"/>
  <c r="AE26" i="2"/>
  <c r="AA26" i="2"/>
  <c r="AA54" i="6" s="1"/>
  <c r="W26" i="2"/>
  <c r="V54" i="6" s="1"/>
  <c r="S26" i="2"/>
  <c r="S54" i="6" s="1"/>
  <c r="O26" i="2"/>
  <c r="O54" i="6" s="1"/>
  <c r="K26" i="2"/>
  <c r="L54" i="6" s="1"/>
  <c r="BF25" i="2"/>
  <c r="AI98" i="6" s="1"/>
  <c r="BB25" i="2"/>
  <c r="AE98" i="6" s="1"/>
  <c r="AC25" i="2"/>
  <c r="AC98" i="6" s="1"/>
  <c r="Y25" i="2"/>
  <c r="X98" i="6" s="1"/>
  <c r="U25" i="2"/>
  <c r="U98" i="6" s="1"/>
  <c r="Q25" i="2"/>
  <c r="Q98" i="6" s="1"/>
  <c r="M25" i="2"/>
  <c r="M98" i="6" s="1"/>
  <c r="I25" i="2"/>
  <c r="BD24" i="2"/>
  <c r="AG7" i="6" s="1"/>
  <c r="AE24" i="2"/>
  <c r="AA24" i="2"/>
  <c r="AA7" i="6" s="1"/>
  <c r="W24" i="2"/>
  <c r="V7" i="6" s="1"/>
  <c r="S24" i="2"/>
  <c r="S7" i="6" s="1"/>
  <c r="O24" i="2"/>
  <c r="O7" i="6" s="1"/>
  <c r="K24" i="2"/>
  <c r="L7" i="6" s="1"/>
  <c r="BF23" i="2"/>
  <c r="AI144" i="6" s="1"/>
  <c r="BB23" i="2"/>
  <c r="AE144" i="6" s="1"/>
  <c r="AC23" i="2"/>
  <c r="AC144" i="6" s="1"/>
  <c r="Y23" i="2"/>
  <c r="X144" i="6" s="1"/>
  <c r="U23" i="2"/>
  <c r="U144" i="6" s="1"/>
  <c r="Q23" i="2"/>
  <c r="Q144" i="6" s="1"/>
  <c r="M23" i="2"/>
  <c r="M144" i="6" s="1"/>
  <c r="I23" i="2"/>
  <c r="BD22" i="2"/>
  <c r="AG53" i="6" s="1"/>
  <c r="AE22" i="2"/>
  <c r="AA22" i="2"/>
  <c r="AA53" i="6" s="1"/>
  <c r="W22" i="2"/>
  <c r="V53" i="6" s="1"/>
  <c r="S22" i="2"/>
  <c r="S53" i="6" s="1"/>
  <c r="O22" i="2"/>
  <c r="O53" i="6" s="1"/>
  <c r="K22" i="2"/>
  <c r="L53" i="6" s="1"/>
  <c r="BF21" i="2"/>
  <c r="AI143" i="6" s="1"/>
  <c r="BB21" i="2"/>
  <c r="AE143" i="6" s="1"/>
  <c r="AC21" i="2"/>
  <c r="AC143" i="6" s="1"/>
  <c r="Y21" i="2"/>
  <c r="X143" i="6" s="1"/>
  <c r="U21" i="2"/>
  <c r="U143" i="6" s="1"/>
  <c r="Q21" i="2"/>
  <c r="Q143" i="6" s="1"/>
  <c r="M21" i="2"/>
  <c r="M143" i="6" s="1"/>
  <c r="I21" i="2"/>
  <c r="BD20" i="2"/>
  <c r="AG52" i="6" s="1"/>
  <c r="AE20" i="2"/>
  <c r="AA20" i="2"/>
  <c r="AA52" i="6" s="1"/>
  <c r="W20" i="2"/>
  <c r="V52" i="6" s="1"/>
  <c r="S20" i="2"/>
  <c r="S52" i="6" s="1"/>
  <c r="O20" i="2"/>
  <c r="O52" i="6" s="1"/>
  <c r="K20" i="2"/>
  <c r="L52" i="6" s="1"/>
  <c r="BF19" i="2"/>
  <c r="AI142" i="6" s="1"/>
  <c r="BB19" i="2"/>
  <c r="AE142" i="6" s="1"/>
  <c r="AC19" i="2"/>
  <c r="AC142" i="6" s="1"/>
  <c r="Y19" i="2"/>
  <c r="X142" i="6" s="1"/>
  <c r="U19" i="2"/>
  <c r="U142" i="6" s="1"/>
  <c r="Q19" i="2"/>
  <c r="Q142" i="6" s="1"/>
  <c r="M19" i="2"/>
  <c r="M142" i="6" s="1"/>
  <c r="I19" i="2"/>
  <c r="BD18" i="2"/>
  <c r="AG51" i="6" s="1"/>
  <c r="AE18" i="2"/>
  <c r="AA18" i="2"/>
  <c r="AA51" i="6" s="1"/>
  <c r="W18" i="2"/>
  <c r="V51" i="6" s="1"/>
  <c r="S18" i="2"/>
  <c r="S51" i="6" s="1"/>
  <c r="O18" i="2"/>
  <c r="O51" i="6" s="1"/>
  <c r="K18" i="2"/>
  <c r="L51" i="6" s="1"/>
  <c r="BF17" i="2"/>
  <c r="AI97" i="6" s="1"/>
  <c r="BB17" i="2"/>
  <c r="AE97" i="6" s="1"/>
  <c r="AC17" i="2"/>
  <c r="AC97" i="6" s="1"/>
  <c r="Y17" i="2"/>
  <c r="X97" i="6" s="1"/>
  <c r="U17" i="2"/>
  <c r="U97" i="6" s="1"/>
  <c r="Q17" i="2"/>
  <c r="Q97" i="6" s="1"/>
  <c r="M17" i="2"/>
  <c r="M97" i="6" s="1"/>
  <c r="I17" i="2"/>
  <c r="BD16" i="2"/>
  <c r="AG6" i="6" s="1"/>
  <c r="AE16" i="2"/>
  <c r="AA16" i="2"/>
  <c r="AA6" i="6" s="1"/>
  <c r="W16" i="2"/>
  <c r="V6" i="6" s="1"/>
  <c r="S16" i="2"/>
  <c r="S6" i="6" s="1"/>
  <c r="O16" i="2"/>
  <c r="O6" i="6" s="1"/>
  <c r="K16" i="2"/>
  <c r="L6" i="6" s="1"/>
  <c r="BF15" i="2"/>
  <c r="AI158" i="6" s="1"/>
  <c r="BB15" i="2"/>
  <c r="AE158" i="6" s="1"/>
  <c r="AC15" i="2"/>
  <c r="AC158" i="6" s="1"/>
  <c r="Y15" i="2"/>
  <c r="X158" i="6" s="1"/>
  <c r="U15" i="2"/>
  <c r="U158" i="6" s="1"/>
  <c r="Q15" i="2"/>
  <c r="Q158" i="6" s="1"/>
  <c r="M15" i="2"/>
  <c r="M158" i="6" s="1"/>
  <c r="I15" i="2"/>
  <c r="BD14" i="2"/>
  <c r="AG67" i="6" s="1"/>
  <c r="AE14" i="2"/>
  <c r="AA14" i="2"/>
  <c r="AA67" i="6" s="1"/>
  <c r="W14" i="2"/>
  <c r="V67" i="6" s="1"/>
  <c r="S14" i="2"/>
  <c r="S67" i="6" s="1"/>
  <c r="O14" i="2"/>
  <c r="O67" i="6" s="1"/>
  <c r="K14" i="2"/>
  <c r="L67" i="6" s="1"/>
  <c r="BF13" i="2"/>
  <c r="AI128" i="6" s="1"/>
  <c r="BB13" i="2"/>
  <c r="AE128" i="6" s="1"/>
  <c r="AC13" i="2"/>
  <c r="AC128" i="6" s="1"/>
  <c r="Y13" i="2"/>
  <c r="X128" i="6" s="1"/>
  <c r="U13" i="2"/>
  <c r="U128" i="6" s="1"/>
  <c r="Q13" i="2"/>
  <c r="Q128" i="6" s="1"/>
  <c r="M13" i="2"/>
  <c r="M128" i="6" s="1"/>
  <c r="I13" i="2"/>
  <c r="BD12" i="2"/>
  <c r="AG37" i="6" s="1"/>
  <c r="AE12" i="2"/>
  <c r="AA12" i="2"/>
  <c r="AA37" i="6" s="1"/>
  <c r="W12" i="2"/>
  <c r="V37" i="6" s="1"/>
  <c r="S12" i="2"/>
  <c r="S37" i="6" s="1"/>
  <c r="O12" i="2"/>
  <c r="O37" i="6" s="1"/>
  <c r="K12" i="2"/>
  <c r="L37" i="6" s="1"/>
  <c r="BF11" i="2"/>
  <c r="AI111" i="6" s="1"/>
  <c r="BB11" i="2"/>
  <c r="AE111" i="6" s="1"/>
  <c r="AC11" i="2"/>
  <c r="AC111" i="6" s="1"/>
  <c r="Y11" i="2"/>
  <c r="X111" i="6" s="1"/>
  <c r="U11" i="2"/>
  <c r="U111" i="6" s="1"/>
  <c r="Q11" i="2"/>
  <c r="Q111" i="6" s="1"/>
  <c r="M11" i="2"/>
  <c r="M111" i="6" s="1"/>
  <c r="I11" i="2"/>
  <c r="BD10" i="2"/>
  <c r="AG20" i="6" s="1"/>
  <c r="AE10" i="2"/>
  <c r="AA10" i="2"/>
  <c r="AA20" i="6" s="1"/>
  <c r="W10" i="2"/>
  <c r="V20" i="6" s="1"/>
  <c r="S10" i="2"/>
  <c r="S20" i="6" s="1"/>
  <c r="O10" i="2"/>
  <c r="O20" i="6" s="1"/>
  <c r="K10" i="2"/>
  <c r="L20" i="6" s="1"/>
  <c r="BF9" i="2"/>
  <c r="AI96" i="6" s="1"/>
  <c r="BB9" i="2"/>
  <c r="AE96" i="6" s="1"/>
  <c r="AC9" i="2"/>
  <c r="AC96" i="6" s="1"/>
  <c r="Y9" i="2"/>
  <c r="X96" i="6" s="1"/>
  <c r="U9" i="2"/>
  <c r="U96" i="6" s="1"/>
  <c r="Q9" i="2"/>
  <c r="Q96" i="6" s="1"/>
  <c r="M9" i="2"/>
  <c r="M96" i="6" s="1"/>
  <c r="I9" i="2"/>
  <c r="BD8" i="2"/>
  <c r="AG5" i="6" s="1"/>
  <c r="AE8" i="2"/>
  <c r="AA8" i="2"/>
  <c r="AA5" i="6" s="1"/>
  <c r="W8" i="2"/>
  <c r="V5" i="6" s="1"/>
  <c r="S8" i="2"/>
  <c r="S5" i="6" s="1"/>
  <c r="O8" i="2"/>
  <c r="O5" i="6" s="1"/>
  <c r="K8" i="2"/>
  <c r="L5" i="6" s="1"/>
  <c r="BE7" i="2"/>
  <c r="AH157" i="6" s="1"/>
  <c r="AD7" i="2"/>
  <c r="AD157" i="6" s="1"/>
  <c r="W7" i="2"/>
  <c r="V157" i="6" s="1"/>
  <c r="O7" i="2"/>
  <c r="O157" i="6" s="1"/>
  <c r="BA6" i="2"/>
  <c r="AB6" i="2"/>
  <c r="AB66" i="6" s="1"/>
  <c r="T6" i="2"/>
  <c r="T66" i="6" s="1"/>
  <c r="L6" i="2"/>
  <c r="BF5" i="2"/>
  <c r="AI95" i="6" s="1"/>
  <c r="Y5" i="2"/>
  <c r="X95" i="6" s="1"/>
  <c r="Q5" i="2"/>
  <c r="Q95" i="6" s="1"/>
  <c r="I5" i="2"/>
  <c r="BC4" i="2"/>
  <c r="AF4" i="6" s="1"/>
  <c r="AE4" i="2"/>
  <c r="W4" i="2"/>
  <c r="V4" i="6" s="1"/>
  <c r="O4" i="2"/>
  <c r="O4" i="6" s="1"/>
  <c r="D110" i="2"/>
  <c r="D103" i="2"/>
  <c r="D96" i="2"/>
  <c r="D75" i="2"/>
  <c r="D68" i="2"/>
  <c r="BK108" i="2"/>
  <c r="AN78" i="6" s="1"/>
  <c r="BK76" i="2"/>
  <c r="AN43" i="6" s="1"/>
  <c r="BK44" i="2"/>
  <c r="AN39" i="6" s="1"/>
  <c r="BK12" i="2"/>
  <c r="AN37" i="6" s="1"/>
  <c r="C174" i="2"/>
  <c r="C158" i="2"/>
  <c r="C142" i="2"/>
  <c r="C126" i="2"/>
  <c r="BE185" i="2"/>
  <c r="AH100" i="6" s="1"/>
  <c r="BB185" i="2"/>
  <c r="AE100" i="6" s="1"/>
  <c r="BF185" i="2"/>
  <c r="AI100" i="6" s="1"/>
  <c r="BC185" i="2"/>
  <c r="AF100" i="6" s="1"/>
  <c r="BG185" i="2"/>
  <c r="AJ100" i="6" s="1"/>
  <c r="BK185" i="2"/>
  <c r="AN100" i="6" s="1"/>
  <c r="BE183" i="2"/>
  <c r="AH185" i="6" s="1"/>
  <c r="BB183" i="2"/>
  <c r="AE185" i="6" s="1"/>
  <c r="BF183" i="2"/>
  <c r="AI185" i="6" s="1"/>
  <c r="BC183" i="2"/>
  <c r="AF185" i="6" s="1"/>
  <c r="BG183" i="2"/>
  <c r="AJ185" i="6" s="1"/>
  <c r="BK183" i="2"/>
  <c r="AN185" i="6" s="1"/>
  <c r="BE181" i="2"/>
  <c r="AH115" i="6" s="1"/>
  <c r="BB181" i="2"/>
  <c r="AE115" i="6" s="1"/>
  <c r="BF181" i="2"/>
  <c r="AI115" i="6" s="1"/>
  <c r="BC181" i="2"/>
  <c r="AF115" i="6" s="1"/>
  <c r="BG181" i="2"/>
  <c r="AJ115" i="6" s="1"/>
  <c r="BK181" i="2"/>
  <c r="AN115" i="6" s="1"/>
  <c r="BE179" i="2"/>
  <c r="AH105" i="6" s="1"/>
  <c r="BB179" i="2"/>
  <c r="AE105" i="6" s="1"/>
  <c r="BF179" i="2"/>
  <c r="AI105" i="6" s="1"/>
  <c r="BC179" i="2"/>
  <c r="AF105" i="6" s="1"/>
  <c r="BG179" i="2"/>
  <c r="AJ105" i="6" s="1"/>
  <c r="BK179" i="2"/>
  <c r="AN105" i="6" s="1"/>
  <c r="BE177" i="2"/>
  <c r="AH107" i="6" s="1"/>
  <c r="BB177" i="2"/>
  <c r="AE107" i="6" s="1"/>
  <c r="BF177" i="2"/>
  <c r="AI107" i="6" s="1"/>
  <c r="BC177" i="2"/>
  <c r="AF107" i="6" s="1"/>
  <c r="BG177" i="2"/>
  <c r="AJ107" i="6" s="1"/>
  <c r="BK177" i="2"/>
  <c r="AN107" i="6" s="1"/>
  <c r="BE175" i="2"/>
  <c r="AH114" i="6" s="1"/>
  <c r="BB175" i="2"/>
  <c r="AE114" i="6" s="1"/>
  <c r="BF175" i="2"/>
  <c r="AI114" i="6" s="1"/>
  <c r="BC175" i="2"/>
  <c r="AF114" i="6" s="1"/>
  <c r="BG175" i="2"/>
  <c r="AJ114" i="6" s="1"/>
  <c r="BK175" i="2"/>
  <c r="AN114" i="6" s="1"/>
  <c r="BE173" i="2"/>
  <c r="AH175" i="6" s="1"/>
  <c r="BB173" i="2"/>
  <c r="AE175" i="6" s="1"/>
  <c r="BF173" i="2"/>
  <c r="AI175" i="6" s="1"/>
  <c r="BC173" i="2"/>
  <c r="AF175" i="6" s="1"/>
  <c r="BG173" i="2"/>
  <c r="AJ175" i="6" s="1"/>
  <c r="BK173" i="2"/>
  <c r="AN175" i="6" s="1"/>
  <c r="BE171" i="2"/>
  <c r="AH108" i="6" s="1"/>
  <c r="BB171" i="2"/>
  <c r="AE108" i="6" s="1"/>
  <c r="BF171" i="2"/>
  <c r="AI108" i="6" s="1"/>
  <c r="BC171" i="2"/>
  <c r="AF108" i="6" s="1"/>
  <c r="BG171" i="2"/>
  <c r="AJ108" i="6" s="1"/>
  <c r="BK171" i="2"/>
  <c r="AN108" i="6" s="1"/>
  <c r="BE169" i="2"/>
  <c r="AH167" i="6" s="1"/>
  <c r="BB169" i="2"/>
  <c r="AE167" i="6" s="1"/>
  <c r="BF169" i="2"/>
  <c r="AI167" i="6" s="1"/>
  <c r="BC169" i="2"/>
  <c r="AF167" i="6" s="1"/>
  <c r="BG169" i="2"/>
  <c r="AJ167" i="6" s="1"/>
  <c r="BK169" i="2"/>
  <c r="AN167" i="6" s="1"/>
  <c r="BE167" i="2"/>
  <c r="AH154" i="6" s="1"/>
  <c r="BB167" i="2"/>
  <c r="AE154" i="6" s="1"/>
  <c r="BF167" i="2"/>
  <c r="AI154" i="6" s="1"/>
  <c r="BC167" i="2"/>
  <c r="AF154" i="6" s="1"/>
  <c r="BG167" i="2"/>
  <c r="AJ154" i="6" s="1"/>
  <c r="BK167" i="2"/>
  <c r="AN154" i="6" s="1"/>
  <c r="BE165" i="2"/>
  <c r="AH131" i="6" s="1"/>
  <c r="BB165" i="2"/>
  <c r="AE131" i="6" s="1"/>
  <c r="BF165" i="2"/>
  <c r="AI131" i="6" s="1"/>
  <c r="BC165" i="2"/>
  <c r="AF131" i="6" s="1"/>
  <c r="BG165" i="2"/>
  <c r="AJ131" i="6" s="1"/>
  <c r="BK165" i="2"/>
  <c r="AN131" i="6" s="1"/>
  <c r="BE184" i="2"/>
  <c r="AH140" i="6" s="1"/>
  <c r="BB184" i="2"/>
  <c r="AE140" i="6" s="1"/>
  <c r="BF184" i="2"/>
  <c r="AI140" i="6" s="1"/>
  <c r="BC184" i="2"/>
  <c r="AF140" i="6" s="1"/>
  <c r="BG184" i="2"/>
  <c r="AJ140" i="6" s="1"/>
  <c r="BK184" i="2"/>
  <c r="AN140" i="6" s="1"/>
  <c r="BE182" i="2"/>
  <c r="AH119" i="6" s="1"/>
  <c r="BB182" i="2"/>
  <c r="AE119" i="6" s="1"/>
  <c r="BF182" i="2"/>
  <c r="AI119" i="6" s="1"/>
  <c r="BC182" i="2"/>
  <c r="AF119" i="6" s="1"/>
  <c r="BG182" i="2"/>
  <c r="AJ119" i="6" s="1"/>
  <c r="BK182" i="2"/>
  <c r="AN119" i="6" s="1"/>
  <c r="BE180" i="2"/>
  <c r="AH126" i="6" s="1"/>
  <c r="BB180" i="2"/>
  <c r="AE126" i="6" s="1"/>
  <c r="BF180" i="2"/>
  <c r="AI126" i="6" s="1"/>
  <c r="BC180" i="2"/>
  <c r="AF126" i="6" s="1"/>
  <c r="BG180" i="2"/>
  <c r="AJ126" i="6" s="1"/>
  <c r="BK180" i="2"/>
  <c r="AN126" i="6" s="1"/>
  <c r="BE178" i="2"/>
  <c r="AH150" i="6" s="1"/>
  <c r="BB178" i="2"/>
  <c r="AE150" i="6" s="1"/>
  <c r="BF178" i="2"/>
  <c r="AI150" i="6" s="1"/>
  <c r="BC178" i="2"/>
  <c r="AF150" i="6" s="1"/>
  <c r="BG178" i="2"/>
  <c r="AJ150" i="6" s="1"/>
  <c r="BK178" i="2"/>
  <c r="AN150" i="6" s="1"/>
  <c r="BE176" i="2"/>
  <c r="AH180" i="6" s="1"/>
  <c r="BB176" i="2"/>
  <c r="AE180" i="6" s="1"/>
  <c r="BF176" i="2"/>
  <c r="AI180" i="6" s="1"/>
  <c r="BC176" i="2"/>
  <c r="AF180" i="6" s="1"/>
  <c r="BG176" i="2"/>
  <c r="AJ180" i="6" s="1"/>
  <c r="BK176" i="2"/>
  <c r="AN180" i="6" s="1"/>
  <c r="BE174" i="2"/>
  <c r="AH171" i="6" s="1"/>
  <c r="BB174" i="2"/>
  <c r="AE171" i="6" s="1"/>
  <c r="BF174" i="2"/>
  <c r="AI171" i="6" s="1"/>
  <c r="BC174" i="2"/>
  <c r="AF171" i="6" s="1"/>
  <c r="BG174" i="2"/>
  <c r="AJ171" i="6" s="1"/>
  <c r="BK174" i="2"/>
  <c r="AN171" i="6" s="1"/>
  <c r="BE172" i="2"/>
  <c r="AH106" i="6" s="1"/>
  <c r="BB172" i="2"/>
  <c r="AE106" i="6" s="1"/>
  <c r="BF172" i="2"/>
  <c r="AI106" i="6" s="1"/>
  <c r="BC172" i="2"/>
  <c r="AF106" i="6" s="1"/>
  <c r="BG172" i="2"/>
  <c r="AJ106" i="6" s="1"/>
  <c r="BK172" i="2"/>
  <c r="AN106" i="6" s="1"/>
  <c r="BE170" i="2"/>
  <c r="AH141" i="6" s="1"/>
  <c r="BB170" i="2"/>
  <c r="AE141" i="6" s="1"/>
  <c r="BF170" i="2"/>
  <c r="AI141" i="6" s="1"/>
  <c r="BC170" i="2"/>
  <c r="AF141" i="6" s="1"/>
  <c r="BG170" i="2"/>
  <c r="AJ141" i="6" s="1"/>
  <c r="BK170" i="2"/>
  <c r="AN141" i="6" s="1"/>
  <c r="BE168" i="2"/>
  <c r="AH148" i="6" s="1"/>
  <c r="BB168" i="2"/>
  <c r="AE148" i="6" s="1"/>
  <c r="BF168" i="2"/>
  <c r="AI148" i="6" s="1"/>
  <c r="BC168" i="2"/>
  <c r="AF148" i="6" s="1"/>
  <c r="BG168" i="2"/>
  <c r="AJ148" i="6" s="1"/>
  <c r="BK168" i="2"/>
  <c r="AN148" i="6" s="1"/>
  <c r="BE166" i="2"/>
  <c r="AH125" i="6" s="1"/>
  <c r="BB166" i="2"/>
  <c r="AE125" i="6" s="1"/>
  <c r="BF166" i="2"/>
  <c r="AI125" i="6" s="1"/>
  <c r="BC166" i="2"/>
  <c r="AF125" i="6" s="1"/>
  <c r="BG166" i="2"/>
  <c r="AJ125" i="6" s="1"/>
  <c r="BK166" i="2"/>
  <c r="AN125" i="6" s="1"/>
  <c r="BE164" i="2"/>
  <c r="AH159" i="6" s="1"/>
  <c r="BB164" i="2"/>
  <c r="AE159" i="6" s="1"/>
  <c r="BF164" i="2"/>
  <c r="AI159" i="6" s="1"/>
  <c r="BC164" i="2"/>
  <c r="AF159" i="6" s="1"/>
  <c r="BG164" i="2"/>
  <c r="AJ159" i="6" s="1"/>
  <c r="BK164" i="2"/>
  <c r="AN159" i="6" s="1"/>
  <c r="BD181" i="2"/>
  <c r="AG115" i="6" s="1"/>
  <c r="BD179" i="2"/>
  <c r="AG105" i="6" s="1"/>
  <c r="BD177" i="2"/>
  <c r="AG107" i="6" s="1"/>
  <c r="BD175" i="2"/>
  <c r="AG114" i="6" s="1"/>
  <c r="BD173" i="2"/>
  <c r="AG175" i="6" s="1"/>
  <c r="BD171" i="2"/>
  <c r="AG108" i="6" s="1"/>
  <c r="BD169" i="2"/>
  <c r="AG167" i="6" s="1"/>
  <c r="BD167" i="2"/>
  <c r="AG154" i="6" s="1"/>
  <c r="BD165" i="2"/>
  <c r="AG131" i="6" s="1"/>
  <c r="C182" i="4"/>
  <c r="C56" i="4"/>
  <c r="C19" i="4"/>
  <c r="C25" i="4"/>
  <c r="C88" i="4"/>
  <c r="C51" i="4"/>
  <c r="C12" i="4"/>
  <c r="C73" i="4"/>
  <c r="C154" i="4"/>
  <c r="C53" i="4"/>
  <c r="C126" i="4"/>
  <c r="C161" i="4"/>
  <c r="C112" i="4"/>
  <c r="C9" i="4"/>
  <c r="C114" i="4"/>
  <c r="C38" i="4"/>
  <c r="C110" i="4"/>
  <c r="C32" i="4"/>
  <c r="C179" i="4"/>
  <c r="C178" i="4"/>
  <c r="C168" i="4"/>
  <c r="C106" i="4"/>
  <c r="C87" i="4"/>
  <c r="C10" i="4"/>
  <c r="C91" i="4"/>
  <c r="C11" i="4"/>
  <c r="C139" i="4"/>
  <c r="C29" i="4"/>
  <c r="C31" i="4"/>
  <c r="C18" i="4"/>
  <c r="C146" i="4"/>
  <c r="C16" i="4"/>
  <c r="C128" i="4"/>
  <c r="C145" i="4"/>
  <c r="C138" i="4"/>
  <c r="C127" i="4"/>
  <c r="C52" i="4"/>
  <c r="C158" i="4"/>
  <c r="C65" i="4"/>
  <c r="I124" i="2"/>
  <c r="M124" i="2"/>
  <c r="M36" i="6" s="1"/>
  <c r="Q124" i="2"/>
  <c r="Q36" i="6" s="1"/>
  <c r="U124" i="2"/>
  <c r="U36" i="6" s="1"/>
  <c r="Y124" i="2"/>
  <c r="X36" i="6" s="1"/>
  <c r="AC124" i="2"/>
  <c r="AC36" i="6" s="1"/>
  <c r="BA124" i="2"/>
  <c r="I125" i="2"/>
  <c r="M125" i="2"/>
  <c r="M31" i="6" s="1"/>
  <c r="Q125" i="2"/>
  <c r="Q31" i="6" s="1"/>
  <c r="U125" i="2"/>
  <c r="U31" i="6" s="1"/>
  <c r="Y125" i="2"/>
  <c r="X31" i="6" s="1"/>
  <c r="AC125" i="2"/>
  <c r="AC31" i="6" s="1"/>
  <c r="BA125" i="2"/>
  <c r="I126" i="2"/>
  <c r="M126" i="2"/>
  <c r="M73" i="6" s="1"/>
  <c r="Q126" i="2"/>
  <c r="Q73" i="6" s="1"/>
  <c r="U126" i="2"/>
  <c r="U73" i="6" s="1"/>
  <c r="Y126" i="2"/>
  <c r="X73" i="6" s="1"/>
  <c r="AC126" i="2"/>
  <c r="AC73" i="6" s="1"/>
  <c r="BA126" i="2"/>
  <c r="I127" i="2"/>
  <c r="M127" i="2"/>
  <c r="M62" i="6" s="1"/>
  <c r="Q127" i="2"/>
  <c r="Q62" i="6" s="1"/>
  <c r="U127" i="2"/>
  <c r="U62" i="6" s="1"/>
  <c r="Y127" i="2"/>
  <c r="X62" i="6" s="1"/>
  <c r="AC127" i="2"/>
  <c r="AC62" i="6" s="1"/>
  <c r="C79" i="4"/>
  <c r="C132" i="4"/>
  <c r="C93" i="4"/>
  <c r="C131" i="4"/>
  <c r="C66" i="4"/>
  <c r="C173" i="4"/>
  <c r="C147" i="4"/>
  <c r="C15" i="4"/>
  <c r="C140" i="4"/>
  <c r="C37" i="4"/>
  <c r="C57" i="4"/>
  <c r="C144" i="4"/>
  <c r="C77" i="4"/>
  <c r="C135" i="4"/>
  <c r="C48" i="4"/>
  <c r="C157" i="4"/>
  <c r="K124" i="2"/>
  <c r="L36" i="6" s="1"/>
  <c r="P124" i="2"/>
  <c r="P36" i="6" s="1"/>
  <c r="V124" i="2"/>
  <c r="AA124" i="2"/>
  <c r="AA36" i="6" s="1"/>
  <c r="L125" i="2"/>
  <c r="R125" i="2"/>
  <c r="R31" i="6" s="1"/>
  <c r="W125" i="2"/>
  <c r="V31" i="6" s="1"/>
  <c r="AB125" i="2"/>
  <c r="AB31" i="6" s="1"/>
  <c r="H126" i="2"/>
  <c r="N126" i="2"/>
  <c r="N73" i="6" s="1"/>
  <c r="S126" i="2"/>
  <c r="S73" i="6" s="1"/>
  <c r="X126" i="2"/>
  <c r="W73" i="6" s="1"/>
  <c r="AD126" i="2"/>
  <c r="AD73" i="6" s="1"/>
  <c r="J127" i="2"/>
  <c r="K62" i="6" s="1"/>
  <c r="O127" i="2"/>
  <c r="O62" i="6" s="1"/>
  <c r="T127" i="2"/>
  <c r="T62" i="6" s="1"/>
  <c r="Z127" i="2"/>
  <c r="Y62" i="6" s="1"/>
  <c r="AE127" i="2"/>
  <c r="BD127" i="2"/>
  <c r="AG62" i="6" s="1"/>
  <c r="H128" i="2"/>
  <c r="L128" i="2"/>
  <c r="P128" i="2"/>
  <c r="P44" i="6" s="1"/>
  <c r="T128" i="2"/>
  <c r="T44" i="6" s="1"/>
  <c r="X128" i="2"/>
  <c r="W44" i="6" s="1"/>
  <c r="AB128" i="2"/>
  <c r="AB44" i="6" s="1"/>
  <c r="BD128" i="2"/>
  <c r="AG44" i="6" s="1"/>
  <c r="H129" i="2"/>
  <c r="L129" i="2"/>
  <c r="P129" i="2"/>
  <c r="P75" i="6" s="1"/>
  <c r="T129" i="2"/>
  <c r="T75" i="6" s="1"/>
  <c r="X129" i="2"/>
  <c r="W75" i="6" s="1"/>
  <c r="AB129" i="2"/>
  <c r="AB75" i="6" s="1"/>
  <c r="BD129" i="2"/>
  <c r="AG75" i="6" s="1"/>
  <c r="H130" i="2"/>
  <c r="L130" i="2"/>
  <c r="P130" i="2"/>
  <c r="P41" i="6" s="1"/>
  <c r="T130" i="2"/>
  <c r="T41" i="6" s="1"/>
  <c r="X130" i="2"/>
  <c r="W41" i="6" s="1"/>
  <c r="AB130" i="2"/>
  <c r="AB41" i="6" s="1"/>
  <c r="BD130" i="2"/>
  <c r="AG41" i="6" s="1"/>
  <c r="H131" i="2"/>
  <c r="L131" i="2"/>
  <c r="P131" i="2"/>
  <c r="P13" i="6" s="1"/>
  <c r="T131" i="2"/>
  <c r="T13" i="6" s="1"/>
  <c r="X131" i="2"/>
  <c r="W13" i="6" s="1"/>
  <c r="AB131" i="2"/>
  <c r="AB13" i="6" s="1"/>
  <c r="BD131" i="2"/>
  <c r="AG13" i="6" s="1"/>
  <c r="H132" i="2"/>
  <c r="L132" i="2"/>
  <c r="P132" i="2"/>
  <c r="P88" i="6" s="1"/>
  <c r="T132" i="2"/>
  <c r="T88" i="6" s="1"/>
  <c r="X132" i="2"/>
  <c r="W88" i="6" s="1"/>
  <c r="AB132" i="2"/>
  <c r="AB88" i="6" s="1"/>
  <c r="BD132" i="2"/>
  <c r="AG88" i="6" s="1"/>
  <c r="H133" i="2"/>
  <c r="L133" i="2"/>
  <c r="P133" i="2"/>
  <c r="P68" i="6" s="1"/>
  <c r="T133" i="2"/>
  <c r="T68" i="6" s="1"/>
  <c r="X133" i="2"/>
  <c r="W68" i="6" s="1"/>
  <c r="AB133" i="2"/>
  <c r="AB68" i="6" s="1"/>
  <c r="BD133" i="2"/>
  <c r="AG68" i="6" s="1"/>
  <c r="H134" i="2"/>
  <c r="L134" i="2"/>
  <c r="P134" i="2"/>
  <c r="P40" i="6" s="1"/>
  <c r="T134" i="2"/>
  <c r="T40" i="6" s="1"/>
  <c r="X134" i="2"/>
  <c r="W40" i="6" s="1"/>
  <c r="AB134" i="2"/>
  <c r="AB40" i="6" s="1"/>
  <c r="BD134" i="2"/>
  <c r="AG40" i="6" s="1"/>
  <c r="H135" i="2"/>
  <c r="L135" i="2"/>
  <c r="P135" i="2"/>
  <c r="P34" i="6" s="1"/>
  <c r="T135" i="2"/>
  <c r="T34" i="6" s="1"/>
  <c r="X135" i="2"/>
  <c r="W34" i="6" s="1"/>
  <c r="AB135" i="2"/>
  <c r="AB34" i="6" s="1"/>
  <c r="BD135" i="2"/>
  <c r="AG34" i="6" s="1"/>
  <c r="H136" i="2"/>
  <c r="L136" i="2"/>
  <c r="P136" i="2"/>
  <c r="P63" i="6" s="1"/>
  <c r="T136" i="2"/>
  <c r="T63" i="6" s="1"/>
  <c r="X136" i="2"/>
  <c r="W63" i="6" s="1"/>
  <c r="AB136" i="2"/>
  <c r="AB63" i="6" s="1"/>
  <c r="BD136" i="2"/>
  <c r="AG63" i="6" s="1"/>
  <c r="H137" i="2"/>
  <c r="L137" i="2"/>
  <c r="P137" i="2"/>
  <c r="P57" i="6" s="1"/>
  <c r="T137" i="2"/>
  <c r="T57" i="6" s="1"/>
  <c r="X137" i="2"/>
  <c r="W57" i="6" s="1"/>
  <c r="AB137" i="2"/>
  <c r="AB57" i="6" s="1"/>
  <c r="BD137" i="2"/>
  <c r="AG57" i="6" s="1"/>
  <c r="H138" i="2"/>
  <c r="L138" i="2"/>
  <c r="P138" i="2"/>
  <c r="P76" i="6" s="1"/>
  <c r="T138" i="2"/>
  <c r="T76" i="6" s="1"/>
  <c r="X138" i="2"/>
  <c r="W76" i="6" s="1"/>
  <c r="AB138" i="2"/>
  <c r="AB76" i="6" s="1"/>
  <c r="BD138" i="2"/>
  <c r="AG76" i="6" s="1"/>
  <c r="H139" i="2"/>
  <c r="L139" i="2"/>
  <c r="P139" i="2"/>
  <c r="P50" i="6" s="1"/>
  <c r="T139" i="2"/>
  <c r="T50" i="6" s="1"/>
  <c r="X139" i="2"/>
  <c r="W50" i="6" s="1"/>
  <c r="AB139" i="2"/>
  <c r="AB50" i="6" s="1"/>
  <c r="BD139" i="2"/>
  <c r="AG50" i="6" s="1"/>
  <c r="H140" i="2"/>
  <c r="L140" i="2"/>
  <c r="P140" i="2"/>
  <c r="P17" i="6" s="1"/>
  <c r="T140" i="2"/>
  <c r="T17" i="6" s="1"/>
  <c r="X140" i="2"/>
  <c r="W17" i="6" s="1"/>
  <c r="AB140" i="2"/>
  <c r="AB17" i="6" s="1"/>
  <c r="BD140" i="2"/>
  <c r="AG17" i="6" s="1"/>
  <c r="H141" i="2"/>
  <c r="L141" i="2"/>
  <c r="P141" i="2"/>
  <c r="P15" i="6" s="1"/>
  <c r="T141" i="2"/>
  <c r="T15" i="6" s="1"/>
  <c r="X141" i="2"/>
  <c r="W15" i="6" s="1"/>
  <c r="AB141" i="2"/>
  <c r="AB15" i="6" s="1"/>
  <c r="BD141" i="2"/>
  <c r="AG15" i="6" s="1"/>
  <c r="H142" i="2"/>
  <c r="L142" i="2"/>
  <c r="P142" i="2"/>
  <c r="P84" i="6" s="1"/>
  <c r="T142" i="2"/>
  <c r="T84" i="6" s="1"/>
  <c r="X142" i="2"/>
  <c r="W84" i="6" s="1"/>
  <c r="AB142" i="2"/>
  <c r="AB84" i="6" s="1"/>
  <c r="BD142" i="2"/>
  <c r="AG84" i="6" s="1"/>
  <c r="H143" i="2"/>
  <c r="L143" i="2"/>
  <c r="P143" i="2"/>
  <c r="P80" i="6" s="1"/>
  <c r="T143" i="2"/>
  <c r="T80" i="6" s="1"/>
  <c r="X143" i="2"/>
  <c r="W80" i="6" s="1"/>
  <c r="AB143" i="2"/>
  <c r="AB80" i="6" s="1"/>
  <c r="BD143" i="2"/>
  <c r="AG80" i="6" s="1"/>
  <c r="H144" i="2"/>
  <c r="L144" i="2"/>
  <c r="P144" i="2"/>
  <c r="P23" i="6" s="1"/>
  <c r="T144" i="2"/>
  <c r="T23" i="6" s="1"/>
  <c r="X144" i="2"/>
  <c r="W23" i="6" s="1"/>
  <c r="AB144" i="2"/>
  <c r="AB23" i="6" s="1"/>
  <c r="BD144" i="2"/>
  <c r="AG23" i="6" s="1"/>
  <c r="H145" i="2"/>
  <c r="L145" i="2"/>
  <c r="P145" i="2"/>
  <c r="P89" i="6" s="1"/>
  <c r="T145" i="2"/>
  <c r="T89" i="6" s="1"/>
  <c r="X145" i="2"/>
  <c r="W89" i="6" s="1"/>
  <c r="AB145" i="2"/>
  <c r="AB89" i="6" s="1"/>
  <c r="BD145" i="2"/>
  <c r="AG89" i="6" s="1"/>
  <c r="H146" i="2"/>
  <c r="L146" i="2"/>
  <c r="P146" i="2"/>
  <c r="P16" i="6" s="1"/>
  <c r="T146" i="2"/>
  <c r="T16" i="6" s="1"/>
  <c r="X146" i="2"/>
  <c r="W16" i="6" s="1"/>
  <c r="AB146" i="2"/>
  <c r="AB16" i="6" s="1"/>
  <c r="BD146" i="2"/>
  <c r="AG16" i="6" s="1"/>
  <c r="H147" i="2"/>
  <c r="L147" i="2"/>
  <c r="P147" i="2"/>
  <c r="P59" i="6" s="1"/>
  <c r="T147" i="2"/>
  <c r="T59" i="6" s="1"/>
  <c r="X147" i="2"/>
  <c r="W59" i="6" s="1"/>
  <c r="AB147" i="2"/>
  <c r="AB59" i="6" s="1"/>
  <c r="BD147" i="2"/>
  <c r="AG59" i="6" s="1"/>
  <c r="H148" i="2"/>
  <c r="L148" i="2"/>
  <c r="P148" i="2"/>
  <c r="P14" i="6" s="1"/>
  <c r="T148" i="2"/>
  <c r="T14" i="6" s="1"/>
  <c r="X148" i="2"/>
  <c r="W14" i="6" s="1"/>
  <c r="AB148" i="2"/>
  <c r="AB14" i="6" s="1"/>
  <c r="BD148" i="2"/>
  <c r="AG14" i="6" s="1"/>
  <c r="H149" i="2"/>
  <c r="L149" i="2"/>
  <c r="P149" i="2"/>
  <c r="P35" i="6" s="1"/>
  <c r="T149" i="2"/>
  <c r="T35" i="6" s="1"/>
  <c r="X149" i="2"/>
  <c r="W35" i="6" s="1"/>
  <c r="AB149" i="2"/>
  <c r="AB35" i="6" s="1"/>
  <c r="BD149" i="2"/>
  <c r="AG35" i="6" s="1"/>
  <c r="H150" i="2"/>
  <c r="L150" i="2"/>
  <c r="P150" i="2"/>
  <c r="P24" i="6" s="1"/>
  <c r="T150" i="2"/>
  <c r="T24" i="6" s="1"/>
  <c r="X150" i="2"/>
  <c r="W24" i="6" s="1"/>
  <c r="AB150" i="2"/>
  <c r="AB24" i="6" s="1"/>
  <c r="BD150" i="2"/>
  <c r="AG24" i="6" s="1"/>
  <c r="H151" i="2"/>
  <c r="L151" i="2"/>
  <c r="P151" i="2"/>
  <c r="P28" i="6" s="1"/>
  <c r="T151" i="2"/>
  <c r="T28" i="6" s="1"/>
  <c r="X151" i="2"/>
  <c r="W28" i="6" s="1"/>
  <c r="AB151" i="2"/>
  <c r="AB28" i="6" s="1"/>
  <c r="BD151" i="2"/>
  <c r="AG28" i="6" s="1"/>
  <c r="H152" i="2"/>
  <c r="L152" i="2"/>
  <c r="P152" i="2"/>
  <c r="P94" i="6" s="1"/>
  <c r="T152" i="2"/>
  <c r="T94" i="6" s="1"/>
  <c r="X152" i="2"/>
  <c r="W94" i="6" s="1"/>
  <c r="AB152" i="2"/>
  <c r="AB94" i="6" s="1"/>
  <c r="BD152" i="2"/>
  <c r="AG94" i="6" s="1"/>
  <c r="H153" i="2"/>
  <c r="L153" i="2"/>
  <c r="P153" i="2"/>
  <c r="P49" i="6" s="1"/>
  <c r="T153" i="2"/>
  <c r="T49" i="6" s="1"/>
  <c r="X153" i="2"/>
  <c r="W49" i="6" s="1"/>
  <c r="AB153" i="2"/>
  <c r="AB49" i="6" s="1"/>
  <c r="BD153" i="2"/>
  <c r="AG49" i="6" s="1"/>
  <c r="H154" i="2"/>
  <c r="L154" i="2"/>
  <c r="P154" i="2"/>
  <c r="P9" i="6" s="1"/>
  <c r="T154" i="2"/>
  <c r="T9" i="6" s="1"/>
  <c r="X154" i="2"/>
  <c r="W9" i="6" s="1"/>
  <c r="AB154" i="2"/>
  <c r="AB9" i="6" s="1"/>
  <c r="BD154" i="2"/>
  <c r="AG9" i="6" s="1"/>
  <c r="H155" i="2"/>
  <c r="L155" i="2"/>
  <c r="P155" i="2"/>
  <c r="P127" i="6" s="1"/>
  <c r="T155" i="2"/>
  <c r="T127" i="6" s="1"/>
  <c r="X155" i="2"/>
  <c r="W127" i="6" s="1"/>
  <c r="AB155" i="2"/>
  <c r="AB127" i="6" s="1"/>
  <c r="BD155" i="2"/>
  <c r="AG127" i="6" s="1"/>
  <c r="H156" i="2"/>
  <c r="L156" i="2"/>
  <c r="P156" i="2"/>
  <c r="P122" i="6" s="1"/>
  <c r="T156" i="2"/>
  <c r="T122" i="6" s="1"/>
  <c r="X156" i="2"/>
  <c r="W122" i="6" s="1"/>
  <c r="AB156" i="2"/>
  <c r="AB122" i="6" s="1"/>
  <c r="BD156" i="2"/>
  <c r="AG122" i="6" s="1"/>
  <c r="H157" i="2"/>
  <c r="L157" i="2"/>
  <c r="P157" i="2"/>
  <c r="P164" i="6" s="1"/>
  <c r="T157" i="2"/>
  <c r="T164" i="6" s="1"/>
  <c r="X157" i="2"/>
  <c r="W164" i="6" s="1"/>
  <c r="AB157" i="2"/>
  <c r="AB164" i="6" s="1"/>
  <c r="BD157" i="2"/>
  <c r="AG164" i="6" s="1"/>
  <c r="H158" i="2"/>
  <c r="L158" i="2"/>
  <c r="P158" i="2"/>
  <c r="P153" i="6" s="1"/>
  <c r="T158" i="2"/>
  <c r="T153" i="6" s="1"/>
  <c r="X158" i="2"/>
  <c r="W153" i="6" s="1"/>
  <c r="AB158" i="2"/>
  <c r="AB153" i="6" s="1"/>
  <c r="BD158" i="2"/>
  <c r="AG153" i="6" s="1"/>
  <c r="H159" i="2"/>
  <c r="L159" i="2"/>
  <c r="P159" i="2"/>
  <c r="P135" i="6" s="1"/>
  <c r="T159" i="2"/>
  <c r="T135" i="6" s="1"/>
  <c r="X159" i="2"/>
  <c r="W135" i="6" s="1"/>
  <c r="AB159" i="2"/>
  <c r="AB135" i="6" s="1"/>
  <c r="BD159" i="2"/>
  <c r="AG135" i="6" s="1"/>
  <c r="H160" i="2"/>
  <c r="L160" i="2"/>
  <c r="P160" i="2"/>
  <c r="P166" i="6" s="1"/>
  <c r="T160" i="2"/>
  <c r="T166" i="6" s="1"/>
  <c r="X160" i="2"/>
  <c r="W166" i="6" s="1"/>
  <c r="AB160" i="2"/>
  <c r="AB166" i="6" s="1"/>
  <c r="BD160" i="2"/>
  <c r="AG166" i="6" s="1"/>
  <c r="H161" i="2"/>
  <c r="L161" i="2"/>
  <c r="P161" i="2"/>
  <c r="P132" i="6" s="1"/>
  <c r="T161" i="2"/>
  <c r="T132" i="6" s="1"/>
  <c r="X161" i="2"/>
  <c r="W132" i="6" s="1"/>
  <c r="AB161" i="2"/>
  <c r="AB132" i="6" s="1"/>
  <c r="BD161" i="2"/>
  <c r="AG132" i="6" s="1"/>
  <c r="H162" i="2"/>
  <c r="L162" i="2"/>
  <c r="P162" i="2"/>
  <c r="P104" i="6" s="1"/>
  <c r="T162" i="2"/>
  <c r="T104" i="6" s="1"/>
  <c r="X162" i="2"/>
  <c r="W104" i="6" s="1"/>
  <c r="AB162" i="2"/>
  <c r="AB104" i="6" s="1"/>
  <c r="BD162" i="2"/>
  <c r="AG104" i="6" s="1"/>
  <c r="H163" i="2"/>
  <c r="L163" i="2"/>
  <c r="P163" i="2"/>
  <c r="P179" i="6" s="1"/>
  <c r="T163" i="2"/>
  <c r="T179" i="6" s="1"/>
  <c r="X163" i="2"/>
  <c r="W179" i="6" s="1"/>
  <c r="AB163" i="2"/>
  <c r="AB179" i="6" s="1"/>
  <c r="BD163" i="2"/>
  <c r="AG179" i="6" s="1"/>
  <c r="H164" i="2"/>
  <c r="L164" i="2"/>
  <c r="C123" i="4"/>
  <c r="C170" i="4"/>
  <c r="L124" i="2"/>
  <c r="R124" i="2"/>
  <c r="R36" i="6" s="1"/>
  <c r="W124" i="2"/>
  <c r="V36" i="6" s="1"/>
  <c r="AB124" i="2"/>
  <c r="AB36" i="6" s="1"/>
  <c r="H125" i="2"/>
  <c r="N125" i="2"/>
  <c r="N31" i="6" s="1"/>
  <c r="S125" i="2"/>
  <c r="S31" i="6" s="1"/>
  <c r="X125" i="2"/>
  <c r="W31" i="6" s="1"/>
  <c r="AD125" i="2"/>
  <c r="AD31" i="6" s="1"/>
  <c r="BD125" i="2"/>
  <c r="AG31" i="6" s="1"/>
  <c r="J126" i="2"/>
  <c r="K73" i="6" s="1"/>
  <c r="O126" i="2"/>
  <c r="O73" i="6" s="1"/>
  <c r="T126" i="2"/>
  <c r="T73" i="6" s="1"/>
  <c r="Z126" i="2"/>
  <c r="Y73" i="6" s="1"/>
  <c r="AE126" i="2"/>
  <c r="BF126" i="2"/>
  <c r="AI73" i="6" s="1"/>
  <c r="K127" i="2"/>
  <c r="L62" i="6" s="1"/>
  <c r="P127" i="2"/>
  <c r="P62" i="6" s="1"/>
  <c r="V127" i="2"/>
  <c r="AA127" i="2"/>
  <c r="AA62" i="6" s="1"/>
  <c r="BA127" i="2"/>
  <c r="BE127" i="2"/>
  <c r="AH62" i="6" s="1"/>
  <c r="I128" i="2"/>
  <c r="M128" i="2"/>
  <c r="M44" i="6" s="1"/>
  <c r="Q128" i="2"/>
  <c r="Q44" i="6" s="1"/>
  <c r="U128" i="2"/>
  <c r="U44" i="6" s="1"/>
  <c r="Y128" i="2"/>
  <c r="X44" i="6" s="1"/>
  <c r="AC128" i="2"/>
  <c r="AC44" i="6" s="1"/>
  <c r="BA128" i="2"/>
  <c r="BE128" i="2"/>
  <c r="AH44" i="6" s="1"/>
  <c r="I129" i="2"/>
  <c r="M129" i="2"/>
  <c r="M75" i="6" s="1"/>
  <c r="Q129" i="2"/>
  <c r="Q75" i="6" s="1"/>
  <c r="U129" i="2"/>
  <c r="U75" i="6" s="1"/>
  <c r="Y129" i="2"/>
  <c r="X75" i="6" s="1"/>
  <c r="AC129" i="2"/>
  <c r="AC75" i="6" s="1"/>
  <c r="BA129" i="2"/>
  <c r="BE129" i="2"/>
  <c r="AH75" i="6" s="1"/>
  <c r="I130" i="2"/>
  <c r="M130" i="2"/>
  <c r="M41" i="6" s="1"/>
  <c r="Q130" i="2"/>
  <c r="Q41" i="6" s="1"/>
  <c r="U130" i="2"/>
  <c r="U41" i="6" s="1"/>
  <c r="Y130" i="2"/>
  <c r="X41" i="6" s="1"/>
  <c r="AC130" i="2"/>
  <c r="AC41" i="6" s="1"/>
  <c r="BA130" i="2"/>
  <c r="BE130" i="2"/>
  <c r="AH41" i="6" s="1"/>
  <c r="I131" i="2"/>
  <c r="M131" i="2"/>
  <c r="M13" i="6" s="1"/>
  <c r="Q131" i="2"/>
  <c r="Q13" i="6" s="1"/>
  <c r="U131" i="2"/>
  <c r="U13" i="6" s="1"/>
  <c r="Y131" i="2"/>
  <c r="X13" i="6" s="1"/>
  <c r="AC131" i="2"/>
  <c r="AC13" i="6" s="1"/>
  <c r="BA131" i="2"/>
  <c r="BE131" i="2"/>
  <c r="AH13" i="6" s="1"/>
  <c r="I132" i="2"/>
  <c r="M132" i="2"/>
  <c r="M88" i="6" s="1"/>
  <c r="Q132" i="2"/>
  <c r="Q88" i="6" s="1"/>
  <c r="U132" i="2"/>
  <c r="U88" i="6" s="1"/>
  <c r="Y132" i="2"/>
  <c r="X88" i="6" s="1"/>
  <c r="AC132" i="2"/>
  <c r="AC88" i="6" s="1"/>
  <c r="BA132" i="2"/>
  <c r="BE132" i="2"/>
  <c r="AH88" i="6" s="1"/>
  <c r="I133" i="2"/>
  <c r="M133" i="2"/>
  <c r="M68" i="6" s="1"/>
  <c r="Q133" i="2"/>
  <c r="Q68" i="6" s="1"/>
  <c r="U133" i="2"/>
  <c r="U68" i="6" s="1"/>
  <c r="Y133" i="2"/>
  <c r="X68" i="6" s="1"/>
  <c r="AC133" i="2"/>
  <c r="AC68" i="6" s="1"/>
  <c r="BA133" i="2"/>
  <c r="BE133" i="2"/>
  <c r="AH68" i="6" s="1"/>
  <c r="I134" i="2"/>
  <c r="M134" i="2"/>
  <c r="M40" i="6" s="1"/>
  <c r="Q134" i="2"/>
  <c r="Q40" i="6" s="1"/>
  <c r="U134" i="2"/>
  <c r="U40" i="6" s="1"/>
  <c r="Y134" i="2"/>
  <c r="X40" i="6" s="1"/>
  <c r="AC134" i="2"/>
  <c r="AC40" i="6" s="1"/>
  <c r="BA134" i="2"/>
  <c r="BE134" i="2"/>
  <c r="AH40" i="6" s="1"/>
  <c r="I135" i="2"/>
  <c r="M135" i="2"/>
  <c r="M34" i="6" s="1"/>
  <c r="Q135" i="2"/>
  <c r="Q34" i="6" s="1"/>
  <c r="U135" i="2"/>
  <c r="U34" i="6" s="1"/>
  <c r="Y135" i="2"/>
  <c r="X34" i="6" s="1"/>
  <c r="AC135" i="2"/>
  <c r="AC34" i="6" s="1"/>
  <c r="BA135" i="2"/>
  <c r="BE135" i="2"/>
  <c r="AH34" i="6" s="1"/>
  <c r="I136" i="2"/>
  <c r="M136" i="2"/>
  <c r="M63" i="6" s="1"/>
  <c r="Q136" i="2"/>
  <c r="Q63" i="6" s="1"/>
  <c r="U136" i="2"/>
  <c r="U63" i="6" s="1"/>
  <c r="Y136" i="2"/>
  <c r="X63" i="6" s="1"/>
  <c r="AC136" i="2"/>
  <c r="AC63" i="6" s="1"/>
  <c r="BA136" i="2"/>
  <c r="BE136" i="2"/>
  <c r="AH63" i="6" s="1"/>
  <c r="I137" i="2"/>
  <c r="M137" i="2"/>
  <c r="M57" i="6" s="1"/>
  <c r="Q137" i="2"/>
  <c r="Q57" i="6" s="1"/>
  <c r="U137" i="2"/>
  <c r="U57" i="6" s="1"/>
  <c r="Y137" i="2"/>
  <c r="X57" i="6" s="1"/>
  <c r="AC137" i="2"/>
  <c r="AC57" i="6" s="1"/>
  <c r="BA137" i="2"/>
  <c r="BE137" i="2"/>
  <c r="AH57" i="6" s="1"/>
  <c r="I138" i="2"/>
  <c r="M138" i="2"/>
  <c r="M76" i="6" s="1"/>
  <c r="Q138" i="2"/>
  <c r="Q76" i="6" s="1"/>
  <c r="U138" i="2"/>
  <c r="U76" i="6" s="1"/>
  <c r="Y138" i="2"/>
  <c r="X76" i="6" s="1"/>
  <c r="AC138" i="2"/>
  <c r="AC76" i="6" s="1"/>
  <c r="BA138" i="2"/>
  <c r="BE138" i="2"/>
  <c r="AH76" i="6" s="1"/>
  <c r="I139" i="2"/>
  <c r="M139" i="2"/>
  <c r="M50" i="6" s="1"/>
  <c r="Q139" i="2"/>
  <c r="Q50" i="6" s="1"/>
  <c r="U139" i="2"/>
  <c r="U50" i="6" s="1"/>
  <c r="Y139" i="2"/>
  <c r="X50" i="6" s="1"/>
  <c r="AC139" i="2"/>
  <c r="AC50" i="6" s="1"/>
  <c r="BA139" i="2"/>
  <c r="BE139" i="2"/>
  <c r="AH50" i="6" s="1"/>
  <c r="I140" i="2"/>
  <c r="M140" i="2"/>
  <c r="M17" i="6" s="1"/>
  <c r="Q140" i="2"/>
  <c r="Q17" i="6" s="1"/>
  <c r="U140" i="2"/>
  <c r="U17" i="6" s="1"/>
  <c r="Y140" i="2"/>
  <c r="X17" i="6" s="1"/>
  <c r="AC140" i="2"/>
  <c r="AC17" i="6" s="1"/>
  <c r="BA140" i="2"/>
  <c r="BE140" i="2"/>
  <c r="AH17" i="6" s="1"/>
  <c r="I141" i="2"/>
  <c r="M141" i="2"/>
  <c r="M15" i="6" s="1"/>
  <c r="Q141" i="2"/>
  <c r="Q15" i="6" s="1"/>
  <c r="U141" i="2"/>
  <c r="U15" i="6" s="1"/>
  <c r="Y141" i="2"/>
  <c r="X15" i="6" s="1"/>
  <c r="AC141" i="2"/>
  <c r="AC15" i="6" s="1"/>
  <c r="BA141" i="2"/>
  <c r="BE141" i="2"/>
  <c r="AH15" i="6" s="1"/>
  <c r="I142" i="2"/>
  <c r="M142" i="2"/>
  <c r="M84" i="6" s="1"/>
  <c r="Q142" i="2"/>
  <c r="Q84" i="6" s="1"/>
  <c r="U142" i="2"/>
  <c r="U84" i="6" s="1"/>
  <c r="Y142" i="2"/>
  <c r="X84" i="6" s="1"/>
  <c r="AC142" i="2"/>
  <c r="AC84" i="6" s="1"/>
  <c r="BA142" i="2"/>
  <c r="BE142" i="2"/>
  <c r="AH84" i="6" s="1"/>
  <c r="I143" i="2"/>
  <c r="M143" i="2"/>
  <c r="M80" i="6" s="1"/>
  <c r="Q143" i="2"/>
  <c r="Q80" i="6" s="1"/>
  <c r="U143" i="2"/>
  <c r="U80" i="6" s="1"/>
  <c r="Y143" i="2"/>
  <c r="X80" i="6" s="1"/>
  <c r="AC143" i="2"/>
  <c r="AC80" i="6" s="1"/>
  <c r="BA143" i="2"/>
  <c r="BE143" i="2"/>
  <c r="AH80" i="6" s="1"/>
  <c r="I144" i="2"/>
  <c r="M144" i="2"/>
  <c r="M23" i="6" s="1"/>
  <c r="Q144" i="2"/>
  <c r="Q23" i="6" s="1"/>
  <c r="U144" i="2"/>
  <c r="U23" i="6" s="1"/>
  <c r="Y144" i="2"/>
  <c r="X23" i="6" s="1"/>
  <c r="AC144" i="2"/>
  <c r="AC23" i="6" s="1"/>
  <c r="BA144" i="2"/>
  <c r="BE144" i="2"/>
  <c r="AH23" i="6" s="1"/>
  <c r="I145" i="2"/>
  <c r="M145" i="2"/>
  <c r="M89" i="6" s="1"/>
  <c r="Q145" i="2"/>
  <c r="Q89" i="6" s="1"/>
  <c r="U145" i="2"/>
  <c r="U89" i="6" s="1"/>
  <c r="Y145" i="2"/>
  <c r="X89" i="6" s="1"/>
  <c r="AC145" i="2"/>
  <c r="AC89" i="6" s="1"/>
  <c r="BA145" i="2"/>
  <c r="BE145" i="2"/>
  <c r="AH89" i="6" s="1"/>
  <c r="I146" i="2"/>
  <c r="M146" i="2"/>
  <c r="M16" i="6" s="1"/>
  <c r="Q146" i="2"/>
  <c r="Q16" i="6" s="1"/>
  <c r="U146" i="2"/>
  <c r="U16" i="6" s="1"/>
  <c r="Y146" i="2"/>
  <c r="X16" i="6" s="1"/>
  <c r="AC146" i="2"/>
  <c r="AC16" i="6" s="1"/>
  <c r="BA146" i="2"/>
  <c r="BE146" i="2"/>
  <c r="AH16" i="6" s="1"/>
  <c r="I147" i="2"/>
  <c r="M147" i="2"/>
  <c r="M59" i="6" s="1"/>
  <c r="Q147" i="2"/>
  <c r="Q59" i="6" s="1"/>
  <c r="U147" i="2"/>
  <c r="U59" i="6" s="1"/>
  <c r="Y147" i="2"/>
  <c r="X59" i="6" s="1"/>
  <c r="AC147" i="2"/>
  <c r="AC59" i="6" s="1"/>
  <c r="BA147" i="2"/>
  <c r="BE147" i="2"/>
  <c r="AH59" i="6" s="1"/>
  <c r="I148" i="2"/>
  <c r="M148" i="2"/>
  <c r="M14" i="6" s="1"/>
  <c r="Q148" i="2"/>
  <c r="Q14" i="6" s="1"/>
  <c r="U148" i="2"/>
  <c r="U14" i="6" s="1"/>
  <c r="Y148" i="2"/>
  <c r="X14" i="6" s="1"/>
  <c r="AC148" i="2"/>
  <c r="AC14" i="6" s="1"/>
  <c r="BA148" i="2"/>
  <c r="BE148" i="2"/>
  <c r="AH14" i="6" s="1"/>
  <c r="I149" i="2"/>
  <c r="M149" i="2"/>
  <c r="M35" i="6" s="1"/>
  <c r="Q149" i="2"/>
  <c r="Q35" i="6" s="1"/>
  <c r="U149" i="2"/>
  <c r="U35" i="6" s="1"/>
  <c r="Y149" i="2"/>
  <c r="X35" i="6" s="1"/>
  <c r="AC149" i="2"/>
  <c r="AC35" i="6" s="1"/>
  <c r="BA149" i="2"/>
  <c r="BE149" i="2"/>
  <c r="AH35" i="6" s="1"/>
  <c r="I150" i="2"/>
  <c r="M150" i="2"/>
  <c r="M24" i="6" s="1"/>
  <c r="Q150" i="2"/>
  <c r="Q24" i="6" s="1"/>
  <c r="U150" i="2"/>
  <c r="U24" i="6" s="1"/>
  <c r="Y150" i="2"/>
  <c r="X24" i="6" s="1"/>
  <c r="AC150" i="2"/>
  <c r="AC24" i="6" s="1"/>
  <c r="BA150" i="2"/>
  <c r="BE150" i="2"/>
  <c r="AH24" i="6" s="1"/>
  <c r="I151" i="2"/>
  <c r="M151" i="2"/>
  <c r="M28" i="6" s="1"/>
  <c r="Q151" i="2"/>
  <c r="Q28" i="6" s="1"/>
  <c r="U151" i="2"/>
  <c r="U28" i="6" s="1"/>
  <c r="Y151" i="2"/>
  <c r="X28" i="6" s="1"/>
  <c r="AC151" i="2"/>
  <c r="AC28" i="6" s="1"/>
  <c r="BA151" i="2"/>
  <c r="BE151" i="2"/>
  <c r="AH28" i="6" s="1"/>
  <c r="I152" i="2"/>
  <c r="M152" i="2"/>
  <c r="M94" i="6" s="1"/>
  <c r="Q152" i="2"/>
  <c r="Q94" i="6" s="1"/>
  <c r="U152" i="2"/>
  <c r="U94" i="6" s="1"/>
  <c r="Y152" i="2"/>
  <c r="X94" i="6" s="1"/>
  <c r="AC152" i="2"/>
  <c r="AC94" i="6" s="1"/>
  <c r="BA152" i="2"/>
  <c r="BE152" i="2"/>
  <c r="AH94" i="6" s="1"/>
  <c r="I153" i="2"/>
  <c r="M153" i="2"/>
  <c r="M49" i="6" s="1"/>
  <c r="Q153" i="2"/>
  <c r="Q49" i="6" s="1"/>
  <c r="U153" i="2"/>
  <c r="U49" i="6" s="1"/>
  <c r="Y153" i="2"/>
  <c r="X49" i="6" s="1"/>
  <c r="AC153" i="2"/>
  <c r="AC49" i="6" s="1"/>
  <c r="BA153" i="2"/>
  <c r="BE153" i="2"/>
  <c r="AH49" i="6" s="1"/>
  <c r="I154" i="2"/>
  <c r="M154" i="2"/>
  <c r="M9" i="6" s="1"/>
  <c r="Q154" i="2"/>
  <c r="Q9" i="6" s="1"/>
  <c r="U154" i="2"/>
  <c r="U9" i="6" s="1"/>
  <c r="Y154" i="2"/>
  <c r="X9" i="6" s="1"/>
  <c r="AC154" i="2"/>
  <c r="AC9" i="6" s="1"/>
  <c r="BA154" i="2"/>
  <c r="BE154" i="2"/>
  <c r="AH9" i="6" s="1"/>
  <c r="I155" i="2"/>
  <c r="M155" i="2"/>
  <c r="M127" i="6" s="1"/>
  <c r="Q155" i="2"/>
  <c r="Q127" i="6" s="1"/>
  <c r="U155" i="2"/>
  <c r="U127" i="6" s="1"/>
  <c r="Y155" i="2"/>
  <c r="X127" i="6" s="1"/>
  <c r="AC155" i="2"/>
  <c r="AC127" i="6" s="1"/>
  <c r="BA155" i="2"/>
  <c r="BE155" i="2"/>
  <c r="AH127" i="6" s="1"/>
  <c r="I156" i="2"/>
  <c r="M156" i="2"/>
  <c r="M122" i="6" s="1"/>
  <c r="C101" i="4"/>
  <c r="C54" i="4"/>
  <c r="C97" i="4"/>
  <c r="H124" i="2"/>
  <c r="N124" i="2"/>
  <c r="N36" i="6" s="1"/>
  <c r="S124" i="2"/>
  <c r="S36" i="6" s="1"/>
  <c r="X124" i="2"/>
  <c r="W36" i="6" s="1"/>
  <c r="AD124" i="2"/>
  <c r="AD36" i="6" s="1"/>
  <c r="J125" i="2"/>
  <c r="K31" i="6" s="1"/>
  <c r="O125" i="2"/>
  <c r="O31" i="6" s="1"/>
  <c r="T125" i="2"/>
  <c r="T31" i="6" s="1"/>
  <c r="Z125" i="2"/>
  <c r="Y31" i="6" s="1"/>
  <c r="AE125" i="2"/>
  <c r="BF125" i="2"/>
  <c r="AI31" i="6" s="1"/>
  <c r="K126" i="2"/>
  <c r="L73" i="6" s="1"/>
  <c r="P126" i="2"/>
  <c r="P73" i="6" s="1"/>
  <c r="V126" i="2"/>
  <c r="AA126" i="2"/>
  <c r="AA73" i="6" s="1"/>
  <c r="L127" i="2"/>
  <c r="R127" i="2"/>
  <c r="R62" i="6" s="1"/>
  <c r="W127" i="2"/>
  <c r="V62" i="6" s="1"/>
  <c r="AB127" i="2"/>
  <c r="AB62" i="6" s="1"/>
  <c r="BF127" i="2"/>
  <c r="AI62" i="6" s="1"/>
  <c r="J128" i="2"/>
  <c r="K44" i="6" s="1"/>
  <c r="N128" i="2"/>
  <c r="N44" i="6" s="1"/>
  <c r="R128" i="2"/>
  <c r="R44" i="6" s="1"/>
  <c r="V128" i="2"/>
  <c r="Z128" i="2"/>
  <c r="Y44" i="6" s="1"/>
  <c r="AD128" i="2"/>
  <c r="AD44" i="6" s="1"/>
  <c r="BF128" i="2"/>
  <c r="AI44" i="6" s="1"/>
  <c r="J129" i="2"/>
  <c r="K75" i="6" s="1"/>
  <c r="N129" i="2"/>
  <c r="N75" i="6" s="1"/>
  <c r="R129" i="2"/>
  <c r="R75" i="6" s="1"/>
  <c r="V129" i="2"/>
  <c r="Z129" i="2"/>
  <c r="Y75" i="6" s="1"/>
  <c r="AD129" i="2"/>
  <c r="AD75" i="6" s="1"/>
  <c r="BF129" i="2"/>
  <c r="AI75" i="6" s="1"/>
  <c r="J130" i="2"/>
  <c r="K41" i="6" s="1"/>
  <c r="N130" i="2"/>
  <c r="N41" i="6" s="1"/>
  <c r="R130" i="2"/>
  <c r="R41" i="6" s="1"/>
  <c r="V130" i="2"/>
  <c r="Z130" i="2"/>
  <c r="Y41" i="6" s="1"/>
  <c r="AD130" i="2"/>
  <c r="AD41" i="6" s="1"/>
  <c r="BF130" i="2"/>
  <c r="AI41" i="6" s="1"/>
  <c r="J131" i="2"/>
  <c r="K13" i="6" s="1"/>
  <c r="N131" i="2"/>
  <c r="N13" i="6" s="1"/>
  <c r="R131" i="2"/>
  <c r="R13" i="6" s="1"/>
  <c r="V131" i="2"/>
  <c r="Z131" i="2"/>
  <c r="Y13" i="6" s="1"/>
  <c r="AD131" i="2"/>
  <c r="AD13" i="6" s="1"/>
  <c r="BF131" i="2"/>
  <c r="AI13" i="6" s="1"/>
  <c r="J132" i="2"/>
  <c r="K88" i="6" s="1"/>
  <c r="N132" i="2"/>
  <c r="N88" i="6" s="1"/>
  <c r="R132" i="2"/>
  <c r="R88" i="6" s="1"/>
  <c r="V132" i="2"/>
  <c r="Z132" i="2"/>
  <c r="Y88" i="6" s="1"/>
  <c r="AD132" i="2"/>
  <c r="AD88" i="6" s="1"/>
  <c r="BF132" i="2"/>
  <c r="AI88" i="6" s="1"/>
  <c r="J133" i="2"/>
  <c r="K68" i="6" s="1"/>
  <c r="N133" i="2"/>
  <c r="N68" i="6" s="1"/>
  <c r="R133" i="2"/>
  <c r="R68" i="6" s="1"/>
  <c r="V133" i="2"/>
  <c r="Z133" i="2"/>
  <c r="Y68" i="6" s="1"/>
  <c r="AD133" i="2"/>
  <c r="AD68" i="6" s="1"/>
  <c r="BF133" i="2"/>
  <c r="AI68" i="6" s="1"/>
  <c r="J134" i="2"/>
  <c r="K40" i="6" s="1"/>
  <c r="N134" i="2"/>
  <c r="N40" i="6" s="1"/>
  <c r="R134" i="2"/>
  <c r="R40" i="6" s="1"/>
  <c r="V134" i="2"/>
  <c r="Z134" i="2"/>
  <c r="Y40" i="6" s="1"/>
  <c r="AD134" i="2"/>
  <c r="AD40" i="6" s="1"/>
  <c r="BF134" i="2"/>
  <c r="AI40" i="6" s="1"/>
  <c r="J135" i="2"/>
  <c r="K34" i="6" s="1"/>
  <c r="N135" i="2"/>
  <c r="N34" i="6" s="1"/>
  <c r="R135" i="2"/>
  <c r="R34" i="6" s="1"/>
  <c r="V135" i="2"/>
  <c r="Z135" i="2"/>
  <c r="Y34" i="6" s="1"/>
  <c r="AD135" i="2"/>
  <c r="AD34" i="6" s="1"/>
  <c r="BF135" i="2"/>
  <c r="AI34" i="6" s="1"/>
  <c r="J136" i="2"/>
  <c r="K63" i="6" s="1"/>
  <c r="N136" i="2"/>
  <c r="N63" i="6" s="1"/>
  <c r="R136" i="2"/>
  <c r="R63" i="6" s="1"/>
  <c r="V136" i="2"/>
  <c r="Z136" i="2"/>
  <c r="Y63" i="6" s="1"/>
  <c r="AD136" i="2"/>
  <c r="AD63" i="6" s="1"/>
  <c r="BF136" i="2"/>
  <c r="AI63" i="6" s="1"/>
  <c r="J137" i="2"/>
  <c r="K57" i="6" s="1"/>
  <c r="N137" i="2"/>
  <c r="N57" i="6" s="1"/>
  <c r="R137" i="2"/>
  <c r="R57" i="6" s="1"/>
  <c r="V137" i="2"/>
  <c r="Z137" i="2"/>
  <c r="Y57" i="6" s="1"/>
  <c r="AD137" i="2"/>
  <c r="AD57" i="6" s="1"/>
  <c r="BF137" i="2"/>
  <c r="AI57" i="6" s="1"/>
  <c r="J138" i="2"/>
  <c r="K76" i="6" s="1"/>
  <c r="N138" i="2"/>
  <c r="N76" i="6" s="1"/>
  <c r="R138" i="2"/>
  <c r="R76" i="6" s="1"/>
  <c r="V138" i="2"/>
  <c r="Z138" i="2"/>
  <c r="Y76" i="6" s="1"/>
  <c r="AD138" i="2"/>
  <c r="AD76" i="6" s="1"/>
  <c r="BF138" i="2"/>
  <c r="AI76" i="6" s="1"/>
  <c r="J139" i="2"/>
  <c r="K50" i="6" s="1"/>
  <c r="N139" i="2"/>
  <c r="N50" i="6" s="1"/>
  <c r="R139" i="2"/>
  <c r="R50" i="6" s="1"/>
  <c r="V139" i="2"/>
  <c r="Z139" i="2"/>
  <c r="Y50" i="6" s="1"/>
  <c r="AD139" i="2"/>
  <c r="AD50" i="6" s="1"/>
  <c r="BF139" i="2"/>
  <c r="AI50" i="6" s="1"/>
  <c r="J140" i="2"/>
  <c r="K17" i="6" s="1"/>
  <c r="N140" i="2"/>
  <c r="N17" i="6" s="1"/>
  <c r="R140" i="2"/>
  <c r="R17" i="6" s="1"/>
  <c r="V140" i="2"/>
  <c r="Z140" i="2"/>
  <c r="Y17" i="6" s="1"/>
  <c r="AD140" i="2"/>
  <c r="AD17" i="6" s="1"/>
  <c r="BF140" i="2"/>
  <c r="AI17" i="6" s="1"/>
  <c r="J141" i="2"/>
  <c r="K15" i="6" s="1"/>
  <c r="N141" i="2"/>
  <c r="N15" i="6" s="1"/>
  <c r="R141" i="2"/>
  <c r="R15" i="6" s="1"/>
  <c r="V141" i="2"/>
  <c r="Z141" i="2"/>
  <c r="Y15" i="6" s="1"/>
  <c r="AD141" i="2"/>
  <c r="AD15" i="6" s="1"/>
  <c r="BF141" i="2"/>
  <c r="AI15" i="6" s="1"/>
  <c r="J142" i="2"/>
  <c r="K84" i="6" s="1"/>
  <c r="N142" i="2"/>
  <c r="N84" i="6" s="1"/>
  <c r="R142" i="2"/>
  <c r="R84" i="6" s="1"/>
  <c r="V142" i="2"/>
  <c r="Z142" i="2"/>
  <c r="Y84" i="6" s="1"/>
  <c r="AD142" i="2"/>
  <c r="AD84" i="6" s="1"/>
  <c r="BF142" i="2"/>
  <c r="AI84" i="6" s="1"/>
  <c r="J143" i="2"/>
  <c r="K80" i="6" s="1"/>
  <c r="N143" i="2"/>
  <c r="N80" i="6" s="1"/>
  <c r="R143" i="2"/>
  <c r="R80" i="6" s="1"/>
  <c r="V143" i="2"/>
  <c r="Z143" i="2"/>
  <c r="Y80" i="6" s="1"/>
  <c r="AD143" i="2"/>
  <c r="AD80" i="6" s="1"/>
  <c r="BF143" i="2"/>
  <c r="AI80" i="6" s="1"/>
  <c r="J144" i="2"/>
  <c r="K23" i="6" s="1"/>
  <c r="N144" i="2"/>
  <c r="N23" i="6" s="1"/>
  <c r="R144" i="2"/>
  <c r="R23" i="6" s="1"/>
  <c r="V144" i="2"/>
  <c r="Z144" i="2"/>
  <c r="Y23" i="6" s="1"/>
  <c r="AD144" i="2"/>
  <c r="AD23" i="6" s="1"/>
  <c r="BF144" i="2"/>
  <c r="AI23" i="6" s="1"/>
  <c r="J145" i="2"/>
  <c r="K89" i="6" s="1"/>
  <c r="N145" i="2"/>
  <c r="N89" i="6" s="1"/>
  <c r="R145" i="2"/>
  <c r="R89" i="6" s="1"/>
  <c r="V145" i="2"/>
  <c r="Z145" i="2"/>
  <c r="Y89" i="6" s="1"/>
  <c r="AD145" i="2"/>
  <c r="AD89" i="6" s="1"/>
  <c r="BF145" i="2"/>
  <c r="AI89" i="6" s="1"/>
  <c r="J146" i="2"/>
  <c r="K16" i="6" s="1"/>
  <c r="N146" i="2"/>
  <c r="N16" i="6" s="1"/>
  <c r="R146" i="2"/>
  <c r="R16" i="6" s="1"/>
  <c r="V146" i="2"/>
  <c r="Z146" i="2"/>
  <c r="Y16" i="6" s="1"/>
  <c r="AD146" i="2"/>
  <c r="AD16" i="6" s="1"/>
  <c r="BF146" i="2"/>
  <c r="AI16" i="6" s="1"/>
  <c r="J147" i="2"/>
  <c r="K59" i="6" s="1"/>
  <c r="N147" i="2"/>
  <c r="N59" i="6" s="1"/>
  <c r="R147" i="2"/>
  <c r="R59" i="6" s="1"/>
  <c r="V147" i="2"/>
  <c r="Z147" i="2"/>
  <c r="Y59" i="6" s="1"/>
  <c r="AD147" i="2"/>
  <c r="AD59" i="6" s="1"/>
  <c r="BF147" i="2"/>
  <c r="AI59" i="6" s="1"/>
  <c r="J148" i="2"/>
  <c r="K14" i="6" s="1"/>
  <c r="N148" i="2"/>
  <c r="N14" i="6" s="1"/>
  <c r="R148" i="2"/>
  <c r="R14" i="6" s="1"/>
  <c r="V148" i="2"/>
  <c r="Z148" i="2"/>
  <c r="Y14" i="6" s="1"/>
  <c r="AD148" i="2"/>
  <c r="AD14" i="6" s="1"/>
  <c r="BF148" i="2"/>
  <c r="AI14" i="6" s="1"/>
  <c r="J149" i="2"/>
  <c r="K35" i="6" s="1"/>
  <c r="N149" i="2"/>
  <c r="N35" i="6" s="1"/>
  <c r="R149" i="2"/>
  <c r="R35" i="6" s="1"/>
  <c r="V149" i="2"/>
  <c r="Z149" i="2"/>
  <c r="Y35" i="6" s="1"/>
  <c r="AD149" i="2"/>
  <c r="AD35" i="6" s="1"/>
  <c r="BF149" i="2"/>
  <c r="AI35" i="6" s="1"/>
  <c r="J150" i="2"/>
  <c r="K24" i="6" s="1"/>
  <c r="N150" i="2"/>
  <c r="N24" i="6" s="1"/>
  <c r="R150" i="2"/>
  <c r="R24" i="6" s="1"/>
  <c r="V150" i="2"/>
  <c r="Z150" i="2"/>
  <c r="Y24" i="6" s="1"/>
  <c r="AD150" i="2"/>
  <c r="AD24" i="6" s="1"/>
  <c r="BF150" i="2"/>
  <c r="AI24" i="6" s="1"/>
  <c r="J151" i="2"/>
  <c r="K28" i="6" s="1"/>
  <c r="N151" i="2"/>
  <c r="N28" i="6" s="1"/>
  <c r="R151" i="2"/>
  <c r="R28" i="6" s="1"/>
  <c r="V151" i="2"/>
  <c r="Z151" i="2"/>
  <c r="Y28" i="6" s="1"/>
  <c r="AD151" i="2"/>
  <c r="AD28" i="6" s="1"/>
  <c r="BF151" i="2"/>
  <c r="AI28" i="6" s="1"/>
  <c r="J152" i="2"/>
  <c r="K94" i="6" s="1"/>
  <c r="N152" i="2"/>
  <c r="N94" i="6" s="1"/>
  <c r="R152" i="2"/>
  <c r="R94" i="6" s="1"/>
  <c r="V152" i="2"/>
  <c r="Z152" i="2"/>
  <c r="Y94" i="6" s="1"/>
  <c r="AD152" i="2"/>
  <c r="AD94" i="6" s="1"/>
  <c r="BF152" i="2"/>
  <c r="AI94" i="6" s="1"/>
  <c r="J153" i="2"/>
  <c r="K49" i="6" s="1"/>
  <c r="N153" i="2"/>
  <c r="N49" i="6" s="1"/>
  <c r="R153" i="2"/>
  <c r="R49" i="6" s="1"/>
  <c r="V153" i="2"/>
  <c r="Z153" i="2"/>
  <c r="Y49" i="6" s="1"/>
  <c r="AD153" i="2"/>
  <c r="AD49" i="6" s="1"/>
  <c r="BF153" i="2"/>
  <c r="AI49" i="6" s="1"/>
  <c r="J154" i="2"/>
  <c r="K9" i="6" s="1"/>
  <c r="N154" i="2"/>
  <c r="N9" i="6" s="1"/>
  <c r="R154" i="2"/>
  <c r="R9" i="6" s="1"/>
  <c r="V154" i="2"/>
  <c r="Z154" i="2"/>
  <c r="Y9" i="6" s="1"/>
  <c r="AD154" i="2"/>
  <c r="AD9" i="6" s="1"/>
  <c r="BF154" i="2"/>
  <c r="AI9" i="6" s="1"/>
  <c r="J155" i="2"/>
  <c r="K127" i="6" s="1"/>
  <c r="N155" i="2"/>
  <c r="N127" i="6" s="1"/>
  <c r="R155" i="2"/>
  <c r="R127" i="6" s="1"/>
  <c r="V155" i="2"/>
  <c r="Z155" i="2"/>
  <c r="Y127" i="6" s="1"/>
  <c r="AD155" i="2"/>
  <c r="AD127" i="6" s="1"/>
  <c r="BB155" i="2"/>
  <c r="AE127" i="6" s="1"/>
  <c r="BF155" i="2"/>
  <c r="AI127" i="6" s="1"/>
  <c r="J156" i="2"/>
  <c r="K122" i="6" s="1"/>
  <c r="N156" i="2"/>
  <c r="N122" i="6" s="1"/>
  <c r="R156" i="2"/>
  <c r="R122" i="6" s="1"/>
  <c r="V156" i="2"/>
  <c r="Z156" i="2"/>
  <c r="Y122" i="6" s="1"/>
  <c r="AD156" i="2"/>
  <c r="AD122" i="6" s="1"/>
  <c r="BB156" i="2"/>
  <c r="AE122" i="6" s="1"/>
  <c r="BF156" i="2"/>
  <c r="AI122" i="6" s="1"/>
  <c r="J157" i="2"/>
  <c r="K164" i="6" s="1"/>
  <c r="N157" i="2"/>
  <c r="N164" i="6" s="1"/>
  <c r="R157" i="2"/>
  <c r="R164" i="6" s="1"/>
  <c r="V157" i="2"/>
  <c r="Z157" i="2"/>
  <c r="Y164" i="6" s="1"/>
  <c r="AD157" i="2"/>
  <c r="AD164" i="6" s="1"/>
  <c r="BB157" i="2"/>
  <c r="AE164" i="6" s="1"/>
  <c r="BF157" i="2"/>
  <c r="AI164" i="6" s="1"/>
  <c r="J158" i="2"/>
  <c r="K153" i="6" s="1"/>
  <c r="N158" i="2"/>
  <c r="N153" i="6" s="1"/>
  <c r="R158" i="2"/>
  <c r="R153" i="6" s="1"/>
  <c r="V158" i="2"/>
  <c r="Z158" i="2"/>
  <c r="Y153" i="6" s="1"/>
  <c r="AD158" i="2"/>
  <c r="AD153" i="6" s="1"/>
  <c r="BB158" i="2"/>
  <c r="AE153" i="6" s="1"/>
  <c r="BF158" i="2"/>
  <c r="AI153" i="6" s="1"/>
  <c r="J159" i="2"/>
  <c r="K135" i="6" s="1"/>
  <c r="N159" i="2"/>
  <c r="N135" i="6" s="1"/>
  <c r="R159" i="2"/>
  <c r="R135" i="6" s="1"/>
  <c r="V159" i="2"/>
  <c r="Z159" i="2"/>
  <c r="Y135" i="6" s="1"/>
  <c r="AD159" i="2"/>
  <c r="AD135" i="6" s="1"/>
  <c r="BB159" i="2"/>
  <c r="AE135" i="6" s="1"/>
  <c r="BF159" i="2"/>
  <c r="AI135" i="6" s="1"/>
  <c r="J160" i="2"/>
  <c r="K166" i="6" s="1"/>
  <c r="N160" i="2"/>
  <c r="N166" i="6" s="1"/>
  <c r="R160" i="2"/>
  <c r="R166" i="6" s="1"/>
  <c r="V160" i="2"/>
  <c r="Z160" i="2"/>
  <c r="Y166" i="6" s="1"/>
  <c r="AD160" i="2"/>
  <c r="AD166" i="6" s="1"/>
  <c r="BB160" i="2"/>
  <c r="AE166" i="6" s="1"/>
  <c r="BF160" i="2"/>
  <c r="AI166" i="6" s="1"/>
  <c r="J161" i="2"/>
  <c r="K132" i="6" s="1"/>
  <c r="N161" i="2"/>
  <c r="N132" i="6" s="1"/>
  <c r="R161" i="2"/>
  <c r="R132" i="6" s="1"/>
  <c r="V161" i="2"/>
  <c r="Z161" i="2"/>
  <c r="Y132" i="6" s="1"/>
  <c r="AD161" i="2"/>
  <c r="AD132" i="6" s="1"/>
  <c r="BB161" i="2"/>
  <c r="AE132" i="6" s="1"/>
  <c r="BF161" i="2"/>
  <c r="AI132" i="6" s="1"/>
  <c r="J162" i="2"/>
  <c r="K104" i="6" s="1"/>
  <c r="N162" i="2"/>
  <c r="N104" i="6" s="1"/>
  <c r="R162" i="2"/>
  <c r="R104" i="6" s="1"/>
  <c r="V162" i="2"/>
  <c r="Z162" i="2"/>
  <c r="Y104" i="6" s="1"/>
  <c r="AD162" i="2"/>
  <c r="AD104" i="6" s="1"/>
  <c r="BB162" i="2"/>
  <c r="AE104" i="6" s="1"/>
  <c r="BF162" i="2"/>
  <c r="AI104" i="6" s="1"/>
  <c r="J163" i="2"/>
  <c r="K179" i="6" s="1"/>
  <c r="N163" i="2"/>
  <c r="N179" i="6" s="1"/>
  <c r="R163" i="2"/>
  <c r="R179" i="6" s="1"/>
  <c r="V163" i="2"/>
  <c r="Z163" i="2"/>
  <c r="Y179" i="6" s="1"/>
  <c r="AD163" i="2"/>
  <c r="AD179" i="6" s="1"/>
  <c r="AE185" i="2"/>
  <c r="AA185" i="2"/>
  <c r="AA100" i="6" s="1"/>
  <c r="W185" i="2"/>
  <c r="V100" i="6" s="1"/>
  <c r="S185" i="2"/>
  <c r="S100" i="6" s="1"/>
  <c r="O185" i="2"/>
  <c r="O100" i="6" s="1"/>
  <c r="K185" i="2"/>
  <c r="L100" i="6" s="1"/>
  <c r="AE184" i="2"/>
  <c r="AA184" i="2"/>
  <c r="AA140" i="6" s="1"/>
  <c r="W184" i="2"/>
  <c r="V140" i="6" s="1"/>
  <c r="S184" i="2"/>
  <c r="S140" i="6" s="1"/>
  <c r="O184" i="2"/>
  <c r="O140" i="6" s="1"/>
  <c r="K184" i="2"/>
  <c r="L140" i="6" s="1"/>
  <c r="AE183" i="2"/>
  <c r="AA183" i="2"/>
  <c r="AA185" i="6" s="1"/>
  <c r="W183" i="2"/>
  <c r="V185" i="6" s="1"/>
  <c r="S183" i="2"/>
  <c r="S185" i="6" s="1"/>
  <c r="O183" i="2"/>
  <c r="O185" i="6" s="1"/>
  <c r="K183" i="2"/>
  <c r="L185" i="6" s="1"/>
  <c r="AE182" i="2"/>
  <c r="AA182" i="2"/>
  <c r="AA119" i="6" s="1"/>
  <c r="W182" i="2"/>
  <c r="V119" i="6" s="1"/>
  <c r="S182" i="2"/>
  <c r="S119" i="6" s="1"/>
  <c r="O182" i="2"/>
  <c r="O119" i="6" s="1"/>
  <c r="K182" i="2"/>
  <c r="L119" i="6" s="1"/>
  <c r="AE181" i="2"/>
  <c r="AA181" i="2"/>
  <c r="AA115" i="6" s="1"/>
  <c r="W181" i="2"/>
  <c r="V115" i="6" s="1"/>
  <c r="S181" i="2"/>
  <c r="S115" i="6" s="1"/>
  <c r="O181" i="2"/>
  <c r="O115" i="6" s="1"/>
  <c r="K181" i="2"/>
  <c r="L115" i="6" s="1"/>
  <c r="AE180" i="2"/>
  <c r="AA180" i="2"/>
  <c r="AA126" i="6" s="1"/>
  <c r="W180" i="2"/>
  <c r="V126" i="6" s="1"/>
  <c r="S180" i="2"/>
  <c r="S126" i="6" s="1"/>
  <c r="O180" i="2"/>
  <c r="O126" i="6" s="1"/>
  <c r="K180" i="2"/>
  <c r="L126" i="6" s="1"/>
  <c r="AE179" i="2"/>
  <c r="AA179" i="2"/>
  <c r="AA105" i="6" s="1"/>
  <c r="W179" i="2"/>
  <c r="V105" i="6" s="1"/>
  <c r="S179" i="2"/>
  <c r="S105" i="6" s="1"/>
  <c r="O179" i="2"/>
  <c r="O105" i="6" s="1"/>
  <c r="K179" i="2"/>
  <c r="L105" i="6" s="1"/>
  <c r="AE178" i="2"/>
  <c r="AA178" i="2"/>
  <c r="AA150" i="6" s="1"/>
  <c r="W178" i="2"/>
  <c r="V150" i="6" s="1"/>
  <c r="S178" i="2"/>
  <c r="S150" i="6" s="1"/>
  <c r="O178" i="2"/>
  <c r="O150" i="6" s="1"/>
  <c r="K178" i="2"/>
  <c r="L150" i="6" s="1"/>
  <c r="AE177" i="2"/>
  <c r="AA177" i="2"/>
  <c r="AA107" i="6" s="1"/>
  <c r="W177" i="2"/>
  <c r="V107" i="6" s="1"/>
  <c r="S177" i="2"/>
  <c r="S107" i="6" s="1"/>
  <c r="O177" i="2"/>
  <c r="O107" i="6" s="1"/>
  <c r="K177" i="2"/>
  <c r="L107" i="6" s="1"/>
  <c r="AE176" i="2"/>
  <c r="AA176" i="2"/>
  <c r="AA180" i="6" s="1"/>
  <c r="W176" i="2"/>
  <c r="V180" i="6" s="1"/>
  <c r="S176" i="2"/>
  <c r="S180" i="6" s="1"/>
  <c r="O176" i="2"/>
  <c r="O180" i="6" s="1"/>
  <c r="K176" i="2"/>
  <c r="L180" i="6" s="1"/>
  <c r="AE175" i="2"/>
  <c r="AA175" i="2"/>
  <c r="AA114" i="6" s="1"/>
  <c r="W175" i="2"/>
  <c r="V114" i="6" s="1"/>
  <c r="S175" i="2"/>
  <c r="S114" i="6" s="1"/>
  <c r="O175" i="2"/>
  <c r="O114" i="6" s="1"/>
  <c r="K175" i="2"/>
  <c r="L114" i="6" s="1"/>
  <c r="AE174" i="2"/>
  <c r="AA174" i="2"/>
  <c r="AA171" i="6" s="1"/>
  <c r="W174" i="2"/>
  <c r="V171" i="6" s="1"/>
  <c r="S174" i="2"/>
  <c r="S171" i="6" s="1"/>
  <c r="O174" i="2"/>
  <c r="O171" i="6" s="1"/>
  <c r="K174" i="2"/>
  <c r="L171" i="6" s="1"/>
  <c r="AE173" i="2"/>
  <c r="AA173" i="2"/>
  <c r="AA175" i="6" s="1"/>
  <c r="W173" i="2"/>
  <c r="V175" i="6" s="1"/>
  <c r="S173" i="2"/>
  <c r="S175" i="6" s="1"/>
  <c r="O173" i="2"/>
  <c r="O175" i="6" s="1"/>
  <c r="K173" i="2"/>
  <c r="L175" i="6" s="1"/>
  <c r="AE172" i="2"/>
  <c r="AA172" i="2"/>
  <c r="AA106" i="6" s="1"/>
  <c r="W172" i="2"/>
  <c r="V106" i="6" s="1"/>
  <c r="S172" i="2"/>
  <c r="S106" i="6" s="1"/>
  <c r="O172" i="2"/>
  <c r="O106" i="6" s="1"/>
  <c r="K172" i="2"/>
  <c r="L106" i="6" s="1"/>
  <c r="AE171" i="2"/>
  <c r="AA171" i="2"/>
  <c r="AA108" i="6" s="1"/>
  <c r="W171" i="2"/>
  <c r="V108" i="6" s="1"/>
  <c r="S171" i="2"/>
  <c r="S108" i="6" s="1"/>
  <c r="O171" i="2"/>
  <c r="O108" i="6" s="1"/>
  <c r="K171" i="2"/>
  <c r="L108" i="6" s="1"/>
  <c r="AE170" i="2"/>
  <c r="AA170" i="2"/>
  <c r="AA141" i="6" s="1"/>
  <c r="W170" i="2"/>
  <c r="V141" i="6" s="1"/>
  <c r="S170" i="2"/>
  <c r="S141" i="6" s="1"/>
  <c r="O170" i="2"/>
  <c r="O141" i="6" s="1"/>
  <c r="K170" i="2"/>
  <c r="L141" i="6" s="1"/>
  <c r="AE169" i="2"/>
  <c r="AA169" i="2"/>
  <c r="AA167" i="6" s="1"/>
  <c r="W169" i="2"/>
  <c r="V167" i="6" s="1"/>
  <c r="S169" i="2"/>
  <c r="S167" i="6" s="1"/>
  <c r="O169" i="2"/>
  <c r="O167" i="6" s="1"/>
  <c r="K169" i="2"/>
  <c r="L167" i="6" s="1"/>
  <c r="AE168" i="2"/>
  <c r="AA168" i="2"/>
  <c r="AA148" i="6" s="1"/>
  <c r="W168" i="2"/>
  <c r="V148" i="6" s="1"/>
  <c r="S168" i="2"/>
  <c r="S148" i="6" s="1"/>
  <c r="O168" i="2"/>
  <c r="O148" i="6" s="1"/>
  <c r="K168" i="2"/>
  <c r="L148" i="6" s="1"/>
  <c r="AE167" i="2"/>
  <c r="AA167" i="2"/>
  <c r="AA154" i="6" s="1"/>
  <c r="W167" i="2"/>
  <c r="V154" i="6" s="1"/>
  <c r="S167" i="2"/>
  <c r="S154" i="6" s="1"/>
  <c r="O167" i="2"/>
  <c r="O154" i="6" s="1"/>
  <c r="K167" i="2"/>
  <c r="L154" i="6" s="1"/>
  <c r="AE166" i="2"/>
  <c r="AA166" i="2"/>
  <c r="AA125" i="6" s="1"/>
  <c r="W166" i="2"/>
  <c r="V125" i="6" s="1"/>
  <c r="S166" i="2"/>
  <c r="S125" i="6" s="1"/>
  <c r="O166" i="2"/>
  <c r="O125" i="6" s="1"/>
  <c r="K166" i="2"/>
  <c r="L125" i="6" s="1"/>
  <c r="AE165" i="2"/>
  <c r="AA165" i="2"/>
  <c r="AA131" i="6" s="1"/>
  <c r="W165" i="2"/>
  <c r="V131" i="6" s="1"/>
  <c r="S165" i="2"/>
  <c r="S131" i="6" s="1"/>
  <c r="O165" i="2"/>
  <c r="O131" i="6" s="1"/>
  <c r="K165" i="2"/>
  <c r="L131" i="6" s="1"/>
  <c r="AE164" i="2"/>
  <c r="AA164" i="2"/>
  <c r="AA159" i="6" s="1"/>
  <c r="W164" i="2"/>
  <c r="V159" i="6" s="1"/>
  <c r="S164" i="2"/>
  <c r="S159" i="6" s="1"/>
  <c r="O164" i="2"/>
  <c r="O159" i="6" s="1"/>
  <c r="J164" i="2"/>
  <c r="K159" i="6" s="1"/>
  <c r="BE163" i="2"/>
  <c r="AH179" i="6" s="1"/>
  <c r="AE163" i="2"/>
  <c r="W163" i="2"/>
  <c r="V179" i="6" s="1"/>
  <c r="O163" i="2"/>
  <c r="O179" i="6" s="1"/>
  <c r="BK162" i="2"/>
  <c r="AN104" i="6" s="1"/>
  <c r="BE162" i="2"/>
  <c r="AH104" i="6" s="1"/>
  <c r="AA162" i="2"/>
  <c r="AA104" i="6" s="1"/>
  <c r="S162" i="2"/>
  <c r="S104" i="6" s="1"/>
  <c r="K162" i="2"/>
  <c r="L104" i="6" s="1"/>
  <c r="BA161" i="2"/>
  <c r="AE161" i="2"/>
  <c r="W161" i="2"/>
  <c r="V132" i="6" s="1"/>
  <c r="O161" i="2"/>
  <c r="O132" i="6" s="1"/>
  <c r="BK160" i="2"/>
  <c r="AN166" i="6" s="1"/>
  <c r="BE160" i="2"/>
  <c r="AH166" i="6" s="1"/>
  <c r="AA160" i="2"/>
  <c r="AA166" i="6" s="1"/>
  <c r="S160" i="2"/>
  <c r="S166" i="6" s="1"/>
  <c r="K160" i="2"/>
  <c r="L166" i="6" s="1"/>
  <c r="BA159" i="2"/>
  <c r="AE159" i="2"/>
  <c r="W159" i="2"/>
  <c r="V135" i="6" s="1"/>
  <c r="O159" i="2"/>
  <c r="O135" i="6" s="1"/>
  <c r="BK158" i="2"/>
  <c r="AN153" i="6" s="1"/>
  <c r="BE158" i="2"/>
  <c r="AH153" i="6" s="1"/>
  <c r="AA158" i="2"/>
  <c r="AA153" i="6" s="1"/>
  <c r="S158" i="2"/>
  <c r="S153" i="6" s="1"/>
  <c r="K158" i="2"/>
  <c r="L153" i="6" s="1"/>
  <c r="BA157" i="2"/>
  <c r="AE157" i="2"/>
  <c r="W157" i="2"/>
  <c r="V164" i="6" s="1"/>
  <c r="O157" i="2"/>
  <c r="O164" i="6" s="1"/>
  <c r="BK156" i="2"/>
  <c r="AN122" i="6" s="1"/>
  <c r="BE156" i="2"/>
  <c r="AH122" i="6" s="1"/>
  <c r="AA156" i="2"/>
  <c r="AA122" i="6" s="1"/>
  <c r="S156" i="2"/>
  <c r="S122" i="6" s="1"/>
  <c r="BK155" i="2"/>
  <c r="AN127" i="6" s="1"/>
  <c r="W155" i="2"/>
  <c r="V127" i="6" s="1"/>
  <c r="BK154" i="2"/>
  <c r="AN9" i="6" s="1"/>
  <c r="AA154" i="2"/>
  <c r="AA9" i="6" s="1"/>
  <c r="K154" i="2"/>
  <c r="L9" i="6" s="1"/>
  <c r="BC153" i="2"/>
  <c r="AF49" i="6" s="1"/>
  <c r="AE153" i="2"/>
  <c r="O153" i="2"/>
  <c r="O49" i="6" s="1"/>
  <c r="BG152" i="2"/>
  <c r="AJ94" i="6" s="1"/>
  <c r="S152" i="2"/>
  <c r="S94" i="6" s="1"/>
  <c r="W151" i="2"/>
  <c r="V28" i="6" s="1"/>
  <c r="BK150" i="2"/>
  <c r="AN24" i="6" s="1"/>
  <c r="AA150" i="2"/>
  <c r="AA24" i="6" s="1"/>
  <c r="K150" i="2"/>
  <c r="L24" i="6" s="1"/>
  <c r="BC149" i="2"/>
  <c r="AF35" i="6" s="1"/>
  <c r="AE149" i="2"/>
  <c r="O149" i="2"/>
  <c r="O35" i="6" s="1"/>
  <c r="BG148" i="2"/>
  <c r="AJ14" i="6" s="1"/>
  <c r="S148" i="2"/>
  <c r="S14" i="6" s="1"/>
  <c r="W147" i="2"/>
  <c r="V59" i="6" s="1"/>
  <c r="BK146" i="2"/>
  <c r="AN16" i="6" s="1"/>
  <c r="AA146" i="2"/>
  <c r="AA16" i="6" s="1"/>
  <c r="K146" i="2"/>
  <c r="L16" i="6" s="1"/>
  <c r="BC145" i="2"/>
  <c r="AF89" i="6" s="1"/>
  <c r="AE145" i="2"/>
  <c r="O145" i="2"/>
  <c r="O89" i="6" s="1"/>
  <c r="BG144" i="2"/>
  <c r="AJ23" i="6" s="1"/>
  <c r="S144" i="2"/>
  <c r="S23" i="6" s="1"/>
  <c r="W143" i="2"/>
  <c r="V80" i="6" s="1"/>
  <c r="BK142" i="2"/>
  <c r="AN84" i="6" s="1"/>
  <c r="AA142" i="2"/>
  <c r="AA84" i="6" s="1"/>
  <c r="K142" i="2"/>
  <c r="L84" i="6" s="1"/>
  <c r="BC141" i="2"/>
  <c r="AF15" i="6" s="1"/>
  <c r="AE141" i="2"/>
  <c r="O141" i="2"/>
  <c r="O15" i="6" s="1"/>
  <c r="BG140" i="2"/>
  <c r="AJ17" i="6" s="1"/>
  <c r="S140" i="2"/>
  <c r="S17" i="6" s="1"/>
  <c r="W139" i="2"/>
  <c r="V50" i="6" s="1"/>
  <c r="BK138" i="2"/>
  <c r="AN76" i="6" s="1"/>
  <c r="AA138" i="2"/>
  <c r="AA76" i="6" s="1"/>
  <c r="K138" i="2"/>
  <c r="L76" i="6" s="1"/>
  <c r="BC137" i="2"/>
  <c r="AF57" i="6" s="1"/>
  <c r="AE137" i="2"/>
  <c r="O137" i="2"/>
  <c r="O57" i="6" s="1"/>
  <c r="BG136" i="2"/>
  <c r="AJ63" i="6" s="1"/>
  <c r="S136" i="2"/>
  <c r="S63" i="6" s="1"/>
  <c r="W135" i="2"/>
  <c r="V34" i="6" s="1"/>
  <c r="BK134" i="2"/>
  <c r="AN40" i="6" s="1"/>
  <c r="AA134" i="2"/>
  <c r="AA40" i="6" s="1"/>
  <c r="K134" i="2"/>
  <c r="L40" i="6" s="1"/>
  <c r="BC133" i="2"/>
  <c r="AF68" i="6" s="1"/>
  <c r="AE133" i="2"/>
  <c r="O133" i="2"/>
  <c r="O68" i="6" s="1"/>
  <c r="BG132" i="2"/>
  <c r="AJ88" i="6" s="1"/>
  <c r="S132" i="2"/>
  <c r="S88" i="6" s="1"/>
  <c r="W131" i="2"/>
  <c r="V13" i="6" s="1"/>
  <c r="BK130" i="2"/>
  <c r="AN41" i="6" s="1"/>
  <c r="AA130" i="2"/>
  <c r="AA41" i="6" s="1"/>
  <c r="K130" i="2"/>
  <c r="L41" i="6" s="1"/>
  <c r="BC129" i="2"/>
  <c r="AF75" i="6" s="1"/>
  <c r="AE129" i="2"/>
  <c r="O129" i="2"/>
  <c r="O75" i="6" s="1"/>
  <c r="BG128" i="2"/>
  <c r="AJ44" i="6" s="1"/>
  <c r="S128" i="2"/>
  <c r="S44" i="6" s="1"/>
  <c r="N127" i="2"/>
  <c r="N62" i="6" s="1"/>
  <c r="BC126" i="2"/>
  <c r="AF73" i="6" s="1"/>
  <c r="W126" i="2"/>
  <c r="V73" i="6" s="1"/>
  <c r="AA125" i="2"/>
  <c r="AA31" i="6" s="1"/>
  <c r="BE124" i="2"/>
  <c r="AH36" i="6" s="1"/>
  <c r="BG124" i="2"/>
  <c r="AJ36" i="6" s="1"/>
  <c r="BK124" i="2"/>
  <c r="AN36" i="6" s="1"/>
  <c r="BC124" i="2"/>
  <c r="AF36" i="6" s="1"/>
  <c r="BD124" i="2"/>
  <c r="AG36" i="6" s="1"/>
  <c r="AE124" i="2"/>
  <c r="J124" i="2"/>
  <c r="K36" i="6" s="1"/>
  <c r="C33" i="4"/>
  <c r="BK85" i="2"/>
  <c r="AN181" i="6" s="1"/>
  <c r="BK83" i="2"/>
  <c r="AN117" i="6" s="1"/>
  <c r="BK81" i="2"/>
  <c r="AN152" i="6" s="1"/>
  <c r="BK79" i="2"/>
  <c r="AN165" i="6" s="1"/>
  <c r="BK77" i="2"/>
  <c r="AN134" i="6" s="1"/>
  <c r="BK75" i="2"/>
  <c r="AN116" i="6" s="1"/>
  <c r="BK73" i="2"/>
  <c r="AN103" i="6" s="1"/>
  <c r="BK71" i="2"/>
  <c r="AN102" i="6" s="1"/>
  <c r="BK69" i="2"/>
  <c r="AN151" i="6" s="1"/>
  <c r="BK67" i="2"/>
  <c r="AN163" i="6" s="1"/>
  <c r="BK65" i="2"/>
  <c r="AN178" i="6" s="1"/>
  <c r="BK63" i="2"/>
  <c r="AN133" i="6" s="1"/>
  <c r="BK61" i="2"/>
  <c r="AN177" i="6" s="1"/>
  <c r="BK59" i="2"/>
  <c r="AN176" i="6" s="1"/>
  <c r="BK57" i="2"/>
  <c r="AN162" i="6" s="1"/>
  <c r="BK55" i="2"/>
  <c r="AN113" i="6" s="1"/>
  <c r="BK53" i="2"/>
  <c r="AN101" i="6" s="1"/>
  <c r="BK51" i="2"/>
  <c r="AN149" i="6" s="1"/>
  <c r="BK49" i="2"/>
  <c r="AN174" i="6" s="1"/>
  <c r="BK47" i="2"/>
  <c r="AN161" i="6" s="1"/>
  <c r="BK45" i="2"/>
  <c r="AN130" i="6" s="1"/>
  <c r="BK43" i="2"/>
  <c r="AN129" i="6" s="1"/>
  <c r="BK41" i="2"/>
  <c r="AN173" i="6" s="1"/>
  <c r="BK39" i="2"/>
  <c r="AN147" i="6" s="1"/>
  <c r="BK37" i="2"/>
  <c r="AN112" i="6" s="1"/>
  <c r="BK35" i="2"/>
  <c r="AN160" i="6" s="1"/>
  <c r="BK33" i="2"/>
  <c r="AN99" i="6" s="1"/>
  <c r="BK31" i="2"/>
  <c r="AN172" i="6" s="1"/>
  <c r="BK29" i="2"/>
  <c r="AN146" i="6" s="1"/>
  <c r="BK27" i="2"/>
  <c r="AN145" i="6" s="1"/>
  <c r="BK25" i="2"/>
  <c r="AN98" i="6" s="1"/>
  <c r="BK23" i="2"/>
  <c r="AN144" i="6" s="1"/>
  <c r="BK21" i="2"/>
  <c r="AN143" i="6" s="1"/>
  <c r="BK19" i="2"/>
  <c r="AN142" i="6" s="1"/>
  <c r="BK17" i="2"/>
  <c r="AN97" i="6" s="1"/>
  <c r="BK15" i="2"/>
  <c r="AN158" i="6" s="1"/>
  <c r="BK13" i="2"/>
  <c r="AN128" i="6" s="1"/>
  <c r="BK11" i="2"/>
  <c r="AN111" i="6" s="1"/>
  <c r="BK9" i="2"/>
  <c r="AN96" i="6" s="1"/>
  <c r="BK7" i="2"/>
  <c r="AN157" i="6" s="1"/>
  <c r="BK5" i="2"/>
  <c r="AN95" i="6" s="1"/>
  <c r="AD185" i="2"/>
  <c r="AD100" i="6" s="1"/>
  <c r="Z185" i="2"/>
  <c r="Y100" i="6" s="1"/>
  <c r="V185" i="2"/>
  <c r="R185" i="2"/>
  <c r="R100" i="6" s="1"/>
  <c r="N185" i="2"/>
  <c r="N100" i="6" s="1"/>
  <c r="J185" i="2"/>
  <c r="K100" i="6" s="1"/>
  <c r="AD184" i="2"/>
  <c r="AD140" i="6" s="1"/>
  <c r="Z184" i="2"/>
  <c r="Y140" i="6" s="1"/>
  <c r="V184" i="2"/>
  <c r="R184" i="2"/>
  <c r="R140" i="6" s="1"/>
  <c r="N184" i="2"/>
  <c r="N140" i="6" s="1"/>
  <c r="J184" i="2"/>
  <c r="K140" i="6" s="1"/>
  <c r="AD183" i="2"/>
  <c r="AD185" i="6" s="1"/>
  <c r="Z183" i="2"/>
  <c r="Y185" i="6" s="1"/>
  <c r="V183" i="2"/>
  <c r="R183" i="2"/>
  <c r="R185" i="6" s="1"/>
  <c r="N183" i="2"/>
  <c r="N185" i="6" s="1"/>
  <c r="J183" i="2"/>
  <c r="K185" i="6" s="1"/>
  <c r="AD182" i="2"/>
  <c r="AD119" i="6" s="1"/>
  <c r="Z182" i="2"/>
  <c r="Y119" i="6" s="1"/>
  <c r="V182" i="2"/>
  <c r="R182" i="2"/>
  <c r="R119" i="6" s="1"/>
  <c r="N182" i="2"/>
  <c r="N119" i="6" s="1"/>
  <c r="J182" i="2"/>
  <c r="K119" i="6" s="1"/>
  <c r="AD181" i="2"/>
  <c r="AD115" i="6" s="1"/>
  <c r="Z181" i="2"/>
  <c r="Y115" i="6" s="1"/>
  <c r="V181" i="2"/>
  <c r="R181" i="2"/>
  <c r="R115" i="6" s="1"/>
  <c r="N181" i="2"/>
  <c r="N115" i="6" s="1"/>
  <c r="J181" i="2"/>
  <c r="K115" i="6" s="1"/>
  <c r="AD180" i="2"/>
  <c r="AD126" i="6" s="1"/>
  <c r="Z180" i="2"/>
  <c r="Y126" i="6" s="1"/>
  <c r="V180" i="2"/>
  <c r="R180" i="2"/>
  <c r="R126" i="6" s="1"/>
  <c r="N180" i="2"/>
  <c r="N126" i="6" s="1"/>
  <c r="J180" i="2"/>
  <c r="K126" i="6" s="1"/>
  <c r="AD179" i="2"/>
  <c r="AD105" i="6" s="1"/>
  <c r="Z179" i="2"/>
  <c r="Y105" i="6" s="1"/>
  <c r="V179" i="2"/>
  <c r="R179" i="2"/>
  <c r="R105" i="6" s="1"/>
  <c r="N179" i="2"/>
  <c r="N105" i="6" s="1"/>
  <c r="J179" i="2"/>
  <c r="K105" i="6" s="1"/>
  <c r="AD178" i="2"/>
  <c r="AD150" i="6" s="1"/>
  <c r="Z178" i="2"/>
  <c r="Y150" i="6" s="1"/>
  <c r="V178" i="2"/>
  <c r="R178" i="2"/>
  <c r="R150" i="6" s="1"/>
  <c r="N178" i="2"/>
  <c r="N150" i="6" s="1"/>
  <c r="J178" i="2"/>
  <c r="K150" i="6" s="1"/>
  <c r="AD177" i="2"/>
  <c r="AD107" i="6" s="1"/>
  <c r="Z177" i="2"/>
  <c r="Y107" i="6" s="1"/>
  <c r="V177" i="2"/>
  <c r="R177" i="2"/>
  <c r="R107" i="6" s="1"/>
  <c r="N177" i="2"/>
  <c r="N107" i="6" s="1"/>
  <c r="J177" i="2"/>
  <c r="K107" i="6" s="1"/>
  <c r="AD176" i="2"/>
  <c r="AD180" i="6" s="1"/>
  <c r="Z176" i="2"/>
  <c r="Y180" i="6" s="1"/>
  <c r="V176" i="2"/>
  <c r="R176" i="2"/>
  <c r="R180" i="6" s="1"/>
  <c r="N176" i="2"/>
  <c r="N180" i="6" s="1"/>
  <c r="J176" i="2"/>
  <c r="K180" i="6" s="1"/>
  <c r="AD175" i="2"/>
  <c r="AD114" i="6" s="1"/>
  <c r="Z175" i="2"/>
  <c r="Y114" i="6" s="1"/>
  <c r="V175" i="2"/>
  <c r="R175" i="2"/>
  <c r="R114" i="6" s="1"/>
  <c r="N175" i="2"/>
  <c r="N114" i="6" s="1"/>
  <c r="J175" i="2"/>
  <c r="K114" i="6" s="1"/>
  <c r="AD174" i="2"/>
  <c r="AD171" i="6" s="1"/>
  <c r="Z174" i="2"/>
  <c r="Y171" i="6" s="1"/>
  <c r="V174" i="2"/>
  <c r="R174" i="2"/>
  <c r="R171" i="6" s="1"/>
  <c r="N174" i="2"/>
  <c r="N171" i="6" s="1"/>
  <c r="J174" i="2"/>
  <c r="K171" i="6" s="1"/>
  <c r="AD173" i="2"/>
  <c r="AD175" i="6" s="1"/>
  <c r="Z173" i="2"/>
  <c r="Y175" i="6" s="1"/>
  <c r="V173" i="2"/>
  <c r="R173" i="2"/>
  <c r="R175" i="6" s="1"/>
  <c r="N173" i="2"/>
  <c r="N175" i="6" s="1"/>
  <c r="J173" i="2"/>
  <c r="K175" i="6" s="1"/>
  <c r="AD172" i="2"/>
  <c r="AD106" i="6" s="1"/>
  <c r="Z172" i="2"/>
  <c r="Y106" i="6" s="1"/>
  <c r="V172" i="2"/>
  <c r="R172" i="2"/>
  <c r="R106" i="6" s="1"/>
  <c r="N172" i="2"/>
  <c r="N106" i="6" s="1"/>
  <c r="J172" i="2"/>
  <c r="K106" i="6" s="1"/>
  <c r="AD171" i="2"/>
  <c r="AD108" i="6" s="1"/>
  <c r="Z171" i="2"/>
  <c r="Y108" i="6" s="1"/>
  <c r="V171" i="2"/>
  <c r="R171" i="2"/>
  <c r="R108" i="6" s="1"/>
  <c r="N171" i="2"/>
  <c r="N108" i="6" s="1"/>
  <c r="J171" i="2"/>
  <c r="K108" i="6" s="1"/>
  <c r="AD170" i="2"/>
  <c r="AD141" i="6" s="1"/>
  <c r="Z170" i="2"/>
  <c r="Y141" i="6" s="1"/>
  <c r="V170" i="2"/>
  <c r="R170" i="2"/>
  <c r="R141" i="6" s="1"/>
  <c r="N170" i="2"/>
  <c r="N141" i="6" s="1"/>
  <c r="J170" i="2"/>
  <c r="K141" i="6" s="1"/>
  <c r="AD169" i="2"/>
  <c r="AD167" i="6" s="1"/>
  <c r="Z169" i="2"/>
  <c r="Y167" i="6" s="1"/>
  <c r="V169" i="2"/>
  <c r="R169" i="2"/>
  <c r="R167" i="6" s="1"/>
  <c r="N169" i="2"/>
  <c r="N167" i="6" s="1"/>
  <c r="J169" i="2"/>
  <c r="K167" i="6" s="1"/>
  <c r="AD168" i="2"/>
  <c r="AD148" i="6" s="1"/>
  <c r="Z168" i="2"/>
  <c r="Y148" i="6" s="1"/>
  <c r="V168" i="2"/>
  <c r="R168" i="2"/>
  <c r="R148" i="6" s="1"/>
  <c r="N168" i="2"/>
  <c r="N148" i="6" s="1"/>
  <c r="J168" i="2"/>
  <c r="K148" i="6" s="1"/>
  <c r="AD167" i="2"/>
  <c r="AD154" i="6" s="1"/>
  <c r="Z167" i="2"/>
  <c r="Y154" i="6" s="1"/>
  <c r="V167" i="2"/>
  <c r="R167" i="2"/>
  <c r="R154" i="6" s="1"/>
  <c r="N167" i="2"/>
  <c r="N154" i="6" s="1"/>
  <c r="J167" i="2"/>
  <c r="K154" i="6" s="1"/>
  <c r="AD166" i="2"/>
  <c r="AD125" i="6" s="1"/>
  <c r="Z166" i="2"/>
  <c r="Y125" i="6" s="1"/>
  <c r="V166" i="2"/>
  <c r="R166" i="2"/>
  <c r="R125" i="6" s="1"/>
  <c r="N166" i="2"/>
  <c r="N125" i="6" s="1"/>
  <c r="J166" i="2"/>
  <c r="K125" i="6" s="1"/>
  <c r="AD165" i="2"/>
  <c r="AD131" i="6" s="1"/>
  <c r="Z165" i="2"/>
  <c r="Y131" i="6" s="1"/>
  <c r="V165" i="2"/>
  <c r="R165" i="2"/>
  <c r="R131" i="6" s="1"/>
  <c r="N165" i="2"/>
  <c r="N131" i="6" s="1"/>
  <c r="J165" i="2"/>
  <c r="K131" i="6" s="1"/>
  <c r="AD164" i="2"/>
  <c r="AD159" i="6" s="1"/>
  <c r="Z164" i="2"/>
  <c r="Y159" i="6" s="1"/>
  <c r="V164" i="2"/>
  <c r="R164" i="2"/>
  <c r="R159" i="6" s="1"/>
  <c r="N164" i="2"/>
  <c r="N159" i="6" s="1"/>
  <c r="I164" i="2"/>
  <c r="BC163" i="2"/>
  <c r="AF179" i="6" s="1"/>
  <c r="AC163" i="2"/>
  <c r="AC179" i="6" s="1"/>
  <c r="U163" i="2"/>
  <c r="U179" i="6" s="1"/>
  <c r="M163" i="2"/>
  <c r="M179" i="6" s="1"/>
  <c r="BC162" i="2"/>
  <c r="AF104" i="6" s="1"/>
  <c r="Y162" i="2"/>
  <c r="X104" i="6" s="1"/>
  <c r="Q162" i="2"/>
  <c r="Q104" i="6" s="1"/>
  <c r="I162" i="2"/>
  <c r="BG161" i="2"/>
  <c r="AJ132" i="6" s="1"/>
  <c r="AC161" i="2"/>
  <c r="AC132" i="6" s="1"/>
  <c r="U161" i="2"/>
  <c r="U132" i="6" s="1"/>
  <c r="M161" i="2"/>
  <c r="M132" i="6" s="1"/>
  <c r="BC160" i="2"/>
  <c r="AF166" i="6" s="1"/>
  <c r="Y160" i="2"/>
  <c r="X166" i="6" s="1"/>
  <c r="Q160" i="2"/>
  <c r="Q166" i="6" s="1"/>
  <c r="I160" i="2"/>
  <c r="BG159" i="2"/>
  <c r="AJ135" i="6" s="1"/>
  <c r="AC159" i="2"/>
  <c r="AC135" i="6" s="1"/>
  <c r="U159" i="2"/>
  <c r="U135" i="6" s="1"/>
  <c r="M159" i="2"/>
  <c r="M135" i="6" s="1"/>
  <c r="BC158" i="2"/>
  <c r="AF153" i="6" s="1"/>
  <c r="Y158" i="2"/>
  <c r="X153" i="6" s="1"/>
  <c r="Q158" i="2"/>
  <c r="Q153" i="6" s="1"/>
  <c r="I158" i="2"/>
  <c r="BG157" i="2"/>
  <c r="AJ164" i="6" s="1"/>
  <c r="AC157" i="2"/>
  <c r="AC164" i="6" s="1"/>
  <c r="U157" i="2"/>
  <c r="U164" i="6" s="1"/>
  <c r="M157" i="2"/>
  <c r="M164" i="6" s="1"/>
  <c r="BC156" i="2"/>
  <c r="AF122" i="6" s="1"/>
  <c r="Y156" i="2"/>
  <c r="X122" i="6" s="1"/>
  <c r="Q156" i="2"/>
  <c r="Q122" i="6" s="1"/>
  <c r="S155" i="2"/>
  <c r="S127" i="6" s="1"/>
  <c r="W154" i="2"/>
  <c r="V9" i="6" s="1"/>
  <c r="BK153" i="2"/>
  <c r="AN49" i="6" s="1"/>
  <c r="AA153" i="2"/>
  <c r="AA49" i="6" s="1"/>
  <c r="K153" i="2"/>
  <c r="L49" i="6" s="1"/>
  <c r="BC152" i="2"/>
  <c r="AF94" i="6" s="1"/>
  <c r="AE152" i="2"/>
  <c r="O152" i="2"/>
  <c r="O94" i="6" s="1"/>
  <c r="BG151" i="2"/>
  <c r="AJ28" i="6" s="1"/>
  <c r="S151" i="2"/>
  <c r="S28" i="6" s="1"/>
  <c r="W150" i="2"/>
  <c r="V24" i="6" s="1"/>
  <c r="BK149" i="2"/>
  <c r="AN35" i="6" s="1"/>
  <c r="AA149" i="2"/>
  <c r="AA35" i="6" s="1"/>
  <c r="K149" i="2"/>
  <c r="L35" i="6" s="1"/>
  <c r="BC148" i="2"/>
  <c r="AF14" i="6" s="1"/>
  <c r="AE148" i="2"/>
  <c r="O148" i="2"/>
  <c r="O14" i="6" s="1"/>
  <c r="BG147" i="2"/>
  <c r="AJ59" i="6" s="1"/>
  <c r="S147" i="2"/>
  <c r="S59" i="6" s="1"/>
  <c r="W146" i="2"/>
  <c r="V16" i="6" s="1"/>
  <c r="BK145" i="2"/>
  <c r="AN89" i="6" s="1"/>
  <c r="AA145" i="2"/>
  <c r="AA89" i="6" s="1"/>
  <c r="K145" i="2"/>
  <c r="L89" i="6" s="1"/>
  <c r="BC144" i="2"/>
  <c r="AF23" i="6" s="1"/>
  <c r="AE144" i="2"/>
  <c r="O144" i="2"/>
  <c r="O23" i="6" s="1"/>
  <c r="BG143" i="2"/>
  <c r="AJ80" i="6" s="1"/>
  <c r="S143" i="2"/>
  <c r="S80" i="6" s="1"/>
  <c r="W142" i="2"/>
  <c r="V84" i="6" s="1"/>
  <c r="BK141" i="2"/>
  <c r="AN15" i="6" s="1"/>
  <c r="AA141" i="2"/>
  <c r="AA15" i="6" s="1"/>
  <c r="K141" i="2"/>
  <c r="L15" i="6" s="1"/>
  <c r="BC140" i="2"/>
  <c r="AF17" i="6" s="1"/>
  <c r="AE140" i="2"/>
  <c r="O140" i="2"/>
  <c r="O17" i="6" s="1"/>
  <c r="BG139" i="2"/>
  <c r="AJ50" i="6" s="1"/>
  <c r="S139" i="2"/>
  <c r="S50" i="6" s="1"/>
  <c r="W138" i="2"/>
  <c r="V76" i="6" s="1"/>
  <c r="BK137" i="2"/>
  <c r="AN57" i="6" s="1"/>
  <c r="AA137" i="2"/>
  <c r="AA57" i="6" s="1"/>
  <c r="K137" i="2"/>
  <c r="L57" i="6" s="1"/>
  <c r="BC136" i="2"/>
  <c r="AF63" i="6" s="1"/>
  <c r="AE136" i="2"/>
  <c r="O136" i="2"/>
  <c r="O63" i="6" s="1"/>
  <c r="BG135" i="2"/>
  <c r="AJ34" i="6" s="1"/>
  <c r="S135" i="2"/>
  <c r="S34" i="6" s="1"/>
  <c r="W134" i="2"/>
  <c r="V40" i="6" s="1"/>
  <c r="BK133" i="2"/>
  <c r="AN68" i="6" s="1"/>
  <c r="AA133" i="2"/>
  <c r="AA68" i="6" s="1"/>
  <c r="K133" i="2"/>
  <c r="L68" i="6" s="1"/>
  <c r="BC132" i="2"/>
  <c r="AF88" i="6" s="1"/>
  <c r="AE132" i="2"/>
  <c r="O132" i="2"/>
  <c r="O88" i="6" s="1"/>
  <c r="BG131" i="2"/>
  <c r="AJ13" i="6" s="1"/>
  <c r="S131" i="2"/>
  <c r="S13" i="6" s="1"/>
  <c r="W130" i="2"/>
  <c r="V41" i="6" s="1"/>
  <c r="BK129" i="2"/>
  <c r="AN75" i="6" s="1"/>
  <c r="AA129" i="2"/>
  <c r="AA75" i="6" s="1"/>
  <c r="K129" i="2"/>
  <c r="L75" i="6" s="1"/>
  <c r="BC128" i="2"/>
  <c r="AF44" i="6" s="1"/>
  <c r="AE128" i="2"/>
  <c r="O128" i="2"/>
  <c r="O44" i="6" s="1"/>
  <c r="BG127" i="2"/>
  <c r="AJ62" i="6" s="1"/>
  <c r="AD127" i="2"/>
  <c r="AD62" i="6" s="1"/>
  <c r="H127" i="2"/>
  <c r="R126" i="2"/>
  <c r="R73" i="6" s="1"/>
  <c r="BG125" i="2"/>
  <c r="AJ31" i="6" s="1"/>
  <c r="V125" i="2"/>
  <c r="Z124" i="2"/>
  <c r="Y36" i="6" s="1"/>
  <c r="D57" i="2"/>
  <c r="D53" i="2"/>
  <c r="D49" i="2"/>
  <c r="D45" i="2"/>
  <c r="D41" i="2"/>
  <c r="D37" i="2"/>
  <c r="D33" i="2"/>
  <c r="D29" i="2"/>
  <c r="D25" i="2"/>
  <c r="D21" i="2"/>
  <c r="D17" i="2"/>
  <c r="D13" i="2"/>
  <c r="D9" i="2"/>
  <c r="D5" i="2"/>
  <c r="D185" i="2"/>
  <c r="D184" i="2"/>
  <c r="D183" i="2"/>
  <c r="D182" i="2"/>
  <c r="D181" i="2"/>
  <c r="D180" i="2"/>
  <c r="D179" i="2"/>
  <c r="D178" i="2"/>
  <c r="D177" i="2"/>
  <c r="D176" i="2"/>
  <c r="D175" i="2"/>
  <c r="D174" i="2"/>
  <c r="D173" i="2"/>
  <c r="D172" i="2"/>
  <c r="D171" i="2"/>
  <c r="D170" i="2"/>
  <c r="D169" i="2"/>
  <c r="D168" i="2"/>
  <c r="D167" i="2"/>
  <c r="D166" i="2"/>
  <c r="D165" i="2"/>
  <c r="D164" i="2"/>
  <c r="D163" i="2"/>
  <c r="D162" i="2"/>
  <c r="D161" i="2"/>
  <c r="D160" i="2"/>
  <c r="D159" i="2"/>
  <c r="D158" i="2"/>
  <c r="D157" i="2"/>
  <c r="D156" i="2"/>
  <c r="D155" i="2"/>
  <c r="D154" i="2"/>
  <c r="D153" i="2"/>
  <c r="D152" i="2"/>
  <c r="D151" i="2"/>
  <c r="D150" i="2"/>
  <c r="D149" i="2"/>
  <c r="D148" i="2"/>
  <c r="D147" i="2"/>
  <c r="D146" i="2"/>
  <c r="D145" i="2"/>
  <c r="D144" i="2"/>
  <c r="D143" i="2"/>
  <c r="D142" i="2"/>
  <c r="D141" i="2"/>
  <c r="D140" i="2"/>
  <c r="D139" i="2"/>
  <c r="D138" i="2"/>
  <c r="D137" i="2"/>
  <c r="D136" i="2"/>
  <c r="D135" i="2"/>
  <c r="D134" i="2"/>
  <c r="D133" i="2"/>
  <c r="D132" i="2"/>
  <c r="D131" i="2"/>
  <c r="D130" i="2"/>
  <c r="D129" i="2"/>
  <c r="D128" i="2"/>
  <c r="D127" i="2"/>
  <c r="D126" i="2"/>
  <c r="D125" i="2"/>
  <c r="D124" i="2"/>
  <c r="BA185" i="2"/>
  <c r="AC185" i="2"/>
  <c r="AC100" i="6" s="1"/>
  <c r="Y185" i="2"/>
  <c r="X100" i="6" s="1"/>
  <c r="U185" i="2"/>
  <c r="U100" i="6" s="1"/>
  <c r="Q185" i="2"/>
  <c r="Q100" i="6" s="1"/>
  <c r="M185" i="2"/>
  <c r="M100" i="6" s="1"/>
  <c r="I185" i="2"/>
  <c r="BA184" i="2"/>
  <c r="AC184" i="2"/>
  <c r="AC140" i="6" s="1"/>
  <c r="Y184" i="2"/>
  <c r="X140" i="6" s="1"/>
  <c r="U184" i="2"/>
  <c r="U140" i="6" s="1"/>
  <c r="Q184" i="2"/>
  <c r="Q140" i="6" s="1"/>
  <c r="M184" i="2"/>
  <c r="M140" i="6" s="1"/>
  <c r="I184" i="2"/>
  <c r="BA183" i="2"/>
  <c r="AC183" i="2"/>
  <c r="AC185" i="6" s="1"/>
  <c r="Y183" i="2"/>
  <c r="X185" i="6" s="1"/>
  <c r="U183" i="2"/>
  <c r="U185" i="6" s="1"/>
  <c r="Q183" i="2"/>
  <c r="Q185" i="6" s="1"/>
  <c r="M183" i="2"/>
  <c r="M185" i="6" s="1"/>
  <c r="I183" i="2"/>
  <c r="BA182" i="2"/>
  <c r="AC182" i="2"/>
  <c r="AC119" i="6" s="1"/>
  <c r="Y182" i="2"/>
  <c r="X119" i="6" s="1"/>
  <c r="U182" i="2"/>
  <c r="U119" i="6" s="1"/>
  <c r="Q182" i="2"/>
  <c r="Q119" i="6" s="1"/>
  <c r="M182" i="2"/>
  <c r="M119" i="6" s="1"/>
  <c r="I182" i="2"/>
  <c r="BA181" i="2"/>
  <c r="AC181" i="2"/>
  <c r="AC115" i="6" s="1"/>
  <c r="Y181" i="2"/>
  <c r="X115" i="6" s="1"/>
  <c r="U181" i="2"/>
  <c r="U115" i="6" s="1"/>
  <c r="Q181" i="2"/>
  <c r="Q115" i="6" s="1"/>
  <c r="M181" i="2"/>
  <c r="M115" i="6" s="1"/>
  <c r="I181" i="2"/>
  <c r="BA180" i="2"/>
  <c r="AC180" i="2"/>
  <c r="AC126" i="6" s="1"/>
  <c r="Y180" i="2"/>
  <c r="X126" i="6" s="1"/>
  <c r="U180" i="2"/>
  <c r="U126" i="6" s="1"/>
  <c r="Q180" i="2"/>
  <c r="Q126" i="6" s="1"/>
  <c r="M180" i="2"/>
  <c r="M126" i="6" s="1"/>
  <c r="I180" i="2"/>
  <c r="BA179" i="2"/>
  <c r="AC179" i="2"/>
  <c r="AC105" i="6" s="1"/>
  <c r="Y179" i="2"/>
  <c r="X105" i="6" s="1"/>
  <c r="U179" i="2"/>
  <c r="U105" i="6" s="1"/>
  <c r="Q179" i="2"/>
  <c r="Q105" i="6" s="1"/>
  <c r="M179" i="2"/>
  <c r="M105" i="6" s="1"/>
  <c r="I179" i="2"/>
  <c r="BA178" i="2"/>
  <c r="AC178" i="2"/>
  <c r="AC150" i="6" s="1"/>
  <c r="Y178" i="2"/>
  <c r="X150" i="6" s="1"/>
  <c r="U178" i="2"/>
  <c r="U150" i="6" s="1"/>
  <c r="Q178" i="2"/>
  <c r="Q150" i="6" s="1"/>
  <c r="M178" i="2"/>
  <c r="M150" i="6" s="1"/>
  <c r="I178" i="2"/>
  <c r="BA177" i="2"/>
  <c r="AC177" i="2"/>
  <c r="AC107" i="6" s="1"/>
  <c r="Y177" i="2"/>
  <c r="X107" i="6" s="1"/>
  <c r="U177" i="2"/>
  <c r="U107" i="6" s="1"/>
  <c r="Q177" i="2"/>
  <c r="Q107" i="6" s="1"/>
  <c r="M177" i="2"/>
  <c r="M107" i="6" s="1"/>
  <c r="I177" i="2"/>
  <c r="BA176" i="2"/>
  <c r="AC176" i="2"/>
  <c r="AC180" i="6" s="1"/>
  <c r="Y176" i="2"/>
  <c r="X180" i="6" s="1"/>
  <c r="U176" i="2"/>
  <c r="U180" i="6" s="1"/>
  <c r="Q176" i="2"/>
  <c r="Q180" i="6" s="1"/>
  <c r="M176" i="2"/>
  <c r="M180" i="6" s="1"/>
  <c r="I176" i="2"/>
  <c r="BA175" i="2"/>
  <c r="AC175" i="2"/>
  <c r="AC114" i="6" s="1"/>
  <c r="Y175" i="2"/>
  <c r="X114" i="6" s="1"/>
  <c r="U175" i="2"/>
  <c r="U114" i="6" s="1"/>
  <c r="Q175" i="2"/>
  <c r="Q114" i="6" s="1"/>
  <c r="M175" i="2"/>
  <c r="M114" i="6" s="1"/>
  <c r="I175" i="2"/>
  <c r="BA174" i="2"/>
  <c r="AC174" i="2"/>
  <c r="AC171" i="6" s="1"/>
  <c r="Y174" i="2"/>
  <c r="X171" i="6" s="1"/>
  <c r="U174" i="2"/>
  <c r="U171" i="6" s="1"/>
  <c r="Q174" i="2"/>
  <c r="Q171" i="6" s="1"/>
  <c r="M174" i="2"/>
  <c r="M171" i="6" s="1"/>
  <c r="I174" i="2"/>
  <c r="BA173" i="2"/>
  <c r="AC173" i="2"/>
  <c r="AC175" i="6" s="1"/>
  <c r="Y173" i="2"/>
  <c r="X175" i="6" s="1"/>
  <c r="U173" i="2"/>
  <c r="U175" i="6" s="1"/>
  <c r="Q173" i="2"/>
  <c r="Q175" i="6" s="1"/>
  <c r="M173" i="2"/>
  <c r="M175" i="6" s="1"/>
  <c r="I173" i="2"/>
  <c r="BA172" i="2"/>
  <c r="AC172" i="2"/>
  <c r="AC106" i="6" s="1"/>
  <c r="Y172" i="2"/>
  <c r="X106" i="6" s="1"/>
  <c r="U172" i="2"/>
  <c r="U106" i="6" s="1"/>
  <c r="Q172" i="2"/>
  <c r="Q106" i="6" s="1"/>
  <c r="M172" i="2"/>
  <c r="M106" i="6" s="1"/>
  <c r="I172" i="2"/>
  <c r="BA171" i="2"/>
  <c r="AC171" i="2"/>
  <c r="AC108" i="6" s="1"/>
  <c r="Y171" i="2"/>
  <c r="X108" i="6" s="1"/>
  <c r="U171" i="2"/>
  <c r="U108" i="6" s="1"/>
  <c r="Q171" i="2"/>
  <c r="Q108" i="6" s="1"/>
  <c r="M171" i="2"/>
  <c r="M108" i="6" s="1"/>
  <c r="I171" i="2"/>
  <c r="BA170" i="2"/>
  <c r="AC170" i="2"/>
  <c r="AC141" i="6" s="1"/>
  <c r="Y170" i="2"/>
  <c r="X141" i="6" s="1"/>
  <c r="U170" i="2"/>
  <c r="U141" i="6" s="1"/>
  <c r="Q170" i="2"/>
  <c r="Q141" i="6" s="1"/>
  <c r="M170" i="2"/>
  <c r="M141" i="6" s="1"/>
  <c r="I170" i="2"/>
  <c r="BA169" i="2"/>
  <c r="AC169" i="2"/>
  <c r="AC167" i="6" s="1"/>
  <c r="Y169" i="2"/>
  <c r="X167" i="6" s="1"/>
  <c r="U169" i="2"/>
  <c r="U167" i="6" s="1"/>
  <c r="Q169" i="2"/>
  <c r="Q167" i="6" s="1"/>
  <c r="M169" i="2"/>
  <c r="M167" i="6" s="1"/>
  <c r="I169" i="2"/>
  <c r="BA168" i="2"/>
  <c r="AC168" i="2"/>
  <c r="AC148" i="6" s="1"/>
  <c r="Y168" i="2"/>
  <c r="X148" i="6" s="1"/>
  <c r="U168" i="2"/>
  <c r="U148" i="6" s="1"/>
  <c r="Q168" i="2"/>
  <c r="Q148" i="6" s="1"/>
  <c r="M168" i="2"/>
  <c r="M148" i="6" s="1"/>
  <c r="I168" i="2"/>
  <c r="BA167" i="2"/>
  <c r="AC167" i="2"/>
  <c r="AC154" i="6" s="1"/>
  <c r="Y167" i="2"/>
  <c r="X154" i="6" s="1"/>
  <c r="U167" i="2"/>
  <c r="U154" i="6" s="1"/>
  <c r="Q167" i="2"/>
  <c r="Q154" i="6" s="1"/>
  <c r="M167" i="2"/>
  <c r="M154" i="6" s="1"/>
  <c r="I167" i="2"/>
  <c r="BA166" i="2"/>
  <c r="AC166" i="2"/>
  <c r="AC125" i="6" s="1"/>
  <c r="Y166" i="2"/>
  <c r="X125" i="6" s="1"/>
  <c r="U166" i="2"/>
  <c r="U125" i="6" s="1"/>
  <c r="Q166" i="2"/>
  <c r="Q125" i="6" s="1"/>
  <c r="M166" i="2"/>
  <c r="M125" i="6" s="1"/>
  <c r="I166" i="2"/>
  <c r="BA165" i="2"/>
  <c r="AC165" i="2"/>
  <c r="AC131" i="6" s="1"/>
  <c r="Y165" i="2"/>
  <c r="X131" i="6" s="1"/>
  <c r="U165" i="2"/>
  <c r="U131" i="6" s="1"/>
  <c r="Q165" i="2"/>
  <c r="Q131" i="6" s="1"/>
  <c r="M165" i="2"/>
  <c r="M131" i="6" s="1"/>
  <c r="I165" i="2"/>
  <c r="BA164" i="2"/>
  <c r="AC164" i="2"/>
  <c r="AC159" i="6" s="1"/>
  <c r="Y164" i="2"/>
  <c r="X159" i="6" s="1"/>
  <c r="U164" i="2"/>
  <c r="U159" i="6" s="1"/>
  <c r="Q164" i="2"/>
  <c r="Q159" i="6" s="1"/>
  <c r="M164" i="2"/>
  <c r="M159" i="6" s="1"/>
  <c r="BK163" i="2"/>
  <c r="AN179" i="6" s="1"/>
  <c r="BG163" i="2"/>
  <c r="AJ179" i="6" s="1"/>
  <c r="BB163" i="2"/>
  <c r="AE179" i="6" s="1"/>
  <c r="AA163" i="2"/>
  <c r="AA179" i="6" s="1"/>
  <c r="S163" i="2"/>
  <c r="S179" i="6" s="1"/>
  <c r="K163" i="2"/>
  <c r="L179" i="6" s="1"/>
  <c r="BA162" i="2"/>
  <c r="AE162" i="2"/>
  <c r="W162" i="2"/>
  <c r="V104" i="6" s="1"/>
  <c r="O162" i="2"/>
  <c r="O104" i="6" s="1"/>
  <c r="BK161" i="2"/>
  <c r="AN132" i="6" s="1"/>
  <c r="BE161" i="2"/>
  <c r="AH132" i="6" s="1"/>
  <c r="AA161" i="2"/>
  <c r="AA132" i="6" s="1"/>
  <c r="S161" i="2"/>
  <c r="S132" i="6" s="1"/>
  <c r="K161" i="2"/>
  <c r="L132" i="6" s="1"/>
  <c r="BA160" i="2"/>
  <c r="AE160" i="2"/>
  <c r="W160" i="2"/>
  <c r="V166" i="6" s="1"/>
  <c r="O160" i="2"/>
  <c r="O166" i="6" s="1"/>
  <c r="BK159" i="2"/>
  <c r="AN135" i="6" s="1"/>
  <c r="BE159" i="2"/>
  <c r="AH135" i="6" s="1"/>
  <c r="AA159" i="2"/>
  <c r="AA135" i="6" s="1"/>
  <c r="S159" i="2"/>
  <c r="S135" i="6" s="1"/>
  <c r="K159" i="2"/>
  <c r="L135" i="6" s="1"/>
  <c r="BA158" i="2"/>
  <c r="AE158" i="2"/>
  <c r="W158" i="2"/>
  <c r="V153" i="6" s="1"/>
  <c r="O158" i="2"/>
  <c r="O153" i="6" s="1"/>
  <c r="BK157" i="2"/>
  <c r="AN164" i="6" s="1"/>
  <c r="BE157" i="2"/>
  <c r="AH164" i="6" s="1"/>
  <c r="AA157" i="2"/>
  <c r="AA164" i="6" s="1"/>
  <c r="S157" i="2"/>
  <c r="S164" i="6" s="1"/>
  <c r="K157" i="2"/>
  <c r="L164" i="6" s="1"/>
  <c r="BA156" i="2"/>
  <c r="AE156" i="2"/>
  <c r="W156" i="2"/>
  <c r="V122" i="6" s="1"/>
  <c r="O156" i="2"/>
  <c r="O122" i="6" s="1"/>
  <c r="BG155" i="2"/>
  <c r="AJ127" i="6" s="1"/>
  <c r="AE155" i="2"/>
  <c r="O155" i="2"/>
  <c r="O127" i="6" s="1"/>
  <c r="BG154" i="2"/>
  <c r="AJ9" i="6" s="1"/>
  <c r="S154" i="2"/>
  <c r="S9" i="6" s="1"/>
  <c r="W153" i="2"/>
  <c r="V49" i="6" s="1"/>
  <c r="BK152" i="2"/>
  <c r="AN94" i="6" s="1"/>
  <c r="AA152" i="2"/>
  <c r="AA94" i="6" s="1"/>
  <c r="K152" i="2"/>
  <c r="L94" i="6" s="1"/>
  <c r="BC151" i="2"/>
  <c r="AF28" i="6" s="1"/>
  <c r="AE151" i="2"/>
  <c r="O151" i="2"/>
  <c r="O28" i="6" s="1"/>
  <c r="BG150" i="2"/>
  <c r="AJ24" i="6" s="1"/>
  <c r="S150" i="2"/>
  <c r="S24" i="6" s="1"/>
  <c r="W149" i="2"/>
  <c r="V35" i="6" s="1"/>
  <c r="BK148" i="2"/>
  <c r="AN14" i="6" s="1"/>
  <c r="AA148" i="2"/>
  <c r="AA14" i="6" s="1"/>
  <c r="K148" i="2"/>
  <c r="L14" i="6" s="1"/>
  <c r="BC147" i="2"/>
  <c r="AF59" i="6" s="1"/>
  <c r="AE147" i="2"/>
  <c r="O147" i="2"/>
  <c r="O59" i="6" s="1"/>
  <c r="BG146" i="2"/>
  <c r="AJ16" i="6" s="1"/>
  <c r="S146" i="2"/>
  <c r="S16" i="6" s="1"/>
  <c r="W145" i="2"/>
  <c r="V89" i="6" s="1"/>
  <c r="BK144" i="2"/>
  <c r="AN23" i="6" s="1"/>
  <c r="AA144" i="2"/>
  <c r="AA23" i="6" s="1"/>
  <c r="K144" i="2"/>
  <c r="L23" i="6" s="1"/>
  <c r="BC143" i="2"/>
  <c r="AF80" i="6" s="1"/>
  <c r="AE143" i="2"/>
  <c r="O143" i="2"/>
  <c r="O80" i="6" s="1"/>
  <c r="BG142" i="2"/>
  <c r="AJ84" i="6" s="1"/>
  <c r="S142" i="2"/>
  <c r="S84" i="6" s="1"/>
  <c r="W141" i="2"/>
  <c r="V15" i="6" s="1"/>
  <c r="BK140" i="2"/>
  <c r="AN17" i="6" s="1"/>
  <c r="AA140" i="2"/>
  <c r="AA17" i="6" s="1"/>
  <c r="K140" i="2"/>
  <c r="L17" i="6" s="1"/>
  <c r="BC139" i="2"/>
  <c r="AF50" i="6" s="1"/>
  <c r="AE139" i="2"/>
  <c r="O139" i="2"/>
  <c r="O50" i="6" s="1"/>
  <c r="BG138" i="2"/>
  <c r="AJ76" i="6" s="1"/>
  <c r="S138" i="2"/>
  <c r="S76" i="6" s="1"/>
  <c r="W137" i="2"/>
  <c r="V57" i="6" s="1"/>
  <c r="BK136" i="2"/>
  <c r="AN63" i="6" s="1"/>
  <c r="AA136" i="2"/>
  <c r="AA63" i="6" s="1"/>
  <c r="K136" i="2"/>
  <c r="L63" i="6" s="1"/>
  <c r="BC135" i="2"/>
  <c r="AF34" i="6" s="1"/>
  <c r="AE135" i="2"/>
  <c r="O135" i="2"/>
  <c r="O34" i="6" s="1"/>
  <c r="BG134" i="2"/>
  <c r="AJ40" i="6" s="1"/>
  <c r="S134" i="2"/>
  <c r="S40" i="6" s="1"/>
  <c r="W133" i="2"/>
  <c r="V68" i="6" s="1"/>
  <c r="BK132" i="2"/>
  <c r="AN88" i="6" s="1"/>
  <c r="AA132" i="2"/>
  <c r="AA88" i="6" s="1"/>
  <c r="K132" i="2"/>
  <c r="L88" i="6" s="1"/>
  <c r="BC131" i="2"/>
  <c r="AF13" i="6" s="1"/>
  <c r="AE131" i="2"/>
  <c r="O131" i="2"/>
  <c r="O13" i="6" s="1"/>
  <c r="BG130" i="2"/>
  <c r="AJ41" i="6" s="1"/>
  <c r="S130" i="2"/>
  <c r="S41" i="6" s="1"/>
  <c r="W129" i="2"/>
  <c r="V75" i="6" s="1"/>
  <c r="BK128" i="2"/>
  <c r="AN44" i="6" s="1"/>
  <c r="AA128" i="2"/>
  <c r="AA44" i="6" s="1"/>
  <c r="K128" i="2"/>
  <c r="L44" i="6" s="1"/>
  <c r="BC127" i="2"/>
  <c r="AF62" i="6" s="1"/>
  <c r="X127" i="2"/>
  <c r="W62" i="6" s="1"/>
  <c r="BG126" i="2"/>
  <c r="AJ73" i="6" s="1"/>
  <c r="L126" i="2"/>
  <c r="P125" i="2"/>
  <c r="P31" i="6" s="1"/>
  <c r="BF124" i="2"/>
  <c r="AI36" i="6" s="1"/>
  <c r="T124" i="2"/>
  <c r="T36" i="6" s="1"/>
  <c r="C164" i="4"/>
  <c r="BK126" i="2"/>
  <c r="AN73" i="6" s="1"/>
  <c r="BE125" i="2"/>
  <c r="AH31" i="6" s="1"/>
  <c r="BE126" i="2"/>
  <c r="AH73" i="6" s="1"/>
  <c r="BD126" i="2"/>
  <c r="AG73" i="6" s="1"/>
  <c r="BC125" i="2"/>
  <c r="AF31" i="6" s="1"/>
  <c r="D68" i="4" l="1"/>
  <c r="E136" i="4"/>
  <c r="G136" i="4" s="1"/>
  <c r="BM136" i="4" s="1"/>
  <c r="E181" i="4"/>
  <c r="G181" i="4" s="1"/>
  <c r="AO181" i="4" s="1"/>
  <c r="E151" i="4"/>
  <c r="G151" i="4" s="1"/>
  <c r="AC151" i="4" s="1"/>
  <c r="E84" i="4"/>
  <c r="G84" i="4" s="1"/>
  <c r="BM84" i="4" s="1"/>
  <c r="E6" i="4"/>
  <c r="G6" i="4" s="1"/>
  <c r="BM6" i="4" s="1"/>
  <c r="E89" i="4"/>
  <c r="G89" i="4" s="1"/>
  <c r="BM89" i="4" s="1"/>
  <c r="E39" i="4"/>
  <c r="G39" i="4" s="1"/>
  <c r="AC39" i="4" s="1"/>
  <c r="D162" i="4"/>
  <c r="BY162" i="4" s="1"/>
  <c r="E94" i="4"/>
  <c r="G94" i="4" s="1"/>
  <c r="BM94" i="4" s="1"/>
  <c r="D46" i="4"/>
  <c r="BA46" i="4" s="1"/>
  <c r="D36" i="4"/>
  <c r="Q36" i="4" s="1"/>
  <c r="D137" i="4"/>
  <c r="AC137" i="4" s="1"/>
  <c r="D183" i="4"/>
  <c r="BM183" i="4" s="1"/>
  <c r="E142" i="4"/>
  <c r="G142" i="4" s="1"/>
  <c r="BM142" i="4" s="1"/>
  <c r="E59" i="4"/>
  <c r="G59" i="4" s="1"/>
  <c r="BM59" i="4" s="1"/>
  <c r="E184" i="4"/>
  <c r="G184" i="4" s="1"/>
  <c r="AC184" i="4" s="1"/>
  <c r="E174" i="4"/>
  <c r="G174" i="4" s="1"/>
  <c r="BM174" i="4" s="1"/>
  <c r="E103" i="4"/>
  <c r="G103" i="4" s="1"/>
  <c r="BM103" i="4" s="1"/>
  <c r="E83" i="4"/>
  <c r="G83" i="4" s="1"/>
  <c r="BM83" i="4" s="1"/>
  <c r="D121" i="4"/>
  <c r="AC121" i="4" s="1"/>
  <c r="E75" i="4"/>
  <c r="G75" i="4" s="1"/>
  <c r="BY75" i="4" s="1"/>
  <c r="Z109" i="6"/>
  <c r="Z18" i="6"/>
  <c r="E172" i="4"/>
  <c r="G172" i="4" s="1"/>
  <c r="BY172" i="4" s="1"/>
  <c r="BY183" i="4"/>
  <c r="E119" i="4"/>
  <c r="G119" i="4" s="1"/>
  <c r="AC119" i="4" s="1"/>
  <c r="D49" i="4"/>
  <c r="BA49" i="4" s="1"/>
  <c r="D63" i="4"/>
  <c r="BA63" i="4" s="1"/>
  <c r="E92" i="4"/>
  <c r="G92" i="4" s="1"/>
  <c r="BM92" i="4" s="1"/>
  <c r="Z79" i="6"/>
  <c r="D26" i="4"/>
  <c r="BM26" i="4" s="1"/>
  <c r="D152" i="4"/>
  <c r="Z138" i="6"/>
  <c r="E180" i="4"/>
  <c r="G180" i="4" s="1"/>
  <c r="BM180" i="4" s="1"/>
  <c r="E120" i="4"/>
  <c r="G120" i="4" s="1"/>
  <c r="Q120" i="4" s="1"/>
  <c r="E108" i="4"/>
  <c r="G108" i="4" s="1"/>
  <c r="BM108" i="4" s="1"/>
  <c r="D67" i="4"/>
  <c r="Q67" i="4" s="1"/>
  <c r="E58" i="4"/>
  <c r="G58" i="4" s="1"/>
  <c r="BM58" i="4" s="1"/>
  <c r="E69" i="4"/>
  <c r="G69" i="4" s="1"/>
  <c r="BA69" i="4" s="1"/>
  <c r="Z64" i="6"/>
  <c r="E90" i="4"/>
  <c r="G90" i="4" s="1"/>
  <c r="E185" i="4"/>
  <c r="G185" i="4" s="1"/>
  <c r="BM185" i="4" s="1"/>
  <c r="E129" i="4"/>
  <c r="G129" i="4" s="1"/>
  <c r="BM129" i="4" s="1"/>
  <c r="E71" i="4"/>
  <c r="G71" i="4" s="1"/>
  <c r="BA71" i="4" s="1"/>
  <c r="E155" i="4"/>
  <c r="G155" i="4" s="1"/>
  <c r="E177" i="4"/>
  <c r="G177" i="4" s="1"/>
  <c r="BM177" i="4" s="1"/>
  <c r="D64" i="4"/>
  <c r="BA64" i="4" s="1"/>
  <c r="E70" i="4"/>
  <c r="G70" i="4" s="1"/>
  <c r="Q70" i="4" s="1"/>
  <c r="D55" i="4"/>
  <c r="AC55" i="4" s="1"/>
  <c r="Z184" i="6"/>
  <c r="E7" i="4"/>
  <c r="G7" i="4" s="1"/>
  <c r="BM7" i="4" s="1"/>
  <c r="D28" i="4"/>
  <c r="AO28" i="4" s="1"/>
  <c r="D148" i="4"/>
  <c r="E165" i="4"/>
  <c r="G165" i="4" s="1"/>
  <c r="BY165" i="4" s="1"/>
  <c r="AF10" i="2"/>
  <c r="AM10" i="2" s="1"/>
  <c r="CN20" i="6" s="1"/>
  <c r="BH10" i="2"/>
  <c r="AK20" i="6" s="1"/>
  <c r="E115" i="4"/>
  <c r="G115" i="4" s="1"/>
  <c r="AO115" i="4" s="1"/>
  <c r="D150" i="4"/>
  <c r="AC150" i="4" s="1"/>
  <c r="E27" i="4"/>
  <c r="G27" i="4" s="1"/>
  <c r="BY27" i="4" s="1"/>
  <c r="Z65" i="6"/>
  <c r="Z78" i="6"/>
  <c r="Z139" i="6"/>
  <c r="E8" i="4"/>
  <c r="G8" i="4" s="1"/>
  <c r="BM8" i="4" s="1"/>
  <c r="E86" i="4"/>
  <c r="G86" i="4" s="1"/>
  <c r="BM86" i="4" s="1"/>
  <c r="D24" i="4"/>
  <c r="E133" i="4"/>
  <c r="G133" i="4" s="1"/>
  <c r="BA133" i="4" s="1"/>
  <c r="F10" i="2"/>
  <c r="Z168" i="6"/>
  <c r="E113" i="4"/>
  <c r="G113" i="4" s="1"/>
  <c r="AO113" i="4" s="1"/>
  <c r="E167" i="4"/>
  <c r="G167" i="4" s="1"/>
  <c r="BM167" i="4" s="1"/>
  <c r="E141" i="4"/>
  <c r="G141" i="4" s="1"/>
  <c r="BM141" i="4" s="1"/>
  <c r="E44" i="4"/>
  <c r="G44" i="4" s="1"/>
  <c r="BM44" i="4" s="1"/>
  <c r="E163" i="4"/>
  <c r="G163" i="4" s="1"/>
  <c r="E104" i="4"/>
  <c r="G104" i="4" s="1"/>
  <c r="BM104" i="4" s="1"/>
  <c r="D111" i="4"/>
  <c r="BM111" i="4" s="1"/>
  <c r="D41" i="4"/>
  <c r="BM41" i="4" s="1"/>
  <c r="D61" i="4"/>
  <c r="Q61" i="4" s="1"/>
  <c r="E153" i="4"/>
  <c r="G153" i="4" s="1"/>
  <c r="AO153" i="4" s="1"/>
  <c r="D134" i="4"/>
  <c r="BA134" i="4" s="1"/>
  <c r="E169" i="4"/>
  <c r="G169" i="4" s="1"/>
  <c r="BY169" i="4" s="1"/>
  <c r="D122" i="4"/>
  <c r="D4" i="4"/>
  <c r="Q4" i="4" s="1"/>
  <c r="D124" i="4"/>
  <c r="BY124" i="4" s="1"/>
  <c r="D17" i="4"/>
  <c r="BA17" i="4" s="1"/>
  <c r="D43" i="4"/>
  <c r="BA43" i="4" s="1"/>
  <c r="D99" i="4"/>
  <c r="BY99" i="4" s="1"/>
  <c r="Z30" i="6"/>
  <c r="Z155" i="6"/>
  <c r="Z47" i="6"/>
  <c r="Z156" i="6"/>
  <c r="Z110" i="6"/>
  <c r="Z19" i="6"/>
  <c r="Z124" i="6"/>
  <c r="Z33" i="6"/>
  <c r="Z123" i="6"/>
  <c r="Z170" i="6"/>
  <c r="Z169" i="6"/>
  <c r="Z29" i="6"/>
  <c r="Z93" i="6"/>
  <c r="Z120" i="6"/>
  <c r="Z32" i="6"/>
  <c r="E62" i="4"/>
  <c r="G62" i="4" s="1"/>
  <c r="BM62" i="4" s="1"/>
  <c r="E78" i="4"/>
  <c r="G78" i="4" s="1"/>
  <c r="BM78" i="4" s="1"/>
  <c r="E159" i="4"/>
  <c r="G159" i="4" s="1"/>
  <c r="BM159" i="4" s="1"/>
  <c r="D166" i="4"/>
  <c r="D125" i="4"/>
  <c r="BM125" i="4" s="1"/>
  <c r="E176" i="4"/>
  <c r="G176" i="4" s="1"/>
  <c r="BM176" i="4" s="1"/>
  <c r="E74" i="4"/>
  <c r="G74" i="4" s="1"/>
  <c r="BM74" i="4" s="1"/>
  <c r="E107" i="4"/>
  <c r="G107" i="4" s="1"/>
  <c r="Q107" i="4" s="1"/>
  <c r="E21" i="4"/>
  <c r="G21" i="4" s="1"/>
  <c r="BM21" i="4" s="1"/>
  <c r="E81" i="4"/>
  <c r="G81" i="4" s="1"/>
  <c r="AO81" i="4" s="1"/>
  <c r="D20" i="4"/>
  <c r="BM20" i="4" s="1"/>
  <c r="D80" i="4"/>
  <c r="E40" i="4"/>
  <c r="G40" i="4" s="1"/>
  <c r="BY40" i="4" s="1"/>
  <c r="AC26" i="4"/>
  <c r="E130" i="4"/>
  <c r="G130" i="4" s="1"/>
  <c r="BA130" i="4" s="1"/>
  <c r="E160" i="4"/>
  <c r="G160" i="4" s="1"/>
  <c r="E171" i="4"/>
  <c r="G171" i="4" s="1"/>
  <c r="BM171" i="4" s="1"/>
  <c r="D175" i="4"/>
  <c r="D82" i="4"/>
  <c r="BA82" i="4" s="1"/>
  <c r="E47" i="4"/>
  <c r="G47" i="4" s="1"/>
  <c r="BA47" i="4" s="1"/>
  <c r="D60" i="4"/>
  <c r="BY60" i="4" s="1"/>
  <c r="Z121" i="6"/>
  <c r="Z48" i="6"/>
  <c r="E34" i="4"/>
  <c r="G34" i="4" s="1"/>
  <c r="E72" i="4"/>
  <c r="G72" i="4" s="1"/>
  <c r="BM72" i="4" s="1"/>
  <c r="E85" i="4"/>
  <c r="G85" i="4" s="1"/>
  <c r="BM85" i="4" s="1"/>
  <c r="E96" i="4"/>
  <c r="G96" i="4" s="1"/>
  <c r="BM96" i="4" s="1"/>
  <c r="E102" i="4"/>
  <c r="G102" i="4" s="1"/>
  <c r="AO102" i="4" s="1"/>
  <c r="E100" i="4"/>
  <c r="G100" i="4" s="1"/>
  <c r="BM100" i="4" s="1"/>
  <c r="E105" i="4"/>
  <c r="G105" i="4" s="1"/>
  <c r="BM105" i="4" s="1"/>
  <c r="E143" i="4"/>
  <c r="G143" i="4" s="1"/>
  <c r="BM143" i="4" s="1"/>
  <c r="E156" i="4"/>
  <c r="G156" i="4" s="1"/>
  <c r="Q156" i="4" s="1"/>
  <c r="E109" i="4"/>
  <c r="G109" i="4" s="1"/>
  <c r="BY109" i="4" s="1"/>
  <c r="D76" i="4"/>
  <c r="AO76" i="4" s="1"/>
  <c r="D118" i="4"/>
  <c r="AC118" i="4" s="1"/>
  <c r="E13" i="4"/>
  <c r="G13" i="4" s="1"/>
  <c r="E50" i="4"/>
  <c r="G50" i="4" s="1"/>
  <c r="BY50" i="4" s="1"/>
  <c r="D98" i="4"/>
  <c r="AO98" i="4" s="1"/>
  <c r="D149" i="4"/>
  <c r="BY149" i="4" s="1"/>
  <c r="E95" i="4"/>
  <c r="G95" i="4" s="1"/>
  <c r="F46" i="2"/>
  <c r="BH46" i="2"/>
  <c r="AK70" i="6" s="1"/>
  <c r="AF46" i="2"/>
  <c r="AU46" i="2" s="1"/>
  <c r="CS70" i="6" s="1"/>
  <c r="E45" i="4"/>
  <c r="G45" i="4" s="1"/>
  <c r="Q45" i="4" s="1"/>
  <c r="E14" i="4"/>
  <c r="G14" i="4" s="1"/>
  <c r="BM14" i="4" s="1"/>
  <c r="D35" i="4"/>
  <c r="AO35" i="4" s="1"/>
  <c r="D22" i="4"/>
  <c r="AC22" i="4" s="1"/>
  <c r="E116" i="4"/>
  <c r="G116" i="4" s="1"/>
  <c r="D30" i="4"/>
  <c r="BY30" i="4" s="1"/>
  <c r="D23" i="4"/>
  <c r="AO23" i="4" s="1"/>
  <c r="D5" i="4"/>
  <c r="BY5" i="4" s="1"/>
  <c r="D117" i="4"/>
  <c r="Z85" i="6"/>
  <c r="Z72" i="6"/>
  <c r="Z179" i="6"/>
  <c r="Z70" i="6"/>
  <c r="Z22" i="6"/>
  <c r="Z42" i="6"/>
  <c r="Z35" i="6"/>
  <c r="BY42" i="4"/>
  <c r="Z15" i="6"/>
  <c r="Z16" i="6"/>
  <c r="Z5" i="6"/>
  <c r="Z51" i="6"/>
  <c r="Z54" i="6"/>
  <c r="Z69" i="6"/>
  <c r="Z38" i="6"/>
  <c r="Z71" i="6"/>
  <c r="Z87" i="6"/>
  <c r="Z116" i="6"/>
  <c r="Z117" i="6"/>
  <c r="Z92" i="6"/>
  <c r="Z77" i="6"/>
  <c r="AO42" i="4"/>
  <c r="Z104" i="6"/>
  <c r="Z34" i="6"/>
  <c r="Z28" i="6"/>
  <c r="Z164" i="6"/>
  <c r="Z157" i="6"/>
  <c r="Z67" i="6"/>
  <c r="Z53" i="6"/>
  <c r="Z81" i="6"/>
  <c r="Z56" i="6"/>
  <c r="Z83" i="6"/>
  <c r="Z27" i="6"/>
  <c r="Z12" i="6"/>
  <c r="Z152" i="6"/>
  <c r="Q181" i="4"/>
  <c r="E66" i="2"/>
  <c r="F66" i="2"/>
  <c r="Z76" i="6"/>
  <c r="Z9" i="6"/>
  <c r="Z127" i="6"/>
  <c r="Z135" i="6"/>
  <c r="E116" i="2"/>
  <c r="F116" i="2"/>
  <c r="AF116" i="2"/>
  <c r="E98" i="2"/>
  <c r="F98" i="2"/>
  <c r="AF98" i="2"/>
  <c r="E91" i="2"/>
  <c r="AF91" i="2"/>
  <c r="E123" i="2"/>
  <c r="AF123" i="2"/>
  <c r="F123" i="2"/>
  <c r="E84" i="2"/>
  <c r="AF84" i="2"/>
  <c r="Z58" i="6"/>
  <c r="Z134" i="6"/>
  <c r="Z153" i="6"/>
  <c r="Z132" i="6"/>
  <c r="Z10" i="6"/>
  <c r="Z86" i="6"/>
  <c r="Z165" i="6"/>
  <c r="Z37" i="6"/>
  <c r="Z52" i="6"/>
  <c r="Z55" i="6"/>
  <c r="Z21" i="6"/>
  <c r="Z39" i="6"/>
  <c r="Z60" i="6"/>
  <c r="Z151" i="6"/>
  <c r="Z136" i="6"/>
  <c r="BY121" i="4"/>
  <c r="BA42" i="4"/>
  <c r="BM42" i="4"/>
  <c r="AC42" i="4"/>
  <c r="AO137" i="4"/>
  <c r="AC94" i="4"/>
  <c r="Q94" i="4"/>
  <c r="Z122" i="6"/>
  <c r="Z159" i="6"/>
  <c r="Z125" i="6"/>
  <c r="Z148" i="6"/>
  <c r="Z141" i="6"/>
  <c r="Z106" i="6"/>
  <c r="Z171" i="6"/>
  <c r="Z180" i="6"/>
  <c r="Z150" i="6"/>
  <c r="Z126" i="6"/>
  <c r="Z119" i="6"/>
  <c r="Z140" i="6"/>
  <c r="Z166" i="6"/>
  <c r="Z131" i="6"/>
  <c r="Z154" i="6"/>
  <c r="Z167" i="6"/>
  <c r="Z108" i="6"/>
  <c r="Z175" i="6"/>
  <c r="Z114" i="6"/>
  <c r="Z107" i="6"/>
  <c r="Z105" i="6"/>
  <c r="Z115" i="6"/>
  <c r="Z185" i="6"/>
  <c r="Z100" i="6"/>
  <c r="Z94" i="6"/>
  <c r="AF127" i="2"/>
  <c r="E127" i="2"/>
  <c r="F127" i="2"/>
  <c r="AF131" i="2"/>
  <c r="E131" i="2"/>
  <c r="F131" i="2"/>
  <c r="AF135" i="2"/>
  <c r="E135" i="2"/>
  <c r="F135" i="2"/>
  <c r="AF139" i="2"/>
  <c r="E139" i="2"/>
  <c r="F139" i="2"/>
  <c r="AF143" i="2"/>
  <c r="E143" i="2"/>
  <c r="F143" i="2"/>
  <c r="AF147" i="2"/>
  <c r="E147" i="2"/>
  <c r="F147" i="2"/>
  <c r="AF151" i="2"/>
  <c r="E151" i="2"/>
  <c r="F151" i="2"/>
  <c r="AF155" i="2"/>
  <c r="E155" i="2"/>
  <c r="F155" i="2"/>
  <c r="AF159" i="2"/>
  <c r="E159" i="2"/>
  <c r="F159" i="2"/>
  <c r="AF163" i="2"/>
  <c r="E163" i="2"/>
  <c r="F163" i="2"/>
  <c r="E171" i="2"/>
  <c r="F171" i="2"/>
  <c r="AF171" i="2"/>
  <c r="E183" i="2"/>
  <c r="F183" i="2"/>
  <c r="AF183" i="2"/>
  <c r="E9" i="2"/>
  <c r="F9" i="2"/>
  <c r="AF9" i="2"/>
  <c r="E57" i="2"/>
  <c r="F57" i="2"/>
  <c r="AF57" i="2"/>
  <c r="Z75" i="6"/>
  <c r="AF124" i="2"/>
  <c r="E124" i="2"/>
  <c r="F124" i="2"/>
  <c r="AF128" i="2"/>
  <c r="E128" i="2"/>
  <c r="F128" i="2"/>
  <c r="AF132" i="2"/>
  <c r="E132" i="2"/>
  <c r="F132" i="2"/>
  <c r="AF136" i="2"/>
  <c r="E136" i="2"/>
  <c r="F136" i="2"/>
  <c r="AF140" i="2"/>
  <c r="E140" i="2"/>
  <c r="F140" i="2"/>
  <c r="AF144" i="2"/>
  <c r="E144" i="2"/>
  <c r="F144" i="2"/>
  <c r="AF148" i="2"/>
  <c r="E148" i="2"/>
  <c r="F148" i="2"/>
  <c r="AF152" i="2"/>
  <c r="E152" i="2"/>
  <c r="F152" i="2"/>
  <c r="AF156" i="2"/>
  <c r="E156" i="2"/>
  <c r="F156" i="2"/>
  <c r="AF160" i="2"/>
  <c r="E160" i="2"/>
  <c r="F160" i="2"/>
  <c r="E164" i="2"/>
  <c r="F164" i="2"/>
  <c r="AF164" i="2"/>
  <c r="E168" i="2"/>
  <c r="F168" i="2"/>
  <c r="AF168" i="2"/>
  <c r="E172" i="2"/>
  <c r="F172" i="2"/>
  <c r="AF172" i="2"/>
  <c r="E176" i="2"/>
  <c r="F176" i="2"/>
  <c r="AF176" i="2"/>
  <c r="E180" i="2"/>
  <c r="F180" i="2"/>
  <c r="AF180" i="2"/>
  <c r="E184" i="2"/>
  <c r="F184" i="2"/>
  <c r="AF184" i="2"/>
  <c r="E13" i="2"/>
  <c r="F13" i="2"/>
  <c r="AF13" i="2"/>
  <c r="E29" i="2"/>
  <c r="F29" i="2"/>
  <c r="AF29" i="2"/>
  <c r="E45" i="2"/>
  <c r="F45" i="2"/>
  <c r="AF45" i="2"/>
  <c r="Z84" i="6"/>
  <c r="Z80" i="6"/>
  <c r="D54" i="4"/>
  <c r="E54" i="4"/>
  <c r="G54" i="4" s="1"/>
  <c r="E77" i="4"/>
  <c r="G77" i="4" s="1"/>
  <c r="D77" i="4"/>
  <c r="E140" i="4"/>
  <c r="G140" i="4" s="1"/>
  <c r="D140" i="4"/>
  <c r="D66" i="4"/>
  <c r="E66" i="4"/>
  <c r="G66" i="4" s="1"/>
  <c r="D79" i="4"/>
  <c r="E79" i="4"/>
  <c r="G79" i="4" s="1"/>
  <c r="D65" i="4"/>
  <c r="E65" i="4"/>
  <c r="G65" i="4" s="1"/>
  <c r="E138" i="4"/>
  <c r="G138" i="4" s="1"/>
  <c r="D138" i="4"/>
  <c r="E146" i="4"/>
  <c r="G146" i="4" s="1"/>
  <c r="D146" i="4"/>
  <c r="D139" i="4"/>
  <c r="E139" i="4"/>
  <c r="G139" i="4" s="1"/>
  <c r="D87" i="4"/>
  <c r="E87" i="4"/>
  <c r="G87" i="4" s="1"/>
  <c r="E179" i="4"/>
  <c r="G179" i="4" s="1"/>
  <c r="D179" i="4"/>
  <c r="D114" i="4"/>
  <c r="E114" i="4"/>
  <c r="G114" i="4" s="1"/>
  <c r="E126" i="4"/>
  <c r="G126" i="4" s="1"/>
  <c r="D126" i="4"/>
  <c r="D12" i="4"/>
  <c r="E12" i="4"/>
  <c r="G12" i="4" s="1"/>
  <c r="D19" i="4"/>
  <c r="E19" i="4"/>
  <c r="G19" i="4" s="1"/>
  <c r="E68" i="2"/>
  <c r="AF68" i="2"/>
  <c r="F68" i="2"/>
  <c r="E110" i="2"/>
  <c r="AF110" i="2"/>
  <c r="F110" i="2"/>
  <c r="Z4" i="6"/>
  <c r="Z20" i="6"/>
  <c r="Z6" i="6"/>
  <c r="Z7" i="6"/>
  <c r="Z8" i="6"/>
  <c r="Z82" i="6"/>
  <c r="Z11" i="6"/>
  <c r="Z91" i="6"/>
  <c r="E82" i="2"/>
  <c r="F82" i="2"/>
  <c r="AF82" i="2"/>
  <c r="Z149" i="6"/>
  <c r="Z176" i="6"/>
  <c r="Z163" i="6"/>
  <c r="E94" i="2"/>
  <c r="AF94" i="2"/>
  <c r="F94" i="2"/>
  <c r="Z158" i="6"/>
  <c r="Z144" i="6"/>
  <c r="Z172" i="6"/>
  <c r="Z147" i="6"/>
  <c r="Z161" i="6"/>
  <c r="AF64" i="2"/>
  <c r="E64" i="2"/>
  <c r="F64" i="2"/>
  <c r="E30" i="2"/>
  <c r="F30" i="2"/>
  <c r="AF30" i="2"/>
  <c r="F115" i="2"/>
  <c r="E115" i="2"/>
  <c r="AF115" i="2"/>
  <c r="E92" i="2"/>
  <c r="AF92" i="2"/>
  <c r="F92" i="2"/>
  <c r="E74" i="2"/>
  <c r="F74" i="2"/>
  <c r="AF74" i="2"/>
  <c r="E42" i="2"/>
  <c r="F42" i="2"/>
  <c r="AF42" i="2"/>
  <c r="Z95" i="6"/>
  <c r="E120" i="2"/>
  <c r="F120" i="2"/>
  <c r="AF120" i="2"/>
  <c r="E102" i="2"/>
  <c r="AF102" i="2"/>
  <c r="F102" i="2"/>
  <c r="E79" i="2"/>
  <c r="AF79" i="2"/>
  <c r="F79" i="2"/>
  <c r="E55" i="2"/>
  <c r="F55" i="2"/>
  <c r="AF55" i="2"/>
  <c r="E6" i="2"/>
  <c r="F6" i="2"/>
  <c r="AF6" i="2"/>
  <c r="E27" i="2"/>
  <c r="F27" i="2"/>
  <c r="AF27" i="2"/>
  <c r="E11" i="2"/>
  <c r="F11" i="2"/>
  <c r="AF11" i="2"/>
  <c r="E52" i="2"/>
  <c r="AF52" i="2"/>
  <c r="F52" i="2"/>
  <c r="E36" i="2"/>
  <c r="F36" i="2"/>
  <c r="AF36" i="2"/>
  <c r="E20" i="2"/>
  <c r="F20" i="2"/>
  <c r="AF20" i="2"/>
  <c r="E117" i="2"/>
  <c r="F117" i="2"/>
  <c r="AF117" i="2"/>
  <c r="F101" i="2"/>
  <c r="E101" i="2"/>
  <c r="AF101" i="2"/>
  <c r="E85" i="2"/>
  <c r="AF85" i="2"/>
  <c r="F85" i="2"/>
  <c r="E69" i="2"/>
  <c r="F69" i="2"/>
  <c r="AF69" i="2"/>
  <c r="E167" i="2"/>
  <c r="F167" i="2"/>
  <c r="AF167" i="2"/>
  <c r="E175" i="2"/>
  <c r="F175" i="2"/>
  <c r="AF175" i="2"/>
  <c r="D164" i="4"/>
  <c r="E164" i="4"/>
  <c r="G164" i="4" s="1"/>
  <c r="Z68" i="6"/>
  <c r="E125" i="2"/>
  <c r="F125" i="2"/>
  <c r="AF125" i="2"/>
  <c r="AF129" i="2"/>
  <c r="E129" i="2"/>
  <c r="F129" i="2"/>
  <c r="AF133" i="2"/>
  <c r="E133" i="2"/>
  <c r="F133" i="2"/>
  <c r="AF137" i="2"/>
  <c r="E137" i="2"/>
  <c r="F137" i="2"/>
  <c r="AF141" i="2"/>
  <c r="E141" i="2"/>
  <c r="F141" i="2"/>
  <c r="AF145" i="2"/>
  <c r="E145" i="2"/>
  <c r="F145" i="2"/>
  <c r="AF149" i="2"/>
  <c r="E149" i="2"/>
  <c r="F149" i="2"/>
  <c r="AF153" i="2"/>
  <c r="E153" i="2"/>
  <c r="F153" i="2"/>
  <c r="AF157" i="2"/>
  <c r="E157" i="2"/>
  <c r="F157" i="2"/>
  <c r="AF161" i="2"/>
  <c r="E161" i="2"/>
  <c r="F161" i="2"/>
  <c r="E165" i="2"/>
  <c r="F165" i="2"/>
  <c r="AF165" i="2"/>
  <c r="E169" i="2"/>
  <c r="F169" i="2"/>
  <c r="AF169" i="2"/>
  <c r="E173" i="2"/>
  <c r="F173" i="2"/>
  <c r="AF173" i="2"/>
  <c r="E177" i="2"/>
  <c r="F177" i="2"/>
  <c r="AF177" i="2"/>
  <c r="E181" i="2"/>
  <c r="F181" i="2"/>
  <c r="AF181" i="2"/>
  <c r="E185" i="2"/>
  <c r="F185" i="2"/>
  <c r="AF185" i="2"/>
  <c r="E17" i="2"/>
  <c r="F17" i="2"/>
  <c r="AF17" i="2"/>
  <c r="E33" i="2"/>
  <c r="F33" i="2"/>
  <c r="AF33" i="2"/>
  <c r="E49" i="2"/>
  <c r="F49" i="2"/>
  <c r="AF49" i="2"/>
  <c r="Z41" i="6"/>
  <c r="D33" i="4"/>
  <c r="E33" i="4"/>
  <c r="G33" i="4" s="1"/>
  <c r="Z13" i="6"/>
  <c r="Z59" i="6"/>
  <c r="Z62" i="6"/>
  <c r="D101" i="4"/>
  <c r="E101" i="4"/>
  <c r="G101" i="4" s="1"/>
  <c r="D157" i="4"/>
  <c r="E157" i="4"/>
  <c r="G157" i="4" s="1"/>
  <c r="E144" i="4"/>
  <c r="G144" i="4" s="1"/>
  <c r="D144" i="4"/>
  <c r="D15" i="4"/>
  <c r="E15" i="4"/>
  <c r="G15" i="4" s="1"/>
  <c r="D131" i="4"/>
  <c r="E131" i="4"/>
  <c r="G131" i="4" s="1"/>
  <c r="D158" i="4"/>
  <c r="E158" i="4"/>
  <c r="G158" i="4" s="1"/>
  <c r="D145" i="4"/>
  <c r="E145" i="4"/>
  <c r="G145" i="4" s="1"/>
  <c r="E18" i="4"/>
  <c r="G18" i="4" s="1"/>
  <c r="D18" i="4"/>
  <c r="D11" i="4"/>
  <c r="E11" i="4"/>
  <c r="G11" i="4" s="1"/>
  <c r="D106" i="4"/>
  <c r="E106" i="4"/>
  <c r="G106" i="4" s="1"/>
  <c r="D32" i="4"/>
  <c r="E32" i="4"/>
  <c r="G32" i="4" s="1"/>
  <c r="E9" i="4"/>
  <c r="G9" i="4" s="1"/>
  <c r="D9" i="4"/>
  <c r="E53" i="4"/>
  <c r="G53" i="4" s="1"/>
  <c r="D53" i="4"/>
  <c r="D51" i="4"/>
  <c r="E51" i="4"/>
  <c r="G51" i="4" s="1"/>
  <c r="D56" i="4"/>
  <c r="E56" i="4"/>
  <c r="G56" i="4" s="1"/>
  <c r="E75" i="2"/>
  <c r="F75" i="2"/>
  <c r="AF75" i="2"/>
  <c r="E100" i="2"/>
  <c r="F100" i="2"/>
  <c r="AF100" i="2"/>
  <c r="Z162" i="6"/>
  <c r="Z178" i="6"/>
  <c r="Z103" i="6"/>
  <c r="Z43" i="6"/>
  <c r="Z74" i="6"/>
  <c r="Z61" i="6"/>
  <c r="Z26" i="6"/>
  <c r="Z183" i="6"/>
  <c r="E26" i="2"/>
  <c r="F26" i="2"/>
  <c r="AF26" i="2"/>
  <c r="E112" i="2"/>
  <c r="F112" i="2"/>
  <c r="AF112" i="2"/>
  <c r="Z128" i="6"/>
  <c r="Z143" i="6"/>
  <c r="Z146" i="6"/>
  <c r="Z112" i="6"/>
  <c r="Z130" i="6"/>
  <c r="F80" i="2"/>
  <c r="AF80" i="2"/>
  <c r="E80" i="2"/>
  <c r="E59" i="2"/>
  <c r="F59" i="2"/>
  <c r="AF59" i="2"/>
  <c r="E14" i="2"/>
  <c r="F14" i="2"/>
  <c r="AF14" i="2"/>
  <c r="Z66" i="6"/>
  <c r="E108" i="2"/>
  <c r="F108" i="2"/>
  <c r="AF108" i="2"/>
  <c r="E90" i="2"/>
  <c r="AF90" i="2"/>
  <c r="F90" i="2"/>
  <c r="E67" i="2"/>
  <c r="F67" i="2"/>
  <c r="AF67" i="2"/>
  <c r="E34" i="2"/>
  <c r="F34" i="2"/>
  <c r="AF34" i="2"/>
  <c r="E118" i="2"/>
  <c r="AF118" i="2"/>
  <c r="F118" i="2"/>
  <c r="E95" i="2"/>
  <c r="F95" i="2"/>
  <c r="AF95" i="2"/>
  <c r="E72" i="2"/>
  <c r="AF72" i="2"/>
  <c r="F72" i="2"/>
  <c r="E47" i="2"/>
  <c r="F47" i="2"/>
  <c r="AF47" i="2"/>
  <c r="E39" i="2"/>
  <c r="F39" i="2"/>
  <c r="AF39" i="2"/>
  <c r="E23" i="2"/>
  <c r="F23" i="2"/>
  <c r="AF23" i="2"/>
  <c r="E7" i="2"/>
  <c r="F7" i="2"/>
  <c r="AF7" i="2"/>
  <c r="E48" i="2"/>
  <c r="F48" i="2"/>
  <c r="AF48" i="2"/>
  <c r="E32" i="2"/>
  <c r="F32" i="2"/>
  <c r="AF32" i="2"/>
  <c r="E16" i="2"/>
  <c r="F16" i="2"/>
  <c r="AF16" i="2"/>
  <c r="E113" i="2"/>
  <c r="F113" i="2"/>
  <c r="AF113" i="2"/>
  <c r="E97" i="2"/>
  <c r="F97" i="2"/>
  <c r="AF97" i="2"/>
  <c r="E81" i="2"/>
  <c r="AF81" i="2"/>
  <c r="F81" i="2"/>
  <c r="E65" i="2"/>
  <c r="F65" i="2"/>
  <c r="AF65" i="2"/>
  <c r="E179" i="2"/>
  <c r="F179" i="2"/>
  <c r="AF179" i="2"/>
  <c r="E25" i="2"/>
  <c r="F25" i="2"/>
  <c r="AF25" i="2"/>
  <c r="E41" i="2"/>
  <c r="F41" i="2"/>
  <c r="AF41" i="2"/>
  <c r="Z50" i="6"/>
  <c r="E97" i="4"/>
  <c r="G97" i="4" s="1"/>
  <c r="D97" i="4"/>
  <c r="Z89" i="6"/>
  <c r="Z57" i="6"/>
  <c r="Z49" i="6"/>
  <c r="AF126" i="2"/>
  <c r="E126" i="2"/>
  <c r="F126" i="2"/>
  <c r="AF130" i="2"/>
  <c r="E130" i="2"/>
  <c r="F130" i="2"/>
  <c r="AF134" i="2"/>
  <c r="E134" i="2"/>
  <c r="F134" i="2"/>
  <c r="AF138" i="2"/>
  <c r="E138" i="2"/>
  <c r="F138" i="2"/>
  <c r="AF142" i="2"/>
  <c r="E142" i="2"/>
  <c r="F142" i="2"/>
  <c r="AF146" i="2"/>
  <c r="E146" i="2"/>
  <c r="F146" i="2"/>
  <c r="AF150" i="2"/>
  <c r="E150" i="2"/>
  <c r="F150" i="2"/>
  <c r="AF154" i="2"/>
  <c r="E154" i="2"/>
  <c r="F154" i="2"/>
  <c r="AF158" i="2"/>
  <c r="E158" i="2"/>
  <c r="F158" i="2"/>
  <c r="AF162" i="2"/>
  <c r="E162" i="2"/>
  <c r="F162" i="2"/>
  <c r="E166" i="2"/>
  <c r="F166" i="2"/>
  <c r="AF166" i="2"/>
  <c r="E170" i="2"/>
  <c r="F170" i="2"/>
  <c r="AF170" i="2"/>
  <c r="E174" i="2"/>
  <c r="F174" i="2"/>
  <c r="AF174" i="2"/>
  <c r="E178" i="2"/>
  <c r="F178" i="2"/>
  <c r="AF178" i="2"/>
  <c r="E182" i="2"/>
  <c r="F182" i="2"/>
  <c r="AF182" i="2"/>
  <c r="E5" i="2"/>
  <c r="F5" i="2"/>
  <c r="AF5" i="2"/>
  <c r="E21" i="2"/>
  <c r="F21" i="2"/>
  <c r="AF21" i="2"/>
  <c r="E37" i="2"/>
  <c r="F37" i="2"/>
  <c r="AF37" i="2"/>
  <c r="E53" i="2"/>
  <c r="F53" i="2"/>
  <c r="AF53" i="2"/>
  <c r="Z40" i="6"/>
  <c r="Z24" i="6"/>
  <c r="Z73" i="6"/>
  <c r="D170" i="4"/>
  <c r="E170" i="4"/>
  <c r="G170" i="4" s="1"/>
  <c r="Z31" i="6"/>
  <c r="E48" i="4"/>
  <c r="G48" i="4" s="1"/>
  <c r="D48" i="4"/>
  <c r="D57" i="4"/>
  <c r="E57" i="4"/>
  <c r="G57" i="4" s="1"/>
  <c r="D147" i="4"/>
  <c r="E147" i="4"/>
  <c r="G147" i="4" s="1"/>
  <c r="D93" i="4"/>
  <c r="E93" i="4"/>
  <c r="G93" i="4" s="1"/>
  <c r="D52" i="4"/>
  <c r="E52" i="4"/>
  <c r="G52" i="4" s="1"/>
  <c r="D128" i="4"/>
  <c r="E128" i="4"/>
  <c r="G128" i="4" s="1"/>
  <c r="E31" i="4"/>
  <c r="G31" i="4" s="1"/>
  <c r="D31" i="4"/>
  <c r="D91" i="4"/>
  <c r="E91" i="4"/>
  <c r="G91" i="4" s="1"/>
  <c r="D168" i="4"/>
  <c r="E168" i="4"/>
  <c r="G168" i="4" s="1"/>
  <c r="D110" i="4"/>
  <c r="E110" i="4"/>
  <c r="G110" i="4" s="1"/>
  <c r="E112" i="4"/>
  <c r="G112" i="4" s="1"/>
  <c r="D112" i="4"/>
  <c r="D154" i="4"/>
  <c r="E154" i="4"/>
  <c r="G154" i="4" s="1"/>
  <c r="E88" i="4"/>
  <c r="G88" i="4" s="1"/>
  <c r="D88" i="4"/>
  <c r="D182" i="4"/>
  <c r="E182" i="4"/>
  <c r="G182" i="4" s="1"/>
  <c r="AF96" i="2"/>
  <c r="E96" i="2"/>
  <c r="F96" i="2"/>
  <c r="Z181" i="6"/>
  <c r="Z45" i="6"/>
  <c r="Z46" i="6"/>
  <c r="E107" i="2"/>
  <c r="F107" i="2"/>
  <c r="AF107" i="2"/>
  <c r="Z113" i="6"/>
  <c r="Z133" i="6"/>
  <c r="Z102" i="6"/>
  <c r="Z90" i="6"/>
  <c r="Z137" i="6"/>
  <c r="Z118" i="6"/>
  <c r="Z182" i="6"/>
  <c r="E54" i="2"/>
  <c r="AF54" i="2"/>
  <c r="F54" i="2"/>
  <c r="F119" i="2"/>
  <c r="E119" i="2"/>
  <c r="AF119" i="2"/>
  <c r="Z111" i="6"/>
  <c r="Z142" i="6"/>
  <c r="Z145" i="6"/>
  <c r="Z160" i="6"/>
  <c r="Z129" i="6"/>
  <c r="E78" i="2"/>
  <c r="F78" i="2"/>
  <c r="AF78" i="2"/>
  <c r="E51" i="2"/>
  <c r="F51" i="2"/>
  <c r="AF51" i="2"/>
  <c r="AF4" i="2"/>
  <c r="E4" i="2"/>
  <c r="F4" i="2"/>
  <c r="E106" i="2"/>
  <c r="F106" i="2"/>
  <c r="AF106" i="2"/>
  <c r="AF83" i="2"/>
  <c r="E83" i="2"/>
  <c r="F83" i="2"/>
  <c r="E58" i="2"/>
  <c r="AF58" i="2"/>
  <c r="F58" i="2"/>
  <c r="E18" i="2"/>
  <c r="F18" i="2"/>
  <c r="AF18" i="2"/>
  <c r="E111" i="2"/>
  <c r="F111" i="2"/>
  <c r="AF111" i="2"/>
  <c r="E88" i="2"/>
  <c r="AF88" i="2"/>
  <c r="F88" i="2"/>
  <c r="E70" i="2"/>
  <c r="AF70" i="2"/>
  <c r="F70" i="2"/>
  <c r="E38" i="2"/>
  <c r="F38" i="2"/>
  <c r="AF38" i="2"/>
  <c r="E35" i="2"/>
  <c r="F35" i="2"/>
  <c r="AF35" i="2"/>
  <c r="E19" i="2"/>
  <c r="F19" i="2"/>
  <c r="AF19" i="2"/>
  <c r="E60" i="2"/>
  <c r="AF60" i="2"/>
  <c r="F60" i="2"/>
  <c r="E44" i="2"/>
  <c r="F44" i="2"/>
  <c r="AF44" i="2"/>
  <c r="E28" i="2"/>
  <c r="F28" i="2"/>
  <c r="AF28" i="2"/>
  <c r="E12" i="2"/>
  <c r="F12" i="2"/>
  <c r="AF12" i="2"/>
  <c r="E109" i="2"/>
  <c r="F109" i="2"/>
  <c r="AF109" i="2"/>
  <c r="E93" i="2"/>
  <c r="F93" i="2"/>
  <c r="AF93" i="2"/>
  <c r="E77" i="2"/>
  <c r="AF77" i="2"/>
  <c r="F77" i="2"/>
  <c r="E61" i="2"/>
  <c r="F61" i="2"/>
  <c r="AF61" i="2"/>
  <c r="Z36" i="6"/>
  <c r="D123" i="4"/>
  <c r="E123" i="4"/>
  <c r="G123" i="4" s="1"/>
  <c r="E135" i="4"/>
  <c r="G135" i="4" s="1"/>
  <c r="D135" i="4"/>
  <c r="E37" i="4"/>
  <c r="G37" i="4" s="1"/>
  <c r="D37" i="4"/>
  <c r="D173" i="4"/>
  <c r="E173" i="4"/>
  <c r="G173" i="4" s="1"/>
  <c r="E132" i="4"/>
  <c r="G132" i="4" s="1"/>
  <c r="D132" i="4"/>
  <c r="D127" i="4"/>
  <c r="E127" i="4"/>
  <c r="G127" i="4" s="1"/>
  <c r="D16" i="4"/>
  <c r="E16" i="4"/>
  <c r="G16" i="4" s="1"/>
  <c r="D29" i="4"/>
  <c r="E29" i="4"/>
  <c r="G29" i="4" s="1"/>
  <c r="D10" i="4"/>
  <c r="E10" i="4"/>
  <c r="G10" i="4" s="1"/>
  <c r="D178" i="4"/>
  <c r="E178" i="4"/>
  <c r="G178" i="4" s="1"/>
  <c r="D38" i="4"/>
  <c r="E38" i="4"/>
  <c r="G38" i="4" s="1"/>
  <c r="E161" i="4"/>
  <c r="G161" i="4" s="1"/>
  <c r="D161" i="4"/>
  <c r="D73" i="4"/>
  <c r="E73" i="4"/>
  <c r="G73" i="4" s="1"/>
  <c r="D25" i="4"/>
  <c r="E25" i="4"/>
  <c r="G25" i="4" s="1"/>
  <c r="E103" i="2"/>
  <c r="F103" i="2"/>
  <c r="AF103" i="2"/>
  <c r="AJ66" i="2"/>
  <c r="CL72" i="6" s="1"/>
  <c r="AN66" i="2"/>
  <c r="AG27" i="4" s="1"/>
  <c r="AN27" i="4" s="1"/>
  <c r="AR66" i="2"/>
  <c r="CQ72" i="6" s="1"/>
  <c r="AV66" i="2"/>
  <c r="CT72" i="6" s="1"/>
  <c r="AK66" i="2"/>
  <c r="U27" i="4" s="1"/>
  <c r="AB27" i="4" s="1"/>
  <c r="AO66" i="2"/>
  <c r="CO72" i="6" s="1"/>
  <c r="AS66" i="2"/>
  <c r="CR72" i="6" s="1"/>
  <c r="AW66" i="2"/>
  <c r="BQ27" i="4" s="1"/>
  <c r="AH66" i="2"/>
  <c r="I27" i="4" s="1"/>
  <c r="P27" i="4" s="1"/>
  <c r="AL66" i="2"/>
  <c r="CM72" i="6" s="1"/>
  <c r="AP66" i="2"/>
  <c r="CP72" i="6" s="1"/>
  <c r="AT66" i="2"/>
  <c r="BE27" i="4" s="1"/>
  <c r="AX66" i="2"/>
  <c r="CU72" i="6" s="1"/>
  <c r="AM66" i="2"/>
  <c r="CN72" i="6" s="1"/>
  <c r="AQ66" i="2"/>
  <c r="AS27" i="4" s="1"/>
  <c r="AZ27" i="4" s="1"/>
  <c r="AU66" i="2"/>
  <c r="CS72" i="6" s="1"/>
  <c r="AY66" i="2"/>
  <c r="CV72" i="6" s="1"/>
  <c r="AI66" i="2"/>
  <c r="CK72" i="6" s="1"/>
  <c r="E62" i="2"/>
  <c r="AF62" i="2"/>
  <c r="F62" i="2"/>
  <c r="E114" i="2"/>
  <c r="F114" i="2"/>
  <c r="AF114" i="2"/>
  <c r="Z101" i="6"/>
  <c r="Z177" i="6"/>
  <c r="AG66" i="2"/>
  <c r="F87" i="2"/>
  <c r="AF87" i="2"/>
  <c r="E87" i="2"/>
  <c r="Z96" i="6"/>
  <c r="Z97" i="6"/>
  <c r="Z98" i="6"/>
  <c r="Z99" i="6"/>
  <c r="Z173" i="6"/>
  <c r="Z174" i="6"/>
  <c r="Z25" i="6"/>
  <c r="F71" i="2"/>
  <c r="E71" i="2"/>
  <c r="AF71" i="2"/>
  <c r="E43" i="2"/>
  <c r="F43" i="2"/>
  <c r="AF43" i="2"/>
  <c r="E122" i="2"/>
  <c r="AF122" i="2"/>
  <c r="F122" i="2"/>
  <c r="E99" i="2"/>
  <c r="F99" i="2"/>
  <c r="AF99" i="2"/>
  <c r="E76" i="2"/>
  <c r="F76" i="2"/>
  <c r="AF76" i="2"/>
  <c r="E50" i="2"/>
  <c r="F50" i="2"/>
  <c r="AF50" i="2"/>
  <c r="Z14" i="6"/>
  <c r="Z17" i="6"/>
  <c r="Z88" i="6"/>
  <c r="E104" i="2"/>
  <c r="F104" i="2"/>
  <c r="AF104" i="2"/>
  <c r="E86" i="2"/>
  <c r="F86" i="2"/>
  <c r="AF86" i="2"/>
  <c r="E63" i="2"/>
  <c r="F63" i="2"/>
  <c r="AF63" i="2"/>
  <c r="E22" i="2"/>
  <c r="F22" i="2"/>
  <c r="AF22" i="2"/>
  <c r="Z23" i="6"/>
  <c r="Z63" i="6"/>
  <c r="Z44" i="6"/>
  <c r="F31" i="2"/>
  <c r="E31" i="2"/>
  <c r="AF31" i="2"/>
  <c r="E15" i="2"/>
  <c r="F15" i="2"/>
  <c r="AF15" i="2"/>
  <c r="E56" i="2"/>
  <c r="AF56" i="2"/>
  <c r="F56" i="2"/>
  <c r="E40" i="2"/>
  <c r="F40" i="2"/>
  <c r="AF40" i="2"/>
  <c r="E24" i="2"/>
  <c r="F24" i="2"/>
  <c r="AF24" i="2"/>
  <c r="E8" i="2"/>
  <c r="F8" i="2"/>
  <c r="AF8" i="2"/>
  <c r="E121" i="2"/>
  <c r="F121" i="2"/>
  <c r="AF121" i="2"/>
  <c r="F105" i="2"/>
  <c r="E105" i="2"/>
  <c r="AF105" i="2"/>
  <c r="E89" i="2"/>
  <c r="F89" i="2"/>
  <c r="AF89" i="2"/>
  <c r="F73" i="2"/>
  <c r="AF73" i="2"/>
  <c r="E73" i="2"/>
  <c r="BY6" i="4"/>
  <c r="BA136" i="4"/>
  <c r="AO172" i="4"/>
  <c r="AO68" i="4"/>
  <c r="Q68" i="4"/>
  <c r="AC68" i="4"/>
  <c r="BA68" i="4"/>
  <c r="BM68" i="4"/>
  <c r="BY68" i="4"/>
  <c r="BY94" i="4"/>
  <c r="AO94" i="4"/>
  <c r="AO136" i="4"/>
  <c r="AO84" i="4"/>
  <c r="BY181" i="4" l="1"/>
  <c r="Q46" i="4"/>
  <c r="BY136" i="4"/>
  <c r="AC136" i="4"/>
  <c r="AC46" i="4"/>
  <c r="AO89" i="4"/>
  <c r="AO6" i="4"/>
  <c r="Q136" i="4"/>
  <c r="AC6" i="4"/>
  <c r="BA152" i="4"/>
  <c r="BM151" i="4"/>
  <c r="BY89" i="4"/>
  <c r="BM46" i="4"/>
  <c r="BA89" i="4"/>
  <c r="BY46" i="4"/>
  <c r="AC181" i="4"/>
  <c r="BA181" i="4"/>
  <c r="BA151" i="4"/>
  <c r="Q89" i="4"/>
  <c r="AC89" i="4"/>
  <c r="AO46" i="4"/>
  <c r="BM181" i="4"/>
  <c r="Q151" i="4"/>
  <c r="BY151" i="4"/>
  <c r="AO151" i="4"/>
  <c r="Q6" i="4"/>
  <c r="BM137" i="4"/>
  <c r="BY184" i="4"/>
  <c r="BA94" i="4"/>
  <c r="Q121" i="4"/>
  <c r="Q184" i="4"/>
  <c r="AO184" i="4"/>
  <c r="AO121" i="4"/>
  <c r="BM172" i="4"/>
  <c r="BY137" i="4"/>
  <c r="BA137" i="4"/>
  <c r="Q137" i="4"/>
  <c r="BA6" i="4"/>
  <c r="BY84" i="4"/>
  <c r="BA84" i="4"/>
  <c r="BY36" i="4"/>
  <c r="AC84" i="4"/>
  <c r="BM36" i="4"/>
  <c r="Q84" i="4"/>
  <c r="AO39" i="4"/>
  <c r="Q39" i="4"/>
  <c r="BM39" i="4"/>
  <c r="BY39" i="4"/>
  <c r="BA39" i="4"/>
  <c r="BM162" i="4"/>
  <c r="Q162" i="4"/>
  <c r="AC162" i="4"/>
  <c r="BA36" i="4"/>
  <c r="AC36" i="4"/>
  <c r="AO36" i="4"/>
  <c r="BA162" i="4"/>
  <c r="AO162" i="4"/>
  <c r="AC183" i="4"/>
  <c r="BA75" i="4"/>
  <c r="BY174" i="4"/>
  <c r="AO174" i="4"/>
  <c r="BA174" i="4"/>
  <c r="BA103" i="4"/>
  <c r="AO183" i="4"/>
  <c r="Q183" i="4"/>
  <c r="BA183" i="4"/>
  <c r="BA184" i="4"/>
  <c r="BM184" i="4"/>
  <c r="BM121" i="4"/>
  <c r="BA121" i="4"/>
  <c r="BA61" i="4"/>
  <c r="BY119" i="4"/>
  <c r="AO103" i="4"/>
  <c r="BM119" i="4"/>
  <c r="BY142" i="4"/>
  <c r="AO119" i="4"/>
  <c r="BA142" i="4"/>
  <c r="AC103" i="4"/>
  <c r="AO142" i="4"/>
  <c r="BY103" i="4"/>
  <c r="Q103" i="4"/>
  <c r="AC142" i="4"/>
  <c r="BA83" i="4"/>
  <c r="Q83" i="4"/>
  <c r="AC83" i="4"/>
  <c r="AO83" i="4"/>
  <c r="BY83" i="4"/>
  <c r="AO59" i="4"/>
  <c r="BA59" i="4"/>
  <c r="Q59" i="4"/>
  <c r="BY59" i="4"/>
  <c r="Q142" i="4"/>
  <c r="AC59" i="4"/>
  <c r="AC174" i="4"/>
  <c r="AO75" i="4"/>
  <c r="Q174" i="4"/>
  <c r="Q75" i="4"/>
  <c r="BM75" i="4"/>
  <c r="AC75" i="4"/>
  <c r="Q172" i="4"/>
  <c r="AQ46" i="2"/>
  <c r="AS28" i="4" s="1"/>
  <c r="AZ28" i="4" s="1"/>
  <c r="AC172" i="4"/>
  <c r="AO185" i="4"/>
  <c r="BA172" i="4"/>
  <c r="BA153" i="4"/>
  <c r="AC177" i="4"/>
  <c r="AO175" i="4"/>
  <c r="BA119" i="4"/>
  <c r="Q119" i="4"/>
  <c r="AO150" i="4"/>
  <c r="AC185" i="4"/>
  <c r="BA58" i="4"/>
  <c r="AO105" i="4"/>
  <c r="Q49" i="4"/>
  <c r="Q63" i="4"/>
  <c r="BY49" i="4"/>
  <c r="AO49" i="4"/>
  <c r="BY85" i="4"/>
  <c r="AC63" i="4"/>
  <c r="BY20" i="4"/>
  <c r="AO27" i="4"/>
  <c r="AC49" i="4"/>
  <c r="AO63" i="4"/>
  <c r="BY63" i="4"/>
  <c r="BA111" i="4"/>
  <c r="BM49" i="4"/>
  <c r="AO120" i="4"/>
  <c r="BM63" i="4"/>
  <c r="BA21" i="4"/>
  <c r="AO165" i="4"/>
  <c r="AO71" i="4"/>
  <c r="BA108" i="4"/>
  <c r="Q169" i="4"/>
  <c r="Q5" i="4"/>
  <c r="BA120" i="4"/>
  <c r="AO108" i="4"/>
  <c r="BA23" i="4"/>
  <c r="Q152" i="4"/>
  <c r="BY71" i="4"/>
  <c r="BY180" i="4"/>
  <c r="Q180" i="4"/>
  <c r="AC180" i="4"/>
  <c r="AO133" i="4"/>
  <c r="AO58" i="4"/>
  <c r="AO180" i="4"/>
  <c r="BY92" i="4"/>
  <c r="BY62" i="4"/>
  <c r="BA40" i="4"/>
  <c r="BY167" i="4"/>
  <c r="BA180" i="4"/>
  <c r="BM40" i="4"/>
  <c r="AC165" i="4"/>
  <c r="AO92" i="4"/>
  <c r="BA167" i="4"/>
  <c r="Q150" i="4"/>
  <c r="BY58" i="4"/>
  <c r="Q92" i="4"/>
  <c r="Q185" i="4"/>
  <c r="BA92" i="4"/>
  <c r="AC92" i="4"/>
  <c r="BY185" i="4"/>
  <c r="AR10" i="2"/>
  <c r="CQ20" i="6" s="1"/>
  <c r="Q129" i="4"/>
  <c r="BM22" i="4"/>
  <c r="Q82" i="4"/>
  <c r="BY108" i="4"/>
  <c r="AC5" i="4"/>
  <c r="Q26" i="4"/>
  <c r="AC108" i="4"/>
  <c r="BY44" i="4"/>
  <c r="BM69" i="4"/>
  <c r="AG10" i="2"/>
  <c r="AX46" i="2"/>
  <c r="CU70" i="6" s="1"/>
  <c r="AC143" i="4"/>
  <c r="BY81" i="4"/>
  <c r="BM120" i="4"/>
  <c r="BM149" i="4"/>
  <c r="AC116" i="4"/>
  <c r="BA116" i="4"/>
  <c r="AO116" i="4"/>
  <c r="Q116" i="4"/>
  <c r="BY116" i="4"/>
  <c r="BM116" i="4"/>
  <c r="AO95" i="4"/>
  <c r="BY95" i="4"/>
  <c r="BA95" i="4"/>
  <c r="AC95" i="4"/>
  <c r="Q95" i="4"/>
  <c r="BM156" i="4"/>
  <c r="BY156" i="4"/>
  <c r="BA156" i="4"/>
  <c r="AC156" i="4"/>
  <c r="BM34" i="4"/>
  <c r="AC34" i="4"/>
  <c r="BA34" i="4"/>
  <c r="Q34" i="4"/>
  <c r="AO34" i="4"/>
  <c r="BY34" i="4"/>
  <c r="AO160" i="4"/>
  <c r="Q160" i="4"/>
  <c r="AC160" i="4"/>
  <c r="BA160" i="4"/>
  <c r="BY160" i="4"/>
  <c r="AO80" i="4"/>
  <c r="BM80" i="4"/>
  <c r="Q80" i="4"/>
  <c r="BY80" i="4"/>
  <c r="AC80" i="4"/>
  <c r="Q166" i="4"/>
  <c r="AO166" i="4"/>
  <c r="BY166" i="4"/>
  <c r="BA166" i="4"/>
  <c r="BM166" i="4"/>
  <c r="AC166" i="4"/>
  <c r="AO43" i="4"/>
  <c r="BY43" i="4"/>
  <c r="BM43" i="4"/>
  <c r="AC43" i="4"/>
  <c r="Q122" i="4"/>
  <c r="BA122" i="4"/>
  <c r="AC122" i="4"/>
  <c r="BY122" i="4"/>
  <c r="AO122" i="4"/>
  <c r="BM122" i="4"/>
  <c r="BM163" i="4"/>
  <c r="BA163" i="4"/>
  <c r="Q163" i="4"/>
  <c r="AO163" i="4"/>
  <c r="BY163" i="4"/>
  <c r="BM24" i="4"/>
  <c r="BA24" i="4"/>
  <c r="Q24" i="4"/>
  <c r="BY24" i="4"/>
  <c r="AO24" i="4"/>
  <c r="AC24" i="4"/>
  <c r="AC148" i="4"/>
  <c r="BA148" i="4"/>
  <c r="BY148" i="4"/>
  <c r="BM155" i="4"/>
  <c r="AC155" i="4"/>
  <c r="Q155" i="4"/>
  <c r="AO155" i="4"/>
  <c r="BY155" i="4"/>
  <c r="BM90" i="4"/>
  <c r="AC90" i="4"/>
  <c r="Q90" i="4"/>
  <c r="BA90" i="4"/>
  <c r="BY90" i="4"/>
  <c r="AC67" i="4"/>
  <c r="BY67" i="4"/>
  <c r="AO67" i="4"/>
  <c r="BA67" i="4"/>
  <c r="BY113" i="4"/>
  <c r="AC61" i="4"/>
  <c r="BA80" i="4"/>
  <c r="BM67" i="4"/>
  <c r="BM148" i="4"/>
  <c r="AC163" i="4"/>
  <c r="BY117" i="4"/>
  <c r="Q117" i="4"/>
  <c r="AO117" i="4"/>
  <c r="AC117" i="4"/>
  <c r="BA117" i="4"/>
  <c r="BM117" i="4"/>
  <c r="BM45" i="4"/>
  <c r="BY45" i="4"/>
  <c r="AO45" i="4"/>
  <c r="BA45" i="4"/>
  <c r="AC45" i="4"/>
  <c r="BM13" i="4"/>
  <c r="AC13" i="4"/>
  <c r="Q13" i="4"/>
  <c r="BA13" i="4"/>
  <c r="AO13" i="4"/>
  <c r="BM102" i="4"/>
  <c r="AC102" i="4"/>
  <c r="BY102" i="4"/>
  <c r="Q102" i="4"/>
  <c r="BY47" i="4"/>
  <c r="BM47" i="4"/>
  <c r="AC47" i="4"/>
  <c r="AO47" i="4"/>
  <c r="BM107" i="4"/>
  <c r="BY107" i="4"/>
  <c r="AO107" i="4"/>
  <c r="BA107" i="4"/>
  <c r="AC107" i="4"/>
  <c r="AO61" i="4"/>
  <c r="BY61" i="4"/>
  <c r="BM61" i="4"/>
  <c r="BM113" i="4"/>
  <c r="AC113" i="4"/>
  <c r="BA113" i="4"/>
  <c r="BM115" i="4"/>
  <c r="BA115" i="4"/>
  <c r="BY115" i="4"/>
  <c r="Q115" i="4"/>
  <c r="AC115" i="4"/>
  <c r="BM55" i="4"/>
  <c r="BY55" i="4"/>
  <c r="AO55" i="4"/>
  <c r="BA55" i="4"/>
  <c r="Q55" i="4"/>
  <c r="Q148" i="4"/>
  <c r="AO90" i="4"/>
  <c r="AO148" i="4"/>
  <c r="AO156" i="4"/>
  <c r="BA102" i="4"/>
  <c r="Q113" i="4"/>
  <c r="BM160" i="4"/>
  <c r="BA155" i="4"/>
  <c r="Q47" i="4"/>
  <c r="BY13" i="4"/>
  <c r="BM95" i="4"/>
  <c r="Q43" i="4"/>
  <c r="AC159" i="4"/>
  <c r="AO96" i="4"/>
  <c r="BY74" i="4"/>
  <c r="BM130" i="4"/>
  <c r="BY70" i="4"/>
  <c r="AC44" i="4"/>
  <c r="AC71" i="4"/>
  <c r="Q71" i="4"/>
  <c r="BY152" i="4"/>
  <c r="AC152" i="4"/>
  <c r="BY28" i="4"/>
  <c r="AO46" i="2"/>
  <c r="CO70" i="6" s="1"/>
  <c r="BY41" i="4"/>
  <c r="BY159" i="4"/>
  <c r="AP10" i="2"/>
  <c r="CP20" i="6" s="1"/>
  <c r="AN46" i="2"/>
  <c r="AG28" i="4" s="1"/>
  <c r="AN28" i="4" s="1"/>
  <c r="Q108" i="4"/>
  <c r="Q130" i="4"/>
  <c r="BY26" i="4"/>
  <c r="AO70" i="4"/>
  <c r="AO26" i="4"/>
  <c r="AO22" i="4"/>
  <c r="BY120" i="4"/>
  <c r="AC120" i="4"/>
  <c r="BA26" i="4"/>
  <c r="BM71" i="4"/>
  <c r="AO152" i="4"/>
  <c r="BM152" i="4"/>
  <c r="BY64" i="4"/>
  <c r="AO129" i="4"/>
  <c r="BY141" i="4"/>
  <c r="AW10" i="2"/>
  <c r="BQ30" i="4" s="1"/>
  <c r="BV30" i="4" s="1"/>
  <c r="BA124" i="4"/>
  <c r="AC129" i="4"/>
  <c r="AC7" i="4"/>
  <c r="BA78" i="4"/>
  <c r="Q176" i="4"/>
  <c r="BY69" i="4"/>
  <c r="AC111" i="4"/>
  <c r="AC64" i="4"/>
  <c r="AO167" i="4"/>
  <c r="BY14" i="4"/>
  <c r="BY177" i="4"/>
  <c r="AC40" i="4"/>
  <c r="BM150" i="4"/>
  <c r="BA27" i="4"/>
  <c r="BY105" i="4"/>
  <c r="AS10" i="2"/>
  <c r="CR20" i="6" s="1"/>
  <c r="AU10" i="2"/>
  <c r="CS20" i="6" s="1"/>
  <c r="Q62" i="4"/>
  <c r="Q58" i="4"/>
  <c r="BY129" i="4"/>
  <c r="BA171" i="4"/>
  <c r="AC21" i="4"/>
  <c r="BM60" i="4"/>
  <c r="BY176" i="4"/>
  <c r="Q165" i="4"/>
  <c r="BA165" i="4"/>
  <c r="AC69" i="4"/>
  <c r="BM99" i="4"/>
  <c r="AO4" i="4"/>
  <c r="BY111" i="4"/>
  <c r="BM27" i="4"/>
  <c r="AY10" i="2"/>
  <c r="CV20" i="6" s="1"/>
  <c r="Q7" i="4"/>
  <c r="BM23" i="4"/>
  <c r="AO69" i="4"/>
  <c r="BY175" i="4"/>
  <c r="BA76" i="4"/>
  <c r="Q64" i="4"/>
  <c r="AO7" i="4"/>
  <c r="AO100" i="4"/>
  <c r="BY150" i="4"/>
  <c r="BM81" i="4"/>
  <c r="AC27" i="4"/>
  <c r="AT10" i="2"/>
  <c r="BE30" i="4" s="1"/>
  <c r="BG30" i="4" s="1"/>
  <c r="AV10" i="2"/>
  <c r="CT20" i="6" s="1"/>
  <c r="AI10" i="2"/>
  <c r="CK20" i="6" s="1"/>
  <c r="Q21" i="4"/>
  <c r="Q177" i="4"/>
  <c r="Q104" i="4"/>
  <c r="Q167" i="4"/>
  <c r="BA129" i="4"/>
  <c r="Q125" i="4"/>
  <c r="AO30" i="4"/>
  <c r="BA185" i="4"/>
  <c r="AC58" i="4"/>
  <c r="BY21" i="4"/>
  <c r="AC134" i="4"/>
  <c r="BM165" i="4"/>
  <c r="Q69" i="4"/>
  <c r="BA96" i="4"/>
  <c r="AC41" i="4"/>
  <c r="AH46" i="2"/>
  <c r="I28" i="4" s="1"/>
  <c r="P28" i="4" s="1"/>
  <c r="AJ46" i="2"/>
  <c r="CL70" i="6" s="1"/>
  <c r="AM46" i="2"/>
  <c r="CN70" i="6" s="1"/>
  <c r="Q143" i="4"/>
  <c r="BA169" i="4"/>
  <c r="BY82" i="4"/>
  <c r="BM82" i="4"/>
  <c r="BY86" i="4"/>
  <c r="AC70" i="4"/>
  <c r="BM70" i="4"/>
  <c r="BA74" i="4"/>
  <c r="BA143" i="4"/>
  <c r="AO118" i="4"/>
  <c r="BA118" i="4"/>
  <c r="Q111" i="4"/>
  <c r="AO111" i="4"/>
  <c r="BM64" i="4"/>
  <c r="AO64" i="4"/>
  <c r="Q20" i="4"/>
  <c r="AO20" i="4"/>
  <c r="AO86" i="4"/>
  <c r="AO44" i="4"/>
  <c r="AO78" i="4"/>
  <c r="AO74" i="4"/>
  <c r="BA44" i="4"/>
  <c r="BY7" i="4"/>
  <c r="Q41" i="4"/>
  <c r="AO41" i="4"/>
  <c r="BA28" i="4"/>
  <c r="BA159" i="4"/>
  <c r="Q27" i="4"/>
  <c r="AQ72" i="6" s="1"/>
  <c r="Q159" i="4"/>
  <c r="BA141" i="4"/>
  <c r="BY96" i="4"/>
  <c r="AL10" i="2"/>
  <c r="CM20" i="6" s="1"/>
  <c r="AO10" i="2"/>
  <c r="CO20" i="6" s="1"/>
  <c r="AN10" i="2"/>
  <c r="AG30" i="4" s="1"/>
  <c r="AK30" i="4" s="1"/>
  <c r="AQ10" i="2"/>
  <c r="AS30" i="4" s="1"/>
  <c r="AZ30" i="4" s="1"/>
  <c r="AW46" i="2"/>
  <c r="BQ28" i="4" s="1"/>
  <c r="BX28" i="4" s="1"/>
  <c r="AV46" i="2"/>
  <c r="CT70" i="6" s="1"/>
  <c r="AY46" i="2"/>
  <c r="CV70" i="6" s="1"/>
  <c r="Q141" i="4"/>
  <c r="Q86" i="4"/>
  <c r="Q44" i="4"/>
  <c r="BY22" i="4"/>
  <c r="BM169" i="4"/>
  <c r="AO82" i="4"/>
  <c r="Q22" i="4"/>
  <c r="AC96" i="4"/>
  <c r="BA20" i="4"/>
  <c r="AC20" i="4"/>
  <c r="BA41" i="4"/>
  <c r="BM28" i="4"/>
  <c r="AC28" i="4"/>
  <c r="AO159" i="4"/>
  <c r="AT46" i="2"/>
  <c r="BE28" i="4" s="1"/>
  <c r="BL28" i="4" s="1"/>
  <c r="AK46" i="2"/>
  <c r="U28" i="4" s="1"/>
  <c r="AB28" i="4" s="1"/>
  <c r="AC130" i="4"/>
  <c r="AC169" i="4"/>
  <c r="BA22" i="4"/>
  <c r="AP46" i="2"/>
  <c r="CP70" i="6" s="1"/>
  <c r="AI46" i="2"/>
  <c r="CK70" i="6" s="1"/>
  <c r="AC82" i="4"/>
  <c r="AO17" i="4"/>
  <c r="AC17" i="4"/>
  <c r="AC81" i="4"/>
  <c r="BA7" i="4"/>
  <c r="BM17" i="4"/>
  <c r="BA86" i="4"/>
  <c r="Q149" i="4"/>
  <c r="Q118" i="4"/>
  <c r="BM5" i="4"/>
  <c r="Q35" i="4"/>
  <c r="AO143" i="4"/>
  <c r="AO8" i="4"/>
  <c r="AO141" i="4"/>
  <c r="AO177" i="4"/>
  <c r="AO40" i="4"/>
  <c r="BA150" i="4"/>
  <c r="Q28" i="4"/>
  <c r="BY78" i="4"/>
  <c r="BA177" i="4"/>
  <c r="AG46" i="2"/>
  <c r="J70" i="6" s="1"/>
  <c r="BS27" i="4"/>
  <c r="AX10" i="2"/>
  <c r="CU20" i="6" s="1"/>
  <c r="AH10" i="2"/>
  <c r="I30" i="4" s="1"/>
  <c r="N30" i="4" s="1"/>
  <c r="AK10" i="2"/>
  <c r="U30" i="4" s="1"/>
  <c r="X30" i="4" s="1"/>
  <c r="AJ10" i="2"/>
  <c r="CL20" i="6" s="1"/>
  <c r="AL46" i="2"/>
  <c r="CM70" i="6" s="1"/>
  <c r="AS46" i="2"/>
  <c r="CR70" i="6" s="1"/>
  <c r="AR46" i="2"/>
  <c r="CQ70" i="6" s="1"/>
  <c r="Q74" i="4"/>
  <c r="Q81" i="4"/>
  <c r="Q96" i="4"/>
  <c r="AO130" i="4"/>
  <c r="BY130" i="4"/>
  <c r="BM153" i="4"/>
  <c r="Q17" i="4"/>
  <c r="AC104" i="4"/>
  <c r="AC86" i="4"/>
  <c r="AO5" i="4"/>
  <c r="BA70" i="4"/>
  <c r="BY143" i="4"/>
  <c r="AO169" i="4"/>
  <c r="BA5" i="4"/>
  <c r="AC176" i="4"/>
  <c r="AC74" i="4"/>
  <c r="BY17" i="4"/>
  <c r="AC78" i="4"/>
  <c r="BY134" i="4"/>
  <c r="AC175" i="4"/>
  <c r="BM175" i="4"/>
  <c r="BY118" i="4"/>
  <c r="AC149" i="4"/>
  <c r="BM118" i="4"/>
  <c r="AO149" i="4"/>
  <c r="BA149" i="4"/>
  <c r="BM109" i="4"/>
  <c r="AO104" i="4"/>
  <c r="AO21" i="4"/>
  <c r="AO72" i="4"/>
  <c r="Q40" i="4"/>
  <c r="Q72" i="4"/>
  <c r="Q78" i="4"/>
  <c r="Q14" i="4"/>
  <c r="Q105" i="4"/>
  <c r="BY125" i="4"/>
  <c r="BY171" i="4"/>
  <c r="BM124" i="4"/>
  <c r="BA125" i="4"/>
  <c r="AC171" i="4"/>
  <c r="BY72" i="4"/>
  <c r="AC125" i="4"/>
  <c r="BY8" i="4"/>
  <c r="BM134" i="4"/>
  <c r="BM133" i="4"/>
  <c r="BY133" i="4"/>
  <c r="Q133" i="4"/>
  <c r="AO176" i="4"/>
  <c r="BA175" i="4"/>
  <c r="Q124" i="4"/>
  <c r="AC60" i="4"/>
  <c r="Q175" i="4"/>
  <c r="BA99" i="4"/>
  <c r="AC109" i="4"/>
  <c r="AO62" i="4"/>
  <c r="AO109" i="4"/>
  <c r="Q8" i="4"/>
  <c r="AO124" i="4"/>
  <c r="AC141" i="4"/>
  <c r="AC124" i="4"/>
  <c r="AC153" i="4"/>
  <c r="Q153" i="4"/>
  <c r="BY153" i="4"/>
  <c r="BY104" i="4"/>
  <c r="BA8" i="4"/>
  <c r="AC30" i="4"/>
  <c r="AC8" i="4"/>
  <c r="AO171" i="4"/>
  <c r="Q134" i="4"/>
  <c r="AC133" i="4"/>
  <c r="BA176" i="4"/>
  <c r="AO134" i="4"/>
  <c r="BY4" i="4"/>
  <c r="AO99" i="4"/>
  <c r="AO50" i="4"/>
  <c r="AC4" i="4"/>
  <c r="BA60" i="4"/>
  <c r="BA4" i="4"/>
  <c r="BA81" i="4"/>
  <c r="AC99" i="4"/>
  <c r="AC62" i="4"/>
  <c r="BA62" i="4"/>
  <c r="AO125" i="4"/>
  <c r="Q60" i="4"/>
  <c r="AO60" i="4"/>
  <c r="AC167" i="4"/>
  <c r="Q171" i="4"/>
  <c r="BA72" i="4"/>
  <c r="BA50" i="4"/>
  <c r="BA104" i="4"/>
  <c r="Q50" i="4"/>
  <c r="BM4" i="4"/>
  <c r="Q99" i="4"/>
  <c r="AC76" i="4"/>
  <c r="AO85" i="4"/>
  <c r="BA105" i="4"/>
  <c r="Q23" i="4"/>
  <c r="BA98" i="4"/>
  <c r="BY76" i="4"/>
  <c r="Q76" i="4"/>
  <c r="BM35" i="4"/>
  <c r="AC35" i="4"/>
  <c r="Q109" i="4"/>
  <c r="BY100" i="4"/>
  <c r="Q100" i="4"/>
  <c r="AC23" i="4"/>
  <c r="BY23" i="4"/>
  <c r="AC72" i="4"/>
  <c r="AC100" i="4"/>
  <c r="BM98" i="4"/>
  <c r="BY35" i="4"/>
  <c r="Q85" i="4"/>
  <c r="BA85" i="4"/>
  <c r="Q30" i="4"/>
  <c r="BA30" i="4"/>
  <c r="BM76" i="4"/>
  <c r="BA35" i="4"/>
  <c r="AO14" i="4"/>
  <c r="BA100" i="4"/>
  <c r="BA109" i="4"/>
  <c r="BA14" i="4"/>
  <c r="BM30" i="4"/>
  <c r="AC105" i="4"/>
  <c r="AC14" i="4"/>
  <c r="AC85" i="4"/>
  <c r="BM50" i="4"/>
  <c r="Q98" i="4"/>
  <c r="AC98" i="4"/>
  <c r="BY98" i="4"/>
  <c r="AC50" i="4"/>
  <c r="X27" i="4"/>
  <c r="AX27" i="4"/>
  <c r="BJ66" i="2"/>
  <c r="AM72" i="6" s="1"/>
  <c r="BH66" i="2"/>
  <c r="AK72" i="6" s="1"/>
  <c r="BJ91" i="2"/>
  <c r="AM118" i="6" s="1"/>
  <c r="BI91" i="2"/>
  <c r="AL118" i="6" s="1"/>
  <c r="AL116" i="2"/>
  <c r="CM18" i="6" s="1"/>
  <c r="AQ116" i="2"/>
  <c r="AS13" i="4" s="1"/>
  <c r="AS116" i="2"/>
  <c r="CR18" i="6" s="1"/>
  <c r="AR116" i="2"/>
  <c r="CQ18" i="6" s="1"/>
  <c r="AT116" i="2"/>
  <c r="BE13" i="4" s="1"/>
  <c r="AU116" i="2"/>
  <c r="CS18" i="6" s="1"/>
  <c r="AV116" i="2"/>
  <c r="CT18" i="6" s="1"/>
  <c r="AG116" i="2"/>
  <c r="AW116" i="2"/>
  <c r="BQ13" i="4" s="1"/>
  <c r="AX116" i="2"/>
  <c r="CU18" i="6" s="1"/>
  <c r="AY116" i="2"/>
  <c r="CV18" i="6" s="1"/>
  <c r="AK116" i="2"/>
  <c r="U13" i="4" s="1"/>
  <c r="AH116" i="2"/>
  <c r="I13" i="4" s="1"/>
  <c r="AI116" i="2"/>
  <c r="CK18" i="6" s="1"/>
  <c r="AJ116" i="2"/>
  <c r="CL18" i="6" s="1"/>
  <c r="AO116" i="2"/>
  <c r="CO18" i="6" s="1"/>
  <c r="AM116" i="2"/>
  <c r="CN18" i="6" s="1"/>
  <c r="AN116" i="2"/>
  <c r="AG13" i="4" s="1"/>
  <c r="AP116" i="2"/>
  <c r="CP18" i="6" s="1"/>
  <c r="AG123" i="2"/>
  <c r="AN123" i="2"/>
  <c r="AG95" i="4" s="1"/>
  <c r="AR123" i="2"/>
  <c r="CQ156" i="6" s="1"/>
  <c r="AV123" i="2"/>
  <c r="CT156" i="6" s="1"/>
  <c r="AJ123" i="2"/>
  <c r="CL156" i="6" s="1"/>
  <c r="AY123" i="2"/>
  <c r="CV156" i="6" s="1"/>
  <c r="AI123" i="2"/>
  <c r="CK156" i="6" s="1"/>
  <c r="AT123" i="2"/>
  <c r="BE95" i="4" s="1"/>
  <c r="AO123" i="2"/>
  <c r="CO156" i="6" s="1"/>
  <c r="AU123" i="2"/>
  <c r="CS156" i="6" s="1"/>
  <c r="AP123" i="2"/>
  <c r="CP156" i="6" s="1"/>
  <c r="AK123" i="2"/>
  <c r="U95" i="4" s="1"/>
  <c r="AQ123" i="2"/>
  <c r="AS95" i="4" s="1"/>
  <c r="AL123" i="2"/>
  <c r="CM156" i="6" s="1"/>
  <c r="AW123" i="2"/>
  <c r="BQ95" i="4" s="1"/>
  <c r="AM123" i="2"/>
  <c r="CN156" i="6" s="1"/>
  <c r="AX123" i="2"/>
  <c r="CU156" i="6" s="1"/>
  <c r="AH123" i="2"/>
  <c r="I95" i="4" s="1"/>
  <c r="AS123" i="2"/>
  <c r="CR156" i="6" s="1"/>
  <c r="AI98" i="2"/>
  <c r="CK29" i="6" s="1"/>
  <c r="AQ98" i="2"/>
  <c r="AS85" i="4" s="1"/>
  <c r="AR98" i="2"/>
  <c r="CQ29" i="6" s="1"/>
  <c r="AU98" i="2"/>
  <c r="CS29" i="6" s="1"/>
  <c r="AN98" i="2"/>
  <c r="AG85" i="4" s="1"/>
  <c r="AO98" i="2"/>
  <c r="CO29" i="6" s="1"/>
  <c r="AV98" i="2"/>
  <c r="CT29" i="6" s="1"/>
  <c r="AH98" i="2"/>
  <c r="I85" i="4" s="1"/>
  <c r="AP98" i="2"/>
  <c r="CP29" i="6" s="1"/>
  <c r="AS98" i="2"/>
  <c r="CR29" i="6" s="1"/>
  <c r="AL98" i="2"/>
  <c r="CM29" i="6" s="1"/>
  <c r="AX98" i="2"/>
  <c r="CU29" i="6" s="1"/>
  <c r="AJ98" i="2"/>
  <c r="CL29" i="6" s="1"/>
  <c r="AY98" i="2"/>
  <c r="CV29" i="6" s="1"/>
  <c r="AG98" i="2"/>
  <c r="AW98" i="2"/>
  <c r="BQ85" i="4" s="1"/>
  <c r="AM98" i="2"/>
  <c r="CN29" i="6" s="1"/>
  <c r="AT98" i="2"/>
  <c r="BE85" i="4" s="1"/>
  <c r="AK98" i="2"/>
  <c r="U85" i="4" s="1"/>
  <c r="AH84" i="2"/>
  <c r="I125" i="4" s="1"/>
  <c r="AO84" i="2"/>
  <c r="CO90" i="6" s="1"/>
  <c r="AV84" i="2"/>
  <c r="CT90" i="6" s="1"/>
  <c r="AG84" i="2"/>
  <c r="AW84" i="2"/>
  <c r="BQ125" i="4" s="1"/>
  <c r="AS84" i="2"/>
  <c r="CR90" i="6" s="1"/>
  <c r="AY84" i="2"/>
  <c r="CV90" i="6" s="1"/>
  <c r="AI84" i="2"/>
  <c r="CK90" i="6" s="1"/>
  <c r="AP84" i="2"/>
  <c r="CP90" i="6" s="1"/>
  <c r="AJ84" i="2"/>
  <c r="CL90" i="6" s="1"/>
  <c r="AN84" i="2"/>
  <c r="AG125" i="4" s="1"/>
  <c r="AK84" i="2"/>
  <c r="U125" i="4" s="1"/>
  <c r="AU84" i="2"/>
  <c r="CS90" i="6" s="1"/>
  <c r="AL84" i="2"/>
  <c r="CM90" i="6" s="1"/>
  <c r="AQ84" i="2"/>
  <c r="AS125" i="4" s="1"/>
  <c r="AX84" i="2"/>
  <c r="CU90" i="6" s="1"/>
  <c r="AR84" i="2"/>
  <c r="CQ90" i="6" s="1"/>
  <c r="AM84" i="2"/>
  <c r="CN90" i="6" s="1"/>
  <c r="AT84" i="2"/>
  <c r="BE125" i="4" s="1"/>
  <c r="BJ123" i="2"/>
  <c r="AM156" i="6" s="1"/>
  <c r="BI123" i="2"/>
  <c r="AL156" i="6" s="1"/>
  <c r="BH116" i="2"/>
  <c r="AK18" i="6" s="1"/>
  <c r="BJ116" i="2"/>
  <c r="AM18" i="6" s="1"/>
  <c r="BH84" i="2"/>
  <c r="AK90" i="6" s="1"/>
  <c r="BJ84" i="2"/>
  <c r="AM90" i="6" s="1"/>
  <c r="AH91" i="2"/>
  <c r="I117" i="4" s="1"/>
  <c r="AJ91" i="2"/>
  <c r="CL118" i="6" s="1"/>
  <c r="AU91" i="2"/>
  <c r="CS118" i="6" s="1"/>
  <c r="AX91" i="2"/>
  <c r="CU118" i="6" s="1"/>
  <c r="AS91" i="2"/>
  <c r="CR118" i="6" s="1"/>
  <c r="AW91" i="2"/>
  <c r="BQ117" i="4" s="1"/>
  <c r="AQ91" i="2"/>
  <c r="AS117" i="4" s="1"/>
  <c r="AT91" i="2"/>
  <c r="BE117" i="4" s="1"/>
  <c r="AN91" i="2"/>
  <c r="AG117" i="4" s="1"/>
  <c r="AK91" i="2"/>
  <c r="U117" i="4" s="1"/>
  <c r="AO91" i="2"/>
  <c r="CO118" i="6" s="1"/>
  <c r="AM91" i="2"/>
  <c r="CN118" i="6" s="1"/>
  <c r="AP91" i="2"/>
  <c r="CP118" i="6" s="1"/>
  <c r="AV91" i="2"/>
  <c r="CT118" i="6" s="1"/>
  <c r="AR91" i="2"/>
  <c r="CQ118" i="6" s="1"/>
  <c r="AG91" i="2"/>
  <c r="AY91" i="2"/>
  <c r="CV118" i="6" s="1"/>
  <c r="AI91" i="2"/>
  <c r="CK118" i="6" s="1"/>
  <c r="AL91" i="2"/>
  <c r="CM118" i="6" s="1"/>
  <c r="BJ98" i="2"/>
  <c r="AM29" i="6" s="1"/>
  <c r="BH98" i="2"/>
  <c r="AK29" i="6" s="1"/>
  <c r="AW27" i="4"/>
  <c r="AJ27" i="4"/>
  <c r="AU27" i="4"/>
  <c r="AV27" i="4"/>
  <c r="AI27" i="4"/>
  <c r="AL27" i="4"/>
  <c r="AK27" i="4"/>
  <c r="BL27" i="4"/>
  <c r="BG27" i="4"/>
  <c r="BH27" i="4"/>
  <c r="BJ27" i="4"/>
  <c r="BX27" i="4"/>
  <c r="BT27" i="4"/>
  <c r="BV27" i="4"/>
  <c r="BU27" i="4"/>
  <c r="BI27" i="4"/>
  <c r="M27" i="4"/>
  <c r="W27" i="4"/>
  <c r="Y27" i="4"/>
  <c r="K27" i="4"/>
  <c r="Z27" i="4"/>
  <c r="N27" i="4"/>
  <c r="L27" i="4"/>
  <c r="AH73" i="2"/>
  <c r="I98" i="4" s="1"/>
  <c r="AL73" i="2"/>
  <c r="CM103" i="6" s="1"/>
  <c r="AP73" i="2"/>
  <c r="CP103" i="6" s="1"/>
  <c r="AT73" i="2"/>
  <c r="BE98" i="4" s="1"/>
  <c r="AX73" i="2"/>
  <c r="CU103" i="6" s="1"/>
  <c r="AI73" i="2"/>
  <c r="CK103" i="6" s="1"/>
  <c r="AM73" i="2"/>
  <c r="CN103" i="6" s="1"/>
  <c r="AQ73" i="2"/>
  <c r="AS98" i="4" s="1"/>
  <c r="AU73" i="2"/>
  <c r="CS103" i="6" s="1"/>
  <c r="AY73" i="2"/>
  <c r="CV103" i="6" s="1"/>
  <c r="AJ73" i="2"/>
  <c r="CL103" i="6" s="1"/>
  <c r="AN73" i="2"/>
  <c r="AG98" i="4" s="1"/>
  <c r="AR73" i="2"/>
  <c r="CQ103" i="6" s="1"/>
  <c r="AV73" i="2"/>
  <c r="CT103" i="6" s="1"/>
  <c r="AG73" i="2"/>
  <c r="AW73" i="2"/>
  <c r="BQ98" i="4" s="1"/>
  <c r="AK73" i="2"/>
  <c r="U98" i="4" s="1"/>
  <c r="AO73" i="2"/>
  <c r="CO103" i="6" s="1"/>
  <c r="AS73" i="2"/>
  <c r="CR103" i="6" s="1"/>
  <c r="BJ89" i="2"/>
  <c r="AM137" i="6" s="1"/>
  <c r="BI89" i="2"/>
  <c r="AL137" i="6" s="1"/>
  <c r="AH121" i="2"/>
  <c r="I61" i="4" s="1"/>
  <c r="AL121" i="2"/>
  <c r="CM155" i="6" s="1"/>
  <c r="AP121" i="2"/>
  <c r="CP155" i="6" s="1"/>
  <c r="AT121" i="2"/>
  <c r="BE61" i="4" s="1"/>
  <c r="AX121" i="2"/>
  <c r="CU155" i="6" s="1"/>
  <c r="AI121" i="2"/>
  <c r="CK155" i="6" s="1"/>
  <c r="AM121" i="2"/>
  <c r="CN155" i="6" s="1"/>
  <c r="AQ121" i="2"/>
  <c r="AS61" i="4" s="1"/>
  <c r="AU121" i="2"/>
  <c r="CS155" i="6" s="1"/>
  <c r="AY121" i="2"/>
  <c r="CV155" i="6" s="1"/>
  <c r="AJ121" i="2"/>
  <c r="CL155" i="6" s="1"/>
  <c r="AN121" i="2"/>
  <c r="AG61" i="4" s="1"/>
  <c r="AR121" i="2"/>
  <c r="CQ155" i="6" s="1"/>
  <c r="AV121" i="2"/>
  <c r="CT155" i="6" s="1"/>
  <c r="AO121" i="2"/>
  <c r="CO155" i="6" s="1"/>
  <c r="AS121" i="2"/>
  <c r="CR155" i="6" s="1"/>
  <c r="AG121" i="2"/>
  <c r="AW121" i="2"/>
  <c r="BQ61" i="4" s="1"/>
  <c r="AK121" i="2"/>
  <c r="U61" i="4" s="1"/>
  <c r="BH24" i="2"/>
  <c r="AK7" i="6" s="1"/>
  <c r="BJ24" i="2"/>
  <c r="AM7" i="6" s="1"/>
  <c r="AI22" i="2"/>
  <c r="CK53" i="6" s="1"/>
  <c r="AM22" i="2"/>
  <c r="CN53" i="6" s="1"/>
  <c r="AQ22" i="2"/>
  <c r="AS94" i="4" s="1"/>
  <c r="AU22" i="2"/>
  <c r="CS53" i="6" s="1"/>
  <c r="AY22" i="2"/>
  <c r="CV53" i="6" s="1"/>
  <c r="AJ22" i="2"/>
  <c r="CL53" i="6" s="1"/>
  <c r="AN22" i="2"/>
  <c r="AG94" i="4" s="1"/>
  <c r="AR22" i="2"/>
  <c r="CQ53" i="6" s="1"/>
  <c r="AV22" i="2"/>
  <c r="CT53" i="6" s="1"/>
  <c r="AK22" i="2"/>
  <c r="U94" i="4" s="1"/>
  <c r="AO22" i="2"/>
  <c r="CO53" i="6" s="1"/>
  <c r="AS22" i="2"/>
  <c r="CR53" i="6" s="1"/>
  <c r="AW22" i="2"/>
  <c r="BQ94" i="4" s="1"/>
  <c r="AH22" i="2"/>
  <c r="I94" i="4" s="1"/>
  <c r="AL22" i="2"/>
  <c r="CM53" i="6" s="1"/>
  <c r="AP22" i="2"/>
  <c r="CP53" i="6" s="1"/>
  <c r="AT22" i="2"/>
  <c r="BE94" i="4" s="1"/>
  <c r="AX22" i="2"/>
  <c r="CU53" i="6" s="1"/>
  <c r="AG22" i="2"/>
  <c r="BJ86" i="2"/>
  <c r="AM45" i="6" s="1"/>
  <c r="BH86" i="2"/>
  <c r="AK45" i="6" s="1"/>
  <c r="BH76" i="2"/>
  <c r="AK43" i="6" s="1"/>
  <c r="BJ76" i="2"/>
  <c r="AM43" i="6" s="1"/>
  <c r="Q161" i="4"/>
  <c r="BM161" i="4"/>
  <c r="BA161" i="4"/>
  <c r="AO161" i="4"/>
  <c r="BY161" i="4"/>
  <c r="AC161" i="4"/>
  <c r="Q135" i="4"/>
  <c r="BM135" i="4"/>
  <c r="BA135" i="4"/>
  <c r="AO135" i="4"/>
  <c r="BY135" i="4"/>
  <c r="AC135" i="4"/>
  <c r="BJ109" i="2"/>
  <c r="AM169" i="6" s="1"/>
  <c r="BI109" i="2"/>
  <c r="AL169" i="6" s="1"/>
  <c r="AI28" i="2"/>
  <c r="CK55" i="6" s="1"/>
  <c r="AM28" i="2"/>
  <c r="CN55" i="6" s="1"/>
  <c r="AQ28" i="2"/>
  <c r="AS103" i="4" s="1"/>
  <c r="AU28" i="2"/>
  <c r="CS55" i="6" s="1"/>
  <c r="AY28" i="2"/>
  <c r="CV55" i="6" s="1"/>
  <c r="AJ28" i="2"/>
  <c r="CL55" i="6" s="1"/>
  <c r="AN28" i="2"/>
  <c r="AG103" i="4" s="1"/>
  <c r="AR28" i="2"/>
  <c r="CQ55" i="6" s="1"/>
  <c r="AV28" i="2"/>
  <c r="CT55" i="6" s="1"/>
  <c r="AK28" i="2"/>
  <c r="U103" i="4" s="1"/>
  <c r="AO28" i="2"/>
  <c r="CO55" i="6" s="1"/>
  <c r="AS28" i="2"/>
  <c r="CR55" i="6" s="1"/>
  <c r="AW28" i="2"/>
  <c r="BQ103" i="4" s="1"/>
  <c r="AP28" i="2"/>
  <c r="CP55" i="6" s="1"/>
  <c r="AT28" i="2"/>
  <c r="BE103" i="4" s="1"/>
  <c r="AH28" i="2"/>
  <c r="I103" i="4" s="1"/>
  <c r="AX28" i="2"/>
  <c r="CU55" i="6" s="1"/>
  <c r="AL28" i="2"/>
  <c r="CM55" i="6" s="1"/>
  <c r="AG28" i="2"/>
  <c r="BJ60" i="2"/>
  <c r="AM86" i="6" s="1"/>
  <c r="BH60" i="2"/>
  <c r="AK86" i="6" s="1"/>
  <c r="AK35" i="2"/>
  <c r="U92" i="4" s="1"/>
  <c r="AO35" i="2"/>
  <c r="CO160" i="6" s="1"/>
  <c r="AS35" i="2"/>
  <c r="CR160" i="6" s="1"/>
  <c r="AW35" i="2"/>
  <c r="BQ92" i="4" s="1"/>
  <c r="AH35" i="2"/>
  <c r="I92" i="4" s="1"/>
  <c r="AL35" i="2"/>
  <c r="CM160" i="6" s="1"/>
  <c r="AP35" i="2"/>
  <c r="CP160" i="6" s="1"/>
  <c r="AT35" i="2"/>
  <c r="BE92" i="4" s="1"/>
  <c r="AX35" i="2"/>
  <c r="CU160" i="6" s="1"/>
  <c r="AI35" i="2"/>
  <c r="CK160" i="6" s="1"/>
  <c r="AM35" i="2"/>
  <c r="CN160" i="6" s="1"/>
  <c r="AQ35" i="2"/>
  <c r="AS92" i="4" s="1"/>
  <c r="AU35" i="2"/>
  <c r="CS160" i="6" s="1"/>
  <c r="AY35" i="2"/>
  <c r="CV160" i="6" s="1"/>
  <c r="AJ35" i="2"/>
  <c r="CL160" i="6" s="1"/>
  <c r="AN35" i="2"/>
  <c r="AG92" i="4" s="1"/>
  <c r="AR35" i="2"/>
  <c r="CQ160" i="6" s="1"/>
  <c r="AV35" i="2"/>
  <c r="CT160" i="6" s="1"/>
  <c r="AG35" i="2"/>
  <c r="BJ70" i="2"/>
  <c r="AM11" i="6" s="1"/>
  <c r="BH70" i="2"/>
  <c r="AK11" i="6" s="1"/>
  <c r="AI111" i="2"/>
  <c r="CK170" i="6" s="1"/>
  <c r="AM111" i="2"/>
  <c r="CN170" i="6" s="1"/>
  <c r="AQ111" i="2"/>
  <c r="AS71" i="4" s="1"/>
  <c r="AU111" i="2"/>
  <c r="CS170" i="6" s="1"/>
  <c r="AY111" i="2"/>
  <c r="CV170" i="6" s="1"/>
  <c r="AK111" i="2"/>
  <c r="U71" i="4" s="1"/>
  <c r="AP111" i="2"/>
  <c r="CP170" i="6" s="1"/>
  <c r="AV111" i="2"/>
  <c r="CT170" i="6" s="1"/>
  <c r="AG111" i="2"/>
  <c r="AL111" i="2"/>
  <c r="CM170" i="6" s="1"/>
  <c r="AR111" i="2"/>
  <c r="CQ170" i="6" s="1"/>
  <c r="AW111" i="2"/>
  <c r="BQ71" i="4" s="1"/>
  <c r="AH111" i="2"/>
  <c r="I71" i="4" s="1"/>
  <c r="AN111" i="2"/>
  <c r="AG71" i="4" s="1"/>
  <c r="AS111" i="2"/>
  <c r="CR170" i="6" s="1"/>
  <c r="AX111" i="2"/>
  <c r="CU170" i="6" s="1"/>
  <c r="AJ111" i="2"/>
  <c r="CL170" i="6" s="1"/>
  <c r="AO111" i="2"/>
  <c r="CO170" i="6" s="1"/>
  <c r="AT111" i="2"/>
  <c r="BE71" i="4" s="1"/>
  <c r="BJ58" i="2"/>
  <c r="AM85" i="6" s="1"/>
  <c r="BH58" i="2"/>
  <c r="AK85" i="6" s="1"/>
  <c r="AG106" i="2"/>
  <c r="AK106" i="2"/>
  <c r="U23" i="4" s="1"/>
  <c r="AO106" i="2"/>
  <c r="CO48" i="6" s="1"/>
  <c r="AS106" i="2"/>
  <c r="CR48" i="6" s="1"/>
  <c r="AW106" i="2"/>
  <c r="BQ23" i="4" s="1"/>
  <c r="AI106" i="2"/>
  <c r="CK48" i="6" s="1"/>
  <c r="AN106" i="2"/>
  <c r="AG23" i="4" s="1"/>
  <c r="AT106" i="2"/>
  <c r="BE23" i="4" s="1"/>
  <c r="AY106" i="2"/>
  <c r="CV48" i="6" s="1"/>
  <c r="AJ106" i="2"/>
  <c r="CL48" i="6" s="1"/>
  <c r="AP106" i="2"/>
  <c r="CP48" i="6" s="1"/>
  <c r="AU106" i="2"/>
  <c r="CS48" i="6" s="1"/>
  <c r="AL106" i="2"/>
  <c r="CM48" i="6" s="1"/>
  <c r="AQ106" i="2"/>
  <c r="AS23" i="4" s="1"/>
  <c r="AV106" i="2"/>
  <c r="CT48" i="6" s="1"/>
  <c r="AH106" i="2"/>
  <c r="I23" i="4" s="1"/>
  <c r="AM106" i="2"/>
  <c r="CN48" i="6" s="1"/>
  <c r="AR106" i="2"/>
  <c r="CQ48" i="6" s="1"/>
  <c r="AX106" i="2"/>
  <c r="CU48" i="6" s="1"/>
  <c r="BH4" i="2"/>
  <c r="AK4" i="6" s="1"/>
  <c r="BJ4" i="2"/>
  <c r="AM4" i="6" s="1"/>
  <c r="BJ51" i="2"/>
  <c r="AM149" i="6" s="1"/>
  <c r="BI51" i="2"/>
  <c r="AL149" i="6" s="1"/>
  <c r="BJ107" i="2"/>
  <c r="AM139" i="6" s="1"/>
  <c r="BI107" i="2"/>
  <c r="AL139" i="6" s="1"/>
  <c r="BJ53" i="2"/>
  <c r="AM101" i="6" s="1"/>
  <c r="BI53" i="2"/>
  <c r="AL101" i="6" s="1"/>
  <c r="AK21" i="2"/>
  <c r="U167" i="4" s="1"/>
  <c r="AO21" i="2"/>
  <c r="CO143" i="6" s="1"/>
  <c r="AS21" i="2"/>
  <c r="CR143" i="6" s="1"/>
  <c r="AW21" i="2"/>
  <c r="BQ167" i="4" s="1"/>
  <c r="AH21" i="2"/>
  <c r="I167" i="4" s="1"/>
  <c r="AL21" i="2"/>
  <c r="CM143" i="6" s="1"/>
  <c r="AP21" i="2"/>
  <c r="CP143" i="6" s="1"/>
  <c r="AT21" i="2"/>
  <c r="BE167" i="4" s="1"/>
  <c r="AX21" i="2"/>
  <c r="CU143" i="6" s="1"/>
  <c r="AI21" i="2"/>
  <c r="CK143" i="6" s="1"/>
  <c r="AM21" i="2"/>
  <c r="CN143" i="6" s="1"/>
  <c r="AQ21" i="2"/>
  <c r="AS167" i="4" s="1"/>
  <c r="AU21" i="2"/>
  <c r="CS143" i="6" s="1"/>
  <c r="AY21" i="2"/>
  <c r="CV143" i="6" s="1"/>
  <c r="AJ21" i="2"/>
  <c r="CL143" i="6" s="1"/>
  <c r="AN21" i="2"/>
  <c r="AG167" i="4" s="1"/>
  <c r="AR21" i="2"/>
  <c r="CQ143" i="6" s="1"/>
  <c r="AV21" i="2"/>
  <c r="CT143" i="6" s="1"/>
  <c r="AG21" i="2"/>
  <c r="BI182" i="2"/>
  <c r="AL119" i="6" s="1"/>
  <c r="BJ182" i="2"/>
  <c r="AM119" i="6" s="1"/>
  <c r="AK174" i="2"/>
  <c r="U157" i="4" s="1"/>
  <c r="AB157" i="4" s="1"/>
  <c r="AO174" i="2"/>
  <c r="CO171" i="6" s="1"/>
  <c r="AS174" i="2"/>
  <c r="CR171" i="6" s="1"/>
  <c r="AW174" i="2"/>
  <c r="BQ157" i="4" s="1"/>
  <c r="BX157" i="4" s="1"/>
  <c r="AH174" i="2"/>
  <c r="I157" i="4" s="1"/>
  <c r="P157" i="4" s="1"/>
  <c r="AL174" i="2"/>
  <c r="CM171" i="6" s="1"/>
  <c r="AP174" i="2"/>
  <c r="CP171" i="6" s="1"/>
  <c r="AT174" i="2"/>
  <c r="BE157" i="4" s="1"/>
  <c r="BL157" i="4" s="1"/>
  <c r="AX174" i="2"/>
  <c r="CU171" i="6" s="1"/>
  <c r="AI174" i="2"/>
  <c r="CK171" i="6" s="1"/>
  <c r="AM174" i="2"/>
  <c r="CN171" i="6" s="1"/>
  <c r="AQ174" i="2"/>
  <c r="AS157" i="4" s="1"/>
  <c r="AZ157" i="4" s="1"/>
  <c r="AU174" i="2"/>
  <c r="CS171" i="6" s="1"/>
  <c r="AY174" i="2"/>
  <c r="CV171" i="6" s="1"/>
  <c r="AV174" i="2"/>
  <c r="CT171" i="6" s="1"/>
  <c r="AJ174" i="2"/>
  <c r="CL171" i="6" s="1"/>
  <c r="AN174" i="2"/>
  <c r="AG157" i="4" s="1"/>
  <c r="AN157" i="4" s="1"/>
  <c r="AR174" i="2"/>
  <c r="CQ171" i="6" s="1"/>
  <c r="AG174" i="2"/>
  <c r="BI166" i="2"/>
  <c r="AL125" i="6" s="1"/>
  <c r="BJ166" i="2"/>
  <c r="AM125" i="6" s="1"/>
  <c r="BH154" i="2"/>
  <c r="AK9" i="6" s="1"/>
  <c r="BJ154" i="2"/>
  <c r="AM9" i="6" s="1"/>
  <c r="AJ150" i="2"/>
  <c r="CL24" i="6" s="1"/>
  <c r="AN150" i="2"/>
  <c r="AG79" i="4" s="1"/>
  <c r="AN79" i="4" s="1"/>
  <c r="AR150" i="2"/>
  <c r="CQ24" i="6" s="1"/>
  <c r="AV150" i="2"/>
  <c r="CT24" i="6" s="1"/>
  <c r="AK150" i="2"/>
  <c r="U79" i="4" s="1"/>
  <c r="AB79" i="4" s="1"/>
  <c r="AO150" i="2"/>
  <c r="CO24" i="6" s="1"/>
  <c r="AS150" i="2"/>
  <c r="CR24" i="6" s="1"/>
  <c r="AW150" i="2"/>
  <c r="BQ79" i="4" s="1"/>
  <c r="BX79" i="4" s="1"/>
  <c r="AH150" i="2"/>
  <c r="I79" i="4" s="1"/>
  <c r="P79" i="4" s="1"/>
  <c r="AL150" i="2"/>
  <c r="CM24" i="6" s="1"/>
  <c r="AP150" i="2"/>
  <c r="CP24" i="6" s="1"/>
  <c r="AT150" i="2"/>
  <c r="BE79" i="4" s="1"/>
  <c r="BL79" i="4" s="1"/>
  <c r="AX150" i="2"/>
  <c r="CU24" i="6" s="1"/>
  <c r="AI150" i="2"/>
  <c r="CK24" i="6" s="1"/>
  <c r="AY150" i="2"/>
  <c r="CV24" i="6" s="1"/>
  <c r="AM150" i="2"/>
  <c r="CN24" i="6" s="1"/>
  <c r="AQ150" i="2"/>
  <c r="AS79" i="4" s="1"/>
  <c r="AZ79" i="4" s="1"/>
  <c r="AU150" i="2"/>
  <c r="CS24" i="6" s="1"/>
  <c r="AG150" i="2"/>
  <c r="BH138" i="2"/>
  <c r="AK76" i="6" s="1"/>
  <c r="BJ138" i="2"/>
  <c r="AM76" i="6" s="1"/>
  <c r="AJ134" i="2"/>
  <c r="CL40" i="6" s="1"/>
  <c r="AN134" i="2"/>
  <c r="AG19" i="4" s="1"/>
  <c r="AN19" i="4" s="1"/>
  <c r="AR134" i="2"/>
  <c r="CQ40" i="6" s="1"/>
  <c r="AV134" i="2"/>
  <c r="CT40" i="6" s="1"/>
  <c r="AK134" i="2"/>
  <c r="U19" i="4" s="1"/>
  <c r="AB19" i="4" s="1"/>
  <c r="AO134" i="2"/>
  <c r="CO40" i="6" s="1"/>
  <c r="AS134" i="2"/>
  <c r="CR40" i="6" s="1"/>
  <c r="AW134" i="2"/>
  <c r="BQ19" i="4" s="1"/>
  <c r="BX19" i="4" s="1"/>
  <c r="AH134" i="2"/>
  <c r="I19" i="4" s="1"/>
  <c r="P19" i="4" s="1"/>
  <c r="AL134" i="2"/>
  <c r="CM40" i="6" s="1"/>
  <c r="AP134" i="2"/>
  <c r="CP40" i="6" s="1"/>
  <c r="AT134" i="2"/>
  <c r="BE19" i="4" s="1"/>
  <c r="BL19" i="4" s="1"/>
  <c r="AX134" i="2"/>
  <c r="CU40" i="6" s="1"/>
  <c r="AI134" i="2"/>
  <c r="CK40" i="6" s="1"/>
  <c r="AY134" i="2"/>
  <c r="CV40" i="6" s="1"/>
  <c r="AM134" i="2"/>
  <c r="CN40" i="6" s="1"/>
  <c r="AQ134" i="2"/>
  <c r="AS19" i="4" s="1"/>
  <c r="AZ19" i="4" s="1"/>
  <c r="AU134" i="2"/>
  <c r="CS40" i="6" s="1"/>
  <c r="AG134" i="2"/>
  <c r="AK25" i="2"/>
  <c r="U100" i="4" s="1"/>
  <c r="AO25" i="2"/>
  <c r="CO98" i="6" s="1"/>
  <c r="AS25" i="2"/>
  <c r="CR98" i="6" s="1"/>
  <c r="AW25" i="2"/>
  <c r="BQ100" i="4" s="1"/>
  <c r="AH25" i="2"/>
  <c r="I100" i="4" s="1"/>
  <c r="AL25" i="2"/>
  <c r="CM98" i="6" s="1"/>
  <c r="AP25" i="2"/>
  <c r="CP98" i="6" s="1"/>
  <c r="AT25" i="2"/>
  <c r="BE100" i="4" s="1"/>
  <c r="AX25" i="2"/>
  <c r="CU98" i="6" s="1"/>
  <c r="AI25" i="2"/>
  <c r="CK98" i="6" s="1"/>
  <c r="AM25" i="2"/>
  <c r="CN98" i="6" s="1"/>
  <c r="AQ25" i="2"/>
  <c r="AS100" i="4" s="1"/>
  <c r="AU25" i="2"/>
  <c r="CS98" i="6" s="1"/>
  <c r="AY25" i="2"/>
  <c r="CV98" i="6" s="1"/>
  <c r="AR25" i="2"/>
  <c r="CQ98" i="6" s="1"/>
  <c r="AV25" i="2"/>
  <c r="CT98" i="6" s="1"/>
  <c r="AJ25" i="2"/>
  <c r="CL98" i="6" s="1"/>
  <c r="AN25" i="2"/>
  <c r="AG100" i="4" s="1"/>
  <c r="AG25" i="2"/>
  <c r="BJ113" i="2"/>
  <c r="AM123" i="6" s="1"/>
  <c r="BI113" i="2"/>
  <c r="AL123" i="6" s="1"/>
  <c r="AI32" i="2"/>
  <c r="CK8" i="6" s="1"/>
  <c r="AM32" i="2"/>
  <c r="CN8" i="6" s="1"/>
  <c r="AQ32" i="2"/>
  <c r="AS6" i="4" s="1"/>
  <c r="AU32" i="2"/>
  <c r="CS8" i="6" s="1"/>
  <c r="AY32" i="2"/>
  <c r="CV8" i="6" s="1"/>
  <c r="AJ32" i="2"/>
  <c r="CL8" i="6" s="1"/>
  <c r="AN32" i="2"/>
  <c r="AG6" i="4" s="1"/>
  <c r="AR32" i="2"/>
  <c r="CQ8" i="6" s="1"/>
  <c r="AV32" i="2"/>
  <c r="CT8" i="6" s="1"/>
  <c r="AK32" i="2"/>
  <c r="U6" i="4" s="1"/>
  <c r="AO32" i="2"/>
  <c r="CO8" i="6" s="1"/>
  <c r="AS32" i="2"/>
  <c r="CR8" i="6" s="1"/>
  <c r="AW32" i="2"/>
  <c r="BQ6" i="4" s="1"/>
  <c r="AP32" i="2"/>
  <c r="CP8" i="6" s="1"/>
  <c r="AT32" i="2"/>
  <c r="BE6" i="4" s="1"/>
  <c r="AH32" i="2"/>
  <c r="I6" i="4" s="1"/>
  <c r="AX32" i="2"/>
  <c r="CU8" i="6" s="1"/>
  <c r="AL32" i="2"/>
  <c r="CM8" i="6" s="1"/>
  <c r="AG32" i="2"/>
  <c r="BJ7" i="2"/>
  <c r="AM157" i="6" s="1"/>
  <c r="BI7" i="2"/>
  <c r="AL157" i="6" s="1"/>
  <c r="AK39" i="2"/>
  <c r="U142" i="4" s="1"/>
  <c r="AO39" i="2"/>
  <c r="CO147" i="6" s="1"/>
  <c r="AS39" i="2"/>
  <c r="CR147" i="6" s="1"/>
  <c r="AW39" i="2"/>
  <c r="BQ142" i="4" s="1"/>
  <c r="AH39" i="2"/>
  <c r="I142" i="4" s="1"/>
  <c r="AL39" i="2"/>
  <c r="CM147" i="6" s="1"/>
  <c r="AP39" i="2"/>
  <c r="CP147" i="6" s="1"/>
  <c r="AT39" i="2"/>
  <c r="BE142" i="4" s="1"/>
  <c r="AX39" i="2"/>
  <c r="CU147" i="6" s="1"/>
  <c r="AI39" i="2"/>
  <c r="CK147" i="6" s="1"/>
  <c r="AM39" i="2"/>
  <c r="CN147" i="6" s="1"/>
  <c r="AQ39" i="2"/>
  <c r="AS142" i="4" s="1"/>
  <c r="AU39" i="2"/>
  <c r="CS147" i="6" s="1"/>
  <c r="AY39" i="2"/>
  <c r="CV147" i="6" s="1"/>
  <c r="AJ39" i="2"/>
  <c r="CL147" i="6" s="1"/>
  <c r="AN39" i="2"/>
  <c r="AG142" i="4" s="1"/>
  <c r="AR39" i="2"/>
  <c r="CQ147" i="6" s="1"/>
  <c r="AV39" i="2"/>
  <c r="CT147" i="6" s="1"/>
  <c r="AG39" i="2"/>
  <c r="BH72" i="2"/>
  <c r="AK12" i="6" s="1"/>
  <c r="BJ72" i="2"/>
  <c r="AM12" i="6" s="1"/>
  <c r="BJ67" i="2"/>
  <c r="AM163" i="6" s="1"/>
  <c r="BI67" i="2"/>
  <c r="AL163" i="6" s="1"/>
  <c r="AG108" i="2"/>
  <c r="AK108" i="2"/>
  <c r="U64" i="4" s="1"/>
  <c r="AO108" i="2"/>
  <c r="CO78" i="6" s="1"/>
  <c r="AS108" i="2"/>
  <c r="CR78" i="6" s="1"/>
  <c r="AW108" i="2"/>
  <c r="BQ64" i="4" s="1"/>
  <c r="AH108" i="2"/>
  <c r="I64" i="4" s="1"/>
  <c r="AM108" i="2"/>
  <c r="CN78" i="6" s="1"/>
  <c r="AR108" i="2"/>
  <c r="CQ78" i="6" s="1"/>
  <c r="AX108" i="2"/>
  <c r="CU78" i="6" s="1"/>
  <c r="AI108" i="2"/>
  <c r="CK78" i="6" s="1"/>
  <c r="AN108" i="2"/>
  <c r="AG64" i="4" s="1"/>
  <c r="AT108" i="2"/>
  <c r="BE64" i="4" s="1"/>
  <c r="AY108" i="2"/>
  <c r="CV78" i="6" s="1"/>
  <c r="AJ108" i="2"/>
  <c r="CL78" i="6" s="1"/>
  <c r="AP108" i="2"/>
  <c r="CP78" i="6" s="1"/>
  <c r="AU108" i="2"/>
  <c r="CS78" i="6" s="1"/>
  <c r="AQ108" i="2"/>
  <c r="AS64" i="4" s="1"/>
  <c r="AV108" i="2"/>
  <c r="CT78" i="6" s="1"/>
  <c r="AL108" i="2"/>
  <c r="CM78" i="6" s="1"/>
  <c r="AI14" i="2"/>
  <c r="CK67" i="6" s="1"/>
  <c r="AM14" i="2"/>
  <c r="CN67" i="6" s="1"/>
  <c r="AQ14" i="2"/>
  <c r="AS43" i="4" s="1"/>
  <c r="AU14" i="2"/>
  <c r="CS67" i="6" s="1"/>
  <c r="AY14" i="2"/>
  <c r="CV67" i="6" s="1"/>
  <c r="AJ14" i="2"/>
  <c r="CL67" i="6" s="1"/>
  <c r="AN14" i="2"/>
  <c r="AG43" i="4" s="1"/>
  <c r="AR14" i="2"/>
  <c r="CQ67" i="6" s="1"/>
  <c r="AV14" i="2"/>
  <c r="CT67" i="6" s="1"/>
  <c r="AK14" i="2"/>
  <c r="U43" i="4" s="1"/>
  <c r="AO14" i="2"/>
  <c r="CO67" i="6" s="1"/>
  <c r="AS14" i="2"/>
  <c r="CR67" i="6" s="1"/>
  <c r="AW14" i="2"/>
  <c r="BQ43" i="4" s="1"/>
  <c r="AH14" i="2"/>
  <c r="I43" i="4" s="1"/>
  <c r="AL14" i="2"/>
  <c r="CM67" i="6" s="1"/>
  <c r="AP14" i="2"/>
  <c r="CP67" i="6" s="1"/>
  <c r="AT14" i="2"/>
  <c r="BE43" i="4" s="1"/>
  <c r="AX14" i="2"/>
  <c r="CU67" i="6" s="1"/>
  <c r="AG14" i="2"/>
  <c r="BJ26" i="2"/>
  <c r="AM54" i="6" s="1"/>
  <c r="BH26" i="2"/>
  <c r="AK54" i="6" s="1"/>
  <c r="BJ75" i="2"/>
  <c r="AM116" i="6" s="1"/>
  <c r="BI75" i="2"/>
  <c r="AL116" i="6" s="1"/>
  <c r="BA51" i="4"/>
  <c r="AO51" i="4"/>
  <c r="AC51" i="4"/>
  <c r="BY51" i="4"/>
  <c r="BM51" i="4"/>
  <c r="Q51" i="4"/>
  <c r="AO106" i="4"/>
  <c r="AC106" i="4"/>
  <c r="BY106" i="4"/>
  <c r="BM106" i="4"/>
  <c r="Q106" i="4"/>
  <c r="BA106" i="4"/>
  <c r="AO158" i="4"/>
  <c r="AC158" i="4"/>
  <c r="BY158" i="4"/>
  <c r="Q158" i="4"/>
  <c r="BM158" i="4"/>
  <c r="BA158" i="4"/>
  <c r="AC15" i="4"/>
  <c r="BY15" i="4"/>
  <c r="Q15" i="4"/>
  <c r="BA15" i="4"/>
  <c r="AO15" i="4"/>
  <c r="BM15" i="4"/>
  <c r="AC157" i="4"/>
  <c r="BY157" i="4"/>
  <c r="Q157" i="4"/>
  <c r="BM157" i="4"/>
  <c r="BA157" i="4"/>
  <c r="AO157" i="4"/>
  <c r="AK33" i="2"/>
  <c r="U105" i="4" s="1"/>
  <c r="AO33" i="2"/>
  <c r="CO99" i="6" s="1"/>
  <c r="AS33" i="2"/>
  <c r="CR99" i="6" s="1"/>
  <c r="AW33" i="2"/>
  <c r="BQ105" i="4" s="1"/>
  <c r="AH33" i="2"/>
  <c r="I105" i="4" s="1"/>
  <c r="AL33" i="2"/>
  <c r="CM99" i="6" s="1"/>
  <c r="AP33" i="2"/>
  <c r="CP99" i="6" s="1"/>
  <c r="AT33" i="2"/>
  <c r="BE105" i="4" s="1"/>
  <c r="AX33" i="2"/>
  <c r="CU99" i="6" s="1"/>
  <c r="AI33" i="2"/>
  <c r="CK99" i="6" s="1"/>
  <c r="AM33" i="2"/>
  <c r="CN99" i="6" s="1"/>
  <c r="AQ33" i="2"/>
  <c r="AS105" i="4" s="1"/>
  <c r="AU33" i="2"/>
  <c r="CS99" i="6" s="1"/>
  <c r="AY33" i="2"/>
  <c r="CV99" i="6" s="1"/>
  <c r="AR33" i="2"/>
  <c r="CQ99" i="6" s="1"/>
  <c r="AV33" i="2"/>
  <c r="CT99" i="6" s="1"/>
  <c r="AJ33" i="2"/>
  <c r="CL99" i="6" s="1"/>
  <c r="AN33" i="2"/>
  <c r="AG105" i="4" s="1"/>
  <c r="AG33" i="2"/>
  <c r="BI185" i="2"/>
  <c r="AL100" i="6" s="1"/>
  <c r="BJ185" i="2"/>
  <c r="AM100" i="6" s="1"/>
  <c r="AK177" i="2"/>
  <c r="U135" i="4" s="1"/>
  <c r="AB135" i="4" s="1"/>
  <c r="AO177" i="2"/>
  <c r="CO107" i="6" s="1"/>
  <c r="AS177" i="2"/>
  <c r="CR107" i="6" s="1"/>
  <c r="AW177" i="2"/>
  <c r="BQ135" i="4" s="1"/>
  <c r="BX135" i="4" s="1"/>
  <c r="AH177" i="2"/>
  <c r="I135" i="4" s="1"/>
  <c r="P135" i="4" s="1"/>
  <c r="AL177" i="2"/>
  <c r="CM107" i="6" s="1"/>
  <c r="AP177" i="2"/>
  <c r="CP107" i="6" s="1"/>
  <c r="AT177" i="2"/>
  <c r="BE135" i="4" s="1"/>
  <c r="BL135" i="4" s="1"/>
  <c r="AX177" i="2"/>
  <c r="CU107" i="6" s="1"/>
  <c r="AI177" i="2"/>
  <c r="CK107" i="6" s="1"/>
  <c r="AM177" i="2"/>
  <c r="CN107" i="6" s="1"/>
  <c r="AQ177" i="2"/>
  <c r="AS135" i="4" s="1"/>
  <c r="AZ135" i="4" s="1"/>
  <c r="AU177" i="2"/>
  <c r="CS107" i="6" s="1"/>
  <c r="AY177" i="2"/>
  <c r="CV107" i="6" s="1"/>
  <c r="AN177" i="2"/>
  <c r="AG135" i="4" s="1"/>
  <c r="AN135" i="4" s="1"/>
  <c r="AR177" i="2"/>
  <c r="CQ107" i="6" s="1"/>
  <c r="AV177" i="2"/>
  <c r="CT107" i="6" s="1"/>
  <c r="AJ177" i="2"/>
  <c r="CL107" i="6" s="1"/>
  <c r="AG177" i="2"/>
  <c r="BI169" i="2"/>
  <c r="AL167" i="6" s="1"/>
  <c r="BJ169" i="2"/>
  <c r="AM167" i="6" s="1"/>
  <c r="BJ157" i="2"/>
  <c r="AM164" i="6" s="1"/>
  <c r="BI157" i="2"/>
  <c r="AL164" i="6" s="1"/>
  <c r="AJ153" i="2"/>
  <c r="CL49" i="6" s="1"/>
  <c r="AN153" i="2"/>
  <c r="AG146" i="4" s="1"/>
  <c r="AN146" i="4" s="1"/>
  <c r="AR153" i="2"/>
  <c r="CQ49" i="6" s="1"/>
  <c r="AV153" i="2"/>
  <c r="CT49" i="6" s="1"/>
  <c r="AK153" i="2"/>
  <c r="U146" i="4" s="1"/>
  <c r="AB146" i="4" s="1"/>
  <c r="AO153" i="2"/>
  <c r="CO49" i="6" s="1"/>
  <c r="AS153" i="2"/>
  <c r="CR49" i="6" s="1"/>
  <c r="AW153" i="2"/>
  <c r="BQ146" i="4" s="1"/>
  <c r="BX146" i="4" s="1"/>
  <c r="BZ146" i="4" s="1"/>
  <c r="AH153" i="2"/>
  <c r="I146" i="4" s="1"/>
  <c r="P146" i="4" s="1"/>
  <c r="AL153" i="2"/>
  <c r="CM49" i="6" s="1"/>
  <c r="AP153" i="2"/>
  <c r="CP49" i="6" s="1"/>
  <c r="AT153" i="2"/>
  <c r="BE146" i="4" s="1"/>
  <c r="BL146" i="4" s="1"/>
  <c r="AX153" i="2"/>
  <c r="CU49" i="6" s="1"/>
  <c r="AM153" i="2"/>
  <c r="CN49" i="6" s="1"/>
  <c r="AQ153" i="2"/>
  <c r="AS146" i="4" s="1"/>
  <c r="AZ146" i="4" s="1"/>
  <c r="AU153" i="2"/>
  <c r="CS49" i="6" s="1"/>
  <c r="AI153" i="2"/>
  <c r="CK49" i="6" s="1"/>
  <c r="AY153" i="2"/>
  <c r="CV49" i="6" s="1"/>
  <c r="AG153" i="2"/>
  <c r="BH141" i="2"/>
  <c r="AK15" i="6" s="1"/>
  <c r="BJ141" i="2"/>
  <c r="AM15" i="6" s="1"/>
  <c r="AJ137" i="2"/>
  <c r="CL57" i="6" s="1"/>
  <c r="AN137" i="2"/>
  <c r="AG114" i="4" s="1"/>
  <c r="AN114" i="4" s="1"/>
  <c r="AR137" i="2"/>
  <c r="CQ57" i="6" s="1"/>
  <c r="AV137" i="2"/>
  <c r="CT57" i="6" s="1"/>
  <c r="AK137" i="2"/>
  <c r="U114" i="4" s="1"/>
  <c r="AB114" i="4" s="1"/>
  <c r="AO137" i="2"/>
  <c r="CO57" i="6" s="1"/>
  <c r="AS137" i="2"/>
  <c r="CR57" i="6" s="1"/>
  <c r="AW137" i="2"/>
  <c r="BQ114" i="4" s="1"/>
  <c r="BX114" i="4" s="1"/>
  <c r="AH137" i="2"/>
  <c r="I114" i="4" s="1"/>
  <c r="P114" i="4" s="1"/>
  <c r="AL137" i="2"/>
  <c r="CM57" i="6" s="1"/>
  <c r="AP137" i="2"/>
  <c r="CP57" i="6" s="1"/>
  <c r="AT137" i="2"/>
  <c r="BE114" i="4" s="1"/>
  <c r="BL114" i="4" s="1"/>
  <c r="AX137" i="2"/>
  <c r="CU57" i="6" s="1"/>
  <c r="AM137" i="2"/>
  <c r="CN57" i="6" s="1"/>
  <c r="AQ137" i="2"/>
  <c r="AS114" i="4" s="1"/>
  <c r="AZ114" i="4" s="1"/>
  <c r="AU137" i="2"/>
  <c r="CS57" i="6" s="1"/>
  <c r="AI137" i="2"/>
  <c r="CK57" i="6" s="1"/>
  <c r="AY137" i="2"/>
  <c r="CV57" i="6" s="1"/>
  <c r="AG137" i="2"/>
  <c r="AC164" i="4"/>
  <c r="BY164" i="4"/>
  <c r="Q164" i="4"/>
  <c r="BM164" i="4"/>
  <c r="BA164" i="4"/>
  <c r="AO164" i="4"/>
  <c r="AK167" i="2"/>
  <c r="U106" i="4" s="1"/>
  <c r="AB106" i="4" s="1"/>
  <c r="AO167" i="2"/>
  <c r="CO154" i="6" s="1"/>
  <c r="AS167" i="2"/>
  <c r="CR154" i="6" s="1"/>
  <c r="AW167" i="2"/>
  <c r="BQ106" i="4" s="1"/>
  <c r="BX106" i="4" s="1"/>
  <c r="AH167" i="2"/>
  <c r="I106" i="4" s="1"/>
  <c r="P106" i="4" s="1"/>
  <c r="AL167" i="2"/>
  <c r="CM154" i="6" s="1"/>
  <c r="AP167" i="2"/>
  <c r="CP154" i="6" s="1"/>
  <c r="AT167" i="2"/>
  <c r="BE106" i="4" s="1"/>
  <c r="BL106" i="4" s="1"/>
  <c r="AX167" i="2"/>
  <c r="CU154" i="6" s="1"/>
  <c r="AI167" i="2"/>
  <c r="CK154" i="6" s="1"/>
  <c r="AM167" i="2"/>
  <c r="CN154" i="6" s="1"/>
  <c r="AQ167" i="2"/>
  <c r="AS106" i="4" s="1"/>
  <c r="AZ106" i="4" s="1"/>
  <c r="AU167" i="2"/>
  <c r="CS154" i="6" s="1"/>
  <c r="AY167" i="2"/>
  <c r="CV154" i="6" s="1"/>
  <c r="AN167" i="2"/>
  <c r="AG106" i="4" s="1"/>
  <c r="AN106" i="4" s="1"/>
  <c r="AR167" i="2"/>
  <c r="CQ154" i="6" s="1"/>
  <c r="AV167" i="2"/>
  <c r="CT154" i="6" s="1"/>
  <c r="AJ167" i="2"/>
  <c r="CL154" i="6" s="1"/>
  <c r="AG167" i="2"/>
  <c r="BI85" i="2"/>
  <c r="AL181" i="6" s="1"/>
  <c r="BJ85" i="2"/>
  <c r="AM181" i="6" s="1"/>
  <c r="AI117" i="2"/>
  <c r="CK109" i="6" s="1"/>
  <c r="AM117" i="2"/>
  <c r="CN109" i="6" s="1"/>
  <c r="AQ117" i="2"/>
  <c r="AS183" i="4" s="1"/>
  <c r="AU117" i="2"/>
  <c r="CS109" i="6" s="1"/>
  <c r="AY117" i="2"/>
  <c r="CV109" i="6" s="1"/>
  <c r="AG117" i="2"/>
  <c r="AL117" i="2"/>
  <c r="CM109" i="6" s="1"/>
  <c r="AR117" i="2"/>
  <c r="CQ109" i="6" s="1"/>
  <c r="AW117" i="2"/>
  <c r="BQ183" i="4" s="1"/>
  <c r="AH117" i="2"/>
  <c r="I183" i="4" s="1"/>
  <c r="AN117" i="2"/>
  <c r="AG183" i="4" s="1"/>
  <c r="AS117" i="2"/>
  <c r="CR109" i="6" s="1"/>
  <c r="AX117" i="2"/>
  <c r="CU109" i="6" s="1"/>
  <c r="AJ117" i="2"/>
  <c r="CL109" i="6" s="1"/>
  <c r="AO117" i="2"/>
  <c r="CO109" i="6" s="1"/>
  <c r="AT117" i="2"/>
  <c r="BE183" i="4" s="1"/>
  <c r="AK117" i="2"/>
  <c r="U183" i="4" s="1"/>
  <c r="AP117" i="2"/>
  <c r="CP109" i="6" s="1"/>
  <c r="AV117" i="2"/>
  <c r="CT109" i="6" s="1"/>
  <c r="BH36" i="2"/>
  <c r="AK21" i="6" s="1"/>
  <c r="BJ36" i="2"/>
  <c r="AM21" i="6" s="1"/>
  <c r="AK11" i="2"/>
  <c r="U113" i="4" s="1"/>
  <c r="AO11" i="2"/>
  <c r="CO111" i="6" s="1"/>
  <c r="AS11" i="2"/>
  <c r="CR111" i="6" s="1"/>
  <c r="AW11" i="2"/>
  <c r="BQ113" i="4" s="1"/>
  <c r="AH11" i="2"/>
  <c r="I113" i="4" s="1"/>
  <c r="AL11" i="2"/>
  <c r="CM111" i="6" s="1"/>
  <c r="AP11" i="2"/>
  <c r="CP111" i="6" s="1"/>
  <c r="AT11" i="2"/>
  <c r="BE113" i="4" s="1"/>
  <c r="AX11" i="2"/>
  <c r="CU111" i="6" s="1"/>
  <c r="AI11" i="2"/>
  <c r="CK111" i="6" s="1"/>
  <c r="AM11" i="2"/>
  <c r="CN111" i="6" s="1"/>
  <c r="AQ11" i="2"/>
  <c r="AS113" i="4" s="1"/>
  <c r="AU11" i="2"/>
  <c r="CS111" i="6" s="1"/>
  <c r="AY11" i="2"/>
  <c r="CV111" i="6" s="1"/>
  <c r="AJ11" i="2"/>
  <c r="CL111" i="6" s="1"/>
  <c r="AN11" i="2"/>
  <c r="AG113" i="4" s="1"/>
  <c r="AR11" i="2"/>
  <c r="CQ111" i="6" s="1"/>
  <c r="AV11" i="2"/>
  <c r="CT111" i="6" s="1"/>
  <c r="AG11" i="2"/>
  <c r="BJ6" i="2"/>
  <c r="AM66" i="6" s="1"/>
  <c r="BH6" i="2"/>
  <c r="AK66" i="6" s="1"/>
  <c r="AG102" i="2"/>
  <c r="AK102" i="2"/>
  <c r="U81" i="4" s="1"/>
  <c r="AO102" i="2"/>
  <c r="CO30" i="6" s="1"/>
  <c r="AS102" i="2"/>
  <c r="CR30" i="6" s="1"/>
  <c r="AW102" i="2"/>
  <c r="BQ81" i="4" s="1"/>
  <c r="AL102" i="2"/>
  <c r="CM30" i="6" s="1"/>
  <c r="AQ102" i="2"/>
  <c r="AS81" i="4" s="1"/>
  <c r="AV102" i="2"/>
  <c r="CT30" i="6" s="1"/>
  <c r="AH102" i="2"/>
  <c r="I81" i="4" s="1"/>
  <c r="AM102" i="2"/>
  <c r="CN30" i="6" s="1"/>
  <c r="AR102" i="2"/>
  <c r="CQ30" i="6" s="1"/>
  <c r="AX102" i="2"/>
  <c r="CU30" i="6" s="1"/>
  <c r="AI102" i="2"/>
  <c r="CK30" i="6" s="1"/>
  <c r="AN102" i="2"/>
  <c r="AG81" i="4" s="1"/>
  <c r="AT102" i="2"/>
  <c r="BE81" i="4" s="1"/>
  <c r="AY102" i="2"/>
  <c r="CV30" i="6" s="1"/>
  <c r="AU102" i="2"/>
  <c r="CS30" i="6" s="1"/>
  <c r="AJ102" i="2"/>
  <c r="CL30" i="6" s="1"/>
  <c r="AP102" i="2"/>
  <c r="CP30" i="6" s="1"/>
  <c r="BH120" i="2"/>
  <c r="AK64" i="6" s="1"/>
  <c r="BJ120" i="2"/>
  <c r="AM64" i="6" s="1"/>
  <c r="BJ42" i="2"/>
  <c r="AM38" i="6" s="1"/>
  <c r="BH42" i="2"/>
  <c r="AK38" i="6" s="1"/>
  <c r="BJ115" i="2"/>
  <c r="AM124" i="6" s="1"/>
  <c r="BI115" i="2"/>
  <c r="AL124" i="6" s="1"/>
  <c r="BJ30" i="2"/>
  <c r="AM81" i="6" s="1"/>
  <c r="BH30" i="2"/>
  <c r="AK81" i="6" s="1"/>
  <c r="AO19" i="4"/>
  <c r="AC19" i="4"/>
  <c r="BY19" i="4"/>
  <c r="Q19" i="4"/>
  <c r="BM19" i="4"/>
  <c r="BA19" i="4"/>
  <c r="BA139" i="4"/>
  <c r="AO139" i="4"/>
  <c r="AC139" i="4"/>
  <c r="BY139" i="4"/>
  <c r="BM139" i="4"/>
  <c r="Q139" i="4"/>
  <c r="AC79" i="4"/>
  <c r="BY79" i="4"/>
  <c r="Q79" i="4"/>
  <c r="BM79" i="4"/>
  <c r="BA79" i="4"/>
  <c r="AO79" i="4"/>
  <c r="AC54" i="4"/>
  <c r="BY54" i="4"/>
  <c r="Q54" i="4"/>
  <c r="BM54" i="4"/>
  <c r="BA54" i="4"/>
  <c r="AO54" i="4"/>
  <c r="BI29" i="2"/>
  <c r="AL146" i="6" s="1"/>
  <c r="BJ29" i="2"/>
  <c r="AM146" i="6" s="1"/>
  <c r="AK184" i="2"/>
  <c r="U147" i="4" s="1"/>
  <c r="AB147" i="4" s="1"/>
  <c r="AO184" i="2"/>
  <c r="CO140" i="6" s="1"/>
  <c r="AS184" i="2"/>
  <c r="CR140" i="6" s="1"/>
  <c r="AW184" i="2"/>
  <c r="BQ147" i="4" s="1"/>
  <c r="BX147" i="4" s="1"/>
  <c r="AH184" i="2"/>
  <c r="I147" i="4" s="1"/>
  <c r="P147" i="4" s="1"/>
  <c r="AL184" i="2"/>
  <c r="CM140" i="6" s="1"/>
  <c r="AP184" i="2"/>
  <c r="CP140" i="6" s="1"/>
  <c r="AT184" i="2"/>
  <c r="BE147" i="4" s="1"/>
  <c r="BL147" i="4" s="1"/>
  <c r="AX184" i="2"/>
  <c r="CU140" i="6" s="1"/>
  <c r="AI184" i="2"/>
  <c r="CK140" i="6" s="1"/>
  <c r="AM184" i="2"/>
  <c r="CN140" i="6" s="1"/>
  <c r="AQ184" i="2"/>
  <c r="AS147" i="4" s="1"/>
  <c r="AZ147" i="4" s="1"/>
  <c r="AU184" i="2"/>
  <c r="CS140" i="6" s="1"/>
  <c r="AY184" i="2"/>
  <c r="CV140" i="6" s="1"/>
  <c r="AJ184" i="2"/>
  <c r="CL140" i="6" s="1"/>
  <c r="AN184" i="2"/>
  <c r="AG147" i="4" s="1"/>
  <c r="AN147" i="4" s="1"/>
  <c r="AR184" i="2"/>
  <c r="CQ140" i="6" s="1"/>
  <c r="AV184" i="2"/>
  <c r="CT140" i="6" s="1"/>
  <c r="AG184" i="2"/>
  <c r="BI176" i="2"/>
  <c r="AL180" i="6" s="1"/>
  <c r="BJ176" i="2"/>
  <c r="AM180" i="6" s="1"/>
  <c r="AK168" i="2"/>
  <c r="U93" i="4" s="1"/>
  <c r="AB93" i="4" s="1"/>
  <c r="AO168" i="2"/>
  <c r="CO148" i="6" s="1"/>
  <c r="AS168" i="2"/>
  <c r="CR148" i="6" s="1"/>
  <c r="AW168" i="2"/>
  <c r="BQ93" i="4" s="1"/>
  <c r="BT93" i="4" s="1"/>
  <c r="AH168" i="2"/>
  <c r="I93" i="4" s="1"/>
  <c r="P93" i="4" s="1"/>
  <c r="AL168" i="2"/>
  <c r="CM148" i="6" s="1"/>
  <c r="AP168" i="2"/>
  <c r="CP148" i="6" s="1"/>
  <c r="AT168" i="2"/>
  <c r="BE93" i="4" s="1"/>
  <c r="BH93" i="4" s="1"/>
  <c r="AX168" i="2"/>
  <c r="CU148" i="6" s="1"/>
  <c r="AI168" i="2"/>
  <c r="CK148" i="6" s="1"/>
  <c r="AM168" i="2"/>
  <c r="CN148" i="6" s="1"/>
  <c r="AQ168" i="2"/>
  <c r="AS93" i="4" s="1"/>
  <c r="AW93" i="4" s="1"/>
  <c r="AU168" i="2"/>
  <c r="CS148" i="6" s="1"/>
  <c r="AY168" i="2"/>
  <c r="CV148" i="6" s="1"/>
  <c r="AV168" i="2"/>
  <c r="CT148" i="6" s="1"/>
  <c r="AJ168" i="2"/>
  <c r="CL148" i="6" s="1"/>
  <c r="AN168" i="2"/>
  <c r="AG93" i="4" s="1"/>
  <c r="AN93" i="4" s="1"/>
  <c r="AR168" i="2"/>
  <c r="CQ148" i="6" s="1"/>
  <c r="AG168" i="2"/>
  <c r="AJ160" i="2"/>
  <c r="CL166" i="6" s="1"/>
  <c r="AN160" i="2"/>
  <c r="AG123" i="4" s="1"/>
  <c r="AN123" i="4" s="1"/>
  <c r="AR160" i="2"/>
  <c r="CQ166" i="6" s="1"/>
  <c r="AV160" i="2"/>
  <c r="CT166" i="6" s="1"/>
  <c r="AH160" i="2"/>
  <c r="I123" i="4" s="1"/>
  <c r="P123" i="4" s="1"/>
  <c r="AL160" i="2"/>
  <c r="CM166" i="6" s="1"/>
  <c r="AP160" i="2"/>
  <c r="CP166" i="6" s="1"/>
  <c r="AT160" i="2"/>
  <c r="BE123" i="4" s="1"/>
  <c r="BL123" i="4" s="1"/>
  <c r="AX160" i="2"/>
  <c r="CU166" i="6" s="1"/>
  <c r="AM160" i="2"/>
  <c r="CN166" i="6" s="1"/>
  <c r="AU160" i="2"/>
  <c r="CS166" i="6" s="1"/>
  <c r="AO160" i="2"/>
  <c r="CO166" i="6" s="1"/>
  <c r="AW160" i="2"/>
  <c r="BQ123" i="4" s="1"/>
  <c r="BX123" i="4" s="1"/>
  <c r="BZ123" i="4" s="1"/>
  <c r="AI160" i="2"/>
  <c r="CK166" i="6" s="1"/>
  <c r="AQ160" i="2"/>
  <c r="AS123" i="4" s="1"/>
  <c r="AZ123" i="4" s="1"/>
  <c r="AY160" i="2"/>
  <c r="CV166" i="6" s="1"/>
  <c r="AK160" i="2"/>
  <c r="U123" i="4" s="1"/>
  <c r="AB123" i="4" s="1"/>
  <c r="AS160" i="2"/>
  <c r="CR166" i="6" s="1"/>
  <c r="AG160" i="2"/>
  <c r="BH148" i="2"/>
  <c r="AK14" i="6" s="1"/>
  <c r="BJ148" i="2"/>
  <c r="AM14" i="6" s="1"/>
  <c r="AJ144" i="2"/>
  <c r="CL23" i="6" s="1"/>
  <c r="AN144" i="2"/>
  <c r="AG91" i="4" s="1"/>
  <c r="AN91" i="4" s="1"/>
  <c r="AR144" i="2"/>
  <c r="CQ23" i="6" s="1"/>
  <c r="AV144" i="2"/>
  <c r="CT23" i="6" s="1"/>
  <c r="AK144" i="2"/>
  <c r="U91" i="4" s="1"/>
  <c r="AB91" i="4" s="1"/>
  <c r="AO144" i="2"/>
  <c r="CO23" i="6" s="1"/>
  <c r="AS144" i="2"/>
  <c r="CR23" i="6" s="1"/>
  <c r="AW144" i="2"/>
  <c r="BQ91" i="4" s="1"/>
  <c r="BT91" i="4" s="1"/>
  <c r="AH144" i="2"/>
  <c r="I91" i="4" s="1"/>
  <c r="P91" i="4" s="1"/>
  <c r="AL144" i="2"/>
  <c r="CM23" i="6" s="1"/>
  <c r="AP144" i="2"/>
  <c r="CP23" i="6" s="1"/>
  <c r="AT144" i="2"/>
  <c r="BE91" i="4" s="1"/>
  <c r="AX144" i="2"/>
  <c r="CU23" i="6" s="1"/>
  <c r="AQ144" i="2"/>
  <c r="AS91" i="4" s="1"/>
  <c r="AZ91" i="4" s="1"/>
  <c r="AU144" i="2"/>
  <c r="CS23" i="6" s="1"/>
  <c r="AI144" i="2"/>
  <c r="CK23" i="6" s="1"/>
  <c r="AY144" i="2"/>
  <c r="CV23" i="6" s="1"/>
  <c r="AM144" i="2"/>
  <c r="CN23" i="6" s="1"/>
  <c r="AG144" i="2"/>
  <c r="BH132" i="2"/>
  <c r="AK88" i="6" s="1"/>
  <c r="BJ132" i="2"/>
  <c r="AM88" i="6" s="1"/>
  <c r="AJ128" i="2"/>
  <c r="CL44" i="6" s="1"/>
  <c r="AN128" i="2"/>
  <c r="AG126" i="4" s="1"/>
  <c r="AN126" i="4" s="1"/>
  <c r="AR128" i="2"/>
  <c r="CQ44" i="6" s="1"/>
  <c r="AV128" i="2"/>
  <c r="CT44" i="6" s="1"/>
  <c r="AK128" i="2"/>
  <c r="U126" i="4" s="1"/>
  <c r="AB126" i="4" s="1"/>
  <c r="AO128" i="2"/>
  <c r="CO44" i="6" s="1"/>
  <c r="AS128" i="2"/>
  <c r="CR44" i="6" s="1"/>
  <c r="AW128" i="2"/>
  <c r="BQ126" i="4" s="1"/>
  <c r="BX126" i="4" s="1"/>
  <c r="AH128" i="2"/>
  <c r="I126" i="4" s="1"/>
  <c r="P126" i="4" s="1"/>
  <c r="AL128" i="2"/>
  <c r="CM44" i="6" s="1"/>
  <c r="AP128" i="2"/>
  <c r="CP44" i="6" s="1"/>
  <c r="AT128" i="2"/>
  <c r="BE126" i="4" s="1"/>
  <c r="BL126" i="4" s="1"/>
  <c r="AX128" i="2"/>
  <c r="CU44" i="6" s="1"/>
  <c r="AQ128" i="2"/>
  <c r="AS126" i="4" s="1"/>
  <c r="AZ126" i="4" s="1"/>
  <c r="AU128" i="2"/>
  <c r="CS44" i="6" s="1"/>
  <c r="AI128" i="2"/>
  <c r="CK44" i="6" s="1"/>
  <c r="AY128" i="2"/>
  <c r="CV44" i="6" s="1"/>
  <c r="AM128" i="2"/>
  <c r="CN44" i="6" s="1"/>
  <c r="AG128" i="2"/>
  <c r="AK9" i="2"/>
  <c r="U96" i="4" s="1"/>
  <c r="AO9" i="2"/>
  <c r="CO96" i="6" s="1"/>
  <c r="AS9" i="2"/>
  <c r="CR96" i="6" s="1"/>
  <c r="AW9" i="2"/>
  <c r="BQ96" i="4" s="1"/>
  <c r="AH9" i="2"/>
  <c r="I96" i="4" s="1"/>
  <c r="AL9" i="2"/>
  <c r="CM96" i="6" s="1"/>
  <c r="AP9" i="2"/>
  <c r="CP96" i="6" s="1"/>
  <c r="AT9" i="2"/>
  <c r="BE96" i="4" s="1"/>
  <c r="AX9" i="2"/>
  <c r="CU96" i="6" s="1"/>
  <c r="AI9" i="2"/>
  <c r="CK96" i="6" s="1"/>
  <c r="AM9" i="2"/>
  <c r="CN96" i="6" s="1"/>
  <c r="AQ9" i="2"/>
  <c r="AS96" i="4" s="1"/>
  <c r="AU9" i="2"/>
  <c r="CS96" i="6" s="1"/>
  <c r="AY9" i="2"/>
  <c r="CV96" i="6" s="1"/>
  <c r="AJ9" i="2"/>
  <c r="CL96" i="6" s="1"/>
  <c r="AN9" i="2"/>
  <c r="AG96" i="4" s="1"/>
  <c r="AR9" i="2"/>
  <c r="CQ96" i="6" s="1"/>
  <c r="AV9" i="2"/>
  <c r="CT96" i="6" s="1"/>
  <c r="AG9" i="2"/>
  <c r="BI171" i="2"/>
  <c r="AL108" i="6" s="1"/>
  <c r="BJ171" i="2"/>
  <c r="AM108" i="6" s="1"/>
  <c r="BI155" i="2"/>
  <c r="AL127" i="6" s="1"/>
  <c r="BJ155" i="2"/>
  <c r="AM127" i="6" s="1"/>
  <c r="AJ151" i="2"/>
  <c r="CL28" i="6" s="1"/>
  <c r="AN151" i="2"/>
  <c r="AG32" i="4" s="1"/>
  <c r="AN32" i="4" s="1"/>
  <c r="AR151" i="2"/>
  <c r="CQ28" i="6" s="1"/>
  <c r="AV151" i="2"/>
  <c r="CT28" i="6" s="1"/>
  <c r="AK151" i="2"/>
  <c r="U32" i="4" s="1"/>
  <c r="AB32" i="4" s="1"/>
  <c r="AO151" i="2"/>
  <c r="CO28" i="6" s="1"/>
  <c r="AS151" i="2"/>
  <c r="CR28" i="6" s="1"/>
  <c r="AW151" i="2"/>
  <c r="BQ32" i="4" s="1"/>
  <c r="BX32" i="4" s="1"/>
  <c r="AH151" i="2"/>
  <c r="I32" i="4" s="1"/>
  <c r="P32" i="4" s="1"/>
  <c r="AL151" i="2"/>
  <c r="CM28" i="6" s="1"/>
  <c r="AP151" i="2"/>
  <c r="CP28" i="6" s="1"/>
  <c r="AT151" i="2"/>
  <c r="BE32" i="4" s="1"/>
  <c r="BL32" i="4" s="1"/>
  <c r="AX151" i="2"/>
  <c r="CU28" i="6" s="1"/>
  <c r="AU151" i="2"/>
  <c r="CS28" i="6" s="1"/>
  <c r="AI151" i="2"/>
  <c r="CK28" i="6" s="1"/>
  <c r="AY151" i="2"/>
  <c r="CV28" i="6" s="1"/>
  <c r="AM151" i="2"/>
  <c r="CN28" i="6" s="1"/>
  <c r="AQ151" i="2"/>
  <c r="AS32" i="4" s="1"/>
  <c r="AZ32" i="4" s="1"/>
  <c r="AG151" i="2"/>
  <c r="BH139" i="2"/>
  <c r="AK50" i="6" s="1"/>
  <c r="BJ139" i="2"/>
  <c r="AM50" i="6" s="1"/>
  <c r="AJ135" i="2"/>
  <c r="CL34" i="6" s="1"/>
  <c r="AN135" i="2"/>
  <c r="AG73" i="4" s="1"/>
  <c r="AN73" i="4" s="1"/>
  <c r="AR135" i="2"/>
  <c r="CQ34" i="6" s="1"/>
  <c r="AV135" i="2"/>
  <c r="CT34" i="6" s="1"/>
  <c r="AK135" i="2"/>
  <c r="U73" i="4" s="1"/>
  <c r="AB73" i="4" s="1"/>
  <c r="AO135" i="2"/>
  <c r="CO34" i="6" s="1"/>
  <c r="AS135" i="2"/>
  <c r="CR34" i="6" s="1"/>
  <c r="AW135" i="2"/>
  <c r="BQ73" i="4" s="1"/>
  <c r="BX73" i="4" s="1"/>
  <c r="AH135" i="2"/>
  <c r="I73" i="4" s="1"/>
  <c r="P73" i="4" s="1"/>
  <c r="AL135" i="2"/>
  <c r="CM34" i="6" s="1"/>
  <c r="AP135" i="2"/>
  <c r="CP34" i="6" s="1"/>
  <c r="AT135" i="2"/>
  <c r="BE73" i="4" s="1"/>
  <c r="BL73" i="4" s="1"/>
  <c r="AX135" i="2"/>
  <c r="CU34" i="6" s="1"/>
  <c r="AU135" i="2"/>
  <c r="CS34" i="6" s="1"/>
  <c r="AI135" i="2"/>
  <c r="CK34" i="6" s="1"/>
  <c r="AY135" i="2"/>
  <c r="CV34" i="6" s="1"/>
  <c r="AM135" i="2"/>
  <c r="CN34" i="6" s="1"/>
  <c r="AQ135" i="2"/>
  <c r="AS73" i="4" s="1"/>
  <c r="AZ73" i="4" s="1"/>
  <c r="AG135" i="2"/>
  <c r="AI105" i="2"/>
  <c r="CK138" i="6" s="1"/>
  <c r="AM105" i="2"/>
  <c r="CN138" i="6" s="1"/>
  <c r="AQ105" i="2"/>
  <c r="AS171" i="4" s="1"/>
  <c r="AU105" i="2"/>
  <c r="CS138" i="6" s="1"/>
  <c r="AY105" i="2"/>
  <c r="CV138" i="6" s="1"/>
  <c r="AJ105" i="2"/>
  <c r="CL138" i="6" s="1"/>
  <c r="AO105" i="2"/>
  <c r="CO138" i="6" s="1"/>
  <c r="AT105" i="2"/>
  <c r="BE171" i="4" s="1"/>
  <c r="AK105" i="2"/>
  <c r="U171" i="4" s="1"/>
  <c r="AP105" i="2"/>
  <c r="CP138" i="6" s="1"/>
  <c r="AV105" i="2"/>
  <c r="CT138" i="6" s="1"/>
  <c r="AG105" i="2"/>
  <c r="AL105" i="2"/>
  <c r="CM138" i="6" s="1"/>
  <c r="AR105" i="2"/>
  <c r="CQ138" i="6" s="1"/>
  <c r="AW105" i="2"/>
  <c r="BQ171" i="4" s="1"/>
  <c r="AN105" i="2"/>
  <c r="AG171" i="4" s="1"/>
  <c r="AS105" i="2"/>
  <c r="CR138" i="6" s="1"/>
  <c r="AX105" i="2"/>
  <c r="CU138" i="6" s="1"/>
  <c r="AH105" i="2"/>
  <c r="I171" i="4" s="1"/>
  <c r="BH8" i="2"/>
  <c r="AK5" i="6" s="1"/>
  <c r="BJ8" i="2"/>
  <c r="AM5" i="6" s="1"/>
  <c r="AI40" i="2"/>
  <c r="CK82" i="6" s="1"/>
  <c r="AM40" i="2"/>
  <c r="CN82" i="6" s="1"/>
  <c r="AQ40" i="2"/>
  <c r="AS122" i="4" s="1"/>
  <c r="AU40" i="2"/>
  <c r="CS82" i="6" s="1"/>
  <c r="AY40" i="2"/>
  <c r="CV82" i="6" s="1"/>
  <c r="AJ40" i="2"/>
  <c r="CL82" i="6" s="1"/>
  <c r="AN40" i="2"/>
  <c r="AG122" i="4" s="1"/>
  <c r="AR40" i="2"/>
  <c r="CQ82" i="6" s="1"/>
  <c r="AV40" i="2"/>
  <c r="CT82" i="6" s="1"/>
  <c r="AK40" i="2"/>
  <c r="U122" i="4" s="1"/>
  <c r="AO40" i="2"/>
  <c r="CO82" i="6" s="1"/>
  <c r="AS40" i="2"/>
  <c r="CR82" i="6" s="1"/>
  <c r="AW40" i="2"/>
  <c r="BQ122" i="4" s="1"/>
  <c r="AP40" i="2"/>
  <c r="CP82" i="6" s="1"/>
  <c r="AT40" i="2"/>
  <c r="BE122" i="4" s="1"/>
  <c r="AH40" i="2"/>
  <c r="I122" i="4" s="1"/>
  <c r="AX40" i="2"/>
  <c r="CU82" i="6" s="1"/>
  <c r="AL40" i="2"/>
  <c r="CM82" i="6" s="1"/>
  <c r="AG40" i="2"/>
  <c r="AJ56" i="2"/>
  <c r="CL71" i="6" s="1"/>
  <c r="AN56" i="2"/>
  <c r="AG40" i="4" s="1"/>
  <c r="AR56" i="2"/>
  <c r="CQ71" i="6" s="1"/>
  <c r="AV56" i="2"/>
  <c r="CT71" i="6" s="1"/>
  <c r="AK56" i="2"/>
  <c r="U40" i="4" s="1"/>
  <c r="AO56" i="2"/>
  <c r="CO71" i="6" s="1"/>
  <c r="AS56" i="2"/>
  <c r="CR71" i="6" s="1"/>
  <c r="AW56" i="2"/>
  <c r="BQ40" i="4" s="1"/>
  <c r="AH56" i="2"/>
  <c r="I40" i="4" s="1"/>
  <c r="AL56" i="2"/>
  <c r="CM71" i="6" s="1"/>
  <c r="AP56" i="2"/>
  <c r="CP71" i="6" s="1"/>
  <c r="AT56" i="2"/>
  <c r="BE40" i="4" s="1"/>
  <c r="AX56" i="2"/>
  <c r="CU71" i="6" s="1"/>
  <c r="AQ56" i="2"/>
  <c r="AS40" i="4" s="1"/>
  <c r="AU56" i="2"/>
  <c r="CS71" i="6" s="1"/>
  <c r="AI56" i="2"/>
  <c r="CK71" i="6" s="1"/>
  <c r="AY56" i="2"/>
  <c r="CV71" i="6" s="1"/>
  <c r="AM56" i="2"/>
  <c r="CN71" i="6" s="1"/>
  <c r="AG56" i="2"/>
  <c r="BJ15" i="2"/>
  <c r="AM158" i="6" s="1"/>
  <c r="BI15" i="2"/>
  <c r="AL158" i="6" s="1"/>
  <c r="BJ63" i="2"/>
  <c r="AM133" i="6" s="1"/>
  <c r="BI63" i="2"/>
  <c r="AL133" i="6" s="1"/>
  <c r="AG104" i="2"/>
  <c r="AK104" i="2"/>
  <c r="U76" i="4" s="1"/>
  <c r="AO104" i="2"/>
  <c r="CO47" i="6" s="1"/>
  <c r="AS104" i="2"/>
  <c r="CR47" i="6" s="1"/>
  <c r="AW104" i="2"/>
  <c r="BQ76" i="4" s="1"/>
  <c r="AJ104" i="2"/>
  <c r="CL47" i="6" s="1"/>
  <c r="AP104" i="2"/>
  <c r="CP47" i="6" s="1"/>
  <c r="AU104" i="2"/>
  <c r="CS47" i="6" s="1"/>
  <c r="AL104" i="2"/>
  <c r="CM47" i="6" s="1"/>
  <c r="AQ104" i="2"/>
  <c r="AS76" i="4" s="1"/>
  <c r="AV104" i="2"/>
  <c r="CT47" i="6" s="1"/>
  <c r="AH104" i="2"/>
  <c r="I76" i="4" s="1"/>
  <c r="AM104" i="2"/>
  <c r="CN47" i="6" s="1"/>
  <c r="AR104" i="2"/>
  <c r="CQ47" i="6" s="1"/>
  <c r="AX104" i="2"/>
  <c r="CU47" i="6" s="1"/>
  <c r="AT104" i="2"/>
  <c r="BE76" i="4" s="1"/>
  <c r="AY104" i="2"/>
  <c r="CV47" i="6" s="1"/>
  <c r="AI104" i="2"/>
  <c r="CK47" i="6" s="1"/>
  <c r="AN104" i="2"/>
  <c r="AG76" i="4" s="1"/>
  <c r="BJ50" i="2"/>
  <c r="AM58" i="6" s="1"/>
  <c r="BH50" i="2"/>
  <c r="AK58" i="6" s="1"/>
  <c r="AI99" i="2"/>
  <c r="CK120" i="6" s="1"/>
  <c r="AM99" i="2"/>
  <c r="CN120" i="6" s="1"/>
  <c r="AQ99" i="2"/>
  <c r="AS49" i="4" s="1"/>
  <c r="AU99" i="2"/>
  <c r="CS120" i="6" s="1"/>
  <c r="AY99" i="2"/>
  <c r="CV120" i="6" s="1"/>
  <c r="AH99" i="2"/>
  <c r="I49" i="4" s="1"/>
  <c r="AN99" i="2"/>
  <c r="AG49" i="4" s="1"/>
  <c r="AS99" i="2"/>
  <c r="CR120" i="6" s="1"/>
  <c r="AX99" i="2"/>
  <c r="CU120" i="6" s="1"/>
  <c r="AJ99" i="2"/>
  <c r="CL120" i="6" s="1"/>
  <c r="AO99" i="2"/>
  <c r="CO120" i="6" s="1"/>
  <c r="AT99" i="2"/>
  <c r="BE49" i="4" s="1"/>
  <c r="AK99" i="2"/>
  <c r="U49" i="4" s="1"/>
  <c r="AP99" i="2"/>
  <c r="CP120" i="6" s="1"/>
  <c r="AV99" i="2"/>
  <c r="CT120" i="6" s="1"/>
  <c r="AR99" i="2"/>
  <c r="CQ120" i="6" s="1"/>
  <c r="AW99" i="2"/>
  <c r="BQ49" i="4" s="1"/>
  <c r="AG99" i="2"/>
  <c r="AL99" i="2"/>
  <c r="CM120" i="6" s="1"/>
  <c r="AJ122" i="2"/>
  <c r="CL65" i="6" s="1"/>
  <c r="AN122" i="2"/>
  <c r="AG120" i="4" s="1"/>
  <c r="AR122" i="2"/>
  <c r="CQ65" i="6" s="1"/>
  <c r="AV122" i="2"/>
  <c r="CT65" i="6" s="1"/>
  <c r="AG122" i="2"/>
  <c r="AK122" i="2"/>
  <c r="U120" i="4" s="1"/>
  <c r="AO122" i="2"/>
  <c r="CO65" i="6" s="1"/>
  <c r="AS122" i="2"/>
  <c r="CR65" i="6" s="1"/>
  <c r="AW122" i="2"/>
  <c r="BQ120" i="4" s="1"/>
  <c r="AH122" i="2"/>
  <c r="I120" i="4" s="1"/>
  <c r="AL122" i="2"/>
  <c r="CM65" i="6" s="1"/>
  <c r="AP122" i="2"/>
  <c r="CP65" i="6" s="1"/>
  <c r="AT122" i="2"/>
  <c r="BE120" i="4" s="1"/>
  <c r="AX122" i="2"/>
  <c r="CU65" i="6" s="1"/>
  <c r="AU122" i="2"/>
  <c r="CS65" i="6" s="1"/>
  <c r="AI122" i="2"/>
  <c r="CK65" i="6" s="1"/>
  <c r="AY122" i="2"/>
  <c r="CV65" i="6" s="1"/>
  <c r="AM122" i="2"/>
  <c r="CN65" i="6" s="1"/>
  <c r="AQ122" i="2"/>
  <c r="AS120" i="4" s="1"/>
  <c r="BJ43" i="2"/>
  <c r="AM129" i="6" s="1"/>
  <c r="BI43" i="2"/>
  <c r="AL129" i="6" s="1"/>
  <c r="BJ87" i="2"/>
  <c r="AM136" i="6" s="1"/>
  <c r="BI87" i="2"/>
  <c r="AL136" i="6" s="1"/>
  <c r="AG114" i="2"/>
  <c r="AK114" i="2"/>
  <c r="U36" i="4" s="1"/>
  <c r="AO114" i="2"/>
  <c r="CO33" i="6" s="1"/>
  <c r="AS114" i="2"/>
  <c r="CR33" i="6" s="1"/>
  <c r="AW114" i="2"/>
  <c r="BQ36" i="4" s="1"/>
  <c r="AI114" i="2"/>
  <c r="CK33" i="6" s="1"/>
  <c r="AN114" i="2"/>
  <c r="AG36" i="4" s="1"/>
  <c r="AT114" i="2"/>
  <c r="BE36" i="4" s="1"/>
  <c r="AY114" i="2"/>
  <c r="CV33" i="6" s="1"/>
  <c r="AJ114" i="2"/>
  <c r="CL33" i="6" s="1"/>
  <c r="AP114" i="2"/>
  <c r="CP33" i="6" s="1"/>
  <c r="AU114" i="2"/>
  <c r="CS33" i="6" s="1"/>
  <c r="AL114" i="2"/>
  <c r="CM33" i="6" s="1"/>
  <c r="AQ114" i="2"/>
  <c r="AS36" i="4" s="1"/>
  <c r="AV114" i="2"/>
  <c r="CT33" i="6" s="1"/>
  <c r="AM114" i="2"/>
  <c r="CN33" i="6" s="1"/>
  <c r="AR114" i="2"/>
  <c r="CQ33" i="6" s="1"/>
  <c r="AX114" i="2"/>
  <c r="CU33" i="6" s="1"/>
  <c r="AH114" i="2"/>
  <c r="I36" i="4" s="1"/>
  <c r="AJ62" i="2"/>
  <c r="CL42" i="6" s="1"/>
  <c r="AN62" i="2"/>
  <c r="AG39" i="4" s="1"/>
  <c r="AR62" i="2"/>
  <c r="CQ42" i="6" s="1"/>
  <c r="AV62" i="2"/>
  <c r="CT42" i="6" s="1"/>
  <c r="AK62" i="2"/>
  <c r="U39" i="4" s="1"/>
  <c r="AO62" i="2"/>
  <c r="CO42" i="6" s="1"/>
  <c r="AS62" i="2"/>
  <c r="CR42" i="6" s="1"/>
  <c r="AW62" i="2"/>
  <c r="BQ39" i="4" s="1"/>
  <c r="AH62" i="2"/>
  <c r="I39" i="4" s="1"/>
  <c r="AL62" i="2"/>
  <c r="CM42" i="6" s="1"/>
  <c r="AP62" i="2"/>
  <c r="CP42" i="6" s="1"/>
  <c r="AT62" i="2"/>
  <c r="BE39" i="4" s="1"/>
  <c r="AX62" i="2"/>
  <c r="CU42" i="6" s="1"/>
  <c r="AU62" i="2"/>
  <c r="CS42" i="6" s="1"/>
  <c r="AI62" i="2"/>
  <c r="CK42" i="6" s="1"/>
  <c r="AY62" i="2"/>
  <c r="CV42" i="6" s="1"/>
  <c r="AM62" i="2"/>
  <c r="CN42" i="6" s="1"/>
  <c r="AQ62" i="2"/>
  <c r="AS39" i="4" s="1"/>
  <c r="AG62" i="2"/>
  <c r="AI103" i="2"/>
  <c r="CK121" i="6" s="1"/>
  <c r="AM103" i="2"/>
  <c r="CN121" i="6" s="1"/>
  <c r="AQ103" i="2"/>
  <c r="AS42" i="4" s="1"/>
  <c r="AU103" i="2"/>
  <c r="CS121" i="6" s="1"/>
  <c r="AY103" i="2"/>
  <c r="CV121" i="6" s="1"/>
  <c r="AK103" i="2"/>
  <c r="U42" i="4" s="1"/>
  <c r="AP103" i="2"/>
  <c r="CP121" i="6" s="1"/>
  <c r="AV103" i="2"/>
  <c r="CT121" i="6" s="1"/>
  <c r="AG103" i="2"/>
  <c r="AL103" i="2"/>
  <c r="CM121" i="6" s="1"/>
  <c r="AR103" i="2"/>
  <c r="CQ121" i="6" s="1"/>
  <c r="AW103" i="2"/>
  <c r="BQ42" i="4" s="1"/>
  <c r="AH103" i="2"/>
  <c r="I42" i="4" s="1"/>
  <c r="AN103" i="2"/>
  <c r="AG42" i="4" s="1"/>
  <c r="AS103" i="2"/>
  <c r="CR121" i="6" s="1"/>
  <c r="AX103" i="2"/>
  <c r="CU121" i="6" s="1"/>
  <c r="AT103" i="2"/>
  <c r="BE42" i="4" s="1"/>
  <c r="AJ103" i="2"/>
  <c r="CL121" i="6" s="1"/>
  <c r="AO103" i="2"/>
  <c r="CO121" i="6" s="1"/>
  <c r="AO25" i="4"/>
  <c r="AC25" i="4"/>
  <c r="BY25" i="4"/>
  <c r="Q25" i="4"/>
  <c r="BM25" i="4"/>
  <c r="BA25" i="4"/>
  <c r="AO178" i="4"/>
  <c r="Q178" i="4"/>
  <c r="AC178" i="4"/>
  <c r="BA178" i="4"/>
  <c r="BM178" i="4"/>
  <c r="BY178" i="4"/>
  <c r="AC29" i="4"/>
  <c r="BY29" i="4"/>
  <c r="Q29" i="4"/>
  <c r="BM29" i="4"/>
  <c r="BA29" i="4"/>
  <c r="AO29" i="4"/>
  <c r="AO127" i="4"/>
  <c r="AC127" i="4"/>
  <c r="BY127" i="4"/>
  <c r="Q127" i="4"/>
  <c r="BM127" i="4"/>
  <c r="BA127" i="4"/>
  <c r="BA173" i="4"/>
  <c r="AO173" i="4"/>
  <c r="AC173" i="4"/>
  <c r="BY173" i="4"/>
  <c r="BM173" i="4"/>
  <c r="Q173" i="4"/>
  <c r="AH61" i="2"/>
  <c r="I159" i="4" s="1"/>
  <c r="AL61" i="2"/>
  <c r="CM177" i="6" s="1"/>
  <c r="AP61" i="2"/>
  <c r="CP177" i="6" s="1"/>
  <c r="AT61" i="2"/>
  <c r="BE159" i="4" s="1"/>
  <c r="AX61" i="2"/>
  <c r="CU177" i="6" s="1"/>
  <c r="AI61" i="2"/>
  <c r="CK177" i="6" s="1"/>
  <c r="AM61" i="2"/>
  <c r="CN177" i="6" s="1"/>
  <c r="AQ61" i="2"/>
  <c r="AS159" i="4" s="1"/>
  <c r="AU61" i="2"/>
  <c r="CS177" i="6" s="1"/>
  <c r="AY61" i="2"/>
  <c r="CV177" i="6" s="1"/>
  <c r="AJ61" i="2"/>
  <c r="CL177" i="6" s="1"/>
  <c r="AN61" i="2"/>
  <c r="AG159" i="4" s="1"/>
  <c r="AR61" i="2"/>
  <c r="CQ177" i="6" s="1"/>
  <c r="AV61" i="2"/>
  <c r="CT177" i="6" s="1"/>
  <c r="AO61" i="2"/>
  <c r="CO177" i="6" s="1"/>
  <c r="AS61" i="2"/>
  <c r="CR177" i="6" s="1"/>
  <c r="AG61" i="2"/>
  <c r="AW61" i="2"/>
  <c r="BQ159" i="4" s="1"/>
  <c r="AK61" i="2"/>
  <c r="U159" i="4" s="1"/>
  <c r="AJ77" i="2"/>
  <c r="CL134" i="6" s="1"/>
  <c r="AN77" i="2"/>
  <c r="AG165" i="4" s="1"/>
  <c r="AR77" i="2"/>
  <c r="CQ134" i="6" s="1"/>
  <c r="AV77" i="2"/>
  <c r="CT134" i="6" s="1"/>
  <c r="AK77" i="2"/>
  <c r="U165" i="4" s="1"/>
  <c r="AO77" i="2"/>
  <c r="CO134" i="6" s="1"/>
  <c r="AS77" i="2"/>
  <c r="CR134" i="6" s="1"/>
  <c r="AW77" i="2"/>
  <c r="BQ165" i="4" s="1"/>
  <c r="AH77" i="2"/>
  <c r="I165" i="4" s="1"/>
  <c r="AL77" i="2"/>
  <c r="CM134" i="6" s="1"/>
  <c r="AP77" i="2"/>
  <c r="CP134" i="6" s="1"/>
  <c r="AT77" i="2"/>
  <c r="BE165" i="4" s="1"/>
  <c r="AX77" i="2"/>
  <c r="CU134" i="6" s="1"/>
  <c r="AQ77" i="2"/>
  <c r="AS165" i="4" s="1"/>
  <c r="AU77" i="2"/>
  <c r="CS134" i="6" s="1"/>
  <c r="AI77" i="2"/>
  <c r="CK134" i="6" s="1"/>
  <c r="AY77" i="2"/>
  <c r="CV134" i="6" s="1"/>
  <c r="AM77" i="2"/>
  <c r="CN134" i="6" s="1"/>
  <c r="AG77" i="2"/>
  <c r="BJ93" i="2"/>
  <c r="AM182" i="6" s="1"/>
  <c r="BI93" i="2"/>
  <c r="AL182" i="6" s="1"/>
  <c r="AI12" i="2"/>
  <c r="CK37" i="6" s="1"/>
  <c r="AM12" i="2"/>
  <c r="CN37" i="6" s="1"/>
  <c r="AQ12" i="2"/>
  <c r="AS74" i="4" s="1"/>
  <c r="AU12" i="2"/>
  <c r="CS37" i="6" s="1"/>
  <c r="AY12" i="2"/>
  <c r="CV37" i="6" s="1"/>
  <c r="AJ12" i="2"/>
  <c r="CL37" i="6" s="1"/>
  <c r="AN12" i="2"/>
  <c r="AG74" i="4" s="1"/>
  <c r="AR12" i="2"/>
  <c r="CQ37" i="6" s="1"/>
  <c r="AV12" i="2"/>
  <c r="CT37" i="6" s="1"/>
  <c r="AK12" i="2"/>
  <c r="U74" i="4" s="1"/>
  <c r="AO12" i="2"/>
  <c r="CO37" i="6" s="1"/>
  <c r="AS12" i="2"/>
  <c r="CR37" i="6" s="1"/>
  <c r="AW12" i="2"/>
  <c r="BQ74" i="4" s="1"/>
  <c r="AH12" i="2"/>
  <c r="I74" i="4" s="1"/>
  <c r="AL12" i="2"/>
  <c r="CM37" i="6" s="1"/>
  <c r="AP12" i="2"/>
  <c r="CP37" i="6" s="1"/>
  <c r="AT12" i="2"/>
  <c r="BE74" i="4" s="1"/>
  <c r="AX12" i="2"/>
  <c r="CU37" i="6" s="1"/>
  <c r="AG12" i="2"/>
  <c r="BJ44" i="2"/>
  <c r="AM39" i="6" s="1"/>
  <c r="BH44" i="2"/>
  <c r="AK39" i="6" s="1"/>
  <c r="AK19" i="2"/>
  <c r="U177" i="4" s="1"/>
  <c r="AO19" i="2"/>
  <c r="CO142" i="6" s="1"/>
  <c r="AS19" i="2"/>
  <c r="CR142" i="6" s="1"/>
  <c r="AW19" i="2"/>
  <c r="BQ177" i="4" s="1"/>
  <c r="AH19" i="2"/>
  <c r="I177" i="4" s="1"/>
  <c r="AL19" i="2"/>
  <c r="CM142" i="6" s="1"/>
  <c r="AP19" i="2"/>
  <c r="CP142" i="6" s="1"/>
  <c r="AT19" i="2"/>
  <c r="BE177" i="4" s="1"/>
  <c r="AX19" i="2"/>
  <c r="CU142" i="6" s="1"/>
  <c r="AI19" i="2"/>
  <c r="CK142" i="6" s="1"/>
  <c r="AM19" i="2"/>
  <c r="CN142" i="6" s="1"/>
  <c r="AQ19" i="2"/>
  <c r="AS177" i="4" s="1"/>
  <c r="AU19" i="2"/>
  <c r="CS142" i="6" s="1"/>
  <c r="AY19" i="2"/>
  <c r="CV142" i="6" s="1"/>
  <c r="AJ19" i="2"/>
  <c r="CL142" i="6" s="1"/>
  <c r="AN19" i="2"/>
  <c r="AG177" i="4" s="1"/>
  <c r="AR19" i="2"/>
  <c r="CQ142" i="6" s="1"/>
  <c r="AV19" i="2"/>
  <c r="CT142" i="6" s="1"/>
  <c r="AG19" i="2"/>
  <c r="BJ38" i="2"/>
  <c r="AM56" i="6" s="1"/>
  <c r="BH38" i="2"/>
  <c r="AK56" i="6" s="1"/>
  <c r="BJ18" i="2"/>
  <c r="AM51" i="6" s="1"/>
  <c r="BH18" i="2"/>
  <c r="AK51" i="6" s="1"/>
  <c r="AJ4" i="2"/>
  <c r="CL4" i="6" s="1"/>
  <c r="AN4" i="2"/>
  <c r="AG4" i="4" s="1"/>
  <c r="AR4" i="2"/>
  <c r="CQ4" i="6" s="1"/>
  <c r="AV4" i="2"/>
  <c r="CT4" i="6" s="1"/>
  <c r="AK4" i="2"/>
  <c r="U4" i="4" s="1"/>
  <c r="AO4" i="2"/>
  <c r="CO4" i="6" s="1"/>
  <c r="AS4" i="2"/>
  <c r="CR4" i="6" s="1"/>
  <c r="AW4" i="2"/>
  <c r="BQ4" i="4" s="1"/>
  <c r="AM4" i="2"/>
  <c r="CN4" i="6" s="1"/>
  <c r="AU4" i="2"/>
  <c r="CS4" i="6" s="1"/>
  <c r="AH4" i="2"/>
  <c r="I4" i="4" s="1"/>
  <c r="AP4" i="2"/>
  <c r="CP4" i="6" s="1"/>
  <c r="AX4" i="2"/>
  <c r="CU4" i="6" s="1"/>
  <c r="AI4" i="2"/>
  <c r="CK4" i="6" s="1"/>
  <c r="AQ4" i="2"/>
  <c r="AS4" i="4" s="1"/>
  <c r="AY4" i="2"/>
  <c r="CV4" i="6" s="1"/>
  <c r="AL4" i="2"/>
  <c r="CM4" i="6" s="1"/>
  <c r="AT4" i="2"/>
  <c r="BE4" i="4" s="1"/>
  <c r="AG4" i="2"/>
  <c r="AH78" i="2"/>
  <c r="I41" i="4" s="1"/>
  <c r="AL78" i="2"/>
  <c r="CM74" i="6" s="1"/>
  <c r="AP78" i="2"/>
  <c r="CP74" i="6" s="1"/>
  <c r="AT78" i="2"/>
  <c r="BE41" i="4" s="1"/>
  <c r="AX78" i="2"/>
  <c r="CU74" i="6" s="1"/>
  <c r="AI78" i="2"/>
  <c r="CK74" i="6" s="1"/>
  <c r="AM78" i="2"/>
  <c r="CN74" i="6" s="1"/>
  <c r="AQ78" i="2"/>
  <c r="AS41" i="4" s="1"/>
  <c r="AU78" i="2"/>
  <c r="CS74" i="6" s="1"/>
  <c r="AY78" i="2"/>
  <c r="CV74" i="6" s="1"/>
  <c r="AJ78" i="2"/>
  <c r="CL74" i="6" s="1"/>
  <c r="AN78" i="2"/>
  <c r="AG41" i="4" s="1"/>
  <c r="AR78" i="2"/>
  <c r="CQ74" i="6" s="1"/>
  <c r="AV78" i="2"/>
  <c r="CT74" i="6" s="1"/>
  <c r="AK78" i="2"/>
  <c r="U41" i="4" s="1"/>
  <c r="AO78" i="2"/>
  <c r="CO74" i="6" s="1"/>
  <c r="AS78" i="2"/>
  <c r="CR74" i="6" s="1"/>
  <c r="AW78" i="2"/>
  <c r="BQ41" i="4" s="1"/>
  <c r="AG78" i="2"/>
  <c r="AI119" i="2"/>
  <c r="CK110" i="6" s="1"/>
  <c r="AM119" i="2"/>
  <c r="CN110" i="6" s="1"/>
  <c r="AQ119" i="2"/>
  <c r="AS176" i="4" s="1"/>
  <c r="AU119" i="2"/>
  <c r="CS110" i="6" s="1"/>
  <c r="AY119" i="2"/>
  <c r="CV110" i="6" s="1"/>
  <c r="AK119" i="2"/>
  <c r="U176" i="4" s="1"/>
  <c r="AP119" i="2"/>
  <c r="CP110" i="6" s="1"/>
  <c r="AV119" i="2"/>
  <c r="CT110" i="6" s="1"/>
  <c r="AG119" i="2"/>
  <c r="AL119" i="2"/>
  <c r="CM110" i="6" s="1"/>
  <c r="AR119" i="2"/>
  <c r="CQ110" i="6" s="1"/>
  <c r="AW119" i="2"/>
  <c r="BQ176" i="4" s="1"/>
  <c r="AH119" i="2"/>
  <c r="I176" i="4" s="1"/>
  <c r="AN119" i="2"/>
  <c r="AG176" i="4" s="1"/>
  <c r="AS119" i="2"/>
  <c r="CR110" i="6" s="1"/>
  <c r="AX119" i="2"/>
  <c r="CU110" i="6" s="1"/>
  <c r="AJ119" i="2"/>
  <c r="CL110" i="6" s="1"/>
  <c r="AO119" i="2"/>
  <c r="CO110" i="6" s="1"/>
  <c r="AT119" i="2"/>
  <c r="BE176" i="4" s="1"/>
  <c r="AJ54" i="2"/>
  <c r="CL22" i="6" s="1"/>
  <c r="AN54" i="2"/>
  <c r="AG107" i="4" s="1"/>
  <c r="AR54" i="2"/>
  <c r="CQ22" i="6" s="1"/>
  <c r="AV54" i="2"/>
  <c r="CT22" i="6" s="1"/>
  <c r="AK54" i="2"/>
  <c r="U107" i="4" s="1"/>
  <c r="AO54" i="2"/>
  <c r="CO22" i="6" s="1"/>
  <c r="AS54" i="2"/>
  <c r="CR22" i="6" s="1"/>
  <c r="AW54" i="2"/>
  <c r="BQ107" i="4" s="1"/>
  <c r="AH54" i="2"/>
  <c r="I107" i="4" s="1"/>
  <c r="AL54" i="2"/>
  <c r="CM22" i="6" s="1"/>
  <c r="AP54" i="2"/>
  <c r="CP22" i="6" s="1"/>
  <c r="AT54" i="2"/>
  <c r="BE107" i="4" s="1"/>
  <c r="AX54" i="2"/>
  <c r="CU22" i="6" s="1"/>
  <c r="AU54" i="2"/>
  <c r="CS22" i="6" s="1"/>
  <c r="AI54" i="2"/>
  <c r="CK22" i="6" s="1"/>
  <c r="AY54" i="2"/>
  <c r="CV22" i="6" s="1"/>
  <c r="AM54" i="2"/>
  <c r="CN22" i="6" s="1"/>
  <c r="AQ54" i="2"/>
  <c r="AS107" i="4" s="1"/>
  <c r="AG54" i="2"/>
  <c r="AO182" i="4"/>
  <c r="AC182" i="4"/>
  <c r="BY182" i="4"/>
  <c r="Q182" i="4"/>
  <c r="BM182" i="4"/>
  <c r="BA182" i="4"/>
  <c r="BA154" i="4"/>
  <c r="AO154" i="4"/>
  <c r="AC154" i="4"/>
  <c r="BY154" i="4"/>
  <c r="BM154" i="4"/>
  <c r="Q154" i="4"/>
  <c r="AO110" i="4"/>
  <c r="AC110" i="4"/>
  <c r="BY110" i="4"/>
  <c r="Q110" i="4"/>
  <c r="BM110" i="4"/>
  <c r="BA110" i="4"/>
  <c r="BA91" i="4"/>
  <c r="AO91" i="4"/>
  <c r="AC91" i="4"/>
  <c r="BY91" i="4"/>
  <c r="Q91" i="4"/>
  <c r="BM91" i="4"/>
  <c r="BA128" i="4"/>
  <c r="Q128" i="4"/>
  <c r="AC128" i="4"/>
  <c r="AO128" i="4"/>
  <c r="BM128" i="4"/>
  <c r="BY128" i="4"/>
  <c r="BA93" i="4"/>
  <c r="AO93" i="4"/>
  <c r="AC93" i="4"/>
  <c r="BY93" i="4"/>
  <c r="BM93" i="4"/>
  <c r="Q93" i="4"/>
  <c r="AC57" i="4"/>
  <c r="BY57" i="4"/>
  <c r="Q57" i="4"/>
  <c r="AO57" i="4"/>
  <c r="BA57" i="4"/>
  <c r="BM57" i="4"/>
  <c r="AK37" i="2"/>
  <c r="U44" i="4" s="1"/>
  <c r="AO37" i="2"/>
  <c r="CO112" i="6" s="1"/>
  <c r="AS37" i="2"/>
  <c r="CR112" i="6" s="1"/>
  <c r="AW37" i="2"/>
  <c r="BQ44" i="4" s="1"/>
  <c r="AH37" i="2"/>
  <c r="I44" i="4" s="1"/>
  <c r="AL37" i="2"/>
  <c r="CM112" i="6" s="1"/>
  <c r="AP37" i="2"/>
  <c r="CP112" i="6" s="1"/>
  <c r="AT37" i="2"/>
  <c r="BE44" i="4" s="1"/>
  <c r="AX37" i="2"/>
  <c r="CU112" i="6" s="1"/>
  <c r="AI37" i="2"/>
  <c r="CK112" i="6" s="1"/>
  <c r="AM37" i="2"/>
  <c r="CN112" i="6" s="1"/>
  <c r="AQ37" i="2"/>
  <c r="AS44" i="4" s="1"/>
  <c r="AU37" i="2"/>
  <c r="CS112" i="6" s="1"/>
  <c r="AY37" i="2"/>
  <c r="CV112" i="6" s="1"/>
  <c r="AR37" i="2"/>
  <c r="CQ112" i="6" s="1"/>
  <c r="AV37" i="2"/>
  <c r="CT112" i="6" s="1"/>
  <c r="AJ37" i="2"/>
  <c r="CL112" i="6" s="1"/>
  <c r="AN37" i="2"/>
  <c r="AG44" i="4" s="1"/>
  <c r="AG37" i="2"/>
  <c r="BI5" i="2"/>
  <c r="AL95" i="6" s="1"/>
  <c r="BJ5" i="2"/>
  <c r="AM95" i="6" s="1"/>
  <c r="AK178" i="2"/>
  <c r="U170" i="4" s="1"/>
  <c r="AB170" i="4" s="1"/>
  <c r="AO178" i="2"/>
  <c r="CO150" i="6" s="1"/>
  <c r="AS178" i="2"/>
  <c r="CR150" i="6" s="1"/>
  <c r="AW178" i="2"/>
  <c r="BQ170" i="4" s="1"/>
  <c r="BX170" i="4" s="1"/>
  <c r="AH178" i="2"/>
  <c r="I170" i="4" s="1"/>
  <c r="P170" i="4" s="1"/>
  <c r="AL178" i="2"/>
  <c r="CM150" i="6" s="1"/>
  <c r="AP178" i="2"/>
  <c r="CP150" i="6" s="1"/>
  <c r="AT178" i="2"/>
  <c r="BE170" i="4" s="1"/>
  <c r="BL170" i="4" s="1"/>
  <c r="AX178" i="2"/>
  <c r="CU150" i="6" s="1"/>
  <c r="AI178" i="2"/>
  <c r="CK150" i="6" s="1"/>
  <c r="AM178" i="2"/>
  <c r="CN150" i="6" s="1"/>
  <c r="AQ178" i="2"/>
  <c r="AS170" i="4" s="1"/>
  <c r="AZ170" i="4" s="1"/>
  <c r="AU178" i="2"/>
  <c r="CS150" i="6" s="1"/>
  <c r="AY178" i="2"/>
  <c r="CV150" i="6" s="1"/>
  <c r="AV178" i="2"/>
  <c r="CT150" i="6" s="1"/>
  <c r="AJ178" i="2"/>
  <c r="CL150" i="6" s="1"/>
  <c r="AN178" i="2"/>
  <c r="AG170" i="4" s="1"/>
  <c r="AN170" i="4" s="1"/>
  <c r="AR178" i="2"/>
  <c r="CQ150" i="6" s="1"/>
  <c r="AG178" i="2"/>
  <c r="BI170" i="2"/>
  <c r="AL141" i="6" s="1"/>
  <c r="BJ170" i="2"/>
  <c r="AM141" i="6" s="1"/>
  <c r="BJ158" i="2"/>
  <c r="AM153" i="6" s="1"/>
  <c r="BI158" i="2"/>
  <c r="AL153" i="6" s="1"/>
  <c r="AJ154" i="2"/>
  <c r="CL9" i="6" s="1"/>
  <c r="AN154" i="2"/>
  <c r="AG15" i="4" s="1"/>
  <c r="AN15" i="4" s="1"/>
  <c r="AR154" i="2"/>
  <c r="CQ9" i="6" s="1"/>
  <c r="AV154" i="2"/>
  <c r="CT9" i="6" s="1"/>
  <c r="AK154" i="2"/>
  <c r="U15" i="4" s="1"/>
  <c r="AB15" i="4" s="1"/>
  <c r="AO154" i="2"/>
  <c r="CO9" i="6" s="1"/>
  <c r="AS154" i="2"/>
  <c r="CR9" i="6" s="1"/>
  <c r="AW154" i="2"/>
  <c r="BQ15" i="4" s="1"/>
  <c r="BX15" i="4" s="1"/>
  <c r="AH154" i="2"/>
  <c r="I15" i="4" s="1"/>
  <c r="P15" i="4" s="1"/>
  <c r="AL154" i="2"/>
  <c r="CM9" i="6" s="1"/>
  <c r="AP154" i="2"/>
  <c r="CP9" i="6" s="1"/>
  <c r="AT154" i="2"/>
  <c r="BE15" i="4" s="1"/>
  <c r="BL15" i="4" s="1"/>
  <c r="AX154" i="2"/>
  <c r="CU9" i="6" s="1"/>
  <c r="AI154" i="2"/>
  <c r="CK9" i="6" s="1"/>
  <c r="AY154" i="2"/>
  <c r="CV9" i="6" s="1"/>
  <c r="AM154" i="2"/>
  <c r="CN9" i="6" s="1"/>
  <c r="AQ154" i="2"/>
  <c r="AS15" i="4" s="1"/>
  <c r="AZ15" i="4" s="1"/>
  <c r="AU154" i="2"/>
  <c r="CS9" i="6" s="1"/>
  <c r="AG154" i="2"/>
  <c r="BH142" i="2"/>
  <c r="AK84" i="6" s="1"/>
  <c r="BJ142" i="2"/>
  <c r="AM84" i="6" s="1"/>
  <c r="AJ138" i="2"/>
  <c r="CL76" i="6" s="1"/>
  <c r="AN138" i="2"/>
  <c r="AG25" i="4" s="1"/>
  <c r="AN25" i="4" s="1"/>
  <c r="AR138" i="2"/>
  <c r="CQ76" i="6" s="1"/>
  <c r="AV138" i="2"/>
  <c r="CT76" i="6" s="1"/>
  <c r="AK138" i="2"/>
  <c r="U25" i="4" s="1"/>
  <c r="AB25" i="4" s="1"/>
  <c r="AO138" i="2"/>
  <c r="CO76" i="6" s="1"/>
  <c r="AS138" i="2"/>
  <c r="CR76" i="6" s="1"/>
  <c r="AW138" i="2"/>
  <c r="BQ25" i="4" s="1"/>
  <c r="BX25" i="4" s="1"/>
  <c r="AH138" i="2"/>
  <c r="I25" i="4" s="1"/>
  <c r="P25" i="4" s="1"/>
  <c r="AL138" i="2"/>
  <c r="CM76" i="6" s="1"/>
  <c r="AP138" i="2"/>
  <c r="CP76" i="6" s="1"/>
  <c r="AT138" i="2"/>
  <c r="BE25" i="4" s="1"/>
  <c r="BL25" i="4" s="1"/>
  <c r="AX138" i="2"/>
  <c r="CU76" i="6" s="1"/>
  <c r="AI138" i="2"/>
  <c r="CK76" i="6" s="1"/>
  <c r="AY138" i="2"/>
  <c r="CV76" i="6" s="1"/>
  <c r="AM138" i="2"/>
  <c r="CN76" i="6" s="1"/>
  <c r="AQ138" i="2"/>
  <c r="AS25" i="4" s="1"/>
  <c r="AZ25" i="4" s="1"/>
  <c r="AU138" i="2"/>
  <c r="CS76" i="6" s="1"/>
  <c r="AG138" i="2"/>
  <c r="BJ126" i="2"/>
  <c r="AM73" i="6" s="1"/>
  <c r="BH126" i="2"/>
  <c r="AK73" i="6" s="1"/>
  <c r="AK41" i="2"/>
  <c r="U143" i="4" s="1"/>
  <c r="AO41" i="2"/>
  <c r="CO173" i="6" s="1"/>
  <c r="AS41" i="2"/>
  <c r="CR173" i="6" s="1"/>
  <c r="AW41" i="2"/>
  <c r="BQ143" i="4" s="1"/>
  <c r="AH41" i="2"/>
  <c r="I143" i="4" s="1"/>
  <c r="AL41" i="2"/>
  <c r="CM173" i="6" s="1"/>
  <c r="AP41" i="2"/>
  <c r="CP173" i="6" s="1"/>
  <c r="AT41" i="2"/>
  <c r="BE143" i="4" s="1"/>
  <c r="AX41" i="2"/>
  <c r="CU173" i="6" s="1"/>
  <c r="AI41" i="2"/>
  <c r="CK173" i="6" s="1"/>
  <c r="AM41" i="2"/>
  <c r="CN173" i="6" s="1"/>
  <c r="AQ41" i="2"/>
  <c r="AS143" i="4" s="1"/>
  <c r="AU41" i="2"/>
  <c r="CS173" i="6" s="1"/>
  <c r="AY41" i="2"/>
  <c r="CV173" i="6" s="1"/>
  <c r="AR41" i="2"/>
  <c r="CQ173" i="6" s="1"/>
  <c r="AV41" i="2"/>
  <c r="CT173" i="6" s="1"/>
  <c r="AJ41" i="2"/>
  <c r="CL173" i="6" s="1"/>
  <c r="AN41" i="2"/>
  <c r="AG143" i="4" s="1"/>
  <c r="AG41" i="2"/>
  <c r="BI179" i="2"/>
  <c r="AL105" i="6" s="1"/>
  <c r="BJ179" i="2"/>
  <c r="AM105" i="6" s="1"/>
  <c r="AH65" i="2"/>
  <c r="I109" i="4" s="1"/>
  <c r="AL65" i="2"/>
  <c r="CM178" i="6" s="1"/>
  <c r="AP65" i="2"/>
  <c r="CP178" i="6" s="1"/>
  <c r="AT65" i="2"/>
  <c r="BE109" i="4" s="1"/>
  <c r="AX65" i="2"/>
  <c r="CU178" i="6" s="1"/>
  <c r="AI65" i="2"/>
  <c r="CK178" i="6" s="1"/>
  <c r="AM65" i="2"/>
  <c r="CN178" i="6" s="1"/>
  <c r="AQ65" i="2"/>
  <c r="AS109" i="4" s="1"/>
  <c r="AU65" i="2"/>
  <c r="CS178" i="6" s="1"/>
  <c r="AY65" i="2"/>
  <c r="CV178" i="6" s="1"/>
  <c r="AJ65" i="2"/>
  <c r="CL178" i="6" s="1"/>
  <c r="AN65" i="2"/>
  <c r="AG109" i="4" s="1"/>
  <c r="AR65" i="2"/>
  <c r="CQ178" i="6" s="1"/>
  <c r="AV65" i="2"/>
  <c r="CT178" i="6" s="1"/>
  <c r="AG65" i="2"/>
  <c r="AW65" i="2"/>
  <c r="BQ109" i="4" s="1"/>
  <c r="AK65" i="2"/>
  <c r="U109" i="4" s="1"/>
  <c r="AO65" i="2"/>
  <c r="CO178" i="6" s="1"/>
  <c r="AS65" i="2"/>
  <c r="CR178" i="6" s="1"/>
  <c r="AJ81" i="2"/>
  <c r="CL152" i="6" s="1"/>
  <c r="AN81" i="2"/>
  <c r="AG63" i="4" s="1"/>
  <c r="AR81" i="2"/>
  <c r="CQ152" i="6" s="1"/>
  <c r="AV81" i="2"/>
  <c r="CT152" i="6" s="1"/>
  <c r="AK81" i="2"/>
  <c r="U63" i="4" s="1"/>
  <c r="AO81" i="2"/>
  <c r="CO152" i="6" s="1"/>
  <c r="AS81" i="2"/>
  <c r="CR152" i="6" s="1"/>
  <c r="AW81" i="2"/>
  <c r="BQ63" i="4" s="1"/>
  <c r="AH81" i="2"/>
  <c r="I63" i="4" s="1"/>
  <c r="AL81" i="2"/>
  <c r="CM152" i="6" s="1"/>
  <c r="AP81" i="2"/>
  <c r="CP152" i="6" s="1"/>
  <c r="AT81" i="2"/>
  <c r="BE63" i="4" s="1"/>
  <c r="AX81" i="2"/>
  <c r="CU152" i="6" s="1"/>
  <c r="AQ81" i="2"/>
  <c r="AS63" i="4" s="1"/>
  <c r="AU81" i="2"/>
  <c r="CS152" i="6" s="1"/>
  <c r="AI81" i="2"/>
  <c r="CK152" i="6" s="1"/>
  <c r="AY81" i="2"/>
  <c r="CV152" i="6" s="1"/>
  <c r="AM81" i="2"/>
  <c r="CN152" i="6" s="1"/>
  <c r="AG81" i="2"/>
  <c r="BI97" i="2"/>
  <c r="AL168" i="6" s="1"/>
  <c r="BJ97" i="2"/>
  <c r="AM168" i="6" s="1"/>
  <c r="AI16" i="2"/>
  <c r="CK6" i="6" s="1"/>
  <c r="AM16" i="2"/>
  <c r="CN6" i="6" s="1"/>
  <c r="AQ16" i="2"/>
  <c r="AS62" i="4" s="1"/>
  <c r="AU16" i="2"/>
  <c r="CS6" i="6" s="1"/>
  <c r="AY16" i="2"/>
  <c r="CV6" i="6" s="1"/>
  <c r="AJ16" i="2"/>
  <c r="CL6" i="6" s="1"/>
  <c r="AN16" i="2"/>
  <c r="AG62" i="4" s="1"/>
  <c r="AR16" i="2"/>
  <c r="CQ6" i="6" s="1"/>
  <c r="AV16" i="2"/>
  <c r="CT6" i="6" s="1"/>
  <c r="AK16" i="2"/>
  <c r="U62" i="4" s="1"/>
  <c r="AO16" i="2"/>
  <c r="CO6" i="6" s="1"/>
  <c r="AS16" i="2"/>
  <c r="CR6" i="6" s="1"/>
  <c r="AW16" i="2"/>
  <c r="BQ62" i="4" s="1"/>
  <c r="AH16" i="2"/>
  <c r="I62" i="4" s="1"/>
  <c r="AL16" i="2"/>
  <c r="CM6" i="6" s="1"/>
  <c r="AP16" i="2"/>
  <c r="CP6" i="6" s="1"/>
  <c r="AT16" i="2"/>
  <c r="BE62" i="4" s="1"/>
  <c r="AX16" i="2"/>
  <c r="CU6" i="6" s="1"/>
  <c r="AG16" i="2"/>
  <c r="BH48" i="2"/>
  <c r="AK83" i="6" s="1"/>
  <c r="BJ48" i="2"/>
  <c r="AM83" i="6" s="1"/>
  <c r="AK23" i="2"/>
  <c r="U59" i="4" s="1"/>
  <c r="AO23" i="2"/>
  <c r="CO144" i="6" s="1"/>
  <c r="AS23" i="2"/>
  <c r="CR144" i="6" s="1"/>
  <c r="AW23" i="2"/>
  <c r="BQ59" i="4" s="1"/>
  <c r="AH23" i="2"/>
  <c r="I59" i="4" s="1"/>
  <c r="AL23" i="2"/>
  <c r="CM144" i="6" s="1"/>
  <c r="AP23" i="2"/>
  <c r="CP144" i="6" s="1"/>
  <c r="AT23" i="2"/>
  <c r="BE59" i="4" s="1"/>
  <c r="AX23" i="2"/>
  <c r="CU144" i="6" s="1"/>
  <c r="AI23" i="2"/>
  <c r="CK144" i="6" s="1"/>
  <c r="AM23" i="2"/>
  <c r="CN144" i="6" s="1"/>
  <c r="AQ23" i="2"/>
  <c r="AS59" i="4" s="1"/>
  <c r="AU23" i="2"/>
  <c r="CS144" i="6" s="1"/>
  <c r="AY23" i="2"/>
  <c r="CV144" i="6" s="1"/>
  <c r="AJ23" i="2"/>
  <c r="CL144" i="6" s="1"/>
  <c r="AN23" i="2"/>
  <c r="AG59" i="4" s="1"/>
  <c r="AR23" i="2"/>
  <c r="CQ144" i="6" s="1"/>
  <c r="AV23" i="2"/>
  <c r="CT144" i="6" s="1"/>
  <c r="AG23" i="2"/>
  <c r="BJ47" i="2"/>
  <c r="AM161" i="6" s="1"/>
  <c r="BI47" i="2"/>
  <c r="AL161" i="6" s="1"/>
  <c r="AH95" i="2"/>
  <c r="I69" i="4" s="1"/>
  <c r="AL95" i="2"/>
  <c r="CM183" i="6" s="1"/>
  <c r="AP95" i="2"/>
  <c r="CP183" i="6" s="1"/>
  <c r="AT95" i="2"/>
  <c r="BE69" i="4" s="1"/>
  <c r="AX95" i="2"/>
  <c r="CU183" i="6" s="1"/>
  <c r="AI95" i="2"/>
  <c r="CK183" i="6" s="1"/>
  <c r="AM95" i="2"/>
  <c r="CN183" i="6" s="1"/>
  <c r="AQ95" i="2"/>
  <c r="AS69" i="4" s="1"/>
  <c r="AU95" i="2"/>
  <c r="CS183" i="6" s="1"/>
  <c r="AY95" i="2"/>
  <c r="CV183" i="6" s="1"/>
  <c r="AJ95" i="2"/>
  <c r="CL183" i="6" s="1"/>
  <c r="AN95" i="2"/>
  <c r="AG69" i="4" s="1"/>
  <c r="AR95" i="2"/>
  <c r="CQ183" i="6" s="1"/>
  <c r="AV95" i="2"/>
  <c r="CT183" i="6" s="1"/>
  <c r="AK95" i="2"/>
  <c r="U69" i="4" s="1"/>
  <c r="AO95" i="2"/>
  <c r="CO183" i="6" s="1"/>
  <c r="AS95" i="2"/>
  <c r="CR183" i="6" s="1"/>
  <c r="AG95" i="2"/>
  <c r="AW95" i="2"/>
  <c r="BQ69" i="4" s="1"/>
  <c r="AG118" i="2"/>
  <c r="AK118" i="2"/>
  <c r="U17" i="4" s="1"/>
  <c r="AO118" i="2"/>
  <c r="CO19" i="6" s="1"/>
  <c r="AS118" i="2"/>
  <c r="CR19" i="6" s="1"/>
  <c r="AW118" i="2"/>
  <c r="BQ17" i="4" s="1"/>
  <c r="AL118" i="2"/>
  <c r="CM19" i="6" s="1"/>
  <c r="AQ118" i="2"/>
  <c r="AS17" i="4" s="1"/>
  <c r="AV118" i="2"/>
  <c r="CT19" i="6" s="1"/>
  <c r="AH118" i="2"/>
  <c r="I17" i="4" s="1"/>
  <c r="AM118" i="2"/>
  <c r="CN19" i="6" s="1"/>
  <c r="AR118" i="2"/>
  <c r="CQ19" i="6" s="1"/>
  <c r="AX118" i="2"/>
  <c r="CU19" i="6" s="1"/>
  <c r="AI118" i="2"/>
  <c r="CK19" i="6" s="1"/>
  <c r="AN118" i="2"/>
  <c r="AG17" i="4" s="1"/>
  <c r="AT118" i="2"/>
  <c r="BE17" i="4" s="1"/>
  <c r="AY118" i="2"/>
  <c r="CV19" i="6" s="1"/>
  <c r="AJ118" i="2"/>
  <c r="CL19" i="6" s="1"/>
  <c r="AP118" i="2"/>
  <c r="CP19" i="6" s="1"/>
  <c r="AU118" i="2"/>
  <c r="CS19" i="6" s="1"/>
  <c r="BJ34" i="2"/>
  <c r="AM69" i="6" s="1"/>
  <c r="BH34" i="2"/>
  <c r="AK69" i="6" s="1"/>
  <c r="BJ59" i="2"/>
  <c r="AM176" i="6" s="1"/>
  <c r="BI59" i="2"/>
  <c r="AL176" i="6" s="1"/>
  <c r="BJ112" i="2"/>
  <c r="AM32" i="6" s="1"/>
  <c r="BH112" i="2"/>
  <c r="AK32" i="6" s="1"/>
  <c r="BJ100" i="2"/>
  <c r="AM93" i="6" s="1"/>
  <c r="BH100" i="2"/>
  <c r="AK93" i="6" s="1"/>
  <c r="Q53" i="4"/>
  <c r="BM53" i="4"/>
  <c r="BA53" i="4"/>
  <c r="AO53" i="4"/>
  <c r="BY53" i="4"/>
  <c r="AC53" i="4"/>
  <c r="Q144" i="4"/>
  <c r="BM144" i="4"/>
  <c r="BA144" i="4"/>
  <c r="AO144" i="4"/>
  <c r="BY144" i="4"/>
  <c r="AC144" i="4"/>
  <c r="AK49" i="2"/>
  <c r="U156" i="4" s="1"/>
  <c r="AO49" i="2"/>
  <c r="CO174" i="6" s="1"/>
  <c r="AS49" i="2"/>
  <c r="CR174" i="6" s="1"/>
  <c r="AW49" i="2"/>
  <c r="BQ156" i="4" s="1"/>
  <c r="AH49" i="2"/>
  <c r="I156" i="4" s="1"/>
  <c r="AL49" i="2"/>
  <c r="CM174" i="6" s="1"/>
  <c r="AP49" i="2"/>
  <c r="CP174" i="6" s="1"/>
  <c r="AT49" i="2"/>
  <c r="BE156" i="4" s="1"/>
  <c r="AX49" i="2"/>
  <c r="CU174" i="6" s="1"/>
  <c r="AI49" i="2"/>
  <c r="CK174" i="6" s="1"/>
  <c r="AM49" i="2"/>
  <c r="CN174" i="6" s="1"/>
  <c r="AQ49" i="2"/>
  <c r="AS156" i="4" s="1"/>
  <c r="AU49" i="2"/>
  <c r="CS174" i="6" s="1"/>
  <c r="AY49" i="2"/>
  <c r="CV174" i="6" s="1"/>
  <c r="AR49" i="2"/>
  <c r="CQ174" i="6" s="1"/>
  <c r="AV49" i="2"/>
  <c r="CT174" i="6" s="1"/>
  <c r="AJ49" i="2"/>
  <c r="CL174" i="6" s="1"/>
  <c r="AN49" i="2"/>
  <c r="AG156" i="4" s="1"/>
  <c r="AG49" i="2"/>
  <c r="BI17" i="2"/>
  <c r="AL97" i="6" s="1"/>
  <c r="BJ17" i="2"/>
  <c r="AM97" i="6" s="1"/>
  <c r="AK181" i="2"/>
  <c r="U48" i="4" s="1"/>
  <c r="AB48" i="4" s="1"/>
  <c r="AO181" i="2"/>
  <c r="CO115" i="6" s="1"/>
  <c r="AS181" i="2"/>
  <c r="CR115" i="6" s="1"/>
  <c r="AW181" i="2"/>
  <c r="BQ48" i="4" s="1"/>
  <c r="BX48" i="4" s="1"/>
  <c r="AH181" i="2"/>
  <c r="I48" i="4" s="1"/>
  <c r="P48" i="4" s="1"/>
  <c r="AL181" i="2"/>
  <c r="CM115" i="6" s="1"/>
  <c r="AP181" i="2"/>
  <c r="CP115" i="6" s="1"/>
  <c r="AT181" i="2"/>
  <c r="BE48" i="4" s="1"/>
  <c r="BL48" i="4" s="1"/>
  <c r="AX181" i="2"/>
  <c r="CU115" i="6" s="1"/>
  <c r="AI181" i="2"/>
  <c r="CK115" i="6" s="1"/>
  <c r="AM181" i="2"/>
  <c r="CN115" i="6" s="1"/>
  <c r="AQ181" i="2"/>
  <c r="AS48" i="4" s="1"/>
  <c r="AZ48" i="4" s="1"/>
  <c r="AU181" i="2"/>
  <c r="CS115" i="6" s="1"/>
  <c r="AY181" i="2"/>
  <c r="CV115" i="6" s="1"/>
  <c r="AN181" i="2"/>
  <c r="AG48" i="4" s="1"/>
  <c r="AN48" i="4" s="1"/>
  <c r="AR181" i="2"/>
  <c r="CQ115" i="6" s="1"/>
  <c r="AV181" i="2"/>
  <c r="CT115" i="6" s="1"/>
  <c r="AJ181" i="2"/>
  <c r="CL115" i="6" s="1"/>
  <c r="AG181" i="2"/>
  <c r="BI173" i="2"/>
  <c r="AL175" i="6" s="1"/>
  <c r="BJ173" i="2"/>
  <c r="AM175" i="6" s="1"/>
  <c r="AK165" i="2"/>
  <c r="U138" i="4" s="1"/>
  <c r="AB138" i="4" s="1"/>
  <c r="AO165" i="2"/>
  <c r="CO131" i="6" s="1"/>
  <c r="AS165" i="2"/>
  <c r="CR131" i="6" s="1"/>
  <c r="AW165" i="2"/>
  <c r="BQ138" i="4" s="1"/>
  <c r="BX138" i="4" s="1"/>
  <c r="AH165" i="2"/>
  <c r="I138" i="4" s="1"/>
  <c r="P138" i="4" s="1"/>
  <c r="AL165" i="2"/>
  <c r="CM131" i="6" s="1"/>
  <c r="AP165" i="2"/>
  <c r="CP131" i="6" s="1"/>
  <c r="AT165" i="2"/>
  <c r="BE138" i="4" s="1"/>
  <c r="BL138" i="4" s="1"/>
  <c r="AX165" i="2"/>
  <c r="CU131" i="6" s="1"/>
  <c r="AI165" i="2"/>
  <c r="CK131" i="6" s="1"/>
  <c r="AM165" i="2"/>
  <c r="CN131" i="6" s="1"/>
  <c r="AQ165" i="2"/>
  <c r="AS138" i="4" s="1"/>
  <c r="AZ138" i="4" s="1"/>
  <c r="AU165" i="2"/>
  <c r="CS131" i="6" s="1"/>
  <c r="AY165" i="2"/>
  <c r="CV131" i="6" s="1"/>
  <c r="AN165" i="2"/>
  <c r="AG138" i="4" s="1"/>
  <c r="AN138" i="4" s="1"/>
  <c r="AR165" i="2"/>
  <c r="CQ131" i="6" s="1"/>
  <c r="AV165" i="2"/>
  <c r="CT131" i="6" s="1"/>
  <c r="AJ165" i="2"/>
  <c r="CL131" i="6" s="1"/>
  <c r="AG165" i="2"/>
  <c r="BJ161" i="2"/>
  <c r="AM132" i="6" s="1"/>
  <c r="BI161" i="2"/>
  <c r="AL132" i="6" s="1"/>
  <c r="AJ157" i="2"/>
  <c r="CL164" i="6" s="1"/>
  <c r="AN157" i="2"/>
  <c r="AG140" i="4" s="1"/>
  <c r="AN140" i="4" s="1"/>
  <c r="AR157" i="2"/>
  <c r="CQ164" i="6" s="1"/>
  <c r="AV157" i="2"/>
  <c r="CT164" i="6" s="1"/>
  <c r="AH157" i="2"/>
  <c r="I140" i="4" s="1"/>
  <c r="P140" i="4" s="1"/>
  <c r="AL157" i="2"/>
  <c r="CM164" i="6" s="1"/>
  <c r="AP157" i="2"/>
  <c r="CP164" i="6" s="1"/>
  <c r="AT157" i="2"/>
  <c r="BE140" i="4" s="1"/>
  <c r="BL140" i="4" s="1"/>
  <c r="AX157" i="2"/>
  <c r="CU164" i="6" s="1"/>
  <c r="AI157" i="2"/>
  <c r="CK164" i="6" s="1"/>
  <c r="AQ157" i="2"/>
  <c r="AS140" i="4" s="1"/>
  <c r="AZ140" i="4" s="1"/>
  <c r="AY157" i="2"/>
  <c r="CV164" i="6" s="1"/>
  <c r="AK157" i="2"/>
  <c r="U140" i="4" s="1"/>
  <c r="AB140" i="4" s="1"/>
  <c r="AS157" i="2"/>
  <c r="CR164" i="6" s="1"/>
  <c r="AM157" i="2"/>
  <c r="CN164" i="6" s="1"/>
  <c r="AU157" i="2"/>
  <c r="CS164" i="6" s="1"/>
  <c r="AO157" i="2"/>
  <c r="CO164" i="6" s="1"/>
  <c r="AW157" i="2"/>
  <c r="BQ140" i="4" s="1"/>
  <c r="BX140" i="4" s="1"/>
  <c r="AG157" i="2"/>
  <c r="BH145" i="2"/>
  <c r="AK89" i="6" s="1"/>
  <c r="BJ145" i="2"/>
  <c r="AM89" i="6" s="1"/>
  <c r="AJ141" i="2"/>
  <c r="CL15" i="6" s="1"/>
  <c r="AN141" i="2"/>
  <c r="AG10" i="4" s="1"/>
  <c r="AN10" i="4" s="1"/>
  <c r="AR141" i="2"/>
  <c r="CQ15" i="6" s="1"/>
  <c r="AV141" i="2"/>
  <c r="CT15" i="6" s="1"/>
  <c r="AK141" i="2"/>
  <c r="U10" i="4" s="1"/>
  <c r="AB10" i="4" s="1"/>
  <c r="AO141" i="2"/>
  <c r="CO15" i="6" s="1"/>
  <c r="AS141" i="2"/>
  <c r="CR15" i="6" s="1"/>
  <c r="AW141" i="2"/>
  <c r="BQ10" i="4" s="1"/>
  <c r="BX10" i="4" s="1"/>
  <c r="AH141" i="2"/>
  <c r="I10" i="4" s="1"/>
  <c r="P10" i="4" s="1"/>
  <c r="AL141" i="2"/>
  <c r="CM15" i="6" s="1"/>
  <c r="AP141" i="2"/>
  <c r="CP15" i="6" s="1"/>
  <c r="AT141" i="2"/>
  <c r="BE10" i="4" s="1"/>
  <c r="BL10" i="4" s="1"/>
  <c r="AX141" i="2"/>
  <c r="CU15" i="6" s="1"/>
  <c r="AM141" i="2"/>
  <c r="CN15" i="6" s="1"/>
  <c r="AQ141" i="2"/>
  <c r="AS10" i="4" s="1"/>
  <c r="AZ10" i="4" s="1"/>
  <c r="AU141" i="2"/>
  <c r="CS15" i="6" s="1"/>
  <c r="AI141" i="2"/>
  <c r="CK15" i="6" s="1"/>
  <c r="AY141" i="2"/>
  <c r="CV15" i="6" s="1"/>
  <c r="AG141" i="2"/>
  <c r="BH129" i="2"/>
  <c r="AK75" i="6" s="1"/>
  <c r="BJ129" i="2"/>
  <c r="AM75" i="6" s="1"/>
  <c r="BH125" i="2"/>
  <c r="AK31" i="6" s="1"/>
  <c r="BJ125" i="2"/>
  <c r="AM31" i="6" s="1"/>
  <c r="AK175" i="2"/>
  <c r="U52" i="4" s="1"/>
  <c r="AB52" i="4" s="1"/>
  <c r="AO175" i="2"/>
  <c r="CO114" i="6" s="1"/>
  <c r="AS175" i="2"/>
  <c r="CR114" i="6" s="1"/>
  <c r="AW175" i="2"/>
  <c r="BQ52" i="4" s="1"/>
  <c r="BX52" i="4" s="1"/>
  <c r="AH175" i="2"/>
  <c r="I52" i="4" s="1"/>
  <c r="P52" i="4" s="1"/>
  <c r="AL175" i="2"/>
  <c r="CM114" i="6" s="1"/>
  <c r="AP175" i="2"/>
  <c r="CP114" i="6" s="1"/>
  <c r="AT175" i="2"/>
  <c r="BE52" i="4" s="1"/>
  <c r="BL52" i="4" s="1"/>
  <c r="AX175" i="2"/>
  <c r="CU114" i="6" s="1"/>
  <c r="AI175" i="2"/>
  <c r="CK114" i="6" s="1"/>
  <c r="AM175" i="2"/>
  <c r="CN114" i="6" s="1"/>
  <c r="AQ175" i="2"/>
  <c r="AS52" i="4" s="1"/>
  <c r="AZ52" i="4" s="1"/>
  <c r="AU175" i="2"/>
  <c r="CS114" i="6" s="1"/>
  <c r="AY175" i="2"/>
  <c r="CV114" i="6" s="1"/>
  <c r="AN175" i="2"/>
  <c r="AG52" i="4" s="1"/>
  <c r="AN52" i="4" s="1"/>
  <c r="AR175" i="2"/>
  <c r="CQ114" i="6" s="1"/>
  <c r="AV175" i="2"/>
  <c r="CT114" i="6" s="1"/>
  <c r="AJ175" i="2"/>
  <c r="CL114" i="6" s="1"/>
  <c r="AG175" i="2"/>
  <c r="BI69" i="2"/>
  <c r="AL151" i="6" s="1"/>
  <c r="BJ69" i="2"/>
  <c r="AM151" i="6" s="1"/>
  <c r="AI101" i="2"/>
  <c r="CK184" i="6" s="1"/>
  <c r="AM101" i="2"/>
  <c r="CN184" i="6" s="1"/>
  <c r="AQ101" i="2"/>
  <c r="AS169" i="4" s="1"/>
  <c r="AU101" i="2"/>
  <c r="CS184" i="6" s="1"/>
  <c r="AY101" i="2"/>
  <c r="CV184" i="6" s="1"/>
  <c r="AG101" i="2"/>
  <c r="AL101" i="2"/>
  <c r="CM184" i="6" s="1"/>
  <c r="AR101" i="2"/>
  <c r="CQ184" i="6" s="1"/>
  <c r="AW101" i="2"/>
  <c r="BQ169" i="4" s="1"/>
  <c r="AH101" i="2"/>
  <c r="I169" i="4" s="1"/>
  <c r="AN101" i="2"/>
  <c r="AG169" i="4" s="1"/>
  <c r="AS101" i="2"/>
  <c r="CR184" i="6" s="1"/>
  <c r="AX101" i="2"/>
  <c r="CU184" i="6" s="1"/>
  <c r="AJ101" i="2"/>
  <c r="CL184" i="6" s="1"/>
  <c r="AO101" i="2"/>
  <c r="CO184" i="6" s="1"/>
  <c r="AT101" i="2"/>
  <c r="BE169" i="4" s="1"/>
  <c r="AK101" i="2"/>
  <c r="U169" i="4" s="1"/>
  <c r="AP101" i="2"/>
  <c r="CP184" i="6" s="1"/>
  <c r="AV101" i="2"/>
  <c r="CT184" i="6" s="1"/>
  <c r="BH20" i="2"/>
  <c r="AK52" i="6" s="1"/>
  <c r="BJ20" i="2"/>
  <c r="AM52" i="6" s="1"/>
  <c r="BJ27" i="2"/>
  <c r="AM145" i="6" s="1"/>
  <c r="BI27" i="2"/>
  <c r="AL145" i="6" s="1"/>
  <c r="AH55" i="2"/>
  <c r="I50" i="4" s="1"/>
  <c r="AL55" i="2"/>
  <c r="CM113" i="6" s="1"/>
  <c r="AP55" i="2"/>
  <c r="CP113" i="6" s="1"/>
  <c r="AT55" i="2"/>
  <c r="BE50" i="4" s="1"/>
  <c r="AX55" i="2"/>
  <c r="CU113" i="6" s="1"/>
  <c r="AI55" i="2"/>
  <c r="CK113" i="6" s="1"/>
  <c r="AM55" i="2"/>
  <c r="CN113" i="6" s="1"/>
  <c r="AQ55" i="2"/>
  <c r="AS50" i="4" s="1"/>
  <c r="AU55" i="2"/>
  <c r="CS113" i="6" s="1"/>
  <c r="AY55" i="2"/>
  <c r="CV113" i="6" s="1"/>
  <c r="AJ55" i="2"/>
  <c r="CL113" i="6" s="1"/>
  <c r="AN55" i="2"/>
  <c r="AG50" i="4" s="1"/>
  <c r="AR55" i="2"/>
  <c r="CQ113" i="6" s="1"/>
  <c r="AV55" i="2"/>
  <c r="CT113" i="6" s="1"/>
  <c r="AK55" i="2"/>
  <c r="U50" i="4" s="1"/>
  <c r="AO55" i="2"/>
  <c r="CO113" i="6" s="1"/>
  <c r="AS55" i="2"/>
  <c r="CR113" i="6" s="1"/>
  <c r="AW55" i="2"/>
  <c r="BQ50" i="4" s="1"/>
  <c r="AG55" i="2"/>
  <c r="AJ79" i="2"/>
  <c r="CL165" i="6" s="1"/>
  <c r="AN79" i="2"/>
  <c r="AG181" i="4" s="1"/>
  <c r="AR79" i="2"/>
  <c r="CQ165" i="6" s="1"/>
  <c r="AV79" i="2"/>
  <c r="CT165" i="6" s="1"/>
  <c r="AK79" i="2"/>
  <c r="U181" i="4" s="1"/>
  <c r="AO79" i="2"/>
  <c r="CO165" i="6" s="1"/>
  <c r="AS79" i="2"/>
  <c r="CR165" i="6" s="1"/>
  <c r="AW79" i="2"/>
  <c r="BQ181" i="4" s="1"/>
  <c r="AH79" i="2"/>
  <c r="I181" i="4" s="1"/>
  <c r="AL79" i="2"/>
  <c r="CM165" i="6" s="1"/>
  <c r="AP79" i="2"/>
  <c r="CP165" i="6" s="1"/>
  <c r="AT79" i="2"/>
  <c r="BE181" i="4" s="1"/>
  <c r="AX79" i="2"/>
  <c r="CU165" i="6" s="1"/>
  <c r="AQ79" i="2"/>
  <c r="AS181" i="4" s="1"/>
  <c r="AU79" i="2"/>
  <c r="CS165" i="6" s="1"/>
  <c r="AI79" i="2"/>
  <c r="CK165" i="6" s="1"/>
  <c r="AY79" i="2"/>
  <c r="CV165" i="6" s="1"/>
  <c r="AM79" i="2"/>
  <c r="CN165" i="6" s="1"/>
  <c r="AG79" i="2"/>
  <c r="BJ102" i="2"/>
  <c r="AM30" i="6" s="1"/>
  <c r="BH102" i="2"/>
  <c r="AK30" i="6" s="1"/>
  <c r="AK74" i="2"/>
  <c r="U72" i="4" s="1"/>
  <c r="AO74" i="2"/>
  <c r="CO25" i="6" s="1"/>
  <c r="AS74" i="2"/>
  <c r="CR25" i="6" s="1"/>
  <c r="AW74" i="2"/>
  <c r="BQ72" i="4" s="1"/>
  <c r="AH74" i="2"/>
  <c r="I72" i="4" s="1"/>
  <c r="AL74" i="2"/>
  <c r="CM25" i="6" s="1"/>
  <c r="AP74" i="2"/>
  <c r="CP25" i="6" s="1"/>
  <c r="AT74" i="2"/>
  <c r="BE72" i="4" s="1"/>
  <c r="AX74" i="2"/>
  <c r="CU25" i="6" s="1"/>
  <c r="AI74" i="2"/>
  <c r="CK25" i="6" s="1"/>
  <c r="AM74" i="2"/>
  <c r="CN25" i="6" s="1"/>
  <c r="AQ74" i="2"/>
  <c r="AS72" i="4" s="1"/>
  <c r="AU74" i="2"/>
  <c r="CS25" i="6" s="1"/>
  <c r="AY74" i="2"/>
  <c r="CV25" i="6" s="1"/>
  <c r="AN74" i="2"/>
  <c r="AG72" i="4" s="1"/>
  <c r="AR74" i="2"/>
  <c r="CQ25" i="6" s="1"/>
  <c r="AV74" i="2"/>
  <c r="CT25" i="6" s="1"/>
  <c r="AJ74" i="2"/>
  <c r="CL25" i="6" s="1"/>
  <c r="AG74" i="2"/>
  <c r="AJ92" i="2"/>
  <c r="CL91" i="6" s="1"/>
  <c r="AN92" i="2"/>
  <c r="AG80" i="4" s="1"/>
  <c r="AR92" i="2"/>
  <c r="CQ91" i="6" s="1"/>
  <c r="AV92" i="2"/>
  <c r="CT91" i="6" s="1"/>
  <c r="AK92" i="2"/>
  <c r="U80" i="4" s="1"/>
  <c r="AO92" i="2"/>
  <c r="CO91" i="6" s="1"/>
  <c r="AS92" i="2"/>
  <c r="CR91" i="6" s="1"/>
  <c r="AW92" i="2"/>
  <c r="BQ80" i="4" s="1"/>
  <c r="AH92" i="2"/>
  <c r="I80" i="4" s="1"/>
  <c r="AL92" i="2"/>
  <c r="CM91" i="6" s="1"/>
  <c r="AP92" i="2"/>
  <c r="CP91" i="6" s="1"/>
  <c r="AT92" i="2"/>
  <c r="BE80" i="4" s="1"/>
  <c r="AX92" i="2"/>
  <c r="CU91" i="6" s="1"/>
  <c r="AM92" i="2"/>
  <c r="CN91" i="6" s="1"/>
  <c r="AQ92" i="2"/>
  <c r="AS80" i="4" s="1"/>
  <c r="AU92" i="2"/>
  <c r="CS91" i="6" s="1"/>
  <c r="AI92" i="2"/>
  <c r="CK91" i="6" s="1"/>
  <c r="AY92" i="2"/>
  <c r="CV91" i="6" s="1"/>
  <c r="AG92" i="2"/>
  <c r="AH82" i="2"/>
  <c r="I84" i="4" s="1"/>
  <c r="AL82" i="2"/>
  <c r="CM26" i="6" s="1"/>
  <c r="AP82" i="2"/>
  <c r="CP26" i="6" s="1"/>
  <c r="AT82" i="2"/>
  <c r="BE84" i="4" s="1"/>
  <c r="AX82" i="2"/>
  <c r="CU26" i="6" s="1"/>
  <c r="AI82" i="2"/>
  <c r="CK26" i="6" s="1"/>
  <c r="AM82" i="2"/>
  <c r="CN26" i="6" s="1"/>
  <c r="AQ82" i="2"/>
  <c r="AS84" i="4" s="1"/>
  <c r="AU82" i="2"/>
  <c r="CS26" i="6" s="1"/>
  <c r="AY82" i="2"/>
  <c r="CV26" i="6" s="1"/>
  <c r="AJ82" i="2"/>
  <c r="CL26" i="6" s="1"/>
  <c r="AN82" i="2"/>
  <c r="AG84" i="4" s="1"/>
  <c r="AR82" i="2"/>
  <c r="CQ26" i="6" s="1"/>
  <c r="AV82" i="2"/>
  <c r="CT26" i="6" s="1"/>
  <c r="AO82" i="2"/>
  <c r="CO26" i="6" s="1"/>
  <c r="AS82" i="2"/>
  <c r="CR26" i="6" s="1"/>
  <c r="AG82" i="2"/>
  <c r="AW82" i="2"/>
  <c r="BQ84" i="4" s="1"/>
  <c r="AK82" i="2"/>
  <c r="U84" i="4" s="1"/>
  <c r="AJ68" i="2"/>
  <c r="CL60" i="6" s="1"/>
  <c r="AN68" i="2"/>
  <c r="AG111" i="4" s="1"/>
  <c r="AR68" i="2"/>
  <c r="CQ60" i="6" s="1"/>
  <c r="AV68" i="2"/>
  <c r="CT60" i="6" s="1"/>
  <c r="AK68" i="2"/>
  <c r="U111" i="4" s="1"/>
  <c r="AO68" i="2"/>
  <c r="CO60" i="6" s="1"/>
  <c r="AS68" i="2"/>
  <c r="CR60" i="6" s="1"/>
  <c r="AW68" i="2"/>
  <c r="BQ111" i="4" s="1"/>
  <c r="AH68" i="2"/>
  <c r="I111" i="4" s="1"/>
  <c r="AL68" i="2"/>
  <c r="CM60" i="6" s="1"/>
  <c r="AP68" i="2"/>
  <c r="CP60" i="6" s="1"/>
  <c r="AT68" i="2"/>
  <c r="BE111" i="4" s="1"/>
  <c r="AX68" i="2"/>
  <c r="CU60" i="6" s="1"/>
  <c r="AI68" i="2"/>
  <c r="CK60" i="6" s="1"/>
  <c r="AY68" i="2"/>
  <c r="CV60" i="6" s="1"/>
  <c r="AM68" i="2"/>
  <c r="CN60" i="6" s="1"/>
  <c r="AQ68" i="2"/>
  <c r="AS111" i="4" s="1"/>
  <c r="AU68" i="2"/>
  <c r="CS60" i="6" s="1"/>
  <c r="AG68" i="2"/>
  <c r="Q146" i="4"/>
  <c r="BM146" i="4"/>
  <c r="BA146" i="4"/>
  <c r="AO146" i="4"/>
  <c r="AC146" i="4"/>
  <c r="BY146" i="4"/>
  <c r="Q77" i="4"/>
  <c r="BM77" i="4"/>
  <c r="BA77" i="4"/>
  <c r="AO77" i="4"/>
  <c r="BY77" i="4"/>
  <c r="AC77" i="4"/>
  <c r="BJ45" i="2"/>
  <c r="AM130" i="6" s="1"/>
  <c r="BI45" i="2"/>
  <c r="AL130" i="6" s="1"/>
  <c r="AK13" i="2"/>
  <c r="U90" i="4" s="1"/>
  <c r="AO13" i="2"/>
  <c r="CO128" i="6" s="1"/>
  <c r="AS13" i="2"/>
  <c r="CR128" i="6" s="1"/>
  <c r="AW13" i="2"/>
  <c r="BQ90" i="4" s="1"/>
  <c r="AH13" i="2"/>
  <c r="I90" i="4" s="1"/>
  <c r="AL13" i="2"/>
  <c r="CM128" i="6" s="1"/>
  <c r="AP13" i="2"/>
  <c r="CP128" i="6" s="1"/>
  <c r="AT13" i="2"/>
  <c r="BE90" i="4" s="1"/>
  <c r="AX13" i="2"/>
  <c r="CU128" i="6" s="1"/>
  <c r="AI13" i="2"/>
  <c r="CK128" i="6" s="1"/>
  <c r="AM13" i="2"/>
  <c r="CN128" i="6" s="1"/>
  <c r="AQ13" i="2"/>
  <c r="AS90" i="4" s="1"/>
  <c r="AU13" i="2"/>
  <c r="CS128" i="6" s="1"/>
  <c r="AY13" i="2"/>
  <c r="CV128" i="6" s="1"/>
  <c r="AJ13" i="2"/>
  <c r="CL128" i="6" s="1"/>
  <c r="AN13" i="2"/>
  <c r="AG90" i="4" s="1"/>
  <c r="AR13" i="2"/>
  <c r="CQ128" i="6" s="1"/>
  <c r="AV13" i="2"/>
  <c r="CT128" i="6" s="1"/>
  <c r="AG13" i="2"/>
  <c r="BI180" i="2"/>
  <c r="AL126" i="6" s="1"/>
  <c r="BJ180" i="2"/>
  <c r="AM126" i="6" s="1"/>
  <c r="AK172" i="2"/>
  <c r="U131" i="4" s="1"/>
  <c r="AB131" i="4" s="1"/>
  <c r="AO172" i="2"/>
  <c r="CO106" i="6" s="1"/>
  <c r="AS172" i="2"/>
  <c r="CR106" i="6" s="1"/>
  <c r="AW172" i="2"/>
  <c r="BQ131" i="4" s="1"/>
  <c r="BX131" i="4" s="1"/>
  <c r="AH172" i="2"/>
  <c r="I131" i="4" s="1"/>
  <c r="P131" i="4" s="1"/>
  <c r="AL172" i="2"/>
  <c r="CM106" i="6" s="1"/>
  <c r="AP172" i="2"/>
  <c r="CP106" i="6" s="1"/>
  <c r="AT172" i="2"/>
  <c r="BE131" i="4" s="1"/>
  <c r="BL131" i="4" s="1"/>
  <c r="AX172" i="2"/>
  <c r="CU106" i="6" s="1"/>
  <c r="AI172" i="2"/>
  <c r="CK106" i="6" s="1"/>
  <c r="AM172" i="2"/>
  <c r="CN106" i="6" s="1"/>
  <c r="AQ172" i="2"/>
  <c r="AS131" i="4" s="1"/>
  <c r="AZ131" i="4" s="1"/>
  <c r="AU172" i="2"/>
  <c r="CS106" i="6" s="1"/>
  <c r="AY172" i="2"/>
  <c r="CV106" i="6" s="1"/>
  <c r="AV172" i="2"/>
  <c r="CT106" i="6" s="1"/>
  <c r="AJ172" i="2"/>
  <c r="CL106" i="6" s="1"/>
  <c r="AN172" i="2"/>
  <c r="AG131" i="4" s="1"/>
  <c r="AN131" i="4" s="1"/>
  <c r="AR172" i="2"/>
  <c r="CQ106" i="6" s="1"/>
  <c r="AG172" i="2"/>
  <c r="BI164" i="2"/>
  <c r="AL159" i="6" s="1"/>
  <c r="BJ164" i="2"/>
  <c r="AM159" i="6" s="1"/>
  <c r="BH152" i="2"/>
  <c r="AK94" i="6" s="1"/>
  <c r="BJ152" i="2"/>
  <c r="AM94" i="6" s="1"/>
  <c r="AJ148" i="2"/>
  <c r="CL14" i="6" s="1"/>
  <c r="AN148" i="2"/>
  <c r="AG11" i="4" s="1"/>
  <c r="AN11" i="4" s="1"/>
  <c r="AR148" i="2"/>
  <c r="CQ14" i="6" s="1"/>
  <c r="AV148" i="2"/>
  <c r="CT14" i="6" s="1"/>
  <c r="AK148" i="2"/>
  <c r="U11" i="4" s="1"/>
  <c r="AB11" i="4" s="1"/>
  <c r="AO148" i="2"/>
  <c r="CO14" i="6" s="1"/>
  <c r="AS148" i="2"/>
  <c r="CR14" i="6" s="1"/>
  <c r="AW148" i="2"/>
  <c r="BQ11" i="4" s="1"/>
  <c r="BX11" i="4" s="1"/>
  <c r="AH148" i="2"/>
  <c r="I11" i="4" s="1"/>
  <c r="P11" i="4" s="1"/>
  <c r="AL148" i="2"/>
  <c r="CM14" i="6" s="1"/>
  <c r="AP148" i="2"/>
  <c r="CP14" i="6" s="1"/>
  <c r="AT148" i="2"/>
  <c r="BE11" i="4" s="1"/>
  <c r="BL11" i="4" s="1"/>
  <c r="AX148" i="2"/>
  <c r="CU14" i="6" s="1"/>
  <c r="AQ148" i="2"/>
  <c r="AS11" i="4" s="1"/>
  <c r="AZ11" i="4" s="1"/>
  <c r="AU148" i="2"/>
  <c r="CS14" i="6" s="1"/>
  <c r="AI148" i="2"/>
  <c r="CK14" i="6" s="1"/>
  <c r="AY148" i="2"/>
  <c r="CV14" i="6" s="1"/>
  <c r="AM148" i="2"/>
  <c r="CN14" i="6" s="1"/>
  <c r="AG148" i="2"/>
  <c r="BH136" i="2"/>
  <c r="AK63" i="6" s="1"/>
  <c r="BJ136" i="2"/>
  <c r="AM63" i="6" s="1"/>
  <c r="AJ132" i="2"/>
  <c r="CL88" i="6" s="1"/>
  <c r="AN132" i="2"/>
  <c r="AG161" i="4" s="1"/>
  <c r="AN161" i="4" s="1"/>
  <c r="AR132" i="2"/>
  <c r="CQ88" i="6" s="1"/>
  <c r="AV132" i="2"/>
  <c r="CT88" i="6" s="1"/>
  <c r="AK132" i="2"/>
  <c r="U161" i="4" s="1"/>
  <c r="AB161" i="4" s="1"/>
  <c r="AO132" i="2"/>
  <c r="CO88" i="6" s="1"/>
  <c r="AS132" i="2"/>
  <c r="CR88" i="6" s="1"/>
  <c r="AW132" i="2"/>
  <c r="BQ161" i="4" s="1"/>
  <c r="BX161" i="4" s="1"/>
  <c r="AH132" i="2"/>
  <c r="I161" i="4" s="1"/>
  <c r="P161" i="4" s="1"/>
  <c r="AL132" i="2"/>
  <c r="CM88" i="6" s="1"/>
  <c r="AP132" i="2"/>
  <c r="CP88" i="6" s="1"/>
  <c r="AT132" i="2"/>
  <c r="BE161" i="4" s="1"/>
  <c r="BL161" i="4" s="1"/>
  <c r="AX132" i="2"/>
  <c r="CU88" i="6" s="1"/>
  <c r="AQ132" i="2"/>
  <c r="AS161" i="4" s="1"/>
  <c r="AZ161" i="4" s="1"/>
  <c r="AU132" i="2"/>
  <c r="CS88" i="6" s="1"/>
  <c r="AI132" i="2"/>
  <c r="CK88" i="6" s="1"/>
  <c r="AY132" i="2"/>
  <c r="CV88" i="6" s="1"/>
  <c r="AM132" i="2"/>
  <c r="CN88" i="6" s="1"/>
  <c r="AG132" i="2"/>
  <c r="AH57" i="2"/>
  <c r="I172" i="4" s="1"/>
  <c r="AL57" i="2"/>
  <c r="CM162" i="6" s="1"/>
  <c r="AP57" i="2"/>
  <c r="CP162" i="6" s="1"/>
  <c r="AT57" i="2"/>
  <c r="BE172" i="4" s="1"/>
  <c r="AX57" i="2"/>
  <c r="CU162" i="6" s="1"/>
  <c r="AI57" i="2"/>
  <c r="CK162" i="6" s="1"/>
  <c r="AM57" i="2"/>
  <c r="CN162" i="6" s="1"/>
  <c r="AQ57" i="2"/>
  <c r="AS172" i="4" s="1"/>
  <c r="AU57" i="2"/>
  <c r="CS162" i="6" s="1"/>
  <c r="AY57" i="2"/>
  <c r="CV162" i="6" s="1"/>
  <c r="AJ57" i="2"/>
  <c r="CL162" i="6" s="1"/>
  <c r="AN57" i="2"/>
  <c r="AG172" i="4" s="1"/>
  <c r="AR57" i="2"/>
  <c r="CQ162" i="6" s="1"/>
  <c r="AV57" i="2"/>
  <c r="CT162" i="6" s="1"/>
  <c r="AG57" i="2"/>
  <c r="AW57" i="2"/>
  <c r="BQ172" i="4" s="1"/>
  <c r="AK57" i="2"/>
  <c r="U172" i="4" s="1"/>
  <c r="AO57" i="2"/>
  <c r="CO162" i="6" s="1"/>
  <c r="AS57" i="2"/>
  <c r="CR162" i="6" s="1"/>
  <c r="BI183" i="2"/>
  <c r="AL185" i="6" s="1"/>
  <c r="BJ183" i="2"/>
  <c r="AM185" i="6" s="1"/>
  <c r="BJ159" i="2"/>
  <c r="AM135" i="6" s="1"/>
  <c r="BI159" i="2"/>
  <c r="AL135" i="6" s="1"/>
  <c r="AJ155" i="2"/>
  <c r="CL127" i="6" s="1"/>
  <c r="AN155" i="2"/>
  <c r="AG179" i="4" s="1"/>
  <c r="AN179" i="4" s="1"/>
  <c r="AR155" i="2"/>
  <c r="CQ127" i="6" s="1"/>
  <c r="AV155" i="2"/>
  <c r="CT127" i="6" s="1"/>
  <c r="AK155" i="2"/>
  <c r="U179" i="4" s="1"/>
  <c r="AB179" i="4" s="1"/>
  <c r="AO155" i="2"/>
  <c r="CO127" i="6" s="1"/>
  <c r="AS155" i="2"/>
  <c r="CR127" i="6" s="1"/>
  <c r="AW155" i="2"/>
  <c r="BQ179" i="4" s="1"/>
  <c r="BX179" i="4" s="1"/>
  <c r="AH155" i="2"/>
  <c r="I179" i="4" s="1"/>
  <c r="P179" i="4" s="1"/>
  <c r="AL155" i="2"/>
  <c r="CM127" i="6" s="1"/>
  <c r="AP155" i="2"/>
  <c r="CP127" i="6" s="1"/>
  <c r="AT155" i="2"/>
  <c r="BE179" i="4" s="1"/>
  <c r="BL179" i="4" s="1"/>
  <c r="AX155" i="2"/>
  <c r="CU127" i="6" s="1"/>
  <c r="AU155" i="2"/>
  <c r="CS127" i="6" s="1"/>
  <c r="AI155" i="2"/>
  <c r="CK127" i="6" s="1"/>
  <c r="AY155" i="2"/>
  <c r="CV127" i="6" s="1"/>
  <c r="AM155" i="2"/>
  <c r="CN127" i="6" s="1"/>
  <c r="AQ155" i="2"/>
  <c r="AS179" i="4" s="1"/>
  <c r="AZ179" i="4" s="1"/>
  <c r="AG155" i="2"/>
  <c r="BH143" i="2"/>
  <c r="AK80" i="6" s="1"/>
  <c r="BJ143" i="2"/>
  <c r="AM80" i="6" s="1"/>
  <c r="AJ139" i="2"/>
  <c r="CL50" i="6" s="1"/>
  <c r="AN139" i="2"/>
  <c r="AG154" i="4" s="1"/>
  <c r="AN154" i="4" s="1"/>
  <c r="AR139" i="2"/>
  <c r="CQ50" i="6" s="1"/>
  <c r="AV139" i="2"/>
  <c r="CT50" i="6" s="1"/>
  <c r="AK139" i="2"/>
  <c r="U154" i="4" s="1"/>
  <c r="AB154" i="4" s="1"/>
  <c r="AO139" i="2"/>
  <c r="CO50" i="6" s="1"/>
  <c r="AS139" i="2"/>
  <c r="CR50" i="6" s="1"/>
  <c r="AW139" i="2"/>
  <c r="BQ154" i="4" s="1"/>
  <c r="BX154" i="4" s="1"/>
  <c r="AH139" i="2"/>
  <c r="I154" i="4" s="1"/>
  <c r="P154" i="4" s="1"/>
  <c r="AL139" i="2"/>
  <c r="CM50" i="6" s="1"/>
  <c r="AP139" i="2"/>
  <c r="CP50" i="6" s="1"/>
  <c r="AT139" i="2"/>
  <c r="BE154" i="4" s="1"/>
  <c r="BL154" i="4" s="1"/>
  <c r="AX139" i="2"/>
  <c r="CU50" i="6" s="1"/>
  <c r="AU139" i="2"/>
  <c r="CS50" i="6" s="1"/>
  <c r="AI139" i="2"/>
  <c r="CK50" i="6" s="1"/>
  <c r="AY139" i="2"/>
  <c r="CV50" i="6" s="1"/>
  <c r="AM139" i="2"/>
  <c r="CN50" i="6" s="1"/>
  <c r="AQ139" i="2"/>
  <c r="AS154" i="4" s="1"/>
  <c r="AZ154" i="4" s="1"/>
  <c r="AG139" i="2"/>
  <c r="BH127" i="2"/>
  <c r="AK62" i="6" s="1"/>
  <c r="BJ127" i="2"/>
  <c r="AM62" i="6" s="1"/>
  <c r="AH89" i="2"/>
  <c r="I175" i="4" s="1"/>
  <c r="AL89" i="2"/>
  <c r="CM137" i="6" s="1"/>
  <c r="AP89" i="2"/>
  <c r="CP137" i="6" s="1"/>
  <c r="AT89" i="2"/>
  <c r="BE175" i="4" s="1"/>
  <c r="AX89" i="2"/>
  <c r="CU137" i="6" s="1"/>
  <c r="AI89" i="2"/>
  <c r="CK137" i="6" s="1"/>
  <c r="AM89" i="2"/>
  <c r="CN137" i="6" s="1"/>
  <c r="AQ89" i="2"/>
  <c r="AS175" i="4" s="1"/>
  <c r="AU89" i="2"/>
  <c r="CS137" i="6" s="1"/>
  <c r="AY89" i="2"/>
  <c r="CV137" i="6" s="1"/>
  <c r="AJ89" i="2"/>
  <c r="CL137" i="6" s="1"/>
  <c r="AN89" i="2"/>
  <c r="AG175" i="4" s="1"/>
  <c r="AJ175" i="4" s="1"/>
  <c r="AR89" i="2"/>
  <c r="CQ137" i="6" s="1"/>
  <c r="AV89" i="2"/>
  <c r="CT137" i="6" s="1"/>
  <c r="AG89" i="2"/>
  <c r="AW89" i="2"/>
  <c r="BQ175" i="4" s="1"/>
  <c r="AK89" i="2"/>
  <c r="U175" i="4" s="1"/>
  <c r="AO89" i="2"/>
  <c r="CO137" i="6" s="1"/>
  <c r="AS89" i="2"/>
  <c r="CR137" i="6" s="1"/>
  <c r="BJ105" i="2"/>
  <c r="AM138" i="6" s="1"/>
  <c r="BI105" i="2"/>
  <c r="AL138" i="6" s="1"/>
  <c r="BJ121" i="2"/>
  <c r="AM155" i="6" s="1"/>
  <c r="BI121" i="2"/>
  <c r="AL155" i="6" s="1"/>
  <c r="AI24" i="2"/>
  <c r="CK7" i="6" s="1"/>
  <c r="AM24" i="2"/>
  <c r="CN7" i="6" s="1"/>
  <c r="AQ24" i="2"/>
  <c r="AS155" i="4" s="1"/>
  <c r="AU24" i="2"/>
  <c r="CS7" i="6" s="1"/>
  <c r="AY24" i="2"/>
  <c r="CV7" i="6" s="1"/>
  <c r="AJ24" i="2"/>
  <c r="CL7" i="6" s="1"/>
  <c r="AN24" i="2"/>
  <c r="AG155" i="4" s="1"/>
  <c r="AR24" i="2"/>
  <c r="CQ7" i="6" s="1"/>
  <c r="AV24" i="2"/>
  <c r="CT7" i="6" s="1"/>
  <c r="AK24" i="2"/>
  <c r="U155" i="4" s="1"/>
  <c r="AO24" i="2"/>
  <c r="CO7" i="6" s="1"/>
  <c r="AS24" i="2"/>
  <c r="CR7" i="6" s="1"/>
  <c r="AW24" i="2"/>
  <c r="BQ155" i="4" s="1"/>
  <c r="AH24" i="2"/>
  <c r="I155" i="4" s="1"/>
  <c r="AL24" i="2"/>
  <c r="CM7" i="6" s="1"/>
  <c r="AP24" i="2"/>
  <c r="CP7" i="6" s="1"/>
  <c r="AT24" i="2"/>
  <c r="BE155" i="4" s="1"/>
  <c r="AX24" i="2"/>
  <c r="CU7" i="6" s="1"/>
  <c r="AG24" i="2"/>
  <c r="BH56" i="2"/>
  <c r="AK71" i="6" s="1"/>
  <c r="BJ56" i="2"/>
  <c r="AM71" i="6" s="1"/>
  <c r="AK31" i="2"/>
  <c r="U136" i="4" s="1"/>
  <c r="AO31" i="2"/>
  <c r="CO172" i="6" s="1"/>
  <c r="AS31" i="2"/>
  <c r="CR172" i="6" s="1"/>
  <c r="AW31" i="2"/>
  <c r="BQ136" i="4" s="1"/>
  <c r="AH31" i="2"/>
  <c r="I136" i="4" s="1"/>
  <c r="AL31" i="2"/>
  <c r="CM172" i="6" s="1"/>
  <c r="AP31" i="2"/>
  <c r="CP172" i="6" s="1"/>
  <c r="AT31" i="2"/>
  <c r="BE136" i="4" s="1"/>
  <c r="AX31" i="2"/>
  <c r="CU172" i="6" s="1"/>
  <c r="AI31" i="2"/>
  <c r="CK172" i="6" s="1"/>
  <c r="AM31" i="2"/>
  <c r="CN172" i="6" s="1"/>
  <c r="AQ31" i="2"/>
  <c r="AS136" i="4" s="1"/>
  <c r="AU31" i="2"/>
  <c r="CS172" i="6" s="1"/>
  <c r="AY31" i="2"/>
  <c r="CV172" i="6" s="1"/>
  <c r="AJ31" i="2"/>
  <c r="CL172" i="6" s="1"/>
  <c r="AN31" i="2"/>
  <c r="AG136" i="4" s="1"/>
  <c r="AR31" i="2"/>
  <c r="CQ172" i="6" s="1"/>
  <c r="AV31" i="2"/>
  <c r="CT172" i="6" s="1"/>
  <c r="AG31" i="2"/>
  <c r="BJ22" i="2"/>
  <c r="AM53" i="6" s="1"/>
  <c r="BH22" i="2"/>
  <c r="AK53" i="6" s="1"/>
  <c r="AI86" i="2"/>
  <c r="CK45" i="6" s="1"/>
  <c r="AM86" i="2"/>
  <c r="CN45" i="6" s="1"/>
  <c r="AQ86" i="2"/>
  <c r="AS60" i="4" s="1"/>
  <c r="AU86" i="2"/>
  <c r="CS45" i="6" s="1"/>
  <c r="AY86" i="2"/>
  <c r="CV45" i="6" s="1"/>
  <c r="AJ86" i="2"/>
  <c r="CL45" i="6" s="1"/>
  <c r="AN86" i="2"/>
  <c r="AG60" i="4" s="1"/>
  <c r="AR86" i="2"/>
  <c r="CQ45" i="6" s="1"/>
  <c r="AV86" i="2"/>
  <c r="CT45" i="6" s="1"/>
  <c r="AG86" i="2"/>
  <c r="AK86" i="2"/>
  <c r="U60" i="4" s="1"/>
  <c r="AO86" i="2"/>
  <c r="CO45" i="6" s="1"/>
  <c r="AS86" i="2"/>
  <c r="CR45" i="6" s="1"/>
  <c r="AW86" i="2"/>
  <c r="BQ60" i="4" s="1"/>
  <c r="AT86" i="2"/>
  <c r="BE60" i="4" s="1"/>
  <c r="AH86" i="2"/>
  <c r="I60" i="4" s="1"/>
  <c r="AX86" i="2"/>
  <c r="CU45" i="6" s="1"/>
  <c r="AL86" i="2"/>
  <c r="CM45" i="6" s="1"/>
  <c r="AP86" i="2"/>
  <c r="CP45" i="6" s="1"/>
  <c r="AH76" i="2"/>
  <c r="I20" i="4" s="1"/>
  <c r="AL76" i="2"/>
  <c r="CM43" i="6" s="1"/>
  <c r="AP76" i="2"/>
  <c r="CP43" i="6" s="1"/>
  <c r="AT76" i="2"/>
  <c r="BE20" i="4" s="1"/>
  <c r="AX76" i="2"/>
  <c r="CU43" i="6" s="1"/>
  <c r="AI76" i="2"/>
  <c r="CK43" i="6" s="1"/>
  <c r="AM76" i="2"/>
  <c r="CN43" i="6" s="1"/>
  <c r="AQ76" i="2"/>
  <c r="AS20" i="4" s="1"/>
  <c r="AU76" i="2"/>
  <c r="CS43" i="6" s="1"/>
  <c r="AY76" i="2"/>
  <c r="CV43" i="6" s="1"/>
  <c r="AJ76" i="2"/>
  <c r="CL43" i="6" s="1"/>
  <c r="AN76" i="2"/>
  <c r="AG20" i="4" s="1"/>
  <c r="AR76" i="2"/>
  <c r="CQ43" i="6" s="1"/>
  <c r="AV76" i="2"/>
  <c r="CT43" i="6" s="1"/>
  <c r="AK76" i="2"/>
  <c r="U20" i="4" s="1"/>
  <c r="AO76" i="2"/>
  <c r="CO43" i="6" s="1"/>
  <c r="AS76" i="2"/>
  <c r="CR43" i="6" s="1"/>
  <c r="AG76" i="2"/>
  <c r="AW76" i="2"/>
  <c r="BQ20" i="4" s="1"/>
  <c r="BJ122" i="2"/>
  <c r="AM65" i="6" s="1"/>
  <c r="BH122" i="2"/>
  <c r="AK65" i="6" s="1"/>
  <c r="AH71" i="2"/>
  <c r="I151" i="4" s="1"/>
  <c r="AL71" i="2"/>
  <c r="CM102" i="6" s="1"/>
  <c r="AP71" i="2"/>
  <c r="CP102" i="6" s="1"/>
  <c r="AT71" i="2"/>
  <c r="BE151" i="4" s="1"/>
  <c r="AX71" i="2"/>
  <c r="CU102" i="6" s="1"/>
  <c r="AI71" i="2"/>
  <c r="CK102" i="6" s="1"/>
  <c r="AM71" i="2"/>
  <c r="CN102" i="6" s="1"/>
  <c r="AQ71" i="2"/>
  <c r="AS151" i="4" s="1"/>
  <c r="AU71" i="2"/>
  <c r="CS102" i="6" s="1"/>
  <c r="AY71" i="2"/>
  <c r="CV102" i="6" s="1"/>
  <c r="AJ71" i="2"/>
  <c r="CL102" i="6" s="1"/>
  <c r="AN71" i="2"/>
  <c r="AG151" i="4" s="1"/>
  <c r="AR71" i="2"/>
  <c r="CQ102" i="6" s="1"/>
  <c r="AV71" i="2"/>
  <c r="CT102" i="6" s="1"/>
  <c r="AK71" i="2"/>
  <c r="U151" i="4" s="1"/>
  <c r="AO71" i="2"/>
  <c r="CO102" i="6" s="1"/>
  <c r="AS71" i="2"/>
  <c r="CR102" i="6" s="1"/>
  <c r="AG71" i="2"/>
  <c r="AW71" i="2"/>
  <c r="BQ151" i="4" s="1"/>
  <c r="AH87" i="2"/>
  <c r="I160" i="4" s="1"/>
  <c r="AL87" i="2"/>
  <c r="CM136" i="6" s="1"/>
  <c r="AP87" i="2"/>
  <c r="CP136" i="6" s="1"/>
  <c r="AT87" i="2"/>
  <c r="BE160" i="4" s="1"/>
  <c r="AX87" i="2"/>
  <c r="CU136" i="6" s="1"/>
  <c r="AI87" i="2"/>
  <c r="CK136" i="6" s="1"/>
  <c r="AM87" i="2"/>
  <c r="CN136" i="6" s="1"/>
  <c r="AQ87" i="2"/>
  <c r="AS160" i="4" s="1"/>
  <c r="AU87" i="2"/>
  <c r="CS136" i="6" s="1"/>
  <c r="AY87" i="2"/>
  <c r="CV136" i="6" s="1"/>
  <c r="AJ87" i="2"/>
  <c r="CL136" i="6" s="1"/>
  <c r="AN87" i="2"/>
  <c r="AG160" i="4" s="1"/>
  <c r="AR87" i="2"/>
  <c r="CQ136" i="6" s="1"/>
  <c r="AV87" i="2"/>
  <c r="CT136" i="6" s="1"/>
  <c r="AO87" i="2"/>
  <c r="CO136" i="6" s="1"/>
  <c r="AS87" i="2"/>
  <c r="CR136" i="6" s="1"/>
  <c r="AG87" i="2"/>
  <c r="AW87" i="2"/>
  <c r="BQ160" i="4" s="1"/>
  <c r="AK87" i="2"/>
  <c r="U160" i="4" s="1"/>
  <c r="J72" i="6"/>
  <c r="H27" i="4"/>
  <c r="BJ62" i="2"/>
  <c r="AM42" i="6" s="1"/>
  <c r="BH62" i="2"/>
  <c r="AK42" i="6" s="1"/>
  <c r="Q132" i="4"/>
  <c r="BM132" i="4"/>
  <c r="AC132" i="4"/>
  <c r="AO132" i="4"/>
  <c r="BA132" i="4"/>
  <c r="BY132" i="4"/>
  <c r="BA37" i="4"/>
  <c r="Q37" i="4"/>
  <c r="AC37" i="4"/>
  <c r="AO37" i="4"/>
  <c r="BM37" i="4"/>
  <c r="BY37" i="4"/>
  <c r="BJ77" i="2"/>
  <c r="AM134" i="6" s="1"/>
  <c r="BI77" i="2"/>
  <c r="AL134" i="6" s="1"/>
  <c r="AI109" i="2"/>
  <c r="CK169" i="6" s="1"/>
  <c r="AM109" i="2"/>
  <c r="CN169" i="6" s="1"/>
  <c r="AQ109" i="2"/>
  <c r="AS152" i="4" s="1"/>
  <c r="AU109" i="2"/>
  <c r="CS169" i="6" s="1"/>
  <c r="AY109" i="2"/>
  <c r="CV169" i="6" s="1"/>
  <c r="AG109" i="2"/>
  <c r="AL109" i="2"/>
  <c r="CM169" i="6" s="1"/>
  <c r="AR109" i="2"/>
  <c r="CQ169" i="6" s="1"/>
  <c r="AW109" i="2"/>
  <c r="BQ152" i="4" s="1"/>
  <c r="AH109" i="2"/>
  <c r="I152" i="4" s="1"/>
  <c r="AN109" i="2"/>
  <c r="AG152" i="4" s="1"/>
  <c r="AS109" i="2"/>
  <c r="CR169" i="6" s="1"/>
  <c r="AX109" i="2"/>
  <c r="CU169" i="6" s="1"/>
  <c r="AJ109" i="2"/>
  <c r="CL169" i="6" s="1"/>
  <c r="AO109" i="2"/>
  <c r="CO169" i="6" s="1"/>
  <c r="AT109" i="2"/>
  <c r="BE152" i="4" s="1"/>
  <c r="AK109" i="2"/>
  <c r="U152" i="4" s="1"/>
  <c r="AP109" i="2"/>
  <c r="CP169" i="6" s="1"/>
  <c r="AV109" i="2"/>
  <c r="CT169" i="6" s="1"/>
  <c r="BJ28" i="2"/>
  <c r="AM55" i="6" s="1"/>
  <c r="BH28" i="2"/>
  <c r="AK55" i="6" s="1"/>
  <c r="BJ35" i="2"/>
  <c r="AM160" i="6" s="1"/>
  <c r="BI35" i="2"/>
  <c r="AL160" i="6" s="1"/>
  <c r="AJ88" i="2"/>
  <c r="CL46" i="6" s="1"/>
  <c r="AN88" i="2"/>
  <c r="AG22" i="4" s="1"/>
  <c r="AR88" i="2"/>
  <c r="CQ46" i="6" s="1"/>
  <c r="AV88" i="2"/>
  <c r="CT46" i="6" s="1"/>
  <c r="AK88" i="2"/>
  <c r="U22" i="4" s="1"/>
  <c r="AO88" i="2"/>
  <c r="CO46" i="6" s="1"/>
  <c r="AS88" i="2"/>
  <c r="CR46" i="6" s="1"/>
  <c r="AW88" i="2"/>
  <c r="BQ22" i="4" s="1"/>
  <c r="AH88" i="2"/>
  <c r="I22" i="4" s="1"/>
  <c r="AL88" i="2"/>
  <c r="CM46" i="6" s="1"/>
  <c r="AP88" i="2"/>
  <c r="CP46" i="6" s="1"/>
  <c r="AT88" i="2"/>
  <c r="BE22" i="4" s="1"/>
  <c r="AX88" i="2"/>
  <c r="CU46" i="6" s="1"/>
  <c r="AQ88" i="2"/>
  <c r="AS22" i="4" s="1"/>
  <c r="AU88" i="2"/>
  <c r="CS46" i="6" s="1"/>
  <c r="AI88" i="2"/>
  <c r="CK46" i="6" s="1"/>
  <c r="AY88" i="2"/>
  <c r="CV46" i="6" s="1"/>
  <c r="AM88" i="2"/>
  <c r="CN46" i="6" s="1"/>
  <c r="AG88" i="2"/>
  <c r="BJ111" i="2"/>
  <c r="AM170" i="6" s="1"/>
  <c r="BI111" i="2"/>
  <c r="AL170" i="6" s="1"/>
  <c r="BJ83" i="2"/>
  <c r="AM117" i="6" s="1"/>
  <c r="BI83" i="2"/>
  <c r="AL117" i="6" s="1"/>
  <c r="BJ106" i="2"/>
  <c r="AM48" i="6" s="1"/>
  <c r="BH106" i="2"/>
  <c r="AK48" i="6" s="1"/>
  <c r="AH51" i="2"/>
  <c r="I129" i="4" s="1"/>
  <c r="AL51" i="2"/>
  <c r="CM149" i="6" s="1"/>
  <c r="AP51" i="2"/>
  <c r="CP149" i="6" s="1"/>
  <c r="AT51" i="2"/>
  <c r="BE129" i="4" s="1"/>
  <c r="AX51" i="2"/>
  <c r="CU149" i="6" s="1"/>
  <c r="AI51" i="2"/>
  <c r="CK149" i="6" s="1"/>
  <c r="AM51" i="2"/>
  <c r="CN149" i="6" s="1"/>
  <c r="AQ51" i="2"/>
  <c r="AS129" i="4" s="1"/>
  <c r="AU51" i="2"/>
  <c r="CS149" i="6" s="1"/>
  <c r="AY51" i="2"/>
  <c r="CV149" i="6" s="1"/>
  <c r="AJ51" i="2"/>
  <c r="CL149" i="6" s="1"/>
  <c r="AN51" i="2"/>
  <c r="AG129" i="4" s="1"/>
  <c r="AR51" i="2"/>
  <c r="CQ149" i="6" s="1"/>
  <c r="AV51" i="2"/>
  <c r="CT149" i="6" s="1"/>
  <c r="AS51" i="2"/>
  <c r="CR149" i="6" s="1"/>
  <c r="AG51" i="2"/>
  <c r="AW51" i="2"/>
  <c r="BQ129" i="4" s="1"/>
  <c r="AK51" i="2"/>
  <c r="U129" i="4" s="1"/>
  <c r="AO51" i="2"/>
  <c r="CO149" i="6" s="1"/>
  <c r="BJ119" i="2"/>
  <c r="AM110" i="6" s="1"/>
  <c r="BI119" i="2"/>
  <c r="AL110" i="6" s="1"/>
  <c r="BJ54" i="2"/>
  <c r="AM22" i="6" s="1"/>
  <c r="BH54" i="2"/>
  <c r="AK22" i="6" s="1"/>
  <c r="AI107" i="2"/>
  <c r="CK139" i="6" s="1"/>
  <c r="AM107" i="2"/>
  <c r="CN139" i="6" s="1"/>
  <c r="AQ107" i="2"/>
  <c r="AS133" i="4" s="1"/>
  <c r="AU107" i="2"/>
  <c r="CS139" i="6" s="1"/>
  <c r="AY107" i="2"/>
  <c r="CV139" i="6" s="1"/>
  <c r="AH107" i="2"/>
  <c r="I133" i="4" s="1"/>
  <c r="AN107" i="2"/>
  <c r="AG133" i="4" s="1"/>
  <c r="AS107" i="2"/>
  <c r="CR139" i="6" s="1"/>
  <c r="AX107" i="2"/>
  <c r="CU139" i="6" s="1"/>
  <c r="AJ107" i="2"/>
  <c r="CL139" i="6" s="1"/>
  <c r="AO107" i="2"/>
  <c r="CO139" i="6" s="1"/>
  <c r="AT107" i="2"/>
  <c r="BE133" i="4" s="1"/>
  <c r="AK107" i="2"/>
  <c r="U133" i="4" s="1"/>
  <c r="AP107" i="2"/>
  <c r="CP139" i="6" s="1"/>
  <c r="AV107" i="2"/>
  <c r="CT139" i="6" s="1"/>
  <c r="AW107" i="2"/>
  <c r="BQ133" i="4" s="1"/>
  <c r="AG107" i="2"/>
  <c r="AL107" i="2"/>
  <c r="CM139" i="6" s="1"/>
  <c r="AR107" i="2"/>
  <c r="CQ139" i="6" s="1"/>
  <c r="BJ96" i="2"/>
  <c r="AM77" i="6" s="1"/>
  <c r="BH96" i="2"/>
  <c r="AK77" i="6" s="1"/>
  <c r="AO88" i="4"/>
  <c r="Q88" i="4"/>
  <c r="AC88" i="4"/>
  <c r="BA88" i="4"/>
  <c r="BY88" i="4"/>
  <c r="BM88" i="4"/>
  <c r="Q112" i="4"/>
  <c r="BM112" i="4"/>
  <c r="BA112" i="4"/>
  <c r="AO112" i="4"/>
  <c r="BY112" i="4"/>
  <c r="AC112" i="4"/>
  <c r="Q31" i="4"/>
  <c r="BM31" i="4"/>
  <c r="BA31" i="4"/>
  <c r="AO31" i="4"/>
  <c r="BY31" i="4"/>
  <c r="AC31" i="4"/>
  <c r="Q48" i="4"/>
  <c r="BM48" i="4"/>
  <c r="BA48" i="4"/>
  <c r="AO48" i="4"/>
  <c r="AC48" i="4"/>
  <c r="BY48" i="4"/>
  <c r="AC170" i="4"/>
  <c r="BY170" i="4"/>
  <c r="Q170" i="4"/>
  <c r="BM170" i="4"/>
  <c r="BA170" i="4"/>
  <c r="AO170" i="4"/>
  <c r="AH53" i="2"/>
  <c r="I104" i="4" s="1"/>
  <c r="AL53" i="2"/>
  <c r="CM101" i="6" s="1"/>
  <c r="AP53" i="2"/>
  <c r="CP101" i="6" s="1"/>
  <c r="AT53" i="2"/>
  <c r="BE104" i="4" s="1"/>
  <c r="AX53" i="2"/>
  <c r="CU101" i="6" s="1"/>
  <c r="AI53" i="2"/>
  <c r="CK101" i="6" s="1"/>
  <c r="AM53" i="2"/>
  <c r="CN101" i="6" s="1"/>
  <c r="AQ53" i="2"/>
  <c r="AS104" i="4" s="1"/>
  <c r="AU53" i="2"/>
  <c r="CS101" i="6" s="1"/>
  <c r="AY53" i="2"/>
  <c r="CV101" i="6" s="1"/>
  <c r="AJ53" i="2"/>
  <c r="CL101" i="6" s="1"/>
  <c r="AN53" i="2"/>
  <c r="AG104" i="4" s="1"/>
  <c r="AR53" i="2"/>
  <c r="CQ101" i="6" s="1"/>
  <c r="AV53" i="2"/>
  <c r="CT101" i="6" s="1"/>
  <c r="AO53" i="2"/>
  <c r="CO101" i="6" s="1"/>
  <c r="AS53" i="2"/>
  <c r="CR101" i="6" s="1"/>
  <c r="AG53" i="2"/>
  <c r="AW53" i="2"/>
  <c r="BQ104" i="4" s="1"/>
  <c r="AK53" i="2"/>
  <c r="U104" i="4" s="1"/>
  <c r="BI21" i="2"/>
  <c r="AL143" i="6" s="1"/>
  <c r="BJ21" i="2"/>
  <c r="AM143" i="6" s="1"/>
  <c r="AK182" i="2"/>
  <c r="U54" i="4" s="1"/>
  <c r="AB54" i="4" s="1"/>
  <c r="AO182" i="2"/>
  <c r="CO119" i="6" s="1"/>
  <c r="AS182" i="2"/>
  <c r="CR119" i="6" s="1"/>
  <c r="AW182" i="2"/>
  <c r="BQ54" i="4" s="1"/>
  <c r="BX54" i="4" s="1"/>
  <c r="AH182" i="2"/>
  <c r="I54" i="4" s="1"/>
  <c r="P54" i="4" s="1"/>
  <c r="AL182" i="2"/>
  <c r="CM119" i="6" s="1"/>
  <c r="AP182" i="2"/>
  <c r="CP119" i="6" s="1"/>
  <c r="AT182" i="2"/>
  <c r="BE54" i="4" s="1"/>
  <c r="BL54" i="4" s="1"/>
  <c r="AX182" i="2"/>
  <c r="CU119" i="6" s="1"/>
  <c r="AI182" i="2"/>
  <c r="CK119" i="6" s="1"/>
  <c r="AM182" i="2"/>
  <c r="CN119" i="6" s="1"/>
  <c r="AQ182" i="2"/>
  <c r="AS54" i="4" s="1"/>
  <c r="AZ54" i="4" s="1"/>
  <c r="AU182" i="2"/>
  <c r="CS119" i="6" s="1"/>
  <c r="AY182" i="2"/>
  <c r="CV119" i="6" s="1"/>
  <c r="AV182" i="2"/>
  <c r="CT119" i="6" s="1"/>
  <c r="AJ182" i="2"/>
  <c r="CL119" i="6" s="1"/>
  <c r="AN182" i="2"/>
  <c r="AG54" i="4" s="1"/>
  <c r="AN54" i="4" s="1"/>
  <c r="AR182" i="2"/>
  <c r="CQ119" i="6" s="1"/>
  <c r="AG182" i="2"/>
  <c r="BI174" i="2"/>
  <c r="AL171" i="6" s="1"/>
  <c r="BJ174" i="2"/>
  <c r="AM171" i="6" s="1"/>
  <c r="AK166" i="2"/>
  <c r="U57" i="4" s="1"/>
  <c r="AB57" i="4" s="1"/>
  <c r="AO166" i="2"/>
  <c r="CO125" i="6" s="1"/>
  <c r="AS166" i="2"/>
  <c r="CR125" i="6" s="1"/>
  <c r="AW166" i="2"/>
  <c r="BQ57" i="4" s="1"/>
  <c r="BX57" i="4" s="1"/>
  <c r="AH166" i="2"/>
  <c r="I57" i="4" s="1"/>
  <c r="P57" i="4" s="1"/>
  <c r="AL166" i="2"/>
  <c r="CM125" i="6" s="1"/>
  <c r="AP166" i="2"/>
  <c r="CP125" i="6" s="1"/>
  <c r="AT166" i="2"/>
  <c r="BE57" i="4" s="1"/>
  <c r="BL57" i="4" s="1"/>
  <c r="AX166" i="2"/>
  <c r="CU125" i="6" s="1"/>
  <c r="AI166" i="2"/>
  <c r="CK125" i="6" s="1"/>
  <c r="AM166" i="2"/>
  <c r="CN125" i="6" s="1"/>
  <c r="AQ166" i="2"/>
  <c r="AS57" i="4" s="1"/>
  <c r="AZ57" i="4" s="1"/>
  <c r="AU166" i="2"/>
  <c r="CS125" i="6" s="1"/>
  <c r="AY166" i="2"/>
  <c r="CV125" i="6" s="1"/>
  <c r="AV166" i="2"/>
  <c r="CT125" i="6" s="1"/>
  <c r="AJ166" i="2"/>
  <c r="CL125" i="6" s="1"/>
  <c r="AN166" i="2"/>
  <c r="AG57" i="4" s="1"/>
  <c r="AN57" i="4" s="1"/>
  <c r="AR166" i="2"/>
  <c r="CQ125" i="6" s="1"/>
  <c r="AG166" i="2"/>
  <c r="BJ162" i="2"/>
  <c r="AM104" i="6" s="1"/>
  <c r="BI162" i="2"/>
  <c r="AL104" i="6" s="1"/>
  <c r="AJ158" i="2"/>
  <c r="CL153" i="6" s="1"/>
  <c r="AN158" i="2"/>
  <c r="AG145" i="4" s="1"/>
  <c r="AN145" i="4" s="1"/>
  <c r="AR158" i="2"/>
  <c r="CQ153" i="6" s="1"/>
  <c r="AV158" i="2"/>
  <c r="CT153" i="6" s="1"/>
  <c r="AH158" i="2"/>
  <c r="I145" i="4" s="1"/>
  <c r="P145" i="4" s="1"/>
  <c r="AL158" i="2"/>
  <c r="CM153" i="6" s="1"/>
  <c r="AP158" i="2"/>
  <c r="CP153" i="6" s="1"/>
  <c r="AT158" i="2"/>
  <c r="BE145" i="4" s="1"/>
  <c r="BL145" i="4" s="1"/>
  <c r="AX158" i="2"/>
  <c r="CU153" i="6" s="1"/>
  <c r="AM158" i="2"/>
  <c r="CN153" i="6" s="1"/>
  <c r="AU158" i="2"/>
  <c r="CS153" i="6" s="1"/>
  <c r="AO158" i="2"/>
  <c r="CO153" i="6" s="1"/>
  <c r="AW158" i="2"/>
  <c r="BQ145" i="4" s="1"/>
  <c r="BX145" i="4" s="1"/>
  <c r="AI158" i="2"/>
  <c r="CK153" i="6" s="1"/>
  <c r="AQ158" i="2"/>
  <c r="AS145" i="4" s="1"/>
  <c r="AZ145" i="4" s="1"/>
  <c r="AY158" i="2"/>
  <c r="CV153" i="6" s="1"/>
  <c r="AK158" i="2"/>
  <c r="U145" i="4" s="1"/>
  <c r="AB145" i="4" s="1"/>
  <c r="AS158" i="2"/>
  <c r="CR153" i="6" s="1"/>
  <c r="AG158" i="2"/>
  <c r="BH146" i="2"/>
  <c r="AK16" i="6" s="1"/>
  <c r="BJ146" i="2"/>
  <c r="AM16" i="6" s="1"/>
  <c r="AJ142" i="2"/>
  <c r="CL84" i="6" s="1"/>
  <c r="AN142" i="2"/>
  <c r="AG88" i="4" s="1"/>
  <c r="AN88" i="4" s="1"/>
  <c r="AR142" i="2"/>
  <c r="CQ84" i="6" s="1"/>
  <c r="AV142" i="2"/>
  <c r="CT84" i="6" s="1"/>
  <c r="AK142" i="2"/>
  <c r="U88" i="4" s="1"/>
  <c r="AB88" i="4" s="1"/>
  <c r="AO142" i="2"/>
  <c r="CO84" i="6" s="1"/>
  <c r="AS142" i="2"/>
  <c r="CR84" i="6" s="1"/>
  <c r="AW142" i="2"/>
  <c r="BQ88" i="4" s="1"/>
  <c r="BX88" i="4" s="1"/>
  <c r="AH142" i="2"/>
  <c r="I88" i="4" s="1"/>
  <c r="P88" i="4" s="1"/>
  <c r="AL142" i="2"/>
  <c r="CM84" i="6" s="1"/>
  <c r="AP142" i="2"/>
  <c r="CP84" i="6" s="1"/>
  <c r="AT142" i="2"/>
  <c r="BE88" i="4" s="1"/>
  <c r="BL88" i="4" s="1"/>
  <c r="AX142" i="2"/>
  <c r="CU84" i="6" s="1"/>
  <c r="AI142" i="2"/>
  <c r="CK84" i="6" s="1"/>
  <c r="AY142" i="2"/>
  <c r="CV84" i="6" s="1"/>
  <c r="AM142" i="2"/>
  <c r="CN84" i="6" s="1"/>
  <c r="AQ142" i="2"/>
  <c r="AS88" i="4" s="1"/>
  <c r="AZ88" i="4" s="1"/>
  <c r="AU142" i="2"/>
  <c r="CS84" i="6" s="1"/>
  <c r="AG142" i="2"/>
  <c r="BH130" i="2"/>
  <c r="AK41" i="6" s="1"/>
  <c r="BJ130" i="2"/>
  <c r="AM41" i="6" s="1"/>
  <c r="AK126" i="2"/>
  <c r="U182" i="4" s="1"/>
  <c r="AB182" i="4" s="1"/>
  <c r="AO126" i="2"/>
  <c r="CO73" i="6" s="1"/>
  <c r="AS126" i="2"/>
  <c r="CR73" i="6" s="1"/>
  <c r="AW126" i="2"/>
  <c r="BQ182" i="4" s="1"/>
  <c r="BX182" i="4" s="1"/>
  <c r="AI126" i="2"/>
  <c r="CK73" i="6" s="1"/>
  <c r="AN126" i="2"/>
  <c r="AG182" i="4" s="1"/>
  <c r="AN182" i="4" s="1"/>
  <c r="AT126" i="2"/>
  <c r="BE182" i="4" s="1"/>
  <c r="BL182" i="4" s="1"/>
  <c r="AY126" i="2"/>
  <c r="CV73" i="6" s="1"/>
  <c r="AJ126" i="2"/>
  <c r="CL73" i="6" s="1"/>
  <c r="AP126" i="2"/>
  <c r="CP73" i="6" s="1"/>
  <c r="AU126" i="2"/>
  <c r="CS73" i="6" s="1"/>
  <c r="AL126" i="2"/>
  <c r="CM73" i="6" s="1"/>
  <c r="AQ126" i="2"/>
  <c r="AS182" i="4" s="1"/>
  <c r="AZ182" i="4" s="1"/>
  <c r="AV126" i="2"/>
  <c r="CT73" i="6" s="1"/>
  <c r="AH126" i="2"/>
  <c r="I182" i="4" s="1"/>
  <c r="P182" i="4" s="1"/>
  <c r="AM126" i="2"/>
  <c r="CN73" i="6" s="1"/>
  <c r="AR126" i="2"/>
  <c r="CQ73" i="6" s="1"/>
  <c r="AX126" i="2"/>
  <c r="CU73" i="6" s="1"/>
  <c r="AG126" i="2"/>
  <c r="Q97" i="4"/>
  <c r="BM97" i="4"/>
  <c r="BA97" i="4"/>
  <c r="AC97" i="4"/>
  <c r="AO97" i="4"/>
  <c r="BY97" i="4"/>
  <c r="BI25" i="2"/>
  <c r="AL98" i="6" s="1"/>
  <c r="BJ25" i="2"/>
  <c r="AM98" i="6" s="1"/>
  <c r="BJ81" i="2"/>
  <c r="AM152" i="6" s="1"/>
  <c r="BI81" i="2"/>
  <c r="AL152" i="6" s="1"/>
  <c r="AI113" i="2"/>
  <c r="CK123" i="6" s="1"/>
  <c r="AM113" i="2"/>
  <c r="CN123" i="6" s="1"/>
  <c r="AQ113" i="2"/>
  <c r="AS46" i="4" s="1"/>
  <c r="AU113" i="2"/>
  <c r="CS123" i="6" s="1"/>
  <c r="AY113" i="2"/>
  <c r="CV123" i="6" s="1"/>
  <c r="AJ113" i="2"/>
  <c r="CL123" i="6" s="1"/>
  <c r="AO113" i="2"/>
  <c r="CO123" i="6" s="1"/>
  <c r="AT113" i="2"/>
  <c r="BE46" i="4" s="1"/>
  <c r="AK113" i="2"/>
  <c r="U46" i="4" s="1"/>
  <c r="AP113" i="2"/>
  <c r="CP123" i="6" s="1"/>
  <c r="AV113" i="2"/>
  <c r="CT123" i="6" s="1"/>
  <c r="AG113" i="2"/>
  <c r="AL113" i="2"/>
  <c r="CM123" i="6" s="1"/>
  <c r="AR113" i="2"/>
  <c r="CQ123" i="6" s="1"/>
  <c r="AW113" i="2"/>
  <c r="BQ46" i="4" s="1"/>
  <c r="AS113" i="2"/>
  <c r="CR123" i="6" s="1"/>
  <c r="AX113" i="2"/>
  <c r="CU123" i="6" s="1"/>
  <c r="AH113" i="2"/>
  <c r="I46" i="4" s="1"/>
  <c r="AN113" i="2"/>
  <c r="AG46" i="4" s="1"/>
  <c r="BJ32" i="2"/>
  <c r="AM8" i="6" s="1"/>
  <c r="BH32" i="2"/>
  <c r="AK8" i="6" s="1"/>
  <c r="AK7" i="2"/>
  <c r="U153" i="4" s="1"/>
  <c r="AO7" i="2"/>
  <c r="CO157" i="6" s="1"/>
  <c r="AS7" i="2"/>
  <c r="CR157" i="6" s="1"/>
  <c r="AW7" i="2"/>
  <c r="BQ153" i="4" s="1"/>
  <c r="AI7" i="2"/>
  <c r="CK157" i="6" s="1"/>
  <c r="AN7" i="2"/>
  <c r="AG153" i="4" s="1"/>
  <c r="AT7" i="2"/>
  <c r="BE153" i="4" s="1"/>
  <c r="AY7" i="2"/>
  <c r="CV157" i="6" s="1"/>
  <c r="AJ7" i="2"/>
  <c r="CL157" i="6" s="1"/>
  <c r="AP7" i="2"/>
  <c r="CP157" i="6" s="1"/>
  <c r="AU7" i="2"/>
  <c r="CS157" i="6" s="1"/>
  <c r="AL7" i="2"/>
  <c r="CM157" i="6" s="1"/>
  <c r="AQ7" i="2"/>
  <c r="AS153" i="4" s="1"/>
  <c r="AV7" i="2"/>
  <c r="CT157" i="6" s="1"/>
  <c r="AH7" i="2"/>
  <c r="I153" i="4" s="1"/>
  <c r="AM7" i="2"/>
  <c r="CN157" i="6" s="1"/>
  <c r="AR7" i="2"/>
  <c r="CQ157" i="6" s="1"/>
  <c r="AX7" i="2"/>
  <c r="CU157" i="6" s="1"/>
  <c r="AG7" i="2"/>
  <c r="BJ39" i="2"/>
  <c r="AM147" i="6" s="1"/>
  <c r="BI39" i="2"/>
  <c r="AL147" i="6" s="1"/>
  <c r="BJ118" i="2"/>
  <c r="AM19" i="6" s="1"/>
  <c r="BH118" i="2"/>
  <c r="AK19" i="6" s="1"/>
  <c r="AH67" i="2"/>
  <c r="I162" i="4" s="1"/>
  <c r="AL67" i="2"/>
  <c r="CM163" i="6" s="1"/>
  <c r="AP67" i="2"/>
  <c r="CP163" i="6" s="1"/>
  <c r="AT67" i="2"/>
  <c r="BE162" i="4" s="1"/>
  <c r="AX67" i="2"/>
  <c r="CU163" i="6" s="1"/>
  <c r="AI67" i="2"/>
  <c r="CK163" i="6" s="1"/>
  <c r="AM67" i="2"/>
  <c r="CN163" i="6" s="1"/>
  <c r="AQ67" i="2"/>
  <c r="AS162" i="4" s="1"/>
  <c r="AU67" i="2"/>
  <c r="CS163" i="6" s="1"/>
  <c r="AY67" i="2"/>
  <c r="CV163" i="6" s="1"/>
  <c r="AJ67" i="2"/>
  <c r="CL163" i="6" s="1"/>
  <c r="AN67" i="2"/>
  <c r="AG162" i="4" s="1"/>
  <c r="AR67" i="2"/>
  <c r="CQ163" i="6" s="1"/>
  <c r="AV67" i="2"/>
  <c r="CT163" i="6" s="1"/>
  <c r="AS67" i="2"/>
  <c r="CR163" i="6" s="1"/>
  <c r="AG67" i="2"/>
  <c r="AW67" i="2"/>
  <c r="BQ162" i="4" s="1"/>
  <c r="AK67" i="2"/>
  <c r="U162" i="4" s="1"/>
  <c r="AO67" i="2"/>
  <c r="CO163" i="6" s="1"/>
  <c r="AJ90" i="2"/>
  <c r="CL27" i="6" s="1"/>
  <c r="AN90" i="2"/>
  <c r="AG89" i="4" s="1"/>
  <c r="AR90" i="2"/>
  <c r="CQ27" i="6" s="1"/>
  <c r="AV90" i="2"/>
  <c r="CT27" i="6" s="1"/>
  <c r="AK90" i="2"/>
  <c r="U89" i="4" s="1"/>
  <c r="AO90" i="2"/>
  <c r="CO27" i="6" s="1"/>
  <c r="AS90" i="2"/>
  <c r="CR27" i="6" s="1"/>
  <c r="AW90" i="2"/>
  <c r="BQ89" i="4" s="1"/>
  <c r="AH90" i="2"/>
  <c r="I89" i="4" s="1"/>
  <c r="AL90" i="2"/>
  <c r="CM27" i="6" s="1"/>
  <c r="AP90" i="2"/>
  <c r="CP27" i="6" s="1"/>
  <c r="AT90" i="2"/>
  <c r="BE89" i="4" s="1"/>
  <c r="AX90" i="2"/>
  <c r="CU27" i="6" s="1"/>
  <c r="AI90" i="2"/>
  <c r="CK27" i="6" s="1"/>
  <c r="AY90" i="2"/>
  <c r="CV27" i="6" s="1"/>
  <c r="AM90" i="2"/>
  <c r="CN27" i="6" s="1"/>
  <c r="AQ90" i="2"/>
  <c r="AS89" i="4" s="1"/>
  <c r="AU90" i="2"/>
  <c r="CS27" i="6" s="1"/>
  <c r="AG90" i="2"/>
  <c r="BH108" i="2"/>
  <c r="AK78" i="6" s="1"/>
  <c r="BJ108" i="2"/>
  <c r="AM78" i="6" s="1"/>
  <c r="BJ14" i="2"/>
  <c r="AM67" i="6" s="1"/>
  <c r="BH14" i="2"/>
  <c r="AK67" i="6" s="1"/>
  <c r="BJ80" i="2"/>
  <c r="AM61" i="6" s="1"/>
  <c r="BH80" i="2"/>
  <c r="AK61" i="6" s="1"/>
  <c r="H30" i="4"/>
  <c r="J20" i="6"/>
  <c r="AI26" i="2"/>
  <c r="CK54" i="6" s="1"/>
  <c r="AM26" i="2"/>
  <c r="CN54" i="6" s="1"/>
  <c r="AQ26" i="2"/>
  <c r="AS45" i="4" s="1"/>
  <c r="AU26" i="2"/>
  <c r="CS54" i="6" s="1"/>
  <c r="AY26" i="2"/>
  <c r="CV54" i="6" s="1"/>
  <c r="AJ26" i="2"/>
  <c r="CL54" i="6" s="1"/>
  <c r="AN26" i="2"/>
  <c r="AG45" i="4" s="1"/>
  <c r="AR26" i="2"/>
  <c r="CQ54" i="6" s="1"/>
  <c r="AV26" i="2"/>
  <c r="CT54" i="6" s="1"/>
  <c r="AK26" i="2"/>
  <c r="U45" i="4" s="1"/>
  <c r="AO26" i="2"/>
  <c r="CO54" i="6" s="1"/>
  <c r="AS26" i="2"/>
  <c r="CR54" i="6" s="1"/>
  <c r="AW26" i="2"/>
  <c r="BQ45" i="4" s="1"/>
  <c r="AH26" i="2"/>
  <c r="I45" i="4" s="1"/>
  <c r="AX26" i="2"/>
  <c r="CU54" i="6" s="1"/>
  <c r="AL26" i="2"/>
  <c r="CM54" i="6" s="1"/>
  <c r="AP26" i="2"/>
  <c r="CP54" i="6" s="1"/>
  <c r="AT26" i="2"/>
  <c r="BE45" i="4" s="1"/>
  <c r="AG26" i="2"/>
  <c r="AJ75" i="2"/>
  <c r="CL116" i="6" s="1"/>
  <c r="AN75" i="2"/>
  <c r="AG67" i="4" s="1"/>
  <c r="AR75" i="2"/>
  <c r="CQ116" i="6" s="1"/>
  <c r="AV75" i="2"/>
  <c r="CT116" i="6" s="1"/>
  <c r="AK75" i="2"/>
  <c r="U67" i="4" s="1"/>
  <c r="AO75" i="2"/>
  <c r="CO116" i="6" s="1"/>
  <c r="AS75" i="2"/>
  <c r="CR116" i="6" s="1"/>
  <c r="AW75" i="2"/>
  <c r="BQ67" i="4" s="1"/>
  <c r="AH75" i="2"/>
  <c r="I67" i="4" s="1"/>
  <c r="AL75" i="2"/>
  <c r="CM116" i="6" s="1"/>
  <c r="AP75" i="2"/>
  <c r="CP116" i="6" s="1"/>
  <c r="AT75" i="2"/>
  <c r="BE67" i="4" s="1"/>
  <c r="AX75" i="2"/>
  <c r="CU116" i="6" s="1"/>
  <c r="AQ75" i="2"/>
  <c r="AS67" i="4" s="1"/>
  <c r="AU75" i="2"/>
  <c r="CS116" i="6" s="1"/>
  <c r="AI75" i="2"/>
  <c r="CK116" i="6" s="1"/>
  <c r="AY75" i="2"/>
  <c r="CV116" i="6" s="1"/>
  <c r="AM75" i="2"/>
  <c r="CN116" i="6" s="1"/>
  <c r="AG75" i="2"/>
  <c r="AO56" i="4"/>
  <c r="AC56" i="4"/>
  <c r="BY56" i="4"/>
  <c r="Q56" i="4"/>
  <c r="BM56" i="4"/>
  <c r="BA56" i="4"/>
  <c r="AO32" i="4"/>
  <c r="AC32" i="4"/>
  <c r="BY32" i="4"/>
  <c r="Q32" i="4"/>
  <c r="BM32" i="4"/>
  <c r="BA32" i="4"/>
  <c r="BA11" i="4"/>
  <c r="AO11" i="4"/>
  <c r="AC11" i="4"/>
  <c r="BY11" i="4"/>
  <c r="BM11" i="4"/>
  <c r="Q11" i="4"/>
  <c r="AC145" i="4"/>
  <c r="BY145" i="4"/>
  <c r="AO145" i="4"/>
  <c r="BA145" i="4"/>
  <c r="BM145" i="4"/>
  <c r="Q145" i="4"/>
  <c r="BA131" i="4"/>
  <c r="AO131" i="4"/>
  <c r="AC131" i="4"/>
  <c r="BY131" i="4"/>
  <c r="Q131" i="4"/>
  <c r="BM131" i="4"/>
  <c r="AC101" i="4"/>
  <c r="BY101" i="4"/>
  <c r="Q101" i="4"/>
  <c r="AO101" i="4"/>
  <c r="BM101" i="4"/>
  <c r="BA101" i="4"/>
  <c r="BI33" i="2"/>
  <c r="AL99" i="6" s="1"/>
  <c r="BJ33" i="2"/>
  <c r="AM99" i="6" s="1"/>
  <c r="AK185" i="2"/>
  <c r="U97" i="4" s="1"/>
  <c r="AB97" i="4" s="1"/>
  <c r="AO185" i="2"/>
  <c r="CO100" i="6" s="1"/>
  <c r="AS185" i="2"/>
  <c r="CR100" i="6" s="1"/>
  <c r="AW185" i="2"/>
  <c r="BQ97" i="4" s="1"/>
  <c r="BX97" i="4" s="1"/>
  <c r="AH185" i="2"/>
  <c r="I97" i="4" s="1"/>
  <c r="P97" i="4" s="1"/>
  <c r="AL185" i="2"/>
  <c r="CM100" i="6" s="1"/>
  <c r="AP185" i="2"/>
  <c r="CP100" i="6" s="1"/>
  <c r="AT185" i="2"/>
  <c r="BE97" i="4" s="1"/>
  <c r="BL97" i="4" s="1"/>
  <c r="AX185" i="2"/>
  <c r="CU100" i="6" s="1"/>
  <c r="AI185" i="2"/>
  <c r="CK100" i="6" s="1"/>
  <c r="AM185" i="2"/>
  <c r="CN100" i="6" s="1"/>
  <c r="AQ185" i="2"/>
  <c r="AS97" i="4" s="1"/>
  <c r="AZ97" i="4" s="1"/>
  <c r="AU185" i="2"/>
  <c r="CS100" i="6" s="1"/>
  <c r="AY185" i="2"/>
  <c r="CV100" i="6" s="1"/>
  <c r="AR185" i="2"/>
  <c r="CQ100" i="6" s="1"/>
  <c r="AV185" i="2"/>
  <c r="CT100" i="6" s="1"/>
  <c r="AJ185" i="2"/>
  <c r="CL100" i="6" s="1"/>
  <c r="AN185" i="2"/>
  <c r="AG97" i="4" s="1"/>
  <c r="AN97" i="4" s="1"/>
  <c r="AG185" i="2"/>
  <c r="BI177" i="2"/>
  <c r="AL107" i="6" s="1"/>
  <c r="BJ177" i="2"/>
  <c r="AM107" i="6" s="1"/>
  <c r="AK169" i="2"/>
  <c r="U144" i="4" s="1"/>
  <c r="AB144" i="4" s="1"/>
  <c r="AO169" i="2"/>
  <c r="CO167" i="6" s="1"/>
  <c r="AS169" i="2"/>
  <c r="CR167" i="6" s="1"/>
  <c r="AW169" i="2"/>
  <c r="BQ144" i="4" s="1"/>
  <c r="BX144" i="4" s="1"/>
  <c r="AH169" i="2"/>
  <c r="I144" i="4" s="1"/>
  <c r="P144" i="4" s="1"/>
  <c r="AL169" i="2"/>
  <c r="CM167" i="6" s="1"/>
  <c r="AP169" i="2"/>
  <c r="CP167" i="6" s="1"/>
  <c r="AT169" i="2"/>
  <c r="BE144" i="4" s="1"/>
  <c r="BL144" i="4" s="1"/>
  <c r="AX169" i="2"/>
  <c r="CU167" i="6" s="1"/>
  <c r="AI169" i="2"/>
  <c r="CK167" i="6" s="1"/>
  <c r="AM169" i="2"/>
  <c r="CN167" i="6" s="1"/>
  <c r="AQ169" i="2"/>
  <c r="AS144" i="4" s="1"/>
  <c r="AZ144" i="4" s="1"/>
  <c r="AU169" i="2"/>
  <c r="CS167" i="6" s="1"/>
  <c r="AY169" i="2"/>
  <c r="CV167" i="6" s="1"/>
  <c r="AN169" i="2"/>
  <c r="AG144" i="4" s="1"/>
  <c r="AN144" i="4" s="1"/>
  <c r="AR169" i="2"/>
  <c r="CQ167" i="6" s="1"/>
  <c r="AV169" i="2"/>
  <c r="CT167" i="6" s="1"/>
  <c r="AJ169" i="2"/>
  <c r="CL167" i="6" s="1"/>
  <c r="AG169" i="2"/>
  <c r="AJ161" i="2"/>
  <c r="CL132" i="6" s="1"/>
  <c r="AN161" i="2"/>
  <c r="AG132" i="4" s="1"/>
  <c r="AN132" i="4" s="1"/>
  <c r="AR161" i="2"/>
  <c r="CQ132" i="6" s="1"/>
  <c r="AV161" i="2"/>
  <c r="CT132" i="6" s="1"/>
  <c r="AH161" i="2"/>
  <c r="I132" i="4" s="1"/>
  <c r="P132" i="4" s="1"/>
  <c r="AL161" i="2"/>
  <c r="CM132" i="6" s="1"/>
  <c r="AP161" i="2"/>
  <c r="CP132" i="6" s="1"/>
  <c r="AT161" i="2"/>
  <c r="BE132" i="4" s="1"/>
  <c r="BL132" i="4" s="1"/>
  <c r="AX161" i="2"/>
  <c r="CU132" i="6" s="1"/>
  <c r="AI161" i="2"/>
  <c r="CK132" i="6" s="1"/>
  <c r="AQ161" i="2"/>
  <c r="AS132" i="4" s="1"/>
  <c r="AZ132" i="4" s="1"/>
  <c r="AY161" i="2"/>
  <c r="CV132" i="6" s="1"/>
  <c r="AK161" i="2"/>
  <c r="U132" i="4" s="1"/>
  <c r="AB132" i="4" s="1"/>
  <c r="AS161" i="2"/>
  <c r="CR132" i="6" s="1"/>
  <c r="AM161" i="2"/>
  <c r="CN132" i="6" s="1"/>
  <c r="AU161" i="2"/>
  <c r="CS132" i="6" s="1"/>
  <c r="AO161" i="2"/>
  <c r="CO132" i="6" s="1"/>
  <c r="AW161" i="2"/>
  <c r="BQ132" i="4" s="1"/>
  <c r="BX132" i="4" s="1"/>
  <c r="AG161" i="2"/>
  <c r="BH149" i="2"/>
  <c r="AK35" i="6" s="1"/>
  <c r="BJ149" i="2"/>
  <c r="AM35" i="6" s="1"/>
  <c r="AJ145" i="2"/>
  <c r="CL89" i="6" s="1"/>
  <c r="AN145" i="2"/>
  <c r="AG31" i="4" s="1"/>
  <c r="AN31" i="4" s="1"/>
  <c r="AR145" i="2"/>
  <c r="CQ89" i="6" s="1"/>
  <c r="AV145" i="2"/>
  <c r="CT89" i="6" s="1"/>
  <c r="AK145" i="2"/>
  <c r="U31" i="4" s="1"/>
  <c r="AB31" i="4" s="1"/>
  <c r="AO145" i="2"/>
  <c r="CO89" i="6" s="1"/>
  <c r="AS145" i="2"/>
  <c r="CR89" i="6" s="1"/>
  <c r="AW145" i="2"/>
  <c r="BQ31" i="4" s="1"/>
  <c r="BX31" i="4" s="1"/>
  <c r="AH145" i="2"/>
  <c r="I31" i="4" s="1"/>
  <c r="P31" i="4" s="1"/>
  <c r="AL145" i="2"/>
  <c r="CM89" i="6" s="1"/>
  <c r="AP145" i="2"/>
  <c r="CP89" i="6" s="1"/>
  <c r="AT145" i="2"/>
  <c r="BE31" i="4" s="1"/>
  <c r="BL31" i="4" s="1"/>
  <c r="AX145" i="2"/>
  <c r="CU89" i="6" s="1"/>
  <c r="AM145" i="2"/>
  <c r="CN89" i="6" s="1"/>
  <c r="AQ145" i="2"/>
  <c r="AS31" i="4" s="1"/>
  <c r="AZ31" i="4" s="1"/>
  <c r="AU145" i="2"/>
  <c r="CS89" i="6" s="1"/>
  <c r="AI145" i="2"/>
  <c r="CK89" i="6" s="1"/>
  <c r="AY145" i="2"/>
  <c r="CV89" i="6" s="1"/>
  <c r="AG145" i="2"/>
  <c r="BH133" i="2"/>
  <c r="AK68" i="6" s="1"/>
  <c r="BJ133" i="2"/>
  <c r="AM68" i="6" s="1"/>
  <c r="AJ129" i="2"/>
  <c r="CL75" i="6" s="1"/>
  <c r="AN129" i="2"/>
  <c r="AG29" i="4" s="1"/>
  <c r="AN29" i="4" s="1"/>
  <c r="AR129" i="2"/>
  <c r="CQ75" i="6" s="1"/>
  <c r="AV129" i="2"/>
  <c r="CT75" i="6" s="1"/>
  <c r="AK129" i="2"/>
  <c r="U29" i="4" s="1"/>
  <c r="AB29" i="4" s="1"/>
  <c r="AO129" i="2"/>
  <c r="CO75" i="6" s="1"/>
  <c r="AS129" i="2"/>
  <c r="CR75" i="6" s="1"/>
  <c r="AW129" i="2"/>
  <c r="BQ29" i="4" s="1"/>
  <c r="BX29" i="4" s="1"/>
  <c r="AH129" i="2"/>
  <c r="I29" i="4" s="1"/>
  <c r="P29" i="4" s="1"/>
  <c r="AL129" i="2"/>
  <c r="CM75" i="6" s="1"/>
  <c r="AP129" i="2"/>
  <c r="CP75" i="6" s="1"/>
  <c r="AT129" i="2"/>
  <c r="BE29" i="4" s="1"/>
  <c r="BL29" i="4" s="1"/>
  <c r="AX129" i="2"/>
  <c r="CU75" i="6" s="1"/>
  <c r="AM129" i="2"/>
  <c r="CN75" i="6" s="1"/>
  <c r="AQ129" i="2"/>
  <c r="AS29" i="4" s="1"/>
  <c r="AZ29" i="4" s="1"/>
  <c r="AU129" i="2"/>
  <c r="CS75" i="6" s="1"/>
  <c r="AI129" i="2"/>
  <c r="CK75" i="6" s="1"/>
  <c r="AY129" i="2"/>
  <c r="CV75" i="6" s="1"/>
  <c r="AG129" i="2"/>
  <c r="BI167" i="2"/>
  <c r="AL154" i="6" s="1"/>
  <c r="BJ167" i="2"/>
  <c r="AM154" i="6" s="1"/>
  <c r="BI101" i="2"/>
  <c r="AL184" i="6" s="1"/>
  <c r="BJ101" i="2"/>
  <c r="AM184" i="6" s="1"/>
  <c r="BI117" i="2"/>
  <c r="AL109" i="6" s="1"/>
  <c r="BJ117" i="2"/>
  <c r="AM109" i="6" s="1"/>
  <c r="AI36" i="2"/>
  <c r="CK21" i="6" s="1"/>
  <c r="AM36" i="2"/>
  <c r="CN21" i="6" s="1"/>
  <c r="AQ36" i="2"/>
  <c r="AS78" i="4" s="1"/>
  <c r="AU36" i="2"/>
  <c r="CS21" i="6" s="1"/>
  <c r="AY36" i="2"/>
  <c r="CV21" i="6" s="1"/>
  <c r="AJ36" i="2"/>
  <c r="CL21" i="6" s="1"/>
  <c r="AN36" i="2"/>
  <c r="AG78" i="4" s="1"/>
  <c r="AR36" i="2"/>
  <c r="CQ21" i="6" s="1"/>
  <c r="AV36" i="2"/>
  <c r="CT21" i="6" s="1"/>
  <c r="AK36" i="2"/>
  <c r="U78" i="4" s="1"/>
  <c r="AO36" i="2"/>
  <c r="CO21" i="6" s="1"/>
  <c r="AS36" i="2"/>
  <c r="CR21" i="6" s="1"/>
  <c r="AW36" i="2"/>
  <c r="BQ78" i="4" s="1"/>
  <c r="AP36" i="2"/>
  <c r="CP21" i="6" s="1"/>
  <c r="AT36" i="2"/>
  <c r="BE78" i="4" s="1"/>
  <c r="AH36" i="2"/>
  <c r="I78" i="4" s="1"/>
  <c r="AX36" i="2"/>
  <c r="CU21" i="6" s="1"/>
  <c r="AL36" i="2"/>
  <c r="CM21" i="6" s="1"/>
  <c r="AG36" i="2"/>
  <c r="AJ52" i="2"/>
  <c r="CL10" i="6" s="1"/>
  <c r="AN52" i="2"/>
  <c r="AG7" i="4" s="1"/>
  <c r="AR52" i="2"/>
  <c r="CQ10" i="6" s="1"/>
  <c r="AV52" i="2"/>
  <c r="CT10" i="6" s="1"/>
  <c r="AK52" i="2"/>
  <c r="U7" i="4" s="1"/>
  <c r="AO52" i="2"/>
  <c r="CO10" i="6" s="1"/>
  <c r="AS52" i="2"/>
  <c r="CR10" i="6" s="1"/>
  <c r="AW52" i="2"/>
  <c r="BQ7" i="4" s="1"/>
  <c r="AH52" i="2"/>
  <c r="I7" i="4" s="1"/>
  <c r="AL52" i="2"/>
  <c r="CM10" i="6" s="1"/>
  <c r="AP52" i="2"/>
  <c r="CP10" i="6" s="1"/>
  <c r="AT52" i="2"/>
  <c r="BE7" i="4" s="1"/>
  <c r="AX52" i="2"/>
  <c r="CU10" i="6" s="1"/>
  <c r="AI52" i="2"/>
  <c r="CK10" i="6" s="1"/>
  <c r="AY52" i="2"/>
  <c r="CV10" i="6" s="1"/>
  <c r="AM52" i="2"/>
  <c r="CN10" i="6" s="1"/>
  <c r="AQ52" i="2"/>
  <c r="AS7" i="4" s="1"/>
  <c r="AU52" i="2"/>
  <c r="CS10" i="6" s="1"/>
  <c r="AG52" i="2"/>
  <c r="BJ11" i="2"/>
  <c r="AM111" i="6" s="1"/>
  <c r="BI11" i="2"/>
  <c r="AL111" i="6" s="1"/>
  <c r="AH6" i="2"/>
  <c r="I24" i="4" s="1"/>
  <c r="AL6" i="2"/>
  <c r="CM66" i="6" s="1"/>
  <c r="AP6" i="2"/>
  <c r="CP66" i="6" s="1"/>
  <c r="AT6" i="2"/>
  <c r="BE24" i="4" s="1"/>
  <c r="AX6" i="2"/>
  <c r="CU66" i="6" s="1"/>
  <c r="AI6" i="2"/>
  <c r="CK66" i="6" s="1"/>
  <c r="AM6" i="2"/>
  <c r="CN66" i="6" s="1"/>
  <c r="AQ6" i="2"/>
  <c r="AS24" i="4" s="1"/>
  <c r="AU6" i="2"/>
  <c r="CS66" i="6" s="1"/>
  <c r="AY6" i="2"/>
  <c r="CV66" i="6" s="1"/>
  <c r="AJ6" i="2"/>
  <c r="CL66" i="6" s="1"/>
  <c r="AR6" i="2"/>
  <c r="CQ66" i="6" s="1"/>
  <c r="AK6" i="2"/>
  <c r="U24" i="4" s="1"/>
  <c r="AS6" i="2"/>
  <c r="CR66" i="6" s="1"/>
  <c r="AN6" i="2"/>
  <c r="AG24" i="4" s="1"/>
  <c r="AV6" i="2"/>
  <c r="CT66" i="6" s="1"/>
  <c r="AG6" i="2"/>
  <c r="AO6" i="2"/>
  <c r="CO66" i="6" s="1"/>
  <c r="AW6" i="2"/>
  <c r="BQ24" i="4" s="1"/>
  <c r="BJ79" i="2"/>
  <c r="AM165" i="6" s="1"/>
  <c r="BI79" i="2"/>
  <c r="AL165" i="6" s="1"/>
  <c r="AG120" i="2"/>
  <c r="AK120" i="2"/>
  <c r="U119" i="4" s="1"/>
  <c r="AO120" i="2"/>
  <c r="CO64" i="6" s="1"/>
  <c r="AS120" i="2"/>
  <c r="CR64" i="6" s="1"/>
  <c r="AW120" i="2"/>
  <c r="BQ119" i="4" s="1"/>
  <c r="AJ120" i="2"/>
  <c r="CL64" i="6" s="1"/>
  <c r="AP120" i="2"/>
  <c r="CP64" i="6" s="1"/>
  <c r="AU120" i="2"/>
  <c r="CS64" i="6" s="1"/>
  <c r="AL120" i="2"/>
  <c r="CM64" i="6" s="1"/>
  <c r="AQ120" i="2"/>
  <c r="AS119" i="4" s="1"/>
  <c r="AV120" i="2"/>
  <c r="CT64" i="6" s="1"/>
  <c r="AH120" i="2"/>
  <c r="I119" i="4" s="1"/>
  <c r="AM120" i="2"/>
  <c r="CN64" i="6" s="1"/>
  <c r="AR120" i="2"/>
  <c r="CQ64" i="6" s="1"/>
  <c r="AX120" i="2"/>
  <c r="CU64" i="6" s="1"/>
  <c r="AY120" i="2"/>
  <c r="CV64" i="6" s="1"/>
  <c r="AI120" i="2"/>
  <c r="CK64" i="6" s="1"/>
  <c r="AN120" i="2"/>
  <c r="AG119" i="4" s="1"/>
  <c r="AT120" i="2"/>
  <c r="BE119" i="4" s="1"/>
  <c r="AI42" i="2"/>
  <c r="CK38" i="6" s="1"/>
  <c r="AM42" i="2"/>
  <c r="CN38" i="6" s="1"/>
  <c r="AQ42" i="2"/>
  <c r="AS86" i="4" s="1"/>
  <c r="AU42" i="2"/>
  <c r="CS38" i="6" s="1"/>
  <c r="AY42" i="2"/>
  <c r="CV38" i="6" s="1"/>
  <c r="AJ42" i="2"/>
  <c r="CL38" i="6" s="1"/>
  <c r="AN42" i="2"/>
  <c r="AG86" i="4" s="1"/>
  <c r="AR42" i="2"/>
  <c r="CQ38" i="6" s="1"/>
  <c r="AV42" i="2"/>
  <c r="CT38" i="6" s="1"/>
  <c r="AK42" i="2"/>
  <c r="U86" i="4" s="1"/>
  <c r="AO42" i="2"/>
  <c r="CO38" i="6" s="1"/>
  <c r="AS42" i="2"/>
  <c r="CR38" i="6" s="1"/>
  <c r="AW42" i="2"/>
  <c r="BQ86" i="4" s="1"/>
  <c r="AH42" i="2"/>
  <c r="I86" i="4" s="1"/>
  <c r="AX42" i="2"/>
  <c r="CU38" i="6" s="1"/>
  <c r="AL42" i="2"/>
  <c r="CM38" i="6" s="1"/>
  <c r="AP42" i="2"/>
  <c r="CP38" i="6" s="1"/>
  <c r="AT42" i="2"/>
  <c r="BE86" i="4" s="1"/>
  <c r="AG42" i="2"/>
  <c r="BH92" i="2"/>
  <c r="AK91" i="6" s="1"/>
  <c r="BJ92" i="2"/>
  <c r="AM91" i="6" s="1"/>
  <c r="AI30" i="2"/>
  <c r="CK81" i="6" s="1"/>
  <c r="AM30" i="2"/>
  <c r="CN81" i="6" s="1"/>
  <c r="AQ30" i="2"/>
  <c r="AS121" i="4" s="1"/>
  <c r="AU30" i="2"/>
  <c r="CS81" i="6" s="1"/>
  <c r="AY30" i="2"/>
  <c r="CV81" i="6" s="1"/>
  <c r="AJ30" i="2"/>
  <c r="CL81" i="6" s="1"/>
  <c r="AN30" i="2"/>
  <c r="AG121" i="4" s="1"/>
  <c r="AR30" i="2"/>
  <c r="CQ81" i="6" s="1"/>
  <c r="AV30" i="2"/>
  <c r="CT81" i="6" s="1"/>
  <c r="AK30" i="2"/>
  <c r="U121" i="4" s="1"/>
  <c r="AO30" i="2"/>
  <c r="CO81" i="6" s="1"/>
  <c r="AS30" i="2"/>
  <c r="CR81" i="6" s="1"/>
  <c r="AW30" i="2"/>
  <c r="BQ121" i="4" s="1"/>
  <c r="AH30" i="2"/>
  <c r="I121" i="4" s="1"/>
  <c r="AX30" i="2"/>
  <c r="CU81" i="6" s="1"/>
  <c r="AL30" i="2"/>
  <c r="CM81" i="6" s="1"/>
  <c r="AP30" i="2"/>
  <c r="CP81" i="6" s="1"/>
  <c r="AT30" i="2"/>
  <c r="BE121" i="4" s="1"/>
  <c r="AG30" i="2"/>
  <c r="BJ64" i="2"/>
  <c r="AM87" i="6" s="1"/>
  <c r="BH64" i="2"/>
  <c r="AK87" i="6" s="1"/>
  <c r="AJ94" i="2"/>
  <c r="CL92" i="6" s="1"/>
  <c r="AN94" i="2"/>
  <c r="AG134" i="4" s="1"/>
  <c r="AR94" i="2"/>
  <c r="CQ92" i="6" s="1"/>
  <c r="AV94" i="2"/>
  <c r="CT92" i="6" s="1"/>
  <c r="AK94" i="2"/>
  <c r="U134" i="4" s="1"/>
  <c r="AO94" i="2"/>
  <c r="CO92" i="6" s="1"/>
  <c r="AS94" i="2"/>
  <c r="CR92" i="6" s="1"/>
  <c r="AW94" i="2"/>
  <c r="BQ134" i="4" s="1"/>
  <c r="AH94" i="2"/>
  <c r="I134" i="4" s="1"/>
  <c r="AL94" i="2"/>
  <c r="CM92" i="6" s="1"/>
  <c r="AP94" i="2"/>
  <c r="CP92" i="6" s="1"/>
  <c r="AT94" i="2"/>
  <c r="BE134" i="4" s="1"/>
  <c r="AX94" i="2"/>
  <c r="CU92" i="6" s="1"/>
  <c r="AU94" i="2"/>
  <c r="CS92" i="6" s="1"/>
  <c r="AI94" i="2"/>
  <c r="CK92" i="6" s="1"/>
  <c r="AY94" i="2"/>
  <c r="CV92" i="6" s="1"/>
  <c r="AM94" i="2"/>
  <c r="CN92" i="6" s="1"/>
  <c r="AQ94" i="2"/>
  <c r="AS134" i="4" s="1"/>
  <c r="AG94" i="2"/>
  <c r="AG110" i="2"/>
  <c r="AK110" i="2"/>
  <c r="U26" i="4" s="1"/>
  <c r="AO110" i="2"/>
  <c r="CO79" i="6" s="1"/>
  <c r="AS110" i="2"/>
  <c r="CR79" i="6" s="1"/>
  <c r="AW110" i="2"/>
  <c r="BQ26" i="4" s="1"/>
  <c r="AL110" i="2"/>
  <c r="CM79" i="6" s="1"/>
  <c r="AQ110" i="2"/>
  <c r="AS26" i="4" s="1"/>
  <c r="AV110" i="2"/>
  <c r="CT79" i="6" s="1"/>
  <c r="AH110" i="2"/>
  <c r="I26" i="4" s="1"/>
  <c r="AM110" i="2"/>
  <c r="CN79" i="6" s="1"/>
  <c r="AR110" i="2"/>
  <c r="CQ79" i="6" s="1"/>
  <c r="AX110" i="2"/>
  <c r="CU79" i="6" s="1"/>
  <c r="AI110" i="2"/>
  <c r="CK79" i="6" s="1"/>
  <c r="AN110" i="2"/>
  <c r="AG26" i="4" s="1"/>
  <c r="AT110" i="2"/>
  <c r="BE26" i="4" s="1"/>
  <c r="AY110" i="2"/>
  <c r="CV79" i="6" s="1"/>
  <c r="AJ110" i="2"/>
  <c r="CL79" i="6" s="1"/>
  <c r="AP110" i="2"/>
  <c r="CP79" i="6" s="1"/>
  <c r="AU110" i="2"/>
  <c r="CS79" i="6" s="1"/>
  <c r="BJ68" i="2"/>
  <c r="AM60" i="6" s="1"/>
  <c r="BH68" i="2"/>
  <c r="AK60" i="6" s="1"/>
  <c r="BA12" i="4"/>
  <c r="AO12" i="4"/>
  <c r="AC12" i="4"/>
  <c r="BY12" i="4"/>
  <c r="BM12" i="4"/>
  <c r="Q12" i="4"/>
  <c r="AC114" i="4"/>
  <c r="BY114" i="4"/>
  <c r="Q114" i="4"/>
  <c r="BM114" i="4"/>
  <c r="BA114" i="4"/>
  <c r="AO114" i="4"/>
  <c r="AC87" i="4"/>
  <c r="BY87" i="4"/>
  <c r="Q87" i="4"/>
  <c r="BM87" i="4"/>
  <c r="BA87" i="4"/>
  <c r="AO87" i="4"/>
  <c r="AO65" i="4"/>
  <c r="AC65" i="4"/>
  <c r="BY65" i="4"/>
  <c r="BM65" i="4"/>
  <c r="Q65" i="4"/>
  <c r="BA65" i="4"/>
  <c r="BA66" i="4"/>
  <c r="AO66" i="4"/>
  <c r="AC66" i="4"/>
  <c r="BY66" i="4"/>
  <c r="BM66" i="4"/>
  <c r="Q66" i="4"/>
  <c r="AK29" i="2"/>
  <c r="U58" i="4" s="1"/>
  <c r="AO29" i="2"/>
  <c r="CO146" i="6" s="1"/>
  <c r="AS29" i="2"/>
  <c r="CR146" i="6" s="1"/>
  <c r="AW29" i="2"/>
  <c r="BQ58" i="4" s="1"/>
  <c r="AH29" i="2"/>
  <c r="I58" i="4" s="1"/>
  <c r="AL29" i="2"/>
  <c r="CM146" i="6" s="1"/>
  <c r="AP29" i="2"/>
  <c r="CP146" i="6" s="1"/>
  <c r="AT29" i="2"/>
  <c r="BE58" i="4" s="1"/>
  <c r="AX29" i="2"/>
  <c r="CU146" i="6" s="1"/>
  <c r="AI29" i="2"/>
  <c r="CK146" i="6" s="1"/>
  <c r="AM29" i="2"/>
  <c r="CN146" i="6" s="1"/>
  <c r="AQ29" i="2"/>
  <c r="AS58" i="4" s="1"/>
  <c r="AU29" i="2"/>
  <c r="CS146" i="6" s="1"/>
  <c r="AY29" i="2"/>
  <c r="CV146" i="6" s="1"/>
  <c r="AR29" i="2"/>
  <c r="CQ146" i="6" s="1"/>
  <c r="AV29" i="2"/>
  <c r="CT146" i="6" s="1"/>
  <c r="AJ29" i="2"/>
  <c r="CL146" i="6" s="1"/>
  <c r="AN29" i="2"/>
  <c r="AG58" i="4" s="1"/>
  <c r="AG29" i="2"/>
  <c r="BI184" i="2"/>
  <c r="AL140" i="6" s="1"/>
  <c r="BJ184" i="2"/>
  <c r="AM140" i="6" s="1"/>
  <c r="AK176" i="2"/>
  <c r="U66" i="4" s="1"/>
  <c r="AB66" i="4" s="1"/>
  <c r="AO176" i="2"/>
  <c r="CO180" i="6" s="1"/>
  <c r="AS176" i="2"/>
  <c r="CR180" i="6" s="1"/>
  <c r="AW176" i="2"/>
  <c r="BQ66" i="4" s="1"/>
  <c r="BX66" i="4" s="1"/>
  <c r="AH176" i="2"/>
  <c r="I66" i="4" s="1"/>
  <c r="P66" i="4" s="1"/>
  <c r="AL176" i="2"/>
  <c r="CM180" i="6" s="1"/>
  <c r="AP176" i="2"/>
  <c r="CP180" i="6" s="1"/>
  <c r="AT176" i="2"/>
  <c r="BE66" i="4" s="1"/>
  <c r="BL66" i="4" s="1"/>
  <c r="AX176" i="2"/>
  <c r="CU180" i="6" s="1"/>
  <c r="AI176" i="2"/>
  <c r="CK180" i="6" s="1"/>
  <c r="AM176" i="2"/>
  <c r="CN180" i="6" s="1"/>
  <c r="AQ176" i="2"/>
  <c r="AS66" i="4" s="1"/>
  <c r="AZ66" i="4" s="1"/>
  <c r="AU176" i="2"/>
  <c r="CS180" i="6" s="1"/>
  <c r="AY176" i="2"/>
  <c r="CV180" i="6" s="1"/>
  <c r="AV176" i="2"/>
  <c r="CT180" i="6" s="1"/>
  <c r="AJ176" i="2"/>
  <c r="CL180" i="6" s="1"/>
  <c r="AN176" i="2"/>
  <c r="AG66" i="4" s="1"/>
  <c r="AN66" i="4" s="1"/>
  <c r="AR176" i="2"/>
  <c r="CQ180" i="6" s="1"/>
  <c r="AG176" i="2"/>
  <c r="BI168" i="2"/>
  <c r="AL148" i="6" s="1"/>
  <c r="BJ168" i="2"/>
  <c r="AM148" i="6" s="1"/>
  <c r="BJ156" i="2"/>
  <c r="AM122" i="6" s="1"/>
  <c r="BI156" i="2"/>
  <c r="AL122" i="6" s="1"/>
  <c r="AJ152" i="2"/>
  <c r="CL94" i="6" s="1"/>
  <c r="AN152" i="2"/>
  <c r="AG139" i="4" s="1"/>
  <c r="AN139" i="4" s="1"/>
  <c r="AR152" i="2"/>
  <c r="CQ94" i="6" s="1"/>
  <c r="AV152" i="2"/>
  <c r="CT94" i="6" s="1"/>
  <c r="AK152" i="2"/>
  <c r="U139" i="4" s="1"/>
  <c r="AB139" i="4" s="1"/>
  <c r="AO152" i="2"/>
  <c r="CO94" i="6" s="1"/>
  <c r="AS152" i="2"/>
  <c r="CR94" i="6" s="1"/>
  <c r="AW152" i="2"/>
  <c r="BQ139" i="4" s="1"/>
  <c r="BX139" i="4" s="1"/>
  <c r="AH152" i="2"/>
  <c r="I139" i="4" s="1"/>
  <c r="P139" i="4" s="1"/>
  <c r="AL152" i="2"/>
  <c r="CM94" i="6" s="1"/>
  <c r="AP152" i="2"/>
  <c r="CP94" i="6" s="1"/>
  <c r="AT152" i="2"/>
  <c r="BE139" i="4" s="1"/>
  <c r="BL139" i="4" s="1"/>
  <c r="AX152" i="2"/>
  <c r="CU94" i="6" s="1"/>
  <c r="AQ152" i="2"/>
  <c r="AS139" i="4" s="1"/>
  <c r="AZ139" i="4" s="1"/>
  <c r="AU152" i="2"/>
  <c r="CS94" i="6" s="1"/>
  <c r="AI152" i="2"/>
  <c r="CK94" i="6" s="1"/>
  <c r="AY152" i="2"/>
  <c r="CV94" i="6" s="1"/>
  <c r="AM152" i="2"/>
  <c r="CN94" i="6" s="1"/>
  <c r="AG152" i="2"/>
  <c r="BH140" i="2"/>
  <c r="AK17" i="6" s="1"/>
  <c r="BJ140" i="2"/>
  <c r="AM17" i="6" s="1"/>
  <c r="AJ136" i="2"/>
  <c r="CL63" i="6" s="1"/>
  <c r="AN136" i="2"/>
  <c r="AG112" i="4" s="1"/>
  <c r="AN112" i="4" s="1"/>
  <c r="AR136" i="2"/>
  <c r="CQ63" i="6" s="1"/>
  <c r="AV136" i="2"/>
  <c r="CT63" i="6" s="1"/>
  <c r="AK136" i="2"/>
  <c r="U112" i="4" s="1"/>
  <c r="AB112" i="4" s="1"/>
  <c r="AO136" i="2"/>
  <c r="CO63" i="6" s="1"/>
  <c r="AS136" i="2"/>
  <c r="CR63" i="6" s="1"/>
  <c r="AW136" i="2"/>
  <c r="BQ112" i="4" s="1"/>
  <c r="BX112" i="4" s="1"/>
  <c r="AH136" i="2"/>
  <c r="I112" i="4" s="1"/>
  <c r="P112" i="4" s="1"/>
  <c r="AL136" i="2"/>
  <c r="CM63" i="6" s="1"/>
  <c r="AP136" i="2"/>
  <c r="CP63" i="6" s="1"/>
  <c r="AT136" i="2"/>
  <c r="BE112" i="4" s="1"/>
  <c r="BL112" i="4" s="1"/>
  <c r="AX136" i="2"/>
  <c r="CU63" i="6" s="1"/>
  <c r="AQ136" i="2"/>
  <c r="AS112" i="4" s="1"/>
  <c r="AZ112" i="4" s="1"/>
  <c r="AU136" i="2"/>
  <c r="CS63" i="6" s="1"/>
  <c r="AI136" i="2"/>
  <c r="CK63" i="6" s="1"/>
  <c r="AY136" i="2"/>
  <c r="CV63" i="6" s="1"/>
  <c r="AM136" i="2"/>
  <c r="CN63" i="6" s="1"/>
  <c r="AG136" i="2"/>
  <c r="BH124" i="2"/>
  <c r="AK36" i="6" s="1"/>
  <c r="BJ124" i="2"/>
  <c r="AM36" i="6" s="1"/>
  <c r="BI9" i="2"/>
  <c r="AL96" i="6" s="1"/>
  <c r="BJ9" i="2"/>
  <c r="AM96" i="6" s="1"/>
  <c r="AK171" i="2"/>
  <c r="U127" i="4" s="1"/>
  <c r="AB127" i="4" s="1"/>
  <c r="AO171" i="2"/>
  <c r="CO108" i="6" s="1"/>
  <c r="AS171" i="2"/>
  <c r="CR108" i="6" s="1"/>
  <c r="AW171" i="2"/>
  <c r="BQ127" i="4" s="1"/>
  <c r="BX127" i="4" s="1"/>
  <c r="AH171" i="2"/>
  <c r="I127" i="4" s="1"/>
  <c r="P127" i="4" s="1"/>
  <c r="AL171" i="2"/>
  <c r="CM108" i="6" s="1"/>
  <c r="AP171" i="2"/>
  <c r="CP108" i="6" s="1"/>
  <c r="AT171" i="2"/>
  <c r="BE127" i="4" s="1"/>
  <c r="BL127" i="4" s="1"/>
  <c r="AX171" i="2"/>
  <c r="CU108" i="6" s="1"/>
  <c r="AI171" i="2"/>
  <c r="CK108" i="6" s="1"/>
  <c r="AM171" i="2"/>
  <c r="CN108" i="6" s="1"/>
  <c r="AQ171" i="2"/>
  <c r="AS127" i="4" s="1"/>
  <c r="AZ127" i="4" s="1"/>
  <c r="AU171" i="2"/>
  <c r="CS108" i="6" s="1"/>
  <c r="AY171" i="2"/>
  <c r="CV108" i="6" s="1"/>
  <c r="AN171" i="2"/>
  <c r="AG127" i="4" s="1"/>
  <c r="AN127" i="4" s="1"/>
  <c r="AR171" i="2"/>
  <c r="CQ108" i="6" s="1"/>
  <c r="AV171" i="2"/>
  <c r="CT108" i="6" s="1"/>
  <c r="AJ171" i="2"/>
  <c r="CL108" i="6" s="1"/>
  <c r="AG171" i="2"/>
  <c r="BI163" i="2"/>
  <c r="AL179" i="6" s="1"/>
  <c r="BJ163" i="2"/>
  <c r="AM179" i="6" s="1"/>
  <c r="AJ159" i="2"/>
  <c r="CL135" i="6" s="1"/>
  <c r="AN159" i="2"/>
  <c r="AG178" i="4" s="1"/>
  <c r="AN178" i="4" s="1"/>
  <c r="AR159" i="2"/>
  <c r="CQ135" i="6" s="1"/>
  <c r="AV159" i="2"/>
  <c r="CT135" i="6" s="1"/>
  <c r="AH159" i="2"/>
  <c r="I178" i="4" s="1"/>
  <c r="P178" i="4" s="1"/>
  <c r="AL159" i="2"/>
  <c r="CM135" i="6" s="1"/>
  <c r="AP159" i="2"/>
  <c r="CP135" i="6" s="1"/>
  <c r="AT159" i="2"/>
  <c r="BE178" i="4" s="1"/>
  <c r="BL178" i="4" s="1"/>
  <c r="AX159" i="2"/>
  <c r="CU135" i="6" s="1"/>
  <c r="AI159" i="2"/>
  <c r="CK135" i="6" s="1"/>
  <c r="AQ159" i="2"/>
  <c r="AS178" i="4" s="1"/>
  <c r="AZ178" i="4" s="1"/>
  <c r="AY159" i="2"/>
  <c r="CV135" i="6" s="1"/>
  <c r="AK159" i="2"/>
  <c r="U178" i="4" s="1"/>
  <c r="AB178" i="4" s="1"/>
  <c r="AS159" i="2"/>
  <c r="CR135" i="6" s="1"/>
  <c r="AM159" i="2"/>
  <c r="CN135" i="6" s="1"/>
  <c r="AU159" i="2"/>
  <c r="CS135" i="6" s="1"/>
  <c r="AW159" i="2"/>
  <c r="BQ178" i="4" s="1"/>
  <c r="BX178" i="4" s="1"/>
  <c r="AO159" i="2"/>
  <c r="CO135" i="6" s="1"/>
  <c r="AG159" i="2"/>
  <c r="BH147" i="2"/>
  <c r="AK59" i="6" s="1"/>
  <c r="BJ147" i="2"/>
  <c r="AM59" i="6" s="1"/>
  <c r="AJ143" i="2"/>
  <c r="CL80" i="6" s="1"/>
  <c r="AN143" i="2"/>
  <c r="AG38" i="4" s="1"/>
  <c r="AN38" i="4" s="1"/>
  <c r="AR143" i="2"/>
  <c r="CQ80" i="6" s="1"/>
  <c r="AV143" i="2"/>
  <c r="CT80" i="6" s="1"/>
  <c r="AK143" i="2"/>
  <c r="U38" i="4" s="1"/>
  <c r="AB38" i="4" s="1"/>
  <c r="AO143" i="2"/>
  <c r="CO80" i="6" s="1"/>
  <c r="AS143" i="2"/>
  <c r="CR80" i="6" s="1"/>
  <c r="AW143" i="2"/>
  <c r="BQ38" i="4" s="1"/>
  <c r="BX38" i="4" s="1"/>
  <c r="AH143" i="2"/>
  <c r="I38" i="4" s="1"/>
  <c r="P38" i="4" s="1"/>
  <c r="AL143" i="2"/>
  <c r="CM80" i="6" s="1"/>
  <c r="AP143" i="2"/>
  <c r="CP80" i="6" s="1"/>
  <c r="AT143" i="2"/>
  <c r="BE38" i="4" s="1"/>
  <c r="BL38" i="4" s="1"/>
  <c r="AX143" i="2"/>
  <c r="CU80" i="6" s="1"/>
  <c r="AU143" i="2"/>
  <c r="CS80" i="6" s="1"/>
  <c r="AI143" i="2"/>
  <c r="CK80" i="6" s="1"/>
  <c r="AY143" i="2"/>
  <c r="CV80" i="6" s="1"/>
  <c r="AM143" i="2"/>
  <c r="CN80" i="6" s="1"/>
  <c r="AQ143" i="2"/>
  <c r="AS38" i="4" s="1"/>
  <c r="AZ38" i="4" s="1"/>
  <c r="AG143" i="2"/>
  <c r="BH131" i="2"/>
  <c r="AK13" i="6" s="1"/>
  <c r="BJ131" i="2"/>
  <c r="AM13" i="6" s="1"/>
  <c r="AK127" i="2"/>
  <c r="U51" i="4" s="1"/>
  <c r="AB51" i="4" s="1"/>
  <c r="AO127" i="2"/>
  <c r="CO62" i="6" s="1"/>
  <c r="AS127" i="2"/>
  <c r="CR62" i="6" s="1"/>
  <c r="AW127" i="2"/>
  <c r="BQ51" i="4" s="1"/>
  <c r="BX51" i="4" s="1"/>
  <c r="AJ127" i="2"/>
  <c r="CL62" i="6" s="1"/>
  <c r="AP127" i="2"/>
  <c r="CP62" i="6" s="1"/>
  <c r="AU127" i="2"/>
  <c r="CS62" i="6" s="1"/>
  <c r="AL127" i="2"/>
  <c r="CM62" i="6" s="1"/>
  <c r="AQ127" i="2"/>
  <c r="AS51" i="4" s="1"/>
  <c r="AZ51" i="4" s="1"/>
  <c r="AV127" i="2"/>
  <c r="CT62" i="6" s="1"/>
  <c r="AH127" i="2"/>
  <c r="I51" i="4" s="1"/>
  <c r="P51" i="4" s="1"/>
  <c r="AM127" i="2"/>
  <c r="CN62" i="6" s="1"/>
  <c r="AR127" i="2"/>
  <c r="CQ62" i="6" s="1"/>
  <c r="AX127" i="2"/>
  <c r="CU62" i="6" s="1"/>
  <c r="AT127" i="2"/>
  <c r="BE51" i="4" s="1"/>
  <c r="BL51" i="4" s="1"/>
  <c r="AY127" i="2"/>
  <c r="CV62" i="6" s="1"/>
  <c r="AI127" i="2"/>
  <c r="CK62" i="6" s="1"/>
  <c r="AN127" i="2"/>
  <c r="AG51" i="4" s="1"/>
  <c r="AN51" i="4" s="1"/>
  <c r="AG127" i="2"/>
  <c r="BJ73" i="2"/>
  <c r="AM103" i="6" s="1"/>
  <c r="BI73" i="2"/>
  <c r="AL103" i="6" s="1"/>
  <c r="AI8" i="2"/>
  <c r="CK5" i="6" s="1"/>
  <c r="AM8" i="2"/>
  <c r="CN5" i="6" s="1"/>
  <c r="AQ8" i="2"/>
  <c r="AS5" i="4" s="1"/>
  <c r="AU8" i="2"/>
  <c r="CS5" i="6" s="1"/>
  <c r="AY8" i="2"/>
  <c r="CV5" i="6" s="1"/>
  <c r="AJ8" i="2"/>
  <c r="CL5" i="6" s="1"/>
  <c r="AN8" i="2"/>
  <c r="AG5" i="4" s="1"/>
  <c r="AR8" i="2"/>
  <c r="CQ5" i="6" s="1"/>
  <c r="AV8" i="2"/>
  <c r="CT5" i="6" s="1"/>
  <c r="AK8" i="2"/>
  <c r="U5" i="4" s="1"/>
  <c r="AO8" i="2"/>
  <c r="CO5" i="6" s="1"/>
  <c r="AS8" i="2"/>
  <c r="CR5" i="6" s="1"/>
  <c r="AW8" i="2"/>
  <c r="BQ5" i="4" s="1"/>
  <c r="AH8" i="2"/>
  <c r="I5" i="4" s="1"/>
  <c r="AL8" i="2"/>
  <c r="CM5" i="6" s="1"/>
  <c r="AP8" i="2"/>
  <c r="CP5" i="6" s="1"/>
  <c r="AT8" i="2"/>
  <c r="BE5" i="4" s="1"/>
  <c r="AX8" i="2"/>
  <c r="CU5" i="6" s="1"/>
  <c r="AG8" i="2"/>
  <c r="BH40" i="2"/>
  <c r="AK82" i="6" s="1"/>
  <c r="BJ40" i="2"/>
  <c r="AM82" i="6" s="1"/>
  <c r="AK15" i="2"/>
  <c r="U174" i="4" s="1"/>
  <c r="AO15" i="2"/>
  <c r="CO158" i="6" s="1"/>
  <c r="AS15" i="2"/>
  <c r="CR158" i="6" s="1"/>
  <c r="AW15" i="2"/>
  <c r="BQ174" i="4" s="1"/>
  <c r="AH15" i="2"/>
  <c r="I174" i="4" s="1"/>
  <c r="AL15" i="2"/>
  <c r="CM158" i="6" s="1"/>
  <c r="AP15" i="2"/>
  <c r="CP158" i="6" s="1"/>
  <c r="AT15" i="2"/>
  <c r="BE174" i="4" s="1"/>
  <c r="AX15" i="2"/>
  <c r="CU158" i="6" s="1"/>
  <c r="AI15" i="2"/>
  <c r="CK158" i="6" s="1"/>
  <c r="AM15" i="2"/>
  <c r="CN158" i="6" s="1"/>
  <c r="AQ15" i="2"/>
  <c r="AS174" i="4" s="1"/>
  <c r="AU15" i="2"/>
  <c r="CS158" i="6" s="1"/>
  <c r="AY15" i="2"/>
  <c r="CV158" i="6" s="1"/>
  <c r="AJ15" i="2"/>
  <c r="CL158" i="6" s="1"/>
  <c r="AN15" i="2"/>
  <c r="AG174" i="4" s="1"/>
  <c r="AR15" i="2"/>
  <c r="CQ158" i="6" s="1"/>
  <c r="AV15" i="2"/>
  <c r="CT158" i="6" s="1"/>
  <c r="AG15" i="2"/>
  <c r="BJ31" i="2"/>
  <c r="AM172" i="6" s="1"/>
  <c r="BI31" i="2"/>
  <c r="AL172" i="6" s="1"/>
  <c r="AH63" i="2"/>
  <c r="I184" i="4" s="1"/>
  <c r="AL63" i="2"/>
  <c r="CM133" i="6" s="1"/>
  <c r="AP63" i="2"/>
  <c r="CP133" i="6" s="1"/>
  <c r="AT63" i="2"/>
  <c r="BE184" i="4" s="1"/>
  <c r="AX63" i="2"/>
  <c r="CU133" i="6" s="1"/>
  <c r="AI63" i="2"/>
  <c r="CK133" i="6" s="1"/>
  <c r="AM63" i="2"/>
  <c r="CN133" i="6" s="1"/>
  <c r="AQ63" i="2"/>
  <c r="AS184" i="4" s="1"/>
  <c r="AU63" i="2"/>
  <c r="CS133" i="6" s="1"/>
  <c r="AY63" i="2"/>
  <c r="CV133" i="6" s="1"/>
  <c r="AJ63" i="2"/>
  <c r="CL133" i="6" s="1"/>
  <c r="AN63" i="2"/>
  <c r="AG184" i="4" s="1"/>
  <c r="AR63" i="2"/>
  <c r="CQ133" i="6" s="1"/>
  <c r="AV63" i="2"/>
  <c r="CT133" i="6" s="1"/>
  <c r="AK63" i="2"/>
  <c r="U184" i="4" s="1"/>
  <c r="AO63" i="2"/>
  <c r="CO133" i="6" s="1"/>
  <c r="AS63" i="2"/>
  <c r="CR133" i="6" s="1"/>
  <c r="AG63" i="2"/>
  <c r="AW63" i="2"/>
  <c r="BQ184" i="4" s="1"/>
  <c r="BH104" i="2"/>
  <c r="AK47" i="6" s="1"/>
  <c r="BJ104" i="2"/>
  <c r="AM47" i="6" s="1"/>
  <c r="AI50" i="2"/>
  <c r="CK58" i="6" s="1"/>
  <c r="AM50" i="2"/>
  <c r="CN58" i="6" s="1"/>
  <c r="AQ50" i="2"/>
  <c r="AS115" i="4" s="1"/>
  <c r="AU50" i="2"/>
  <c r="CS58" i="6" s="1"/>
  <c r="AY50" i="2"/>
  <c r="CV58" i="6" s="1"/>
  <c r="AJ50" i="2"/>
  <c r="CL58" i="6" s="1"/>
  <c r="AN50" i="2"/>
  <c r="AG115" i="4" s="1"/>
  <c r="AR50" i="2"/>
  <c r="CQ58" i="6" s="1"/>
  <c r="AV50" i="2"/>
  <c r="CT58" i="6" s="1"/>
  <c r="AK50" i="2"/>
  <c r="U115" i="4" s="1"/>
  <c r="AO50" i="2"/>
  <c r="CO58" i="6" s="1"/>
  <c r="AS50" i="2"/>
  <c r="CR58" i="6" s="1"/>
  <c r="AW50" i="2"/>
  <c r="BQ115" i="4" s="1"/>
  <c r="AH50" i="2"/>
  <c r="I115" i="4" s="1"/>
  <c r="AX50" i="2"/>
  <c r="CU58" i="6" s="1"/>
  <c r="AL50" i="2"/>
  <c r="CM58" i="6" s="1"/>
  <c r="AP50" i="2"/>
  <c r="CP58" i="6" s="1"/>
  <c r="AT50" i="2"/>
  <c r="BE115" i="4" s="1"/>
  <c r="AG50" i="2"/>
  <c r="BJ99" i="2"/>
  <c r="AM120" i="6" s="1"/>
  <c r="BI99" i="2"/>
  <c r="AL120" i="6" s="1"/>
  <c r="AK43" i="2"/>
  <c r="U163" i="4" s="1"/>
  <c r="AO43" i="2"/>
  <c r="CO129" i="6" s="1"/>
  <c r="AS43" i="2"/>
  <c r="CR129" i="6" s="1"/>
  <c r="AW43" i="2"/>
  <c r="BQ163" i="4" s="1"/>
  <c r="AH43" i="2"/>
  <c r="I163" i="4" s="1"/>
  <c r="AL43" i="2"/>
  <c r="CM129" i="6" s="1"/>
  <c r="AP43" i="2"/>
  <c r="CP129" i="6" s="1"/>
  <c r="AT43" i="2"/>
  <c r="BE163" i="4" s="1"/>
  <c r="AX43" i="2"/>
  <c r="CU129" i="6" s="1"/>
  <c r="AI43" i="2"/>
  <c r="CK129" i="6" s="1"/>
  <c r="AM43" i="2"/>
  <c r="CN129" i="6" s="1"/>
  <c r="AQ43" i="2"/>
  <c r="AS163" i="4" s="1"/>
  <c r="AU43" i="2"/>
  <c r="CS129" i="6" s="1"/>
  <c r="AY43" i="2"/>
  <c r="CV129" i="6" s="1"/>
  <c r="AJ43" i="2"/>
  <c r="CL129" i="6" s="1"/>
  <c r="AN43" i="2"/>
  <c r="AG163" i="4" s="1"/>
  <c r="AJ163" i="4" s="1"/>
  <c r="AR43" i="2"/>
  <c r="CQ129" i="6" s="1"/>
  <c r="AV43" i="2"/>
  <c r="CT129" i="6" s="1"/>
  <c r="AG43" i="2"/>
  <c r="BJ71" i="2"/>
  <c r="AM102" i="6" s="1"/>
  <c r="BI71" i="2"/>
  <c r="AL102" i="6" s="1"/>
  <c r="BJ114" i="2"/>
  <c r="AM33" i="6" s="1"/>
  <c r="BH114" i="2"/>
  <c r="AK33" i="6" s="1"/>
  <c r="BJ103" i="2"/>
  <c r="AM121" i="6" s="1"/>
  <c r="BI103" i="2"/>
  <c r="AL121" i="6" s="1"/>
  <c r="BA73" i="4"/>
  <c r="AO73" i="4"/>
  <c r="AC73" i="4"/>
  <c r="BY73" i="4"/>
  <c r="Q73" i="4"/>
  <c r="BM73" i="4"/>
  <c r="AO38" i="4"/>
  <c r="AC38" i="4"/>
  <c r="BY38" i="4"/>
  <c r="Q38" i="4"/>
  <c r="BM38" i="4"/>
  <c r="BA38" i="4"/>
  <c r="AC10" i="4"/>
  <c r="BY10" i="4"/>
  <c r="Q10" i="4"/>
  <c r="AO10" i="4"/>
  <c r="BA10" i="4"/>
  <c r="BM10" i="4"/>
  <c r="AC16" i="4"/>
  <c r="BY16" i="4"/>
  <c r="Q16" i="4"/>
  <c r="BM16" i="4"/>
  <c r="BA16" i="4"/>
  <c r="AO16" i="4"/>
  <c r="BA123" i="4"/>
  <c r="BM123" i="4"/>
  <c r="BY123" i="4"/>
  <c r="AC123" i="4"/>
  <c r="Q123" i="4"/>
  <c r="AO123" i="4"/>
  <c r="BJ61" i="2"/>
  <c r="AM177" i="6" s="1"/>
  <c r="BI61" i="2"/>
  <c r="AL177" i="6" s="1"/>
  <c r="AH93" i="2"/>
  <c r="I75" i="4" s="1"/>
  <c r="AL93" i="2"/>
  <c r="CM182" i="6" s="1"/>
  <c r="AP93" i="2"/>
  <c r="CP182" i="6" s="1"/>
  <c r="AT93" i="2"/>
  <c r="BE75" i="4" s="1"/>
  <c r="AX93" i="2"/>
  <c r="CU182" i="6" s="1"/>
  <c r="AI93" i="2"/>
  <c r="CK182" i="6" s="1"/>
  <c r="AM93" i="2"/>
  <c r="CN182" i="6" s="1"/>
  <c r="AQ93" i="2"/>
  <c r="AS75" i="4" s="1"/>
  <c r="AU93" i="2"/>
  <c r="CS182" i="6" s="1"/>
  <c r="AY93" i="2"/>
  <c r="CV182" i="6" s="1"/>
  <c r="AJ93" i="2"/>
  <c r="CL182" i="6" s="1"/>
  <c r="AN93" i="2"/>
  <c r="AG75" i="4" s="1"/>
  <c r="AR93" i="2"/>
  <c r="CQ182" i="6" s="1"/>
  <c r="AV93" i="2"/>
  <c r="CT182" i="6" s="1"/>
  <c r="AS93" i="2"/>
  <c r="CR182" i="6" s="1"/>
  <c r="AG93" i="2"/>
  <c r="AW93" i="2"/>
  <c r="BQ75" i="4" s="1"/>
  <c r="AK93" i="2"/>
  <c r="U75" i="4" s="1"/>
  <c r="AO93" i="2"/>
  <c r="CO182" i="6" s="1"/>
  <c r="BJ12" i="2"/>
  <c r="AM37" i="6" s="1"/>
  <c r="BH12" i="2"/>
  <c r="AK37" i="6" s="1"/>
  <c r="AI44" i="2"/>
  <c r="CK39" i="6" s="1"/>
  <c r="AM44" i="2"/>
  <c r="CN39" i="6" s="1"/>
  <c r="AQ44" i="2"/>
  <c r="AS21" i="4" s="1"/>
  <c r="AU44" i="2"/>
  <c r="CS39" i="6" s="1"/>
  <c r="AY44" i="2"/>
  <c r="CV39" i="6" s="1"/>
  <c r="AJ44" i="2"/>
  <c r="CL39" i="6" s="1"/>
  <c r="AN44" i="2"/>
  <c r="AG21" i="4" s="1"/>
  <c r="AR44" i="2"/>
  <c r="CQ39" i="6" s="1"/>
  <c r="AV44" i="2"/>
  <c r="CT39" i="6" s="1"/>
  <c r="AK44" i="2"/>
  <c r="U21" i="4" s="1"/>
  <c r="AO44" i="2"/>
  <c r="CO39" i="6" s="1"/>
  <c r="AS44" i="2"/>
  <c r="CR39" i="6" s="1"/>
  <c r="AW44" i="2"/>
  <c r="BQ21" i="4" s="1"/>
  <c r="AP44" i="2"/>
  <c r="CP39" i="6" s="1"/>
  <c r="AT44" i="2"/>
  <c r="BE21" i="4" s="1"/>
  <c r="AH44" i="2"/>
  <c r="I21" i="4" s="1"/>
  <c r="AX44" i="2"/>
  <c r="CU39" i="6" s="1"/>
  <c r="AL44" i="2"/>
  <c r="CM39" i="6" s="1"/>
  <c r="AG44" i="2"/>
  <c r="AJ60" i="2"/>
  <c r="CL86" i="6" s="1"/>
  <c r="AN60" i="2"/>
  <c r="AG124" i="4" s="1"/>
  <c r="AR60" i="2"/>
  <c r="CQ86" i="6" s="1"/>
  <c r="AV60" i="2"/>
  <c r="CT86" i="6" s="1"/>
  <c r="AK60" i="2"/>
  <c r="U124" i="4" s="1"/>
  <c r="AO60" i="2"/>
  <c r="CO86" i="6" s="1"/>
  <c r="AS60" i="2"/>
  <c r="CR86" i="6" s="1"/>
  <c r="AW60" i="2"/>
  <c r="BQ124" i="4" s="1"/>
  <c r="AH60" i="2"/>
  <c r="I124" i="4" s="1"/>
  <c r="AL60" i="2"/>
  <c r="CM86" i="6" s="1"/>
  <c r="AP60" i="2"/>
  <c r="CP86" i="6" s="1"/>
  <c r="AT60" i="2"/>
  <c r="BE124" i="4" s="1"/>
  <c r="AX60" i="2"/>
  <c r="CU86" i="6" s="1"/>
  <c r="AI60" i="2"/>
  <c r="CK86" i="6" s="1"/>
  <c r="AY60" i="2"/>
  <c r="CV86" i="6" s="1"/>
  <c r="AM60" i="2"/>
  <c r="CN86" i="6" s="1"/>
  <c r="AQ60" i="2"/>
  <c r="AS124" i="4" s="1"/>
  <c r="AU60" i="2"/>
  <c r="CS86" i="6" s="1"/>
  <c r="AG60" i="2"/>
  <c r="BJ19" i="2"/>
  <c r="AM142" i="6" s="1"/>
  <c r="BI19" i="2"/>
  <c r="AL142" i="6" s="1"/>
  <c r="AI38" i="2"/>
  <c r="CK56" i="6" s="1"/>
  <c r="AM38" i="2"/>
  <c r="CN56" i="6" s="1"/>
  <c r="AQ38" i="2"/>
  <c r="AS108" i="4" s="1"/>
  <c r="AU38" i="2"/>
  <c r="CS56" i="6" s="1"/>
  <c r="AY38" i="2"/>
  <c r="CV56" i="6" s="1"/>
  <c r="AJ38" i="2"/>
  <c r="CL56" i="6" s="1"/>
  <c r="AN38" i="2"/>
  <c r="AG108" i="4" s="1"/>
  <c r="AR38" i="2"/>
  <c r="CQ56" i="6" s="1"/>
  <c r="AV38" i="2"/>
  <c r="CT56" i="6" s="1"/>
  <c r="AK38" i="2"/>
  <c r="U108" i="4" s="1"/>
  <c r="AO38" i="2"/>
  <c r="CO56" i="6" s="1"/>
  <c r="AS38" i="2"/>
  <c r="CR56" i="6" s="1"/>
  <c r="AW38" i="2"/>
  <c r="BQ108" i="4" s="1"/>
  <c r="AH38" i="2"/>
  <c r="I108" i="4" s="1"/>
  <c r="AX38" i="2"/>
  <c r="CU56" i="6" s="1"/>
  <c r="AL38" i="2"/>
  <c r="CM56" i="6" s="1"/>
  <c r="AP38" i="2"/>
  <c r="CP56" i="6" s="1"/>
  <c r="AT38" i="2"/>
  <c r="BE108" i="4" s="1"/>
  <c r="AG38" i="2"/>
  <c r="AJ70" i="2"/>
  <c r="CL11" i="6" s="1"/>
  <c r="AN70" i="2"/>
  <c r="AG14" i="4" s="1"/>
  <c r="AR70" i="2"/>
  <c r="CQ11" i="6" s="1"/>
  <c r="AV70" i="2"/>
  <c r="CT11" i="6" s="1"/>
  <c r="AK70" i="2"/>
  <c r="U14" i="4" s="1"/>
  <c r="AO70" i="2"/>
  <c r="CO11" i="6" s="1"/>
  <c r="AS70" i="2"/>
  <c r="CR11" i="6" s="1"/>
  <c r="AW70" i="2"/>
  <c r="BQ14" i="4" s="1"/>
  <c r="AH70" i="2"/>
  <c r="I14" i="4" s="1"/>
  <c r="AL70" i="2"/>
  <c r="CM11" i="6" s="1"/>
  <c r="AP70" i="2"/>
  <c r="CP11" i="6" s="1"/>
  <c r="AT70" i="2"/>
  <c r="BE14" i="4" s="1"/>
  <c r="AX70" i="2"/>
  <c r="CU11" i="6" s="1"/>
  <c r="AU70" i="2"/>
  <c r="CS11" i="6" s="1"/>
  <c r="AI70" i="2"/>
  <c r="CK11" i="6" s="1"/>
  <c r="AY70" i="2"/>
  <c r="CV11" i="6" s="1"/>
  <c r="AM70" i="2"/>
  <c r="CN11" i="6" s="1"/>
  <c r="AQ70" i="2"/>
  <c r="AS14" i="4" s="1"/>
  <c r="AG70" i="2"/>
  <c r="BH88" i="2"/>
  <c r="AK46" i="6" s="1"/>
  <c r="BJ88" i="2"/>
  <c r="AM46" i="6" s="1"/>
  <c r="AI18" i="2"/>
  <c r="CK51" i="6" s="1"/>
  <c r="AM18" i="2"/>
  <c r="CN51" i="6" s="1"/>
  <c r="AQ18" i="2"/>
  <c r="AS180" i="4" s="1"/>
  <c r="AU18" i="2"/>
  <c r="CS51" i="6" s="1"/>
  <c r="AY18" i="2"/>
  <c r="CV51" i="6" s="1"/>
  <c r="AJ18" i="2"/>
  <c r="CL51" i="6" s="1"/>
  <c r="AN18" i="2"/>
  <c r="AG180" i="4" s="1"/>
  <c r="AR18" i="2"/>
  <c r="CQ51" i="6" s="1"/>
  <c r="AV18" i="2"/>
  <c r="CT51" i="6" s="1"/>
  <c r="AK18" i="2"/>
  <c r="U180" i="4" s="1"/>
  <c r="AO18" i="2"/>
  <c r="CO51" i="6" s="1"/>
  <c r="AS18" i="2"/>
  <c r="CR51" i="6" s="1"/>
  <c r="AW18" i="2"/>
  <c r="BQ180" i="4" s="1"/>
  <c r="AH18" i="2"/>
  <c r="I180" i="4" s="1"/>
  <c r="AL18" i="2"/>
  <c r="CM51" i="6" s="1"/>
  <c r="AP18" i="2"/>
  <c r="CP51" i="6" s="1"/>
  <c r="AT18" i="2"/>
  <c r="BE180" i="4" s="1"/>
  <c r="AX18" i="2"/>
  <c r="CU51" i="6" s="1"/>
  <c r="AG18" i="2"/>
  <c r="AJ58" i="2"/>
  <c r="CL85" i="6" s="1"/>
  <c r="AN58" i="2"/>
  <c r="AG150" i="4" s="1"/>
  <c r="AR58" i="2"/>
  <c r="CQ85" i="6" s="1"/>
  <c r="AV58" i="2"/>
  <c r="CT85" i="6" s="1"/>
  <c r="AK58" i="2"/>
  <c r="U150" i="4" s="1"/>
  <c r="AO58" i="2"/>
  <c r="CO85" i="6" s="1"/>
  <c r="AS58" i="2"/>
  <c r="CR85" i="6" s="1"/>
  <c r="AW58" i="2"/>
  <c r="BQ150" i="4" s="1"/>
  <c r="AH58" i="2"/>
  <c r="I150" i="4" s="1"/>
  <c r="AL58" i="2"/>
  <c r="CM85" i="6" s="1"/>
  <c r="AP58" i="2"/>
  <c r="CP85" i="6" s="1"/>
  <c r="AT58" i="2"/>
  <c r="BE150" i="4" s="1"/>
  <c r="AX58" i="2"/>
  <c r="CU85" i="6" s="1"/>
  <c r="AM58" i="2"/>
  <c r="CN85" i="6" s="1"/>
  <c r="AQ58" i="2"/>
  <c r="AS150" i="4" s="1"/>
  <c r="AU58" i="2"/>
  <c r="CS85" i="6" s="1"/>
  <c r="AY58" i="2"/>
  <c r="CV85" i="6" s="1"/>
  <c r="AI58" i="2"/>
  <c r="CK85" i="6" s="1"/>
  <c r="AG58" i="2"/>
  <c r="AJ83" i="2"/>
  <c r="CL117" i="6" s="1"/>
  <c r="AN83" i="2"/>
  <c r="AG47" i="4" s="1"/>
  <c r="AR83" i="2"/>
  <c r="CQ117" i="6" s="1"/>
  <c r="AV83" i="2"/>
  <c r="CT117" i="6" s="1"/>
  <c r="AK83" i="2"/>
  <c r="U47" i="4" s="1"/>
  <c r="AO83" i="2"/>
  <c r="CO117" i="6" s="1"/>
  <c r="AS83" i="2"/>
  <c r="CR117" i="6" s="1"/>
  <c r="AW83" i="2"/>
  <c r="BQ47" i="4" s="1"/>
  <c r="AH83" i="2"/>
  <c r="I47" i="4" s="1"/>
  <c r="AL83" i="2"/>
  <c r="CM117" i="6" s="1"/>
  <c r="AP83" i="2"/>
  <c r="CP117" i="6" s="1"/>
  <c r="AT83" i="2"/>
  <c r="BE47" i="4" s="1"/>
  <c r="AX83" i="2"/>
  <c r="CU117" i="6" s="1"/>
  <c r="AQ83" i="2"/>
  <c r="AS47" i="4" s="1"/>
  <c r="AU83" i="2"/>
  <c r="CS117" i="6" s="1"/>
  <c r="AI83" i="2"/>
  <c r="CK117" i="6" s="1"/>
  <c r="AY83" i="2"/>
  <c r="CV117" i="6" s="1"/>
  <c r="AM83" i="2"/>
  <c r="CN117" i="6" s="1"/>
  <c r="AG83" i="2"/>
  <c r="BH78" i="2"/>
  <c r="AK74" i="6" s="1"/>
  <c r="BJ78" i="2"/>
  <c r="AM74" i="6" s="1"/>
  <c r="AJ96" i="2"/>
  <c r="CL77" i="6" s="1"/>
  <c r="AN96" i="2"/>
  <c r="AG68" i="4" s="1"/>
  <c r="AR96" i="2"/>
  <c r="CQ77" i="6" s="1"/>
  <c r="AV96" i="2"/>
  <c r="CT77" i="6" s="1"/>
  <c r="AK96" i="2"/>
  <c r="U68" i="4" s="1"/>
  <c r="AO96" i="2"/>
  <c r="CO77" i="6" s="1"/>
  <c r="AS96" i="2"/>
  <c r="CR77" i="6" s="1"/>
  <c r="AW96" i="2"/>
  <c r="BQ68" i="4" s="1"/>
  <c r="AH96" i="2"/>
  <c r="I68" i="4" s="1"/>
  <c r="AL96" i="2"/>
  <c r="CM77" i="6" s="1"/>
  <c r="AP96" i="2"/>
  <c r="CP77" i="6" s="1"/>
  <c r="AT96" i="2"/>
  <c r="BE68" i="4" s="1"/>
  <c r="AX96" i="2"/>
  <c r="CU77" i="6" s="1"/>
  <c r="AM96" i="2"/>
  <c r="CN77" i="6" s="1"/>
  <c r="AQ96" i="2"/>
  <c r="AS68" i="4" s="1"/>
  <c r="AU96" i="2"/>
  <c r="CS77" i="6" s="1"/>
  <c r="AI96" i="2"/>
  <c r="CK77" i="6" s="1"/>
  <c r="AY96" i="2"/>
  <c r="CV77" i="6" s="1"/>
  <c r="AG96" i="2"/>
  <c r="AO168" i="4"/>
  <c r="Q168" i="4"/>
  <c r="AC168" i="4"/>
  <c r="BA168" i="4"/>
  <c r="BM168" i="4"/>
  <c r="BY168" i="4"/>
  <c r="AO52" i="4"/>
  <c r="AC52" i="4"/>
  <c r="BY52" i="4"/>
  <c r="Q52" i="4"/>
  <c r="BM52" i="4"/>
  <c r="BA52" i="4"/>
  <c r="BA147" i="4"/>
  <c r="AO147" i="4"/>
  <c r="BY147" i="4"/>
  <c r="Q147" i="4"/>
  <c r="AC147" i="4"/>
  <c r="BM147" i="4"/>
  <c r="BI37" i="2"/>
  <c r="AL112" i="6" s="1"/>
  <c r="BJ37" i="2"/>
  <c r="AM112" i="6" s="1"/>
  <c r="AI5" i="2"/>
  <c r="CK95" i="6" s="1"/>
  <c r="AM5" i="2"/>
  <c r="CN95" i="6" s="1"/>
  <c r="AQ5" i="2"/>
  <c r="AS166" i="4" s="1"/>
  <c r="AU5" i="2"/>
  <c r="CS95" i="6" s="1"/>
  <c r="AY5" i="2"/>
  <c r="CV95" i="6" s="1"/>
  <c r="AJ5" i="2"/>
  <c r="CL95" i="6" s="1"/>
  <c r="AN5" i="2"/>
  <c r="AG166" i="4" s="1"/>
  <c r="AR5" i="2"/>
  <c r="CQ95" i="6" s="1"/>
  <c r="AV5" i="2"/>
  <c r="CT95" i="6" s="1"/>
  <c r="AO5" i="2"/>
  <c r="CO95" i="6" s="1"/>
  <c r="AW5" i="2"/>
  <c r="BQ166" i="4" s="1"/>
  <c r="AH5" i="2"/>
  <c r="I166" i="4" s="1"/>
  <c r="AP5" i="2"/>
  <c r="CP95" i="6" s="1"/>
  <c r="AX5" i="2"/>
  <c r="CU95" i="6" s="1"/>
  <c r="AK5" i="2"/>
  <c r="U166" i="4" s="1"/>
  <c r="AS5" i="2"/>
  <c r="CR95" i="6" s="1"/>
  <c r="AL5" i="2"/>
  <c r="CM95" i="6" s="1"/>
  <c r="AT5" i="2"/>
  <c r="BE166" i="4" s="1"/>
  <c r="AG5" i="2"/>
  <c r="BI178" i="2"/>
  <c r="AL150" i="6" s="1"/>
  <c r="BJ178" i="2"/>
  <c r="AM150" i="6" s="1"/>
  <c r="AK170" i="2"/>
  <c r="U164" i="4" s="1"/>
  <c r="AB164" i="4" s="1"/>
  <c r="AO170" i="2"/>
  <c r="CO141" i="6" s="1"/>
  <c r="AS170" i="2"/>
  <c r="CR141" i="6" s="1"/>
  <c r="AW170" i="2"/>
  <c r="BQ164" i="4" s="1"/>
  <c r="BX164" i="4" s="1"/>
  <c r="AH170" i="2"/>
  <c r="I164" i="4" s="1"/>
  <c r="P164" i="4" s="1"/>
  <c r="AL170" i="2"/>
  <c r="CM141" i="6" s="1"/>
  <c r="AP170" i="2"/>
  <c r="CP141" i="6" s="1"/>
  <c r="AT170" i="2"/>
  <c r="BE164" i="4" s="1"/>
  <c r="BL164" i="4" s="1"/>
  <c r="AX170" i="2"/>
  <c r="CU141" i="6" s="1"/>
  <c r="AI170" i="2"/>
  <c r="CK141" i="6" s="1"/>
  <c r="AM170" i="2"/>
  <c r="CN141" i="6" s="1"/>
  <c r="AQ170" i="2"/>
  <c r="AS164" i="4" s="1"/>
  <c r="AZ164" i="4" s="1"/>
  <c r="AU170" i="2"/>
  <c r="CS141" i="6" s="1"/>
  <c r="AY170" i="2"/>
  <c r="CV141" i="6" s="1"/>
  <c r="AV170" i="2"/>
  <c r="CT141" i="6" s="1"/>
  <c r="AJ170" i="2"/>
  <c r="CL141" i="6" s="1"/>
  <c r="AN170" i="2"/>
  <c r="AG164" i="4" s="1"/>
  <c r="AN164" i="4" s="1"/>
  <c r="AR170" i="2"/>
  <c r="CQ141" i="6" s="1"/>
  <c r="AG170" i="2"/>
  <c r="AJ162" i="2"/>
  <c r="CL104" i="6" s="1"/>
  <c r="AN162" i="2"/>
  <c r="AG101" i="4" s="1"/>
  <c r="AN101" i="4" s="1"/>
  <c r="AR162" i="2"/>
  <c r="CQ104" i="6" s="1"/>
  <c r="AV162" i="2"/>
  <c r="CT104" i="6" s="1"/>
  <c r="AH162" i="2"/>
  <c r="I101" i="4" s="1"/>
  <c r="P101" i="4" s="1"/>
  <c r="AL162" i="2"/>
  <c r="CM104" i="6" s="1"/>
  <c r="AP162" i="2"/>
  <c r="CP104" i="6" s="1"/>
  <c r="AT162" i="2"/>
  <c r="BE101" i="4" s="1"/>
  <c r="BL101" i="4" s="1"/>
  <c r="AX162" i="2"/>
  <c r="CU104" i="6" s="1"/>
  <c r="AM162" i="2"/>
  <c r="CN104" i="6" s="1"/>
  <c r="AU162" i="2"/>
  <c r="CS104" i="6" s="1"/>
  <c r="AO162" i="2"/>
  <c r="CO104" i="6" s="1"/>
  <c r="AW162" i="2"/>
  <c r="BQ101" i="4" s="1"/>
  <c r="BX101" i="4" s="1"/>
  <c r="AI162" i="2"/>
  <c r="CK104" i="6" s="1"/>
  <c r="AQ162" i="2"/>
  <c r="AS101" i="4" s="1"/>
  <c r="AZ101" i="4" s="1"/>
  <c r="AY162" i="2"/>
  <c r="CV104" i="6" s="1"/>
  <c r="AK162" i="2"/>
  <c r="U101" i="4" s="1"/>
  <c r="AB101" i="4" s="1"/>
  <c r="AS162" i="2"/>
  <c r="CR104" i="6" s="1"/>
  <c r="AG162" i="2"/>
  <c r="BH150" i="2"/>
  <c r="AK24" i="6" s="1"/>
  <c r="BJ150" i="2"/>
  <c r="AM24" i="6" s="1"/>
  <c r="AJ146" i="2"/>
  <c r="CL16" i="6" s="1"/>
  <c r="AN146" i="2"/>
  <c r="AG16" i="4" s="1"/>
  <c r="AN16" i="4" s="1"/>
  <c r="AR146" i="2"/>
  <c r="CQ16" i="6" s="1"/>
  <c r="AV146" i="2"/>
  <c r="CT16" i="6" s="1"/>
  <c r="AK146" i="2"/>
  <c r="U16" i="4" s="1"/>
  <c r="AB16" i="4" s="1"/>
  <c r="AO146" i="2"/>
  <c r="CO16" i="6" s="1"/>
  <c r="AS146" i="2"/>
  <c r="CR16" i="6" s="1"/>
  <c r="AW146" i="2"/>
  <c r="BQ16" i="4" s="1"/>
  <c r="BX16" i="4" s="1"/>
  <c r="AH146" i="2"/>
  <c r="I16" i="4" s="1"/>
  <c r="P16" i="4" s="1"/>
  <c r="AL146" i="2"/>
  <c r="CM16" i="6" s="1"/>
  <c r="AP146" i="2"/>
  <c r="CP16" i="6" s="1"/>
  <c r="AT146" i="2"/>
  <c r="BE16" i="4" s="1"/>
  <c r="BL16" i="4" s="1"/>
  <c r="AX146" i="2"/>
  <c r="CU16" i="6" s="1"/>
  <c r="AI146" i="2"/>
  <c r="CK16" i="6" s="1"/>
  <c r="AY146" i="2"/>
  <c r="CV16" i="6" s="1"/>
  <c r="AM146" i="2"/>
  <c r="CN16" i="6" s="1"/>
  <c r="AQ146" i="2"/>
  <c r="AS16" i="4" s="1"/>
  <c r="AZ16" i="4" s="1"/>
  <c r="AU146" i="2"/>
  <c r="CS16" i="6" s="1"/>
  <c r="AG146" i="2"/>
  <c r="BH134" i="2"/>
  <c r="AK40" i="6" s="1"/>
  <c r="BJ134" i="2"/>
  <c r="AM40" i="6" s="1"/>
  <c r="AJ130" i="2"/>
  <c r="CL41" i="6" s="1"/>
  <c r="AN130" i="2"/>
  <c r="AG56" i="4" s="1"/>
  <c r="AN56" i="4" s="1"/>
  <c r="AR130" i="2"/>
  <c r="CQ41" i="6" s="1"/>
  <c r="AV130" i="2"/>
  <c r="CT41" i="6" s="1"/>
  <c r="AK130" i="2"/>
  <c r="U56" i="4" s="1"/>
  <c r="AB56" i="4" s="1"/>
  <c r="AO130" i="2"/>
  <c r="CO41" i="6" s="1"/>
  <c r="AS130" i="2"/>
  <c r="CR41" i="6" s="1"/>
  <c r="AW130" i="2"/>
  <c r="BQ56" i="4" s="1"/>
  <c r="BX56" i="4" s="1"/>
  <c r="AH130" i="2"/>
  <c r="I56" i="4" s="1"/>
  <c r="P56" i="4" s="1"/>
  <c r="AL130" i="2"/>
  <c r="CM41" i="6" s="1"/>
  <c r="AP130" i="2"/>
  <c r="CP41" i="6" s="1"/>
  <c r="AT130" i="2"/>
  <c r="BE56" i="4" s="1"/>
  <c r="BL56" i="4" s="1"/>
  <c r="AX130" i="2"/>
  <c r="CU41" i="6" s="1"/>
  <c r="AI130" i="2"/>
  <c r="CK41" i="6" s="1"/>
  <c r="AY130" i="2"/>
  <c r="CV41" i="6" s="1"/>
  <c r="AM130" i="2"/>
  <c r="CN41" i="6" s="1"/>
  <c r="AQ130" i="2"/>
  <c r="AS56" i="4" s="1"/>
  <c r="AZ56" i="4" s="1"/>
  <c r="AU130" i="2"/>
  <c r="CS41" i="6" s="1"/>
  <c r="AG130" i="2"/>
  <c r="BI41" i="2"/>
  <c r="AL173" i="6" s="1"/>
  <c r="BJ41" i="2"/>
  <c r="AM173" i="6" s="1"/>
  <c r="AK179" i="2"/>
  <c r="U158" i="4" s="1"/>
  <c r="AB158" i="4" s="1"/>
  <c r="AO179" i="2"/>
  <c r="CO105" i="6" s="1"/>
  <c r="AS179" i="2"/>
  <c r="CR105" i="6" s="1"/>
  <c r="AW179" i="2"/>
  <c r="BQ158" i="4" s="1"/>
  <c r="BX158" i="4" s="1"/>
  <c r="AH179" i="2"/>
  <c r="I158" i="4" s="1"/>
  <c r="P158" i="4" s="1"/>
  <c r="AL179" i="2"/>
  <c r="CM105" i="6" s="1"/>
  <c r="AP179" i="2"/>
  <c r="CP105" i="6" s="1"/>
  <c r="AT179" i="2"/>
  <c r="BE158" i="4" s="1"/>
  <c r="BL158" i="4" s="1"/>
  <c r="AX179" i="2"/>
  <c r="CU105" i="6" s="1"/>
  <c r="AI179" i="2"/>
  <c r="CK105" i="6" s="1"/>
  <c r="AM179" i="2"/>
  <c r="CN105" i="6" s="1"/>
  <c r="AQ179" i="2"/>
  <c r="AS158" i="4" s="1"/>
  <c r="AZ158" i="4" s="1"/>
  <c r="AU179" i="2"/>
  <c r="CS105" i="6" s="1"/>
  <c r="AY179" i="2"/>
  <c r="CV105" i="6" s="1"/>
  <c r="AN179" i="2"/>
  <c r="AG158" i="4" s="1"/>
  <c r="AN158" i="4" s="1"/>
  <c r="AR179" i="2"/>
  <c r="CQ105" i="6" s="1"/>
  <c r="AV179" i="2"/>
  <c r="CT105" i="6" s="1"/>
  <c r="AJ179" i="2"/>
  <c r="CL105" i="6" s="1"/>
  <c r="AG179" i="2"/>
  <c r="BJ65" i="2"/>
  <c r="AM178" i="6" s="1"/>
  <c r="BI65" i="2"/>
  <c r="AL178" i="6" s="1"/>
  <c r="AH97" i="2"/>
  <c r="I99" i="4" s="1"/>
  <c r="AL97" i="2"/>
  <c r="CM168" i="6" s="1"/>
  <c r="AP97" i="2"/>
  <c r="CP168" i="6" s="1"/>
  <c r="AT97" i="2"/>
  <c r="BE99" i="4" s="1"/>
  <c r="AX97" i="2"/>
  <c r="CU168" i="6" s="1"/>
  <c r="AI97" i="2"/>
  <c r="CK168" i="6" s="1"/>
  <c r="AM97" i="2"/>
  <c r="CN168" i="6" s="1"/>
  <c r="AQ97" i="2"/>
  <c r="AS99" i="4" s="1"/>
  <c r="AU97" i="2"/>
  <c r="CS168" i="6" s="1"/>
  <c r="AY97" i="2"/>
  <c r="CV168" i="6" s="1"/>
  <c r="AJ97" i="2"/>
  <c r="CL168" i="6" s="1"/>
  <c r="AN97" i="2"/>
  <c r="AG99" i="4" s="1"/>
  <c r="AR97" i="2"/>
  <c r="CQ168" i="6" s="1"/>
  <c r="AV97" i="2"/>
  <c r="CT168" i="6" s="1"/>
  <c r="AS97" i="2"/>
  <c r="CR168" i="6" s="1"/>
  <c r="AG97" i="2"/>
  <c r="AW97" i="2"/>
  <c r="BQ99" i="4" s="1"/>
  <c r="AK97" i="2"/>
  <c r="U99" i="4" s="1"/>
  <c r="AO97" i="2"/>
  <c r="CO168" i="6" s="1"/>
  <c r="BJ16" i="2"/>
  <c r="AM6" i="6" s="1"/>
  <c r="BH16" i="2"/>
  <c r="AK6" i="6" s="1"/>
  <c r="AI48" i="2"/>
  <c r="CK83" i="6" s="1"/>
  <c r="AM48" i="2"/>
  <c r="CN83" i="6" s="1"/>
  <c r="AQ48" i="2"/>
  <c r="AS148" i="4" s="1"/>
  <c r="AU48" i="2"/>
  <c r="CS83" i="6" s="1"/>
  <c r="AY48" i="2"/>
  <c r="CV83" i="6" s="1"/>
  <c r="AJ48" i="2"/>
  <c r="CL83" i="6" s="1"/>
  <c r="AN48" i="2"/>
  <c r="AG148" i="4" s="1"/>
  <c r="AR48" i="2"/>
  <c r="CQ83" i="6" s="1"/>
  <c r="AV48" i="2"/>
  <c r="CT83" i="6" s="1"/>
  <c r="AK48" i="2"/>
  <c r="U148" i="4" s="1"/>
  <c r="AO48" i="2"/>
  <c r="CO83" i="6" s="1"/>
  <c r="AS48" i="2"/>
  <c r="CR83" i="6" s="1"/>
  <c r="AW48" i="2"/>
  <c r="BQ148" i="4" s="1"/>
  <c r="AP48" i="2"/>
  <c r="CP83" i="6" s="1"/>
  <c r="AT48" i="2"/>
  <c r="BE148" i="4" s="1"/>
  <c r="AH48" i="2"/>
  <c r="I148" i="4" s="1"/>
  <c r="AX48" i="2"/>
  <c r="CU83" i="6" s="1"/>
  <c r="AL48" i="2"/>
  <c r="CM83" i="6" s="1"/>
  <c r="AG48" i="2"/>
  <c r="BJ23" i="2"/>
  <c r="AM144" i="6" s="1"/>
  <c r="BI23" i="2"/>
  <c r="AL144" i="6" s="1"/>
  <c r="AK47" i="2"/>
  <c r="U83" i="4" s="1"/>
  <c r="AO47" i="2"/>
  <c r="CO161" i="6" s="1"/>
  <c r="AS47" i="2"/>
  <c r="CR161" i="6" s="1"/>
  <c r="AW47" i="2"/>
  <c r="BQ83" i="4" s="1"/>
  <c r="AH47" i="2"/>
  <c r="I83" i="4" s="1"/>
  <c r="AL47" i="2"/>
  <c r="CM161" i="6" s="1"/>
  <c r="AP47" i="2"/>
  <c r="CP161" i="6" s="1"/>
  <c r="AT47" i="2"/>
  <c r="BE83" i="4" s="1"/>
  <c r="AX47" i="2"/>
  <c r="CU161" i="6" s="1"/>
  <c r="AI47" i="2"/>
  <c r="CK161" i="6" s="1"/>
  <c r="AM47" i="2"/>
  <c r="CN161" i="6" s="1"/>
  <c r="AQ47" i="2"/>
  <c r="AS83" i="4" s="1"/>
  <c r="AU47" i="2"/>
  <c r="CS161" i="6" s="1"/>
  <c r="AY47" i="2"/>
  <c r="CV161" i="6" s="1"/>
  <c r="AJ47" i="2"/>
  <c r="CL161" i="6" s="1"/>
  <c r="AN47" i="2"/>
  <c r="AG83" i="4" s="1"/>
  <c r="AR47" i="2"/>
  <c r="CQ161" i="6" s="1"/>
  <c r="AV47" i="2"/>
  <c r="CT161" i="6" s="1"/>
  <c r="AG47" i="2"/>
  <c r="AJ72" i="2"/>
  <c r="CL12" i="6" s="1"/>
  <c r="AN72" i="2"/>
  <c r="AG8" i="4" s="1"/>
  <c r="AR72" i="2"/>
  <c r="CQ12" i="6" s="1"/>
  <c r="AV72" i="2"/>
  <c r="CT12" i="6" s="1"/>
  <c r="AK72" i="2"/>
  <c r="U8" i="4" s="1"/>
  <c r="AO72" i="2"/>
  <c r="CO12" i="6" s="1"/>
  <c r="AS72" i="2"/>
  <c r="CR12" i="6" s="1"/>
  <c r="AW72" i="2"/>
  <c r="BQ8" i="4" s="1"/>
  <c r="AH72" i="2"/>
  <c r="I8" i="4" s="1"/>
  <c r="AL72" i="2"/>
  <c r="CM12" i="6" s="1"/>
  <c r="AP72" i="2"/>
  <c r="CP12" i="6" s="1"/>
  <c r="AT72" i="2"/>
  <c r="BE8" i="4" s="1"/>
  <c r="AX72" i="2"/>
  <c r="CU12" i="6" s="1"/>
  <c r="AQ72" i="2"/>
  <c r="AS8" i="4" s="1"/>
  <c r="AU72" i="2"/>
  <c r="CS12" i="6" s="1"/>
  <c r="AI72" i="2"/>
  <c r="CK12" i="6" s="1"/>
  <c r="AY72" i="2"/>
  <c r="CV12" i="6" s="1"/>
  <c r="AM72" i="2"/>
  <c r="CN12" i="6" s="1"/>
  <c r="AG72" i="2"/>
  <c r="BJ95" i="2"/>
  <c r="AM183" i="6" s="1"/>
  <c r="BI95" i="2"/>
  <c r="AL183" i="6" s="1"/>
  <c r="AI34" i="2"/>
  <c r="CK69" i="6" s="1"/>
  <c r="AM34" i="2"/>
  <c r="CN69" i="6" s="1"/>
  <c r="AQ34" i="2"/>
  <c r="AS35" i="4" s="1"/>
  <c r="AU34" i="2"/>
  <c r="CS69" i="6" s="1"/>
  <c r="AY34" i="2"/>
  <c r="CV69" i="6" s="1"/>
  <c r="AJ34" i="2"/>
  <c r="CL69" i="6" s="1"/>
  <c r="AN34" i="2"/>
  <c r="AG35" i="4" s="1"/>
  <c r="AR34" i="2"/>
  <c r="CQ69" i="6" s="1"/>
  <c r="AV34" i="2"/>
  <c r="CT69" i="6" s="1"/>
  <c r="AK34" i="2"/>
  <c r="U35" i="4" s="1"/>
  <c r="AO34" i="2"/>
  <c r="CO69" i="6" s="1"/>
  <c r="AS34" i="2"/>
  <c r="CR69" i="6" s="1"/>
  <c r="AW34" i="2"/>
  <c r="BQ35" i="4" s="1"/>
  <c r="AH34" i="2"/>
  <c r="I35" i="4" s="1"/>
  <c r="AX34" i="2"/>
  <c r="CU69" i="6" s="1"/>
  <c r="AL34" i="2"/>
  <c r="CM69" i="6" s="1"/>
  <c r="AP34" i="2"/>
  <c r="CP69" i="6" s="1"/>
  <c r="AT34" i="2"/>
  <c r="BE35" i="4" s="1"/>
  <c r="AG34" i="2"/>
  <c r="BJ90" i="2"/>
  <c r="AM27" i="6" s="1"/>
  <c r="BH90" i="2"/>
  <c r="AK27" i="6" s="1"/>
  <c r="AH59" i="2"/>
  <c r="I70" i="4" s="1"/>
  <c r="AL59" i="2"/>
  <c r="CM176" i="6" s="1"/>
  <c r="AP59" i="2"/>
  <c r="CP176" i="6" s="1"/>
  <c r="AT59" i="2"/>
  <c r="BE70" i="4" s="1"/>
  <c r="AX59" i="2"/>
  <c r="CU176" i="6" s="1"/>
  <c r="AI59" i="2"/>
  <c r="CK176" i="6" s="1"/>
  <c r="AM59" i="2"/>
  <c r="CN176" i="6" s="1"/>
  <c r="AQ59" i="2"/>
  <c r="AS70" i="4" s="1"/>
  <c r="AU59" i="2"/>
  <c r="CS176" i="6" s="1"/>
  <c r="AY59" i="2"/>
  <c r="CV176" i="6" s="1"/>
  <c r="AJ59" i="2"/>
  <c r="CL176" i="6" s="1"/>
  <c r="AN59" i="2"/>
  <c r="AG70" i="4" s="1"/>
  <c r="AR59" i="2"/>
  <c r="CQ176" i="6" s="1"/>
  <c r="AV59" i="2"/>
  <c r="CT176" i="6" s="1"/>
  <c r="AS59" i="2"/>
  <c r="CR176" i="6" s="1"/>
  <c r="AG59" i="2"/>
  <c r="AW59" i="2"/>
  <c r="BQ70" i="4" s="1"/>
  <c r="AK59" i="2"/>
  <c r="U70" i="4" s="1"/>
  <c r="AO59" i="2"/>
  <c r="CO176" i="6" s="1"/>
  <c r="AH80" i="2"/>
  <c r="I118" i="4" s="1"/>
  <c r="AL80" i="2"/>
  <c r="CM61" i="6" s="1"/>
  <c r="AP80" i="2"/>
  <c r="CP61" i="6" s="1"/>
  <c r="AT80" i="2"/>
  <c r="BE118" i="4" s="1"/>
  <c r="AX80" i="2"/>
  <c r="CU61" i="6" s="1"/>
  <c r="AI80" i="2"/>
  <c r="CK61" i="6" s="1"/>
  <c r="AM80" i="2"/>
  <c r="CN61" i="6" s="1"/>
  <c r="AQ80" i="2"/>
  <c r="AS118" i="4" s="1"/>
  <c r="AU80" i="2"/>
  <c r="CS61" i="6" s="1"/>
  <c r="AY80" i="2"/>
  <c r="CV61" i="6" s="1"/>
  <c r="AJ80" i="2"/>
  <c r="CL61" i="6" s="1"/>
  <c r="AN80" i="2"/>
  <c r="AG118" i="4" s="1"/>
  <c r="AR80" i="2"/>
  <c r="CQ61" i="6" s="1"/>
  <c r="AV80" i="2"/>
  <c r="CT61" i="6" s="1"/>
  <c r="AK80" i="2"/>
  <c r="U118" i="4" s="1"/>
  <c r="AO80" i="2"/>
  <c r="CO61" i="6" s="1"/>
  <c r="AS80" i="2"/>
  <c r="CR61" i="6" s="1"/>
  <c r="AG80" i="2"/>
  <c r="AW80" i="2"/>
  <c r="BQ118" i="4" s="1"/>
  <c r="AG112" i="2"/>
  <c r="AK112" i="2"/>
  <c r="U82" i="4" s="1"/>
  <c r="AO112" i="2"/>
  <c r="CO32" i="6" s="1"/>
  <c r="AS112" i="2"/>
  <c r="CR32" i="6" s="1"/>
  <c r="AW112" i="2"/>
  <c r="BQ82" i="4" s="1"/>
  <c r="AJ112" i="2"/>
  <c r="CL32" i="6" s="1"/>
  <c r="AP112" i="2"/>
  <c r="CP32" i="6" s="1"/>
  <c r="AU112" i="2"/>
  <c r="CS32" i="6" s="1"/>
  <c r="AL112" i="2"/>
  <c r="CM32" i="6" s="1"/>
  <c r="AQ112" i="2"/>
  <c r="AS82" i="4" s="1"/>
  <c r="AV112" i="2"/>
  <c r="CT32" i="6" s="1"/>
  <c r="AH112" i="2"/>
  <c r="I82" i="4" s="1"/>
  <c r="AM112" i="2"/>
  <c r="CN32" i="6" s="1"/>
  <c r="AR112" i="2"/>
  <c r="CQ32" i="6" s="1"/>
  <c r="AX112" i="2"/>
  <c r="CU32" i="6" s="1"/>
  <c r="AY112" i="2"/>
  <c r="CV32" i="6" s="1"/>
  <c r="AI112" i="2"/>
  <c r="CK32" i="6" s="1"/>
  <c r="AN112" i="2"/>
  <c r="AG82" i="4" s="1"/>
  <c r="AT112" i="2"/>
  <c r="BE82" i="4" s="1"/>
  <c r="AG100" i="2"/>
  <c r="AK100" i="2"/>
  <c r="U149" i="4" s="1"/>
  <c r="AO100" i="2"/>
  <c r="CO93" i="6" s="1"/>
  <c r="AS100" i="2"/>
  <c r="CR93" i="6" s="1"/>
  <c r="AW100" i="2"/>
  <c r="BQ149" i="4" s="1"/>
  <c r="AH100" i="2"/>
  <c r="I149" i="4" s="1"/>
  <c r="AM100" i="2"/>
  <c r="CN93" i="6" s="1"/>
  <c r="AR100" i="2"/>
  <c r="CQ93" i="6" s="1"/>
  <c r="AX100" i="2"/>
  <c r="CU93" i="6" s="1"/>
  <c r="AI100" i="2"/>
  <c r="CK93" i="6" s="1"/>
  <c r="AN100" i="2"/>
  <c r="AG149" i="4" s="1"/>
  <c r="AT100" i="2"/>
  <c r="BE149" i="4" s="1"/>
  <c r="AY100" i="2"/>
  <c r="CV93" i="6" s="1"/>
  <c r="AJ100" i="2"/>
  <c r="CL93" i="6" s="1"/>
  <c r="AP100" i="2"/>
  <c r="CP93" i="6" s="1"/>
  <c r="AU100" i="2"/>
  <c r="CS93" i="6" s="1"/>
  <c r="AL100" i="2"/>
  <c r="CM93" i="6" s="1"/>
  <c r="AQ100" i="2"/>
  <c r="AS149" i="4" s="1"/>
  <c r="AV100" i="2"/>
  <c r="CT93" i="6" s="1"/>
  <c r="Q9" i="4"/>
  <c r="BM9" i="4"/>
  <c r="AO9" i="4"/>
  <c r="AC9" i="4"/>
  <c r="BY9" i="4"/>
  <c r="BA9" i="4"/>
  <c r="Q18" i="4"/>
  <c r="BM18" i="4"/>
  <c r="BA18" i="4"/>
  <c r="AO18" i="4"/>
  <c r="BY18" i="4"/>
  <c r="AC18" i="4"/>
  <c r="AC33" i="4"/>
  <c r="BY33" i="4"/>
  <c r="Q33" i="4"/>
  <c r="BM33" i="4"/>
  <c r="BA33" i="4"/>
  <c r="AO33" i="4"/>
  <c r="BJ49" i="2"/>
  <c r="AM174" i="6" s="1"/>
  <c r="BI49" i="2"/>
  <c r="AL174" i="6" s="1"/>
  <c r="AK17" i="2"/>
  <c r="U102" i="4" s="1"/>
  <c r="AO17" i="2"/>
  <c r="CO97" i="6" s="1"/>
  <c r="AS17" i="2"/>
  <c r="CR97" i="6" s="1"/>
  <c r="AW17" i="2"/>
  <c r="BQ102" i="4" s="1"/>
  <c r="AH17" i="2"/>
  <c r="I102" i="4" s="1"/>
  <c r="AL17" i="2"/>
  <c r="CM97" i="6" s="1"/>
  <c r="AP17" i="2"/>
  <c r="CP97" i="6" s="1"/>
  <c r="AT17" i="2"/>
  <c r="BE102" i="4" s="1"/>
  <c r="AX17" i="2"/>
  <c r="CU97" i="6" s="1"/>
  <c r="AI17" i="2"/>
  <c r="CK97" i="6" s="1"/>
  <c r="AM17" i="2"/>
  <c r="CN97" i="6" s="1"/>
  <c r="AQ17" i="2"/>
  <c r="AS102" i="4" s="1"/>
  <c r="AU17" i="2"/>
  <c r="CS97" i="6" s="1"/>
  <c r="AY17" i="2"/>
  <c r="CV97" i="6" s="1"/>
  <c r="AJ17" i="2"/>
  <c r="CL97" i="6" s="1"/>
  <c r="AN17" i="2"/>
  <c r="AG102" i="4" s="1"/>
  <c r="AR17" i="2"/>
  <c r="CQ97" i="6" s="1"/>
  <c r="AV17" i="2"/>
  <c r="CT97" i="6" s="1"/>
  <c r="AG17" i="2"/>
  <c r="BI181" i="2"/>
  <c r="AL115" i="6" s="1"/>
  <c r="BJ181" i="2"/>
  <c r="AM115" i="6" s="1"/>
  <c r="AK173" i="2"/>
  <c r="U77" i="4" s="1"/>
  <c r="AB77" i="4" s="1"/>
  <c r="AO173" i="2"/>
  <c r="CO175" i="6" s="1"/>
  <c r="AS173" i="2"/>
  <c r="CR175" i="6" s="1"/>
  <c r="AW173" i="2"/>
  <c r="BQ77" i="4" s="1"/>
  <c r="BX77" i="4" s="1"/>
  <c r="AH173" i="2"/>
  <c r="I77" i="4" s="1"/>
  <c r="P77" i="4" s="1"/>
  <c r="AL173" i="2"/>
  <c r="CM175" i="6" s="1"/>
  <c r="AP173" i="2"/>
  <c r="CP175" i="6" s="1"/>
  <c r="AT173" i="2"/>
  <c r="BE77" i="4" s="1"/>
  <c r="BL77" i="4" s="1"/>
  <c r="AX173" i="2"/>
  <c r="CU175" i="6" s="1"/>
  <c r="AI173" i="2"/>
  <c r="CK175" i="6" s="1"/>
  <c r="AM173" i="2"/>
  <c r="CN175" i="6" s="1"/>
  <c r="AQ173" i="2"/>
  <c r="AS77" i="4" s="1"/>
  <c r="AZ77" i="4" s="1"/>
  <c r="AU173" i="2"/>
  <c r="CS175" i="6" s="1"/>
  <c r="AY173" i="2"/>
  <c r="CV175" i="6" s="1"/>
  <c r="AN173" i="2"/>
  <c r="AG77" i="4" s="1"/>
  <c r="AN77" i="4" s="1"/>
  <c r="AR173" i="2"/>
  <c r="CQ175" i="6" s="1"/>
  <c r="AV173" i="2"/>
  <c r="CT175" i="6" s="1"/>
  <c r="AJ173" i="2"/>
  <c r="CL175" i="6" s="1"/>
  <c r="AG173" i="2"/>
  <c r="BI165" i="2"/>
  <c r="AL131" i="6" s="1"/>
  <c r="BJ165" i="2"/>
  <c r="AM131" i="6" s="1"/>
  <c r="BH153" i="2"/>
  <c r="AK49" i="6" s="1"/>
  <c r="BJ153" i="2"/>
  <c r="AM49" i="6" s="1"/>
  <c r="AJ149" i="2"/>
  <c r="CL35" i="6" s="1"/>
  <c r="AN149" i="2"/>
  <c r="AG18" i="4" s="1"/>
  <c r="AN18" i="4" s="1"/>
  <c r="AR149" i="2"/>
  <c r="CQ35" i="6" s="1"/>
  <c r="AV149" i="2"/>
  <c r="CT35" i="6" s="1"/>
  <c r="AK149" i="2"/>
  <c r="U18" i="4" s="1"/>
  <c r="AB18" i="4" s="1"/>
  <c r="AO149" i="2"/>
  <c r="CO35" i="6" s="1"/>
  <c r="AS149" i="2"/>
  <c r="CR35" i="6" s="1"/>
  <c r="AW149" i="2"/>
  <c r="BQ18" i="4" s="1"/>
  <c r="BX18" i="4" s="1"/>
  <c r="AH149" i="2"/>
  <c r="I18" i="4" s="1"/>
  <c r="P18" i="4" s="1"/>
  <c r="AL149" i="2"/>
  <c r="CM35" i="6" s="1"/>
  <c r="AP149" i="2"/>
  <c r="CP35" i="6" s="1"/>
  <c r="AT149" i="2"/>
  <c r="BE18" i="4" s="1"/>
  <c r="BL18" i="4" s="1"/>
  <c r="AX149" i="2"/>
  <c r="CU35" i="6" s="1"/>
  <c r="AM149" i="2"/>
  <c r="CN35" i="6" s="1"/>
  <c r="AQ149" i="2"/>
  <c r="AS18" i="4" s="1"/>
  <c r="AZ18" i="4" s="1"/>
  <c r="AU149" i="2"/>
  <c r="CS35" i="6" s="1"/>
  <c r="AI149" i="2"/>
  <c r="CK35" i="6" s="1"/>
  <c r="AY149" i="2"/>
  <c r="CV35" i="6" s="1"/>
  <c r="AG149" i="2"/>
  <c r="BH137" i="2"/>
  <c r="AK57" i="6" s="1"/>
  <c r="BJ137" i="2"/>
  <c r="AM57" i="6" s="1"/>
  <c r="AJ133" i="2"/>
  <c r="CL68" i="6" s="1"/>
  <c r="AN133" i="2"/>
  <c r="AG33" i="4" s="1"/>
  <c r="AN33" i="4" s="1"/>
  <c r="AR133" i="2"/>
  <c r="CQ68" i="6" s="1"/>
  <c r="AV133" i="2"/>
  <c r="CT68" i="6" s="1"/>
  <c r="AK133" i="2"/>
  <c r="U33" i="4" s="1"/>
  <c r="AB33" i="4" s="1"/>
  <c r="AO133" i="2"/>
  <c r="CO68" i="6" s="1"/>
  <c r="AS133" i="2"/>
  <c r="CR68" i="6" s="1"/>
  <c r="AW133" i="2"/>
  <c r="BQ33" i="4" s="1"/>
  <c r="BX33" i="4" s="1"/>
  <c r="AH133" i="2"/>
  <c r="I33" i="4" s="1"/>
  <c r="P33" i="4" s="1"/>
  <c r="AL133" i="2"/>
  <c r="CM68" i="6" s="1"/>
  <c r="AP133" i="2"/>
  <c r="CP68" i="6" s="1"/>
  <c r="AT133" i="2"/>
  <c r="BE33" i="4" s="1"/>
  <c r="BL33" i="4" s="1"/>
  <c r="AX133" i="2"/>
  <c r="CU68" i="6" s="1"/>
  <c r="AM133" i="2"/>
  <c r="CN68" i="6" s="1"/>
  <c r="AQ133" i="2"/>
  <c r="AS33" i="4" s="1"/>
  <c r="AZ33" i="4" s="1"/>
  <c r="AU133" i="2"/>
  <c r="CS68" i="6" s="1"/>
  <c r="AI133" i="2"/>
  <c r="CK68" i="6" s="1"/>
  <c r="AY133" i="2"/>
  <c r="CV68" i="6" s="1"/>
  <c r="AG133" i="2"/>
  <c r="AK125" i="2"/>
  <c r="U87" i="4" s="1"/>
  <c r="AB87" i="4" s="1"/>
  <c r="AO125" i="2"/>
  <c r="CO31" i="6" s="1"/>
  <c r="AS125" i="2"/>
  <c r="CR31" i="6" s="1"/>
  <c r="AW125" i="2"/>
  <c r="BQ87" i="4" s="1"/>
  <c r="BX87" i="4" s="1"/>
  <c r="AH125" i="2"/>
  <c r="I87" i="4" s="1"/>
  <c r="P87" i="4" s="1"/>
  <c r="AM125" i="2"/>
  <c r="CN31" i="6" s="1"/>
  <c r="AR125" i="2"/>
  <c r="CQ31" i="6" s="1"/>
  <c r="AX125" i="2"/>
  <c r="CU31" i="6" s="1"/>
  <c r="AI125" i="2"/>
  <c r="CK31" i="6" s="1"/>
  <c r="AN125" i="2"/>
  <c r="AG87" i="4" s="1"/>
  <c r="AN87" i="4" s="1"/>
  <c r="AT125" i="2"/>
  <c r="BE87" i="4" s="1"/>
  <c r="BL87" i="4" s="1"/>
  <c r="AY125" i="2"/>
  <c r="CV31" i="6" s="1"/>
  <c r="AJ125" i="2"/>
  <c r="CL31" i="6" s="1"/>
  <c r="AP125" i="2"/>
  <c r="CP31" i="6" s="1"/>
  <c r="AU125" i="2"/>
  <c r="CS31" i="6" s="1"/>
  <c r="AL125" i="2"/>
  <c r="CM31" i="6" s="1"/>
  <c r="AQ125" i="2"/>
  <c r="AS87" i="4" s="1"/>
  <c r="AZ87" i="4" s="1"/>
  <c r="AV125" i="2"/>
  <c r="CT31" i="6" s="1"/>
  <c r="AG125" i="2"/>
  <c r="BI175" i="2"/>
  <c r="AL114" i="6" s="1"/>
  <c r="BJ175" i="2"/>
  <c r="AM114" i="6" s="1"/>
  <c r="AH69" i="2"/>
  <c r="I130" i="4" s="1"/>
  <c r="AL69" i="2"/>
  <c r="CM151" i="6" s="1"/>
  <c r="AP69" i="2"/>
  <c r="CP151" i="6" s="1"/>
  <c r="AT69" i="2"/>
  <c r="BE130" i="4" s="1"/>
  <c r="AX69" i="2"/>
  <c r="CU151" i="6" s="1"/>
  <c r="AI69" i="2"/>
  <c r="CK151" i="6" s="1"/>
  <c r="AM69" i="2"/>
  <c r="CN151" i="6" s="1"/>
  <c r="AQ69" i="2"/>
  <c r="AS130" i="4" s="1"/>
  <c r="AU69" i="2"/>
  <c r="CS151" i="6" s="1"/>
  <c r="AY69" i="2"/>
  <c r="CV151" i="6" s="1"/>
  <c r="AJ69" i="2"/>
  <c r="CL151" i="6" s="1"/>
  <c r="AN69" i="2"/>
  <c r="AG130" i="4" s="1"/>
  <c r="AR69" i="2"/>
  <c r="CQ151" i="6" s="1"/>
  <c r="AV69" i="2"/>
  <c r="CT151" i="6" s="1"/>
  <c r="AO69" i="2"/>
  <c r="CO151" i="6" s="1"/>
  <c r="AS69" i="2"/>
  <c r="CR151" i="6" s="1"/>
  <c r="AG69" i="2"/>
  <c r="AW69" i="2"/>
  <c r="BQ130" i="4" s="1"/>
  <c r="AK69" i="2"/>
  <c r="U130" i="4" s="1"/>
  <c r="AJ85" i="2"/>
  <c r="CL181" i="6" s="1"/>
  <c r="AN85" i="2"/>
  <c r="AG116" i="4" s="1"/>
  <c r="AR85" i="2"/>
  <c r="CQ181" i="6" s="1"/>
  <c r="AV85" i="2"/>
  <c r="CT181" i="6" s="1"/>
  <c r="AK85" i="2"/>
  <c r="U116" i="4" s="1"/>
  <c r="AO85" i="2"/>
  <c r="CO181" i="6" s="1"/>
  <c r="AS85" i="2"/>
  <c r="CR181" i="6" s="1"/>
  <c r="AW85" i="2"/>
  <c r="BQ116" i="4" s="1"/>
  <c r="AH85" i="2"/>
  <c r="I116" i="4" s="1"/>
  <c r="AL85" i="2"/>
  <c r="CM181" i="6" s="1"/>
  <c r="AP85" i="2"/>
  <c r="CP181" i="6" s="1"/>
  <c r="AT85" i="2"/>
  <c r="BE116" i="4" s="1"/>
  <c r="AX85" i="2"/>
  <c r="CU181" i="6" s="1"/>
  <c r="AI85" i="2"/>
  <c r="CK181" i="6" s="1"/>
  <c r="AY85" i="2"/>
  <c r="CV181" i="6" s="1"/>
  <c r="AM85" i="2"/>
  <c r="CN181" i="6" s="1"/>
  <c r="AQ85" i="2"/>
  <c r="AS116" i="4" s="1"/>
  <c r="AU85" i="2"/>
  <c r="CS181" i="6" s="1"/>
  <c r="AG85" i="2"/>
  <c r="AI20" i="2"/>
  <c r="CK52" i="6" s="1"/>
  <c r="AM20" i="2"/>
  <c r="CN52" i="6" s="1"/>
  <c r="AQ20" i="2"/>
  <c r="AS34" i="4" s="1"/>
  <c r="AU20" i="2"/>
  <c r="CS52" i="6" s="1"/>
  <c r="AY20" i="2"/>
  <c r="CV52" i="6" s="1"/>
  <c r="AJ20" i="2"/>
  <c r="CL52" i="6" s="1"/>
  <c r="AN20" i="2"/>
  <c r="AG34" i="4" s="1"/>
  <c r="AR20" i="2"/>
  <c r="CQ52" i="6" s="1"/>
  <c r="AV20" i="2"/>
  <c r="CT52" i="6" s="1"/>
  <c r="AK20" i="2"/>
  <c r="U34" i="4" s="1"/>
  <c r="AO20" i="2"/>
  <c r="CO52" i="6" s="1"/>
  <c r="AS20" i="2"/>
  <c r="CR52" i="6" s="1"/>
  <c r="AW20" i="2"/>
  <c r="BQ34" i="4" s="1"/>
  <c r="AH20" i="2"/>
  <c r="I34" i="4" s="1"/>
  <c r="AL20" i="2"/>
  <c r="CM52" i="6" s="1"/>
  <c r="AP20" i="2"/>
  <c r="CP52" i="6" s="1"/>
  <c r="AT20" i="2"/>
  <c r="BE34" i="4" s="1"/>
  <c r="AX20" i="2"/>
  <c r="CU52" i="6" s="1"/>
  <c r="AG20" i="2"/>
  <c r="BJ52" i="2"/>
  <c r="AM10" i="6" s="1"/>
  <c r="BH52" i="2"/>
  <c r="AK10" i="6" s="1"/>
  <c r="AK27" i="2"/>
  <c r="U141" i="4" s="1"/>
  <c r="AO27" i="2"/>
  <c r="CO145" i="6" s="1"/>
  <c r="AS27" i="2"/>
  <c r="CR145" i="6" s="1"/>
  <c r="AW27" i="2"/>
  <c r="BQ141" i="4" s="1"/>
  <c r="AH27" i="2"/>
  <c r="I141" i="4" s="1"/>
  <c r="AL27" i="2"/>
  <c r="CM145" i="6" s="1"/>
  <c r="AP27" i="2"/>
  <c r="CP145" i="6" s="1"/>
  <c r="AT27" i="2"/>
  <c r="BE141" i="4" s="1"/>
  <c r="AX27" i="2"/>
  <c r="CU145" i="6" s="1"/>
  <c r="AI27" i="2"/>
  <c r="CK145" i="6" s="1"/>
  <c r="AM27" i="2"/>
  <c r="CN145" i="6" s="1"/>
  <c r="AQ27" i="2"/>
  <c r="AS141" i="4" s="1"/>
  <c r="AU27" i="2"/>
  <c r="CS145" i="6" s="1"/>
  <c r="AY27" i="2"/>
  <c r="CV145" i="6" s="1"/>
  <c r="AJ27" i="2"/>
  <c r="CL145" i="6" s="1"/>
  <c r="AN27" i="2"/>
  <c r="AG141" i="4" s="1"/>
  <c r="AR27" i="2"/>
  <c r="CQ145" i="6" s="1"/>
  <c r="AV27" i="2"/>
  <c r="CT145" i="6" s="1"/>
  <c r="AG27" i="2"/>
  <c r="BJ55" i="2"/>
  <c r="AM113" i="6" s="1"/>
  <c r="BI55" i="2"/>
  <c r="AL113" i="6" s="1"/>
  <c r="BJ74" i="2"/>
  <c r="AM25" i="6" s="1"/>
  <c r="BH74" i="2"/>
  <c r="AK25" i="6" s="1"/>
  <c r="AI115" i="2"/>
  <c r="CK124" i="6" s="1"/>
  <c r="AM115" i="2"/>
  <c r="CN124" i="6" s="1"/>
  <c r="AQ115" i="2"/>
  <c r="AS55" i="4" s="1"/>
  <c r="AU115" i="2"/>
  <c r="CS124" i="6" s="1"/>
  <c r="AY115" i="2"/>
  <c r="CV124" i="6" s="1"/>
  <c r="AH115" i="2"/>
  <c r="I55" i="4" s="1"/>
  <c r="AN115" i="2"/>
  <c r="AG55" i="4" s="1"/>
  <c r="AS115" i="2"/>
  <c r="CR124" i="6" s="1"/>
  <c r="AX115" i="2"/>
  <c r="CU124" i="6" s="1"/>
  <c r="AJ115" i="2"/>
  <c r="CL124" i="6" s="1"/>
  <c r="AO115" i="2"/>
  <c r="CO124" i="6" s="1"/>
  <c r="AT115" i="2"/>
  <c r="BE55" i="4" s="1"/>
  <c r="AK115" i="2"/>
  <c r="U55" i="4" s="1"/>
  <c r="AP115" i="2"/>
  <c r="CP124" i="6" s="1"/>
  <c r="AV115" i="2"/>
  <c r="CT124" i="6" s="1"/>
  <c r="AG115" i="2"/>
  <c r="AL115" i="2"/>
  <c r="CM124" i="6" s="1"/>
  <c r="AR115" i="2"/>
  <c r="CQ124" i="6" s="1"/>
  <c r="AW115" i="2"/>
  <c r="BQ55" i="4" s="1"/>
  <c r="AJ64" i="2"/>
  <c r="CL87" i="6" s="1"/>
  <c r="AN64" i="2"/>
  <c r="AG137" i="4" s="1"/>
  <c r="AR64" i="2"/>
  <c r="CQ87" i="6" s="1"/>
  <c r="AV64" i="2"/>
  <c r="CT87" i="6" s="1"/>
  <c r="AK64" i="2"/>
  <c r="U137" i="4" s="1"/>
  <c r="AO64" i="2"/>
  <c r="CO87" i="6" s="1"/>
  <c r="AS64" i="2"/>
  <c r="CR87" i="6" s="1"/>
  <c r="AW64" i="2"/>
  <c r="BQ137" i="4" s="1"/>
  <c r="AH64" i="2"/>
  <c r="I137" i="4" s="1"/>
  <c r="AL64" i="2"/>
  <c r="CM87" i="6" s="1"/>
  <c r="AP64" i="2"/>
  <c r="CP87" i="6" s="1"/>
  <c r="AT64" i="2"/>
  <c r="BE137" i="4" s="1"/>
  <c r="AX64" i="2"/>
  <c r="CU87" i="6" s="1"/>
  <c r="AQ64" i="2"/>
  <c r="AS137" i="4" s="1"/>
  <c r="AU64" i="2"/>
  <c r="CS87" i="6" s="1"/>
  <c r="AI64" i="2"/>
  <c r="CK87" i="6" s="1"/>
  <c r="AY64" i="2"/>
  <c r="CV87" i="6" s="1"/>
  <c r="AM64" i="2"/>
  <c r="CN87" i="6" s="1"/>
  <c r="AG64" i="2"/>
  <c r="BH94" i="2"/>
  <c r="AK92" i="6" s="1"/>
  <c r="BJ94" i="2"/>
  <c r="AM92" i="6" s="1"/>
  <c r="BJ82" i="2"/>
  <c r="AM26" i="6" s="1"/>
  <c r="BH82" i="2"/>
  <c r="AK26" i="6" s="1"/>
  <c r="BJ110" i="2"/>
  <c r="AM79" i="6" s="1"/>
  <c r="BH110" i="2"/>
  <c r="AK79" i="6" s="1"/>
  <c r="Q126" i="4"/>
  <c r="BM126" i="4"/>
  <c r="BA126" i="4"/>
  <c r="AO126" i="4"/>
  <c r="AC126" i="4"/>
  <c r="BY126" i="4"/>
  <c r="AO179" i="4"/>
  <c r="Q179" i="4"/>
  <c r="AC179" i="4"/>
  <c r="BA179" i="4"/>
  <c r="BY179" i="4"/>
  <c r="BM179" i="4"/>
  <c r="Q138" i="4"/>
  <c r="BM138" i="4"/>
  <c r="AC138" i="4"/>
  <c r="AO138" i="4"/>
  <c r="BA138" i="4"/>
  <c r="BY138" i="4"/>
  <c r="Q140" i="4"/>
  <c r="BM140" i="4"/>
  <c r="AC140" i="4"/>
  <c r="AO140" i="4"/>
  <c r="BA140" i="4"/>
  <c r="BY140" i="4"/>
  <c r="AK45" i="2"/>
  <c r="U185" i="4" s="1"/>
  <c r="AO45" i="2"/>
  <c r="CO130" i="6" s="1"/>
  <c r="AS45" i="2"/>
  <c r="CR130" i="6" s="1"/>
  <c r="AW45" i="2"/>
  <c r="BQ185" i="4" s="1"/>
  <c r="AH45" i="2"/>
  <c r="I185" i="4" s="1"/>
  <c r="AL45" i="2"/>
  <c r="CM130" i="6" s="1"/>
  <c r="AP45" i="2"/>
  <c r="CP130" i="6" s="1"/>
  <c r="AT45" i="2"/>
  <c r="BE185" i="4" s="1"/>
  <c r="AX45" i="2"/>
  <c r="CU130" i="6" s="1"/>
  <c r="AI45" i="2"/>
  <c r="CK130" i="6" s="1"/>
  <c r="AM45" i="2"/>
  <c r="CN130" i="6" s="1"/>
  <c r="AQ45" i="2"/>
  <c r="AS185" i="4" s="1"/>
  <c r="AU45" i="2"/>
  <c r="CS130" i="6" s="1"/>
  <c r="AY45" i="2"/>
  <c r="CV130" i="6" s="1"/>
  <c r="AR45" i="2"/>
  <c r="CQ130" i="6" s="1"/>
  <c r="AV45" i="2"/>
  <c r="CT130" i="6" s="1"/>
  <c r="AJ45" i="2"/>
  <c r="CL130" i="6" s="1"/>
  <c r="AN45" i="2"/>
  <c r="AG185" i="4" s="1"/>
  <c r="AG45" i="2"/>
  <c r="BI13" i="2"/>
  <c r="AL128" i="6" s="1"/>
  <c r="BJ13" i="2"/>
  <c r="AM128" i="6" s="1"/>
  <c r="AK180" i="2"/>
  <c r="U173" i="4" s="1"/>
  <c r="AB173" i="4" s="1"/>
  <c r="AO180" i="2"/>
  <c r="CO126" i="6" s="1"/>
  <c r="AS180" i="2"/>
  <c r="CR126" i="6" s="1"/>
  <c r="AW180" i="2"/>
  <c r="BQ173" i="4" s="1"/>
  <c r="BX173" i="4" s="1"/>
  <c r="AH180" i="2"/>
  <c r="I173" i="4" s="1"/>
  <c r="P173" i="4" s="1"/>
  <c r="AL180" i="2"/>
  <c r="CM126" i="6" s="1"/>
  <c r="AP180" i="2"/>
  <c r="CP126" i="6" s="1"/>
  <c r="AT180" i="2"/>
  <c r="BE173" i="4" s="1"/>
  <c r="BL173" i="4" s="1"/>
  <c r="AX180" i="2"/>
  <c r="CU126" i="6" s="1"/>
  <c r="AI180" i="2"/>
  <c r="CK126" i="6" s="1"/>
  <c r="AM180" i="2"/>
  <c r="CN126" i="6" s="1"/>
  <c r="AQ180" i="2"/>
  <c r="AS173" i="4" s="1"/>
  <c r="AZ173" i="4" s="1"/>
  <c r="AU180" i="2"/>
  <c r="CS126" i="6" s="1"/>
  <c r="AY180" i="2"/>
  <c r="CV126" i="6" s="1"/>
  <c r="AV180" i="2"/>
  <c r="CT126" i="6" s="1"/>
  <c r="AJ180" i="2"/>
  <c r="CL126" i="6" s="1"/>
  <c r="AN180" i="2"/>
  <c r="AG173" i="4" s="1"/>
  <c r="AN173" i="4" s="1"/>
  <c r="AR180" i="2"/>
  <c r="CQ126" i="6" s="1"/>
  <c r="AG180" i="2"/>
  <c r="BI172" i="2"/>
  <c r="AL106" i="6" s="1"/>
  <c r="BJ172" i="2"/>
  <c r="AM106" i="6" s="1"/>
  <c r="AK164" i="2"/>
  <c r="U37" i="4" s="1"/>
  <c r="AB37" i="4" s="1"/>
  <c r="AO164" i="2"/>
  <c r="CO159" i="6" s="1"/>
  <c r="AS164" i="2"/>
  <c r="CR159" i="6" s="1"/>
  <c r="AW164" i="2"/>
  <c r="BQ37" i="4" s="1"/>
  <c r="BX37" i="4" s="1"/>
  <c r="AH164" i="2"/>
  <c r="I37" i="4" s="1"/>
  <c r="P37" i="4" s="1"/>
  <c r="AL164" i="2"/>
  <c r="CM159" i="6" s="1"/>
  <c r="AP164" i="2"/>
  <c r="CP159" i="6" s="1"/>
  <c r="AT164" i="2"/>
  <c r="BE37" i="4" s="1"/>
  <c r="BL37" i="4" s="1"/>
  <c r="AX164" i="2"/>
  <c r="CU159" i="6" s="1"/>
  <c r="AI164" i="2"/>
  <c r="CK159" i="6" s="1"/>
  <c r="AM164" i="2"/>
  <c r="CN159" i="6" s="1"/>
  <c r="AQ164" i="2"/>
  <c r="AS37" i="4" s="1"/>
  <c r="AZ37" i="4" s="1"/>
  <c r="AU164" i="2"/>
  <c r="CS159" i="6" s="1"/>
  <c r="AY164" i="2"/>
  <c r="CV159" i="6" s="1"/>
  <c r="AV164" i="2"/>
  <c r="CT159" i="6" s="1"/>
  <c r="AJ164" i="2"/>
  <c r="CL159" i="6" s="1"/>
  <c r="AN164" i="2"/>
  <c r="AG37" i="4" s="1"/>
  <c r="AN37" i="4" s="1"/>
  <c r="AR164" i="2"/>
  <c r="CQ159" i="6" s="1"/>
  <c r="AG164" i="2"/>
  <c r="BJ160" i="2"/>
  <c r="AM166" i="6" s="1"/>
  <c r="BI160" i="2"/>
  <c r="AL166" i="6" s="1"/>
  <c r="AJ156" i="2"/>
  <c r="CL122" i="6" s="1"/>
  <c r="AN156" i="2"/>
  <c r="AG128" i="4" s="1"/>
  <c r="AN128" i="4" s="1"/>
  <c r="AR156" i="2"/>
  <c r="CQ122" i="6" s="1"/>
  <c r="AV156" i="2"/>
  <c r="CT122" i="6" s="1"/>
  <c r="AH156" i="2"/>
  <c r="I128" i="4" s="1"/>
  <c r="P128" i="4" s="1"/>
  <c r="AL156" i="2"/>
  <c r="CM122" i="6" s="1"/>
  <c r="AP156" i="2"/>
  <c r="CP122" i="6" s="1"/>
  <c r="AT156" i="2"/>
  <c r="BE128" i="4" s="1"/>
  <c r="BL128" i="4" s="1"/>
  <c r="AX156" i="2"/>
  <c r="CU122" i="6" s="1"/>
  <c r="AM156" i="2"/>
  <c r="CN122" i="6" s="1"/>
  <c r="AU156" i="2"/>
  <c r="CS122" i="6" s="1"/>
  <c r="AO156" i="2"/>
  <c r="CO122" i="6" s="1"/>
  <c r="AW156" i="2"/>
  <c r="BQ128" i="4" s="1"/>
  <c r="BX128" i="4" s="1"/>
  <c r="AI156" i="2"/>
  <c r="CK122" i="6" s="1"/>
  <c r="AQ156" i="2"/>
  <c r="AS128" i="4" s="1"/>
  <c r="AZ128" i="4" s="1"/>
  <c r="AY156" i="2"/>
  <c r="CV122" i="6" s="1"/>
  <c r="AK156" i="2"/>
  <c r="U128" i="4" s="1"/>
  <c r="AB128" i="4" s="1"/>
  <c r="AS156" i="2"/>
  <c r="CR122" i="6" s="1"/>
  <c r="AG156" i="2"/>
  <c r="BH144" i="2"/>
  <c r="AK23" i="6" s="1"/>
  <c r="BJ144" i="2"/>
  <c r="AM23" i="6" s="1"/>
  <c r="AJ140" i="2"/>
  <c r="CL17" i="6" s="1"/>
  <c r="AN140" i="2"/>
  <c r="AG9" i="4" s="1"/>
  <c r="AN9" i="4" s="1"/>
  <c r="AR140" i="2"/>
  <c r="CQ17" i="6" s="1"/>
  <c r="AV140" i="2"/>
  <c r="CT17" i="6" s="1"/>
  <c r="AK140" i="2"/>
  <c r="U9" i="4" s="1"/>
  <c r="AB9" i="4" s="1"/>
  <c r="AO140" i="2"/>
  <c r="CO17" i="6" s="1"/>
  <c r="AS140" i="2"/>
  <c r="CR17" i="6" s="1"/>
  <c r="AW140" i="2"/>
  <c r="BQ9" i="4" s="1"/>
  <c r="BX9" i="4" s="1"/>
  <c r="AH140" i="2"/>
  <c r="I9" i="4" s="1"/>
  <c r="P9" i="4" s="1"/>
  <c r="AL140" i="2"/>
  <c r="CM17" i="6" s="1"/>
  <c r="AP140" i="2"/>
  <c r="CP17" i="6" s="1"/>
  <c r="AT140" i="2"/>
  <c r="BE9" i="4" s="1"/>
  <c r="BL9" i="4" s="1"/>
  <c r="AX140" i="2"/>
  <c r="CU17" i="6" s="1"/>
  <c r="AQ140" i="2"/>
  <c r="AS9" i="4" s="1"/>
  <c r="AZ9" i="4" s="1"/>
  <c r="AU140" i="2"/>
  <c r="CS17" i="6" s="1"/>
  <c r="AI140" i="2"/>
  <c r="CK17" i="6" s="1"/>
  <c r="AY140" i="2"/>
  <c r="CV17" i="6" s="1"/>
  <c r="AM140" i="2"/>
  <c r="CN17" i="6" s="1"/>
  <c r="AG140" i="2"/>
  <c r="BH128" i="2"/>
  <c r="AK44" i="6" s="1"/>
  <c r="BJ128" i="2"/>
  <c r="AM44" i="6" s="1"/>
  <c r="AK124" i="2"/>
  <c r="U53" i="4" s="1"/>
  <c r="AB53" i="4" s="1"/>
  <c r="AO124" i="2"/>
  <c r="CO36" i="6" s="1"/>
  <c r="AS124" i="2"/>
  <c r="CR36" i="6" s="1"/>
  <c r="AW124" i="2"/>
  <c r="BQ53" i="4" s="1"/>
  <c r="BX53" i="4" s="1"/>
  <c r="AL124" i="2"/>
  <c r="CM36" i="6" s="1"/>
  <c r="AQ124" i="2"/>
  <c r="AS53" i="4" s="1"/>
  <c r="AZ53" i="4" s="1"/>
  <c r="AV124" i="2"/>
  <c r="CT36" i="6" s="1"/>
  <c r="AH124" i="2"/>
  <c r="I53" i="4" s="1"/>
  <c r="P53" i="4" s="1"/>
  <c r="AM124" i="2"/>
  <c r="CN36" i="6" s="1"/>
  <c r="AR124" i="2"/>
  <c r="CQ36" i="6" s="1"/>
  <c r="AX124" i="2"/>
  <c r="CU36" i="6" s="1"/>
  <c r="AI124" i="2"/>
  <c r="CK36" i="6" s="1"/>
  <c r="AN124" i="2"/>
  <c r="AG53" i="4" s="1"/>
  <c r="AN53" i="4" s="1"/>
  <c r="AT124" i="2"/>
  <c r="BE53" i="4" s="1"/>
  <c r="BL53" i="4" s="1"/>
  <c r="AY124" i="2"/>
  <c r="CV36" i="6" s="1"/>
  <c r="AP124" i="2"/>
  <c r="CP36" i="6" s="1"/>
  <c r="AU124" i="2"/>
  <c r="CS36" i="6" s="1"/>
  <c r="AJ124" i="2"/>
  <c r="CL36" i="6" s="1"/>
  <c r="AG124" i="2"/>
  <c r="BJ57" i="2"/>
  <c r="AM162" i="6" s="1"/>
  <c r="BI57" i="2"/>
  <c r="AL162" i="6" s="1"/>
  <c r="AK183" i="2"/>
  <c r="U65" i="4" s="1"/>
  <c r="AB65" i="4" s="1"/>
  <c r="AO183" i="2"/>
  <c r="CO185" i="6" s="1"/>
  <c r="AS183" i="2"/>
  <c r="CR185" i="6" s="1"/>
  <c r="AW183" i="2"/>
  <c r="BQ65" i="4" s="1"/>
  <c r="BX65" i="4" s="1"/>
  <c r="AH183" i="2"/>
  <c r="I65" i="4" s="1"/>
  <c r="P65" i="4" s="1"/>
  <c r="AL183" i="2"/>
  <c r="CM185" i="6" s="1"/>
  <c r="AP183" i="2"/>
  <c r="CP185" i="6" s="1"/>
  <c r="AT183" i="2"/>
  <c r="BE65" i="4" s="1"/>
  <c r="BL65" i="4" s="1"/>
  <c r="AX183" i="2"/>
  <c r="CU185" i="6" s="1"/>
  <c r="AI183" i="2"/>
  <c r="CK185" i="6" s="1"/>
  <c r="AM183" i="2"/>
  <c r="CN185" i="6" s="1"/>
  <c r="AQ183" i="2"/>
  <c r="AS65" i="4" s="1"/>
  <c r="AZ65" i="4" s="1"/>
  <c r="AU183" i="2"/>
  <c r="CS185" i="6" s="1"/>
  <c r="AY183" i="2"/>
  <c r="CV185" i="6" s="1"/>
  <c r="AN183" i="2"/>
  <c r="AG65" i="4" s="1"/>
  <c r="AN65" i="4" s="1"/>
  <c r="AR183" i="2"/>
  <c r="CQ185" i="6" s="1"/>
  <c r="AV183" i="2"/>
  <c r="CT185" i="6" s="1"/>
  <c r="AJ183" i="2"/>
  <c r="CL185" i="6" s="1"/>
  <c r="AG183" i="2"/>
  <c r="AJ163" i="2"/>
  <c r="CL179" i="6" s="1"/>
  <c r="AN163" i="2"/>
  <c r="AG168" i="4" s="1"/>
  <c r="AN168" i="4" s="1"/>
  <c r="AR163" i="2"/>
  <c r="CQ179" i="6" s="1"/>
  <c r="AV163" i="2"/>
  <c r="CT179" i="6" s="1"/>
  <c r="AH163" i="2"/>
  <c r="I168" i="4" s="1"/>
  <c r="P168" i="4" s="1"/>
  <c r="AM163" i="2"/>
  <c r="CN179" i="6" s="1"/>
  <c r="AS163" i="2"/>
  <c r="CR179" i="6" s="1"/>
  <c r="AX163" i="2"/>
  <c r="CU179" i="6" s="1"/>
  <c r="AI163" i="2"/>
  <c r="CK179" i="6" s="1"/>
  <c r="AO163" i="2"/>
  <c r="CO179" i="6" s="1"/>
  <c r="AT163" i="2"/>
  <c r="BE168" i="4" s="1"/>
  <c r="BL168" i="4" s="1"/>
  <c r="AY163" i="2"/>
  <c r="CV179" i="6" s="1"/>
  <c r="AK163" i="2"/>
  <c r="U168" i="4" s="1"/>
  <c r="AB168" i="4" s="1"/>
  <c r="AP163" i="2"/>
  <c r="CP179" i="6" s="1"/>
  <c r="AU163" i="2"/>
  <c r="CS179" i="6" s="1"/>
  <c r="AQ163" i="2"/>
  <c r="AS168" i="4" s="1"/>
  <c r="AZ168" i="4" s="1"/>
  <c r="AW163" i="2"/>
  <c r="BQ168" i="4" s="1"/>
  <c r="BX168" i="4" s="1"/>
  <c r="AL163" i="2"/>
  <c r="CM179" i="6" s="1"/>
  <c r="AG163" i="2"/>
  <c r="BH151" i="2"/>
  <c r="AK28" i="6" s="1"/>
  <c r="BJ151" i="2"/>
  <c r="AM28" i="6" s="1"/>
  <c r="AJ147" i="2"/>
  <c r="CL59" i="6" s="1"/>
  <c r="AN147" i="2"/>
  <c r="AG110" i="4" s="1"/>
  <c r="AN110" i="4" s="1"/>
  <c r="AR147" i="2"/>
  <c r="CQ59" i="6" s="1"/>
  <c r="AV147" i="2"/>
  <c r="CT59" i="6" s="1"/>
  <c r="AK147" i="2"/>
  <c r="U110" i="4" s="1"/>
  <c r="AB110" i="4" s="1"/>
  <c r="AO147" i="2"/>
  <c r="CO59" i="6" s="1"/>
  <c r="AS147" i="2"/>
  <c r="CR59" i="6" s="1"/>
  <c r="AW147" i="2"/>
  <c r="BQ110" i="4" s="1"/>
  <c r="BX110" i="4" s="1"/>
  <c r="AH147" i="2"/>
  <c r="I110" i="4" s="1"/>
  <c r="P110" i="4" s="1"/>
  <c r="AL147" i="2"/>
  <c r="CM59" i="6" s="1"/>
  <c r="AP147" i="2"/>
  <c r="CP59" i="6" s="1"/>
  <c r="AT147" i="2"/>
  <c r="BE110" i="4" s="1"/>
  <c r="BL110" i="4" s="1"/>
  <c r="AX147" i="2"/>
  <c r="CU59" i="6" s="1"/>
  <c r="AU147" i="2"/>
  <c r="CS59" i="6" s="1"/>
  <c r="AI147" i="2"/>
  <c r="CK59" i="6" s="1"/>
  <c r="AY147" i="2"/>
  <c r="CV59" i="6" s="1"/>
  <c r="AM147" i="2"/>
  <c r="CN59" i="6" s="1"/>
  <c r="AQ147" i="2"/>
  <c r="AS110" i="4" s="1"/>
  <c r="AZ110" i="4" s="1"/>
  <c r="AG147" i="2"/>
  <c r="BH135" i="2"/>
  <c r="AK34" i="6" s="1"/>
  <c r="BJ135" i="2"/>
  <c r="AM34" i="6" s="1"/>
  <c r="AJ131" i="2"/>
  <c r="CL13" i="6" s="1"/>
  <c r="AN131" i="2"/>
  <c r="AG12" i="4" s="1"/>
  <c r="AN12" i="4" s="1"/>
  <c r="AR131" i="2"/>
  <c r="CQ13" i="6" s="1"/>
  <c r="AV131" i="2"/>
  <c r="CT13" i="6" s="1"/>
  <c r="AK131" i="2"/>
  <c r="U12" i="4" s="1"/>
  <c r="AB12" i="4" s="1"/>
  <c r="AO131" i="2"/>
  <c r="CO13" i="6" s="1"/>
  <c r="AS131" i="2"/>
  <c r="CR13" i="6" s="1"/>
  <c r="AW131" i="2"/>
  <c r="BQ12" i="4" s="1"/>
  <c r="BX12" i="4" s="1"/>
  <c r="AH131" i="2"/>
  <c r="I12" i="4" s="1"/>
  <c r="P12" i="4" s="1"/>
  <c r="AL131" i="2"/>
  <c r="CM13" i="6" s="1"/>
  <c r="AP131" i="2"/>
  <c r="CP13" i="6" s="1"/>
  <c r="AT131" i="2"/>
  <c r="BE12" i="4" s="1"/>
  <c r="BL12" i="4" s="1"/>
  <c r="AX131" i="2"/>
  <c r="CU13" i="6" s="1"/>
  <c r="AU131" i="2"/>
  <c r="CS13" i="6" s="1"/>
  <c r="AI131" i="2"/>
  <c r="CK13" i="6" s="1"/>
  <c r="AY131" i="2"/>
  <c r="CV13" i="6" s="1"/>
  <c r="AM131" i="2"/>
  <c r="CN13" i="6" s="1"/>
  <c r="AQ131" i="2"/>
  <c r="AS12" i="4" s="1"/>
  <c r="AZ12" i="4" s="1"/>
  <c r="AG131" i="2"/>
  <c r="AQ70" i="6" l="1"/>
  <c r="AX28" i="4"/>
  <c r="AW28" i="4"/>
  <c r="BI70" i="6" s="1"/>
  <c r="AU28" i="4"/>
  <c r="AV28" i="4"/>
  <c r="BH70" i="6" s="1"/>
  <c r="Z30" i="4"/>
  <c r="BS30" i="4"/>
  <c r="BU20" i="6" s="1"/>
  <c r="H28" i="4"/>
  <c r="BH30" i="4"/>
  <c r="P30" i="4"/>
  <c r="AQ20" i="6" s="1"/>
  <c r="BT30" i="4"/>
  <c r="BX30" i="4"/>
  <c r="BL30" i="4"/>
  <c r="AB30" i="4"/>
  <c r="BU30" i="4"/>
  <c r="BI30" i="4"/>
  <c r="BJ30" i="4"/>
  <c r="Y30" i="4"/>
  <c r="M30" i="4"/>
  <c r="AX30" i="4"/>
  <c r="BU28" i="4"/>
  <c r="AI28" i="4"/>
  <c r="W30" i="4"/>
  <c r="L30" i="4"/>
  <c r="AW30" i="4"/>
  <c r="AL52" i="4"/>
  <c r="AJ52" i="4"/>
  <c r="BS28" i="4"/>
  <c r="BU70" i="6" s="1"/>
  <c r="AL28" i="4"/>
  <c r="BC70" i="6" s="1"/>
  <c r="AK28" i="4"/>
  <c r="BB70" i="6" s="1"/>
  <c r="AJ28" i="4"/>
  <c r="BG114" i="4"/>
  <c r="BN57" i="6" s="1"/>
  <c r="AI30" i="4"/>
  <c r="BH28" i="4"/>
  <c r="BO70" i="6" s="1"/>
  <c r="BV28" i="4"/>
  <c r="BI28" i="4"/>
  <c r="BG28" i="4"/>
  <c r="BN70" i="6" s="1"/>
  <c r="BT28" i="4"/>
  <c r="BT138" i="4"/>
  <c r="K30" i="4"/>
  <c r="AU30" i="4"/>
  <c r="AV30" i="4"/>
  <c r="AN30" i="4"/>
  <c r="AL30" i="4"/>
  <c r="N146" i="4"/>
  <c r="AJ30" i="4"/>
  <c r="K28" i="4"/>
  <c r="M28" i="4"/>
  <c r="N28" i="4"/>
  <c r="L28" i="4"/>
  <c r="Y28" i="4"/>
  <c r="X28" i="4"/>
  <c r="Z28" i="4"/>
  <c r="AV70" i="6" s="1"/>
  <c r="W28" i="4"/>
  <c r="BJ28" i="4"/>
  <c r="BI179" i="4"/>
  <c r="AW140" i="4"/>
  <c r="BU138" i="4"/>
  <c r="BU114" i="4"/>
  <c r="BJ138" i="4"/>
  <c r="AL10" i="4"/>
  <c r="BS114" i="4"/>
  <c r="BU57" i="6" s="1"/>
  <c r="BH114" i="4"/>
  <c r="AX140" i="4"/>
  <c r="BV114" i="4"/>
  <c r="L146" i="4"/>
  <c r="AV140" i="4"/>
  <c r="AK52" i="4"/>
  <c r="AK10" i="4"/>
  <c r="BB15" i="6" s="1"/>
  <c r="AI10" i="4"/>
  <c r="BJ114" i="4"/>
  <c r="AW114" i="4"/>
  <c r="AU114" i="4"/>
  <c r="BV126" i="4"/>
  <c r="BG126" i="4"/>
  <c r="BN44" i="6" s="1"/>
  <c r="K147" i="4"/>
  <c r="W123" i="4"/>
  <c r="AX114" i="4"/>
  <c r="BH126" i="4"/>
  <c r="AV114" i="4"/>
  <c r="AU32" i="4"/>
  <c r="M147" i="4"/>
  <c r="N147" i="4"/>
  <c r="K123" i="4"/>
  <c r="BS123" i="4"/>
  <c r="BG73" i="4"/>
  <c r="X147" i="4"/>
  <c r="Z123" i="4"/>
  <c r="AV166" i="6" s="1"/>
  <c r="N138" i="4"/>
  <c r="AV32" i="4"/>
  <c r="BH140" i="4"/>
  <c r="W48" i="4"/>
  <c r="Z32" i="4"/>
  <c r="AV28" i="6" s="1"/>
  <c r="AY27" i="4"/>
  <c r="BC27" i="4" s="1"/>
  <c r="J118" i="6"/>
  <c r="H117" i="4"/>
  <c r="BL117" i="4"/>
  <c r="BG117" i="4"/>
  <c r="BH117" i="4"/>
  <c r="BO118" i="6" s="1"/>
  <c r="BJ117" i="4"/>
  <c r="BI117" i="4"/>
  <c r="BX125" i="4"/>
  <c r="BT125" i="4"/>
  <c r="BS125" i="4"/>
  <c r="BU90" i="6" s="1"/>
  <c r="BU125" i="4"/>
  <c r="BV125" i="4"/>
  <c r="P125" i="4"/>
  <c r="N125" i="4"/>
  <c r="L125" i="4"/>
  <c r="K125" i="4"/>
  <c r="M125" i="4"/>
  <c r="BU85" i="4"/>
  <c r="BV85" i="4"/>
  <c r="BS85" i="4"/>
  <c r="BU29" i="6" s="1"/>
  <c r="BX85" i="4"/>
  <c r="BT85" i="4"/>
  <c r="M85" i="4"/>
  <c r="K85" i="4"/>
  <c r="L85" i="4"/>
  <c r="N85" i="4"/>
  <c r="P85" i="4"/>
  <c r="BX95" i="4"/>
  <c r="BS95" i="4"/>
  <c r="BU156" i="6" s="1"/>
  <c r="BT95" i="4"/>
  <c r="BV95" i="4"/>
  <c r="BU95" i="4"/>
  <c r="AL13" i="4"/>
  <c r="BC18" i="6" s="1"/>
  <c r="AJ13" i="4"/>
  <c r="AK13" i="4"/>
  <c r="AI13" i="4"/>
  <c r="AN13" i="4"/>
  <c r="AU13" i="4"/>
  <c r="AX13" i="4"/>
  <c r="AW13" i="4"/>
  <c r="BI18" i="6" s="1"/>
  <c r="AZ13" i="4"/>
  <c r="AV13" i="4"/>
  <c r="AZ117" i="4"/>
  <c r="AV117" i="4"/>
  <c r="AW117" i="4"/>
  <c r="BI118" i="6" s="1"/>
  <c r="AU117" i="4"/>
  <c r="AX117" i="4"/>
  <c r="W125" i="4"/>
  <c r="Z125" i="4"/>
  <c r="AB125" i="4"/>
  <c r="Y125" i="4"/>
  <c r="X125" i="4"/>
  <c r="J90" i="6"/>
  <c r="H125" i="4"/>
  <c r="W85" i="4"/>
  <c r="AB85" i="4"/>
  <c r="Z85" i="4"/>
  <c r="X85" i="4"/>
  <c r="Y85" i="4"/>
  <c r="J29" i="6"/>
  <c r="H85" i="4"/>
  <c r="N95" i="4"/>
  <c r="M95" i="4"/>
  <c r="K95" i="4"/>
  <c r="P95" i="4"/>
  <c r="L95" i="4"/>
  <c r="AN95" i="4"/>
  <c r="AI95" i="4"/>
  <c r="AL95" i="4"/>
  <c r="BC156" i="6" s="1"/>
  <c r="AK95" i="4"/>
  <c r="AJ95" i="4"/>
  <c r="K13" i="4"/>
  <c r="M13" i="4"/>
  <c r="P13" i="4"/>
  <c r="L13" i="4"/>
  <c r="N13" i="4"/>
  <c r="BS13" i="4"/>
  <c r="BU18" i="6" s="1"/>
  <c r="BU13" i="4"/>
  <c r="BT13" i="4"/>
  <c r="BV13" i="4"/>
  <c r="BX13" i="4"/>
  <c r="BG13" i="4"/>
  <c r="BJ13" i="4"/>
  <c r="BL13" i="4"/>
  <c r="BH13" i="4"/>
  <c r="BO18" i="6" s="1"/>
  <c r="BI13" i="4"/>
  <c r="X117" i="4"/>
  <c r="Y117" i="4"/>
  <c r="AB117" i="4"/>
  <c r="Z117" i="4"/>
  <c r="W117" i="4"/>
  <c r="BV117" i="4"/>
  <c r="BX117" i="4"/>
  <c r="BT117" i="4"/>
  <c r="BS117" i="4"/>
  <c r="BU118" i="6" s="1"/>
  <c r="BU117" i="4"/>
  <c r="BH125" i="4"/>
  <c r="BO90" i="6" s="1"/>
  <c r="BI125" i="4"/>
  <c r="BJ125" i="4"/>
  <c r="BL125" i="4"/>
  <c r="BG125" i="4"/>
  <c r="AU125" i="4"/>
  <c r="AZ125" i="4"/>
  <c r="AX125" i="4"/>
  <c r="AV125" i="4"/>
  <c r="AW125" i="4"/>
  <c r="BI90" i="6" s="1"/>
  <c r="AK125" i="4"/>
  <c r="AJ125" i="4"/>
  <c r="AL125" i="4"/>
  <c r="BC90" i="6" s="1"/>
  <c r="AI125" i="4"/>
  <c r="AN125" i="4"/>
  <c r="BL85" i="4"/>
  <c r="BJ85" i="4"/>
  <c r="BG85" i="4"/>
  <c r="BH85" i="4"/>
  <c r="BI85" i="4"/>
  <c r="AU85" i="4"/>
  <c r="AX85" i="4"/>
  <c r="AV85" i="4"/>
  <c r="AW85" i="4"/>
  <c r="BI29" i="6" s="1"/>
  <c r="AZ85" i="4"/>
  <c r="AU95" i="4"/>
  <c r="AZ95" i="4"/>
  <c r="AW95" i="4"/>
  <c r="BI156" i="6" s="1"/>
  <c r="AV95" i="4"/>
  <c r="AX95" i="4"/>
  <c r="J156" i="6"/>
  <c r="H95" i="4"/>
  <c r="W13" i="4"/>
  <c r="AB13" i="4"/>
  <c r="X13" i="4"/>
  <c r="Z13" i="4"/>
  <c r="Y13" i="4"/>
  <c r="J18" i="6"/>
  <c r="H13" i="4"/>
  <c r="AL117" i="4"/>
  <c r="BC118" i="6" s="1"/>
  <c r="AK117" i="4"/>
  <c r="AI117" i="4"/>
  <c r="AJ117" i="4"/>
  <c r="AN117" i="4"/>
  <c r="N117" i="4"/>
  <c r="L117" i="4"/>
  <c r="M117" i="4"/>
  <c r="P117" i="4"/>
  <c r="K117" i="4"/>
  <c r="AI85" i="4"/>
  <c r="AK85" i="4"/>
  <c r="AN85" i="4"/>
  <c r="AL85" i="4"/>
  <c r="BC29" i="6" s="1"/>
  <c r="AJ85" i="4"/>
  <c r="Y95" i="4"/>
  <c r="X95" i="4"/>
  <c r="Z95" i="4"/>
  <c r="W95" i="4"/>
  <c r="AB95" i="4"/>
  <c r="BG95" i="4"/>
  <c r="BI95" i="4"/>
  <c r="BJ95" i="4"/>
  <c r="BH95" i="4"/>
  <c r="BO156" i="6" s="1"/>
  <c r="BL95" i="4"/>
  <c r="BJ123" i="4"/>
  <c r="BV147" i="4"/>
  <c r="AX147" i="4"/>
  <c r="AI52" i="4"/>
  <c r="Y32" i="4"/>
  <c r="BH146" i="4"/>
  <c r="BS146" i="4"/>
  <c r="BI146" i="4"/>
  <c r="Y48" i="4"/>
  <c r="Y126" i="4"/>
  <c r="AX123" i="4"/>
  <c r="AV123" i="4"/>
  <c r="AW123" i="4"/>
  <c r="BV10" i="4"/>
  <c r="BU10" i="4"/>
  <c r="AL73" i="4"/>
  <c r="L157" i="4"/>
  <c r="K140" i="4"/>
  <c r="AI179" i="4"/>
  <c r="BU126" i="4"/>
  <c r="BS126" i="4"/>
  <c r="BU44" i="6" s="1"/>
  <c r="L52" i="4"/>
  <c r="L73" i="4"/>
  <c r="W138" i="4"/>
  <c r="AU19" i="4"/>
  <c r="BK27" i="4"/>
  <c r="BO27" i="4" s="1"/>
  <c r="Z126" i="4"/>
  <c r="AV44" i="6" s="1"/>
  <c r="N52" i="4"/>
  <c r="M170" i="4"/>
  <c r="X126" i="4"/>
  <c r="N126" i="4"/>
  <c r="AU123" i="4"/>
  <c r="AJ73" i="4"/>
  <c r="AL114" i="4"/>
  <c r="M140" i="4"/>
  <c r="W126" i="4"/>
  <c r="N140" i="4"/>
  <c r="Y140" i="4"/>
  <c r="W140" i="4"/>
  <c r="L126" i="4"/>
  <c r="M126" i="4"/>
  <c r="K52" i="4"/>
  <c r="AV19" i="4"/>
  <c r="AX19" i="4"/>
  <c r="X157" i="4"/>
  <c r="BS179" i="4"/>
  <c r="BU127" i="6" s="1"/>
  <c r="BV179" i="4"/>
  <c r="BT179" i="4"/>
  <c r="AW147" i="4"/>
  <c r="BG123" i="4"/>
  <c r="BI123" i="4"/>
  <c r="BS140" i="4"/>
  <c r="BU164" i="6" s="1"/>
  <c r="BH179" i="4"/>
  <c r="BJ179" i="4"/>
  <c r="BG179" i="4"/>
  <c r="BH32" i="4"/>
  <c r="BT32" i="4"/>
  <c r="BU179" i="4"/>
  <c r="AI126" i="4"/>
  <c r="BJ140" i="4"/>
  <c r="Y138" i="4"/>
  <c r="BJ52" i="4"/>
  <c r="AW10" i="4"/>
  <c r="AV10" i="4"/>
  <c r="BT11" i="4"/>
  <c r="BV170" i="4"/>
  <c r="BH72" i="6"/>
  <c r="BU79" i="4"/>
  <c r="Z179" i="4"/>
  <c r="AV127" i="6" s="1"/>
  <c r="K179" i="4"/>
  <c r="AK114" i="4"/>
  <c r="AJ114" i="4"/>
  <c r="AI114" i="4"/>
  <c r="AX170" i="4"/>
  <c r="AU146" i="4"/>
  <c r="BI79" i="4"/>
  <c r="K138" i="4"/>
  <c r="L138" i="4"/>
  <c r="AV52" i="4"/>
  <c r="AU52" i="4"/>
  <c r="AW19" i="4"/>
  <c r="Z19" i="4"/>
  <c r="AV40" i="6" s="1"/>
  <c r="K19" i="4"/>
  <c r="M157" i="4"/>
  <c r="AK79" i="4"/>
  <c r="N19" i="4"/>
  <c r="L19" i="4"/>
  <c r="N157" i="4"/>
  <c r="X140" i="4"/>
  <c r="Z140" i="4"/>
  <c r="AV164" i="6" s="1"/>
  <c r="L140" i="4"/>
  <c r="K170" i="4"/>
  <c r="Y52" i="4"/>
  <c r="X52" i="4"/>
  <c r="BJ10" i="4"/>
  <c r="L170" i="4"/>
  <c r="W52" i="4"/>
  <c r="Z52" i="4"/>
  <c r="AV114" i="6" s="1"/>
  <c r="BI10" i="4"/>
  <c r="BG10" i="4"/>
  <c r="BN15" i="6" s="1"/>
  <c r="BH10" i="4"/>
  <c r="Y93" i="4"/>
  <c r="BI19" i="4"/>
  <c r="BU157" i="4"/>
  <c r="AL131" i="4"/>
  <c r="BU147" i="4"/>
  <c r="BI147" i="4"/>
  <c r="BH147" i="4"/>
  <c r="BS147" i="4"/>
  <c r="BU140" i="6" s="1"/>
  <c r="BH123" i="4"/>
  <c r="AW126" i="4"/>
  <c r="AI140" i="4"/>
  <c r="AL138" i="4"/>
  <c r="AL126" i="4"/>
  <c r="AJ126" i="4"/>
  <c r="AV147" i="4"/>
  <c r="AU147" i="4"/>
  <c r="AI147" i="4"/>
  <c r="BT147" i="4"/>
  <c r="AK147" i="4"/>
  <c r="BB140" i="6" s="1"/>
  <c r="BJ147" i="4"/>
  <c r="BV32" i="4"/>
  <c r="AX91" i="4"/>
  <c r="AI79" i="4"/>
  <c r="AL79" i="4"/>
  <c r="W19" i="4"/>
  <c r="AK157" i="4"/>
  <c r="BB171" i="6" s="1"/>
  <c r="Z157" i="4"/>
  <c r="AV171" i="6" s="1"/>
  <c r="AK138" i="4"/>
  <c r="AK126" i="4"/>
  <c r="AJ140" i="4"/>
  <c r="AL140" i="4"/>
  <c r="AL179" i="4"/>
  <c r="AX179" i="4"/>
  <c r="AU126" i="4"/>
  <c r="AX126" i="4"/>
  <c r="AV126" i="4"/>
  <c r="AL147" i="4"/>
  <c r="W145" i="4"/>
  <c r="AL146" i="4"/>
  <c r="AJ79" i="4"/>
  <c r="M19" i="4"/>
  <c r="Y19" i="4"/>
  <c r="X19" i="4"/>
  <c r="K157" i="4"/>
  <c r="W157" i="4"/>
  <c r="AL157" i="4"/>
  <c r="BI145" i="4"/>
  <c r="AJ170" i="4"/>
  <c r="AI170" i="4"/>
  <c r="BG157" i="4"/>
  <c r="BN171" i="6" s="1"/>
  <c r="M52" i="4"/>
  <c r="BT10" i="4"/>
  <c r="BS10" i="4"/>
  <c r="BU15" i="6" s="1"/>
  <c r="BJ11" i="4"/>
  <c r="BT170" i="4"/>
  <c r="N170" i="4"/>
  <c r="Z170" i="4"/>
  <c r="AV150" i="6" s="1"/>
  <c r="AL170" i="4"/>
  <c r="Z93" i="4"/>
  <c r="K91" i="4"/>
  <c r="BS79" i="4"/>
  <c r="W79" i="4"/>
  <c r="Z79" i="4"/>
  <c r="BH79" i="4"/>
  <c r="Z11" i="4"/>
  <c r="AK170" i="4"/>
  <c r="AL48" i="4"/>
  <c r="AX146" i="4"/>
  <c r="AW146" i="4"/>
  <c r="AV146" i="4"/>
  <c r="K93" i="4"/>
  <c r="Y91" i="4"/>
  <c r="AX79" i="4"/>
  <c r="BJ79" i="4"/>
  <c r="BG32" i="4"/>
  <c r="BN28" i="6" s="1"/>
  <c r="M146" i="4"/>
  <c r="BT157" i="4"/>
  <c r="BT114" i="4"/>
  <c r="BI114" i="4"/>
  <c r="BS32" i="4"/>
  <c r="BU28" i="6" s="1"/>
  <c r="BI32" i="4"/>
  <c r="Y146" i="4"/>
  <c r="X79" i="4"/>
  <c r="BJ19" i="4"/>
  <c r="BH19" i="4"/>
  <c r="BJ32" i="4"/>
  <c r="BU32" i="4"/>
  <c r="BG48" i="4"/>
  <c r="BN115" i="6" s="1"/>
  <c r="K146" i="4"/>
  <c r="W146" i="4"/>
  <c r="Y79" i="4"/>
  <c r="BT19" i="4"/>
  <c r="BJ157" i="4"/>
  <c r="L123" i="4"/>
  <c r="BV123" i="4"/>
  <c r="M123" i="4"/>
  <c r="N10" i="4"/>
  <c r="M10" i="4"/>
  <c r="K10" i="4"/>
  <c r="BV73" i="4"/>
  <c r="BH73" i="4"/>
  <c r="BT73" i="4"/>
  <c r="BJ73" i="4"/>
  <c r="AX131" i="4"/>
  <c r="AW131" i="4"/>
  <c r="M11" i="4"/>
  <c r="Y11" i="4"/>
  <c r="K11" i="4"/>
  <c r="W32" i="4"/>
  <c r="AW48" i="4"/>
  <c r="BU140" i="4"/>
  <c r="BV140" i="4"/>
  <c r="AJ138" i="4"/>
  <c r="AV179" i="4"/>
  <c r="Z147" i="4"/>
  <c r="AV140" i="6" s="1"/>
  <c r="Y147" i="4"/>
  <c r="BU123" i="4"/>
  <c r="N123" i="4"/>
  <c r="W10" i="4"/>
  <c r="Y10" i="4"/>
  <c r="W114" i="4"/>
  <c r="AV131" i="4"/>
  <c r="BU131" i="4"/>
  <c r="BT131" i="4"/>
  <c r="BS131" i="4"/>
  <c r="AL11" i="4"/>
  <c r="AX11" i="4"/>
  <c r="N32" i="4"/>
  <c r="L32" i="4"/>
  <c r="X32" i="4"/>
  <c r="BU48" i="4"/>
  <c r="AK140" i="4"/>
  <c r="BB164" i="6" s="1"/>
  <c r="BT140" i="4"/>
  <c r="AI138" i="4"/>
  <c r="AJ179" i="4"/>
  <c r="AK179" i="4"/>
  <c r="BB127" i="6" s="1"/>
  <c r="AU179" i="4"/>
  <c r="AW179" i="4"/>
  <c r="L147" i="4"/>
  <c r="W147" i="4"/>
  <c r="X123" i="4"/>
  <c r="BT123" i="4"/>
  <c r="Y123" i="4"/>
  <c r="Z10" i="4"/>
  <c r="X10" i="4"/>
  <c r="L10" i="4"/>
  <c r="BI73" i="4"/>
  <c r="BU73" i="4"/>
  <c r="BS73" i="4"/>
  <c r="BU34" i="6" s="1"/>
  <c r="Y114" i="4"/>
  <c r="BV131" i="4"/>
  <c r="BH131" i="4"/>
  <c r="BG131" i="4"/>
  <c r="BN106" i="6" s="1"/>
  <c r="W11" i="4"/>
  <c r="M32" i="4"/>
  <c r="K32" i="4"/>
  <c r="BI48" i="4"/>
  <c r="AK146" i="4"/>
  <c r="BB49" i="6" s="1"/>
  <c r="AJ157" i="4"/>
  <c r="AI157" i="4"/>
  <c r="Y157" i="4"/>
  <c r="BU145" i="4"/>
  <c r="M138" i="4"/>
  <c r="BV52" i="4"/>
  <c r="BT52" i="4"/>
  <c r="AX10" i="4"/>
  <c r="AX73" i="4"/>
  <c r="AV11" i="4"/>
  <c r="AW170" i="4"/>
  <c r="BU170" i="4"/>
  <c r="BU146" i="4"/>
  <c r="BJ146" i="4"/>
  <c r="AM27" i="4"/>
  <c r="AP27" i="4" s="1"/>
  <c r="AW52" i="4"/>
  <c r="BU52" i="4"/>
  <c r="BG52" i="4"/>
  <c r="BN114" i="6" s="1"/>
  <c r="AV73" i="4"/>
  <c r="AI73" i="4"/>
  <c r="Z131" i="4"/>
  <c r="X131" i="4"/>
  <c r="BG170" i="4"/>
  <c r="BN150" i="6" s="1"/>
  <c r="BS170" i="4"/>
  <c r="BU150" i="6" s="1"/>
  <c r="BI170" i="4"/>
  <c r="BH170" i="4"/>
  <c r="BT146" i="4"/>
  <c r="BV146" i="4"/>
  <c r="BI140" i="4"/>
  <c r="BG140" i="4"/>
  <c r="BN164" i="6" s="1"/>
  <c r="X138" i="4"/>
  <c r="Z138" i="4"/>
  <c r="AV131" i="6" s="1"/>
  <c r="K126" i="4"/>
  <c r="BS52" i="4"/>
  <c r="BU114" i="6" s="1"/>
  <c r="BI52" i="4"/>
  <c r="BH52" i="4"/>
  <c r="AX52" i="4"/>
  <c r="AU10" i="4"/>
  <c r="AU73" i="4"/>
  <c r="AK73" i="4"/>
  <c r="AW73" i="4"/>
  <c r="M131" i="4"/>
  <c r="K131" i="4"/>
  <c r="N131" i="4"/>
  <c r="N145" i="4"/>
  <c r="BJ170" i="4"/>
  <c r="AV170" i="4"/>
  <c r="AU170" i="4"/>
  <c r="BG146" i="4"/>
  <c r="BN49" i="6" s="1"/>
  <c r="BB72" i="6"/>
  <c r="AI131" i="4"/>
  <c r="Y131" i="4"/>
  <c r="AJ131" i="4"/>
  <c r="AI11" i="4"/>
  <c r="AK11" i="4"/>
  <c r="BS48" i="4"/>
  <c r="AJ48" i="4"/>
  <c r="AV48" i="4"/>
  <c r="K79" i="4"/>
  <c r="BT79" i="4"/>
  <c r="N79" i="4"/>
  <c r="AV79" i="4"/>
  <c r="M79" i="4"/>
  <c r="AU79" i="4"/>
  <c r="L79" i="4"/>
  <c r="BG19" i="4"/>
  <c r="BI157" i="4"/>
  <c r="BH157" i="4"/>
  <c r="BI131" i="4"/>
  <c r="AU131" i="4"/>
  <c r="L131" i="4"/>
  <c r="BJ131" i="4"/>
  <c r="W131" i="4"/>
  <c r="BJ145" i="4"/>
  <c r="BG145" i="4"/>
  <c r="BN153" i="6" s="1"/>
  <c r="X11" i="4"/>
  <c r="AJ11" i="4"/>
  <c r="X170" i="4"/>
  <c r="W170" i="4"/>
  <c r="Y170" i="4"/>
  <c r="BH48" i="4"/>
  <c r="BT48" i="4"/>
  <c r="BJ48" i="4"/>
  <c r="X146" i="4"/>
  <c r="Z146" i="4"/>
  <c r="AV49" i="6" s="1"/>
  <c r="BG79" i="4"/>
  <c r="AW79" i="4"/>
  <c r="BV79" i="4"/>
  <c r="BS19" i="4"/>
  <c r="BU40" i="6" s="1"/>
  <c r="BV19" i="4"/>
  <c r="BU19" i="4"/>
  <c r="BS157" i="4"/>
  <c r="AV157" i="4"/>
  <c r="AU157" i="4"/>
  <c r="AU91" i="4"/>
  <c r="AV91" i="4"/>
  <c r="AK131" i="4"/>
  <c r="BB106" i="6" s="1"/>
  <c r="K145" i="4"/>
  <c r="M145" i="4"/>
  <c r="Y145" i="4"/>
  <c r="AU11" i="4"/>
  <c r="AW11" i="4"/>
  <c r="AU48" i="4"/>
  <c r="AX48" i="4"/>
  <c r="BV48" i="4"/>
  <c r="AA27" i="4"/>
  <c r="AV72" i="6" s="1"/>
  <c r="BW27" i="4"/>
  <c r="BZ27" i="4" s="1"/>
  <c r="BI72" i="6"/>
  <c r="BC72" i="6"/>
  <c r="BO72" i="6"/>
  <c r="BV145" i="4"/>
  <c r="Z145" i="4"/>
  <c r="L145" i="4"/>
  <c r="BT145" i="4"/>
  <c r="BS145" i="4"/>
  <c r="AI91" i="4"/>
  <c r="AL91" i="4"/>
  <c r="AW91" i="4"/>
  <c r="AK91" i="4"/>
  <c r="BB23" i="6" s="1"/>
  <c r="AJ91" i="4"/>
  <c r="BH145" i="4"/>
  <c r="O27" i="4"/>
  <c r="R27" i="4" s="1"/>
  <c r="BV38" i="4"/>
  <c r="BU38" i="4"/>
  <c r="AI145" i="4"/>
  <c r="L11" i="4"/>
  <c r="N11" i="4"/>
  <c r="AK48" i="4"/>
  <c r="AL145" i="4"/>
  <c r="BL91" i="4"/>
  <c r="BG91" i="4"/>
  <c r="BI91" i="4"/>
  <c r="BJ91" i="4"/>
  <c r="BH91" i="4"/>
  <c r="BX91" i="4"/>
  <c r="BS91" i="4"/>
  <c r="BU91" i="4"/>
  <c r="BV91" i="4"/>
  <c r="AZ93" i="4"/>
  <c r="AU93" i="4"/>
  <c r="AX93" i="4"/>
  <c r="AV93" i="4"/>
  <c r="BL93" i="4"/>
  <c r="BG93" i="4"/>
  <c r="BI93" i="4"/>
  <c r="BJ93" i="4"/>
  <c r="BX93" i="4"/>
  <c r="BS93" i="4"/>
  <c r="BU148" i="6" s="1"/>
  <c r="BV93" i="4"/>
  <c r="BU93" i="4"/>
  <c r="AI48" i="4"/>
  <c r="BJ38" i="4"/>
  <c r="BG38" i="4"/>
  <c r="AK145" i="4"/>
  <c r="BB153" i="6" s="1"/>
  <c r="AJ145" i="4"/>
  <c r="AI66" i="4"/>
  <c r="BS38" i="4"/>
  <c r="BU80" i="6" s="1"/>
  <c r="BI38" i="4"/>
  <c r="AL38" i="4"/>
  <c r="AK38" i="4"/>
  <c r="BB80" i="6" s="1"/>
  <c r="AU38" i="4"/>
  <c r="AJ38" i="4"/>
  <c r="AI38" i="4"/>
  <c r="BH38" i="4"/>
  <c r="BT38" i="4"/>
  <c r="BG66" i="4"/>
  <c r="K38" i="4"/>
  <c r="X145" i="4"/>
  <c r="BV33" i="4"/>
  <c r="AU140" i="4"/>
  <c r="AX138" i="4"/>
  <c r="BH138" i="4"/>
  <c r="AU138" i="4"/>
  <c r="BI138" i="4"/>
  <c r="L179" i="4"/>
  <c r="N179" i="4"/>
  <c r="BT126" i="4"/>
  <c r="BJ126" i="4"/>
  <c r="BI126" i="4"/>
  <c r="AI123" i="4"/>
  <c r="AJ123" i="4"/>
  <c r="AJ10" i="4"/>
  <c r="Z73" i="4"/>
  <c r="AV34" i="6" s="1"/>
  <c r="W73" i="4"/>
  <c r="BU66" i="4"/>
  <c r="N114" i="4"/>
  <c r="M114" i="4"/>
  <c r="L114" i="4"/>
  <c r="BI11" i="4"/>
  <c r="BU11" i="4"/>
  <c r="BG11" i="4"/>
  <c r="BN14" i="6" s="1"/>
  <c r="AW32" i="4"/>
  <c r="AI32" i="4"/>
  <c r="AL32" i="4"/>
  <c r="AK32" i="4"/>
  <c r="X48" i="4"/>
  <c r="N48" i="4"/>
  <c r="M48" i="4"/>
  <c r="L93" i="4"/>
  <c r="AJ93" i="4"/>
  <c r="L91" i="4"/>
  <c r="AI19" i="4"/>
  <c r="AL19" i="4"/>
  <c r="AK19" i="4"/>
  <c r="AW138" i="4"/>
  <c r="BS138" i="4"/>
  <c r="BU131" i="6" s="1"/>
  <c r="AV138" i="4"/>
  <c r="M179" i="4"/>
  <c r="AK123" i="4"/>
  <c r="BB166" i="6" s="1"/>
  <c r="M73" i="4"/>
  <c r="X73" i="4"/>
  <c r="N73" i="4"/>
  <c r="X114" i="4"/>
  <c r="BV11" i="4"/>
  <c r="BH11" i="4"/>
  <c r="K48" i="4"/>
  <c r="AI146" i="4"/>
  <c r="M93" i="4"/>
  <c r="AL93" i="4"/>
  <c r="AK93" i="4"/>
  <c r="W93" i="4"/>
  <c r="M91" i="4"/>
  <c r="Z91" i="4"/>
  <c r="W91" i="4"/>
  <c r="AJ19" i="4"/>
  <c r="BV138" i="4"/>
  <c r="Y179" i="4"/>
  <c r="W179" i="4"/>
  <c r="X179" i="4"/>
  <c r="AL123" i="4"/>
  <c r="Y38" i="4"/>
  <c r="Y73" i="4"/>
  <c r="K73" i="4"/>
  <c r="BI66" i="4"/>
  <c r="M66" i="4"/>
  <c r="L66" i="4"/>
  <c r="AJ66" i="4"/>
  <c r="K114" i="4"/>
  <c r="Z114" i="4"/>
  <c r="AX145" i="4"/>
  <c r="BS11" i="4"/>
  <c r="AJ32" i="4"/>
  <c r="AX32" i="4"/>
  <c r="L48" i="4"/>
  <c r="Z48" i="4"/>
  <c r="AV115" i="6" s="1"/>
  <c r="AJ146" i="4"/>
  <c r="AI93" i="4"/>
  <c r="X93" i="4"/>
  <c r="N93" i="4"/>
  <c r="X91" i="4"/>
  <c r="N91" i="4"/>
  <c r="BJ33" i="4"/>
  <c r="BI33" i="4"/>
  <c r="BH33" i="4"/>
  <c r="AK18" i="4"/>
  <c r="W18" i="4"/>
  <c r="AJ9" i="4"/>
  <c r="N88" i="4"/>
  <c r="X33" i="4"/>
  <c r="AI33" i="4"/>
  <c r="AL33" i="4"/>
  <c r="K18" i="4"/>
  <c r="W38" i="4"/>
  <c r="AW38" i="4"/>
  <c r="AV38" i="4"/>
  <c r="AX38" i="4"/>
  <c r="N66" i="4"/>
  <c r="M88" i="4"/>
  <c r="AU106" i="4"/>
  <c r="AK33" i="4"/>
  <c r="AX18" i="4"/>
  <c r="AL9" i="4"/>
  <c r="AI9" i="4"/>
  <c r="X66" i="4"/>
  <c r="W97" i="4"/>
  <c r="BV31" i="4"/>
  <c r="L88" i="4"/>
  <c r="AW106" i="4"/>
  <c r="BG33" i="4"/>
  <c r="K33" i="4"/>
  <c r="L18" i="4"/>
  <c r="AW18" i="4"/>
  <c r="BT16" i="4"/>
  <c r="BU31" i="4"/>
  <c r="AV88" i="4"/>
  <c r="BI88" i="4"/>
  <c r="BJ106" i="4"/>
  <c r="BI106" i="4"/>
  <c r="BT106" i="4"/>
  <c r="J59" i="6"/>
  <c r="H110" i="4"/>
  <c r="H37" i="4"/>
  <c r="J159" i="6"/>
  <c r="AZ137" i="4"/>
  <c r="AW137" i="4"/>
  <c r="AU137" i="4"/>
  <c r="AX137" i="4"/>
  <c r="AV137" i="4"/>
  <c r="AN137" i="4"/>
  <c r="AK137" i="4"/>
  <c r="AL137" i="4"/>
  <c r="AJ137" i="4"/>
  <c r="AI137" i="4"/>
  <c r="AN141" i="4"/>
  <c r="AK141" i="4"/>
  <c r="AJ141" i="4"/>
  <c r="AL141" i="4"/>
  <c r="AI141" i="4"/>
  <c r="BV34" i="4"/>
  <c r="BX34" i="4"/>
  <c r="BT34" i="4"/>
  <c r="BU34" i="4"/>
  <c r="BS34" i="4"/>
  <c r="BJ116" i="4"/>
  <c r="BL116" i="4"/>
  <c r="BG116" i="4"/>
  <c r="BH116" i="4"/>
  <c r="BI116" i="4"/>
  <c r="AN102" i="4"/>
  <c r="AK102" i="4"/>
  <c r="AI102" i="4"/>
  <c r="AJ102" i="4"/>
  <c r="AL102" i="4"/>
  <c r="AW33" i="4"/>
  <c r="BT18" i="4"/>
  <c r="BJ18" i="4"/>
  <c r="BI18" i="4"/>
  <c r="AQ35" i="6"/>
  <c r="H12" i="4"/>
  <c r="J13" i="6"/>
  <c r="J122" i="6"/>
  <c r="H128" i="4"/>
  <c r="AN185" i="4"/>
  <c r="AK185" i="4"/>
  <c r="AI185" i="4"/>
  <c r="AJ185" i="4"/>
  <c r="AL185" i="4"/>
  <c r="AQ131" i="6"/>
  <c r="AQ44" i="6"/>
  <c r="P137" i="4"/>
  <c r="AQ87" i="6" s="1"/>
  <c r="N137" i="4"/>
  <c r="L137" i="4"/>
  <c r="M137" i="4"/>
  <c r="K137" i="4"/>
  <c r="AB137" i="4"/>
  <c r="W137" i="4"/>
  <c r="Y137" i="4"/>
  <c r="Z137" i="4"/>
  <c r="X137" i="4"/>
  <c r="J124" i="6"/>
  <c r="H55" i="4"/>
  <c r="BH55" i="4"/>
  <c r="BG55" i="4"/>
  <c r="BL55" i="4"/>
  <c r="BI55" i="4"/>
  <c r="BJ55" i="4"/>
  <c r="H141" i="4"/>
  <c r="J145" i="6"/>
  <c r="J181" i="6"/>
  <c r="H116" i="4"/>
  <c r="BS130" i="4"/>
  <c r="BT130" i="4"/>
  <c r="BU130" i="4"/>
  <c r="BX130" i="4"/>
  <c r="BV130" i="4"/>
  <c r="H87" i="4"/>
  <c r="J31" i="6"/>
  <c r="J35" i="6"/>
  <c r="H18" i="4"/>
  <c r="H102" i="4"/>
  <c r="J97" i="6"/>
  <c r="BT33" i="4"/>
  <c r="BS33" i="4"/>
  <c r="AJ33" i="4"/>
  <c r="Z33" i="4"/>
  <c r="BU33" i="4"/>
  <c r="AU18" i="4"/>
  <c r="Y18" i="4"/>
  <c r="BG18" i="4"/>
  <c r="X18" i="4"/>
  <c r="N18" i="4"/>
  <c r="AV18" i="4"/>
  <c r="M18" i="4"/>
  <c r="BG9" i="4"/>
  <c r="AW9" i="4"/>
  <c r="BT9" i="4"/>
  <c r="AK9" i="4"/>
  <c r="Z9" i="4"/>
  <c r="AU149" i="4"/>
  <c r="AZ149" i="4"/>
  <c r="AV149" i="4"/>
  <c r="AW149" i="4"/>
  <c r="AX149" i="4"/>
  <c r="P149" i="4"/>
  <c r="AQ93" i="6" s="1"/>
  <c r="L149" i="4"/>
  <c r="M149" i="4"/>
  <c r="K149" i="4"/>
  <c r="N149" i="4"/>
  <c r="AB149" i="4"/>
  <c r="W149" i="4"/>
  <c r="X149" i="4"/>
  <c r="Z149" i="4"/>
  <c r="Y149" i="4"/>
  <c r="BT82" i="4"/>
  <c r="BS82" i="4"/>
  <c r="BX82" i="4"/>
  <c r="BV82" i="4"/>
  <c r="BU82" i="4"/>
  <c r="J32" i="6"/>
  <c r="H82" i="4"/>
  <c r="AN118" i="4"/>
  <c r="AK118" i="4"/>
  <c r="AL118" i="4"/>
  <c r="AI118" i="4"/>
  <c r="AJ118" i="4"/>
  <c r="AZ118" i="4"/>
  <c r="AW118" i="4"/>
  <c r="AV118" i="4"/>
  <c r="AU118" i="4"/>
  <c r="AX118" i="4"/>
  <c r="BL118" i="4"/>
  <c r="BG118" i="4"/>
  <c r="BI118" i="4"/>
  <c r="BJ118" i="4"/>
  <c r="BH118" i="4"/>
  <c r="P8" i="4"/>
  <c r="AQ12" i="6" s="1"/>
  <c r="M8" i="4"/>
  <c r="K8" i="4"/>
  <c r="L8" i="4"/>
  <c r="N8" i="4"/>
  <c r="AB8" i="4"/>
  <c r="X8" i="4"/>
  <c r="Y8" i="4"/>
  <c r="W8" i="4"/>
  <c r="Z8" i="4"/>
  <c r="AN83" i="4"/>
  <c r="AK83" i="4"/>
  <c r="AJ83" i="4"/>
  <c r="AL83" i="4"/>
  <c r="AI83" i="4"/>
  <c r="AV83" i="4"/>
  <c r="AZ83" i="4"/>
  <c r="AX83" i="4"/>
  <c r="AW83" i="4"/>
  <c r="AU83" i="4"/>
  <c r="BL83" i="4"/>
  <c r="BJ83" i="4"/>
  <c r="BI83" i="4"/>
  <c r="BG83" i="4"/>
  <c r="BH83" i="4"/>
  <c r="BV83" i="4"/>
  <c r="BX83" i="4"/>
  <c r="BT83" i="4"/>
  <c r="BU83" i="4"/>
  <c r="BS83" i="4"/>
  <c r="BX148" i="4"/>
  <c r="BS148" i="4"/>
  <c r="BU148" i="4"/>
  <c r="BT148" i="4"/>
  <c r="BV148" i="4"/>
  <c r="W99" i="4"/>
  <c r="X99" i="4"/>
  <c r="Y99" i="4"/>
  <c r="AB99" i="4"/>
  <c r="Z99" i="4"/>
  <c r="J104" i="6"/>
  <c r="H101" i="4"/>
  <c r="H166" i="4"/>
  <c r="J95" i="6"/>
  <c r="AB166" i="4"/>
  <c r="X166" i="4"/>
  <c r="W166" i="4"/>
  <c r="Y166" i="4"/>
  <c r="Z166" i="4"/>
  <c r="BT166" i="4"/>
  <c r="BX166" i="4"/>
  <c r="BS166" i="4"/>
  <c r="BU166" i="4"/>
  <c r="BV166" i="4"/>
  <c r="AN166" i="4"/>
  <c r="AK166" i="4"/>
  <c r="AJ166" i="4"/>
  <c r="AL166" i="4"/>
  <c r="AI166" i="4"/>
  <c r="AZ166" i="4"/>
  <c r="AX166" i="4"/>
  <c r="AV166" i="4"/>
  <c r="AW166" i="4"/>
  <c r="AQ114" i="6"/>
  <c r="BI168" i="4"/>
  <c r="N168" i="4"/>
  <c r="BH168" i="4"/>
  <c r="Y168" i="4"/>
  <c r="BT168" i="4"/>
  <c r="AK168" i="4"/>
  <c r="AN68" i="4"/>
  <c r="AI68" i="4"/>
  <c r="AJ68" i="4"/>
  <c r="AL68" i="4"/>
  <c r="AK68" i="4"/>
  <c r="J117" i="6"/>
  <c r="H47" i="4"/>
  <c r="AN150" i="4"/>
  <c r="AK150" i="4"/>
  <c r="AL150" i="4"/>
  <c r="AI150" i="4"/>
  <c r="AJ150" i="4"/>
  <c r="BL180" i="4"/>
  <c r="BI180" i="4"/>
  <c r="BG180" i="4"/>
  <c r="BH180" i="4"/>
  <c r="BJ180" i="4"/>
  <c r="BV180" i="4"/>
  <c r="BX180" i="4"/>
  <c r="BT180" i="4"/>
  <c r="BU180" i="4"/>
  <c r="BS180" i="4"/>
  <c r="AV14" i="4"/>
  <c r="AZ14" i="4"/>
  <c r="AX14" i="4"/>
  <c r="AW14" i="4"/>
  <c r="AU14" i="4"/>
  <c r="AN14" i="4"/>
  <c r="AK14" i="4"/>
  <c r="AJ14" i="4"/>
  <c r="AL14" i="4"/>
  <c r="AI14" i="4"/>
  <c r="BV108" i="4"/>
  <c r="BX108" i="4"/>
  <c r="BT108" i="4"/>
  <c r="BU108" i="4"/>
  <c r="BS108" i="4"/>
  <c r="AJ124" i="4"/>
  <c r="AN124" i="4"/>
  <c r="AI124" i="4"/>
  <c r="AK124" i="4"/>
  <c r="AL124" i="4"/>
  <c r="BV21" i="4"/>
  <c r="BX21" i="4"/>
  <c r="BT21" i="4"/>
  <c r="BU21" i="4"/>
  <c r="BS21" i="4"/>
  <c r="W75" i="4"/>
  <c r="AB75" i="4"/>
  <c r="X75" i="4"/>
  <c r="Y75" i="4"/>
  <c r="Z75" i="4"/>
  <c r="AX16" i="4"/>
  <c r="X16" i="4"/>
  <c r="AW16" i="4"/>
  <c r="BV16" i="4"/>
  <c r="AI16" i="4"/>
  <c r="AL16" i="4"/>
  <c r="AQ15" i="6"/>
  <c r="N38" i="4"/>
  <c r="M38" i="4"/>
  <c r="L38" i="4"/>
  <c r="H163" i="4"/>
  <c r="J129" i="6"/>
  <c r="M184" i="4"/>
  <c r="K184" i="4"/>
  <c r="P184" i="4"/>
  <c r="AQ133" i="6" s="1"/>
  <c r="L184" i="4"/>
  <c r="N184" i="4"/>
  <c r="H5" i="4"/>
  <c r="J5" i="6"/>
  <c r="AJ5" i="4"/>
  <c r="AN5" i="4"/>
  <c r="AL5" i="4"/>
  <c r="AK5" i="4"/>
  <c r="AI5" i="4"/>
  <c r="AZ5" i="4"/>
  <c r="AW5" i="4"/>
  <c r="AU5" i="4"/>
  <c r="AX5" i="4"/>
  <c r="AV5" i="4"/>
  <c r="H51" i="4"/>
  <c r="J62" i="6"/>
  <c r="AN58" i="4"/>
  <c r="AK58" i="4"/>
  <c r="AI58" i="4"/>
  <c r="AJ58" i="4"/>
  <c r="AL58" i="4"/>
  <c r="BV66" i="4"/>
  <c r="AV66" i="4"/>
  <c r="BH66" i="4"/>
  <c r="Y66" i="4"/>
  <c r="AX66" i="4"/>
  <c r="K66" i="4"/>
  <c r="AW66" i="4"/>
  <c r="BS65" i="4"/>
  <c r="BI65" i="4"/>
  <c r="AW65" i="4"/>
  <c r="BU65" i="4"/>
  <c r="BG65" i="4"/>
  <c r="X65" i="4"/>
  <c r="BG87" i="4"/>
  <c r="AK87" i="4"/>
  <c r="AW87" i="4"/>
  <c r="BV87" i="4"/>
  <c r="AI87" i="4"/>
  <c r="AL87" i="4"/>
  <c r="AQ57" i="6"/>
  <c r="Z12" i="4"/>
  <c r="BH12" i="4"/>
  <c r="Y12" i="4"/>
  <c r="AX12" i="4"/>
  <c r="K12" i="4"/>
  <c r="AW12" i="4"/>
  <c r="P26" i="4"/>
  <c r="AQ79" i="6" s="1"/>
  <c r="M26" i="4"/>
  <c r="K26" i="4"/>
  <c r="N26" i="4"/>
  <c r="L26" i="4"/>
  <c r="BX26" i="4"/>
  <c r="BV26" i="4"/>
  <c r="BU26" i="4"/>
  <c r="BT26" i="4"/>
  <c r="BS26" i="4"/>
  <c r="J79" i="6"/>
  <c r="H26" i="4"/>
  <c r="AU134" i="4"/>
  <c r="AZ134" i="4"/>
  <c r="AW134" i="4"/>
  <c r="AX134" i="4"/>
  <c r="AV134" i="4"/>
  <c r="AN134" i="4"/>
  <c r="AJ134" i="4"/>
  <c r="AI134" i="4"/>
  <c r="AK134" i="4"/>
  <c r="AL134" i="4"/>
  <c r="H121" i="4"/>
  <c r="J81" i="6"/>
  <c r="AN121" i="4"/>
  <c r="AK121" i="4"/>
  <c r="AL121" i="4"/>
  <c r="AJ121" i="4"/>
  <c r="AI121" i="4"/>
  <c r="AZ121" i="4"/>
  <c r="AW121" i="4"/>
  <c r="AX121" i="4"/>
  <c r="AV121" i="4"/>
  <c r="AU121" i="4"/>
  <c r="BL119" i="4"/>
  <c r="BH119" i="4"/>
  <c r="BI119" i="4"/>
  <c r="BJ119" i="4"/>
  <c r="BG119" i="4"/>
  <c r="AX24" i="4"/>
  <c r="AU24" i="4"/>
  <c r="AW24" i="4"/>
  <c r="AZ24" i="4"/>
  <c r="AV24" i="4"/>
  <c r="BG24" i="4"/>
  <c r="BH24" i="4"/>
  <c r="BL24" i="4"/>
  <c r="BI24" i="4"/>
  <c r="BJ24" i="4"/>
  <c r="AV7" i="4"/>
  <c r="AZ7" i="4"/>
  <c r="AX7" i="4"/>
  <c r="AW7" i="4"/>
  <c r="AU7" i="4"/>
  <c r="P7" i="4"/>
  <c r="AQ10" i="6" s="1"/>
  <c r="M7" i="4"/>
  <c r="K7" i="4"/>
  <c r="L7" i="4"/>
  <c r="N7" i="4"/>
  <c r="AB7" i="4"/>
  <c r="X7" i="4"/>
  <c r="Z7" i="4"/>
  <c r="Y7" i="4"/>
  <c r="W7" i="4"/>
  <c r="P78" i="4"/>
  <c r="AQ21" i="6" s="1"/>
  <c r="M78" i="4"/>
  <c r="K78" i="4"/>
  <c r="L78" i="4"/>
  <c r="N78" i="4"/>
  <c r="H132" i="4"/>
  <c r="J132" i="6"/>
  <c r="J100" i="6"/>
  <c r="H97" i="4"/>
  <c r="AQ104" i="6"/>
  <c r="AX101" i="4"/>
  <c r="AK101" i="4"/>
  <c r="BU101" i="4"/>
  <c r="N56" i="4"/>
  <c r="BI56" i="4"/>
  <c r="AQ41" i="6"/>
  <c r="BH56" i="4"/>
  <c r="Y56" i="4"/>
  <c r="AX56" i="4"/>
  <c r="K56" i="4"/>
  <c r="BJ67" i="4"/>
  <c r="BL67" i="4"/>
  <c r="BG67" i="4"/>
  <c r="BH67" i="4"/>
  <c r="BI67" i="4"/>
  <c r="BS67" i="4"/>
  <c r="BU67" i="4"/>
  <c r="BX67" i="4"/>
  <c r="BZ67" i="4" s="1"/>
  <c r="BT67" i="4"/>
  <c r="BV67" i="4"/>
  <c r="BV45" i="4"/>
  <c r="BX45" i="4"/>
  <c r="BT45" i="4"/>
  <c r="BU45" i="4"/>
  <c r="BS45" i="4"/>
  <c r="BL89" i="4"/>
  <c r="BI89" i="4"/>
  <c r="BH89" i="4"/>
  <c r="BJ89" i="4"/>
  <c r="BG89" i="4"/>
  <c r="BV89" i="4"/>
  <c r="BX89" i="4"/>
  <c r="BT89" i="4"/>
  <c r="BU89" i="4"/>
  <c r="BS89" i="4"/>
  <c r="AN153" i="4"/>
  <c r="AK153" i="4"/>
  <c r="AI153" i="4"/>
  <c r="AJ153" i="4"/>
  <c r="AL153" i="4"/>
  <c r="AN46" i="4"/>
  <c r="AL46" i="4"/>
  <c r="AJ46" i="4"/>
  <c r="AK46" i="4"/>
  <c r="AI46" i="4"/>
  <c r="BX46" i="4"/>
  <c r="BU46" i="4"/>
  <c r="BS46" i="4"/>
  <c r="BV46" i="4"/>
  <c r="BT46" i="4"/>
  <c r="AZ46" i="4"/>
  <c r="AX46" i="4"/>
  <c r="AW46" i="4"/>
  <c r="AU46" i="4"/>
  <c r="AV46" i="4"/>
  <c r="BH97" i="4"/>
  <c r="AL97" i="4"/>
  <c r="AK97" i="4"/>
  <c r="N97" i="4"/>
  <c r="AV97" i="4"/>
  <c r="M97" i="4"/>
  <c r="J125" i="6"/>
  <c r="H57" i="4"/>
  <c r="H104" i="4"/>
  <c r="J101" i="6"/>
  <c r="P104" i="4"/>
  <c r="AQ101" i="6" s="1"/>
  <c r="M104" i="4"/>
  <c r="K104" i="4"/>
  <c r="L104" i="4"/>
  <c r="N104" i="4"/>
  <c r="AL31" i="4"/>
  <c r="BS31" i="4"/>
  <c r="AJ31" i="4"/>
  <c r="Z31" i="4"/>
  <c r="Y112" i="4"/>
  <c r="BG112" i="4"/>
  <c r="X112" i="4"/>
  <c r="N112" i="4"/>
  <c r="AV112" i="4"/>
  <c r="M112" i="4"/>
  <c r="BV88" i="4"/>
  <c r="AW88" i="4"/>
  <c r="BT88" i="4"/>
  <c r="AK88" i="4"/>
  <c r="J139" i="6"/>
  <c r="H133" i="4"/>
  <c r="Y133" i="4"/>
  <c r="W133" i="4"/>
  <c r="AB133" i="4"/>
  <c r="X133" i="4"/>
  <c r="Z133" i="4"/>
  <c r="H129" i="4"/>
  <c r="J149" i="6"/>
  <c r="AN129" i="4"/>
  <c r="AK129" i="4"/>
  <c r="AJ129" i="4"/>
  <c r="AL129" i="4"/>
  <c r="AI129" i="4"/>
  <c r="AV129" i="4"/>
  <c r="AZ129" i="4"/>
  <c r="AX129" i="4"/>
  <c r="AW129" i="4"/>
  <c r="AU129" i="4"/>
  <c r="BL129" i="4"/>
  <c r="BJ129" i="4"/>
  <c r="BI129" i="4"/>
  <c r="BG129" i="4"/>
  <c r="BH129" i="4"/>
  <c r="P22" i="4"/>
  <c r="AQ46" i="6" s="1"/>
  <c r="N22" i="4"/>
  <c r="L22" i="4"/>
  <c r="M22" i="4"/>
  <c r="K22" i="4"/>
  <c r="AB22" i="4"/>
  <c r="W22" i="4"/>
  <c r="Y22" i="4"/>
  <c r="Z22" i="4"/>
  <c r="X22" i="4"/>
  <c r="BL152" i="4"/>
  <c r="BJ152" i="4"/>
  <c r="BH152" i="4"/>
  <c r="BI152" i="4"/>
  <c r="AV37" i="4"/>
  <c r="AK37" i="4"/>
  <c r="AQ159" i="6"/>
  <c r="BU37" i="4"/>
  <c r="Z37" i="4"/>
  <c r="AW37" i="4"/>
  <c r="BU132" i="4"/>
  <c r="AK132" i="4"/>
  <c r="AJ132" i="4"/>
  <c r="W132" i="4"/>
  <c r="BI132" i="4"/>
  <c r="AQ132" i="6"/>
  <c r="W160" i="4"/>
  <c r="Y160" i="4"/>
  <c r="AB160" i="4"/>
  <c r="X160" i="4"/>
  <c r="Z160" i="4"/>
  <c r="J102" i="6"/>
  <c r="H151" i="4"/>
  <c r="BX20" i="4"/>
  <c r="BT20" i="4"/>
  <c r="BV20" i="4"/>
  <c r="BU20" i="4"/>
  <c r="BS20" i="4"/>
  <c r="AB20" i="4"/>
  <c r="Z20" i="4"/>
  <c r="Y20" i="4"/>
  <c r="W20" i="4"/>
  <c r="X20" i="4"/>
  <c r="BX60" i="4"/>
  <c r="BS60" i="4"/>
  <c r="BU60" i="4"/>
  <c r="BT60" i="4"/>
  <c r="BV60" i="4"/>
  <c r="H60" i="4"/>
  <c r="J45" i="6"/>
  <c r="H136" i="4"/>
  <c r="J172" i="6"/>
  <c r="J137" i="6"/>
  <c r="H175" i="4"/>
  <c r="H154" i="4"/>
  <c r="J50" i="6"/>
  <c r="H172" i="4"/>
  <c r="J162" i="6"/>
  <c r="H11" i="4"/>
  <c r="J14" i="6"/>
  <c r="H90" i="4"/>
  <c r="J128" i="6"/>
  <c r="AL77" i="4"/>
  <c r="BS77" i="4"/>
  <c r="AJ77" i="4"/>
  <c r="Z77" i="4"/>
  <c r="BL111" i="4"/>
  <c r="BG111" i="4"/>
  <c r="BI111" i="4"/>
  <c r="BH111" i="4"/>
  <c r="BJ111" i="4"/>
  <c r="BX111" i="4"/>
  <c r="BU111" i="4"/>
  <c r="BS111" i="4"/>
  <c r="BT111" i="4"/>
  <c r="BV111" i="4"/>
  <c r="AB84" i="4"/>
  <c r="X84" i="4"/>
  <c r="Z84" i="4"/>
  <c r="Y84" i="4"/>
  <c r="W84" i="4"/>
  <c r="AN80" i="4"/>
  <c r="AK80" i="4"/>
  <c r="AL80" i="4"/>
  <c r="AI80" i="4"/>
  <c r="AJ80" i="4"/>
  <c r="P72" i="4"/>
  <c r="AQ25" i="6" s="1"/>
  <c r="M72" i="4"/>
  <c r="K72" i="4"/>
  <c r="L72" i="4"/>
  <c r="N72" i="4"/>
  <c r="AB72" i="4"/>
  <c r="X72" i="4"/>
  <c r="Y72" i="4"/>
  <c r="W72" i="4"/>
  <c r="Z72" i="4"/>
  <c r="AZ181" i="4"/>
  <c r="AW181" i="4"/>
  <c r="AU181" i="4"/>
  <c r="AX181" i="4"/>
  <c r="AV181" i="4"/>
  <c r="AJ181" i="4"/>
  <c r="AN181" i="4"/>
  <c r="AK181" i="4"/>
  <c r="AL181" i="4"/>
  <c r="AI181" i="4"/>
  <c r="M50" i="4"/>
  <c r="K50" i="4"/>
  <c r="P50" i="4"/>
  <c r="AQ113" i="6" s="1"/>
  <c r="L50" i="4"/>
  <c r="N50" i="4"/>
  <c r="BJ169" i="4"/>
  <c r="BL169" i="4"/>
  <c r="BG169" i="4"/>
  <c r="BH169" i="4"/>
  <c r="BI169" i="4"/>
  <c r="J131" i="6"/>
  <c r="H138" i="4"/>
  <c r="P156" i="4"/>
  <c r="AQ174" i="6" s="1"/>
  <c r="M156" i="4"/>
  <c r="K156" i="4"/>
  <c r="L156" i="4"/>
  <c r="N156" i="4"/>
  <c r="AB156" i="4"/>
  <c r="X156" i="4"/>
  <c r="Y156" i="4"/>
  <c r="W156" i="4"/>
  <c r="Z156" i="4"/>
  <c r="Y144" i="4"/>
  <c r="BS144" i="4"/>
  <c r="AJ144" i="4"/>
  <c r="Z144" i="4"/>
  <c r="Y53" i="4"/>
  <c r="BG53" i="4"/>
  <c r="X53" i="4"/>
  <c r="N53" i="4"/>
  <c r="AV53" i="4"/>
  <c r="M53" i="4"/>
  <c r="AK17" i="4"/>
  <c r="AI17" i="4"/>
  <c r="AN17" i="4"/>
  <c r="AJ17" i="4"/>
  <c r="AL17" i="4"/>
  <c r="Z17" i="4"/>
  <c r="W17" i="4"/>
  <c r="AB17" i="4"/>
  <c r="X17" i="4"/>
  <c r="Y17" i="4"/>
  <c r="N69" i="4"/>
  <c r="P69" i="4"/>
  <c r="AQ183" i="6" s="1"/>
  <c r="K69" i="4"/>
  <c r="L69" i="4"/>
  <c r="M69" i="4"/>
  <c r="H62" i="4"/>
  <c r="J6" i="6"/>
  <c r="AN62" i="4"/>
  <c r="AK62" i="4"/>
  <c r="AJ62" i="4"/>
  <c r="AL62" i="4"/>
  <c r="AI62" i="4"/>
  <c r="AV62" i="4"/>
  <c r="AZ62" i="4"/>
  <c r="AX62" i="4"/>
  <c r="AW62" i="4"/>
  <c r="AU62" i="4"/>
  <c r="BJ63" i="4"/>
  <c r="BG63" i="4"/>
  <c r="BH63" i="4"/>
  <c r="BL63" i="4"/>
  <c r="BI63" i="4"/>
  <c r="BS63" i="4"/>
  <c r="BX63" i="4"/>
  <c r="BT63" i="4"/>
  <c r="BU63" i="4"/>
  <c r="BV63" i="4"/>
  <c r="J178" i="6"/>
  <c r="H109" i="4"/>
  <c r="P143" i="4"/>
  <c r="AQ173" i="6" s="1"/>
  <c r="M143" i="4"/>
  <c r="K143" i="4"/>
  <c r="L143" i="4"/>
  <c r="N143" i="4"/>
  <c r="AB143" i="4"/>
  <c r="Y143" i="4"/>
  <c r="X143" i="4"/>
  <c r="W143" i="4"/>
  <c r="Z143" i="4"/>
  <c r="H15" i="4"/>
  <c r="J9" i="6"/>
  <c r="H44" i="4"/>
  <c r="J112" i="6"/>
  <c r="BT57" i="4"/>
  <c r="N57" i="4"/>
  <c r="X57" i="4"/>
  <c r="AQ125" i="6"/>
  <c r="AX57" i="4"/>
  <c r="AU57" i="4"/>
  <c r="L57" i="4"/>
  <c r="K128" i="4"/>
  <c r="AL128" i="4"/>
  <c r="Y128" i="4"/>
  <c r="AQ122" i="6"/>
  <c r="N128" i="4"/>
  <c r="AQ23" i="6"/>
  <c r="BS110" i="4"/>
  <c r="N110" i="4"/>
  <c r="BI110" i="4"/>
  <c r="AQ59" i="6"/>
  <c r="BH110" i="4"/>
  <c r="Y110" i="4"/>
  <c r="AX110" i="4"/>
  <c r="K110" i="4"/>
  <c r="AI154" i="4"/>
  <c r="M154" i="4"/>
  <c r="AU154" i="4"/>
  <c r="L154" i="4"/>
  <c r="BS154" i="4"/>
  <c r="AJ154" i="4"/>
  <c r="BS182" i="4"/>
  <c r="BJ182" i="4"/>
  <c r="BI182" i="4"/>
  <c r="AQ73" i="6"/>
  <c r="BH182" i="4"/>
  <c r="Y182" i="4"/>
  <c r="AX182" i="4"/>
  <c r="K182" i="4"/>
  <c r="P107" i="4"/>
  <c r="AQ22" i="6" s="1"/>
  <c r="M107" i="4"/>
  <c r="K107" i="4"/>
  <c r="L107" i="4"/>
  <c r="N107" i="4"/>
  <c r="AB107" i="4"/>
  <c r="Y107" i="4"/>
  <c r="W107" i="4"/>
  <c r="X107" i="4"/>
  <c r="Z107" i="4"/>
  <c r="BX176" i="4"/>
  <c r="BS176" i="4"/>
  <c r="BT176" i="4"/>
  <c r="BV176" i="4"/>
  <c r="BU176" i="4"/>
  <c r="J74" i="6"/>
  <c r="H41" i="4"/>
  <c r="AB41" i="4"/>
  <c r="Z41" i="4"/>
  <c r="Y41" i="4"/>
  <c r="W41" i="4"/>
  <c r="X41" i="4"/>
  <c r="BL4" i="4"/>
  <c r="BJ4" i="4"/>
  <c r="BH4" i="4"/>
  <c r="BI4" i="4"/>
  <c r="BG4" i="4"/>
  <c r="AN4" i="4"/>
  <c r="AJ4" i="4"/>
  <c r="AK4" i="4"/>
  <c r="AL4" i="4"/>
  <c r="AI4" i="4"/>
  <c r="P177" i="4"/>
  <c r="AQ142" i="6" s="1"/>
  <c r="M177" i="4"/>
  <c r="K177" i="4"/>
  <c r="L177" i="4"/>
  <c r="N177" i="4"/>
  <c r="AB177" i="4"/>
  <c r="W177" i="4"/>
  <c r="X177" i="4"/>
  <c r="Z177" i="4"/>
  <c r="Y177" i="4"/>
  <c r="P74" i="4"/>
  <c r="AQ37" i="6" s="1"/>
  <c r="M74" i="4"/>
  <c r="K74" i="4"/>
  <c r="L74" i="4"/>
  <c r="N74" i="4"/>
  <c r="AB74" i="4"/>
  <c r="Y74" i="4"/>
  <c r="W74" i="4"/>
  <c r="X74" i="4"/>
  <c r="Z74" i="4"/>
  <c r="J134" i="6"/>
  <c r="H165" i="4"/>
  <c r="BV159" i="4"/>
  <c r="BX159" i="4"/>
  <c r="BU159" i="4"/>
  <c r="BS159" i="4"/>
  <c r="BT159" i="4"/>
  <c r="AQ126" i="6"/>
  <c r="BI173" i="4"/>
  <c r="BH173" i="4"/>
  <c r="Y173" i="4"/>
  <c r="AX173" i="4"/>
  <c r="K173" i="4"/>
  <c r="AW173" i="4"/>
  <c r="BJ127" i="4"/>
  <c r="AJ127" i="4"/>
  <c r="Z127" i="4"/>
  <c r="BU127" i="4"/>
  <c r="BG127" i="4"/>
  <c r="X127" i="4"/>
  <c r="AX29" i="4"/>
  <c r="AW29" i="4"/>
  <c r="BV29" i="4"/>
  <c r="AI29" i="4"/>
  <c r="AL29" i="4"/>
  <c r="BU178" i="4"/>
  <c r="AL178" i="4"/>
  <c r="AI178" i="4"/>
  <c r="L178" i="4"/>
  <c r="BG178" i="4"/>
  <c r="X178" i="4"/>
  <c r="BJ25" i="4"/>
  <c r="AV25" i="4"/>
  <c r="M25" i="4"/>
  <c r="AU25" i="4"/>
  <c r="L25" i="4"/>
  <c r="AZ42" i="4"/>
  <c r="AW42" i="4"/>
  <c r="AU42" i="4"/>
  <c r="AV42" i="4"/>
  <c r="AX42" i="4"/>
  <c r="BL39" i="4"/>
  <c r="BH39" i="4"/>
  <c r="BI39" i="4"/>
  <c r="BG39" i="4"/>
  <c r="BJ39" i="4"/>
  <c r="BX39" i="4"/>
  <c r="BS39" i="4"/>
  <c r="BV39" i="4"/>
  <c r="BU39" i="4"/>
  <c r="BT39" i="4"/>
  <c r="P36" i="4"/>
  <c r="AQ33" i="6" s="1"/>
  <c r="L36" i="4"/>
  <c r="K36" i="4"/>
  <c r="M36" i="4"/>
  <c r="N36" i="4"/>
  <c r="AN36" i="4"/>
  <c r="AL36" i="4"/>
  <c r="AI36" i="4"/>
  <c r="AK36" i="4"/>
  <c r="AJ36" i="4"/>
  <c r="P120" i="4"/>
  <c r="AQ65" i="6" s="1"/>
  <c r="K120" i="4"/>
  <c r="M120" i="4"/>
  <c r="N120" i="4"/>
  <c r="L120" i="4"/>
  <c r="X120" i="4"/>
  <c r="AB120" i="4"/>
  <c r="Y120" i="4"/>
  <c r="Z120" i="4"/>
  <c r="W120" i="4"/>
  <c r="AJ120" i="4"/>
  <c r="AK120" i="4"/>
  <c r="AI120" i="4"/>
  <c r="AN120" i="4"/>
  <c r="AL120" i="4"/>
  <c r="BS49" i="4"/>
  <c r="BU49" i="4"/>
  <c r="BX49" i="4"/>
  <c r="BT49" i="4"/>
  <c r="BV49" i="4"/>
  <c r="W49" i="4"/>
  <c r="X49" i="4"/>
  <c r="Y49" i="4"/>
  <c r="AB49" i="4"/>
  <c r="Z49" i="4"/>
  <c r="AZ76" i="4"/>
  <c r="AX76" i="4"/>
  <c r="AW76" i="4"/>
  <c r="AU76" i="4"/>
  <c r="AV76" i="4"/>
  <c r="AB76" i="4"/>
  <c r="W76" i="4"/>
  <c r="Z76" i="4"/>
  <c r="Y76" i="4"/>
  <c r="X76" i="4"/>
  <c r="P40" i="4"/>
  <c r="AQ71" i="6" s="1"/>
  <c r="L40" i="4"/>
  <c r="N40" i="4"/>
  <c r="K40" i="4"/>
  <c r="M40" i="4"/>
  <c r="AB40" i="4"/>
  <c r="Z40" i="4"/>
  <c r="Y40" i="4"/>
  <c r="W40" i="4"/>
  <c r="X40" i="4"/>
  <c r="P122" i="4"/>
  <c r="AQ82" i="6" s="1"/>
  <c r="N122" i="4"/>
  <c r="L122" i="4"/>
  <c r="K122" i="4"/>
  <c r="M122" i="4"/>
  <c r="W171" i="4"/>
  <c r="AB171" i="4"/>
  <c r="Y171" i="4"/>
  <c r="X171" i="4"/>
  <c r="Z171" i="4"/>
  <c r="J28" i="6"/>
  <c r="H32" i="4"/>
  <c r="H123" i="4"/>
  <c r="J166" i="6"/>
  <c r="J140" i="6"/>
  <c r="H147" i="4"/>
  <c r="X54" i="4"/>
  <c r="BS54" i="4"/>
  <c r="AJ54" i="4"/>
  <c r="Z54" i="4"/>
  <c r="BU54" i="4"/>
  <c r="Z139" i="4"/>
  <c r="AU139" i="4"/>
  <c r="L139" i="4"/>
  <c r="BS139" i="4"/>
  <c r="AJ139" i="4"/>
  <c r="AQ40" i="6"/>
  <c r="AN81" i="4"/>
  <c r="AK81" i="4"/>
  <c r="AI81" i="4"/>
  <c r="AJ81" i="4"/>
  <c r="AL81" i="4"/>
  <c r="AB81" i="4"/>
  <c r="Y81" i="4"/>
  <c r="W81" i="4"/>
  <c r="X81" i="4"/>
  <c r="Z81" i="4"/>
  <c r="H113" i="4"/>
  <c r="J111" i="6"/>
  <c r="BL183" i="4"/>
  <c r="BJ183" i="4"/>
  <c r="BG183" i="4"/>
  <c r="BI183" i="4"/>
  <c r="BH183" i="4"/>
  <c r="X164" i="4"/>
  <c r="K164" i="4"/>
  <c r="AW164" i="4"/>
  <c r="BV164" i="4"/>
  <c r="AI164" i="4"/>
  <c r="AL164" i="4"/>
  <c r="J57" i="6"/>
  <c r="H114" i="4"/>
  <c r="H135" i="4"/>
  <c r="J107" i="6"/>
  <c r="AV105" i="4"/>
  <c r="AZ105" i="4"/>
  <c r="AX105" i="4"/>
  <c r="AW105" i="4"/>
  <c r="AU105" i="4"/>
  <c r="BL105" i="4"/>
  <c r="BI105" i="4"/>
  <c r="BH105" i="4"/>
  <c r="BJ105" i="4"/>
  <c r="BG105" i="4"/>
  <c r="BV105" i="4"/>
  <c r="BX105" i="4"/>
  <c r="BT105" i="4"/>
  <c r="BU105" i="4"/>
  <c r="BS105" i="4"/>
  <c r="AQ171" i="6"/>
  <c r="AV15" i="4"/>
  <c r="AK15" i="4"/>
  <c r="BG15" i="4"/>
  <c r="N15" i="4"/>
  <c r="AL15" i="4"/>
  <c r="BS158" i="4"/>
  <c r="N158" i="4"/>
  <c r="Z158" i="4"/>
  <c r="BU158" i="4"/>
  <c r="BG158" i="4"/>
  <c r="X158" i="4"/>
  <c r="AJ106" i="4"/>
  <c r="AL106" i="4"/>
  <c r="AK106" i="4"/>
  <c r="BB154" i="6" s="1"/>
  <c r="BV51" i="4"/>
  <c r="AV51" i="4"/>
  <c r="AL51" i="4"/>
  <c r="BT51" i="4"/>
  <c r="AK51" i="4"/>
  <c r="BJ51" i="4"/>
  <c r="W51" i="4"/>
  <c r="H43" i="4"/>
  <c r="J67" i="6"/>
  <c r="AJ43" i="4"/>
  <c r="AN43" i="4"/>
  <c r="AI43" i="4"/>
  <c r="AK43" i="4"/>
  <c r="AL43" i="4"/>
  <c r="AW43" i="4"/>
  <c r="AZ43" i="4"/>
  <c r="AU43" i="4"/>
  <c r="AX43" i="4"/>
  <c r="AV43" i="4"/>
  <c r="P64" i="4"/>
  <c r="AQ78" i="6" s="1"/>
  <c r="M64" i="4"/>
  <c r="N64" i="4"/>
  <c r="K64" i="4"/>
  <c r="L64" i="4"/>
  <c r="AB64" i="4"/>
  <c r="W64" i="4"/>
  <c r="Y64" i="4"/>
  <c r="Z64" i="4"/>
  <c r="X64" i="4"/>
  <c r="P142" i="4"/>
  <c r="AQ147" i="6" s="1"/>
  <c r="M142" i="4"/>
  <c r="K142" i="4"/>
  <c r="L142" i="4"/>
  <c r="N142" i="4"/>
  <c r="AB142" i="4"/>
  <c r="W142" i="4"/>
  <c r="X142" i="4"/>
  <c r="Z142" i="4"/>
  <c r="Y142" i="4"/>
  <c r="AB6" i="4"/>
  <c r="Y6" i="4"/>
  <c r="W6" i="4"/>
  <c r="X6" i="4"/>
  <c r="Z6" i="4"/>
  <c r="P100" i="4"/>
  <c r="AQ98" i="6" s="1"/>
  <c r="M100" i="4"/>
  <c r="K100" i="4"/>
  <c r="L100" i="4"/>
  <c r="N100" i="4"/>
  <c r="AB100" i="4"/>
  <c r="Y100" i="4"/>
  <c r="X100" i="4"/>
  <c r="W100" i="4"/>
  <c r="Z100" i="4"/>
  <c r="P167" i="4"/>
  <c r="AQ143" i="6" s="1"/>
  <c r="M167" i="4"/>
  <c r="K167" i="4"/>
  <c r="L167" i="4"/>
  <c r="N167" i="4"/>
  <c r="AB167" i="4"/>
  <c r="Y167" i="4"/>
  <c r="W167" i="4"/>
  <c r="X167" i="4"/>
  <c r="Z167" i="4"/>
  <c r="P23" i="4"/>
  <c r="AQ48" i="6" s="1"/>
  <c r="M23" i="4"/>
  <c r="K23" i="4"/>
  <c r="N23" i="4"/>
  <c r="L23" i="4"/>
  <c r="BL23" i="4"/>
  <c r="BH23" i="4"/>
  <c r="BI23" i="4"/>
  <c r="BG23" i="4"/>
  <c r="BJ23" i="4"/>
  <c r="N71" i="4"/>
  <c r="K71" i="4"/>
  <c r="P71" i="4"/>
  <c r="AQ170" i="6" s="1"/>
  <c r="L71" i="4"/>
  <c r="M71" i="4"/>
  <c r="J170" i="6"/>
  <c r="H71" i="4"/>
  <c r="H103" i="4"/>
  <c r="J55" i="6"/>
  <c r="BL103" i="4"/>
  <c r="BI103" i="4"/>
  <c r="BH103" i="4"/>
  <c r="BJ103" i="4"/>
  <c r="BG103" i="4"/>
  <c r="AN103" i="4"/>
  <c r="AK103" i="4"/>
  <c r="AI103" i="4"/>
  <c r="AJ103" i="4"/>
  <c r="AL103" i="4"/>
  <c r="AV103" i="4"/>
  <c r="AZ103" i="4"/>
  <c r="AX103" i="4"/>
  <c r="AU103" i="4"/>
  <c r="AW103" i="4"/>
  <c r="AL135" i="4"/>
  <c r="BS135" i="4"/>
  <c r="AJ135" i="4"/>
  <c r="Z135" i="4"/>
  <c r="AL161" i="4"/>
  <c r="BG161" i="4"/>
  <c r="X161" i="4"/>
  <c r="N161" i="4"/>
  <c r="AV161" i="4"/>
  <c r="M161" i="4"/>
  <c r="H94" i="4"/>
  <c r="J53" i="6"/>
  <c r="AN94" i="4"/>
  <c r="AK94" i="4"/>
  <c r="AJ94" i="4"/>
  <c r="AL94" i="4"/>
  <c r="AI94" i="4"/>
  <c r="AV94" i="4"/>
  <c r="AZ94" i="4"/>
  <c r="AX94" i="4"/>
  <c r="AW94" i="4"/>
  <c r="AU94" i="4"/>
  <c r="AN61" i="4"/>
  <c r="AK61" i="4"/>
  <c r="AJ61" i="4"/>
  <c r="AL61" i="4"/>
  <c r="AI61" i="4"/>
  <c r="AZ61" i="4"/>
  <c r="AX61" i="4"/>
  <c r="AW61" i="4"/>
  <c r="AV61" i="4"/>
  <c r="AU61" i="4"/>
  <c r="BL61" i="4"/>
  <c r="BG61" i="4"/>
  <c r="BI61" i="4"/>
  <c r="BH61" i="4"/>
  <c r="BJ61" i="4"/>
  <c r="W98" i="4"/>
  <c r="X98" i="4"/>
  <c r="Y98" i="4"/>
  <c r="AB98" i="4"/>
  <c r="Z98" i="4"/>
  <c r="N98" i="4"/>
  <c r="P98" i="4"/>
  <c r="AQ103" i="6" s="1"/>
  <c r="K98" i="4"/>
  <c r="L98" i="4"/>
  <c r="M98" i="4"/>
  <c r="AU72" i="6"/>
  <c r="P185" i="4"/>
  <c r="AQ130" i="6" s="1"/>
  <c r="M185" i="4"/>
  <c r="K185" i="4"/>
  <c r="L185" i="4"/>
  <c r="N185" i="4"/>
  <c r="AB185" i="4"/>
  <c r="X185" i="4"/>
  <c r="Y185" i="4"/>
  <c r="W185" i="4"/>
  <c r="Z185" i="4"/>
  <c r="BL137" i="4"/>
  <c r="BI137" i="4"/>
  <c r="BH137" i="4"/>
  <c r="BG137" i="4"/>
  <c r="BJ137" i="4"/>
  <c r="BX137" i="4"/>
  <c r="BT137" i="4"/>
  <c r="BS137" i="4"/>
  <c r="BV137" i="4"/>
  <c r="BU137" i="4"/>
  <c r="BT55" i="4"/>
  <c r="BS55" i="4"/>
  <c r="BX55" i="4"/>
  <c r="BV55" i="4"/>
  <c r="BU55" i="4"/>
  <c r="AK55" i="4"/>
  <c r="AN55" i="4"/>
  <c r="AJ55" i="4"/>
  <c r="AL55" i="4"/>
  <c r="AI55" i="4"/>
  <c r="AZ55" i="4"/>
  <c r="AW55" i="4"/>
  <c r="AU55" i="4"/>
  <c r="AX55" i="4"/>
  <c r="AV55" i="4"/>
  <c r="H34" i="4"/>
  <c r="J52" i="6"/>
  <c r="AN34" i="4"/>
  <c r="AK34" i="4"/>
  <c r="AI34" i="4"/>
  <c r="AJ34" i="4"/>
  <c r="AL34" i="4"/>
  <c r="AV34" i="4"/>
  <c r="AZ34" i="4"/>
  <c r="AX34" i="4"/>
  <c r="AU34" i="4"/>
  <c r="AW34" i="4"/>
  <c r="AJ116" i="4"/>
  <c r="AN116" i="4"/>
  <c r="AK116" i="4"/>
  <c r="AL116" i="4"/>
  <c r="AI116" i="4"/>
  <c r="J151" i="6"/>
  <c r="H130" i="4"/>
  <c r="N130" i="4"/>
  <c r="K130" i="4"/>
  <c r="L130" i="4"/>
  <c r="P130" i="4"/>
  <c r="AQ151" i="6" s="1"/>
  <c r="M130" i="4"/>
  <c r="W33" i="4"/>
  <c r="AQ68" i="6"/>
  <c r="Y33" i="4"/>
  <c r="BU18" i="4"/>
  <c r="BV18" i="4"/>
  <c r="AI18" i="4"/>
  <c r="Y9" i="4"/>
  <c r="W9" i="4"/>
  <c r="BH9" i="4"/>
  <c r="L9" i="4"/>
  <c r="X9" i="4"/>
  <c r="BI9" i="4"/>
  <c r="AQ17" i="6"/>
  <c r="BX149" i="4"/>
  <c r="BU149" i="4"/>
  <c r="BT149" i="4"/>
  <c r="BS149" i="4"/>
  <c r="BV149" i="4"/>
  <c r="J93" i="6"/>
  <c r="H149" i="4"/>
  <c r="P82" i="4"/>
  <c r="AQ32" i="6" s="1"/>
  <c r="N82" i="4"/>
  <c r="K82" i="4"/>
  <c r="M82" i="4"/>
  <c r="L82" i="4"/>
  <c r="BX118" i="4"/>
  <c r="BU118" i="4"/>
  <c r="BS118" i="4"/>
  <c r="BT118" i="4"/>
  <c r="BV118" i="4"/>
  <c r="AB118" i="4"/>
  <c r="W118" i="4"/>
  <c r="X118" i="4"/>
  <c r="Z118" i="4"/>
  <c r="Y118" i="4"/>
  <c r="Y70" i="4"/>
  <c r="AB70" i="4"/>
  <c r="X70" i="4"/>
  <c r="Z70" i="4"/>
  <c r="W70" i="4"/>
  <c r="H35" i="4"/>
  <c r="J69" i="6"/>
  <c r="AN35" i="4"/>
  <c r="AK35" i="4"/>
  <c r="AL35" i="4"/>
  <c r="AJ35" i="4"/>
  <c r="AI35" i="4"/>
  <c r="AZ35" i="4"/>
  <c r="AU35" i="4"/>
  <c r="AV35" i="4"/>
  <c r="AX35" i="4"/>
  <c r="AW35" i="4"/>
  <c r="BL8" i="4"/>
  <c r="BI8" i="4"/>
  <c r="BH8" i="4"/>
  <c r="BJ8" i="4"/>
  <c r="BG8" i="4"/>
  <c r="BV8" i="4"/>
  <c r="BX8" i="4"/>
  <c r="BT8" i="4"/>
  <c r="BU8" i="4"/>
  <c r="BS8" i="4"/>
  <c r="H83" i="4"/>
  <c r="J161" i="6"/>
  <c r="P148" i="4"/>
  <c r="AQ83" i="6" s="1"/>
  <c r="K148" i="4"/>
  <c r="L148" i="4"/>
  <c r="M148" i="4"/>
  <c r="N148" i="4"/>
  <c r="BS99" i="4"/>
  <c r="BX99" i="4"/>
  <c r="BT99" i="4"/>
  <c r="BU99" i="4"/>
  <c r="BV99" i="4"/>
  <c r="N99" i="4"/>
  <c r="P99" i="4"/>
  <c r="AQ168" i="6" s="1"/>
  <c r="K99" i="4"/>
  <c r="L99" i="4"/>
  <c r="M99" i="4"/>
  <c r="J105" i="6"/>
  <c r="H158" i="4"/>
  <c r="BL166" i="4"/>
  <c r="BG166" i="4"/>
  <c r="BH166" i="4"/>
  <c r="BI166" i="4"/>
  <c r="BJ166" i="4"/>
  <c r="AQ140" i="6"/>
  <c r="BJ168" i="4"/>
  <c r="AW168" i="4"/>
  <c r="M168" i="4"/>
  <c r="W168" i="4"/>
  <c r="BG168" i="4"/>
  <c r="X168" i="4"/>
  <c r="P68" i="4"/>
  <c r="AQ77" i="6" s="1"/>
  <c r="L68" i="4"/>
  <c r="M68" i="4"/>
  <c r="K68" i="4"/>
  <c r="N68" i="4"/>
  <c r="AB68" i="4"/>
  <c r="X68" i="4"/>
  <c r="W68" i="4"/>
  <c r="Z68" i="4"/>
  <c r="Y68" i="4"/>
  <c r="AZ47" i="4"/>
  <c r="AW47" i="4"/>
  <c r="AU47" i="4"/>
  <c r="AX47" i="4"/>
  <c r="AV47" i="4"/>
  <c r="AJ47" i="4"/>
  <c r="AN47" i="4"/>
  <c r="AL47" i="4"/>
  <c r="AK47" i="4"/>
  <c r="AI47" i="4"/>
  <c r="P150" i="4"/>
  <c r="AQ85" i="6" s="1"/>
  <c r="L150" i="4"/>
  <c r="M150" i="4"/>
  <c r="N150" i="4"/>
  <c r="K150" i="4"/>
  <c r="AB150" i="4"/>
  <c r="X150" i="4"/>
  <c r="Z150" i="4"/>
  <c r="Y150" i="4"/>
  <c r="W150" i="4"/>
  <c r="P14" i="4"/>
  <c r="AQ11" i="6" s="1"/>
  <c r="M14" i="4"/>
  <c r="K14" i="4"/>
  <c r="L14" i="4"/>
  <c r="N14" i="4"/>
  <c r="AB14" i="4"/>
  <c r="X14" i="4"/>
  <c r="Z14" i="4"/>
  <c r="Y14" i="4"/>
  <c r="W14" i="4"/>
  <c r="AW124" i="4"/>
  <c r="AZ124" i="4"/>
  <c r="AX124" i="4"/>
  <c r="AU124" i="4"/>
  <c r="AV124" i="4"/>
  <c r="P124" i="4"/>
  <c r="AQ86" i="6" s="1"/>
  <c r="N124" i="4"/>
  <c r="K124" i="4"/>
  <c r="M124" i="4"/>
  <c r="L124" i="4"/>
  <c r="AB124" i="4"/>
  <c r="W124" i="4"/>
  <c r="Z124" i="4"/>
  <c r="Y124" i="4"/>
  <c r="X124" i="4"/>
  <c r="P21" i="4"/>
  <c r="AQ39" i="6" s="1"/>
  <c r="M21" i="4"/>
  <c r="K21" i="4"/>
  <c r="L21" i="4"/>
  <c r="N21" i="4"/>
  <c r="BS75" i="4"/>
  <c r="BT75" i="4"/>
  <c r="BU75" i="4"/>
  <c r="BX75" i="4"/>
  <c r="BV75" i="4"/>
  <c r="N75" i="4"/>
  <c r="K75" i="4"/>
  <c r="L75" i="4"/>
  <c r="P75" i="4"/>
  <c r="AQ182" i="6" s="1"/>
  <c r="M75" i="4"/>
  <c r="AQ166" i="6"/>
  <c r="K16" i="4"/>
  <c r="BS16" i="4"/>
  <c r="AJ16" i="4"/>
  <c r="Z16" i="4"/>
  <c r="BU16" i="4"/>
  <c r="H115" i="4"/>
  <c r="J58" i="6"/>
  <c r="AN115" i="4"/>
  <c r="AK115" i="4"/>
  <c r="AJ115" i="4"/>
  <c r="AL115" i="4"/>
  <c r="AI115" i="4"/>
  <c r="AV115" i="4"/>
  <c r="AZ115" i="4"/>
  <c r="AX115" i="4"/>
  <c r="AW115" i="4"/>
  <c r="AU115" i="4"/>
  <c r="AN184" i="4"/>
  <c r="AK184" i="4"/>
  <c r="AI184" i="4"/>
  <c r="AL184" i="4"/>
  <c r="AV184" i="4"/>
  <c r="AZ184" i="4"/>
  <c r="AU184" i="4"/>
  <c r="AW184" i="4"/>
  <c r="AX184" i="4"/>
  <c r="BH184" i="4"/>
  <c r="BG184" i="4"/>
  <c r="BL184" i="4"/>
  <c r="BJ184" i="4"/>
  <c r="BI184" i="4"/>
  <c r="P174" i="4"/>
  <c r="AQ158" i="6" s="1"/>
  <c r="M174" i="4"/>
  <c r="K174" i="4"/>
  <c r="L174" i="4"/>
  <c r="N174" i="4"/>
  <c r="AB174" i="4"/>
  <c r="X174" i="4"/>
  <c r="W174" i="4"/>
  <c r="Z174" i="4"/>
  <c r="Y174" i="4"/>
  <c r="N5" i="4"/>
  <c r="P5" i="4"/>
  <c r="AQ5" i="6" s="1"/>
  <c r="L5" i="4"/>
  <c r="K5" i="4"/>
  <c r="M5" i="4"/>
  <c r="W5" i="4"/>
  <c r="AB5" i="4"/>
  <c r="Y5" i="4"/>
  <c r="X5" i="4"/>
  <c r="Z5" i="4"/>
  <c r="J80" i="6"/>
  <c r="H38" i="4"/>
  <c r="P58" i="4"/>
  <c r="AQ146" i="6" s="1"/>
  <c r="M58" i="4"/>
  <c r="K58" i="4"/>
  <c r="L58" i="4"/>
  <c r="N58" i="4"/>
  <c r="AB58" i="4"/>
  <c r="X58" i="4"/>
  <c r="Y58" i="4"/>
  <c r="W58" i="4"/>
  <c r="Z58" i="4"/>
  <c r="AU66" i="4"/>
  <c r="BS66" i="4"/>
  <c r="AJ65" i="4"/>
  <c r="AI65" i="4"/>
  <c r="W65" i="4"/>
  <c r="AV65" i="4"/>
  <c r="BH65" i="4"/>
  <c r="Y65" i="4"/>
  <c r="AX65" i="4"/>
  <c r="K65" i="4"/>
  <c r="BS87" i="4"/>
  <c r="AJ87" i="4"/>
  <c r="Z87" i="4"/>
  <c r="BU87" i="4"/>
  <c r="AV12" i="4"/>
  <c r="BV12" i="4"/>
  <c r="AU12" i="4"/>
  <c r="L12" i="4"/>
  <c r="BS12" i="4"/>
  <c r="AJ12" i="4"/>
  <c r="P134" i="4"/>
  <c r="AQ92" i="6" s="1"/>
  <c r="L134" i="4"/>
  <c r="M134" i="4"/>
  <c r="K134" i="4"/>
  <c r="N134" i="4"/>
  <c r="AB134" i="4"/>
  <c r="W134" i="4"/>
  <c r="Y134" i="4"/>
  <c r="X134" i="4"/>
  <c r="Z134" i="4"/>
  <c r="BL121" i="4"/>
  <c r="BH121" i="4"/>
  <c r="BG121" i="4"/>
  <c r="BJ121" i="4"/>
  <c r="BI121" i="4"/>
  <c r="P121" i="4"/>
  <c r="AQ81" i="6" s="1"/>
  <c r="N121" i="4"/>
  <c r="K121" i="4"/>
  <c r="M121" i="4"/>
  <c r="L121" i="4"/>
  <c r="AB121" i="4"/>
  <c r="W121" i="4"/>
  <c r="Y121" i="4"/>
  <c r="Z121" i="4"/>
  <c r="X121" i="4"/>
  <c r="H86" i="4"/>
  <c r="J38" i="6"/>
  <c r="AN86" i="4"/>
  <c r="AK86" i="4"/>
  <c r="AJ86" i="4"/>
  <c r="AL86" i="4"/>
  <c r="AI86" i="4"/>
  <c r="AV86" i="4"/>
  <c r="AZ86" i="4"/>
  <c r="AX86" i="4"/>
  <c r="AW86" i="4"/>
  <c r="AU86" i="4"/>
  <c r="AN119" i="4"/>
  <c r="AJ119" i="4"/>
  <c r="AL119" i="4"/>
  <c r="AK119" i="4"/>
  <c r="AI119" i="4"/>
  <c r="AZ119" i="4"/>
  <c r="AV119" i="4"/>
  <c r="AU119" i="4"/>
  <c r="AX119" i="4"/>
  <c r="AW119" i="4"/>
  <c r="AB119" i="4"/>
  <c r="Z119" i="4"/>
  <c r="W119" i="4"/>
  <c r="X119" i="4"/>
  <c r="Y119" i="4"/>
  <c r="BT24" i="4"/>
  <c r="BX24" i="4"/>
  <c r="BU24" i="4"/>
  <c r="BS24" i="4"/>
  <c r="BV24" i="4"/>
  <c r="AK24" i="4"/>
  <c r="AL24" i="4"/>
  <c r="AN24" i="4"/>
  <c r="AI24" i="4"/>
  <c r="AJ24" i="4"/>
  <c r="BL7" i="4"/>
  <c r="BI7" i="4"/>
  <c r="BG7" i="4"/>
  <c r="BH7" i="4"/>
  <c r="BJ7" i="4"/>
  <c r="BV7" i="4"/>
  <c r="BX7" i="4"/>
  <c r="BT7" i="4"/>
  <c r="BU7" i="4"/>
  <c r="BS7" i="4"/>
  <c r="H78" i="4"/>
  <c r="J21" i="6"/>
  <c r="BL78" i="4"/>
  <c r="BI78" i="4"/>
  <c r="BH78" i="4"/>
  <c r="BJ78" i="4"/>
  <c r="BG78" i="4"/>
  <c r="AN78" i="4"/>
  <c r="AK78" i="4"/>
  <c r="AI78" i="4"/>
  <c r="AJ78" i="4"/>
  <c r="AL78" i="4"/>
  <c r="AV78" i="4"/>
  <c r="AZ78" i="4"/>
  <c r="AX78" i="4"/>
  <c r="AU78" i="4"/>
  <c r="AW78" i="4"/>
  <c r="BS101" i="4"/>
  <c r="K101" i="4"/>
  <c r="BT101" i="4"/>
  <c r="Z101" i="4"/>
  <c r="BH101" i="4"/>
  <c r="Y101" i="4"/>
  <c r="BJ56" i="4"/>
  <c r="AJ56" i="4"/>
  <c r="AV56" i="4"/>
  <c r="M56" i="4"/>
  <c r="AU56" i="4"/>
  <c r="L56" i="4"/>
  <c r="J116" i="6"/>
  <c r="H67" i="4"/>
  <c r="J27" i="6"/>
  <c r="H89" i="4"/>
  <c r="W162" i="4"/>
  <c r="X162" i="4"/>
  <c r="Y162" i="4"/>
  <c r="AB162" i="4"/>
  <c r="Z162" i="4"/>
  <c r="AV153" i="4"/>
  <c r="AX153" i="4"/>
  <c r="AZ153" i="4"/>
  <c r="AW153" i="4"/>
  <c r="AU153" i="4"/>
  <c r="AB153" i="4"/>
  <c r="X153" i="4"/>
  <c r="Z153" i="4"/>
  <c r="Y153" i="4"/>
  <c r="W153" i="4"/>
  <c r="K46" i="4"/>
  <c r="P46" i="4"/>
  <c r="AQ123" i="6" s="1"/>
  <c r="N46" i="4"/>
  <c r="L46" i="4"/>
  <c r="M46" i="4"/>
  <c r="Y97" i="4"/>
  <c r="X97" i="4"/>
  <c r="K97" i="4"/>
  <c r="AW97" i="4"/>
  <c r="BV97" i="4"/>
  <c r="AI97" i="4"/>
  <c r="H182" i="4"/>
  <c r="J73" i="6"/>
  <c r="J119" i="6"/>
  <c r="H54" i="4"/>
  <c r="AN104" i="4"/>
  <c r="AK104" i="4"/>
  <c r="AI104" i="4"/>
  <c r="AJ104" i="4"/>
  <c r="AL104" i="4"/>
  <c r="AV104" i="4"/>
  <c r="AZ104" i="4"/>
  <c r="AX104" i="4"/>
  <c r="AW104" i="4"/>
  <c r="AU104" i="4"/>
  <c r="BL104" i="4"/>
  <c r="BI104" i="4"/>
  <c r="BH104" i="4"/>
  <c r="BJ104" i="4"/>
  <c r="BG104" i="4"/>
  <c r="AQ150" i="6"/>
  <c r="AU31" i="4"/>
  <c r="BH31" i="4"/>
  <c r="BT31" i="4"/>
  <c r="AK31" i="4"/>
  <c r="BJ31" i="4"/>
  <c r="W31" i="4"/>
  <c r="BI31" i="4"/>
  <c r="AQ89" i="6"/>
  <c r="L112" i="4"/>
  <c r="BU112" i="4"/>
  <c r="AX112" i="4"/>
  <c r="K112" i="4"/>
  <c r="AW112" i="4"/>
  <c r="BV112" i="4"/>
  <c r="AI112" i="4"/>
  <c r="Y88" i="4"/>
  <c r="BH88" i="4"/>
  <c r="W88" i="4"/>
  <c r="BJ88" i="4"/>
  <c r="AL88" i="4"/>
  <c r="X88" i="4"/>
  <c r="BT133" i="4"/>
  <c r="BS133" i="4"/>
  <c r="BX133" i="4"/>
  <c r="BV133" i="4"/>
  <c r="BU133" i="4"/>
  <c r="BH133" i="4"/>
  <c r="BG133" i="4"/>
  <c r="BL133" i="4"/>
  <c r="BJ133" i="4"/>
  <c r="BI133" i="4"/>
  <c r="BL22" i="4"/>
  <c r="BH22" i="4"/>
  <c r="BG22" i="4"/>
  <c r="BJ22" i="4"/>
  <c r="BI22" i="4"/>
  <c r="BX22" i="4"/>
  <c r="BU22" i="4"/>
  <c r="BT22" i="4"/>
  <c r="BS22" i="4"/>
  <c r="BV22" i="4"/>
  <c r="AN152" i="4"/>
  <c r="AL152" i="4"/>
  <c r="AI152" i="4"/>
  <c r="AJ152" i="4"/>
  <c r="AK152" i="4"/>
  <c r="AZ152" i="4"/>
  <c r="AX152" i="4"/>
  <c r="AU152" i="4"/>
  <c r="AV152" i="4"/>
  <c r="AW152" i="4"/>
  <c r="Y37" i="4"/>
  <c r="M37" i="4"/>
  <c r="AI37" i="4"/>
  <c r="L37" i="4"/>
  <c r="BI37" i="4"/>
  <c r="BS37" i="4"/>
  <c r="AJ37" i="4"/>
  <c r="AX132" i="4"/>
  <c r="BT132" i="4"/>
  <c r="Y132" i="4"/>
  <c r="K132" i="4"/>
  <c r="AV132" i="4"/>
  <c r="M132" i="4"/>
  <c r="BS160" i="4"/>
  <c r="BT160" i="4"/>
  <c r="BU160" i="4"/>
  <c r="BX160" i="4"/>
  <c r="BV160" i="4"/>
  <c r="N151" i="4"/>
  <c r="P151" i="4"/>
  <c r="AQ102" i="6" s="1"/>
  <c r="K151" i="4"/>
  <c r="L151" i="4"/>
  <c r="M151" i="4"/>
  <c r="J43" i="6"/>
  <c r="H20" i="4"/>
  <c r="H155" i="4"/>
  <c r="J7" i="6"/>
  <c r="AN155" i="4"/>
  <c r="AK155" i="4"/>
  <c r="AJ155" i="4"/>
  <c r="AL155" i="4"/>
  <c r="AI155" i="4"/>
  <c r="AV155" i="4"/>
  <c r="AZ155" i="4"/>
  <c r="AX155" i="4"/>
  <c r="AW155" i="4"/>
  <c r="AU155" i="4"/>
  <c r="BN72" i="6"/>
  <c r="H179" i="4"/>
  <c r="J127" i="6"/>
  <c r="AU77" i="4"/>
  <c r="BH77" i="4"/>
  <c r="BT77" i="4"/>
  <c r="AK77" i="4"/>
  <c r="BJ77" i="4"/>
  <c r="W77" i="4"/>
  <c r="BI77" i="4"/>
  <c r="AQ175" i="6"/>
  <c r="J60" i="6"/>
  <c r="H111" i="4"/>
  <c r="BV84" i="4"/>
  <c r="BX84" i="4"/>
  <c r="BT84" i="4"/>
  <c r="BU84" i="4"/>
  <c r="BS84" i="4"/>
  <c r="P80" i="4"/>
  <c r="AQ91" i="6" s="1"/>
  <c r="M80" i="4"/>
  <c r="N80" i="4"/>
  <c r="K80" i="4"/>
  <c r="L80" i="4"/>
  <c r="AB80" i="4"/>
  <c r="W80" i="4"/>
  <c r="Y80" i="4"/>
  <c r="Z80" i="4"/>
  <c r="X80" i="4"/>
  <c r="AV72" i="4"/>
  <c r="AZ72" i="4"/>
  <c r="AX72" i="4"/>
  <c r="AU72" i="4"/>
  <c r="AW72" i="4"/>
  <c r="BL72" i="4"/>
  <c r="BI72" i="4"/>
  <c r="BH72" i="4"/>
  <c r="BJ72" i="4"/>
  <c r="BG72" i="4"/>
  <c r="BV72" i="4"/>
  <c r="BX72" i="4"/>
  <c r="BT72" i="4"/>
  <c r="BU72" i="4"/>
  <c r="BS72" i="4"/>
  <c r="N181" i="4"/>
  <c r="P181" i="4"/>
  <c r="AQ165" i="6" s="1"/>
  <c r="K181" i="4"/>
  <c r="L181" i="4"/>
  <c r="M181" i="4"/>
  <c r="W181" i="4"/>
  <c r="Y181" i="4"/>
  <c r="AB181" i="4"/>
  <c r="X181" i="4"/>
  <c r="Z181" i="4"/>
  <c r="AN50" i="4"/>
  <c r="AK50" i="4"/>
  <c r="AI50" i="4"/>
  <c r="AJ50" i="4"/>
  <c r="AL50" i="4"/>
  <c r="AV50" i="4"/>
  <c r="AZ50" i="4"/>
  <c r="AU50" i="4"/>
  <c r="AW50" i="4"/>
  <c r="AX50" i="4"/>
  <c r="BH50" i="4"/>
  <c r="BG50" i="4"/>
  <c r="BL50" i="4"/>
  <c r="BI50" i="4"/>
  <c r="BJ50" i="4"/>
  <c r="AJ169" i="4"/>
  <c r="AN169" i="4"/>
  <c r="AK169" i="4"/>
  <c r="AL169" i="4"/>
  <c r="AI169" i="4"/>
  <c r="AZ169" i="4"/>
  <c r="AW169" i="4"/>
  <c r="AU169" i="4"/>
  <c r="AX169" i="4"/>
  <c r="AV169" i="4"/>
  <c r="J115" i="6"/>
  <c r="H48" i="4"/>
  <c r="AV156" i="4"/>
  <c r="AZ156" i="4"/>
  <c r="AX156" i="4"/>
  <c r="AW156" i="4"/>
  <c r="AU156" i="4"/>
  <c r="BL156" i="4"/>
  <c r="BI156" i="4"/>
  <c r="BH156" i="4"/>
  <c r="BJ156" i="4"/>
  <c r="BG156" i="4"/>
  <c r="BV156" i="4"/>
  <c r="BX156" i="4"/>
  <c r="BT156" i="4"/>
  <c r="BU156" i="4"/>
  <c r="BS156" i="4"/>
  <c r="BU144" i="4"/>
  <c r="L144" i="4"/>
  <c r="BT144" i="4"/>
  <c r="AK144" i="4"/>
  <c r="BJ144" i="4"/>
  <c r="W144" i="4"/>
  <c r="BI144" i="4"/>
  <c r="AQ167" i="6"/>
  <c r="L53" i="4"/>
  <c r="BU53" i="4"/>
  <c r="AX53" i="4"/>
  <c r="K53" i="4"/>
  <c r="AW53" i="4"/>
  <c r="BV53" i="4"/>
  <c r="AI53" i="4"/>
  <c r="P17" i="4"/>
  <c r="AQ19" i="6" s="1"/>
  <c r="N17" i="4"/>
  <c r="K17" i="4"/>
  <c r="M17" i="4"/>
  <c r="L17" i="4"/>
  <c r="BT17" i="4"/>
  <c r="BS17" i="4"/>
  <c r="BX17" i="4"/>
  <c r="BU17" i="4"/>
  <c r="BV17" i="4"/>
  <c r="J19" i="6"/>
  <c r="H17" i="4"/>
  <c r="AJ69" i="4"/>
  <c r="AN69" i="4"/>
  <c r="AK69" i="4"/>
  <c r="AL69" i="4"/>
  <c r="AI69" i="4"/>
  <c r="AZ69" i="4"/>
  <c r="AW69" i="4"/>
  <c r="AU69" i="4"/>
  <c r="AX69" i="4"/>
  <c r="AV69" i="4"/>
  <c r="BJ69" i="4"/>
  <c r="BH69" i="4"/>
  <c r="BL69" i="4"/>
  <c r="BG69" i="4"/>
  <c r="BI69" i="4"/>
  <c r="P59" i="4"/>
  <c r="AQ144" i="6" s="1"/>
  <c r="M59" i="4"/>
  <c r="K59" i="4"/>
  <c r="L59" i="4"/>
  <c r="N59" i="4"/>
  <c r="AB59" i="4"/>
  <c r="W59" i="4"/>
  <c r="X59" i="4"/>
  <c r="Z59" i="4"/>
  <c r="Y59" i="4"/>
  <c r="P62" i="4"/>
  <c r="AQ6" i="6" s="1"/>
  <c r="M62" i="4"/>
  <c r="K62" i="4"/>
  <c r="L62" i="4"/>
  <c r="N62" i="4"/>
  <c r="AB62" i="4"/>
  <c r="X62" i="4"/>
  <c r="Z62" i="4"/>
  <c r="Y62" i="4"/>
  <c r="W62" i="4"/>
  <c r="J152" i="6"/>
  <c r="H63" i="4"/>
  <c r="AV143" i="4"/>
  <c r="AZ143" i="4"/>
  <c r="AX143" i="4"/>
  <c r="AW143" i="4"/>
  <c r="AU143" i="4"/>
  <c r="BL143" i="4"/>
  <c r="BI143" i="4"/>
  <c r="BH143" i="4"/>
  <c r="BJ143" i="4"/>
  <c r="BG143" i="4"/>
  <c r="BV143" i="4"/>
  <c r="BX143" i="4"/>
  <c r="BT143" i="4"/>
  <c r="BU143" i="4"/>
  <c r="BS143" i="4"/>
  <c r="AN44" i="4"/>
  <c r="AK44" i="4"/>
  <c r="AI44" i="4"/>
  <c r="AJ44" i="4"/>
  <c r="AL44" i="4"/>
  <c r="AW57" i="4"/>
  <c r="BS57" i="4"/>
  <c r="AV57" i="4"/>
  <c r="M57" i="4"/>
  <c r="K57" i="4"/>
  <c r="AL57" i="4"/>
  <c r="AQ148" i="6"/>
  <c r="BU128" i="4"/>
  <c r="Z128" i="4"/>
  <c r="BH128" i="4"/>
  <c r="M128" i="4"/>
  <c r="AI128" i="4"/>
  <c r="L128" i="4"/>
  <c r="AW128" i="4"/>
  <c r="BJ110" i="4"/>
  <c r="AV110" i="4"/>
  <c r="M110" i="4"/>
  <c r="AU110" i="4"/>
  <c r="L110" i="4"/>
  <c r="BI154" i="4"/>
  <c r="AQ50" i="6"/>
  <c r="AL154" i="4"/>
  <c r="BT154" i="4"/>
  <c r="AK154" i="4"/>
  <c r="BJ154" i="4"/>
  <c r="W154" i="4"/>
  <c r="W182" i="4"/>
  <c r="AV182" i="4"/>
  <c r="M182" i="4"/>
  <c r="AU182" i="4"/>
  <c r="L182" i="4"/>
  <c r="BL107" i="4"/>
  <c r="BI107" i="4"/>
  <c r="BH107" i="4"/>
  <c r="BJ107" i="4"/>
  <c r="BG107" i="4"/>
  <c r="BV107" i="4"/>
  <c r="BX107" i="4"/>
  <c r="BT107" i="4"/>
  <c r="BU107" i="4"/>
  <c r="BS107" i="4"/>
  <c r="BL176" i="4"/>
  <c r="BH176" i="4"/>
  <c r="BJ176" i="4"/>
  <c r="BG176" i="4"/>
  <c r="BI176" i="4"/>
  <c r="AZ176" i="4"/>
  <c r="AX176" i="4"/>
  <c r="AV176" i="4"/>
  <c r="AW176" i="4"/>
  <c r="AU176" i="4"/>
  <c r="BX41" i="4"/>
  <c r="BU41" i="4"/>
  <c r="BS41" i="4"/>
  <c r="BT41" i="4"/>
  <c r="BV41" i="4"/>
  <c r="AB4" i="4"/>
  <c r="Y4" i="4"/>
  <c r="X4" i="4"/>
  <c r="Z4" i="4"/>
  <c r="W4" i="4"/>
  <c r="AN177" i="4"/>
  <c r="AK177" i="4"/>
  <c r="AJ177" i="4"/>
  <c r="AL177" i="4"/>
  <c r="AI177" i="4"/>
  <c r="AV177" i="4"/>
  <c r="AZ177" i="4"/>
  <c r="AX177" i="4"/>
  <c r="AW177" i="4"/>
  <c r="AU177" i="4"/>
  <c r="BL177" i="4"/>
  <c r="BJ177" i="4"/>
  <c r="BI177" i="4"/>
  <c r="BG177" i="4"/>
  <c r="BH177" i="4"/>
  <c r="BV177" i="4"/>
  <c r="BX177" i="4"/>
  <c r="BT177" i="4"/>
  <c r="BU177" i="4"/>
  <c r="BS177" i="4"/>
  <c r="BL74" i="4"/>
  <c r="BI74" i="4"/>
  <c r="BH74" i="4"/>
  <c r="BJ74" i="4"/>
  <c r="BG74" i="4"/>
  <c r="BV74" i="4"/>
  <c r="BX74" i="4"/>
  <c r="BT74" i="4"/>
  <c r="BU74" i="4"/>
  <c r="BS74" i="4"/>
  <c r="AZ165" i="4"/>
  <c r="AW165" i="4"/>
  <c r="AU165" i="4"/>
  <c r="AX165" i="4"/>
  <c r="AV165" i="4"/>
  <c r="AJ165" i="4"/>
  <c r="AN165" i="4"/>
  <c r="AK165" i="4"/>
  <c r="AL165" i="4"/>
  <c r="AI165" i="4"/>
  <c r="J177" i="6"/>
  <c r="H159" i="4"/>
  <c r="K159" i="4"/>
  <c r="P159" i="4"/>
  <c r="AQ177" i="6" s="1"/>
  <c r="M159" i="4"/>
  <c r="L159" i="4"/>
  <c r="N159" i="4"/>
  <c r="Z173" i="4"/>
  <c r="AU173" i="4"/>
  <c r="L173" i="4"/>
  <c r="BS173" i="4"/>
  <c r="AJ173" i="4"/>
  <c r="W127" i="4"/>
  <c r="AW127" i="4"/>
  <c r="BI127" i="4"/>
  <c r="AQ108" i="6"/>
  <c r="BH127" i="4"/>
  <c r="Y127" i="4"/>
  <c r="AX127" i="4"/>
  <c r="K127" i="4"/>
  <c r="X29" i="4"/>
  <c r="BS29" i="4"/>
  <c r="AJ29" i="4"/>
  <c r="Z29" i="4"/>
  <c r="BU29" i="4"/>
  <c r="AW178" i="4"/>
  <c r="N178" i="4"/>
  <c r="BH178" i="4"/>
  <c r="Y178" i="4"/>
  <c r="BV178" i="4"/>
  <c r="AX178" i="4"/>
  <c r="K178" i="4"/>
  <c r="AJ25" i="4"/>
  <c r="BV25" i="4"/>
  <c r="AI25" i="4"/>
  <c r="AL25" i="4"/>
  <c r="BT25" i="4"/>
  <c r="AK25" i="4"/>
  <c r="AK42" i="4"/>
  <c r="AN42" i="4"/>
  <c r="AJ42" i="4"/>
  <c r="AL42" i="4"/>
  <c r="AI42" i="4"/>
  <c r="Y42" i="4"/>
  <c r="W42" i="4"/>
  <c r="AB42" i="4"/>
  <c r="X42" i="4"/>
  <c r="Z42" i="4"/>
  <c r="J42" i="6"/>
  <c r="H39" i="4"/>
  <c r="AZ36" i="4"/>
  <c r="AX36" i="4"/>
  <c r="AU36" i="4"/>
  <c r="AV36" i="4"/>
  <c r="AW36" i="4"/>
  <c r="AB36" i="4"/>
  <c r="Y36" i="4"/>
  <c r="X36" i="4"/>
  <c r="W36" i="4"/>
  <c r="Z36" i="4"/>
  <c r="BI120" i="4"/>
  <c r="BJ120" i="4"/>
  <c r="BL120" i="4"/>
  <c r="BG120" i="4"/>
  <c r="BH120" i="4"/>
  <c r="BU120" i="4"/>
  <c r="BV120" i="4"/>
  <c r="BX120" i="4"/>
  <c r="BT120" i="4"/>
  <c r="BS120" i="4"/>
  <c r="J65" i="6"/>
  <c r="H120" i="4"/>
  <c r="BJ49" i="4"/>
  <c r="BL49" i="4"/>
  <c r="BG49" i="4"/>
  <c r="BH49" i="4"/>
  <c r="BI49" i="4"/>
  <c r="BX76" i="4"/>
  <c r="BV76" i="4"/>
  <c r="BU76" i="4"/>
  <c r="BT76" i="4"/>
  <c r="BS76" i="4"/>
  <c r="H76" i="4"/>
  <c r="J47" i="6"/>
  <c r="BL40" i="4"/>
  <c r="BH40" i="4"/>
  <c r="BJ40" i="4"/>
  <c r="BG40" i="4"/>
  <c r="BI40" i="4"/>
  <c r="BX40" i="4"/>
  <c r="BZ40" i="4" s="1"/>
  <c r="BT40" i="4"/>
  <c r="BV40" i="4"/>
  <c r="BU40" i="4"/>
  <c r="BS40" i="4"/>
  <c r="H122" i="4"/>
  <c r="J82" i="6"/>
  <c r="BL122" i="4"/>
  <c r="BJ122" i="4"/>
  <c r="BI122" i="4"/>
  <c r="BH122" i="4"/>
  <c r="BG122" i="4"/>
  <c r="AJ122" i="4"/>
  <c r="AN122" i="4"/>
  <c r="AI122" i="4"/>
  <c r="AK122" i="4"/>
  <c r="AL122" i="4"/>
  <c r="AW122" i="4"/>
  <c r="AZ122" i="4"/>
  <c r="AU122" i="4"/>
  <c r="AV122" i="4"/>
  <c r="AX122" i="4"/>
  <c r="AN171" i="4"/>
  <c r="AL171" i="4"/>
  <c r="AK171" i="4"/>
  <c r="AI171" i="4"/>
  <c r="AJ171" i="4"/>
  <c r="J138" i="6"/>
  <c r="H171" i="4"/>
  <c r="BL171" i="4"/>
  <c r="BJ171" i="4"/>
  <c r="BI171" i="4"/>
  <c r="BH171" i="4"/>
  <c r="BG171" i="4"/>
  <c r="P96" i="4"/>
  <c r="AQ96" i="6" s="1"/>
  <c r="M96" i="4"/>
  <c r="K96" i="4"/>
  <c r="L96" i="4"/>
  <c r="N96" i="4"/>
  <c r="AB96" i="4"/>
  <c r="Y96" i="4"/>
  <c r="X96" i="4"/>
  <c r="W96" i="4"/>
  <c r="Z96" i="4"/>
  <c r="K54" i="4"/>
  <c r="BT54" i="4"/>
  <c r="BJ54" i="4"/>
  <c r="W54" i="4"/>
  <c r="BI54" i="4"/>
  <c r="AQ119" i="6"/>
  <c r="BH54" i="4"/>
  <c r="Y54" i="4"/>
  <c r="BV139" i="4"/>
  <c r="AV139" i="4"/>
  <c r="AL139" i="4"/>
  <c r="BT139" i="4"/>
  <c r="AK139" i="4"/>
  <c r="BJ139" i="4"/>
  <c r="W139" i="4"/>
  <c r="P81" i="4"/>
  <c r="AQ30" i="6" s="1"/>
  <c r="M81" i="4"/>
  <c r="K81" i="4"/>
  <c r="L81" i="4"/>
  <c r="N81" i="4"/>
  <c r="BX81" i="4"/>
  <c r="BV81" i="4"/>
  <c r="BT81" i="4"/>
  <c r="BS81" i="4"/>
  <c r="BU81" i="4"/>
  <c r="J30" i="6"/>
  <c r="H81" i="4"/>
  <c r="AN183" i="4"/>
  <c r="AL183" i="4"/>
  <c r="AJ183" i="4"/>
  <c r="AI183" i="4"/>
  <c r="AK183" i="4"/>
  <c r="AZ183" i="4"/>
  <c r="AX183" i="4"/>
  <c r="AW183" i="4"/>
  <c r="AV183" i="4"/>
  <c r="AU183" i="4"/>
  <c r="BT164" i="4"/>
  <c r="BS164" i="4"/>
  <c r="AJ164" i="4"/>
  <c r="Z164" i="4"/>
  <c r="BU164" i="4"/>
  <c r="J49" i="6"/>
  <c r="H146" i="4"/>
  <c r="H105" i="4"/>
  <c r="J99" i="6"/>
  <c r="BJ15" i="4"/>
  <c r="X15" i="4"/>
  <c r="AI15" i="4"/>
  <c r="AW15" i="4"/>
  <c r="Z15" i="4"/>
  <c r="BU15" i="4"/>
  <c r="BJ158" i="4"/>
  <c r="BI158" i="4"/>
  <c r="AQ105" i="6"/>
  <c r="BH158" i="4"/>
  <c r="Y158" i="4"/>
  <c r="AX158" i="4"/>
  <c r="K158" i="4"/>
  <c r="W106" i="4"/>
  <c r="AQ154" i="6"/>
  <c r="AV106" i="4"/>
  <c r="BU106" i="4"/>
  <c r="BG106" i="4"/>
  <c r="X106" i="4"/>
  <c r="AI51" i="4"/>
  <c r="M51" i="4"/>
  <c r="BU51" i="4"/>
  <c r="X51" i="4"/>
  <c r="N51" i="4"/>
  <c r="P43" i="4"/>
  <c r="AQ67" i="6" s="1"/>
  <c r="N43" i="4"/>
  <c r="M43" i="4"/>
  <c r="L43" i="4"/>
  <c r="K43" i="4"/>
  <c r="AB43" i="4"/>
  <c r="W43" i="4"/>
  <c r="Z43" i="4"/>
  <c r="X43" i="4"/>
  <c r="Y43" i="4"/>
  <c r="AZ64" i="4"/>
  <c r="AU64" i="4"/>
  <c r="AV64" i="4"/>
  <c r="AX64" i="4"/>
  <c r="AW64" i="4"/>
  <c r="BX64" i="4"/>
  <c r="BT64" i="4"/>
  <c r="BS64" i="4"/>
  <c r="BU64" i="4"/>
  <c r="BV64" i="4"/>
  <c r="H64" i="4"/>
  <c r="J78" i="6"/>
  <c r="AN142" i="4"/>
  <c r="AK142" i="4"/>
  <c r="AJ142" i="4"/>
  <c r="AL142" i="4"/>
  <c r="AI142" i="4"/>
  <c r="AV142" i="4"/>
  <c r="AZ142" i="4"/>
  <c r="AX142" i="4"/>
  <c r="AW142" i="4"/>
  <c r="AU142" i="4"/>
  <c r="BL142" i="4"/>
  <c r="BJ142" i="4"/>
  <c r="BI142" i="4"/>
  <c r="BG142" i="4"/>
  <c r="BH142" i="4"/>
  <c r="BV142" i="4"/>
  <c r="BX142" i="4"/>
  <c r="BT142" i="4"/>
  <c r="BU142" i="4"/>
  <c r="BS142" i="4"/>
  <c r="BV6" i="4"/>
  <c r="BX6" i="4"/>
  <c r="BT6" i="4"/>
  <c r="BU6" i="4"/>
  <c r="BS6" i="4"/>
  <c r="AV100" i="4"/>
  <c r="AZ100" i="4"/>
  <c r="AX100" i="4"/>
  <c r="AW100" i="4"/>
  <c r="AU100" i="4"/>
  <c r="BL100" i="4"/>
  <c r="BI100" i="4"/>
  <c r="BH100" i="4"/>
  <c r="BJ100" i="4"/>
  <c r="BV100" i="4"/>
  <c r="BX100" i="4"/>
  <c r="BT100" i="4"/>
  <c r="BU100" i="4"/>
  <c r="BS100" i="4"/>
  <c r="H19" i="4"/>
  <c r="J40" i="6"/>
  <c r="J171" i="6"/>
  <c r="H157" i="4"/>
  <c r="AN167" i="4"/>
  <c r="AK167" i="4"/>
  <c r="AI167" i="4"/>
  <c r="AJ167" i="4"/>
  <c r="AL167" i="4"/>
  <c r="AV167" i="4"/>
  <c r="AZ167" i="4"/>
  <c r="AX167" i="4"/>
  <c r="AW167" i="4"/>
  <c r="AU167" i="4"/>
  <c r="BL167" i="4"/>
  <c r="BI167" i="4"/>
  <c r="BH167" i="4"/>
  <c r="BJ167" i="4"/>
  <c r="BG167" i="4"/>
  <c r="BV167" i="4"/>
  <c r="BX167" i="4"/>
  <c r="BT167" i="4"/>
  <c r="BU167" i="4"/>
  <c r="BS167" i="4"/>
  <c r="AN23" i="4"/>
  <c r="AI23" i="4"/>
  <c r="AJ23" i="4"/>
  <c r="AK23" i="4"/>
  <c r="AL23" i="4"/>
  <c r="BT71" i="4"/>
  <c r="BS71" i="4"/>
  <c r="BX71" i="4"/>
  <c r="BV71" i="4"/>
  <c r="BU71" i="4"/>
  <c r="P92" i="4"/>
  <c r="AQ160" i="6" s="1"/>
  <c r="M92" i="4"/>
  <c r="K92" i="4"/>
  <c r="L92" i="4"/>
  <c r="N92" i="4"/>
  <c r="AB92" i="4"/>
  <c r="W92" i="4"/>
  <c r="X92" i="4"/>
  <c r="Z92" i="4"/>
  <c r="Y92" i="4"/>
  <c r="AB103" i="4"/>
  <c r="Y103" i="4"/>
  <c r="W103" i="4"/>
  <c r="X103" i="4"/>
  <c r="Z103" i="4"/>
  <c r="BH135" i="4"/>
  <c r="BT135" i="4"/>
  <c r="AK135" i="4"/>
  <c r="BJ135" i="4"/>
  <c r="W135" i="4"/>
  <c r="BI135" i="4"/>
  <c r="AQ107" i="6"/>
  <c r="AU161" i="4"/>
  <c r="BH161" i="4"/>
  <c r="AX161" i="4"/>
  <c r="K161" i="4"/>
  <c r="AW161" i="4"/>
  <c r="BV161" i="4"/>
  <c r="AI161" i="4"/>
  <c r="P94" i="4"/>
  <c r="AQ53" i="6" s="1"/>
  <c r="M94" i="4"/>
  <c r="K94" i="4"/>
  <c r="L94" i="4"/>
  <c r="N94" i="4"/>
  <c r="AB94" i="4"/>
  <c r="X94" i="4"/>
  <c r="Z94" i="4"/>
  <c r="Y94" i="4"/>
  <c r="W94" i="4"/>
  <c r="AB61" i="4"/>
  <c r="Y61" i="4"/>
  <c r="Z61" i="4"/>
  <c r="X61" i="4"/>
  <c r="W61" i="4"/>
  <c r="BS98" i="4"/>
  <c r="BX98" i="4"/>
  <c r="BT98" i="4"/>
  <c r="BU98" i="4"/>
  <c r="BV98" i="4"/>
  <c r="AJ98" i="4"/>
  <c r="AN98" i="4"/>
  <c r="AK98" i="4"/>
  <c r="AL98" i="4"/>
  <c r="AI98" i="4"/>
  <c r="AZ98" i="4"/>
  <c r="AW98" i="4"/>
  <c r="AX98" i="4"/>
  <c r="AU98" i="4"/>
  <c r="AV98" i="4"/>
  <c r="BJ98" i="4"/>
  <c r="BH98" i="4"/>
  <c r="BL98" i="4"/>
  <c r="BI98" i="4"/>
  <c r="H65" i="4"/>
  <c r="J185" i="6"/>
  <c r="J36" i="6"/>
  <c r="H53" i="4"/>
  <c r="H173" i="4"/>
  <c r="J126" i="6"/>
  <c r="AV185" i="4"/>
  <c r="AZ185" i="4"/>
  <c r="AX185" i="4"/>
  <c r="AW185" i="4"/>
  <c r="AU185" i="4"/>
  <c r="BL185" i="4"/>
  <c r="BI185" i="4"/>
  <c r="BH185" i="4"/>
  <c r="BJ185" i="4"/>
  <c r="BG185" i="4"/>
  <c r="BV185" i="4"/>
  <c r="BX185" i="4"/>
  <c r="BT185" i="4"/>
  <c r="BU185" i="4"/>
  <c r="BS185" i="4"/>
  <c r="AQ164" i="6"/>
  <c r="J87" i="6"/>
  <c r="H137" i="4"/>
  <c r="N55" i="4"/>
  <c r="K55" i="4"/>
  <c r="P55" i="4"/>
  <c r="AQ124" i="6" s="1"/>
  <c r="L55" i="4"/>
  <c r="M55" i="4"/>
  <c r="P141" i="4"/>
  <c r="AQ145" i="6" s="1"/>
  <c r="M141" i="4"/>
  <c r="K141" i="4"/>
  <c r="L141" i="4"/>
  <c r="N141" i="4"/>
  <c r="AB141" i="4"/>
  <c r="W141" i="4"/>
  <c r="X141" i="4"/>
  <c r="Z141" i="4"/>
  <c r="Y141" i="4"/>
  <c r="P34" i="4"/>
  <c r="AQ52" i="6" s="1"/>
  <c r="M34" i="4"/>
  <c r="K34" i="4"/>
  <c r="L34" i="4"/>
  <c r="N34" i="4"/>
  <c r="AB34" i="4"/>
  <c r="X34" i="4"/>
  <c r="Y34" i="4"/>
  <c r="W34" i="4"/>
  <c r="Z34" i="4"/>
  <c r="AZ116" i="4"/>
  <c r="AW116" i="4"/>
  <c r="AU116" i="4"/>
  <c r="AX116" i="4"/>
  <c r="AV116" i="4"/>
  <c r="N116" i="4"/>
  <c r="K116" i="4"/>
  <c r="L116" i="4"/>
  <c r="P116" i="4"/>
  <c r="AQ181" i="6" s="1"/>
  <c r="M116" i="4"/>
  <c r="W116" i="4"/>
  <c r="AB116" i="4"/>
  <c r="X116" i="4"/>
  <c r="Y116" i="4"/>
  <c r="Z116" i="4"/>
  <c r="AJ130" i="4"/>
  <c r="AN130" i="4"/>
  <c r="AK130" i="4"/>
  <c r="AL130" i="4"/>
  <c r="AI130" i="4"/>
  <c r="AZ130" i="4"/>
  <c r="AW130" i="4"/>
  <c r="AU130" i="4"/>
  <c r="AX130" i="4"/>
  <c r="AV130" i="4"/>
  <c r="BJ130" i="4"/>
  <c r="BL130" i="4"/>
  <c r="BG130" i="4"/>
  <c r="BH130" i="4"/>
  <c r="BI130" i="4"/>
  <c r="P102" i="4"/>
  <c r="AQ97" i="6" s="1"/>
  <c r="M102" i="4"/>
  <c r="K102" i="4"/>
  <c r="L102" i="4"/>
  <c r="N102" i="4"/>
  <c r="AB102" i="4"/>
  <c r="X102" i="4"/>
  <c r="Y102" i="4"/>
  <c r="W102" i="4"/>
  <c r="Z102" i="4"/>
  <c r="AX33" i="4"/>
  <c r="N33" i="4"/>
  <c r="AV33" i="4"/>
  <c r="M33" i="4"/>
  <c r="AU33" i="4"/>
  <c r="L33" i="4"/>
  <c r="AL18" i="4"/>
  <c r="BS18" i="4"/>
  <c r="AJ18" i="4"/>
  <c r="Z18" i="4"/>
  <c r="BS9" i="4"/>
  <c r="BU9" i="4"/>
  <c r="N9" i="4"/>
  <c r="AU9" i="4"/>
  <c r="AX9" i="4"/>
  <c r="K9" i="4"/>
  <c r="AV9" i="4"/>
  <c r="M9" i="4"/>
  <c r="BL149" i="4"/>
  <c r="BJ149" i="4"/>
  <c r="BH149" i="4"/>
  <c r="BI149" i="4"/>
  <c r="BL82" i="4"/>
  <c r="BI82" i="4"/>
  <c r="BG82" i="4"/>
  <c r="BH82" i="4"/>
  <c r="BJ82" i="4"/>
  <c r="J61" i="6"/>
  <c r="H118" i="4"/>
  <c r="BT70" i="4"/>
  <c r="BV70" i="4"/>
  <c r="BX70" i="4"/>
  <c r="BS70" i="4"/>
  <c r="BU70" i="4"/>
  <c r="M70" i="4"/>
  <c r="K70" i="4"/>
  <c r="P70" i="4"/>
  <c r="AQ176" i="6" s="1"/>
  <c r="L70" i="4"/>
  <c r="N70" i="4"/>
  <c r="BL35" i="4"/>
  <c r="BH35" i="4"/>
  <c r="BJ35" i="4"/>
  <c r="BG35" i="4"/>
  <c r="BI35" i="4"/>
  <c r="P35" i="4"/>
  <c r="AQ69" i="6" s="1"/>
  <c r="M35" i="4"/>
  <c r="L35" i="4"/>
  <c r="N35" i="4"/>
  <c r="K35" i="4"/>
  <c r="AB35" i="4"/>
  <c r="Z35" i="4"/>
  <c r="Y35" i="4"/>
  <c r="W35" i="4"/>
  <c r="X35" i="4"/>
  <c r="J12" i="6"/>
  <c r="H8" i="4"/>
  <c r="H148" i="4"/>
  <c r="J83" i="6"/>
  <c r="BL148" i="4"/>
  <c r="BH148" i="4"/>
  <c r="BG148" i="4"/>
  <c r="BI148" i="4"/>
  <c r="BJ148" i="4"/>
  <c r="AN148" i="4"/>
  <c r="AI148" i="4"/>
  <c r="AK148" i="4"/>
  <c r="AL148" i="4"/>
  <c r="AJ148" i="4"/>
  <c r="AZ148" i="4"/>
  <c r="AX148" i="4"/>
  <c r="AV148" i="4"/>
  <c r="AW148" i="4"/>
  <c r="AU148" i="4"/>
  <c r="J168" i="6"/>
  <c r="H99" i="4"/>
  <c r="AJ99" i="4"/>
  <c r="AN99" i="4"/>
  <c r="AK99" i="4"/>
  <c r="AL99" i="4"/>
  <c r="AI99" i="4"/>
  <c r="AZ99" i="4"/>
  <c r="AW99" i="4"/>
  <c r="AX99" i="4"/>
  <c r="AU99" i="4"/>
  <c r="AV99" i="4"/>
  <c r="BJ99" i="4"/>
  <c r="BG99" i="4"/>
  <c r="BH99" i="4"/>
  <c r="BL99" i="4"/>
  <c r="BI99" i="4"/>
  <c r="J41" i="6"/>
  <c r="H56" i="4"/>
  <c r="BV168" i="4"/>
  <c r="AL168" i="4"/>
  <c r="BS168" i="4"/>
  <c r="AV168" i="4"/>
  <c r="AU168" i="4"/>
  <c r="AQ179" i="6"/>
  <c r="AX168" i="4"/>
  <c r="K168" i="4"/>
  <c r="BL68" i="4"/>
  <c r="BG68" i="4"/>
  <c r="BI68" i="4"/>
  <c r="BJ68" i="4"/>
  <c r="BH68" i="4"/>
  <c r="BX68" i="4"/>
  <c r="BU68" i="4"/>
  <c r="BT68" i="4"/>
  <c r="BS68" i="4"/>
  <c r="BV68" i="4"/>
  <c r="N47" i="4"/>
  <c r="L47" i="4"/>
  <c r="P47" i="4"/>
  <c r="AQ117" i="6" s="1"/>
  <c r="K47" i="4"/>
  <c r="M47" i="4"/>
  <c r="W47" i="4"/>
  <c r="X47" i="4"/>
  <c r="Y47" i="4"/>
  <c r="AB47" i="4"/>
  <c r="Z47" i="4"/>
  <c r="BL150" i="4"/>
  <c r="BG150" i="4"/>
  <c r="BI150" i="4"/>
  <c r="BJ150" i="4"/>
  <c r="BH150" i="4"/>
  <c r="BX150" i="4"/>
  <c r="BU150" i="4"/>
  <c r="BS150" i="4"/>
  <c r="BT150" i="4"/>
  <c r="BV150" i="4"/>
  <c r="H180" i="4"/>
  <c r="J51" i="6"/>
  <c r="AN180" i="4"/>
  <c r="AK180" i="4"/>
  <c r="AL180" i="4"/>
  <c r="AI180" i="4"/>
  <c r="AV180" i="4"/>
  <c r="AZ180" i="4"/>
  <c r="AX180" i="4"/>
  <c r="AW180" i="4"/>
  <c r="AU180" i="4"/>
  <c r="BL14" i="4"/>
  <c r="BI14" i="4"/>
  <c r="BG14" i="4"/>
  <c r="BH14" i="4"/>
  <c r="BJ14" i="4"/>
  <c r="BV14" i="4"/>
  <c r="BX14" i="4"/>
  <c r="BT14" i="4"/>
  <c r="BU14" i="4"/>
  <c r="BS14" i="4"/>
  <c r="H108" i="4"/>
  <c r="J56" i="6"/>
  <c r="AN108" i="4"/>
  <c r="AK108" i="4"/>
  <c r="AJ108" i="4"/>
  <c r="AL108" i="4"/>
  <c r="AI108" i="4"/>
  <c r="AV108" i="4"/>
  <c r="AZ108" i="4"/>
  <c r="AX108" i="4"/>
  <c r="AW108" i="4"/>
  <c r="AU108" i="4"/>
  <c r="BL124" i="4"/>
  <c r="BJ124" i="4"/>
  <c r="BI124" i="4"/>
  <c r="BH124" i="4"/>
  <c r="BG124" i="4"/>
  <c r="BX124" i="4"/>
  <c r="BS124" i="4"/>
  <c r="BU124" i="4"/>
  <c r="BV124" i="4"/>
  <c r="BT124" i="4"/>
  <c r="H21" i="4"/>
  <c r="J39" i="6"/>
  <c r="BL21" i="4"/>
  <c r="BI21" i="4"/>
  <c r="BH21" i="4"/>
  <c r="BJ21" i="4"/>
  <c r="BG21" i="4"/>
  <c r="AN21" i="4"/>
  <c r="AK21" i="4"/>
  <c r="AI21" i="4"/>
  <c r="AJ21" i="4"/>
  <c r="AL21" i="4"/>
  <c r="AV21" i="4"/>
  <c r="AZ21" i="4"/>
  <c r="AX21" i="4"/>
  <c r="AU21" i="4"/>
  <c r="AW21" i="4"/>
  <c r="J182" i="6"/>
  <c r="H75" i="4"/>
  <c r="AJ75" i="4"/>
  <c r="AN75" i="4"/>
  <c r="AK75" i="4"/>
  <c r="AL75" i="4"/>
  <c r="AI75" i="4"/>
  <c r="AZ75" i="4"/>
  <c r="AW75" i="4"/>
  <c r="AU75" i="4"/>
  <c r="AX75" i="4"/>
  <c r="AV75" i="4"/>
  <c r="BJ75" i="4"/>
  <c r="BL75" i="4"/>
  <c r="BG75" i="4"/>
  <c r="BH75" i="4"/>
  <c r="BI75" i="4"/>
  <c r="AK16" i="4"/>
  <c r="BG16" i="4"/>
  <c r="BJ16" i="4"/>
  <c r="W16" i="4"/>
  <c r="BI16" i="4"/>
  <c r="AQ16" i="6"/>
  <c r="BH16" i="4"/>
  <c r="Y16" i="4"/>
  <c r="Z38" i="4"/>
  <c r="X38" i="4"/>
  <c r="P163" i="4"/>
  <c r="AQ129" i="6" s="1"/>
  <c r="M163" i="4"/>
  <c r="K163" i="4"/>
  <c r="L163" i="4"/>
  <c r="N163" i="4"/>
  <c r="AB163" i="4"/>
  <c r="W163" i="4"/>
  <c r="X163" i="4"/>
  <c r="Z163" i="4"/>
  <c r="Y163" i="4"/>
  <c r="BL115" i="4"/>
  <c r="BI115" i="4"/>
  <c r="BG115" i="4"/>
  <c r="BH115" i="4"/>
  <c r="BJ115" i="4"/>
  <c r="P115" i="4"/>
  <c r="AQ58" i="6" s="1"/>
  <c r="M115" i="4"/>
  <c r="K115" i="4"/>
  <c r="L115" i="4"/>
  <c r="N115" i="4"/>
  <c r="AB115" i="4"/>
  <c r="X115" i="4"/>
  <c r="Z115" i="4"/>
  <c r="Y115" i="4"/>
  <c r="W115" i="4"/>
  <c r="BT184" i="4"/>
  <c r="BV184" i="4"/>
  <c r="BX184" i="4"/>
  <c r="BU184" i="4"/>
  <c r="BS184" i="4"/>
  <c r="Y184" i="4"/>
  <c r="AB184" i="4"/>
  <c r="X184" i="4"/>
  <c r="W184" i="4"/>
  <c r="Z184" i="4"/>
  <c r="AN174" i="4"/>
  <c r="AK174" i="4"/>
  <c r="AJ174" i="4"/>
  <c r="AL174" i="4"/>
  <c r="AI174" i="4"/>
  <c r="AV174" i="4"/>
  <c r="AZ174" i="4"/>
  <c r="AX174" i="4"/>
  <c r="AW174" i="4"/>
  <c r="AU174" i="4"/>
  <c r="BL174" i="4"/>
  <c r="BJ174" i="4"/>
  <c r="BI174" i="4"/>
  <c r="BG174" i="4"/>
  <c r="BH174" i="4"/>
  <c r="BV174" i="4"/>
  <c r="BX174" i="4"/>
  <c r="BT174" i="4"/>
  <c r="BU174" i="4"/>
  <c r="BS174" i="4"/>
  <c r="BJ5" i="4"/>
  <c r="BH5" i="4"/>
  <c r="BL5" i="4"/>
  <c r="BI5" i="4"/>
  <c r="BG5" i="4"/>
  <c r="BS5" i="4"/>
  <c r="BX5" i="4"/>
  <c r="BU5" i="4"/>
  <c r="BT5" i="4"/>
  <c r="BV5" i="4"/>
  <c r="J135" i="6"/>
  <c r="H178" i="4"/>
  <c r="J63" i="6"/>
  <c r="H112" i="4"/>
  <c r="H66" i="4"/>
  <c r="J180" i="6"/>
  <c r="AV58" i="4"/>
  <c r="AZ58" i="4"/>
  <c r="AX58" i="4"/>
  <c r="AW58" i="4"/>
  <c r="AU58" i="4"/>
  <c r="BL58" i="4"/>
  <c r="BI58" i="4"/>
  <c r="BH58" i="4"/>
  <c r="BJ58" i="4"/>
  <c r="BG58" i="4"/>
  <c r="BV58" i="4"/>
  <c r="BX58" i="4"/>
  <c r="BT58" i="4"/>
  <c r="BU58" i="4"/>
  <c r="BS58" i="4"/>
  <c r="Z66" i="4"/>
  <c r="AQ180" i="6"/>
  <c r="AL66" i="4"/>
  <c r="BT66" i="4"/>
  <c r="AK66" i="4"/>
  <c r="BJ66" i="4"/>
  <c r="W66" i="4"/>
  <c r="BJ65" i="4"/>
  <c r="Z65" i="4"/>
  <c r="N65" i="4"/>
  <c r="M65" i="4"/>
  <c r="AU65" i="4"/>
  <c r="L65" i="4"/>
  <c r="AX87" i="4"/>
  <c r="X87" i="4"/>
  <c r="BJ87" i="4"/>
  <c r="W87" i="4"/>
  <c r="BI87" i="4"/>
  <c r="AQ31" i="6"/>
  <c r="BH87" i="4"/>
  <c r="Y87" i="4"/>
  <c r="AI12" i="4"/>
  <c r="M12" i="4"/>
  <c r="AL12" i="4"/>
  <c r="BT12" i="4"/>
  <c r="AK12" i="4"/>
  <c r="BJ12" i="4"/>
  <c r="W12" i="4"/>
  <c r="BL26" i="4"/>
  <c r="BH26" i="4"/>
  <c r="BI26" i="4"/>
  <c r="BG26" i="4"/>
  <c r="BJ26" i="4"/>
  <c r="AU26" i="4"/>
  <c r="AZ26" i="4"/>
  <c r="AW26" i="4"/>
  <c r="AX26" i="4"/>
  <c r="AV26" i="4"/>
  <c r="BL134" i="4"/>
  <c r="BH134" i="4"/>
  <c r="BI134" i="4"/>
  <c r="BG134" i="4"/>
  <c r="BJ134" i="4"/>
  <c r="BX134" i="4"/>
  <c r="BV134" i="4"/>
  <c r="BU134" i="4"/>
  <c r="BT134" i="4"/>
  <c r="BS134" i="4"/>
  <c r="BX121" i="4"/>
  <c r="BS121" i="4"/>
  <c r="BU121" i="4"/>
  <c r="BT121" i="4"/>
  <c r="BV121" i="4"/>
  <c r="BL86" i="4"/>
  <c r="BI86" i="4"/>
  <c r="BG86" i="4"/>
  <c r="BH86" i="4"/>
  <c r="BJ86" i="4"/>
  <c r="P86" i="4"/>
  <c r="AQ38" i="6" s="1"/>
  <c r="M86" i="4"/>
  <c r="K86" i="4"/>
  <c r="L86" i="4"/>
  <c r="N86" i="4"/>
  <c r="AB86" i="4"/>
  <c r="X86" i="4"/>
  <c r="Z86" i="4"/>
  <c r="Y86" i="4"/>
  <c r="W86" i="4"/>
  <c r="BX119" i="4"/>
  <c r="BS119" i="4"/>
  <c r="BT119" i="4"/>
  <c r="BU119" i="4"/>
  <c r="BV119" i="4"/>
  <c r="H119" i="4"/>
  <c r="J64" i="6"/>
  <c r="H7" i="4"/>
  <c r="J10" i="6"/>
  <c r="AB78" i="4"/>
  <c r="X78" i="4"/>
  <c r="Y78" i="4"/>
  <c r="W78" i="4"/>
  <c r="Z78" i="4"/>
  <c r="H29" i="4"/>
  <c r="J75" i="6"/>
  <c r="AJ101" i="4"/>
  <c r="AV101" i="4"/>
  <c r="AI101" i="4"/>
  <c r="BV101" i="4"/>
  <c r="BI101" i="4"/>
  <c r="N101" i="4"/>
  <c r="AU101" i="4"/>
  <c r="L101" i="4"/>
  <c r="AQ106" i="6"/>
  <c r="AQ153" i="6"/>
  <c r="AW145" i="4"/>
  <c r="AV145" i="4"/>
  <c r="AU145" i="4"/>
  <c r="AQ28" i="6"/>
  <c r="W56" i="4"/>
  <c r="BV56" i="4"/>
  <c r="AI56" i="4"/>
  <c r="AL56" i="4"/>
  <c r="BT56" i="4"/>
  <c r="AK56" i="4"/>
  <c r="AZ67" i="4"/>
  <c r="AW67" i="4"/>
  <c r="AU67" i="4"/>
  <c r="AX67" i="4"/>
  <c r="AV67" i="4"/>
  <c r="AJ67" i="4"/>
  <c r="AN67" i="4"/>
  <c r="AL67" i="4"/>
  <c r="AK67" i="4"/>
  <c r="AI67" i="4"/>
  <c r="H45" i="4"/>
  <c r="J54" i="6"/>
  <c r="AN45" i="4"/>
  <c r="AK45" i="4"/>
  <c r="AJ45" i="4"/>
  <c r="AL45" i="4"/>
  <c r="AI45" i="4"/>
  <c r="AV45" i="4"/>
  <c r="AZ45" i="4"/>
  <c r="AX45" i="4"/>
  <c r="AW45" i="4"/>
  <c r="AU45" i="4"/>
  <c r="AN89" i="4"/>
  <c r="AK89" i="4"/>
  <c r="AI89" i="4"/>
  <c r="AJ89" i="4"/>
  <c r="AL89" i="4"/>
  <c r="BS162" i="4"/>
  <c r="BU162" i="4"/>
  <c r="BX162" i="4"/>
  <c r="BT162" i="4"/>
  <c r="BV162" i="4"/>
  <c r="N162" i="4"/>
  <c r="L162" i="4"/>
  <c r="P162" i="4"/>
  <c r="AQ163" i="6" s="1"/>
  <c r="K162" i="4"/>
  <c r="M162" i="4"/>
  <c r="BT153" i="4"/>
  <c r="BV153" i="4"/>
  <c r="BX153" i="4"/>
  <c r="BU153" i="4"/>
  <c r="BS153" i="4"/>
  <c r="W46" i="4"/>
  <c r="AB46" i="4"/>
  <c r="Z46" i="4"/>
  <c r="Y46" i="4"/>
  <c r="X46" i="4"/>
  <c r="BU97" i="4"/>
  <c r="L97" i="4"/>
  <c r="BS97" i="4"/>
  <c r="AJ97" i="4"/>
  <c r="Z97" i="4"/>
  <c r="J84" i="6"/>
  <c r="H88" i="4"/>
  <c r="AB104" i="4"/>
  <c r="Y104" i="4"/>
  <c r="W104" i="4"/>
  <c r="X104" i="4"/>
  <c r="Z104" i="4"/>
  <c r="Y31" i="4"/>
  <c r="BG31" i="4"/>
  <c r="X31" i="4"/>
  <c r="N31" i="4"/>
  <c r="AV31" i="4"/>
  <c r="M31" i="4"/>
  <c r="AL112" i="4"/>
  <c r="BS112" i="4"/>
  <c r="AJ112" i="4"/>
  <c r="Z112" i="4"/>
  <c r="BS88" i="4"/>
  <c r="AJ88" i="4"/>
  <c r="AU88" i="4"/>
  <c r="AQ84" i="6"/>
  <c r="BU88" i="4"/>
  <c r="Z88" i="4"/>
  <c r="AX88" i="4"/>
  <c r="K88" i="4"/>
  <c r="AK133" i="4"/>
  <c r="AN133" i="4"/>
  <c r="AI133" i="4"/>
  <c r="AL133" i="4"/>
  <c r="AZ133" i="4"/>
  <c r="AW133" i="4"/>
  <c r="AU133" i="4"/>
  <c r="AV133" i="4"/>
  <c r="AX133" i="4"/>
  <c r="AB129" i="4"/>
  <c r="X129" i="4"/>
  <c r="W129" i="4"/>
  <c r="Z129" i="4"/>
  <c r="Y129" i="4"/>
  <c r="J46" i="6"/>
  <c r="H22" i="4"/>
  <c r="K152" i="4"/>
  <c r="P152" i="4"/>
  <c r="AQ169" i="6" s="1"/>
  <c r="N152" i="4"/>
  <c r="M152" i="4"/>
  <c r="L152" i="4"/>
  <c r="J169" i="6"/>
  <c r="H152" i="4"/>
  <c r="BV37" i="4"/>
  <c r="AX37" i="4"/>
  <c r="BJ37" i="4"/>
  <c r="W37" i="4"/>
  <c r="BJ132" i="4"/>
  <c r="BH132" i="4"/>
  <c r="N132" i="4"/>
  <c r="AU132" i="4"/>
  <c r="X132" i="4"/>
  <c r="BV132" i="4"/>
  <c r="AI132" i="4"/>
  <c r="J136" i="6"/>
  <c r="H160" i="4"/>
  <c r="N160" i="4"/>
  <c r="P160" i="4"/>
  <c r="AQ136" i="6" s="1"/>
  <c r="K160" i="4"/>
  <c r="L160" i="4"/>
  <c r="M160" i="4"/>
  <c r="AJ151" i="4"/>
  <c r="AN151" i="4"/>
  <c r="AK151" i="4"/>
  <c r="AL151" i="4"/>
  <c r="AI151" i="4"/>
  <c r="AZ151" i="4"/>
  <c r="AW151" i="4"/>
  <c r="AU151" i="4"/>
  <c r="AX151" i="4"/>
  <c r="AV151" i="4"/>
  <c r="BJ151" i="4"/>
  <c r="BH151" i="4"/>
  <c r="BL151" i="4"/>
  <c r="BG151" i="4"/>
  <c r="BI151" i="4"/>
  <c r="P20" i="4"/>
  <c r="AQ43" i="6" s="1"/>
  <c r="L20" i="4"/>
  <c r="M20" i="4"/>
  <c r="N20" i="4"/>
  <c r="K20" i="4"/>
  <c r="P60" i="4"/>
  <c r="AQ45" i="6" s="1"/>
  <c r="N60" i="4"/>
  <c r="L60" i="4"/>
  <c r="K60" i="4"/>
  <c r="M60" i="4"/>
  <c r="P136" i="4"/>
  <c r="AQ172" i="6" s="1"/>
  <c r="M136" i="4"/>
  <c r="K136" i="4"/>
  <c r="L136" i="4"/>
  <c r="N136" i="4"/>
  <c r="AB136" i="4"/>
  <c r="X136" i="4"/>
  <c r="W136" i="4"/>
  <c r="Z136" i="4"/>
  <c r="Y136" i="4"/>
  <c r="P155" i="4"/>
  <c r="AQ7" i="6" s="1"/>
  <c r="M155" i="4"/>
  <c r="K155" i="4"/>
  <c r="L155" i="4"/>
  <c r="N155" i="4"/>
  <c r="AB155" i="4"/>
  <c r="X155" i="4"/>
  <c r="Z155" i="4"/>
  <c r="Y155" i="4"/>
  <c r="W155" i="4"/>
  <c r="W175" i="4"/>
  <c r="X175" i="4"/>
  <c r="Y175" i="4"/>
  <c r="AB175" i="4"/>
  <c r="Z175" i="4"/>
  <c r="N175" i="4"/>
  <c r="P175" i="4"/>
  <c r="AQ137" i="6" s="1"/>
  <c r="K175" i="4"/>
  <c r="L175" i="4"/>
  <c r="M175" i="4"/>
  <c r="BU72" i="6"/>
  <c r="BU166" i="6"/>
  <c r="AB172" i="4"/>
  <c r="Z172" i="4"/>
  <c r="X172" i="4"/>
  <c r="W172" i="4"/>
  <c r="Y172" i="4"/>
  <c r="K172" i="4"/>
  <c r="P172" i="4"/>
  <c r="AQ162" i="6" s="1"/>
  <c r="M172" i="4"/>
  <c r="N172" i="4"/>
  <c r="L172" i="4"/>
  <c r="P90" i="4"/>
  <c r="AQ128" i="6" s="1"/>
  <c r="M90" i="4"/>
  <c r="K90" i="4"/>
  <c r="L90" i="4"/>
  <c r="N90" i="4"/>
  <c r="AB90" i="4"/>
  <c r="X90" i="4"/>
  <c r="Y90" i="4"/>
  <c r="W90" i="4"/>
  <c r="Z90" i="4"/>
  <c r="Y77" i="4"/>
  <c r="BG77" i="4"/>
  <c r="X77" i="4"/>
  <c r="N77" i="4"/>
  <c r="AV77" i="4"/>
  <c r="M77" i="4"/>
  <c r="AN111" i="4"/>
  <c r="AK111" i="4"/>
  <c r="AL111" i="4"/>
  <c r="AJ111" i="4"/>
  <c r="AI111" i="4"/>
  <c r="J26" i="6"/>
  <c r="H84" i="4"/>
  <c r="P84" i="4"/>
  <c r="AQ26" i="6" s="1"/>
  <c r="M84" i="4"/>
  <c r="K84" i="4"/>
  <c r="L84" i="4"/>
  <c r="N84" i="4"/>
  <c r="BL80" i="4"/>
  <c r="BJ80" i="4"/>
  <c r="BH80" i="4"/>
  <c r="BG80" i="4"/>
  <c r="BI80" i="4"/>
  <c r="BX80" i="4"/>
  <c r="BT80" i="4"/>
  <c r="BS80" i="4"/>
  <c r="BU80" i="4"/>
  <c r="BV80" i="4"/>
  <c r="J25" i="6"/>
  <c r="H72" i="4"/>
  <c r="AN72" i="4"/>
  <c r="AK72" i="4"/>
  <c r="AI72" i="4"/>
  <c r="AJ72" i="4"/>
  <c r="AL72" i="4"/>
  <c r="BJ181" i="4"/>
  <c r="BH181" i="4"/>
  <c r="BL181" i="4"/>
  <c r="BG181" i="4"/>
  <c r="BI181" i="4"/>
  <c r="BS181" i="4"/>
  <c r="BT181" i="4"/>
  <c r="BU181" i="4"/>
  <c r="BX181" i="4"/>
  <c r="BV181" i="4"/>
  <c r="H50" i="4"/>
  <c r="J113" i="6"/>
  <c r="Y50" i="4"/>
  <c r="AB50" i="4"/>
  <c r="X50" i="4"/>
  <c r="Z50" i="4"/>
  <c r="W50" i="4"/>
  <c r="N169" i="4"/>
  <c r="K169" i="4"/>
  <c r="L169" i="4"/>
  <c r="P169" i="4"/>
  <c r="AQ184" i="6" s="1"/>
  <c r="M169" i="4"/>
  <c r="J184" i="6"/>
  <c r="H169" i="4"/>
  <c r="J15" i="6"/>
  <c r="H10" i="4"/>
  <c r="H156" i="4"/>
  <c r="J174" i="6"/>
  <c r="AL144" i="4"/>
  <c r="BG144" i="4"/>
  <c r="X144" i="4"/>
  <c r="N144" i="4"/>
  <c r="AV144" i="4"/>
  <c r="M144" i="4"/>
  <c r="AL53" i="4"/>
  <c r="BS53" i="4"/>
  <c r="AJ53" i="4"/>
  <c r="Z53" i="4"/>
  <c r="BS69" i="4"/>
  <c r="BT69" i="4"/>
  <c r="BU69" i="4"/>
  <c r="BX69" i="4"/>
  <c r="BV69" i="4"/>
  <c r="W69" i="4"/>
  <c r="Y69" i="4"/>
  <c r="AB69" i="4"/>
  <c r="X69" i="4"/>
  <c r="Z69" i="4"/>
  <c r="AN59" i="4"/>
  <c r="AK59" i="4"/>
  <c r="AJ59" i="4"/>
  <c r="AL59" i="4"/>
  <c r="AI59" i="4"/>
  <c r="AV59" i="4"/>
  <c r="AZ59" i="4"/>
  <c r="AX59" i="4"/>
  <c r="AW59" i="4"/>
  <c r="AU59" i="4"/>
  <c r="BL59" i="4"/>
  <c r="BJ59" i="4"/>
  <c r="BI59" i="4"/>
  <c r="BG59" i="4"/>
  <c r="BH59" i="4"/>
  <c r="BV59" i="4"/>
  <c r="BX59" i="4"/>
  <c r="BT59" i="4"/>
  <c r="BU59" i="4"/>
  <c r="BS59" i="4"/>
  <c r="BL62" i="4"/>
  <c r="BI62" i="4"/>
  <c r="BG62" i="4"/>
  <c r="BH62" i="4"/>
  <c r="BJ62" i="4"/>
  <c r="BV62" i="4"/>
  <c r="BX62" i="4"/>
  <c r="BT62" i="4"/>
  <c r="BU62" i="4"/>
  <c r="BS62" i="4"/>
  <c r="AZ63" i="4"/>
  <c r="AW63" i="4"/>
  <c r="AX63" i="4"/>
  <c r="AU63" i="4"/>
  <c r="AV63" i="4"/>
  <c r="AJ63" i="4"/>
  <c r="AN63" i="4"/>
  <c r="AK63" i="4"/>
  <c r="AL63" i="4"/>
  <c r="AI63" i="4"/>
  <c r="Z109" i="4"/>
  <c r="AB109" i="4"/>
  <c r="W109" i="4"/>
  <c r="Y109" i="4"/>
  <c r="X109" i="4"/>
  <c r="K109" i="4"/>
  <c r="P109" i="4"/>
  <c r="AQ178" i="6" s="1"/>
  <c r="M109" i="4"/>
  <c r="L109" i="4"/>
  <c r="N109" i="4"/>
  <c r="H143" i="4"/>
  <c r="J173" i="6"/>
  <c r="P44" i="4"/>
  <c r="AQ112" i="6" s="1"/>
  <c r="M44" i="4"/>
  <c r="K44" i="4"/>
  <c r="L44" i="4"/>
  <c r="N44" i="4"/>
  <c r="AB44" i="4"/>
  <c r="Y44" i="4"/>
  <c r="W44" i="4"/>
  <c r="X44" i="4"/>
  <c r="Z44" i="4"/>
  <c r="BI57" i="4"/>
  <c r="AI57" i="4"/>
  <c r="BV57" i="4"/>
  <c r="BU57" i="4"/>
  <c r="BI128" i="4"/>
  <c r="AV128" i="4"/>
  <c r="BG128" i="4"/>
  <c r="BS128" i="4"/>
  <c r="AJ128" i="4"/>
  <c r="AJ110" i="4"/>
  <c r="BV110" i="4"/>
  <c r="AI110" i="4"/>
  <c r="AL110" i="4"/>
  <c r="BT110" i="4"/>
  <c r="AK110" i="4"/>
  <c r="Z154" i="4"/>
  <c r="BU154" i="4"/>
  <c r="BG154" i="4"/>
  <c r="X154" i="4"/>
  <c r="N154" i="4"/>
  <c r="AW182" i="4"/>
  <c r="BV182" i="4"/>
  <c r="AI182" i="4"/>
  <c r="AL182" i="4"/>
  <c r="BT182" i="4"/>
  <c r="AK182" i="4"/>
  <c r="H107" i="4"/>
  <c r="J22" i="6"/>
  <c r="AN176" i="4"/>
  <c r="AL176" i="4"/>
  <c r="AK176" i="4"/>
  <c r="AJ176" i="4"/>
  <c r="AI176" i="4"/>
  <c r="AB176" i="4"/>
  <c r="Y176" i="4"/>
  <c r="W176" i="4"/>
  <c r="Z176" i="4"/>
  <c r="X176" i="4"/>
  <c r="P41" i="4"/>
  <c r="AQ74" i="6" s="1"/>
  <c r="L41" i="4"/>
  <c r="M41" i="4"/>
  <c r="N41" i="4"/>
  <c r="K41" i="4"/>
  <c r="BX4" i="4"/>
  <c r="BU4" i="4"/>
  <c r="BS4" i="4"/>
  <c r="BT4" i="4"/>
  <c r="BV4" i="4"/>
  <c r="H177" i="4"/>
  <c r="J142" i="6"/>
  <c r="N165" i="4"/>
  <c r="K165" i="4"/>
  <c r="L165" i="4"/>
  <c r="P165" i="4"/>
  <c r="AQ134" i="6" s="1"/>
  <c r="M165" i="4"/>
  <c r="W165" i="4"/>
  <c r="AB165" i="4"/>
  <c r="X165" i="4"/>
  <c r="Y165" i="4"/>
  <c r="Z165" i="4"/>
  <c r="AN159" i="4"/>
  <c r="AL159" i="4"/>
  <c r="AI159" i="4"/>
  <c r="AJ159" i="4"/>
  <c r="AK159" i="4"/>
  <c r="AZ159" i="4"/>
  <c r="AX159" i="4"/>
  <c r="AW159" i="4"/>
  <c r="AV159" i="4"/>
  <c r="AU159" i="4"/>
  <c r="BL159" i="4"/>
  <c r="BI159" i="4"/>
  <c r="BH159" i="4"/>
  <c r="BG159" i="4"/>
  <c r="BJ159" i="4"/>
  <c r="BV173" i="4"/>
  <c r="AV173" i="4"/>
  <c r="AL173" i="4"/>
  <c r="BT173" i="4"/>
  <c r="AK173" i="4"/>
  <c r="BJ173" i="4"/>
  <c r="W173" i="4"/>
  <c r="BS127" i="4"/>
  <c r="N127" i="4"/>
  <c r="AV127" i="4"/>
  <c r="M127" i="4"/>
  <c r="AU127" i="4"/>
  <c r="L127" i="4"/>
  <c r="K29" i="4"/>
  <c r="BT29" i="4"/>
  <c r="BJ29" i="4"/>
  <c r="W29" i="4"/>
  <c r="BI29" i="4"/>
  <c r="AQ75" i="6"/>
  <c r="BH29" i="4"/>
  <c r="Y29" i="4"/>
  <c r="Z178" i="4"/>
  <c r="M178" i="4"/>
  <c r="W178" i="4"/>
  <c r="BJ178" i="4"/>
  <c r="W25" i="4"/>
  <c r="AW25" i="4"/>
  <c r="Z25" i="4"/>
  <c r="BU25" i="4"/>
  <c r="BG25" i="4"/>
  <c r="X25" i="4"/>
  <c r="BH42" i="4"/>
  <c r="BG42" i="4"/>
  <c r="BL42" i="4"/>
  <c r="BJ42" i="4"/>
  <c r="BI42" i="4"/>
  <c r="N42" i="4"/>
  <c r="K42" i="4"/>
  <c r="P42" i="4"/>
  <c r="AQ121" i="6" s="1"/>
  <c r="L42" i="4"/>
  <c r="M42" i="4"/>
  <c r="J121" i="6"/>
  <c r="H42" i="4"/>
  <c r="AZ39" i="4"/>
  <c r="AU39" i="4"/>
  <c r="AV39" i="4"/>
  <c r="AW39" i="4"/>
  <c r="AX39" i="4"/>
  <c r="AN39" i="4"/>
  <c r="AL39" i="4"/>
  <c r="AI39" i="4"/>
  <c r="AJ39" i="4"/>
  <c r="AK39" i="4"/>
  <c r="BX36" i="4"/>
  <c r="BS36" i="4"/>
  <c r="BV36" i="4"/>
  <c r="BU36" i="4"/>
  <c r="BT36" i="4"/>
  <c r="J33" i="6"/>
  <c r="H36" i="4"/>
  <c r="AJ49" i="4"/>
  <c r="AN49" i="4"/>
  <c r="AL49" i="4"/>
  <c r="AK49" i="4"/>
  <c r="AI49" i="4"/>
  <c r="AZ49" i="4"/>
  <c r="AW49" i="4"/>
  <c r="AU49" i="4"/>
  <c r="AX49" i="4"/>
  <c r="AV49" i="4"/>
  <c r="BL76" i="4"/>
  <c r="BJ76" i="4"/>
  <c r="BH76" i="4"/>
  <c r="BG76" i="4"/>
  <c r="BI76" i="4"/>
  <c r="P76" i="4"/>
  <c r="AQ47" i="6" s="1"/>
  <c r="M76" i="4"/>
  <c r="K76" i="4"/>
  <c r="N76" i="4"/>
  <c r="L76" i="4"/>
  <c r="H40" i="4"/>
  <c r="J71" i="6"/>
  <c r="AB122" i="4"/>
  <c r="W122" i="4"/>
  <c r="Z122" i="4"/>
  <c r="Y122" i="4"/>
  <c r="X122" i="4"/>
  <c r="K171" i="4"/>
  <c r="P171" i="4"/>
  <c r="AQ138" i="6" s="1"/>
  <c r="L171" i="4"/>
  <c r="N171" i="4"/>
  <c r="M171" i="4"/>
  <c r="BX171" i="4"/>
  <c r="BU171" i="4"/>
  <c r="BT171" i="4"/>
  <c r="BS171" i="4"/>
  <c r="BV171" i="4"/>
  <c r="AZ171" i="4"/>
  <c r="AX171" i="4"/>
  <c r="AU171" i="4"/>
  <c r="AW171" i="4"/>
  <c r="AV171" i="4"/>
  <c r="AN96" i="4"/>
  <c r="AK96" i="4"/>
  <c r="AI96" i="4"/>
  <c r="AJ96" i="4"/>
  <c r="AL96" i="4"/>
  <c r="AV96" i="4"/>
  <c r="AZ96" i="4"/>
  <c r="AX96" i="4"/>
  <c r="AW96" i="4"/>
  <c r="AU96" i="4"/>
  <c r="BL96" i="4"/>
  <c r="BI96" i="4"/>
  <c r="BH96" i="4"/>
  <c r="BJ96" i="4"/>
  <c r="BV96" i="4"/>
  <c r="BX96" i="4"/>
  <c r="BT96" i="4"/>
  <c r="BU96" i="4"/>
  <c r="BS96" i="4"/>
  <c r="H126" i="4"/>
  <c r="J44" i="6"/>
  <c r="BG54" i="4"/>
  <c r="AK54" i="4"/>
  <c r="N54" i="4"/>
  <c r="AV54" i="4"/>
  <c r="M54" i="4"/>
  <c r="AU54" i="4"/>
  <c r="L54" i="4"/>
  <c r="AI139" i="4"/>
  <c r="M139" i="4"/>
  <c r="BU139" i="4"/>
  <c r="BG139" i="4"/>
  <c r="X139" i="4"/>
  <c r="N139" i="4"/>
  <c r="P113" i="4"/>
  <c r="AQ111" i="6" s="1"/>
  <c r="M113" i="4"/>
  <c r="K113" i="4"/>
  <c r="L113" i="4"/>
  <c r="N113" i="4"/>
  <c r="AB113" i="4"/>
  <c r="W113" i="4"/>
  <c r="X113" i="4"/>
  <c r="Z113" i="4"/>
  <c r="Y113" i="4"/>
  <c r="K183" i="4"/>
  <c r="P183" i="4"/>
  <c r="AQ109" i="6" s="1"/>
  <c r="M183" i="4"/>
  <c r="L183" i="4"/>
  <c r="N183" i="4"/>
  <c r="J109" i="6"/>
  <c r="H183" i="4"/>
  <c r="BG164" i="4"/>
  <c r="AK164" i="4"/>
  <c r="BJ164" i="4"/>
  <c r="W164" i="4"/>
  <c r="BI164" i="4"/>
  <c r="AQ141" i="6"/>
  <c r="BH164" i="4"/>
  <c r="Y164" i="4"/>
  <c r="AV57" i="6"/>
  <c r="AN105" i="4"/>
  <c r="AK105" i="4"/>
  <c r="AI105" i="4"/>
  <c r="AJ105" i="4"/>
  <c r="AL105" i="4"/>
  <c r="AX157" i="4"/>
  <c r="AW157" i="4"/>
  <c r="BV157" i="4"/>
  <c r="K15" i="4"/>
  <c r="BT15" i="4"/>
  <c r="BS15" i="4"/>
  <c r="AX15" i="4"/>
  <c r="AJ15" i="4"/>
  <c r="AQ9" i="6"/>
  <c r="BH15" i="4"/>
  <c r="Y15" i="4"/>
  <c r="AJ158" i="4"/>
  <c r="W158" i="4"/>
  <c r="AV158" i="4"/>
  <c r="M158" i="4"/>
  <c r="AU158" i="4"/>
  <c r="L158" i="4"/>
  <c r="L106" i="4"/>
  <c r="BS106" i="4"/>
  <c r="BV106" i="4"/>
  <c r="AI106" i="4"/>
  <c r="BH106" i="4"/>
  <c r="Y106" i="4"/>
  <c r="AX106" i="4"/>
  <c r="M106" i="4"/>
  <c r="AQ62" i="6"/>
  <c r="BI51" i="4"/>
  <c r="BH51" i="4"/>
  <c r="Y51" i="4"/>
  <c r="AX51" i="4"/>
  <c r="K51" i="4"/>
  <c r="AW51" i="4"/>
  <c r="BL43" i="4"/>
  <c r="BJ43" i="4"/>
  <c r="BI43" i="4"/>
  <c r="BG43" i="4"/>
  <c r="BH43" i="4"/>
  <c r="BX43" i="4"/>
  <c r="BS43" i="4"/>
  <c r="BU43" i="4"/>
  <c r="BT43" i="4"/>
  <c r="BV43" i="4"/>
  <c r="BL64" i="4"/>
  <c r="BJ64" i="4"/>
  <c r="BH64" i="4"/>
  <c r="BG64" i="4"/>
  <c r="BI64" i="4"/>
  <c r="H142" i="4"/>
  <c r="J147" i="6"/>
  <c r="P6" i="4"/>
  <c r="AQ8" i="6" s="1"/>
  <c r="M6" i="4"/>
  <c r="K6" i="4"/>
  <c r="L6" i="4"/>
  <c r="N6" i="4"/>
  <c r="H100" i="4"/>
  <c r="J98" i="6"/>
  <c r="J24" i="6"/>
  <c r="H79" i="4"/>
  <c r="H167" i="4"/>
  <c r="J143" i="6"/>
  <c r="AU23" i="4"/>
  <c r="AZ23" i="4"/>
  <c r="AW23" i="4"/>
  <c r="AX23" i="4"/>
  <c r="AV23" i="4"/>
  <c r="AB23" i="4"/>
  <c r="W23" i="4"/>
  <c r="Y23" i="4"/>
  <c r="X23" i="4"/>
  <c r="Z23" i="4"/>
  <c r="BH71" i="4"/>
  <c r="BG71" i="4"/>
  <c r="BL71" i="4"/>
  <c r="BJ71" i="4"/>
  <c r="BI71" i="4"/>
  <c r="AZ71" i="4"/>
  <c r="AW71" i="4"/>
  <c r="AU71" i="4"/>
  <c r="AV71" i="4"/>
  <c r="AX71" i="4"/>
  <c r="AN92" i="4"/>
  <c r="AK92" i="4"/>
  <c r="AJ92" i="4"/>
  <c r="AL92" i="4"/>
  <c r="AI92" i="4"/>
  <c r="AV92" i="4"/>
  <c r="AZ92" i="4"/>
  <c r="AX92" i="4"/>
  <c r="AW92" i="4"/>
  <c r="AU92" i="4"/>
  <c r="BL92" i="4"/>
  <c r="BJ92" i="4"/>
  <c r="BI92" i="4"/>
  <c r="BG92" i="4"/>
  <c r="BH92" i="4"/>
  <c r="BV92" i="4"/>
  <c r="BX92" i="4"/>
  <c r="BT92" i="4"/>
  <c r="BU92" i="4"/>
  <c r="BS92" i="4"/>
  <c r="BV103" i="4"/>
  <c r="BX103" i="4"/>
  <c r="BT103" i="4"/>
  <c r="BU103" i="4"/>
  <c r="BS103" i="4"/>
  <c r="L135" i="4"/>
  <c r="Y135" i="4"/>
  <c r="BG135" i="4"/>
  <c r="X135" i="4"/>
  <c r="N135" i="4"/>
  <c r="AV135" i="4"/>
  <c r="M135" i="4"/>
  <c r="Y161" i="4"/>
  <c r="BS161" i="4"/>
  <c r="AJ161" i="4"/>
  <c r="Z161" i="4"/>
  <c r="BL94" i="4"/>
  <c r="BI94" i="4"/>
  <c r="BG94" i="4"/>
  <c r="BH94" i="4"/>
  <c r="BJ94" i="4"/>
  <c r="BV94" i="4"/>
  <c r="BX94" i="4"/>
  <c r="BT94" i="4"/>
  <c r="BU94" i="4"/>
  <c r="BS94" i="4"/>
  <c r="BX61" i="4"/>
  <c r="BV61" i="4"/>
  <c r="BU61" i="4"/>
  <c r="BS61" i="4"/>
  <c r="BT61" i="4"/>
  <c r="J103" i="6"/>
  <c r="H98" i="4"/>
  <c r="BG72" i="6"/>
  <c r="H168" i="4"/>
  <c r="J179" i="6"/>
  <c r="J17" i="6"/>
  <c r="H9" i="4"/>
  <c r="H185" i="4"/>
  <c r="J130" i="6"/>
  <c r="AQ127" i="6"/>
  <c r="Y55" i="4"/>
  <c r="W55" i="4"/>
  <c r="AB55" i="4"/>
  <c r="X55" i="4"/>
  <c r="Z55" i="4"/>
  <c r="AV141" i="4"/>
  <c r="AZ141" i="4"/>
  <c r="AX141" i="4"/>
  <c r="AW141" i="4"/>
  <c r="AU141" i="4"/>
  <c r="BL141" i="4"/>
  <c r="BJ141" i="4"/>
  <c r="BI141" i="4"/>
  <c r="BG141" i="4"/>
  <c r="BH141" i="4"/>
  <c r="BV141" i="4"/>
  <c r="BX141" i="4"/>
  <c r="BT141" i="4"/>
  <c r="BU141" i="4"/>
  <c r="BS141" i="4"/>
  <c r="BL34" i="4"/>
  <c r="BI34" i="4"/>
  <c r="BH34" i="4"/>
  <c r="BJ34" i="4"/>
  <c r="BG34" i="4"/>
  <c r="BS116" i="4"/>
  <c r="BT116" i="4"/>
  <c r="BU116" i="4"/>
  <c r="BX116" i="4"/>
  <c r="BV116" i="4"/>
  <c r="W130" i="4"/>
  <c r="AB130" i="4"/>
  <c r="X130" i="4"/>
  <c r="Y130" i="4"/>
  <c r="Z130" i="4"/>
  <c r="J68" i="6"/>
  <c r="H33" i="4"/>
  <c r="H77" i="4"/>
  <c r="J175" i="6"/>
  <c r="AV102" i="4"/>
  <c r="AZ102" i="4"/>
  <c r="AX102" i="4"/>
  <c r="AW102" i="4"/>
  <c r="AU102" i="4"/>
  <c r="BL102" i="4"/>
  <c r="BI102" i="4"/>
  <c r="BH102" i="4"/>
  <c r="BJ102" i="4"/>
  <c r="BV102" i="4"/>
  <c r="BX102" i="4"/>
  <c r="BT102" i="4"/>
  <c r="BU102" i="4"/>
  <c r="BS102" i="4"/>
  <c r="BH18" i="4"/>
  <c r="BJ9" i="4"/>
  <c r="BV9" i="4"/>
  <c r="AI149" i="4"/>
  <c r="AN149" i="4"/>
  <c r="AJ149" i="4"/>
  <c r="AK149" i="4"/>
  <c r="AL149" i="4"/>
  <c r="AK82" i="4"/>
  <c r="AI82" i="4"/>
  <c r="AN82" i="4"/>
  <c r="AJ82" i="4"/>
  <c r="AL82" i="4"/>
  <c r="AW82" i="4"/>
  <c r="AZ82" i="4"/>
  <c r="AV82" i="4"/>
  <c r="AU82" i="4"/>
  <c r="AX82" i="4"/>
  <c r="Z82" i="4"/>
  <c r="W82" i="4"/>
  <c r="AB82" i="4"/>
  <c r="X82" i="4"/>
  <c r="Y82" i="4"/>
  <c r="P118" i="4"/>
  <c r="AQ61" i="6" s="1"/>
  <c r="N118" i="4"/>
  <c r="L118" i="4"/>
  <c r="K118" i="4"/>
  <c r="M118" i="4"/>
  <c r="H70" i="4"/>
  <c r="J176" i="6"/>
  <c r="AN70" i="4"/>
  <c r="AK70" i="4"/>
  <c r="AI70" i="4"/>
  <c r="AJ70" i="4"/>
  <c r="AL70" i="4"/>
  <c r="AV70" i="4"/>
  <c r="AU70" i="4"/>
  <c r="AZ70" i="4"/>
  <c r="AW70" i="4"/>
  <c r="AX70" i="4"/>
  <c r="BH70" i="4"/>
  <c r="BL70" i="4"/>
  <c r="BG70" i="4"/>
  <c r="BI70" i="4"/>
  <c r="BJ70" i="4"/>
  <c r="BX35" i="4"/>
  <c r="BT35" i="4"/>
  <c r="BU35" i="4"/>
  <c r="BS35" i="4"/>
  <c r="BV35" i="4"/>
  <c r="AV8" i="4"/>
  <c r="AZ8" i="4"/>
  <c r="AX8" i="4"/>
  <c r="AU8" i="4"/>
  <c r="AW8" i="4"/>
  <c r="AN8" i="4"/>
  <c r="AK8" i="4"/>
  <c r="AI8" i="4"/>
  <c r="AJ8" i="4"/>
  <c r="AL8" i="4"/>
  <c r="P83" i="4"/>
  <c r="AQ161" i="6" s="1"/>
  <c r="M83" i="4"/>
  <c r="K83" i="4"/>
  <c r="L83" i="4"/>
  <c r="N83" i="4"/>
  <c r="AB83" i="4"/>
  <c r="W83" i="4"/>
  <c r="X83" i="4"/>
  <c r="Z83" i="4"/>
  <c r="Y83" i="4"/>
  <c r="AB148" i="4"/>
  <c r="Y148" i="4"/>
  <c r="W148" i="4"/>
  <c r="X148" i="4"/>
  <c r="Z148" i="4"/>
  <c r="J16" i="6"/>
  <c r="H16" i="4"/>
  <c r="H164" i="4"/>
  <c r="J141" i="6"/>
  <c r="P166" i="4"/>
  <c r="AQ95" i="6" s="1"/>
  <c r="L166" i="4"/>
  <c r="M166" i="4"/>
  <c r="K166" i="4"/>
  <c r="N166" i="4"/>
  <c r="BU168" i="4"/>
  <c r="Z168" i="4"/>
  <c r="AJ168" i="4"/>
  <c r="AI168" i="4"/>
  <c r="L168" i="4"/>
  <c r="H68" i="4"/>
  <c r="J77" i="6"/>
  <c r="AZ68" i="4"/>
  <c r="AU68" i="4"/>
  <c r="AV68" i="4"/>
  <c r="AX68" i="4"/>
  <c r="AW68" i="4"/>
  <c r="BJ47" i="4"/>
  <c r="BL47" i="4"/>
  <c r="BG47" i="4"/>
  <c r="BH47" i="4"/>
  <c r="BI47" i="4"/>
  <c r="BS47" i="4"/>
  <c r="BU47" i="4"/>
  <c r="BX47" i="4"/>
  <c r="BT47" i="4"/>
  <c r="BV47" i="4"/>
  <c r="H150" i="4"/>
  <c r="J85" i="6"/>
  <c r="AZ150" i="4"/>
  <c r="AW150" i="4"/>
  <c r="AU150" i="4"/>
  <c r="AX150" i="4"/>
  <c r="AV150" i="4"/>
  <c r="P180" i="4"/>
  <c r="AQ51" i="6" s="1"/>
  <c r="M180" i="4"/>
  <c r="K180" i="4"/>
  <c r="L180" i="4"/>
  <c r="N180" i="4"/>
  <c r="AB180" i="4"/>
  <c r="X180" i="4"/>
  <c r="Z180" i="4"/>
  <c r="Y180" i="4"/>
  <c r="W180" i="4"/>
  <c r="J11" i="6"/>
  <c r="H14" i="4"/>
  <c r="BL108" i="4"/>
  <c r="BI108" i="4"/>
  <c r="BG108" i="4"/>
  <c r="BH108" i="4"/>
  <c r="BJ108" i="4"/>
  <c r="P108" i="4"/>
  <c r="AQ56" i="6" s="1"/>
  <c r="M108" i="4"/>
  <c r="K108" i="4"/>
  <c r="L108" i="4"/>
  <c r="N108" i="4"/>
  <c r="AB108" i="4"/>
  <c r="X108" i="4"/>
  <c r="Z108" i="4"/>
  <c r="Y108" i="4"/>
  <c r="W108" i="4"/>
  <c r="H124" i="4"/>
  <c r="J86" i="6"/>
  <c r="AB21" i="4"/>
  <c r="Y21" i="4"/>
  <c r="W21" i="4"/>
  <c r="X21" i="4"/>
  <c r="Z21" i="4"/>
  <c r="N16" i="4"/>
  <c r="AV16" i="4"/>
  <c r="M16" i="4"/>
  <c r="AU16" i="4"/>
  <c r="L16" i="4"/>
  <c r="AQ80" i="6"/>
  <c r="AQ34" i="6"/>
  <c r="AN163" i="4"/>
  <c r="AK163" i="4"/>
  <c r="AL163" i="4"/>
  <c r="AI163" i="4"/>
  <c r="AV163" i="4"/>
  <c r="AZ163" i="4"/>
  <c r="AX163" i="4"/>
  <c r="AW163" i="4"/>
  <c r="AU163" i="4"/>
  <c r="BL163" i="4"/>
  <c r="BJ163" i="4"/>
  <c r="BI163" i="4"/>
  <c r="BG163" i="4"/>
  <c r="BH163" i="4"/>
  <c r="BV163" i="4"/>
  <c r="BX163" i="4"/>
  <c r="BT163" i="4"/>
  <c r="BU163" i="4"/>
  <c r="BS163" i="4"/>
  <c r="BV115" i="4"/>
  <c r="BX115" i="4"/>
  <c r="BT115" i="4"/>
  <c r="BU115" i="4"/>
  <c r="BS115" i="4"/>
  <c r="J133" i="6"/>
  <c r="H184" i="4"/>
  <c r="H174" i="4"/>
  <c r="J158" i="6"/>
  <c r="H127" i="4"/>
  <c r="J108" i="6"/>
  <c r="J94" i="6"/>
  <c r="H139" i="4"/>
  <c r="H58" i="4"/>
  <c r="J146" i="6"/>
  <c r="AQ185" i="6"/>
  <c r="BV65" i="4"/>
  <c r="AL65" i="4"/>
  <c r="BT65" i="4"/>
  <c r="AK65" i="4"/>
  <c r="K87" i="4"/>
  <c r="BT87" i="4"/>
  <c r="N87" i="4"/>
  <c r="AV87" i="4"/>
  <c r="M87" i="4"/>
  <c r="AU87" i="4"/>
  <c r="L87" i="4"/>
  <c r="AQ13" i="6"/>
  <c r="BI12" i="4"/>
  <c r="BU12" i="4"/>
  <c r="BG12" i="4"/>
  <c r="X12" i="4"/>
  <c r="N12" i="4"/>
  <c r="AN26" i="4"/>
  <c r="AI26" i="4"/>
  <c r="AJ26" i="4"/>
  <c r="AK26" i="4"/>
  <c r="AL26" i="4"/>
  <c r="AB26" i="4"/>
  <c r="W26" i="4"/>
  <c r="Y26" i="4"/>
  <c r="X26" i="4"/>
  <c r="Z26" i="4"/>
  <c r="J92" i="6"/>
  <c r="H134" i="4"/>
  <c r="BV86" i="4"/>
  <c r="BX86" i="4"/>
  <c r="BT86" i="4"/>
  <c r="BU86" i="4"/>
  <c r="BS86" i="4"/>
  <c r="P119" i="4"/>
  <c r="AQ64" i="6" s="1"/>
  <c r="M119" i="4"/>
  <c r="L119" i="4"/>
  <c r="K119" i="4"/>
  <c r="N119" i="4"/>
  <c r="H24" i="4"/>
  <c r="J66" i="6"/>
  <c r="X24" i="4"/>
  <c r="AB24" i="4"/>
  <c r="Y24" i="4"/>
  <c r="W24" i="4"/>
  <c r="Z24" i="4"/>
  <c r="K24" i="4"/>
  <c r="M24" i="4"/>
  <c r="P24" i="4"/>
  <c r="AQ66" i="6" s="1"/>
  <c r="L24" i="4"/>
  <c r="N24" i="4"/>
  <c r="AN7" i="4"/>
  <c r="AK7" i="4"/>
  <c r="AJ7" i="4"/>
  <c r="AL7" i="4"/>
  <c r="AI7" i="4"/>
  <c r="BV78" i="4"/>
  <c r="BX78" i="4"/>
  <c r="BT78" i="4"/>
  <c r="BU78" i="4"/>
  <c r="BS78" i="4"/>
  <c r="H31" i="4"/>
  <c r="J89" i="6"/>
  <c r="J167" i="6"/>
  <c r="H144" i="4"/>
  <c r="M101" i="4"/>
  <c r="X101" i="4"/>
  <c r="W101" i="4"/>
  <c r="BJ101" i="4"/>
  <c r="AW101" i="4"/>
  <c r="AL101" i="4"/>
  <c r="AQ14" i="6"/>
  <c r="AW56" i="4"/>
  <c r="BS56" i="4"/>
  <c r="Z56" i="4"/>
  <c r="BU56" i="4"/>
  <c r="BG56" i="4"/>
  <c r="X56" i="4"/>
  <c r="N67" i="4"/>
  <c r="L67" i="4"/>
  <c r="P67" i="4"/>
  <c r="AQ116" i="6" s="1"/>
  <c r="K67" i="4"/>
  <c r="M67" i="4"/>
  <c r="W67" i="4"/>
  <c r="X67" i="4"/>
  <c r="Y67" i="4"/>
  <c r="AB67" i="4"/>
  <c r="Z67" i="4"/>
  <c r="BL45" i="4"/>
  <c r="BI45" i="4"/>
  <c r="BG45" i="4"/>
  <c r="BH45" i="4"/>
  <c r="BJ45" i="4"/>
  <c r="P45" i="4"/>
  <c r="AQ54" i="6" s="1"/>
  <c r="M45" i="4"/>
  <c r="K45" i="4"/>
  <c r="L45" i="4"/>
  <c r="N45" i="4"/>
  <c r="AB45" i="4"/>
  <c r="X45" i="4"/>
  <c r="Z45" i="4"/>
  <c r="Y45" i="4"/>
  <c r="W45" i="4"/>
  <c r="AV89" i="4"/>
  <c r="AZ89" i="4"/>
  <c r="AX89" i="4"/>
  <c r="AU89" i="4"/>
  <c r="AW89" i="4"/>
  <c r="P89" i="4"/>
  <c r="AQ27" i="6" s="1"/>
  <c r="M89" i="4"/>
  <c r="K89" i="4"/>
  <c r="L89" i="4"/>
  <c r="N89" i="4"/>
  <c r="AB89" i="4"/>
  <c r="Y89" i="4"/>
  <c r="W89" i="4"/>
  <c r="X89" i="4"/>
  <c r="Z89" i="4"/>
  <c r="J163" i="6"/>
  <c r="H162" i="4"/>
  <c r="AJ162" i="4"/>
  <c r="AN162" i="4"/>
  <c r="AL162" i="4"/>
  <c r="AK162" i="4"/>
  <c r="AI162" i="4"/>
  <c r="AZ162" i="4"/>
  <c r="AW162" i="4"/>
  <c r="AU162" i="4"/>
  <c r="AX162" i="4"/>
  <c r="AV162" i="4"/>
  <c r="BJ162" i="4"/>
  <c r="BL162" i="4"/>
  <c r="BH162" i="4"/>
  <c r="BI162" i="4"/>
  <c r="H153" i="4"/>
  <c r="J157" i="6"/>
  <c r="P153" i="4"/>
  <c r="AQ157" i="6" s="1"/>
  <c r="K153" i="4"/>
  <c r="M153" i="4"/>
  <c r="L153" i="4"/>
  <c r="N153" i="4"/>
  <c r="BL153" i="4"/>
  <c r="BI153" i="4"/>
  <c r="BH153" i="4"/>
  <c r="BJ153" i="4"/>
  <c r="J123" i="6"/>
  <c r="H46" i="4"/>
  <c r="BL46" i="4"/>
  <c r="BJ46" i="4"/>
  <c r="BH46" i="4"/>
  <c r="BI46" i="4"/>
  <c r="BG46" i="4"/>
  <c r="AX97" i="4"/>
  <c r="AU97" i="4"/>
  <c r="BT97" i="4"/>
  <c r="BJ97" i="4"/>
  <c r="BI97" i="4"/>
  <c r="AQ100" i="6"/>
  <c r="H145" i="4"/>
  <c r="J153" i="6"/>
  <c r="BV104" i="4"/>
  <c r="BX104" i="4"/>
  <c r="BT104" i="4"/>
  <c r="BU104" i="4"/>
  <c r="BS104" i="4"/>
  <c r="AQ115" i="6"/>
  <c r="L31" i="4"/>
  <c r="AX31" i="4"/>
  <c r="K31" i="4"/>
  <c r="AW31" i="4"/>
  <c r="AI31" i="4"/>
  <c r="AU112" i="4"/>
  <c r="BH112" i="4"/>
  <c r="BT112" i="4"/>
  <c r="AK112" i="4"/>
  <c r="BJ112" i="4"/>
  <c r="W112" i="4"/>
  <c r="BI112" i="4"/>
  <c r="AQ63" i="6"/>
  <c r="AI88" i="4"/>
  <c r="N133" i="4"/>
  <c r="K133" i="4"/>
  <c r="P133" i="4"/>
  <c r="AQ139" i="6" s="1"/>
  <c r="L133" i="4"/>
  <c r="M133" i="4"/>
  <c r="BV129" i="4"/>
  <c r="BX129" i="4"/>
  <c r="BT129" i="4"/>
  <c r="BU129" i="4"/>
  <c r="BS129" i="4"/>
  <c r="P129" i="4"/>
  <c r="AQ149" i="6" s="1"/>
  <c r="M129" i="4"/>
  <c r="K129" i="4"/>
  <c r="L129" i="4"/>
  <c r="N129" i="4"/>
  <c r="AZ22" i="4"/>
  <c r="AW22" i="4"/>
  <c r="AU22" i="4"/>
  <c r="AX22" i="4"/>
  <c r="AV22" i="4"/>
  <c r="AN22" i="4"/>
  <c r="AJ22" i="4"/>
  <c r="AI22" i="4"/>
  <c r="AK22" i="4"/>
  <c r="AL22" i="4"/>
  <c r="W152" i="4"/>
  <c r="AB152" i="4"/>
  <c r="Y152" i="4"/>
  <c r="X152" i="4"/>
  <c r="Z152" i="4"/>
  <c r="BX152" i="4"/>
  <c r="BU152" i="4"/>
  <c r="BT152" i="4"/>
  <c r="BV152" i="4"/>
  <c r="BS152" i="4"/>
  <c r="BT37" i="4"/>
  <c r="BH37" i="4"/>
  <c r="AU37" i="4"/>
  <c r="X37" i="4"/>
  <c r="K37" i="4"/>
  <c r="AL37" i="4"/>
  <c r="N37" i="4"/>
  <c r="AL132" i="4"/>
  <c r="AW132" i="4"/>
  <c r="BS132" i="4"/>
  <c r="L132" i="4"/>
  <c r="Z132" i="4"/>
  <c r="AN160" i="4"/>
  <c r="AK160" i="4"/>
  <c r="AL160" i="4"/>
  <c r="AI160" i="4"/>
  <c r="AZ160" i="4"/>
  <c r="AW160" i="4"/>
  <c r="AU160" i="4"/>
  <c r="AX160" i="4"/>
  <c r="AV160" i="4"/>
  <c r="BJ160" i="4"/>
  <c r="BH160" i="4"/>
  <c r="BL160" i="4"/>
  <c r="BG160" i="4"/>
  <c r="BI160" i="4"/>
  <c r="BS151" i="4"/>
  <c r="BT151" i="4"/>
  <c r="BU151" i="4"/>
  <c r="BX151" i="4"/>
  <c r="BV151" i="4"/>
  <c r="W151" i="4"/>
  <c r="Y151" i="4"/>
  <c r="AB151" i="4"/>
  <c r="X151" i="4"/>
  <c r="Z151" i="4"/>
  <c r="AN20" i="4"/>
  <c r="AK20" i="4"/>
  <c r="AL20" i="4"/>
  <c r="AJ20" i="4"/>
  <c r="AI20" i="4"/>
  <c r="AZ20" i="4"/>
  <c r="AU20" i="4"/>
  <c r="AX20" i="4"/>
  <c r="AV20" i="4"/>
  <c r="AW20" i="4"/>
  <c r="BL20" i="4"/>
  <c r="BH20" i="4"/>
  <c r="BJ20" i="4"/>
  <c r="BG20" i="4"/>
  <c r="BI20" i="4"/>
  <c r="BL60" i="4"/>
  <c r="BJ60" i="4"/>
  <c r="BI60" i="4"/>
  <c r="BH60" i="4"/>
  <c r="BG60" i="4"/>
  <c r="AB60" i="4"/>
  <c r="W60" i="4"/>
  <c r="Z60" i="4"/>
  <c r="Y60" i="4"/>
  <c r="X60" i="4"/>
  <c r="AJ60" i="4"/>
  <c r="AN60" i="4"/>
  <c r="AI60" i="4"/>
  <c r="AK60" i="4"/>
  <c r="AL60" i="4"/>
  <c r="AW60" i="4"/>
  <c r="AZ60" i="4"/>
  <c r="AU60" i="4"/>
  <c r="AX60" i="4"/>
  <c r="AV60" i="4"/>
  <c r="AN136" i="4"/>
  <c r="AK136" i="4"/>
  <c r="AJ136" i="4"/>
  <c r="AL136" i="4"/>
  <c r="AI136" i="4"/>
  <c r="AV136" i="4"/>
  <c r="AZ136" i="4"/>
  <c r="AX136" i="4"/>
  <c r="AW136" i="4"/>
  <c r="AU136" i="4"/>
  <c r="BL136" i="4"/>
  <c r="BJ136" i="4"/>
  <c r="BI136" i="4"/>
  <c r="BG136" i="4"/>
  <c r="BH136" i="4"/>
  <c r="BV136" i="4"/>
  <c r="BX136" i="4"/>
  <c r="BT136" i="4"/>
  <c r="BU136" i="4"/>
  <c r="BS136" i="4"/>
  <c r="BL155" i="4"/>
  <c r="BI155" i="4"/>
  <c r="BG155" i="4"/>
  <c r="BH155" i="4"/>
  <c r="BJ155" i="4"/>
  <c r="BV155" i="4"/>
  <c r="BX155" i="4"/>
  <c r="BT155" i="4"/>
  <c r="BU155" i="4"/>
  <c r="BS155" i="4"/>
  <c r="BS175" i="4"/>
  <c r="BX175" i="4"/>
  <c r="BT175" i="4"/>
  <c r="BU175" i="4"/>
  <c r="BV175" i="4"/>
  <c r="AN175" i="4"/>
  <c r="AK175" i="4"/>
  <c r="AL175" i="4"/>
  <c r="AI175" i="4"/>
  <c r="AZ175" i="4"/>
  <c r="AW175" i="4"/>
  <c r="AX175" i="4"/>
  <c r="AU175" i="4"/>
  <c r="AV175" i="4"/>
  <c r="BJ175" i="4"/>
  <c r="BG175" i="4"/>
  <c r="BH175" i="4"/>
  <c r="BL175" i="4"/>
  <c r="BI175" i="4"/>
  <c r="BV172" i="4"/>
  <c r="BX172" i="4"/>
  <c r="BU172" i="4"/>
  <c r="BT172" i="4"/>
  <c r="BS172" i="4"/>
  <c r="AN172" i="4"/>
  <c r="AL172" i="4"/>
  <c r="AI172" i="4"/>
  <c r="AK172" i="4"/>
  <c r="AJ172" i="4"/>
  <c r="AZ172" i="4"/>
  <c r="AX172" i="4"/>
  <c r="AW172" i="4"/>
  <c r="AV172" i="4"/>
  <c r="AU172" i="4"/>
  <c r="BL172" i="4"/>
  <c r="BI172" i="4"/>
  <c r="BH172" i="4"/>
  <c r="BG172" i="4"/>
  <c r="BJ172" i="4"/>
  <c r="H161" i="4"/>
  <c r="J88" i="6"/>
  <c r="H131" i="4"/>
  <c r="J106" i="6"/>
  <c r="AN90" i="4"/>
  <c r="AK90" i="4"/>
  <c r="AI90" i="4"/>
  <c r="AJ90" i="4"/>
  <c r="AL90" i="4"/>
  <c r="AV90" i="4"/>
  <c r="AZ90" i="4"/>
  <c r="AX90" i="4"/>
  <c r="AW90" i="4"/>
  <c r="AU90" i="4"/>
  <c r="BL90" i="4"/>
  <c r="BI90" i="4"/>
  <c r="BH90" i="4"/>
  <c r="BJ90" i="4"/>
  <c r="BG90" i="4"/>
  <c r="BV90" i="4"/>
  <c r="BX90" i="4"/>
  <c r="BT90" i="4"/>
  <c r="BU90" i="4"/>
  <c r="BS90" i="4"/>
  <c r="L77" i="4"/>
  <c r="BU77" i="4"/>
  <c r="AX77" i="4"/>
  <c r="K77" i="4"/>
  <c r="AW77" i="4"/>
  <c r="BV77" i="4"/>
  <c r="AI77" i="4"/>
  <c r="AQ49" i="6"/>
  <c r="AZ111" i="4"/>
  <c r="AW111" i="4"/>
  <c r="AU111" i="4"/>
  <c r="AX111" i="4"/>
  <c r="AV111" i="4"/>
  <c r="P111" i="4"/>
  <c r="AQ60" i="6" s="1"/>
  <c r="L111" i="4"/>
  <c r="M111" i="4"/>
  <c r="N111" i="4"/>
  <c r="K111" i="4"/>
  <c r="AB111" i="4"/>
  <c r="X111" i="4"/>
  <c r="Z111" i="4"/>
  <c r="Y111" i="4"/>
  <c r="W111" i="4"/>
  <c r="AN84" i="4"/>
  <c r="AK84" i="4"/>
  <c r="AJ84" i="4"/>
  <c r="AL84" i="4"/>
  <c r="AI84" i="4"/>
  <c r="AV84" i="4"/>
  <c r="AZ84" i="4"/>
  <c r="AX84" i="4"/>
  <c r="AW84" i="4"/>
  <c r="AU84" i="4"/>
  <c r="BL84" i="4"/>
  <c r="BI84" i="4"/>
  <c r="BG84" i="4"/>
  <c r="BH84" i="4"/>
  <c r="BJ84" i="4"/>
  <c r="H80" i="4"/>
  <c r="J91" i="6"/>
  <c r="AZ80" i="4"/>
  <c r="AU80" i="4"/>
  <c r="AV80" i="4"/>
  <c r="AX80" i="4"/>
  <c r="AW80" i="4"/>
  <c r="J165" i="6"/>
  <c r="H181" i="4"/>
  <c r="BT50" i="4"/>
  <c r="BV50" i="4"/>
  <c r="BX50" i="4"/>
  <c r="BU50" i="4"/>
  <c r="BS50" i="4"/>
  <c r="W169" i="4"/>
  <c r="AB169" i="4"/>
  <c r="X169" i="4"/>
  <c r="Y169" i="4"/>
  <c r="Z169" i="4"/>
  <c r="BS169" i="4"/>
  <c r="BT169" i="4"/>
  <c r="BU169" i="4"/>
  <c r="BX169" i="4"/>
  <c r="BV169" i="4"/>
  <c r="J114" i="6"/>
  <c r="H52" i="4"/>
  <c r="BB114" i="6"/>
  <c r="J164" i="6"/>
  <c r="H140" i="4"/>
  <c r="AN156" i="4"/>
  <c r="AK156" i="4"/>
  <c r="AI156" i="4"/>
  <c r="AJ156" i="4"/>
  <c r="AL156" i="4"/>
  <c r="AU144" i="4"/>
  <c r="BH144" i="4"/>
  <c r="AX144" i="4"/>
  <c r="K144" i="4"/>
  <c r="AW144" i="4"/>
  <c r="BV144" i="4"/>
  <c r="AI144" i="4"/>
  <c r="AU53" i="4"/>
  <c r="BH53" i="4"/>
  <c r="BT53" i="4"/>
  <c r="AK53" i="4"/>
  <c r="BJ53" i="4"/>
  <c r="W53" i="4"/>
  <c r="BI53" i="4"/>
  <c r="AQ36" i="6"/>
  <c r="AV20" i="6"/>
  <c r="BL17" i="4"/>
  <c r="BI17" i="4"/>
  <c r="BG17" i="4"/>
  <c r="BH17" i="4"/>
  <c r="BJ17" i="4"/>
  <c r="AW17" i="4"/>
  <c r="AZ17" i="4"/>
  <c r="AV17" i="4"/>
  <c r="AU17" i="4"/>
  <c r="AX17" i="4"/>
  <c r="J183" i="6"/>
  <c r="H69" i="4"/>
  <c r="H59" i="4"/>
  <c r="J144" i="6"/>
  <c r="N63" i="4"/>
  <c r="P63" i="4"/>
  <c r="AQ152" i="6" s="1"/>
  <c r="K63" i="4"/>
  <c r="L63" i="4"/>
  <c r="M63" i="4"/>
  <c r="W63" i="4"/>
  <c r="X63" i="4"/>
  <c r="Y63" i="4"/>
  <c r="AB63" i="4"/>
  <c r="Z63" i="4"/>
  <c r="BX109" i="4"/>
  <c r="BU109" i="4"/>
  <c r="BV109" i="4"/>
  <c r="BT109" i="4"/>
  <c r="BS109" i="4"/>
  <c r="AN109" i="4"/>
  <c r="AL109" i="4"/>
  <c r="AK109" i="4"/>
  <c r="AI109" i="4"/>
  <c r="AJ109" i="4"/>
  <c r="AZ109" i="4"/>
  <c r="AX109" i="4"/>
  <c r="AU109" i="4"/>
  <c r="AW109" i="4"/>
  <c r="AV109" i="4"/>
  <c r="BL109" i="4"/>
  <c r="BI109" i="4"/>
  <c r="BJ109" i="4"/>
  <c r="BG109" i="4"/>
  <c r="BH109" i="4"/>
  <c r="AN143" i="4"/>
  <c r="AK143" i="4"/>
  <c r="AI143" i="4"/>
  <c r="AJ143" i="4"/>
  <c r="AL143" i="4"/>
  <c r="J76" i="6"/>
  <c r="H25" i="4"/>
  <c r="J150" i="6"/>
  <c r="H170" i="4"/>
  <c r="AV44" i="4"/>
  <c r="AZ44" i="4"/>
  <c r="AX44" i="4"/>
  <c r="AW44" i="4"/>
  <c r="AU44" i="4"/>
  <c r="BL44" i="4"/>
  <c r="BI44" i="4"/>
  <c r="BH44" i="4"/>
  <c r="BJ44" i="4"/>
  <c r="BG44" i="4"/>
  <c r="BV44" i="4"/>
  <c r="BX44" i="4"/>
  <c r="BT44" i="4"/>
  <c r="BU44" i="4"/>
  <c r="BS44" i="4"/>
  <c r="Z57" i="4"/>
  <c r="AK57" i="4"/>
  <c r="BG57" i="4"/>
  <c r="AJ57" i="4"/>
  <c r="W57" i="4"/>
  <c r="BJ57" i="4"/>
  <c r="BH57" i="4"/>
  <c r="Y57" i="4"/>
  <c r="BV128" i="4"/>
  <c r="AX128" i="4"/>
  <c r="BT128" i="4"/>
  <c r="AK128" i="4"/>
  <c r="AU128" i="4"/>
  <c r="X128" i="4"/>
  <c r="BJ128" i="4"/>
  <c r="W128" i="4"/>
  <c r="W110" i="4"/>
  <c r="AW110" i="4"/>
  <c r="Z110" i="4"/>
  <c r="BU110" i="4"/>
  <c r="BG110" i="4"/>
  <c r="X110" i="4"/>
  <c r="BV154" i="4"/>
  <c r="AV154" i="4"/>
  <c r="BH154" i="4"/>
  <c r="Y154" i="4"/>
  <c r="AX154" i="4"/>
  <c r="K154" i="4"/>
  <c r="AW154" i="4"/>
  <c r="AJ182" i="4"/>
  <c r="N182" i="4"/>
  <c r="Z182" i="4"/>
  <c r="BU182" i="4"/>
  <c r="BG182" i="4"/>
  <c r="X182" i="4"/>
  <c r="AV107" i="4"/>
  <c r="AZ107" i="4"/>
  <c r="AX107" i="4"/>
  <c r="AU107" i="4"/>
  <c r="AW107" i="4"/>
  <c r="AN107" i="4"/>
  <c r="AK107" i="4"/>
  <c r="AI107" i="4"/>
  <c r="AJ107" i="4"/>
  <c r="AL107" i="4"/>
  <c r="P176" i="4"/>
  <c r="AQ110" i="6" s="1"/>
  <c r="N176" i="4"/>
  <c r="M176" i="4"/>
  <c r="K176" i="4"/>
  <c r="L176" i="4"/>
  <c r="J110" i="6"/>
  <c r="H176" i="4"/>
  <c r="AN41" i="4"/>
  <c r="AI41" i="4"/>
  <c r="AJ41" i="4"/>
  <c r="AK41" i="4"/>
  <c r="AL41" i="4"/>
  <c r="AZ41" i="4"/>
  <c r="AU41" i="4"/>
  <c r="AX41" i="4"/>
  <c r="AV41" i="4"/>
  <c r="AW41" i="4"/>
  <c r="BL41" i="4"/>
  <c r="BJ41" i="4"/>
  <c r="BH41" i="4"/>
  <c r="BG41" i="4"/>
  <c r="BI41" i="4"/>
  <c r="H4" i="4"/>
  <c r="J4" i="6"/>
  <c r="AZ4" i="4"/>
  <c r="AW4" i="4"/>
  <c r="AX4" i="4"/>
  <c r="AU4" i="4"/>
  <c r="AV4" i="4"/>
  <c r="P4" i="4"/>
  <c r="AQ4" i="6" s="1"/>
  <c r="N4" i="4"/>
  <c r="K4" i="4"/>
  <c r="L4" i="4"/>
  <c r="M4" i="4"/>
  <c r="H74" i="4"/>
  <c r="J37" i="6"/>
  <c r="AN74" i="4"/>
  <c r="AK74" i="4"/>
  <c r="AI74" i="4"/>
  <c r="AJ74" i="4"/>
  <c r="AL74" i="4"/>
  <c r="AV74" i="4"/>
  <c r="AZ74" i="4"/>
  <c r="AX74" i="4"/>
  <c r="AU74" i="4"/>
  <c r="AW74" i="4"/>
  <c r="BJ165" i="4"/>
  <c r="BL165" i="4"/>
  <c r="BG165" i="4"/>
  <c r="BH165" i="4"/>
  <c r="BI165" i="4"/>
  <c r="BS165" i="4"/>
  <c r="BT165" i="4"/>
  <c r="BU165" i="4"/>
  <c r="BX165" i="4"/>
  <c r="BV165" i="4"/>
  <c r="AB159" i="4"/>
  <c r="Z159" i="4"/>
  <c r="Y159" i="4"/>
  <c r="X159" i="4"/>
  <c r="W159" i="4"/>
  <c r="AI173" i="4"/>
  <c r="M173" i="4"/>
  <c r="BU173" i="4"/>
  <c r="BG173" i="4"/>
  <c r="X173" i="4"/>
  <c r="N173" i="4"/>
  <c r="BV127" i="4"/>
  <c r="AI127" i="4"/>
  <c r="AL127" i="4"/>
  <c r="BT127" i="4"/>
  <c r="AK127" i="4"/>
  <c r="BG29" i="4"/>
  <c r="AK29" i="4"/>
  <c r="N29" i="4"/>
  <c r="AV29" i="4"/>
  <c r="M29" i="4"/>
  <c r="AU29" i="4"/>
  <c r="L29" i="4"/>
  <c r="BI178" i="4"/>
  <c r="BS178" i="4"/>
  <c r="AV178" i="4"/>
  <c r="AU178" i="4"/>
  <c r="AQ135" i="6"/>
  <c r="BT178" i="4"/>
  <c r="AK178" i="4"/>
  <c r="BS25" i="4"/>
  <c r="N25" i="4"/>
  <c r="BI25" i="4"/>
  <c r="AQ76" i="6"/>
  <c r="BH25" i="4"/>
  <c r="Y25" i="4"/>
  <c r="AX25" i="4"/>
  <c r="K25" i="4"/>
  <c r="BT42" i="4"/>
  <c r="BS42" i="4"/>
  <c r="BX42" i="4"/>
  <c r="BV42" i="4"/>
  <c r="BU42" i="4"/>
  <c r="P39" i="4"/>
  <c r="AQ42" i="6" s="1"/>
  <c r="L39" i="4"/>
  <c r="K39" i="4"/>
  <c r="M39" i="4"/>
  <c r="N39" i="4"/>
  <c r="AB39" i="4"/>
  <c r="Y39" i="4"/>
  <c r="X39" i="4"/>
  <c r="W39" i="4"/>
  <c r="Z39" i="4"/>
  <c r="BL36" i="4"/>
  <c r="BH36" i="4"/>
  <c r="BI36" i="4"/>
  <c r="BJ36" i="4"/>
  <c r="BG36" i="4"/>
  <c r="AZ120" i="4"/>
  <c r="AV120" i="4"/>
  <c r="AX120" i="4"/>
  <c r="AU120" i="4"/>
  <c r="AW120" i="4"/>
  <c r="J120" i="6"/>
  <c r="H49" i="4"/>
  <c r="N49" i="4"/>
  <c r="L49" i="4"/>
  <c r="P49" i="4"/>
  <c r="AQ120" i="6" s="1"/>
  <c r="K49" i="4"/>
  <c r="M49" i="4"/>
  <c r="AN76" i="4"/>
  <c r="AI76" i="4"/>
  <c r="AJ76" i="4"/>
  <c r="AL76" i="4"/>
  <c r="AK76" i="4"/>
  <c r="AZ40" i="4"/>
  <c r="AU40" i="4"/>
  <c r="AX40" i="4"/>
  <c r="AW40" i="4"/>
  <c r="AV40" i="4"/>
  <c r="AN40" i="4"/>
  <c r="AK40" i="4"/>
  <c r="AL40" i="4"/>
  <c r="AJ40" i="4"/>
  <c r="AI40" i="4"/>
  <c r="BX122" i="4"/>
  <c r="BS122" i="4"/>
  <c r="BU122" i="4"/>
  <c r="BV122" i="4"/>
  <c r="BT122" i="4"/>
  <c r="H73" i="4"/>
  <c r="J34" i="6"/>
  <c r="H96" i="4"/>
  <c r="J96" i="6"/>
  <c r="BB44" i="6"/>
  <c r="J23" i="6"/>
  <c r="H91" i="4"/>
  <c r="J148" i="6"/>
  <c r="H93" i="4"/>
  <c r="AX54" i="4"/>
  <c r="AW54" i="4"/>
  <c r="BV54" i="4"/>
  <c r="AI54" i="4"/>
  <c r="AL54" i="4"/>
  <c r="AQ24" i="6"/>
  <c r="AQ94" i="6"/>
  <c r="BI139" i="4"/>
  <c r="BH139" i="4"/>
  <c r="Y139" i="4"/>
  <c r="AX139" i="4"/>
  <c r="K139" i="4"/>
  <c r="AW139" i="4"/>
  <c r="BL81" i="4"/>
  <c r="BJ81" i="4"/>
  <c r="BI81" i="4"/>
  <c r="BH81" i="4"/>
  <c r="BG81" i="4"/>
  <c r="AV81" i="4"/>
  <c r="AZ81" i="4"/>
  <c r="AX81" i="4"/>
  <c r="AU81" i="4"/>
  <c r="AW81" i="4"/>
  <c r="AN113" i="4"/>
  <c r="AK113" i="4"/>
  <c r="AJ113" i="4"/>
  <c r="AL113" i="4"/>
  <c r="AI113" i="4"/>
  <c r="AV113" i="4"/>
  <c r="AZ113" i="4"/>
  <c r="AX113" i="4"/>
  <c r="AW113" i="4"/>
  <c r="AU113" i="4"/>
  <c r="BL113" i="4"/>
  <c r="BJ113" i="4"/>
  <c r="BI113" i="4"/>
  <c r="BG113" i="4"/>
  <c r="BH113" i="4"/>
  <c r="BV113" i="4"/>
  <c r="BX113" i="4"/>
  <c r="BT113" i="4"/>
  <c r="BU113" i="4"/>
  <c r="BS113" i="4"/>
  <c r="W183" i="4"/>
  <c r="AB183" i="4"/>
  <c r="Y183" i="4"/>
  <c r="X183" i="4"/>
  <c r="Z183" i="4"/>
  <c r="BX183" i="4"/>
  <c r="BU183" i="4"/>
  <c r="BV183" i="4"/>
  <c r="BT183" i="4"/>
  <c r="BS183" i="4"/>
  <c r="J154" i="6"/>
  <c r="H106" i="4"/>
  <c r="AX164" i="4"/>
  <c r="N164" i="4"/>
  <c r="AV164" i="4"/>
  <c r="M164" i="4"/>
  <c r="AU164" i="4"/>
  <c r="L164" i="4"/>
  <c r="P105" i="4"/>
  <c r="AQ99" i="6" s="1"/>
  <c r="M105" i="4"/>
  <c r="K105" i="4"/>
  <c r="L105" i="4"/>
  <c r="N105" i="4"/>
  <c r="AB105" i="4"/>
  <c r="X105" i="4"/>
  <c r="Y105" i="4"/>
  <c r="W105" i="4"/>
  <c r="Z105" i="4"/>
  <c r="BV15" i="4"/>
  <c r="BI15" i="4"/>
  <c r="W15" i="4"/>
  <c r="M15" i="4"/>
  <c r="AU15" i="4"/>
  <c r="L15" i="4"/>
  <c r="AW158" i="4"/>
  <c r="BV158" i="4"/>
  <c r="AI158" i="4"/>
  <c r="AL158" i="4"/>
  <c r="BT158" i="4"/>
  <c r="AK158" i="4"/>
  <c r="Z106" i="4"/>
  <c r="N106" i="4"/>
  <c r="K106" i="4"/>
  <c r="Z51" i="4"/>
  <c r="AU51" i="4"/>
  <c r="L51" i="4"/>
  <c r="BS51" i="4"/>
  <c r="AJ51" i="4"/>
  <c r="AN64" i="4"/>
  <c r="AK64" i="4"/>
  <c r="AL64" i="4"/>
  <c r="AI64" i="4"/>
  <c r="AJ64" i="4"/>
  <c r="H6" i="4"/>
  <c r="J8" i="6"/>
  <c r="BL6" i="4"/>
  <c r="BI6" i="4"/>
  <c r="BH6" i="4"/>
  <c r="BJ6" i="4"/>
  <c r="BG6" i="4"/>
  <c r="AN6" i="4"/>
  <c r="AK6" i="4"/>
  <c r="AI6" i="4"/>
  <c r="AJ6" i="4"/>
  <c r="AL6" i="4"/>
  <c r="AV6" i="4"/>
  <c r="AZ6" i="4"/>
  <c r="AX6" i="4"/>
  <c r="AU6" i="4"/>
  <c r="AW6" i="4"/>
  <c r="AN100" i="4"/>
  <c r="AK100" i="4"/>
  <c r="AI100" i="4"/>
  <c r="AJ100" i="4"/>
  <c r="AL100" i="4"/>
  <c r="BB24" i="6"/>
  <c r="BX23" i="4"/>
  <c r="BV23" i="4"/>
  <c r="BU23" i="4"/>
  <c r="BT23" i="4"/>
  <c r="BS23" i="4"/>
  <c r="J48" i="6"/>
  <c r="H23" i="4"/>
  <c r="AK71" i="4"/>
  <c r="AN71" i="4"/>
  <c r="AJ71" i="4"/>
  <c r="AL71" i="4"/>
  <c r="AI71" i="4"/>
  <c r="Y71" i="4"/>
  <c r="W71" i="4"/>
  <c r="AB71" i="4"/>
  <c r="X71" i="4"/>
  <c r="Z71" i="4"/>
  <c r="H92" i="4"/>
  <c r="J160" i="6"/>
  <c r="P103" i="4"/>
  <c r="AQ55" i="6" s="1"/>
  <c r="M103" i="4"/>
  <c r="K103" i="4"/>
  <c r="L103" i="4"/>
  <c r="N103" i="4"/>
  <c r="AU135" i="4"/>
  <c r="BU135" i="4"/>
  <c r="AX135" i="4"/>
  <c r="K135" i="4"/>
  <c r="AW135" i="4"/>
  <c r="BV135" i="4"/>
  <c r="AI135" i="4"/>
  <c r="BU161" i="4"/>
  <c r="L161" i="4"/>
  <c r="BT161" i="4"/>
  <c r="AK161" i="4"/>
  <c r="BJ161" i="4"/>
  <c r="W161" i="4"/>
  <c r="BI161" i="4"/>
  <c r="AQ88" i="6"/>
  <c r="J155" i="6"/>
  <c r="H61" i="4"/>
  <c r="P61" i="4"/>
  <c r="AQ155" i="6" s="1"/>
  <c r="N61" i="4"/>
  <c r="M61" i="4"/>
  <c r="K61" i="4"/>
  <c r="L61" i="4"/>
  <c r="AO72" i="6"/>
  <c r="BM72" i="6"/>
  <c r="BB29" i="6" l="1"/>
  <c r="BB118" i="6"/>
  <c r="BN90" i="6"/>
  <c r="AV29" i="6"/>
  <c r="BN29" i="6"/>
  <c r="BN18" i="6"/>
  <c r="BH29" i="6"/>
  <c r="AV118" i="6"/>
  <c r="BH18" i="6"/>
  <c r="BA72" i="6"/>
  <c r="AV156" i="6"/>
  <c r="BH156" i="6"/>
  <c r="BH90" i="6"/>
  <c r="AV90" i="6"/>
  <c r="BN156" i="6"/>
  <c r="AV18" i="6"/>
  <c r="BH118" i="6"/>
  <c r="BN118" i="6"/>
  <c r="AX72" i="6"/>
  <c r="BJ72" i="6"/>
  <c r="BP72" i="6"/>
  <c r="AS72" i="6"/>
  <c r="BQ72" i="6"/>
  <c r="BK72" i="6"/>
  <c r="AY30" i="4"/>
  <c r="BG20" i="6" s="1"/>
  <c r="AD27" i="4"/>
  <c r="BW79" i="4"/>
  <c r="BZ79" i="4" s="1"/>
  <c r="AY28" i="4"/>
  <c r="BB28" i="4" s="1"/>
  <c r="BK30" i="4"/>
  <c r="AA30" i="4"/>
  <c r="AW20" i="6" s="1"/>
  <c r="AM28" i="4"/>
  <c r="AP28" i="4" s="1"/>
  <c r="AM52" i="4"/>
  <c r="BC114" i="6" s="1"/>
  <c r="BW28" i="4"/>
  <c r="CA28" i="4" s="1"/>
  <c r="BK182" i="4"/>
  <c r="BO73" i="6" s="1"/>
  <c r="BW30" i="4"/>
  <c r="CA30" i="4" s="1"/>
  <c r="BW48" i="4"/>
  <c r="CA48" i="4" s="1"/>
  <c r="AA79" i="4"/>
  <c r="AW24" i="6" s="1"/>
  <c r="O30" i="4"/>
  <c r="AP20" i="6" s="1"/>
  <c r="AA10" i="4"/>
  <c r="AD10" i="4" s="1"/>
  <c r="BW131" i="4"/>
  <c r="CA131" i="4" s="1"/>
  <c r="BK147" i="4"/>
  <c r="BO147" i="4" s="1"/>
  <c r="AM93" i="4"/>
  <c r="AQ93" i="4" s="1"/>
  <c r="AA146" i="4"/>
  <c r="AW49" i="6" s="1"/>
  <c r="AY123" i="4"/>
  <c r="BB123" i="4" s="1"/>
  <c r="AY32" i="4"/>
  <c r="BC32" i="4" s="1"/>
  <c r="BK28" i="4"/>
  <c r="AM126" i="4"/>
  <c r="AP126" i="4" s="1"/>
  <c r="AA48" i="4"/>
  <c r="AD48" i="4" s="1"/>
  <c r="AM30" i="4"/>
  <c r="AQ30" i="4" s="1"/>
  <c r="O88" i="4"/>
  <c r="AP84" i="6" s="1"/>
  <c r="AA11" i="4"/>
  <c r="AW14" i="6" s="1"/>
  <c r="AM170" i="4"/>
  <c r="BC150" i="6" s="1"/>
  <c r="BW157" i="4"/>
  <c r="BZ157" i="4" s="1"/>
  <c r="BK56" i="4"/>
  <c r="BO56" i="4" s="1"/>
  <c r="AA28" i="4"/>
  <c r="AE28" i="4" s="1"/>
  <c r="BW11" i="4"/>
  <c r="BZ11" i="4" s="1"/>
  <c r="AY19" i="4"/>
  <c r="BB19" i="4" s="1"/>
  <c r="O28" i="4"/>
  <c r="AO70" i="6" s="1"/>
  <c r="O38" i="4"/>
  <c r="R38" i="4" s="1"/>
  <c r="AM9" i="4"/>
  <c r="AQ9" i="4" s="1"/>
  <c r="AM19" i="4"/>
  <c r="AP19" i="4" s="1"/>
  <c r="AM10" i="4"/>
  <c r="AP10" i="4" s="1"/>
  <c r="AY140" i="4"/>
  <c r="BB140" i="4" s="1"/>
  <c r="BK93" i="4"/>
  <c r="BK91" i="4"/>
  <c r="AY170" i="4"/>
  <c r="BI150" i="6" s="1"/>
  <c r="BW145" i="4"/>
  <c r="CA145" i="4" s="1"/>
  <c r="AM138" i="4"/>
  <c r="AQ138" i="4" s="1"/>
  <c r="AY131" i="4"/>
  <c r="BI106" i="6" s="1"/>
  <c r="BW114" i="4"/>
  <c r="CA114" i="4" s="1"/>
  <c r="AM157" i="4"/>
  <c r="AQ157" i="4" s="1"/>
  <c r="AM147" i="4"/>
  <c r="AP147" i="4" s="1"/>
  <c r="AY147" i="4"/>
  <c r="BB147" i="4" s="1"/>
  <c r="BK19" i="4"/>
  <c r="BO40" i="6" s="1"/>
  <c r="O140" i="4"/>
  <c r="AP164" i="6" s="1"/>
  <c r="AM114" i="4"/>
  <c r="AQ114" i="4" s="1"/>
  <c r="BK123" i="4"/>
  <c r="O147" i="4"/>
  <c r="AP140" i="6" s="1"/>
  <c r="O146" i="4"/>
  <c r="R146" i="4" s="1"/>
  <c r="AY114" i="4"/>
  <c r="BB114" i="4" s="1"/>
  <c r="AA145" i="4"/>
  <c r="AW153" i="6" s="1"/>
  <c r="AD30" i="4"/>
  <c r="BK66" i="4"/>
  <c r="BO66" i="4" s="1"/>
  <c r="BK114" i="4"/>
  <c r="AM48" i="4"/>
  <c r="AP48" i="4" s="1"/>
  <c r="O10" i="4"/>
  <c r="R10" i="4" s="1"/>
  <c r="AQ28" i="4"/>
  <c r="AR28" i="4" s="1"/>
  <c r="BB27" i="4"/>
  <c r="BD27" i="4" s="1"/>
  <c r="BK31" i="4"/>
  <c r="BO31" i="4" s="1"/>
  <c r="O11" i="4"/>
  <c r="AP14" i="6" s="1"/>
  <c r="AA131" i="4"/>
  <c r="AW106" i="6" s="1"/>
  <c r="O32" i="4"/>
  <c r="R32" i="4" s="1"/>
  <c r="BW10" i="4"/>
  <c r="CA10" i="4" s="1"/>
  <c r="AA52" i="4"/>
  <c r="AW114" i="6" s="1"/>
  <c r="AA126" i="4"/>
  <c r="AD126" i="4" s="1"/>
  <c r="BK110" i="4"/>
  <c r="BO59" i="6" s="1"/>
  <c r="O52" i="4"/>
  <c r="R52" i="4" s="1"/>
  <c r="O19" i="4"/>
  <c r="R19" i="4" s="1"/>
  <c r="AY65" i="4"/>
  <c r="BB65" i="4" s="1"/>
  <c r="AM77" i="4"/>
  <c r="AQ77" i="4" s="1"/>
  <c r="O73" i="4"/>
  <c r="AP34" i="6" s="1"/>
  <c r="AA179" i="4"/>
  <c r="AW127" i="6" s="1"/>
  <c r="BK138" i="4"/>
  <c r="BK38" i="4"/>
  <c r="BO38" i="4" s="1"/>
  <c r="AM11" i="4"/>
  <c r="AP11" i="4" s="1"/>
  <c r="BW146" i="4"/>
  <c r="CA146" i="4" s="1"/>
  <c r="CB146" i="4" s="1"/>
  <c r="BC15" i="6"/>
  <c r="AA91" i="4"/>
  <c r="AD91" i="4" s="1"/>
  <c r="AY112" i="4"/>
  <c r="BC112" i="4" s="1"/>
  <c r="BK126" i="4"/>
  <c r="BW19" i="4"/>
  <c r="CA19" i="4" s="1"/>
  <c r="BK79" i="4"/>
  <c r="AM79" i="4"/>
  <c r="AQ79" i="4" s="1"/>
  <c r="BK179" i="4"/>
  <c r="O126" i="4"/>
  <c r="R126" i="4" s="1"/>
  <c r="S27" i="4"/>
  <c r="T27" i="4" s="1"/>
  <c r="BK173" i="4"/>
  <c r="BO126" i="6" s="1"/>
  <c r="AM106" i="4"/>
  <c r="BC154" i="6" s="1"/>
  <c r="AM73" i="4"/>
  <c r="AP73" i="4" s="1"/>
  <c r="BC24" i="6"/>
  <c r="AP79" i="4"/>
  <c r="AE52" i="4"/>
  <c r="BK10" i="4"/>
  <c r="AA140" i="4"/>
  <c r="AD140" i="4" s="1"/>
  <c r="AM31" i="4"/>
  <c r="AP31" i="4" s="1"/>
  <c r="AA93" i="4"/>
  <c r="AW148" i="6" s="1"/>
  <c r="AY10" i="4"/>
  <c r="BB10" i="4" s="1"/>
  <c r="AM179" i="4"/>
  <c r="AP179" i="4" s="1"/>
  <c r="BW179" i="4"/>
  <c r="CA179" i="4" s="1"/>
  <c r="AY53" i="4"/>
  <c r="BC53" i="4" s="1"/>
  <c r="AY79" i="4"/>
  <c r="BB79" i="4" s="1"/>
  <c r="O48" i="4"/>
  <c r="R48" i="4" s="1"/>
  <c r="BK146" i="4"/>
  <c r="BW140" i="4"/>
  <c r="CA140" i="4" s="1"/>
  <c r="BK73" i="4"/>
  <c r="BK32" i="4"/>
  <c r="AE27" i="4"/>
  <c r="BC127" i="6"/>
  <c r="BW51" i="4"/>
  <c r="CA51" i="4" s="1"/>
  <c r="BN27" i="4"/>
  <c r="BP27" i="4" s="1"/>
  <c r="BW126" i="4"/>
  <c r="CA126" i="4" s="1"/>
  <c r="O138" i="4"/>
  <c r="S138" i="4" s="1"/>
  <c r="O85" i="4"/>
  <c r="AO29" i="6" s="1"/>
  <c r="BW85" i="4"/>
  <c r="BS29" i="6" s="1"/>
  <c r="O125" i="4"/>
  <c r="AP90" i="6" s="1"/>
  <c r="BK117" i="4"/>
  <c r="BM118" i="6" s="1"/>
  <c r="AM95" i="4"/>
  <c r="BA156" i="6" s="1"/>
  <c r="O95" i="4"/>
  <c r="S95" i="4" s="1"/>
  <c r="AM13" i="4"/>
  <c r="BA18" i="6" s="1"/>
  <c r="BK95" i="4"/>
  <c r="BM156" i="6" s="1"/>
  <c r="AQ118" i="6"/>
  <c r="O13" i="4"/>
  <c r="AO18" i="6" s="1"/>
  <c r="BB156" i="6"/>
  <c r="AA125" i="4"/>
  <c r="AU90" i="6" s="1"/>
  <c r="BW117" i="4"/>
  <c r="BS118" i="6" s="1"/>
  <c r="AA117" i="4"/>
  <c r="AU118" i="6" s="1"/>
  <c r="AA85" i="4"/>
  <c r="AU29" i="6" s="1"/>
  <c r="AQ29" i="6"/>
  <c r="AA95" i="4"/>
  <c r="AU156" i="6" s="1"/>
  <c r="AM85" i="4"/>
  <c r="AM117" i="4"/>
  <c r="BA118" i="6" s="1"/>
  <c r="AY95" i="4"/>
  <c r="BG156" i="6" s="1"/>
  <c r="BK85" i="4"/>
  <c r="BM29" i="6" s="1"/>
  <c r="AM125" i="4"/>
  <c r="BA90" i="6" s="1"/>
  <c r="AY125" i="4"/>
  <c r="BG90" i="6" s="1"/>
  <c r="BK13" i="4"/>
  <c r="AQ18" i="6"/>
  <c r="AY117" i="4"/>
  <c r="BG118" i="6" s="1"/>
  <c r="AY13" i="4"/>
  <c r="BG18" i="6" s="1"/>
  <c r="BW125" i="4"/>
  <c r="BS90" i="6" s="1"/>
  <c r="O117" i="4"/>
  <c r="AO118" i="6" s="1"/>
  <c r="AA13" i="4"/>
  <c r="AU18" i="6" s="1"/>
  <c r="AY85" i="4"/>
  <c r="BG29" i="6" s="1"/>
  <c r="BK125" i="4"/>
  <c r="BM90" i="6" s="1"/>
  <c r="BW13" i="4"/>
  <c r="BS18" i="6" s="1"/>
  <c r="AQ156" i="6"/>
  <c r="BW95" i="4"/>
  <c r="CA95" i="4" s="1"/>
  <c r="AQ90" i="6"/>
  <c r="AA123" i="4"/>
  <c r="AD123" i="4" s="1"/>
  <c r="O154" i="4"/>
  <c r="R154" i="4" s="1"/>
  <c r="AA147" i="4"/>
  <c r="AE147" i="4" s="1"/>
  <c r="AY48" i="4"/>
  <c r="BI115" i="6" s="1"/>
  <c r="AA19" i="4"/>
  <c r="AD19" i="4" s="1"/>
  <c r="O157" i="4"/>
  <c r="R157" i="4" s="1"/>
  <c r="BW32" i="4"/>
  <c r="CA32" i="4" s="1"/>
  <c r="BO57" i="6"/>
  <c r="AM144" i="4"/>
  <c r="BC167" i="6" s="1"/>
  <c r="BK168" i="4"/>
  <c r="AQ27" i="4"/>
  <c r="AR27" i="4" s="1"/>
  <c r="BW73" i="4"/>
  <c r="BZ73" i="4" s="1"/>
  <c r="O170" i="4"/>
  <c r="S170" i="4" s="1"/>
  <c r="AA170" i="4"/>
  <c r="AW150" i="6" s="1"/>
  <c r="BN179" i="6"/>
  <c r="BK140" i="4"/>
  <c r="BW52" i="4"/>
  <c r="CA52" i="4" s="1"/>
  <c r="AA112" i="4"/>
  <c r="AW63" i="6" s="1"/>
  <c r="AY146" i="4"/>
  <c r="BI49" i="6" s="1"/>
  <c r="BW93" i="4"/>
  <c r="CA93" i="4" s="1"/>
  <c r="AY52" i="4"/>
  <c r="BB52" i="4" s="1"/>
  <c r="BK135" i="4"/>
  <c r="BN135" i="4" s="1"/>
  <c r="BW138" i="4"/>
  <c r="CA138" i="4" s="1"/>
  <c r="AM131" i="4"/>
  <c r="AP131" i="4" s="1"/>
  <c r="BK145" i="4"/>
  <c r="BK170" i="4"/>
  <c r="AA157" i="4"/>
  <c r="AD157" i="4" s="1"/>
  <c r="AY126" i="4"/>
  <c r="BB126" i="4" s="1"/>
  <c r="AM140" i="4"/>
  <c r="AP140" i="4" s="1"/>
  <c r="BW147" i="4"/>
  <c r="BZ147" i="4" s="1"/>
  <c r="BI44" i="6"/>
  <c r="BC164" i="6"/>
  <c r="AY106" i="4"/>
  <c r="BC106" i="4" s="1"/>
  <c r="AM139" i="4"/>
  <c r="AQ139" i="4" s="1"/>
  <c r="AY11" i="4"/>
  <c r="BB11" i="4" s="1"/>
  <c r="CA27" i="4"/>
  <c r="CB27" i="4" s="1"/>
  <c r="AY91" i="4"/>
  <c r="BB91" i="4" s="1"/>
  <c r="BK48" i="4"/>
  <c r="BK131" i="4"/>
  <c r="O131" i="4"/>
  <c r="R131" i="4" s="1"/>
  <c r="BK52" i="4"/>
  <c r="AA138" i="4"/>
  <c r="AD138" i="4" s="1"/>
  <c r="BW170" i="4"/>
  <c r="CA170" i="4" s="1"/>
  <c r="BW123" i="4"/>
  <c r="CA123" i="4" s="1"/>
  <c r="CB123" i="4" s="1"/>
  <c r="AA32" i="4"/>
  <c r="AD32" i="4" s="1"/>
  <c r="AY73" i="4"/>
  <c r="BB73" i="4" s="1"/>
  <c r="AM146" i="4"/>
  <c r="AP146" i="4" s="1"/>
  <c r="AY179" i="4"/>
  <c r="BB179" i="4" s="1"/>
  <c r="O123" i="4"/>
  <c r="R123" i="4" s="1"/>
  <c r="BK157" i="4"/>
  <c r="BW38" i="4"/>
  <c r="CA38" i="4" s="1"/>
  <c r="AA38" i="4"/>
  <c r="AW80" i="6" s="1"/>
  <c r="BO153" i="6"/>
  <c r="BH23" i="6"/>
  <c r="BO114" i="6"/>
  <c r="BI34" i="6"/>
  <c r="AA158" i="4"/>
  <c r="AD158" i="4" s="1"/>
  <c r="AV80" i="6"/>
  <c r="O135" i="4"/>
  <c r="AP107" i="6" s="1"/>
  <c r="AA97" i="4"/>
  <c r="AW100" i="6" s="1"/>
  <c r="AA53" i="4"/>
  <c r="AW36" i="6" s="1"/>
  <c r="O144" i="4"/>
  <c r="AP167" i="6" s="1"/>
  <c r="AY51" i="4"/>
  <c r="BC51" i="4" s="1"/>
  <c r="O139" i="4"/>
  <c r="AP94" i="6" s="1"/>
  <c r="BW25" i="4"/>
  <c r="CA25" i="4" s="1"/>
  <c r="AA114" i="4"/>
  <c r="AD114" i="4" s="1"/>
  <c r="AM145" i="4"/>
  <c r="AP145" i="4" s="1"/>
  <c r="O145" i="4"/>
  <c r="R145" i="4" s="1"/>
  <c r="O79" i="4"/>
  <c r="AO24" i="6" s="1"/>
  <c r="BC153" i="6"/>
  <c r="BW91" i="4"/>
  <c r="BZ91" i="4" s="1"/>
  <c r="BH14" i="6"/>
  <c r="BU23" i="6"/>
  <c r="O114" i="4"/>
  <c r="R114" i="4" s="1"/>
  <c r="AP72" i="6"/>
  <c r="AW72" i="6"/>
  <c r="AM38" i="4"/>
  <c r="AP38" i="4" s="1"/>
  <c r="AY93" i="4"/>
  <c r="BB93" i="4" s="1"/>
  <c r="AM91" i="4"/>
  <c r="AQ91" i="4" s="1"/>
  <c r="O179" i="4"/>
  <c r="R179" i="4" s="1"/>
  <c r="BC80" i="6"/>
  <c r="O91" i="4"/>
  <c r="AP23" i="6" s="1"/>
  <c r="AM123" i="4"/>
  <c r="BC166" i="6" s="1"/>
  <c r="BK11" i="4"/>
  <c r="AA73" i="4"/>
  <c r="AE73" i="4" s="1"/>
  <c r="AY138" i="4"/>
  <c r="BB138" i="4" s="1"/>
  <c r="BW132" i="4"/>
  <c r="CA132" i="4" s="1"/>
  <c r="BU49" i="6"/>
  <c r="BU62" i="6"/>
  <c r="BB175" i="6"/>
  <c r="BC175" i="6"/>
  <c r="BH63" i="6"/>
  <c r="BI63" i="6"/>
  <c r="BH28" i="6"/>
  <c r="BI28" i="6"/>
  <c r="AV106" i="6"/>
  <c r="BO180" i="6"/>
  <c r="BH154" i="6"/>
  <c r="BI154" i="6"/>
  <c r="BU115" i="6"/>
  <c r="BO20" i="6"/>
  <c r="BU14" i="6"/>
  <c r="BO14" i="6"/>
  <c r="AV36" i="6"/>
  <c r="BB89" i="6"/>
  <c r="BC89" i="6"/>
  <c r="AV100" i="6"/>
  <c r="BB17" i="6"/>
  <c r="BC17" i="6"/>
  <c r="BB94" i="6"/>
  <c r="BC94" i="6"/>
  <c r="BC148" i="6"/>
  <c r="BH20" i="6"/>
  <c r="BI20" i="6"/>
  <c r="BH62" i="6"/>
  <c r="BI62" i="6"/>
  <c r="BH36" i="6"/>
  <c r="BI36" i="6"/>
  <c r="BC140" i="6"/>
  <c r="BO107" i="6"/>
  <c r="BB20" i="6"/>
  <c r="BC20" i="6"/>
  <c r="BC171" i="6"/>
  <c r="BU24" i="6"/>
  <c r="BO23" i="6"/>
  <c r="BU171" i="6"/>
  <c r="BU76" i="6"/>
  <c r="AV63" i="6"/>
  <c r="BO41" i="6"/>
  <c r="AV14" i="6"/>
  <c r="BB40" i="6"/>
  <c r="BC40" i="6"/>
  <c r="BO148" i="6"/>
  <c r="BO80" i="6"/>
  <c r="BH166" i="6"/>
  <c r="BI166" i="6"/>
  <c r="BO140" i="6"/>
  <c r="BO24" i="6"/>
  <c r="BC49" i="6"/>
  <c r="BO44" i="6"/>
  <c r="BH164" i="6"/>
  <c r="BI164" i="6"/>
  <c r="BI127" i="6"/>
  <c r="BH131" i="6"/>
  <c r="BI131" i="6"/>
  <c r="BO166" i="6"/>
  <c r="BH140" i="6"/>
  <c r="BI140" i="6"/>
  <c r="BC44" i="6"/>
  <c r="BB131" i="6"/>
  <c r="BC131" i="6"/>
  <c r="BC115" i="6"/>
  <c r="BO28" i="6"/>
  <c r="BC106" i="6"/>
  <c r="BO179" i="6"/>
  <c r="BH24" i="6"/>
  <c r="BI24" i="6"/>
  <c r="BH185" i="6"/>
  <c r="BI185" i="6"/>
  <c r="BB34" i="6"/>
  <c r="BC34" i="6"/>
  <c r="BO131" i="6"/>
  <c r="BH40" i="6"/>
  <c r="BI40" i="6"/>
  <c r="BH57" i="6"/>
  <c r="BI57" i="6"/>
  <c r="BH15" i="6"/>
  <c r="BI15" i="6"/>
  <c r="BH114" i="6"/>
  <c r="BI114" i="6"/>
  <c r="BH148" i="6"/>
  <c r="BI148" i="6"/>
  <c r="BO49" i="6"/>
  <c r="BO106" i="6"/>
  <c r="BU153" i="6"/>
  <c r="BU106" i="6"/>
  <c r="BO89" i="6"/>
  <c r="BC14" i="6"/>
  <c r="BB57" i="6"/>
  <c r="BC57" i="6"/>
  <c r="BO127" i="6"/>
  <c r="BO34" i="6"/>
  <c r="BO171" i="6"/>
  <c r="O93" i="4"/>
  <c r="AP148" i="6" s="1"/>
  <c r="BI23" i="6"/>
  <c r="BO115" i="6"/>
  <c r="BO164" i="6"/>
  <c r="BI14" i="6"/>
  <c r="O66" i="4"/>
  <c r="R66" i="4" s="1"/>
  <c r="BO15" i="6"/>
  <c r="BO150" i="6"/>
  <c r="AV148" i="6"/>
  <c r="AV23" i="6"/>
  <c r="AV105" i="6"/>
  <c r="BN34" i="6"/>
  <c r="AY18" i="4"/>
  <c r="BB18" i="4" s="1"/>
  <c r="AV153" i="6"/>
  <c r="AV24" i="6"/>
  <c r="BN40" i="6"/>
  <c r="BN126" i="6"/>
  <c r="BN73" i="6"/>
  <c r="BN59" i="6"/>
  <c r="BB167" i="6"/>
  <c r="BB150" i="6"/>
  <c r="BB148" i="6"/>
  <c r="BN180" i="6"/>
  <c r="BN20" i="6"/>
  <c r="BH49" i="6"/>
  <c r="BH115" i="6"/>
  <c r="BH106" i="6"/>
  <c r="BB115" i="6"/>
  <c r="BB14" i="6"/>
  <c r="BN80" i="6"/>
  <c r="BN23" i="6"/>
  <c r="BN148" i="6"/>
  <c r="BN89" i="6"/>
  <c r="BN127" i="6"/>
  <c r="BN24" i="6"/>
  <c r="BN67" i="4"/>
  <c r="BN107" i="6"/>
  <c r="BN131" i="6"/>
  <c r="BN41" i="6"/>
  <c r="BH44" i="6"/>
  <c r="BH150" i="6"/>
  <c r="O57" i="4"/>
  <c r="S57" i="4" s="1"/>
  <c r="BN140" i="6"/>
  <c r="BN166" i="6"/>
  <c r="AV15" i="6"/>
  <c r="BH34" i="6"/>
  <c r="BH127" i="6"/>
  <c r="O18" i="4"/>
  <c r="S18" i="4" s="1"/>
  <c r="AY38" i="4"/>
  <c r="BI80" i="6" s="1"/>
  <c r="AA161" i="4"/>
  <c r="AW88" i="6" s="1"/>
  <c r="AM88" i="4"/>
  <c r="BC84" i="6" s="1"/>
  <c r="BK77" i="4"/>
  <c r="BN77" i="4" s="1"/>
  <c r="AY66" i="4"/>
  <c r="BI180" i="6" s="1"/>
  <c r="AA15" i="4"/>
  <c r="AD15" i="4" s="1"/>
  <c r="AM173" i="4"/>
  <c r="AQ173" i="4" s="1"/>
  <c r="BW18" i="4"/>
  <c r="BZ18" i="4" s="1"/>
  <c r="AM33" i="4"/>
  <c r="AP33" i="4" s="1"/>
  <c r="AY164" i="4"/>
  <c r="BC164" i="4" s="1"/>
  <c r="BK54" i="4"/>
  <c r="BN54" i="4" s="1"/>
  <c r="AM135" i="4"/>
  <c r="AQ135" i="4" s="1"/>
  <c r="BK29" i="4"/>
  <c r="BO75" i="6" s="1"/>
  <c r="AY37" i="4"/>
  <c r="BC37" i="4" s="1"/>
  <c r="O50" i="4"/>
  <c r="AP113" i="6" s="1"/>
  <c r="AY12" i="4"/>
  <c r="BI13" i="6" s="1"/>
  <c r="AA70" i="4"/>
  <c r="AW176" i="6" s="1"/>
  <c r="O122" i="4"/>
  <c r="R122" i="4" s="1"/>
  <c r="AY76" i="4"/>
  <c r="BI47" i="6" s="1"/>
  <c r="AM120" i="4"/>
  <c r="AP120" i="4" s="1"/>
  <c r="O36" i="4"/>
  <c r="R36" i="4" s="1"/>
  <c r="AY42" i="4"/>
  <c r="BI121" i="6" s="1"/>
  <c r="AM54" i="4"/>
  <c r="BC119" i="6" s="1"/>
  <c r="BW178" i="4"/>
  <c r="BZ178" i="4" s="1"/>
  <c r="O77" i="4"/>
  <c r="AP175" i="6" s="1"/>
  <c r="AA29" i="4"/>
  <c r="AW75" i="6" s="1"/>
  <c r="O165" i="4"/>
  <c r="S165" i="4" s="1"/>
  <c r="AM66" i="4"/>
  <c r="BC180" i="6" s="1"/>
  <c r="AA127" i="4"/>
  <c r="AE127" i="4" s="1"/>
  <c r="O53" i="4"/>
  <c r="AP36" i="6" s="1"/>
  <c r="O31" i="4"/>
  <c r="AM165" i="4"/>
  <c r="BC134" i="6" s="1"/>
  <c r="BW177" i="4"/>
  <c r="BZ177" i="4" s="1"/>
  <c r="BW107" i="4"/>
  <c r="BS22" i="6" s="1"/>
  <c r="BW34" i="4"/>
  <c r="BS52" i="6" s="1"/>
  <c r="AY178" i="4"/>
  <c r="BI135" i="6" s="1"/>
  <c r="BW44" i="4"/>
  <c r="BZ44" i="4" s="1"/>
  <c r="AM175" i="4"/>
  <c r="BA137" i="6" s="1"/>
  <c r="BW136" i="4"/>
  <c r="AA58" i="4"/>
  <c r="AE58" i="4" s="1"/>
  <c r="BK111" i="4"/>
  <c r="BO60" i="6" s="1"/>
  <c r="AM158" i="4"/>
  <c r="AP158" i="4" s="1"/>
  <c r="AY15" i="4"/>
  <c r="BB15" i="4" s="1"/>
  <c r="AM127" i="4"/>
  <c r="BA108" i="6" s="1"/>
  <c r="AY74" i="4"/>
  <c r="BC74" i="4" s="1"/>
  <c r="AY168" i="4"/>
  <c r="BB168" i="4" s="1"/>
  <c r="BK99" i="4"/>
  <c r="BO168" i="6" s="1"/>
  <c r="BK98" i="4"/>
  <c r="AY124" i="4"/>
  <c r="BG86" i="6" s="1"/>
  <c r="AA33" i="4"/>
  <c r="AE33" i="4" s="1"/>
  <c r="O130" i="4"/>
  <c r="AP151" i="6" s="1"/>
  <c r="AA177" i="4"/>
  <c r="AE177" i="4" s="1"/>
  <c r="AY7" i="4"/>
  <c r="BB7" i="4" s="1"/>
  <c r="AY121" i="4"/>
  <c r="BI81" i="6" s="1"/>
  <c r="BW26" i="4"/>
  <c r="BZ26" i="4" s="1"/>
  <c r="AM5" i="4"/>
  <c r="AP5" i="4" s="1"/>
  <c r="BW108" i="4"/>
  <c r="BW82" i="4"/>
  <c r="BZ82" i="4" s="1"/>
  <c r="O149" i="4"/>
  <c r="R149" i="4" s="1"/>
  <c r="BW33" i="4"/>
  <c r="BU68" i="6" s="1"/>
  <c r="AM185" i="4"/>
  <c r="AP185" i="4" s="1"/>
  <c r="AM100" i="4"/>
  <c r="BC98" i="6" s="1"/>
  <c r="BK81" i="4"/>
  <c r="BO81" i="4" s="1"/>
  <c r="O49" i="4"/>
  <c r="AO120" i="6" s="1"/>
  <c r="AY128" i="4"/>
  <c r="BI122" i="6" s="1"/>
  <c r="BW50" i="4"/>
  <c r="BS113" i="6" s="1"/>
  <c r="AY175" i="4"/>
  <c r="BI137" i="6" s="1"/>
  <c r="AY20" i="4"/>
  <c r="BB20" i="4" s="1"/>
  <c r="AY160" i="4"/>
  <c r="BW152" i="4"/>
  <c r="BS169" i="6" s="1"/>
  <c r="AM22" i="4"/>
  <c r="BC46" i="6" s="1"/>
  <c r="AY8" i="4"/>
  <c r="BG12" i="6" s="1"/>
  <c r="BK34" i="4"/>
  <c r="BN52" i="6" s="1"/>
  <c r="AY145" i="4"/>
  <c r="BI153" i="6" s="1"/>
  <c r="AA16" i="4"/>
  <c r="AW16" i="6" s="1"/>
  <c r="AY21" i="4"/>
  <c r="AY9" i="4"/>
  <c r="BI17" i="6" s="1"/>
  <c r="AA54" i="4"/>
  <c r="AW119" i="6" s="1"/>
  <c r="AA4" i="4"/>
  <c r="AD4" i="4" s="1"/>
  <c r="BK176" i="4"/>
  <c r="BN110" i="6" s="1"/>
  <c r="AA118" i="4"/>
  <c r="AW61" i="6" s="1"/>
  <c r="BW118" i="4"/>
  <c r="BZ118" i="4" s="1"/>
  <c r="AY34" i="4"/>
  <c r="BC34" i="4" s="1"/>
  <c r="AA6" i="4"/>
  <c r="AD6" i="4" s="1"/>
  <c r="AA64" i="4"/>
  <c r="AW78" i="6" s="1"/>
  <c r="BK55" i="4"/>
  <c r="BN124" i="6" s="1"/>
  <c r="BK33" i="4"/>
  <c r="AY6" i="4"/>
  <c r="AY81" i="4"/>
  <c r="BI30" i="6" s="1"/>
  <c r="AM40" i="4"/>
  <c r="BC71" i="6" s="1"/>
  <c r="AY40" i="4"/>
  <c r="BG71" i="6" s="1"/>
  <c r="AY157" i="4"/>
  <c r="BG171" i="6" s="1"/>
  <c r="BK159" i="4"/>
  <c r="BO177" i="6" s="1"/>
  <c r="AY159" i="4"/>
  <c r="BG177" i="6" s="1"/>
  <c r="BW4" i="4"/>
  <c r="O44" i="4"/>
  <c r="AP112" i="6" s="1"/>
  <c r="AM32" i="4"/>
  <c r="BK174" i="4"/>
  <c r="BN158" i="6" s="1"/>
  <c r="AY174" i="4"/>
  <c r="AA115" i="4"/>
  <c r="AW58" i="6" s="1"/>
  <c r="BK115" i="4"/>
  <c r="BN58" i="6" s="1"/>
  <c r="BK75" i="4"/>
  <c r="AM75" i="4"/>
  <c r="BA182" i="6" s="1"/>
  <c r="AY180" i="4"/>
  <c r="BI51" i="6" s="1"/>
  <c r="BK150" i="4"/>
  <c r="BO85" i="6" s="1"/>
  <c r="O47" i="4"/>
  <c r="R47" i="4" s="1"/>
  <c r="BK68" i="4"/>
  <c r="AY148" i="4"/>
  <c r="BI83" i="6" s="1"/>
  <c r="AM148" i="4"/>
  <c r="BC83" i="6" s="1"/>
  <c r="BK148" i="4"/>
  <c r="AA35" i="4"/>
  <c r="O35" i="4"/>
  <c r="S35" i="4" s="1"/>
  <c r="BW70" i="4"/>
  <c r="BZ70" i="4" s="1"/>
  <c r="BK82" i="4"/>
  <c r="BN82" i="4" s="1"/>
  <c r="O33" i="4"/>
  <c r="BW185" i="4"/>
  <c r="BZ185" i="4" s="1"/>
  <c r="BK100" i="4"/>
  <c r="BN98" i="6" s="1"/>
  <c r="O43" i="4"/>
  <c r="S43" i="4" s="1"/>
  <c r="AM183" i="4"/>
  <c r="AP183" i="4" s="1"/>
  <c r="BK171" i="4"/>
  <c r="BN138" i="6" s="1"/>
  <c r="AM171" i="4"/>
  <c r="BC138" i="6" s="1"/>
  <c r="BK49" i="4"/>
  <c r="AA36" i="4"/>
  <c r="AM42" i="4"/>
  <c r="BC121" i="6" s="1"/>
  <c r="AM25" i="4"/>
  <c r="BC76" i="6" s="1"/>
  <c r="O112" i="4"/>
  <c r="AO63" i="6" s="1"/>
  <c r="BK7" i="4"/>
  <c r="BN10" i="6" s="1"/>
  <c r="AM24" i="4"/>
  <c r="BC66" i="6" s="1"/>
  <c r="AY119" i="4"/>
  <c r="BI64" i="6" s="1"/>
  <c r="AY86" i="4"/>
  <c r="BG38" i="6" s="1"/>
  <c r="BK121" i="4"/>
  <c r="BN121" i="4" s="1"/>
  <c r="O174" i="4"/>
  <c r="AP158" i="6" s="1"/>
  <c r="AY103" i="4"/>
  <c r="BI55" i="6" s="1"/>
  <c r="AY166" i="4"/>
  <c r="BC166" i="4" s="1"/>
  <c r="BW166" i="4"/>
  <c r="BW148" i="4"/>
  <c r="BZ148" i="4" s="1"/>
  <c r="BK83" i="4"/>
  <c r="BN161" i="6" s="1"/>
  <c r="AY83" i="4"/>
  <c r="BB83" i="4" s="1"/>
  <c r="AM7" i="4"/>
  <c r="AA26" i="4"/>
  <c r="AD26" i="4" s="1"/>
  <c r="AY127" i="4"/>
  <c r="BI108" i="6" s="1"/>
  <c r="AY63" i="4"/>
  <c r="BG152" i="6" s="1"/>
  <c r="BW62" i="4"/>
  <c r="BZ62" i="4" s="1"/>
  <c r="BK59" i="4"/>
  <c r="BO144" i="6" s="1"/>
  <c r="AY59" i="4"/>
  <c r="BG144" i="6" s="1"/>
  <c r="AA50" i="4"/>
  <c r="AU113" i="6" s="1"/>
  <c r="O84" i="4"/>
  <c r="R84" i="4" s="1"/>
  <c r="O90" i="4"/>
  <c r="AP128" i="6" s="1"/>
  <c r="O155" i="4"/>
  <c r="AO7" i="6" s="1"/>
  <c r="BK151" i="4"/>
  <c r="O160" i="4"/>
  <c r="R160" i="4" s="1"/>
  <c r="AA129" i="4"/>
  <c r="AW149" i="6" s="1"/>
  <c r="BW119" i="4"/>
  <c r="BS64" i="6" s="1"/>
  <c r="BW121" i="4"/>
  <c r="BK134" i="4"/>
  <c r="BO92" i="6" s="1"/>
  <c r="AA87" i="4"/>
  <c r="AW31" i="6" s="1"/>
  <c r="AY58" i="4"/>
  <c r="BG146" i="6" s="1"/>
  <c r="AA92" i="4"/>
  <c r="O92" i="4"/>
  <c r="R92" i="4" s="1"/>
  <c r="O181" i="4"/>
  <c r="R181" i="4" s="1"/>
  <c r="BK72" i="4"/>
  <c r="BN25" i="6" s="1"/>
  <c r="O80" i="4"/>
  <c r="S80" i="4" s="1"/>
  <c r="BW84" i="4"/>
  <c r="BZ84" i="4" s="1"/>
  <c r="AA156" i="4"/>
  <c r="AW174" i="6" s="1"/>
  <c r="O104" i="4"/>
  <c r="R104" i="4" s="1"/>
  <c r="AA18" i="4"/>
  <c r="AW35" i="6" s="1"/>
  <c r="AA159" i="4"/>
  <c r="AW177" i="6" s="1"/>
  <c r="BK165" i="4"/>
  <c r="BN165" i="4" s="1"/>
  <c r="O111" i="4"/>
  <c r="AO60" i="6" s="1"/>
  <c r="BW90" i="4"/>
  <c r="BS128" i="6" s="1"/>
  <c r="BW115" i="4"/>
  <c r="BZ115" i="4" s="1"/>
  <c r="AM163" i="4"/>
  <c r="AA180" i="4"/>
  <c r="AE180" i="4" s="1"/>
  <c r="AY150" i="4"/>
  <c r="BK47" i="4"/>
  <c r="AA82" i="4"/>
  <c r="AA113" i="4"/>
  <c r="AU111" i="6" s="1"/>
  <c r="O113" i="4"/>
  <c r="R113" i="4" s="1"/>
  <c r="O76" i="4"/>
  <c r="S76" i="4" s="1"/>
  <c r="BK76" i="4"/>
  <c r="BN76" i="4" s="1"/>
  <c r="O42" i="4"/>
  <c r="R42" i="4" s="1"/>
  <c r="BK69" i="4"/>
  <c r="AY152" i="4"/>
  <c r="BC152" i="4" s="1"/>
  <c r="BK104" i="4"/>
  <c r="BN101" i="6" s="1"/>
  <c r="AM104" i="4"/>
  <c r="AQ104" i="4" s="1"/>
  <c r="AA185" i="4"/>
  <c r="AD185" i="4" s="1"/>
  <c r="AM103" i="4"/>
  <c r="AP103" i="4" s="1"/>
  <c r="O23" i="4"/>
  <c r="S23" i="4" s="1"/>
  <c r="BK63" i="4"/>
  <c r="BN152" i="6" s="1"/>
  <c r="O69" i="4"/>
  <c r="R69" i="4" s="1"/>
  <c r="BW46" i="4"/>
  <c r="BS123" i="6" s="1"/>
  <c r="AM156" i="4"/>
  <c r="BC174" i="6" s="1"/>
  <c r="AY80" i="4"/>
  <c r="BI91" i="6" s="1"/>
  <c r="AA105" i="4"/>
  <c r="AU99" i="6" s="1"/>
  <c r="O37" i="4"/>
  <c r="S37" i="4" s="1"/>
  <c r="O153" i="4"/>
  <c r="S153" i="4" s="1"/>
  <c r="O89" i="4"/>
  <c r="AO27" i="6" s="1"/>
  <c r="AY89" i="4"/>
  <c r="AA45" i="4"/>
  <c r="AE45" i="4" s="1"/>
  <c r="BK45" i="4"/>
  <c r="BO45" i="4" s="1"/>
  <c r="BW61" i="4"/>
  <c r="BZ61" i="4" s="1"/>
  <c r="BW94" i="4"/>
  <c r="AA23" i="4"/>
  <c r="AE23" i="4" s="1"/>
  <c r="BW106" i="4"/>
  <c r="BZ106" i="4" s="1"/>
  <c r="O169" i="4"/>
  <c r="S169" i="4" s="1"/>
  <c r="AA66" i="4"/>
  <c r="AW180" i="6" s="1"/>
  <c r="AM122" i="4"/>
  <c r="AQ122" i="4" s="1"/>
  <c r="BK120" i="4"/>
  <c r="BO65" i="6" s="1"/>
  <c r="AM69" i="4"/>
  <c r="AA124" i="4"/>
  <c r="AE124" i="4" s="1"/>
  <c r="O124" i="4"/>
  <c r="R124" i="4" s="1"/>
  <c r="AA14" i="4"/>
  <c r="AW11" i="6" s="1"/>
  <c r="AM47" i="4"/>
  <c r="AQ47" i="4" s="1"/>
  <c r="AA68" i="4"/>
  <c r="AW77" i="6" s="1"/>
  <c r="O68" i="4"/>
  <c r="R68" i="4" s="1"/>
  <c r="AM116" i="4"/>
  <c r="BC181" i="6" s="1"/>
  <c r="AM34" i="4"/>
  <c r="BA52" i="6" s="1"/>
  <c r="AY61" i="4"/>
  <c r="BI155" i="6" s="1"/>
  <c r="BK105" i="4"/>
  <c r="BN105" i="4" s="1"/>
  <c r="O177" i="4"/>
  <c r="S177" i="4" s="1"/>
  <c r="BK4" i="4"/>
  <c r="BO4" i="6" s="1"/>
  <c r="O107" i="4"/>
  <c r="S107" i="4" s="1"/>
  <c r="BW169" i="4"/>
  <c r="BS184" i="6" s="1"/>
  <c r="BW151" i="4"/>
  <c r="BS102" i="6" s="1"/>
  <c r="BB10" i="6"/>
  <c r="O103" i="4"/>
  <c r="AP55" i="6" s="1"/>
  <c r="AA71" i="4"/>
  <c r="BK6" i="4"/>
  <c r="BO8" i="6" s="1"/>
  <c r="AM64" i="4"/>
  <c r="BC78" i="6" s="1"/>
  <c r="BC30" i="4"/>
  <c r="BW183" i="4"/>
  <c r="BS109" i="6" s="1"/>
  <c r="BK113" i="4"/>
  <c r="BN113" i="4" s="1"/>
  <c r="AY113" i="4"/>
  <c r="BI111" i="6" s="1"/>
  <c r="AM76" i="4"/>
  <c r="AA39" i="4"/>
  <c r="BW42" i="4"/>
  <c r="BS121" i="6" s="1"/>
  <c r="AY29" i="4"/>
  <c r="AY41" i="4"/>
  <c r="BI74" i="6" s="1"/>
  <c r="AM107" i="4"/>
  <c r="AP107" i="4" s="1"/>
  <c r="AY107" i="4"/>
  <c r="BI22" i="6" s="1"/>
  <c r="AA128" i="4"/>
  <c r="BK57" i="4"/>
  <c r="BK44" i="4"/>
  <c r="BK109" i="4"/>
  <c r="BO178" i="6" s="1"/>
  <c r="BK17" i="4"/>
  <c r="BN19" i="6" s="1"/>
  <c r="AU36" i="6"/>
  <c r="AY144" i="4"/>
  <c r="AA169" i="4"/>
  <c r="AW184" i="6" s="1"/>
  <c r="BH91" i="6"/>
  <c r="AY84" i="4"/>
  <c r="BK90" i="4"/>
  <c r="AM90" i="4"/>
  <c r="BW172" i="4"/>
  <c r="BZ172" i="4" s="1"/>
  <c r="BK175" i="4"/>
  <c r="BW175" i="4"/>
  <c r="BS137" i="6" s="1"/>
  <c r="BK155" i="4"/>
  <c r="BN7" i="6" s="1"/>
  <c r="AA60" i="4"/>
  <c r="BK20" i="4"/>
  <c r="BN43" i="6" s="1"/>
  <c r="AA152" i="4"/>
  <c r="AY22" i="4"/>
  <c r="BI46" i="6" s="1"/>
  <c r="BW129" i="4"/>
  <c r="O133" i="4"/>
  <c r="AP139" i="6" s="1"/>
  <c r="BK46" i="4"/>
  <c r="O67" i="4"/>
  <c r="AP116" i="6" s="1"/>
  <c r="BW56" i="4"/>
  <c r="BU41" i="6" s="1"/>
  <c r="O24" i="4"/>
  <c r="R24" i="4" s="1"/>
  <c r="AV79" i="6"/>
  <c r="AM26" i="4"/>
  <c r="BK12" i="4"/>
  <c r="BW163" i="4"/>
  <c r="AY16" i="4"/>
  <c r="BW47" i="4"/>
  <c r="BS117" i="6" s="1"/>
  <c r="O166" i="4"/>
  <c r="AP95" i="6" s="1"/>
  <c r="AA83" i="4"/>
  <c r="O83" i="4"/>
  <c r="R83" i="4" s="1"/>
  <c r="BK70" i="4"/>
  <c r="BO176" i="6" s="1"/>
  <c r="O118" i="4"/>
  <c r="R118" i="4" s="1"/>
  <c r="BW102" i="4"/>
  <c r="BZ102" i="4" s="1"/>
  <c r="BW141" i="4"/>
  <c r="BW161" i="4"/>
  <c r="BK92" i="4"/>
  <c r="AY92" i="4"/>
  <c r="BI160" i="6" s="1"/>
  <c r="AY71" i="4"/>
  <c r="BI170" i="6" s="1"/>
  <c r="O6" i="4"/>
  <c r="R6" i="4" s="1"/>
  <c r="BK43" i="4"/>
  <c r="BN67" i="6" s="1"/>
  <c r="AY54" i="4"/>
  <c r="BW96" i="4"/>
  <c r="BZ96" i="4" s="1"/>
  <c r="AM49" i="4"/>
  <c r="BC120" i="6" s="1"/>
  <c r="AY39" i="4"/>
  <c r="BK42" i="4"/>
  <c r="BN121" i="6" s="1"/>
  <c r="O29" i="4"/>
  <c r="AP75" i="6" s="1"/>
  <c r="AM176" i="4"/>
  <c r="BB110" i="6"/>
  <c r="AM59" i="4"/>
  <c r="BB144" i="6"/>
  <c r="BK144" i="4"/>
  <c r="BK181" i="4"/>
  <c r="BN181" i="4" s="1"/>
  <c r="AM111" i="4"/>
  <c r="BB60" i="6"/>
  <c r="O172" i="4"/>
  <c r="R172" i="4" s="1"/>
  <c r="O175" i="4"/>
  <c r="R175" i="4" s="1"/>
  <c r="AA155" i="4"/>
  <c r="AA136" i="4"/>
  <c r="AM151" i="4"/>
  <c r="BC102" i="6" s="1"/>
  <c r="AM132" i="4"/>
  <c r="AY133" i="4"/>
  <c r="BI139" i="6" s="1"/>
  <c r="AM133" i="4"/>
  <c r="BW88" i="4"/>
  <c r="BS84" i="6" s="1"/>
  <c r="BW153" i="4"/>
  <c r="BZ153" i="4" s="1"/>
  <c r="AY45" i="4"/>
  <c r="AY67" i="4"/>
  <c r="BI116" i="6" s="1"/>
  <c r="AA56" i="4"/>
  <c r="AA78" i="4"/>
  <c r="AW21" i="6" s="1"/>
  <c r="O86" i="4"/>
  <c r="R86" i="4" s="1"/>
  <c r="AY26" i="4"/>
  <c r="BI79" i="6" s="1"/>
  <c r="AM12" i="4"/>
  <c r="BK5" i="4"/>
  <c r="BN5" i="6" s="1"/>
  <c r="AM174" i="4"/>
  <c r="BB158" i="6"/>
  <c r="AY75" i="4"/>
  <c r="BI182" i="6" s="1"/>
  <c r="BK21" i="4"/>
  <c r="BK124" i="4"/>
  <c r="BK14" i="4"/>
  <c r="BO11" i="6" s="1"/>
  <c r="AM180" i="4"/>
  <c r="BW68" i="4"/>
  <c r="BS77" i="6" s="1"/>
  <c r="AY99" i="4"/>
  <c r="BI168" i="6" s="1"/>
  <c r="AM99" i="4"/>
  <c r="BB83" i="6"/>
  <c r="O70" i="4"/>
  <c r="AP176" i="6" s="1"/>
  <c r="AY33" i="4"/>
  <c r="O102" i="4"/>
  <c r="R102" i="4" s="1"/>
  <c r="O34" i="4"/>
  <c r="R34" i="4" s="1"/>
  <c r="O55" i="4"/>
  <c r="R55" i="4" s="1"/>
  <c r="BK185" i="4"/>
  <c r="AA61" i="4"/>
  <c r="O94" i="4"/>
  <c r="AP53" i="6" s="1"/>
  <c r="AM161" i="4"/>
  <c r="BW167" i="4"/>
  <c r="BZ167" i="4" s="1"/>
  <c r="AY100" i="4"/>
  <c r="BK142" i="4"/>
  <c r="BN147" i="6" s="1"/>
  <c r="AY142" i="4"/>
  <c r="AY64" i="4"/>
  <c r="BI78" i="6" s="1"/>
  <c r="AA106" i="4"/>
  <c r="AM15" i="4"/>
  <c r="O81" i="4"/>
  <c r="R81" i="4" s="1"/>
  <c r="BA24" i="6"/>
  <c r="AA96" i="4"/>
  <c r="AW96" i="6" s="1"/>
  <c r="BW40" i="4"/>
  <c r="BS71" i="6" s="1"/>
  <c r="BW76" i="4"/>
  <c r="BS47" i="6" s="1"/>
  <c r="BW120" i="4"/>
  <c r="BZ120" i="4" s="1"/>
  <c r="BW29" i="4"/>
  <c r="BW173" i="4"/>
  <c r="BU126" i="6" s="1"/>
  <c r="O159" i="4"/>
  <c r="R159" i="4" s="1"/>
  <c r="BK107" i="4"/>
  <c r="BN107" i="4" s="1"/>
  <c r="BW143" i="4"/>
  <c r="BZ143" i="4" s="1"/>
  <c r="O62" i="4"/>
  <c r="R62" i="4" s="1"/>
  <c r="AY69" i="4"/>
  <c r="BI183" i="6" s="1"/>
  <c r="AM53" i="4"/>
  <c r="BW156" i="4"/>
  <c r="AM169" i="4"/>
  <c r="BC184" i="6" s="1"/>
  <c r="BK50" i="4"/>
  <c r="BN113" i="6" s="1"/>
  <c r="AY50" i="4"/>
  <c r="BB50" i="4" s="1"/>
  <c r="AA181" i="4"/>
  <c r="AW165" i="6" s="1"/>
  <c r="AA80" i="4"/>
  <c r="AW91" i="6" s="1"/>
  <c r="AY77" i="4"/>
  <c r="BN120" i="6"/>
  <c r="BN85" i="6"/>
  <c r="AY155" i="4"/>
  <c r="O151" i="4"/>
  <c r="R151" i="4" s="1"/>
  <c r="AM152" i="4"/>
  <c r="BW22" i="4"/>
  <c r="BZ22" i="4" s="1"/>
  <c r="BK133" i="4"/>
  <c r="BN139" i="6" s="1"/>
  <c r="BK88" i="4"/>
  <c r="AA31" i="4"/>
  <c r="AY104" i="4"/>
  <c r="O46" i="4"/>
  <c r="R46" i="4" s="1"/>
  <c r="BW101" i="4"/>
  <c r="BU104" i="6" s="1"/>
  <c r="AY78" i="4"/>
  <c r="BI21" i="6" s="1"/>
  <c r="BW7" i="4"/>
  <c r="BB66" i="6"/>
  <c r="BW24" i="4"/>
  <c r="BZ24" i="4" s="1"/>
  <c r="AM86" i="4"/>
  <c r="O134" i="4"/>
  <c r="R134" i="4" s="1"/>
  <c r="AA65" i="4"/>
  <c r="O5" i="4"/>
  <c r="AP5" i="6" s="1"/>
  <c r="O75" i="4"/>
  <c r="R75" i="4" s="1"/>
  <c r="AV86" i="6"/>
  <c r="AM35" i="4"/>
  <c r="BB69" i="6"/>
  <c r="AV61" i="6"/>
  <c r="O82" i="4"/>
  <c r="R82" i="4" s="1"/>
  <c r="AA9" i="4"/>
  <c r="AM61" i="4"/>
  <c r="BC155" i="6" s="1"/>
  <c r="BB155" i="6"/>
  <c r="AA167" i="4"/>
  <c r="AW143" i="6" s="1"/>
  <c r="AA100" i="4"/>
  <c r="AW98" i="6" s="1"/>
  <c r="AV78" i="6"/>
  <c r="AY43" i="4"/>
  <c r="BB43" i="4" s="1"/>
  <c r="BB30" i="4"/>
  <c r="BK158" i="4"/>
  <c r="BW158" i="4"/>
  <c r="BU105" i="6" s="1"/>
  <c r="AY105" i="4"/>
  <c r="BW139" i="4"/>
  <c r="BU94" i="6" s="1"/>
  <c r="AA40" i="4"/>
  <c r="AV71" i="6" s="1"/>
  <c r="AA76" i="4"/>
  <c r="AW47" i="6" s="1"/>
  <c r="BW49" i="4"/>
  <c r="BS120" i="6" s="1"/>
  <c r="BK39" i="4"/>
  <c r="BN42" i="6" s="1"/>
  <c r="BK178" i="4"/>
  <c r="BK127" i="4"/>
  <c r="AM4" i="4"/>
  <c r="BB4" i="6"/>
  <c r="BW176" i="4"/>
  <c r="AA107" i="4"/>
  <c r="AW22" i="6" s="1"/>
  <c r="O182" i="4"/>
  <c r="AP73" i="6" s="1"/>
  <c r="BW182" i="4"/>
  <c r="AY154" i="4"/>
  <c r="O128" i="4"/>
  <c r="AP122" i="6" s="1"/>
  <c r="AY57" i="4"/>
  <c r="O143" i="4"/>
  <c r="R143" i="4" s="1"/>
  <c r="AM62" i="4"/>
  <c r="AP62" i="4" s="1"/>
  <c r="AM17" i="4"/>
  <c r="BC19" i="6" s="1"/>
  <c r="AV174" i="6"/>
  <c r="O72" i="4"/>
  <c r="R72" i="4" s="1"/>
  <c r="AM80" i="4"/>
  <c r="BC91" i="6" s="1"/>
  <c r="AA84" i="4"/>
  <c r="AD84" i="4" s="1"/>
  <c r="BW60" i="4"/>
  <c r="BZ60" i="4" s="1"/>
  <c r="BK132" i="4"/>
  <c r="O22" i="4"/>
  <c r="AP46" i="6" s="1"/>
  <c r="BW89" i="4"/>
  <c r="BZ89" i="4" s="1"/>
  <c r="BK67" i="4"/>
  <c r="BN116" i="6" s="1"/>
  <c r="O7" i="4"/>
  <c r="R7" i="4" s="1"/>
  <c r="BK24" i="4"/>
  <c r="BO66" i="6" s="1"/>
  <c r="AY24" i="4"/>
  <c r="BI66" i="6" s="1"/>
  <c r="AM121" i="4"/>
  <c r="BB81" i="6" s="1"/>
  <c r="AY134" i="4"/>
  <c r="BB134" i="4" s="1"/>
  <c r="AM87" i="4"/>
  <c r="BK87" i="4"/>
  <c r="AM58" i="4"/>
  <c r="BC146" i="6" s="1"/>
  <c r="AY5" i="4"/>
  <c r="BI5" i="6" s="1"/>
  <c r="AA75" i="4"/>
  <c r="AW182" i="6" s="1"/>
  <c r="AM124" i="4"/>
  <c r="BC86" i="6" s="1"/>
  <c r="AM14" i="4"/>
  <c r="AM166" i="4"/>
  <c r="AA166" i="4"/>
  <c r="AW95" i="6" s="1"/>
  <c r="AM83" i="4"/>
  <c r="AP83" i="4" s="1"/>
  <c r="O8" i="4"/>
  <c r="R8" i="4" s="1"/>
  <c r="AA149" i="4"/>
  <c r="AW93" i="6" s="1"/>
  <c r="BK9" i="4"/>
  <c r="O137" i="4"/>
  <c r="AP87" i="6" s="1"/>
  <c r="AU44" i="6"/>
  <c r="AM137" i="4"/>
  <c r="BC87" i="6" s="1"/>
  <c r="BB87" i="6"/>
  <c r="BW23" i="4"/>
  <c r="BS48" i="6" s="1"/>
  <c r="AA183" i="4"/>
  <c r="AM113" i="4"/>
  <c r="BC111" i="6" s="1"/>
  <c r="BH30" i="6"/>
  <c r="AV177" i="6"/>
  <c r="BB174" i="6"/>
  <c r="BK84" i="4"/>
  <c r="AM84" i="4"/>
  <c r="AY90" i="4"/>
  <c r="AM172" i="4"/>
  <c r="BC162" i="6" s="1"/>
  <c r="BW155" i="4"/>
  <c r="BS7" i="6" s="1"/>
  <c r="BK136" i="4"/>
  <c r="AY136" i="4"/>
  <c r="AY60" i="4"/>
  <c r="BI45" i="6" s="1"/>
  <c r="AV45" i="6"/>
  <c r="AM20" i="4"/>
  <c r="BB43" i="6"/>
  <c r="BK160" i="4"/>
  <c r="BO136" i="6" s="1"/>
  <c r="BB46" i="6"/>
  <c r="O129" i="4"/>
  <c r="AP149" i="6" s="1"/>
  <c r="BW104" i="4"/>
  <c r="BS101" i="6" s="1"/>
  <c r="BK162" i="4"/>
  <c r="BN163" i="6" s="1"/>
  <c r="AM162" i="4"/>
  <c r="BH27" i="6"/>
  <c r="R67" i="4"/>
  <c r="O119" i="4"/>
  <c r="AP64" i="6" s="1"/>
  <c r="BW86" i="4"/>
  <c r="BB79" i="6"/>
  <c r="AY87" i="4"/>
  <c r="AA21" i="4"/>
  <c r="AD21" i="4" s="1"/>
  <c r="O108" i="4"/>
  <c r="R108" i="4" s="1"/>
  <c r="AY68" i="4"/>
  <c r="BI77" i="6" s="1"/>
  <c r="AM8" i="4"/>
  <c r="AM82" i="4"/>
  <c r="BK102" i="4"/>
  <c r="AA130" i="4"/>
  <c r="BW103" i="4"/>
  <c r="BS55" i="6" s="1"/>
  <c r="AM92" i="4"/>
  <c r="AY23" i="4"/>
  <c r="BW43" i="4"/>
  <c r="BZ43" i="4" s="1"/>
  <c r="BA154" i="6"/>
  <c r="BW15" i="4"/>
  <c r="BU9" i="6" s="1"/>
  <c r="BK164" i="4"/>
  <c r="BK96" i="4"/>
  <c r="BN96" i="4" s="1"/>
  <c r="AM96" i="4"/>
  <c r="AY171" i="4"/>
  <c r="BW171" i="4"/>
  <c r="BS138" i="6" s="1"/>
  <c r="O171" i="4"/>
  <c r="R171" i="4" s="1"/>
  <c r="AA122" i="4"/>
  <c r="AW82" i="6" s="1"/>
  <c r="AY49" i="4"/>
  <c r="BH42" i="6"/>
  <c r="AA178" i="4"/>
  <c r="AA165" i="4"/>
  <c r="AA176" i="4"/>
  <c r="AW110" i="6" s="1"/>
  <c r="AM110" i="4"/>
  <c r="AM63" i="4"/>
  <c r="BW59" i="4"/>
  <c r="AA69" i="4"/>
  <c r="AW183" i="6" s="1"/>
  <c r="BW80" i="4"/>
  <c r="BZ80" i="4" s="1"/>
  <c r="BK80" i="4"/>
  <c r="AA90" i="4"/>
  <c r="O136" i="4"/>
  <c r="R136" i="4" s="1"/>
  <c r="O60" i="4"/>
  <c r="R60" i="4" s="1"/>
  <c r="O20" i="4"/>
  <c r="AP43" i="6" s="1"/>
  <c r="AY151" i="4"/>
  <c r="BI102" i="6" s="1"/>
  <c r="AV149" i="6"/>
  <c r="AM89" i="4"/>
  <c r="AM45" i="4"/>
  <c r="AM67" i="4"/>
  <c r="AA86" i="4"/>
  <c r="BK86" i="4"/>
  <c r="BO38" i="6" s="1"/>
  <c r="BW134" i="4"/>
  <c r="BS92" i="6" s="1"/>
  <c r="BW58" i="4"/>
  <c r="BS146" i="6" s="1"/>
  <c r="BW174" i="4"/>
  <c r="BS158" i="6" s="1"/>
  <c r="AA163" i="4"/>
  <c r="AW129" i="6" s="1"/>
  <c r="O163" i="4"/>
  <c r="R163" i="4" s="1"/>
  <c r="BA15" i="6"/>
  <c r="BK16" i="4"/>
  <c r="BH39" i="6"/>
  <c r="AM21" i="4"/>
  <c r="AY108" i="4"/>
  <c r="BW14" i="4"/>
  <c r="BS11" i="6" s="1"/>
  <c r="BW150" i="4"/>
  <c r="BZ150" i="4" s="1"/>
  <c r="AA47" i="4"/>
  <c r="AW117" i="6" s="1"/>
  <c r="O168" i="4"/>
  <c r="AP179" i="6" s="1"/>
  <c r="BK35" i="4"/>
  <c r="BO69" i="6" s="1"/>
  <c r="BK149" i="4"/>
  <c r="O9" i="4"/>
  <c r="AP17" i="6" s="1"/>
  <c r="BK130" i="4"/>
  <c r="BO151" i="6" s="1"/>
  <c r="AM130" i="4"/>
  <c r="AY185" i="4"/>
  <c r="AA94" i="4"/>
  <c r="AA103" i="4"/>
  <c r="AD103" i="4" s="1"/>
  <c r="BW71" i="4"/>
  <c r="BS170" i="6" s="1"/>
  <c r="BK167" i="4"/>
  <c r="AM167" i="4"/>
  <c r="BW6" i="4"/>
  <c r="BS8" i="6" s="1"/>
  <c r="AM142" i="4"/>
  <c r="AP142" i="4" s="1"/>
  <c r="BH78" i="6"/>
  <c r="AA43" i="4"/>
  <c r="AM51" i="4"/>
  <c r="O158" i="4"/>
  <c r="AP105" i="6" s="1"/>
  <c r="AY183" i="4"/>
  <c r="AA139" i="4"/>
  <c r="AY122" i="4"/>
  <c r="BI82" i="6" s="1"/>
  <c r="BK122" i="4"/>
  <c r="AY36" i="4"/>
  <c r="BI33" i="6" s="1"/>
  <c r="AA42" i="4"/>
  <c r="BW74" i="4"/>
  <c r="BS37" i="6" s="1"/>
  <c r="BK177" i="4"/>
  <c r="BN177" i="4" s="1"/>
  <c r="AY177" i="4"/>
  <c r="AY176" i="4"/>
  <c r="BB176" i="4"/>
  <c r="AA182" i="4"/>
  <c r="BK143" i="4"/>
  <c r="BN143" i="4" s="1"/>
  <c r="AA62" i="4"/>
  <c r="AD62" i="4" s="1"/>
  <c r="AV6" i="6"/>
  <c r="BW17" i="4"/>
  <c r="BS19" i="6" s="1"/>
  <c r="O17" i="4"/>
  <c r="R17" i="4" s="1"/>
  <c r="BK156" i="4"/>
  <c r="BN156" i="4" s="1"/>
  <c r="AY169" i="4"/>
  <c r="AM50" i="4"/>
  <c r="BC113" i="6" s="1"/>
  <c r="AY72" i="4"/>
  <c r="BB72" i="4" s="1"/>
  <c r="AV91" i="6"/>
  <c r="BN103" i="6"/>
  <c r="BN86" i="6"/>
  <c r="BN69" i="6"/>
  <c r="AM155" i="4"/>
  <c r="BH169" i="6"/>
  <c r="BW133" i="4"/>
  <c r="BS139" i="6" s="1"/>
  <c r="AY31" i="4"/>
  <c r="BB101" i="6"/>
  <c r="O97" i="4"/>
  <c r="AP100" i="6" s="1"/>
  <c r="AA153" i="4"/>
  <c r="AY56" i="4"/>
  <c r="BK101" i="4"/>
  <c r="BK78" i="4"/>
  <c r="BN78" i="4" s="1"/>
  <c r="BH64" i="6"/>
  <c r="AA134" i="4"/>
  <c r="BW12" i="4"/>
  <c r="BS13" i="6" s="1"/>
  <c r="AM65" i="4"/>
  <c r="O58" i="4"/>
  <c r="R58" i="4" s="1"/>
  <c r="BK184" i="4"/>
  <c r="BN133" i="6" s="1"/>
  <c r="AY184" i="4"/>
  <c r="BB184" i="4" s="1"/>
  <c r="AY115" i="4"/>
  <c r="O21" i="4"/>
  <c r="R21" i="4" s="1"/>
  <c r="BH86" i="6"/>
  <c r="AA150" i="4"/>
  <c r="AV85" i="6"/>
  <c r="AV77" i="6"/>
  <c r="AA168" i="4"/>
  <c r="BK166" i="4"/>
  <c r="BN95" i="6" s="1"/>
  <c r="BW99" i="4"/>
  <c r="O148" i="4"/>
  <c r="AP83" i="6" s="1"/>
  <c r="BW8" i="4"/>
  <c r="BS12" i="6" s="1"/>
  <c r="AM55" i="4"/>
  <c r="BB124" i="6" s="1"/>
  <c r="BW55" i="4"/>
  <c r="BW137" i="4"/>
  <c r="BK137" i="4"/>
  <c r="BN87" i="6" s="1"/>
  <c r="O185" i="4"/>
  <c r="R185" i="4" s="1"/>
  <c r="AA98" i="4"/>
  <c r="AW103" i="6" s="1"/>
  <c r="BK61" i="4"/>
  <c r="BN61" i="4" s="1"/>
  <c r="AY94" i="4"/>
  <c r="BH53" i="6" s="1"/>
  <c r="BB55" i="6"/>
  <c r="BK23" i="4"/>
  <c r="BN48" i="6" s="1"/>
  <c r="O167" i="4"/>
  <c r="R167" i="4" s="1"/>
  <c r="AV8" i="6"/>
  <c r="AA142" i="4"/>
  <c r="O142" i="4"/>
  <c r="R142" i="4" s="1"/>
  <c r="BH67" i="6"/>
  <c r="AM43" i="4"/>
  <c r="AA51" i="4"/>
  <c r="AA81" i="4"/>
  <c r="AW30" i="6" s="1"/>
  <c r="AA171" i="4"/>
  <c r="O40" i="4"/>
  <c r="R40" i="4" s="1"/>
  <c r="AV47" i="6"/>
  <c r="BW39" i="4"/>
  <c r="BH121" i="6"/>
  <c r="BW63" i="4"/>
  <c r="AA133" i="4"/>
  <c r="AD133" i="4" s="1"/>
  <c r="BK112" i="4"/>
  <c r="BW31" i="4"/>
  <c r="AY46" i="4"/>
  <c r="BB46" i="4" s="1"/>
  <c r="AM153" i="4"/>
  <c r="AP153" i="4" s="1"/>
  <c r="BK89" i="4"/>
  <c r="BN27" i="6" s="1"/>
  <c r="BW67" i="4"/>
  <c r="AA7" i="4"/>
  <c r="AM134" i="4"/>
  <c r="AP134" i="4" s="1"/>
  <c r="O184" i="4"/>
  <c r="AP133" i="6" s="1"/>
  <c r="BW21" i="4"/>
  <c r="BS39" i="6" s="1"/>
  <c r="BB86" i="6"/>
  <c r="AY14" i="4"/>
  <c r="BK180" i="4"/>
  <c r="BN51" i="6" s="1"/>
  <c r="AM150" i="4"/>
  <c r="BW83" i="4"/>
  <c r="AY118" i="4"/>
  <c r="BB118" i="4" s="1"/>
  <c r="AV93" i="6"/>
  <c r="BK18" i="4"/>
  <c r="BB130" i="6"/>
  <c r="AY135" i="4"/>
  <c r="BB98" i="6"/>
  <c r="BH8" i="6"/>
  <c r="AM6" i="4"/>
  <c r="O105" i="4"/>
  <c r="AP99" i="6" s="1"/>
  <c r="BB111" i="6"/>
  <c r="BW122" i="4"/>
  <c r="BS82" i="6" s="1"/>
  <c r="BK41" i="4"/>
  <c r="BH74" i="6"/>
  <c r="AM41" i="4"/>
  <c r="BC74" i="6" s="1"/>
  <c r="AY44" i="4"/>
  <c r="BS72" i="6"/>
  <c r="BS164" i="6"/>
  <c r="BS76" i="6"/>
  <c r="BS34" i="6"/>
  <c r="BS148" i="6"/>
  <c r="BS153" i="6"/>
  <c r="O61" i="4"/>
  <c r="R61" i="4" s="1"/>
  <c r="AM71" i="4"/>
  <c r="O106" i="4"/>
  <c r="AP154" i="6" s="1"/>
  <c r="BW113" i="4"/>
  <c r="AY120" i="4"/>
  <c r="BK36" i="4"/>
  <c r="BN36" i="4" s="1"/>
  <c r="O39" i="4"/>
  <c r="R39" i="4" s="1"/>
  <c r="O25" i="4"/>
  <c r="AP76" i="6" s="1"/>
  <c r="BW165" i="4"/>
  <c r="O4" i="4"/>
  <c r="R4" i="4" s="1"/>
  <c r="AY4" i="4"/>
  <c r="BB74" i="6"/>
  <c r="O176" i="4"/>
  <c r="AP110" i="6" s="1"/>
  <c r="BH22" i="6"/>
  <c r="AA110" i="4"/>
  <c r="AA57" i="4"/>
  <c r="AM143" i="4"/>
  <c r="AY109" i="4"/>
  <c r="AM109" i="4"/>
  <c r="BW109" i="4"/>
  <c r="O63" i="4"/>
  <c r="R63" i="4" s="1"/>
  <c r="AY17" i="4"/>
  <c r="AA111" i="4"/>
  <c r="AY111" i="4"/>
  <c r="BB128" i="6"/>
  <c r="BK172" i="4"/>
  <c r="AY172" i="4"/>
  <c r="BH137" i="6"/>
  <c r="AM136" i="4"/>
  <c r="BH45" i="6"/>
  <c r="AM60" i="4"/>
  <c r="BK60" i="4"/>
  <c r="BN60" i="4" s="1"/>
  <c r="AA151" i="4"/>
  <c r="AM160" i="4"/>
  <c r="BH46" i="6"/>
  <c r="AY97" i="4"/>
  <c r="BK153" i="4"/>
  <c r="AY162" i="4"/>
  <c r="AA89" i="4"/>
  <c r="O45" i="4"/>
  <c r="AP54" i="6" s="1"/>
  <c r="AA67" i="4"/>
  <c r="AA101" i="4"/>
  <c r="BW78" i="4"/>
  <c r="AA24" i="4"/>
  <c r="O87" i="4"/>
  <c r="AP31" i="6" s="1"/>
  <c r="BK163" i="4"/>
  <c r="AY163" i="4"/>
  <c r="AA108" i="4"/>
  <c r="BK108" i="4"/>
  <c r="BO56" i="6" s="1"/>
  <c r="O180" i="4"/>
  <c r="AP51" i="6" s="1"/>
  <c r="BH77" i="6"/>
  <c r="AM168" i="4"/>
  <c r="AA148" i="4"/>
  <c r="BW35" i="4"/>
  <c r="AY70" i="4"/>
  <c r="AM70" i="4"/>
  <c r="AV32" i="6"/>
  <c r="AY82" i="4"/>
  <c r="AY102" i="4"/>
  <c r="BW116" i="4"/>
  <c r="BK141" i="4"/>
  <c r="AY141" i="4"/>
  <c r="AA55" i="4"/>
  <c r="BK94" i="4"/>
  <c r="BW92" i="4"/>
  <c r="BH170" i="6"/>
  <c r="BK71" i="4"/>
  <c r="BN170" i="6" s="1"/>
  <c r="BK64" i="4"/>
  <c r="O51" i="4"/>
  <c r="AP62" i="6" s="1"/>
  <c r="AY158" i="4"/>
  <c r="AM105" i="4"/>
  <c r="AA164" i="4"/>
  <c r="BK139" i="4"/>
  <c r="AY96" i="4"/>
  <c r="AV82" i="6"/>
  <c r="BW36" i="4"/>
  <c r="AM39" i="4"/>
  <c r="BW127" i="4"/>
  <c r="BU108" i="6" s="1"/>
  <c r="AM159" i="4"/>
  <c r="O41" i="4"/>
  <c r="R41" i="4" s="1"/>
  <c r="AM182" i="4"/>
  <c r="BW128" i="4"/>
  <c r="AM57" i="4"/>
  <c r="AA44" i="4"/>
  <c r="AA109" i="4"/>
  <c r="AW178" i="6" s="1"/>
  <c r="BH152" i="6"/>
  <c r="BK62" i="4"/>
  <c r="BO6" i="6" s="1"/>
  <c r="BH144" i="6"/>
  <c r="BW69" i="4"/>
  <c r="BW53" i="4"/>
  <c r="AV113" i="6"/>
  <c r="BW181" i="4"/>
  <c r="BZ181" i="4" s="1"/>
  <c r="AM72" i="4"/>
  <c r="AA172" i="4"/>
  <c r="O152" i="4"/>
  <c r="AP169" i="6" s="1"/>
  <c r="BH139" i="6"/>
  <c r="AY88" i="4"/>
  <c r="AA104" i="4"/>
  <c r="BK97" i="4"/>
  <c r="O162" i="4"/>
  <c r="AP163" i="6" s="1"/>
  <c r="BW162" i="4"/>
  <c r="BB67" i="4"/>
  <c r="BH116" i="6"/>
  <c r="AM56" i="4"/>
  <c r="AY101" i="4"/>
  <c r="AM101" i="4"/>
  <c r="BK26" i="4"/>
  <c r="AA12" i="4"/>
  <c r="BK58" i="4"/>
  <c r="BH146" i="6"/>
  <c r="BH158" i="6"/>
  <c r="AA184" i="4"/>
  <c r="BW184" i="4"/>
  <c r="O115" i="4"/>
  <c r="AP58" i="6" s="1"/>
  <c r="AV129" i="6"/>
  <c r="BH182" i="6"/>
  <c r="BB182" i="6"/>
  <c r="BW124" i="4"/>
  <c r="AM108" i="4"/>
  <c r="BH51" i="6"/>
  <c r="AV117" i="6"/>
  <c r="BA114" i="6"/>
  <c r="AV69" i="6"/>
  <c r="BW9" i="4"/>
  <c r="BU17" i="6" s="1"/>
  <c r="AA102" i="4"/>
  <c r="AY130" i="4"/>
  <c r="AA116" i="4"/>
  <c r="O116" i="4"/>
  <c r="AP181" i="6" s="1"/>
  <c r="AY116" i="4"/>
  <c r="AA34" i="4"/>
  <c r="AA141" i="4"/>
  <c r="O141" i="4"/>
  <c r="AP145" i="6" s="1"/>
  <c r="AY98" i="4"/>
  <c r="AM98" i="4"/>
  <c r="AY161" i="4"/>
  <c r="AA135" i="4"/>
  <c r="AM23" i="4"/>
  <c r="AY167" i="4"/>
  <c r="BW100" i="4"/>
  <c r="BW142" i="4"/>
  <c r="BW64" i="4"/>
  <c r="BK51" i="4"/>
  <c r="BW164" i="4"/>
  <c r="BB109" i="6"/>
  <c r="BW81" i="4"/>
  <c r="O54" i="4"/>
  <c r="AP119" i="6" s="1"/>
  <c r="O96" i="4"/>
  <c r="AP96" i="6" s="1"/>
  <c r="BB138" i="6"/>
  <c r="BH82" i="6"/>
  <c r="BK40" i="4"/>
  <c r="AV33" i="6"/>
  <c r="BB121" i="6"/>
  <c r="O178" i="4"/>
  <c r="AP135" i="6" s="1"/>
  <c r="O127" i="4"/>
  <c r="AP108" i="6" s="1"/>
  <c r="AY173" i="4"/>
  <c r="BB134" i="6"/>
  <c r="AY165" i="4"/>
  <c r="BK74" i="4"/>
  <c r="AM177" i="4"/>
  <c r="BB142" i="6"/>
  <c r="BW41" i="4"/>
  <c r="AY182" i="4"/>
  <c r="AA154" i="4"/>
  <c r="AM128" i="4"/>
  <c r="BW57" i="4"/>
  <c r="AM44" i="4"/>
  <c r="AY143" i="4"/>
  <c r="AA59" i="4"/>
  <c r="O59" i="4"/>
  <c r="R59" i="4" s="1"/>
  <c r="BH183" i="6"/>
  <c r="BB183" i="6"/>
  <c r="AA144" i="4"/>
  <c r="AY156" i="4"/>
  <c r="AV165" i="6"/>
  <c r="BW72" i="4"/>
  <c r="BN117" i="6"/>
  <c r="BN168" i="6"/>
  <c r="BN65" i="6"/>
  <c r="BN77" i="6"/>
  <c r="BN102" i="6"/>
  <c r="BN92" i="6"/>
  <c r="BN151" i="6"/>
  <c r="BN26" i="6"/>
  <c r="BN11" i="6"/>
  <c r="BN112" i="6"/>
  <c r="BN143" i="6"/>
  <c r="BN144" i="6"/>
  <c r="BN128" i="6"/>
  <c r="O132" i="4"/>
  <c r="AP132" i="6" s="1"/>
  <c r="AM37" i="4"/>
  <c r="BB169" i="6"/>
  <c r="BK22" i="4"/>
  <c r="AM112" i="4"/>
  <c r="AM97" i="4"/>
  <c r="AY153" i="4"/>
  <c r="BH21" i="6"/>
  <c r="AM78" i="4"/>
  <c r="AA119" i="4"/>
  <c r="AM119" i="4"/>
  <c r="AA121" i="4"/>
  <c r="AW81" i="6" s="1"/>
  <c r="O121" i="4"/>
  <c r="AP81" i="6" s="1"/>
  <c r="AV92" i="6"/>
  <c r="BG57" i="6"/>
  <c r="BW87" i="4"/>
  <c r="AA5" i="4"/>
  <c r="AA174" i="4"/>
  <c r="AM184" i="4"/>
  <c r="AM115" i="4"/>
  <c r="BW16" i="4"/>
  <c r="BU16" i="6" s="1"/>
  <c r="BW75" i="4"/>
  <c r="O14" i="4"/>
  <c r="R14" i="4" s="1"/>
  <c r="O150" i="4"/>
  <c r="AP85" i="6" s="1"/>
  <c r="AY47" i="4"/>
  <c r="O99" i="4"/>
  <c r="AP168" i="6" s="1"/>
  <c r="BK8" i="4"/>
  <c r="AY35" i="4"/>
  <c r="BI69" i="6" s="1"/>
  <c r="AV176" i="6"/>
  <c r="BW149" i="4"/>
  <c r="AM18" i="4"/>
  <c r="BB181" i="6"/>
  <c r="AY55" i="4"/>
  <c r="O98" i="4"/>
  <c r="R98" i="4" s="1"/>
  <c r="AV103" i="6"/>
  <c r="AM94" i="4"/>
  <c r="BK161" i="4"/>
  <c r="BW135" i="4"/>
  <c r="BK103" i="4"/>
  <c r="BO55" i="6" s="1"/>
  <c r="O71" i="4"/>
  <c r="AP170" i="6" s="1"/>
  <c r="AV143" i="6"/>
  <c r="O100" i="4"/>
  <c r="AP98" i="6" s="1"/>
  <c r="AV147" i="6"/>
  <c r="O64" i="4"/>
  <c r="AP78" i="6" s="1"/>
  <c r="BW105" i="4"/>
  <c r="O164" i="4"/>
  <c r="AP141" i="6" s="1"/>
  <c r="BK183" i="4"/>
  <c r="BO109" i="6" s="1"/>
  <c r="AM81" i="4"/>
  <c r="AY139" i="4"/>
  <c r="BH47" i="6"/>
  <c r="BB65" i="6"/>
  <c r="AA120" i="4"/>
  <c r="O120" i="4"/>
  <c r="R120" i="4" s="1"/>
  <c r="AM36" i="4"/>
  <c r="AM178" i="4"/>
  <c r="O173" i="4"/>
  <c r="AP126" i="6" s="1"/>
  <c r="BW159" i="4"/>
  <c r="AA74" i="4"/>
  <c r="AV142" i="6"/>
  <c r="AV22" i="6"/>
  <c r="BW154" i="4"/>
  <c r="AM154" i="4"/>
  <c r="AA143" i="4"/>
  <c r="BK53" i="4"/>
  <c r="BW144" i="4"/>
  <c r="AY181" i="4"/>
  <c r="AA72" i="4"/>
  <c r="BW77" i="4"/>
  <c r="AA160" i="4"/>
  <c r="AA132" i="4"/>
  <c r="AA22" i="4"/>
  <c r="AW46" i="6" s="1"/>
  <c r="BK129" i="4"/>
  <c r="BO149" i="6" s="1"/>
  <c r="AY129" i="4"/>
  <c r="AM46" i="4"/>
  <c r="BW45" i="4"/>
  <c r="O78" i="4"/>
  <c r="AP21" i="6" s="1"/>
  <c r="BH10" i="6"/>
  <c r="BH66" i="6"/>
  <c r="BK119" i="4"/>
  <c r="BO64" i="6" s="1"/>
  <c r="O26" i="4"/>
  <c r="AP79" i="6" s="1"/>
  <c r="O12" i="4"/>
  <c r="AP13" i="6" s="1"/>
  <c r="BK65" i="4"/>
  <c r="BW65" i="4"/>
  <c r="BB146" i="6"/>
  <c r="BH5" i="6"/>
  <c r="BB5" i="6"/>
  <c r="AM16" i="4"/>
  <c r="BW180" i="4"/>
  <c r="AM68" i="4"/>
  <c r="BC77" i="6" s="1"/>
  <c r="AO114" i="6"/>
  <c r="AV95" i="6"/>
  <c r="AA8" i="4"/>
  <c r="BK118" i="4"/>
  <c r="BN118" i="4" s="1"/>
  <c r="AM118" i="4"/>
  <c r="AA137" i="4"/>
  <c r="AW87" i="6" s="1"/>
  <c r="AM102" i="4"/>
  <c r="AV170" i="6"/>
  <c r="BB78" i="6"/>
  <c r="BH111" i="6"/>
  <c r="BB71" i="6"/>
  <c r="AM74" i="4"/>
  <c r="AA63" i="4"/>
  <c r="BA174" i="6"/>
  <c r="AV184" i="6"/>
  <c r="BH26" i="6"/>
  <c r="BB162" i="6"/>
  <c r="AU115" i="6"/>
  <c r="BB129" i="6"/>
  <c r="BB12" i="6"/>
  <c r="AM149" i="4"/>
  <c r="BH160" i="6"/>
  <c r="O15" i="4"/>
  <c r="AP9" i="6" s="1"/>
  <c r="O183" i="4"/>
  <c r="AP109" i="6" s="1"/>
  <c r="BB96" i="6"/>
  <c r="BH138" i="6"/>
  <c r="BH120" i="6"/>
  <c r="BB120" i="6"/>
  <c r="BK25" i="4"/>
  <c r="AA25" i="4"/>
  <c r="AA173" i="4"/>
  <c r="BH177" i="6"/>
  <c r="AV110" i="6"/>
  <c r="BK154" i="4"/>
  <c r="BK128" i="4"/>
  <c r="O109" i="4"/>
  <c r="AP178" i="6" s="1"/>
  <c r="AV178" i="6"/>
  <c r="AV183" i="6"/>
  <c r="AA175" i="4"/>
  <c r="BH102" i="6"/>
  <c r="BB102" i="6"/>
  <c r="AY132" i="4"/>
  <c r="AA37" i="4"/>
  <c r="BK37" i="4"/>
  <c r="BW112" i="4"/>
  <c r="BW97" i="4"/>
  <c r="AA46" i="4"/>
  <c r="BB27" i="6"/>
  <c r="AV21" i="6"/>
  <c r="BH79" i="6"/>
  <c r="BW5" i="4"/>
  <c r="AV58" i="6"/>
  <c r="BB39" i="6"/>
  <c r="BW168" i="4"/>
  <c r="BH168" i="6"/>
  <c r="BH83" i="6"/>
  <c r="AV145" i="6"/>
  <c r="BW98" i="4"/>
  <c r="O161" i="4"/>
  <c r="AP88" i="6" s="1"/>
  <c r="AV55" i="6"/>
  <c r="BB143" i="6"/>
  <c r="BH98" i="6"/>
  <c r="BH147" i="6"/>
  <c r="BK106" i="4"/>
  <c r="AV96" i="6"/>
  <c r="BB82" i="6"/>
  <c r="BH33" i="6"/>
  <c r="AY110" i="4"/>
  <c r="BB184" i="6"/>
  <c r="BB113" i="6"/>
  <c r="AO165" i="6"/>
  <c r="AA77" i="4"/>
  <c r="BN178" i="6"/>
  <c r="BN137" i="6"/>
  <c r="BN176" i="6"/>
  <c r="BN177" i="6"/>
  <c r="BN136" i="6"/>
  <c r="BT66" i="6"/>
  <c r="BT67" i="6"/>
  <c r="BT53" i="6"/>
  <c r="BT54" i="6"/>
  <c r="BT56" i="6"/>
  <c r="BT38" i="6"/>
  <c r="BT70" i="6"/>
  <c r="BT58" i="6"/>
  <c r="BT72" i="6"/>
  <c r="BT11" i="6"/>
  <c r="BT74" i="6"/>
  <c r="BT19" i="6"/>
  <c r="BT111" i="6"/>
  <c r="BT37" i="6"/>
  <c r="BT128" i="6"/>
  <c r="BT142" i="6"/>
  <c r="BT144" i="6"/>
  <c r="BT145" i="6"/>
  <c r="BT172" i="6"/>
  <c r="BT160" i="6"/>
  <c r="BT147" i="6"/>
  <c r="BT129" i="6"/>
  <c r="BT161" i="6"/>
  <c r="BT149" i="6"/>
  <c r="BT113" i="6"/>
  <c r="BT157" i="6"/>
  <c r="BT5" i="6"/>
  <c r="BT96" i="6"/>
  <c r="BT6" i="6"/>
  <c r="BT52" i="6"/>
  <c r="BT7" i="6"/>
  <c r="BT55" i="6"/>
  <c r="BT8" i="6"/>
  <c r="BT39" i="6"/>
  <c r="BT10" i="6"/>
  <c r="BT71" i="6"/>
  <c r="BT12" i="6"/>
  <c r="BT18" i="6"/>
  <c r="BT4" i="6"/>
  <c r="BT98" i="6"/>
  <c r="BT173" i="6"/>
  <c r="BT162" i="6"/>
  <c r="BT146" i="6"/>
  <c r="BT130" i="6"/>
  <c r="BT97" i="6"/>
  <c r="BT123" i="6"/>
  <c r="BT143" i="6"/>
  <c r="BT112" i="6"/>
  <c r="BT101" i="6"/>
  <c r="BT181" i="6"/>
  <c r="BT184" i="6"/>
  <c r="BT109" i="6"/>
  <c r="BT168" i="6"/>
  <c r="BT152" i="6"/>
  <c r="BT134" i="6"/>
  <c r="BT92" i="6"/>
  <c r="BT30" i="6"/>
  <c r="BT79" i="6"/>
  <c r="BT176" i="6"/>
  <c r="BT163" i="6"/>
  <c r="BT86" i="6"/>
  <c r="BT110" i="6"/>
  <c r="BT155" i="6"/>
  <c r="BT65" i="6"/>
  <c r="BT156" i="6"/>
  <c r="BT20" i="6"/>
  <c r="BT44" i="6"/>
  <c r="BT41" i="6"/>
  <c r="BT68" i="6"/>
  <c r="BT14" i="6"/>
  <c r="BT35" i="6"/>
  <c r="BT166" i="6"/>
  <c r="BT63" i="6"/>
  <c r="BT132" i="6"/>
  <c r="BT154" i="6"/>
  <c r="BT114" i="6"/>
  <c r="BT171" i="6"/>
  <c r="BT140" i="6"/>
  <c r="BT141" i="6"/>
  <c r="BT126" i="6"/>
  <c r="BT115" i="6"/>
  <c r="BT178" i="6"/>
  <c r="BT169" i="6"/>
  <c r="BT85" i="6"/>
  <c r="BT165" i="6"/>
  <c r="BT183" i="6"/>
  <c r="BT121" i="6"/>
  <c r="BT21" i="6"/>
  <c r="BT61" i="6"/>
  <c r="BT46" i="6"/>
  <c r="BT47" i="6"/>
  <c r="BT32" i="6"/>
  <c r="BT95" i="6"/>
  <c r="BT88" i="6"/>
  <c r="BT15" i="6"/>
  <c r="BT24" i="6"/>
  <c r="BT76" i="6"/>
  <c r="BT28" i="6"/>
  <c r="BT9" i="6"/>
  <c r="BT104" i="6"/>
  <c r="BT94" i="6"/>
  <c r="BT127" i="6"/>
  <c r="BT106" i="6"/>
  <c r="BT150" i="6"/>
  <c r="BT105" i="6"/>
  <c r="BT185" i="6"/>
  <c r="BT177" i="6"/>
  <c r="BT26" i="6"/>
  <c r="BT29" i="6"/>
  <c r="BT48" i="6"/>
  <c r="BT33" i="6"/>
  <c r="BT133" i="6"/>
  <c r="BT102" i="6"/>
  <c r="BT82" i="6"/>
  <c r="BT87" i="6"/>
  <c r="BT62" i="6"/>
  <c r="BT36" i="6"/>
  <c r="BT40" i="6"/>
  <c r="BT23" i="6"/>
  <c r="BT49" i="6"/>
  <c r="BT80" i="6"/>
  <c r="BT122" i="6"/>
  <c r="BT164" i="6"/>
  <c r="BT108" i="6"/>
  <c r="BT148" i="6"/>
  <c r="BT182" i="6"/>
  <c r="BT81" i="6"/>
  <c r="BT42" i="6"/>
  <c r="BT25" i="6"/>
  <c r="BT116" i="6"/>
  <c r="BT117" i="6"/>
  <c r="BT118" i="6"/>
  <c r="BT120" i="6"/>
  <c r="BT139" i="6"/>
  <c r="BT83" i="6"/>
  <c r="BT90" i="6"/>
  <c r="BT91" i="6"/>
  <c r="BT93" i="6"/>
  <c r="BT78" i="6"/>
  <c r="BT138" i="6"/>
  <c r="BT73" i="6"/>
  <c r="BT75" i="6"/>
  <c r="BT57" i="6"/>
  <c r="BT34" i="6"/>
  <c r="BT16" i="6"/>
  <c r="BT89" i="6"/>
  <c r="BT17" i="6"/>
  <c r="BT153" i="6"/>
  <c r="BT135" i="6"/>
  <c r="BT131" i="6"/>
  <c r="BT125" i="6"/>
  <c r="BN38" i="6"/>
  <c r="BN56" i="6"/>
  <c r="BN97" i="6"/>
  <c r="BN8" i="6"/>
  <c r="BN6" i="6"/>
  <c r="BN37" i="6"/>
  <c r="BH7" i="6"/>
  <c r="BW160" i="4"/>
  <c r="BW37" i="4"/>
  <c r="AA88" i="4"/>
  <c r="AO115" i="6"/>
  <c r="BH101" i="6"/>
  <c r="AA162" i="4"/>
  <c r="O101" i="4"/>
  <c r="AP104" i="6" s="1"/>
  <c r="BA66" i="6"/>
  <c r="AV81" i="6"/>
  <c r="O65" i="4"/>
  <c r="AP185" i="6" s="1"/>
  <c r="BW66" i="4"/>
  <c r="O16" i="4"/>
  <c r="AP16" i="6" s="1"/>
  <c r="AU11" i="6"/>
  <c r="AV11" i="6"/>
  <c r="BH69" i="6"/>
  <c r="AO151" i="6"/>
  <c r="BA181" i="6"/>
  <c r="BH52" i="6"/>
  <c r="BH155" i="6"/>
  <c r="BH55" i="6"/>
  <c r="AO48" i="6"/>
  <c r="AV98" i="6"/>
  <c r="BK15" i="4"/>
  <c r="BH99" i="6"/>
  <c r="AM164" i="4"/>
  <c r="AV30" i="6"/>
  <c r="BW54" i="4"/>
  <c r="AO82" i="6"/>
  <c r="AA49" i="4"/>
  <c r="AO33" i="6"/>
  <c r="AY25" i="4"/>
  <c r="AM29" i="4"/>
  <c r="O74" i="4"/>
  <c r="R74" i="4" s="1"/>
  <c r="AA41" i="4"/>
  <c r="O110" i="4"/>
  <c r="AP59" i="6" s="1"/>
  <c r="BW110" i="4"/>
  <c r="AY62" i="4"/>
  <c r="AA17" i="4"/>
  <c r="BB19" i="6"/>
  <c r="O156" i="4"/>
  <c r="AP174" i="6" s="1"/>
  <c r="BK169" i="4"/>
  <c r="AM181" i="4"/>
  <c r="BB91" i="6"/>
  <c r="BW111" i="4"/>
  <c r="AA20" i="4"/>
  <c r="BW20" i="4"/>
  <c r="BK152" i="4"/>
  <c r="AV46" i="6"/>
  <c r="AM129" i="4"/>
  <c r="O56" i="4"/>
  <c r="AP41" i="6" s="1"/>
  <c r="BH81" i="6"/>
  <c r="BB92" i="6"/>
  <c r="BH92" i="6"/>
  <c r="BG80" i="6"/>
  <c r="AV182" i="6"/>
  <c r="BB77" i="6"/>
  <c r="BH95" i="6"/>
  <c r="AA99" i="4"/>
  <c r="AY149" i="4"/>
  <c r="BG35" i="6"/>
  <c r="BW130" i="4"/>
  <c r="AV87" i="6"/>
  <c r="BK116" i="4"/>
  <c r="AM141" i="4"/>
  <c r="AY137" i="4"/>
  <c r="BS106" i="6" l="1"/>
  <c r="BA167" i="6"/>
  <c r="BA106" i="6"/>
  <c r="BA134" i="6"/>
  <c r="AU149" i="6"/>
  <c r="AU58" i="6"/>
  <c r="BS135" i="6"/>
  <c r="BA5" i="6"/>
  <c r="AO158" i="6"/>
  <c r="BG13" i="6"/>
  <c r="BA121" i="6"/>
  <c r="BG51" i="6"/>
  <c r="BG148" i="6"/>
  <c r="BS79" i="6"/>
  <c r="BS35" i="6"/>
  <c r="AP95" i="4"/>
  <c r="AQ95" i="4"/>
  <c r="BA65" i="6"/>
  <c r="AU146" i="6"/>
  <c r="AU148" i="6"/>
  <c r="BG83" i="6"/>
  <c r="BG135" i="6"/>
  <c r="BA49" i="6"/>
  <c r="BE49" i="6" s="1"/>
  <c r="BS130" i="6"/>
  <c r="BG24" i="6"/>
  <c r="BG150" i="6"/>
  <c r="AO14" i="6"/>
  <c r="BA164" i="6"/>
  <c r="AU166" i="6"/>
  <c r="BG121" i="6"/>
  <c r="AO125" i="6"/>
  <c r="BS49" i="6"/>
  <c r="AU105" i="6"/>
  <c r="BG164" i="6"/>
  <c r="AO180" i="6"/>
  <c r="BA150" i="6"/>
  <c r="BG154" i="6"/>
  <c r="AO49" i="6"/>
  <c r="AO36" i="6"/>
  <c r="AO80" i="6"/>
  <c r="BS114" i="6"/>
  <c r="BW114" i="6" s="1"/>
  <c r="AU34" i="6"/>
  <c r="BG114" i="6"/>
  <c r="AO15" i="6"/>
  <c r="AU75" i="6"/>
  <c r="BG23" i="6"/>
  <c r="AU127" i="6"/>
  <c r="AY127" i="6" s="1"/>
  <c r="AO164" i="6"/>
  <c r="BG166" i="6"/>
  <c r="AO131" i="6"/>
  <c r="AU40" i="6"/>
  <c r="BS115" i="6"/>
  <c r="AU20" i="6"/>
  <c r="AY20" i="6" s="1"/>
  <c r="BG36" i="6"/>
  <c r="BA171" i="6"/>
  <c r="BD171" i="6" s="1"/>
  <c r="AO44" i="6"/>
  <c r="BG28" i="6"/>
  <c r="BS14" i="6"/>
  <c r="BS70" i="6"/>
  <c r="BW70" i="6" s="1"/>
  <c r="BG131" i="6"/>
  <c r="AU57" i="6"/>
  <c r="BA57" i="6"/>
  <c r="AO93" i="6"/>
  <c r="AU16" i="6"/>
  <c r="BA46" i="6"/>
  <c r="AO50" i="6"/>
  <c r="AS50" i="6" s="1"/>
  <c r="AO136" i="6"/>
  <c r="AO77" i="6"/>
  <c r="AU4" i="6"/>
  <c r="AO160" i="6"/>
  <c r="AS160" i="6" s="1"/>
  <c r="BG137" i="6"/>
  <c r="AU24" i="6"/>
  <c r="BA140" i="6"/>
  <c r="BD140" i="6" s="1"/>
  <c r="BG9" i="6"/>
  <c r="BA20" i="6"/>
  <c r="AU15" i="6"/>
  <c r="AU78" i="6"/>
  <c r="AU108" i="6"/>
  <c r="BS94" i="6"/>
  <c r="BW94" i="6" s="1"/>
  <c r="BS166" i="6"/>
  <c r="BW166" i="6" s="1"/>
  <c r="AO106" i="6"/>
  <c r="BA44" i="6"/>
  <c r="AU14" i="6"/>
  <c r="BA89" i="6"/>
  <c r="AU61" i="6"/>
  <c r="BA115" i="6"/>
  <c r="BE115" i="6" s="1"/>
  <c r="BA14" i="6"/>
  <c r="BS15" i="6"/>
  <c r="BW15" i="6" s="1"/>
  <c r="BS57" i="6"/>
  <c r="BW57" i="6" s="1"/>
  <c r="AO34" i="6"/>
  <c r="AS34" i="6" s="1"/>
  <c r="BG63" i="6"/>
  <c r="AU49" i="6"/>
  <c r="AX49" i="6" s="1"/>
  <c r="BG108" i="6"/>
  <c r="AO94" i="6"/>
  <c r="BS127" i="6"/>
  <c r="BS176" i="6"/>
  <c r="BS20" i="6"/>
  <c r="BS44" i="6"/>
  <c r="BV44" i="6" s="1"/>
  <c r="AO140" i="6"/>
  <c r="AU80" i="6"/>
  <c r="BG180" i="6"/>
  <c r="BM126" i="6"/>
  <c r="BP126" i="6" s="1"/>
  <c r="AO167" i="6"/>
  <c r="AU131" i="6"/>
  <c r="BM180" i="6"/>
  <c r="BS140" i="6"/>
  <c r="BW140" i="6" s="1"/>
  <c r="BS62" i="6"/>
  <c r="BV62" i="6" s="1"/>
  <c r="BS156" i="6"/>
  <c r="BW156" i="6" s="1"/>
  <c r="BG15" i="6"/>
  <c r="BA17" i="6"/>
  <c r="AU150" i="6"/>
  <c r="AU106" i="6"/>
  <c r="AU63" i="6"/>
  <c r="BS40" i="6"/>
  <c r="BV40" i="6" s="1"/>
  <c r="BS24" i="6"/>
  <c r="BW24" i="6" s="1"/>
  <c r="BA131" i="6"/>
  <c r="BA34" i="6"/>
  <c r="BA94" i="6"/>
  <c r="BG185" i="6"/>
  <c r="AU119" i="6"/>
  <c r="BG52" i="6"/>
  <c r="BM140" i="6"/>
  <c r="BP140" i="6" s="1"/>
  <c r="BG95" i="6"/>
  <c r="AU130" i="6"/>
  <c r="BG153" i="6"/>
  <c r="AO113" i="6"/>
  <c r="AR113" i="6" s="1"/>
  <c r="BG161" i="6"/>
  <c r="BG155" i="6"/>
  <c r="AU86" i="6"/>
  <c r="AO117" i="6"/>
  <c r="BS80" i="6"/>
  <c r="BV80" i="6" s="1"/>
  <c r="AU77" i="6"/>
  <c r="BS154" i="6"/>
  <c r="BS67" i="6"/>
  <c r="AO183" i="6"/>
  <c r="AO22" i="6"/>
  <c r="AU180" i="6"/>
  <c r="BG81" i="6"/>
  <c r="AU23" i="6"/>
  <c r="BG40" i="6"/>
  <c r="AO121" i="6"/>
  <c r="BA71" i="6"/>
  <c r="BG106" i="6"/>
  <c r="BS32" i="6"/>
  <c r="AU68" i="6"/>
  <c r="AO134" i="6"/>
  <c r="BA117" i="6"/>
  <c r="BG64" i="6"/>
  <c r="BG47" i="6"/>
  <c r="BA76" i="6"/>
  <c r="BA138" i="6"/>
  <c r="BA40" i="6"/>
  <c r="BA98" i="6"/>
  <c r="BS41" i="6"/>
  <c r="BW41" i="6" s="1"/>
  <c r="BS131" i="6"/>
  <c r="BW131" i="6" s="1"/>
  <c r="BS61" i="6"/>
  <c r="BG55" i="6"/>
  <c r="BG179" i="6"/>
  <c r="BM59" i="6"/>
  <c r="AO101" i="6"/>
  <c r="BA101" i="6"/>
  <c r="BA83" i="6"/>
  <c r="BA148" i="6"/>
  <c r="AU51" i="6"/>
  <c r="BG91" i="6"/>
  <c r="BS155" i="6"/>
  <c r="BS85" i="6"/>
  <c r="AU8" i="6"/>
  <c r="BA55" i="6"/>
  <c r="AU176" i="6"/>
  <c r="AO69" i="6"/>
  <c r="AO128" i="6"/>
  <c r="BG43" i="6"/>
  <c r="BG30" i="6"/>
  <c r="BM73" i="6"/>
  <c r="BA127" i="6"/>
  <c r="BE127" i="6" s="1"/>
  <c r="BG17" i="6"/>
  <c r="AU31" i="6"/>
  <c r="AO26" i="6"/>
  <c r="AO112" i="6"/>
  <c r="AU48" i="6"/>
  <c r="AO107" i="6"/>
  <c r="BS83" i="6"/>
  <c r="BS66" i="6"/>
  <c r="BG140" i="6"/>
  <c r="AO84" i="6"/>
  <c r="CA79" i="4"/>
  <c r="CB79" i="4" s="1"/>
  <c r="AO86" i="6"/>
  <c r="AO20" i="6"/>
  <c r="AO47" i="6"/>
  <c r="AU54" i="6"/>
  <c r="AO159" i="6"/>
  <c r="BS132" i="6"/>
  <c r="BS65" i="6"/>
  <c r="BS46" i="6"/>
  <c r="BS6" i="6"/>
  <c r="BS58" i="6"/>
  <c r="BS112" i="6"/>
  <c r="AU88" i="6"/>
  <c r="AU142" i="6"/>
  <c r="BS171" i="6"/>
  <c r="BV171" i="6" s="1"/>
  <c r="BS28" i="6"/>
  <c r="BW28" i="6" s="1"/>
  <c r="BS23" i="6"/>
  <c r="BW23" i="6" s="1"/>
  <c r="BS150" i="6"/>
  <c r="AO28" i="6"/>
  <c r="AU153" i="6"/>
  <c r="BM80" i="6"/>
  <c r="BS68" i="6"/>
  <c r="BW68" i="6" s="1"/>
  <c r="BS26" i="6"/>
  <c r="BS142" i="6"/>
  <c r="BA175" i="6"/>
  <c r="BS143" i="6"/>
  <c r="BS97" i="6"/>
  <c r="AU177" i="6"/>
  <c r="BM41" i="6"/>
  <c r="BS105" i="6"/>
  <c r="BV105" i="6" s="1"/>
  <c r="BA68" i="6"/>
  <c r="BA107" i="6"/>
  <c r="BA105" i="6"/>
  <c r="BA166" i="6"/>
  <c r="BE166" i="6" s="1"/>
  <c r="BV52" i="6"/>
  <c r="BV148" i="6"/>
  <c r="BV102" i="6"/>
  <c r="BV76" i="6"/>
  <c r="BV115" i="6"/>
  <c r="BV113" i="6"/>
  <c r="BV72" i="6"/>
  <c r="AX40" i="6"/>
  <c r="BD106" i="6"/>
  <c r="BW90" i="6"/>
  <c r="BW76" i="6"/>
  <c r="BW49" i="6"/>
  <c r="BD15" i="6"/>
  <c r="CA72" i="6"/>
  <c r="BJ29" i="6"/>
  <c r="BK156" i="6"/>
  <c r="AX118" i="6"/>
  <c r="BQ156" i="6"/>
  <c r="BQ118" i="6"/>
  <c r="BD72" i="6"/>
  <c r="BV34" i="6"/>
  <c r="BV49" i="6"/>
  <c r="BV166" i="6"/>
  <c r="BV92" i="6"/>
  <c r="BV130" i="6"/>
  <c r="BV71" i="6"/>
  <c r="BD114" i="6"/>
  <c r="BW127" i="6"/>
  <c r="BW34" i="6"/>
  <c r="BW106" i="6"/>
  <c r="BW29" i="6"/>
  <c r="AX57" i="6"/>
  <c r="BD44" i="6"/>
  <c r="BD154" i="6"/>
  <c r="AX44" i="6"/>
  <c r="BD24" i="6"/>
  <c r="BK118" i="6"/>
  <c r="BE18" i="6"/>
  <c r="AS70" i="6"/>
  <c r="BV18" i="6"/>
  <c r="BD164" i="6"/>
  <c r="BV117" i="6"/>
  <c r="BV164" i="6"/>
  <c r="BV106" i="6"/>
  <c r="BV121" i="6"/>
  <c r="BV7" i="6"/>
  <c r="BV128" i="6"/>
  <c r="BW153" i="6"/>
  <c r="BW14" i="6"/>
  <c r="BW115" i="6"/>
  <c r="BW164" i="6"/>
  <c r="AX20" i="6"/>
  <c r="BP116" i="6"/>
  <c r="AR116" i="6"/>
  <c r="BE90" i="6"/>
  <c r="AX29" i="6"/>
  <c r="BV116" i="6"/>
  <c r="BV20" i="6"/>
  <c r="AX115" i="6"/>
  <c r="AX150" i="6"/>
  <c r="BJ116" i="6"/>
  <c r="BW148" i="6"/>
  <c r="BW118" i="6"/>
  <c r="BW20" i="6"/>
  <c r="BW18" i="6"/>
  <c r="BW72" i="6"/>
  <c r="AX34" i="6"/>
  <c r="AS24" i="6"/>
  <c r="BP90" i="6"/>
  <c r="BP29" i="6"/>
  <c r="BE156" i="6"/>
  <c r="BA126" i="6"/>
  <c r="BV48" i="6"/>
  <c r="BS91" i="6"/>
  <c r="AO175" i="6"/>
  <c r="BV8" i="6"/>
  <c r="BV138" i="6"/>
  <c r="BS173" i="6"/>
  <c r="AO35" i="6"/>
  <c r="AU100" i="6"/>
  <c r="BV82" i="6"/>
  <c r="BV123" i="6"/>
  <c r="BV37" i="6"/>
  <c r="AF27" i="4"/>
  <c r="BV139" i="6"/>
  <c r="BV14" i="6"/>
  <c r="BV29" i="6"/>
  <c r="BG141" i="6"/>
  <c r="AX90" i="6"/>
  <c r="BV79" i="6"/>
  <c r="BV153" i="6"/>
  <c r="BV24" i="6"/>
  <c r="AO23" i="6"/>
  <c r="R138" i="4"/>
  <c r="T138" i="4" s="1"/>
  <c r="BE72" i="6"/>
  <c r="BV39" i="6"/>
  <c r="BJ83" i="6"/>
  <c r="BP156" i="6"/>
  <c r="AU164" i="6"/>
  <c r="BV90" i="6"/>
  <c r="BV118" i="6"/>
  <c r="BV109" i="6"/>
  <c r="BV55" i="6"/>
  <c r="AU171" i="6"/>
  <c r="BA70" i="6"/>
  <c r="BE70" i="6" s="1"/>
  <c r="BV120" i="6"/>
  <c r="BV15" i="6"/>
  <c r="BV47" i="6"/>
  <c r="BV146" i="6"/>
  <c r="BM89" i="6"/>
  <c r="BQ90" i="6"/>
  <c r="AO57" i="6"/>
  <c r="AO156" i="6"/>
  <c r="AO150" i="6"/>
  <c r="BJ90" i="6"/>
  <c r="BK90" i="6"/>
  <c r="BD118" i="6"/>
  <c r="BE118" i="6"/>
  <c r="BJ118" i="6"/>
  <c r="BK18" i="6"/>
  <c r="BJ18" i="6"/>
  <c r="AX18" i="6"/>
  <c r="AS29" i="6"/>
  <c r="BN146" i="4"/>
  <c r="BM49" i="6"/>
  <c r="BN30" i="4"/>
  <c r="BM20" i="6"/>
  <c r="BP20" i="6" s="1"/>
  <c r="BJ156" i="6"/>
  <c r="AX156" i="6"/>
  <c r="BA23" i="6"/>
  <c r="BS27" i="6"/>
  <c r="BS126" i="6"/>
  <c r="BS162" i="6"/>
  <c r="AU174" i="6"/>
  <c r="BG62" i="6"/>
  <c r="AU79" i="6"/>
  <c r="BM40" i="6"/>
  <c r="BN131" i="4"/>
  <c r="BM106" i="6"/>
  <c r="BG115" i="6"/>
  <c r="BK115" i="6" s="1"/>
  <c r="BN168" i="4"/>
  <c r="BM179" i="6"/>
  <c r="BP179" i="6" s="1"/>
  <c r="BN32" i="4"/>
  <c r="BM28" i="6"/>
  <c r="BQ28" i="6" s="1"/>
  <c r="BO79" i="4"/>
  <c r="BM24" i="6"/>
  <c r="BN114" i="4"/>
  <c r="BM57" i="6"/>
  <c r="BN123" i="4"/>
  <c r="BM166" i="6"/>
  <c r="BP166" i="6" s="1"/>
  <c r="BN91" i="4"/>
  <c r="BM23" i="6"/>
  <c r="BO28" i="4"/>
  <c r="BM70" i="6"/>
  <c r="BC28" i="4"/>
  <c r="BD28" i="4" s="1"/>
  <c r="BG70" i="6"/>
  <c r="BP118" i="6"/>
  <c r="BG34" i="6"/>
  <c r="BJ34" i="6" s="1"/>
  <c r="AU28" i="6"/>
  <c r="AO40" i="6"/>
  <c r="AO153" i="6"/>
  <c r="AU70" i="6"/>
  <c r="AU140" i="6"/>
  <c r="BV101" i="6"/>
  <c r="BV19" i="6"/>
  <c r="BS45" i="6"/>
  <c r="BS104" i="6"/>
  <c r="AO142" i="6"/>
  <c r="BG159" i="6"/>
  <c r="AO148" i="6"/>
  <c r="BG127" i="6"/>
  <c r="BK127" i="6" s="1"/>
  <c r="BN11" i="4"/>
  <c r="BM14" i="6"/>
  <c r="AO127" i="6"/>
  <c r="BO157" i="4"/>
  <c r="BM171" i="6"/>
  <c r="BO48" i="4"/>
  <c r="BM115" i="6"/>
  <c r="BO170" i="4"/>
  <c r="BM150" i="6"/>
  <c r="BO140" i="4"/>
  <c r="BM164" i="6"/>
  <c r="AS18" i="6"/>
  <c r="AS118" i="6"/>
  <c r="BN73" i="4"/>
  <c r="BM34" i="6"/>
  <c r="BO10" i="4"/>
  <c r="BM15" i="6"/>
  <c r="BY15" i="6" s="1"/>
  <c r="BN138" i="4"/>
  <c r="BM131" i="6"/>
  <c r="BO93" i="4"/>
  <c r="BM148" i="6"/>
  <c r="AO171" i="6"/>
  <c r="BA153" i="6"/>
  <c r="AU114" i="6"/>
  <c r="AO90" i="6"/>
  <c r="BV11" i="6"/>
  <c r="BV12" i="6"/>
  <c r="BV169" i="6"/>
  <c r="BV35" i="6"/>
  <c r="BV184" i="6"/>
  <c r="BJ177" i="6"/>
  <c r="BS9" i="6"/>
  <c r="BS157" i="6"/>
  <c r="BO52" i="4"/>
  <c r="BM114" i="6"/>
  <c r="BN145" i="4"/>
  <c r="BM153" i="6"/>
  <c r="BO13" i="4"/>
  <c r="BM18" i="6"/>
  <c r="BD156" i="6"/>
  <c r="BN179" i="4"/>
  <c r="BM127" i="6"/>
  <c r="BO126" i="4"/>
  <c r="BM44" i="6"/>
  <c r="BG44" i="6"/>
  <c r="BA80" i="6"/>
  <c r="AO166" i="6"/>
  <c r="BG14" i="6"/>
  <c r="BG49" i="6"/>
  <c r="BM107" i="6"/>
  <c r="BD181" i="6"/>
  <c r="BD182" i="6"/>
  <c r="BJ144" i="6"/>
  <c r="AX11" i="6"/>
  <c r="AX58" i="6"/>
  <c r="BJ51" i="6"/>
  <c r="BD5" i="6"/>
  <c r="AX113" i="6"/>
  <c r="AX149" i="6"/>
  <c r="AR158" i="6"/>
  <c r="BJ150" i="6"/>
  <c r="BD150" i="6"/>
  <c r="AX148" i="6"/>
  <c r="BD34" i="6"/>
  <c r="BJ24" i="6"/>
  <c r="BJ131" i="6"/>
  <c r="BJ164" i="6"/>
  <c r="AR72" i="6"/>
  <c r="AT72" i="6" s="1"/>
  <c r="AR34" i="6"/>
  <c r="BD65" i="6"/>
  <c r="BJ152" i="6"/>
  <c r="BJ121" i="6"/>
  <c r="BJ86" i="6"/>
  <c r="BD66" i="6"/>
  <c r="BD167" i="6"/>
  <c r="BD57" i="6"/>
  <c r="BJ148" i="6"/>
  <c r="BJ15" i="6"/>
  <c r="AX63" i="6"/>
  <c r="BJ36" i="6"/>
  <c r="BJ20" i="6"/>
  <c r="BD134" i="6"/>
  <c r="BJ146" i="6"/>
  <c r="BD46" i="6"/>
  <c r="AR151" i="6"/>
  <c r="BP180" i="6"/>
  <c r="AX24" i="6"/>
  <c r="BJ185" i="6"/>
  <c r="AX36" i="6"/>
  <c r="BJ23" i="6"/>
  <c r="BD174" i="6"/>
  <c r="BJ57" i="6"/>
  <c r="AR164" i="6"/>
  <c r="BL72" i="6"/>
  <c r="AY148" i="6"/>
  <c r="BE134" i="6"/>
  <c r="AS94" i="6"/>
  <c r="BK131" i="6"/>
  <c r="BK23" i="6"/>
  <c r="BK180" i="6"/>
  <c r="BE24" i="6"/>
  <c r="AS27" i="6"/>
  <c r="AS60" i="6"/>
  <c r="AS7" i="6"/>
  <c r="BK80" i="6"/>
  <c r="BK121" i="6"/>
  <c r="AS115" i="6"/>
  <c r="AS49" i="6"/>
  <c r="BE174" i="6"/>
  <c r="BK108" i="6"/>
  <c r="BE167" i="6"/>
  <c r="BY72" i="6"/>
  <c r="AS15" i="6"/>
  <c r="BE57" i="6"/>
  <c r="AS167" i="6"/>
  <c r="BE150" i="6"/>
  <c r="AY36" i="6"/>
  <c r="BK154" i="6"/>
  <c r="BQ180" i="6"/>
  <c r="BR72" i="6"/>
  <c r="AS151" i="6"/>
  <c r="BK13" i="6"/>
  <c r="AS33" i="6"/>
  <c r="AS48" i="6"/>
  <c r="AS77" i="6"/>
  <c r="AY11" i="6"/>
  <c r="BE66" i="6"/>
  <c r="AS165" i="6"/>
  <c r="AY58" i="6"/>
  <c r="AY149" i="6"/>
  <c r="AS136" i="6"/>
  <c r="BK135" i="6"/>
  <c r="AY24" i="6"/>
  <c r="AS131" i="6"/>
  <c r="AS114" i="6"/>
  <c r="BK148" i="6"/>
  <c r="BK57" i="6"/>
  <c r="BE106" i="6"/>
  <c r="AS44" i="6"/>
  <c r="AS80" i="6"/>
  <c r="AY63" i="6"/>
  <c r="BY118" i="6"/>
  <c r="BE15" i="6"/>
  <c r="BK36" i="6"/>
  <c r="BK164" i="6"/>
  <c r="BK15" i="6"/>
  <c r="BK150" i="6"/>
  <c r="AS164" i="6"/>
  <c r="AS120" i="6"/>
  <c r="BE181" i="6"/>
  <c r="AS158" i="6"/>
  <c r="BE164" i="6"/>
  <c r="AS82" i="6"/>
  <c r="AS125" i="6"/>
  <c r="BK83" i="6"/>
  <c r="BK51" i="6"/>
  <c r="AY16" i="6"/>
  <c r="BE114" i="6"/>
  <c r="AS63" i="6"/>
  <c r="BE44" i="6"/>
  <c r="BE34" i="6"/>
  <c r="BE154" i="6"/>
  <c r="BK24" i="6"/>
  <c r="BK20" i="6"/>
  <c r="AY49" i="6"/>
  <c r="BK29" i="6"/>
  <c r="AY72" i="6"/>
  <c r="AZ72" i="6" s="1"/>
  <c r="BN182" i="4"/>
  <c r="BO30" i="4"/>
  <c r="AE64" i="4"/>
  <c r="AQ24" i="4"/>
  <c r="BN104" i="4"/>
  <c r="R35" i="4"/>
  <c r="T35" i="4" s="1"/>
  <c r="S44" i="4"/>
  <c r="AE30" i="4"/>
  <c r="AF30" i="4" s="1"/>
  <c r="S30" i="4"/>
  <c r="R30" i="4"/>
  <c r="AE145" i="4"/>
  <c r="BO182" i="4"/>
  <c r="AQ52" i="4"/>
  <c r="AD11" i="4"/>
  <c r="AE10" i="4"/>
  <c r="AF10" i="4" s="1"/>
  <c r="AQ126" i="4"/>
  <c r="AR126" i="4" s="1"/>
  <c r="AE11" i="4"/>
  <c r="AP52" i="4"/>
  <c r="BZ30" i="4"/>
  <c r="CB30" i="4" s="1"/>
  <c r="BC123" i="4"/>
  <c r="BD123" i="4" s="1"/>
  <c r="BZ48" i="4"/>
  <c r="CB48" i="4" s="1"/>
  <c r="AE48" i="4"/>
  <c r="AF48" i="4" s="1"/>
  <c r="AD28" i="4"/>
  <c r="AF28" i="4" s="1"/>
  <c r="AP170" i="4"/>
  <c r="AQ48" i="4"/>
  <c r="AR48" i="4" s="1"/>
  <c r="BZ131" i="4"/>
  <c r="CB131" i="4" s="1"/>
  <c r="AW115" i="6"/>
  <c r="BC9" i="4"/>
  <c r="BZ28" i="4"/>
  <c r="CB28" i="4" s="1"/>
  <c r="AQ144" i="4"/>
  <c r="BO114" i="4"/>
  <c r="AP30" i="4"/>
  <c r="AR30" i="4" s="1"/>
  <c r="BB32" i="4"/>
  <c r="BD32" i="4" s="1"/>
  <c r="AE79" i="4"/>
  <c r="BZ145" i="4"/>
  <c r="CB145" i="4" s="1"/>
  <c r="AD79" i="4"/>
  <c r="BN56" i="4"/>
  <c r="BP56" i="4" s="1"/>
  <c r="BC131" i="4"/>
  <c r="AD146" i="4"/>
  <c r="AE146" i="4"/>
  <c r="AW15" i="6"/>
  <c r="AP162" i="6"/>
  <c r="BZ140" i="4"/>
  <c r="CB140" i="4" s="1"/>
  <c r="R139" i="4"/>
  <c r="BB148" i="4"/>
  <c r="BC81" i="4"/>
  <c r="AD97" i="4"/>
  <c r="S88" i="4"/>
  <c r="CA157" i="4"/>
  <c r="CB157" i="4" s="1"/>
  <c r="AP93" i="4"/>
  <c r="AR93" i="4" s="1"/>
  <c r="AW164" i="6"/>
  <c r="AQ185" i="4"/>
  <c r="BC7" i="4"/>
  <c r="BD7" i="4" s="1"/>
  <c r="AP69" i="6"/>
  <c r="R88" i="4"/>
  <c r="AP42" i="4"/>
  <c r="AE115" i="4"/>
  <c r="AE87" i="4"/>
  <c r="BN147" i="4"/>
  <c r="BP147" i="4" s="1"/>
  <c r="BN28" i="4"/>
  <c r="AP80" i="6"/>
  <c r="AD93" i="4"/>
  <c r="AP157" i="4"/>
  <c r="AR157" i="4" s="1"/>
  <c r="AD118" i="4"/>
  <c r="R73" i="4"/>
  <c r="S140" i="4"/>
  <c r="BN31" i="4"/>
  <c r="BP31" i="4" s="1"/>
  <c r="BO19" i="4"/>
  <c r="AP49" i="6"/>
  <c r="S146" i="4"/>
  <c r="T146" i="4" s="1"/>
  <c r="S52" i="4"/>
  <c r="T52" i="4" s="1"/>
  <c r="AP138" i="4"/>
  <c r="AR138" i="4" s="1"/>
  <c r="BB71" i="4"/>
  <c r="AQ147" i="4"/>
  <c r="AR147" i="4" s="1"/>
  <c r="S10" i="4"/>
  <c r="T10" i="4" s="1"/>
  <c r="R140" i="4"/>
  <c r="AP39" i="6"/>
  <c r="AP9" i="4"/>
  <c r="AR9" i="4" s="1"/>
  <c r="AP82" i="6"/>
  <c r="BC114" i="4"/>
  <c r="BD114" i="4" s="1"/>
  <c r="S38" i="4"/>
  <c r="T38" i="4" s="1"/>
  <c r="BC140" i="4"/>
  <c r="BD140" i="4" s="1"/>
  <c r="BZ10" i="4"/>
  <c r="CB10" i="4" s="1"/>
  <c r="AW23" i="6"/>
  <c r="AE118" i="4"/>
  <c r="S174" i="4"/>
  <c r="AQ42" i="4"/>
  <c r="BN171" i="4"/>
  <c r="BC148" i="4"/>
  <c r="BD148" i="4" s="1"/>
  <c r="BB180" i="4"/>
  <c r="AE126" i="4"/>
  <c r="AF126" i="4" s="1"/>
  <c r="AW70" i="6"/>
  <c r="S122" i="4"/>
  <c r="T122" i="4" s="1"/>
  <c r="S181" i="4"/>
  <c r="T181" i="4" s="1"/>
  <c r="BC180" i="4"/>
  <c r="AD115" i="4"/>
  <c r="AE129" i="4"/>
  <c r="S90" i="4"/>
  <c r="AP49" i="4"/>
  <c r="S154" i="4"/>
  <c r="T154" i="4" s="1"/>
  <c r="S147" i="4"/>
  <c r="AQ170" i="4"/>
  <c r="AD145" i="4"/>
  <c r="AW44" i="6"/>
  <c r="AD131" i="4"/>
  <c r="BC65" i="4"/>
  <c r="BD65" i="4" s="1"/>
  <c r="BC42" i="4"/>
  <c r="AP114" i="4"/>
  <c r="AR114" i="4" s="1"/>
  <c r="BN93" i="4"/>
  <c r="BC12" i="4"/>
  <c r="AD112" i="4"/>
  <c r="AE112" i="4"/>
  <c r="AQ140" i="4"/>
  <c r="AR140" i="4" s="1"/>
  <c r="AP17" i="4"/>
  <c r="BC145" i="4"/>
  <c r="AQ11" i="4"/>
  <c r="AR11" i="4" s="1"/>
  <c r="BC19" i="4"/>
  <c r="BD19" i="4" s="1"/>
  <c r="AQ19" i="4"/>
  <c r="AR19" i="4" s="1"/>
  <c r="AE131" i="4"/>
  <c r="BO123" i="4"/>
  <c r="BO91" i="4"/>
  <c r="CA11" i="4"/>
  <c r="CB11" i="4" s="1"/>
  <c r="AW140" i="6"/>
  <c r="R11" i="4"/>
  <c r="R28" i="4"/>
  <c r="S28" i="4"/>
  <c r="AP70" i="6"/>
  <c r="AD96" i="4"/>
  <c r="R147" i="4"/>
  <c r="AD40" i="4"/>
  <c r="AP177" i="6"/>
  <c r="BN173" i="4"/>
  <c r="BN66" i="4"/>
  <c r="BP66" i="4" s="1"/>
  <c r="AQ10" i="4"/>
  <c r="AR10" i="4" s="1"/>
  <c r="BC147" i="4"/>
  <c r="BD147" i="4" s="1"/>
  <c r="BC170" i="4"/>
  <c r="BB131" i="4"/>
  <c r="BO32" i="4"/>
  <c r="BZ114" i="4"/>
  <c r="CB114" i="4" s="1"/>
  <c r="BB170" i="4"/>
  <c r="BD170" i="4" s="1"/>
  <c r="AD179" i="4"/>
  <c r="BN19" i="4"/>
  <c r="S32" i="4"/>
  <c r="T32" i="4" s="1"/>
  <c r="BN110" i="4"/>
  <c r="BC10" i="4"/>
  <c r="BD10" i="4" s="1"/>
  <c r="AE138" i="4"/>
  <c r="AF138" i="4" s="1"/>
  <c r="AE179" i="4"/>
  <c r="BN79" i="4"/>
  <c r="AD52" i="4"/>
  <c r="AF52" i="4" s="1"/>
  <c r="AP40" i="6"/>
  <c r="AP139" i="4"/>
  <c r="AR139" i="4" s="1"/>
  <c r="R107" i="4"/>
  <c r="T107" i="4" s="1"/>
  <c r="BN39" i="4"/>
  <c r="BB164" i="4"/>
  <c r="BD164" i="4" s="1"/>
  <c r="AQ131" i="4"/>
  <c r="AR131" i="4" s="1"/>
  <c r="AE170" i="4"/>
  <c r="S135" i="4"/>
  <c r="BN10" i="4"/>
  <c r="AP114" i="6"/>
  <c r="S19" i="4"/>
  <c r="T19" i="4" s="1"/>
  <c r="AE93" i="4"/>
  <c r="S11" i="4"/>
  <c r="BB53" i="4"/>
  <c r="BD53" i="4" s="1"/>
  <c r="BZ19" i="4"/>
  <c r="CB19" i="4" s="1"/>
  <c r="BB51" i="4"/>
  <c r="BD51" i="4" s="1"/>
  <c r="BB106" i="4"/>
  <c r="BD106" i="4" s="1"/>
  <c r="AP15" i="6"/>
  <c r="BO179" i="4"/>
  <c r="S160" i="4"/>
  <c r="T160" i="4" s="1"/>
  <c r="R166" i="4"/>
  <c r="BN38" i="4"/>
  <c r="BP38" i="4" s="1"/>
  <c r="BN126" i="4"/>
  <c r="AD53" i="4"/>
  <c r="BB61" i="4"/>
  <c r="AE68" i="4"/>
  <c r="S48" i="4"/>
  <c r="T48" i="4" s="1"/>
  <c r="AP77" i="4"/>
  <c r="AR77" i="4" s="1"/>
  <c r="AP106" i="4"/>
  <c r="BO110" i="4"/>
  <c r="AQ106" i="4"/>
  <c r="AP28" i="6"/>
  <c r="AD38" i="4"/>
  <c r="AE91" i="4"/>
  <c r="AF91" i="4" s="1"/>
  <c r="AQ73" i="4"/>
  <c r="AR73" i="4" s="1"/>
  <c r="AP44" i="6"/>
  <c r="BB166" i="4"/>
  <c r="BD166" i="4" s="1"/>
  <c r="AD81" i="4"/>
  <c r="S126" i="4"/>
  <c r="T126" i="4" s="1"/>
  <c r="S73" i="4"/>
  <c r="BO146" i="4"/>
  <c r="S113" i="4"/>
  <c r="T113" i="4" s="1"/>
  <c r="AP91" i="6"/>
  <c r="BN142" i="4"/>
  <c r="AQ146" i="4"/>
  <c r="AR146" i="4" s="1"/>
  <c r="S139" i="4"/>
  <c r="AP50" i="6"/>
  <c r="AP144" i="4"/>
  <c r="BZ38" i="4"/>
  <c r="CB38" i="4" s="1"/>
  <c r="AE97" i="4"/>
  <c r="BO138" i="4"/>
  <c r="AP134" i="6"/>
  <c r="AP93" i="6"/>
  <c r="BN14" i="4"/>
  <c r="BO173" i="4"/>
  <c r="AP143" i="6"/>
  <c r="R50" i="4"/>
  <c r="BC91" i="4"/>
  <c r="BD91" i="4" s="1"/>
  <c r="BC79" i="4"/>
  <c r="BD79" i="4" s="1"/>
  <c r="BO73" i="4"/>
  <c r="AD170" i="4"/>
  <c r="AP129" i="6"/>
  <c r="AP142" i="6"/>
  <c r="AD14" i="4"/>
  <c r="BC93" i="4"/>
  <c r="BD93" i="4" s="1"/>
  <c r="BB41" i="4"/>
  <c r="BZ51" i="4"/>
  <c r="CB51" i="4" s="1"/>
  <c r="AE140" i="4"/>
  <c r="AF140" i="4" s="1"/>
  <c r="AE29" i="4"/>
  <c r="BB112" i="4"/>
  <c r="BD112" i="4" s="1"/>
  <c r="BZ126" i="4"/>
  <c r="CB126" i="4" s="1"/>
  <c r="AQ183" i="4"/>
  <c r="AR183" i="4" s="1"/>
  <c r="BC83" i="4"/>
  <c r="BD83" i="4" s="1"/>
  <c r="BN63" i="4"/>
  <c r="R177" i="4"/>
  <c r="T177" i="4" s="1"/>
  <c r="AQ116" i="4"/>
  <c r="AD78" i="4"/>
  <c r="S42" i="4"/>
  <c r="T42" i="4" s="1"/>
  <c r="BC80" i="4"/>
  <c r="AP116" i="4"/>
  <c r="AQ179" i="4"/>
  <c r="AR179" i="4" s="1"/>
  <c r="BC48" i="4"/>
  <c r="BZ179" i="4"/>
  <c r="CB179" i="4" s="1"/>
  <c r="AQ31" i="4"/>
  <c r="AR31" i="4" s="1"/>
  <c r="AE14" i="4"/>
  <c r="R144" i="4"/>
  <c r="R165" i="4"/>
  <c r="T165" i="4" s="1"/>
  <c r="BB92" i="4"/>
  <c r="AP56" i="6"/>
  <c r="AP135" i="4"/>
  <c r="AR135" i="4" s="1"/>
  <c r="R5" i="4"/>
  <c r="BN134" i="4"/>
  <c r="S68" i="4"/>
  <c r="T68" i="4" s="1"/>
  <c r="AD127" i="4"/>
  <c r="AF127" i="4" s="1"/>
  <c r="AP123" i="6"/>
  <c r="BB78" i="4"/>
  <c r="AP121" i="6"/>
  <c r="BC52" i="4"/>
  <c r="BD52" i="4" s="1"/>
  <c r="AE38" i="4"/>
  <c r="AR79" i="4"/>
  <c r="AP106" i="6"/>
  <c r="CA114" i="6"/>
  <c r="AP115" i="6"/>
  <c r="AE123" i="4"/>
  <c r="AF123" i="4" s="1"/>
  <c r="AQ5" i="4"/>
  <c r="AR5" i="4" s="1"/>
  <c r="AP92" i="6"/>
  <c r="BZ132" i="4"/>
  <c r="CB132" i="4" s="1"/>
  <c r="AP50" i="4"/>
  <c r="S92" i="4"/>
  <c r="T92" i="4" s="1"/>
  <c r="S84" i="4"/>
  <c r="T84" i="4" s="1"/>
  <c r="BZ25" i="4"/>
  <c r="CB25" i="4" s="1"/>
  <c r="AP64" i="4"/>
  <c r="AE19" i="4"/>
  <c r="AF19" i="4" s="1"/>
  <c r="AP47" i="4"/>
  <c r="AR47" i="4" s="1"/>
  <c r="BN29" i="4"/>
  <c r="AP52" i="6"/>
  <c r="BC138" i="4"/>
  <c r="BD138" i="4" s="1"/>
  <c r="AE53" i="4"/>
  <c r="AP131" i="6"/>
  <c r="R95" i="4"/>
  <c r="T95" i="4" s="1"/>
  <c r="BN13" i="4"/>
  <c r="AD75" i="4"/>
  <c r="BC38" i="4"/>
  <c r="AP80" i="4"/>
  <c r="AD100" i="4"/>
  <c r="AE185" i="4"/>
  <c r="AF185" i="4" s="1"/>
  <c r="AP169" i="4"/>
  <c r="AP161" i="6"/>
  <c r="BN157" i="4"/>
  <c r="BO168" i="4"/>
  <c r="S125" i="4"/>
  <c r="R125" i="4"/>
  <c r="CA85" i="4"/>
  <c r="BZ85" i="4"/>
  <c r="AE114" i="4"/>
  <c r="AF114" i="4" s="1"/>
  <c r="S131" i="4"/>
  <c r="T131" i="4" s="1"/>
  <c r="AE158" i="4"/>
  <c r="AF158" i="4" s="1"/>
  <c r="AQ33" i="4"/>
  <c r="AR33" i="4" s="1"/>
  <c r="AQ123" i="4"/>
  <c r="AP29" i="6"/>
  <c r="S85" i="4"/>
  <c r="AP160" i="6"/>
  <c r="S144" i="4"/>
  <c r="BC146" i="4"/>
  <c r="AW166" i="6"/>
  <c r="R85" i="4"/>
  <c r="AP156" i="6"/>
  <c r="BO117" i="4"/>
  <c r="BN117" i="4"/>
  <c r="AE157" i="4"/>
  <c r="AF157" i="4" s="1"/>
  <c r="BB18" i="6"/>
  <c r="AQ13" i="4"/>
  <c r="AP13" i="4"/>
  <c r="AP68" i="4"/>
  <c r="BB26" i="4"/>
  <c r="BB151" i="4"/>
  <c r="AQ156" i="4"/>
  <c r="BN83" i="4"/>
  <c r="AD33" i="4"/>
  <c r="AF33" i="4" s="1"/>
  <c r="CA13" i="4"/>
  <c r="BZ13" i="4"/>
  <c r="AD13" i="4"/>
  <c r="AE13" i="4"/>
  <c r="AW18" i="6"/>
  <c r="BB117" i="4"/>
  <c r="BC117" i="4"/>
  <c r="BB125" i="4"/>
  <c r="BC125" i="4"/>
  <c r="AQ117" i="4"/>
  <c r="AP117" i="4"/>
  <c r="AW118" i="6"/>
  <c r="AD117" i="4"/>
  <c r="AE117" i="4"/>
  <c r="S66" i="4"/>
  <c r="T66" i="4" s="1"/>
  <c r="BO125" i="4"/>
  <c r="BN125" i="4"/>
  <c r="R117" i="4"/>
  <c r="S117" i="4"/>
  <c r="AP118" i="6"/>
  <c r="BB90" i="6"/>
  <c r="AQ125" i="4"/>
  <c r="AP125" i="4"/>
  <c r="BA29" i="6"/>
  <c r="AP85" i="4"/>
  <c r="AQ85" i="4"/>
  <c r="CA117" i="4"/>
  <c r="BZ117" i="4"/>
  <c r="BZ95" i="4"/>
  <c r="CB95" i="4" s="1"/>
  <c r="AP147" i="6"/>
  <c r="BB99" i="4"/>
  <c r="AP151" i="4"/>
  <c r="AP61" i="6"/>
  <c r="CA125" i="4"/>
  <c r="BZ125" i="4"/>
  <c r="BO29" i="6"/>
  <c r="BO85" i="4"/>
  <c r="BN85" i="4"/>
  <c r="AD95" i="4"/>
  <c r="AW156" i="6"/>
  <c r="AE95" i="4"/>
  <c r="AD85" i="4"/>
  <c r="AW29" i="6"/>
  <c r="AE85" i="4"/>
  <c r="AW90" i="6"/>
  <c r="AE125" i="4"/>
  <c r="AD125" i="4"/>
  <c r="AD147" i="4"/>
  <c r="AF147" i="4" s="1"/>
  <c r="BB85" i="4"/>
  <c r="BC85" i="4"/>
  <c r="BC13" i="4"/>
  <c r="BB13" i="4"/>
  <c r="BC95" i="4"/>
  <c r="BB95" i="4"/>
  <c r="AR95" i="4"/>
  <c r="AP18" i="6"/>
  <c r="R13" i="4"/>
  <c r="S13" i="4"/>
  <c r="BO95" i="4"/>
  <c r="BN95" i="4"/>
  <c r="AP102" i="6"/>
  <c r="S93" i="4"/>
  <c r="BO131" i="4"/>
  <c r="BB48" i="4"/>
  <c r="AP150" i="6"/>
  <c r="AW40" i="6"/>
  <c r="CA73" i="4"/>
  <c r="CB73" i="4" s="1"/>
  <c r="AD176" i="4"/>
  <c r="BB36" i="4"/>
  <c r="AP171" i="6"/>
  <c r="BZ32" i="4"/>
  <c r="CB32" i="4" s="1"/>
  <c r="R170" i="4"/>
  <c r="T170" i="4" s="1"/>
  <c r="S157" i="4"/>
  <c r="T157" i="4" s="1"/>
  <c r="BN140" i="4"/>
  <c r="BB68" i="4"/>
  <c r="BC66" i="4"/>
  <c r="AW105" i="6"/>
  <c r="R93" i="4"/>
  <c r="BZ52" i="4"/>
  <c r="CB52" i="4" s="1"/>
  <c r="BC126" i="4"/>
  <c r="BD126" i="4" s="1"/>
  <c r="BO145" i="4"/>
  <c r="BB146" i="4"/>
  <c r="BZ164" i="6"/>
  <c r="CA150" i="6"/>
  <c r="BZ72" i="6"/>
  <c r="AP48" i="6"/>
  <c r="BN48" i="4"/>
  <c r="R135" i="4"/>
  <c r="AW171" i="6"/>
  <c r="AP157" i="6"/>
  <c r="BC73" i="4"/>
  <c r="BD73" i="4" s="1"/>
  <c r="BZ93" i="4"/>
  <c r="CB93" i="4" s="1"/>
  <c r="BB69" i="4"/>
  <c r="R130" i="4"/>
  <c r="AP27" i="6"/>
  <c r="BN5" i="4"/>
  <c r="AP8" i="6"/>
  <c r="BB22" i="4"/>
  <c r="S50" i="4"/>
  <c r="AP173" i="4"/>
  <c r="AR173" i="4" s="1"/>
  <c r="AP111" i="6"/>
  <c r="R89" i="4"/>
  <c r="BN52" i="4"/>
  <c r="AW131" i="6"/>
  <c r="BN180" i="4"/>
  <c r="S124" i="4"/>
  <c r="T124" i="4" s="1"/>
  <c r="AP40" i="4"/>
  <c r="AP77" i="6"/>
  <c r="BN159" i="4"/>
  <c r="AP66" i="6"/>
  <c r="R23" i="4"/>
  <c r="T23" i="4" s="1"/>
  <c r="BD30" i="4"/>
  <c r="R153" i="4"/>
  <c r="T153" i="4" s="1"/>
  <c r="BB37" i="4"/>
  <c r="BD37" i="4" s="1"/>
  <c r="BC18" i="4"/>
  <c r="BD18" i="4" s="1"/>
  <c r="BC121" i="4"/>
  <c r="S36" i="4"/>
  <c r="T36" i="4" s="1"/>
  <c r="AE70" i="4"/>
  <c r="AP146" i="6"/>
  <c r="AP122" i="4"/>
  <c r="AR122" i="4" s="1"/>
  <c r="AP124" i="6"/>
  <c r="AQ148" i="4"/>
  <c r="BN42" i="4"/>
  <c r="BN109" i="4"/>
  <c r="AP100" i="4"/>
  <c r="AP33" i="6"/>
  <c r="AD159" i="4"/>
  <c r="R53" i="4"/>
  <c r="BB121" i="4"/>
  <c r="AQ25" i="4"/>
  <c r="AQ171" i="4"/>
  <c r="AD70" i="4"/>
  <c r="BB107" i="4"/>
  <c r="AP86" i="6"/>
  <c r="AP156" i="4"/>
  <c r="AE159" i="4"/>
  <c r="AD181" i="4"/>
  <c r="BB122" i="4"/>
  <c r="AP30" i="6"/>
  <c r="AP26" i="6"/>
  <c r="BN7" i="4"/>
  <c r="BN130" i="4"/>
  <c r="BB81" i="4"/>
  <c r="R91" i="4"/>
  <c r="BO135" i="4"/>
  <c r="BP135" i="4" s="1"/>
  <c r="AP137" i="6"/>
  <c r="AP103" i="6"/>
  <c r="AE156" i="4"/>
  <c r="BB64" i="4"/>
  <c r="AE66" i="4"/>
  <c r="AP166" i="6"/>
  <c r="BC179" i="4"/>
  <c r="BD179" i="4" s="1"/>
  <c r="AW28" i="6"/>
  <c r="AE32" i="4"/>
  <c r="AF32" i="4" s="1"/>
  <c r="BC11" i="4"/>
  <c r="BD11" i="4" s="1"/>
  <c r="BZ138" i="4"/>
  <c r="CB138" i="4" s="1"/>
  <c r="AD98" i="4"/>
  <c r="BB60" i="4"/>
  <c r="S145" i="4"/>
  <c r="T145" i="4" s="1"/>
  <c r="CA147" i="4"/>
  <c r="CB147" i="4" s="1"/>
  <c r="BN170" i="4"/>
  <c r="BZ170" i="4"/>
  <c r="CB170" i="4" s="1"/>
  <c r="S123" i="4"/>
  <c r="T123" i="4" s="1"/>
  <c r="AW57" i="6"/>
  <c r="AP153" i="6"/>
  <c r="BZ140" i="6"/>
  <c r="AQ158" i="4"/>
  <c r="AR158" i="4" s="1"/>
  <c r="S179" i="4"/>
  <c r="T179" i="4" s="1"/>
  <c r="S91" i="4"/>
  <c r="AQ145" i="4"/>
  <c r="AR145" i="4" s="1"/>
  <c r="AQ100" i="4"/>
  <c r="AP10" i="6"/>
  <c r="R174" i="4"/>
  <c r="AD80" i="4"/>
  <c r="AD129" i="4"/>
  <c r="R90" i="4"/>
  <c r="R44" i="4"/>
  <c r="AP24" i="4"/>
  <c r="AP165" i="6"/>
  <c r="AP172" i="4"/>
  <c r="BN162" i="4"/>
  <c r="BC168" i="4"/>
  <c r="BD168" i="4" s="1"/>
  <c r="AD64" i="4"/>
  <c r="S77" i="4"/>
  <c r="AP123" i="4"/>
  <c r="CA127" i="6"/>
  <c r="CA14" i="6"/>
  <c r="CA24" i="6"/>
  <c r="BB5" i="4"/>
  <c r="AP97" i="6"/>
  <c r="AD163" i="4"/>
  <c r="BN59" i="4"/>
  <c r="BN160" i="4"/>
  <c r="BB42" i="4"/>
  <c r="R77" i="4"/>
  <c r="AD156" i="4"/>
  <c r="AD167" i="4"/>
  <c r="BN155" i="4"/>
  <c r="AP180" i="6"/>
  <c r="R79" i="4"/>
  <c r="AP24" i="6"/>
  <c r="S79" i="4"/>
  <c r="S149" i="4"/>
  <c r="T149" i="4" s="1"/>
  <c r="BC76" i="4"/>
  <c r="S130" i="4"/>
  <c r="AP19" i="6"/>
  <c r="AE54" i="4"/>
  <c r="R70" i="4"/>
  <c r="S155" i="4"/>
  <c r="BN20" i="4"/>
  <c r="BC178" i="4"/>
  <c r="BN81" i="4"/>
  <c r="BP81" i="4" s="1"/>
  <c r="BB113" i="4"/>
  <c r="BB24" i="4"/>
  <c r="AP32" i="6"/>
  <c r="AP171" i="4"/>
  <c r="BB133" i="4"/>
  <c r="BB175" i="4"/>
  <c r="BN17" i="4"/>
  <c r="AE161" i="4"/>
  <c r="BB119" i="4"/>
  <c r="R76" i="4"/>
  <c r="T76" i="4" s="1"/>
  <c r="AP22" i="4"/>
  <c r="S114" i="4"/>
  <c r="T114" i="4" s="1"/>
  <c r="BO11" i="4"/>
  <c r="CA91" i="4"/>
  <c r="CB91" i="4" s="1"/>
  <c r="AP22" i="6"/>
  <c r="BN100" i="4"/>
  <c r="AE16" i="4"/>
  <c r="AQ40" i="4"/>
  <c r="AD166" i="4"/>
  <c r="AP58" i="4"/>
  <c r="AD107" i="4"/>
  <c r="BB76" i="4"/>
  <c r="BB75" i="4"/>
  <c r="BC15" i="4"/>
  <c r="BD15" i="4" s="1"/>
  <c r="BC103" i="4"/>
  <c r="AP57" i="6"/>
  <c r="BC23" i="6"/>
  <c r="BB103" i="4"/>
  <c r="BC61" i="4"/>
  <c r="BC119" i="4"/>
  <c r="S104" i="4"/>
  <c r="T104" i="4" s="1"/>
  <c r="BN50" i="4"/>
  <c r="AQ165" i="4"/>
  <c r="BN86" i="4"/>
  <c r="AD69" i="4"/>
  <c r="BN43" i="4"/>
  <c r="AQ22" i="4"/>
  <c r="BC175" i="4"/>
  <c r="AD169" i="4"/>
  <c r="BN55" i="4"/>
  <c r="AP165" i="4"/>
  <c r="AR165" i="4" s="1"/>
  <c r="AD68" i="4"/>
  <c r="BN115" i="4"/>
  <c r="BU132" i="6"/>
  <c r="AQ38" i="4"/>
  <c r="AR38" i="4" s="1"/>
  <c r="AP148" i="4"/>
  <c r="BB35" i="4"/>
  <c r="AP152" i="6"/>
  <c r="R148" i="4"/>
  <c r="BB80" i="4"/>
  <c r="AD137" i="4"/>
  <c r="AD22" i="4"/>
  <c r="AP127" i="6"/>
  <c r="AD149" i="4"/>
  <c r="AP136" i="6"/>
  <c r="AP91" i="4"/>
  <c r="AR91" i="4" s="1"/>
  <c r="AP113" i="4"/>
  <c r="BN150" i="4"/>
  <c r="AP124" i="4"/>
  <c r="BN70" i="4"/>
  <c r="AP41" i="4"/>
  <c r="CA106" i="6"/>
  <c r="CA80" i="6"/>
  <c r="CA148" i="6"/>
  <c r="CA20" i="6"/>
  <c r="BZ14" i="6"/>
  <c r="CA153" i="6"/>
  <c r="CA49" i="6"/>
  <c r="BZ34" i="6"/>
  <c r="BZ23" i="6"/>
  <c r="AW34" i="6"/>
  <c r="AD73" i="4"/>
  <c r="AF73" i="4" s="1"/>
  <c r="BN184" i="6"/>
  <c r="BO184" i="6"/>
  <c r="BS119" i="6"/>
  <c r="BU119" i="6"/>
  <c r="BB141" i="6"/>
  <c r="BC141" i="6"/>
  <c r="BN9" i="6"/>
  <c r="BO9" i="6"/>
  <c r="BT159" i="6"/>
  <c r="BU159" i="6"/>
  <c r="BH59" i="6"/>
  <c r="BI59" i="6"/>
  <c r="BN185" i="6"/>
  <c r="BO185" i="6"/>
  <c r="BT175" i="6"/>
  <c r="BU175" i="6"/>
  <c r="CA159" i="4"/>
  <c r="BU177" i="6"/>
  <c r="BB63" i="6"/>
  <c r="BC63" i="6"/>
  <c r="AV107" i="6"/>
  <c r="AW107" i="6"/>
  <c r="BH103" i="6"/>
  <c r="BI103" i="6"/>
  <c r="BN146" i="6"/>
  <c r="BO146" i="6"/>
  <c r="AV112" i="6"/>
  <c r="AW112" i="6"/>
  <c r="BB163" i="4"/>
  <c r="BI129" i="6"/>
  <c r="AV66" i="6"/>
  <c r="AW66" i="6"/>
  <c r="AV102" i="6"/>
  <c r="AW102" i="6"/>
  <c r="BH60" i="6"/>
  <c r="BI60" i="6"/>
  <c r="CA109" i="4"/>
  <c r="BU178" i="6"/>
  <c r="BN181" i="6"/>
  <c r="BO181" i="6"/>
  <c r="AV74" i="6"/>
  <c r="AW74" i="6"/>
  <c r="AV120" i="6"/>
  <c r="AW120" i="6"/>
  <c r="BN159" i="6"/>
  <c r="BO159" i="6"/>
  <c r="BB122" i="6"/>
  <c r="BC122" i="6"/>
  <c r="BH134" i="6"/>
  <c r="BI134" i="6"/>
  <c r="CA100" i="4"/>
  <c r="BU98" i="6"/>
  <c r="AV168" i="6"/>
  <c r="AW168" i="6"/>
  <c r="BN169" i="6"/>
  <c r="BO169" i="6"/>
  <c r="AV76" i="6"/>
  <c r="AW76" i="6"/>
  <c r="BB61" i="6"/>
  <c r="BC61" i="6"/>
  <c r="BB16" i="6"/>
  <c r="BC16" i="6"/>
  <c r="BH96" i="6"/>
  <c r="BI96" i="6"/>
  <c r="CA116" i="4"/>
  <c r="BU181" i="6"/>
  <c r="BB176" i="6"/>
  <c r="BC176" i="6"/>
  <c r="BH163" i="6"/>
  <c r="BI163" i="6"/>
  <c r="AP65" i="6"/>
  <c r="CA160" i="4"/>
  <c r="BU136" i="6"/>
  <c r="AV175" i="6"/>
  <c r="AW175" i="6"/>
  <c r="CA5" i="4"/>
  <c r="BU5" i="6"/>
  <c r="BS63" i="6"/>
  <c r="BU63" i="6"/>
  <c r="AV159" i="6"/>
  <c r="AW159" i="6"/>
  <c r="BN76" i="6"/>
  <c r="BO76" i="6"/>
  <c r="BB97" i="6"/>
  <c r="BC97" i="6"/>
  <c r="CA45" i="4"/>
  <c r="BU54" i="6"/>
  <c r="BB129" i="4"/>
  <c r="BI149" i="6"/>
  <c r="AV132" i="6"/>
  <c r="AW132" i="6"/>
  <c r="AD120" i="4"/>
  <c r="AW65" i="6"/>
  <c r="AP94" i="4"/>
  <c r="BC53" i="6"/>
  <c r="CA149" i="4"/>
  <c r="BU93" i="6"/>
  <c r="BN46" i="6"/>
  <c r="BO46" i="6"/>
  <c r="BN62" i="6"/>
  <c r="BO62" i="6"/>
  <c r="BH88" i="6"/>
  <c r="BI88" i="6"/>
  <c r="CA181" i="4"/>
  <c r="CB181" i="4" s="1"/>
  <c r="BU165" i="6"/>
  <c r="BS36" i="6"/>
  <c r="BU36" i="6"/>
  <c r="BB42" i="6"/>
  <c r="BC42" i="6"/>
  <c r="AV141" i="6"/>
  <c r="AW141" i="6"/>
  <c r="CA92" i="4"/>
  <c r="BU160" i="6"/>
  <c r="AD55" i="4"/>
  <c r="AW124" i="6"/>
  <c r="BH97" i="6"/>
  <c r="BI97" i="6"/>
  <c r="BB70" i="4"/>
  <c r="BI176" i="6"/>
  <c r="BB137" i="4"/>
  <c r="BI87" i="6"/>
  <c r="CA20" i="4"/>
  <c r="BU43" i="6"/>
  <c r="BS59" i="6"/>
  <c r="BU59" i="6"/>
  <c r="BB75" i="6"/>
  <c r="BC75" i="6"/>
  <c r="BS180" i="6"/>
  <c r="BU180" i="6"/>
  <c r="AD121" i="4"/>
  <c r="AD162" i="4"/>
  <c r="AW163" i="6"/>
  <c r="BN154" i="6"/>
  <c r="BO154" i="6"/>
  <c r="BH132" i="6"/>
  <c r="BI132" i="6"/>
  <c r="BN122" i="6"/>
  <c r="BO122" i="6"/>
  <c r="AP46" i="4"/>
  <c r="BC123" i="6"/>
  <c r="AV136" i="6"/>
  <c r="AW136" i="6"/>
  <c r="AV25" i="6"/>
  <c r="AW25" i="6"/>
  <c r="BS167" i="6"/>
  <c r="BU167" i="6"/>
  <c r="AV173" i="6"/>
  <c r="AW173" i="6"/>
  <c r="BB50" i="6"/>
  <c r="BC50" i="6"/>
  <c r="BB135" i="6"/>
  <c r="BC135" i="6"/>
  <c r="BH94" i="6"/>
  <c r="BI94" i="6"/>
  <c r="AD174" i="4"/>
  <c r="AW158" i="6"/>
  <c r="AD5" i="4"/>
  <c r="AW5" i="6"/>
  <c r="AV64" i="6"/>
  <c r="AW64" i="6"/>
  <c r="BH157" i="6"/>
  <c r="BI157" i="6"/>
  <c r="CA72" i="4"/>
  <c r="BU25" i="6"/>
  <c r="AV167" i="6"/>
  <c r="AW167" i="6"/>
  <c r="BB112" i="6"/>
  <c r="BC112" i="6"/>
  <c r="BH73" i="6"/>
  <c r="BI73" i="6"/>
  <c r="BS141" i="6"/>
  <c r="BU141" i="6"/>
  <c r="CA64" i="4"/>
  <c r="BU78" i="6"/>
  <c r="BB167" i="4"/>
  <c r="BI143" i="6"/>
  <c r="AD141" i="4"/>
  <c r="AW145" i="6"/>
  <c r="AD34" i="4"/>
  <c r="AW52" i="6"/>
  <c r="BH151" i="6"/>
  <c r="BI151" i="6"/>
  <c r="AV97" i="6"/>
  <c r="AW97" i="6"/>
  <c r="AV13" i="6"/>
  <c r="AW13" i="6"/>
  <c r="BB41" i="6"/>
  <c r="BC41" i="6"/>
  <c r="BH84" i="6"/>
  <c r="BI84" i="6"/>
  <c r="AV162" i="6"/>
  <c r="AW162" i="6"/>
  <c r="CA69" i="4"/>
  <c r="BU183" i="6"/>
  <c r="BS122" i="6"/>
  <c r="BU122" i="6"/>
  <c r="BB177" i="6"/>
  <c r="BC177" i="6"/>
  <c r="CA36" i="4"/>
  <c r="BU33" i="6"/>
  <c r="BN94" i="6"/>
  <c r="BO94" i="6"/>
  <c r="BB99" i="6"/>
  <c r="BC99" i="6"/>
  <c r="BN78" i="6"/>
  <c r="BO78" i="6"/>
  <c r="CA111" i="4"/>
  <c r="BU60" i="6"/>
  <c r="BB62" i="4"/>
  <c r="BI6" i="6"/>
  <c r="BS100" i="6"/>
  <c r="BU100" i="6"/>
  <c r="BN88" i="6"/>
  <c r="BO88" i="6"/>
  <c r="BN12" i="6"/>
  <c r="BO12" i="6"/>
  <c r="CA75" i="4"/>
  <c r="BU182" i="6"/>
  <c r="BB133" i="6"/>
  <c r="BC133" i="6"/>
  <c r="AP78" i="4"/>
  <c r="BC21" i="6"/>
  <c r="CA124" i="4"/>
  <c r="BU86" i="6"/>
  <c r="AV133" i="6"/>
  <c r="AW133" i="6"/>
  <c r="BH104" i="6"/>
  <c r="BI104" i="6"/>
  <c r="BN100" i="6"/>
  <c r="BO100" i="6"/>
  <c r="AP72" i="4"/>
  <c r="BC25" i="6"/>
  <c r="AV104" i="6"/>
  <c r="AW104" i="6"/>
  <c r="AP129" i="4"/>
  <c r="BC149" i="6"/>
  <c r="AV84" i="6"/>
  <c r="AW84" i="6"/>
  <c r="BN61" i="6"/>
  <c r="BO61" i="6"/>
  <c r="BB30" i="6"/>
  <c r="BC30" i="6"/>
  <c r="CA105" i="4"/>
  <c r="BU99" i="6"/>
  <c r="AP119" i="4"/>
  <c r="BC64" i="6"/>
  <c r="BH174" i="6"/>
  <c r="BI174" i="6"/>
  <c r="BB143" i="4"/>
  <c r="BI173" i="6"/>
  <c r="AV50" i="6"/>
  <c r="AW50" i="6"/>
  <c r="AP177" i="4"/>
  <c r="BC142" i="6"/>
  <c r="BN40" i="4"/>
  <c r="BO71" i="6"/>
  <c r="AV181" i="6"/>
  <c r="AW181" i="6"/>
  <c r="CA162" i="4"/>
  <c r="BU163" i="6"/>
  <c r="AV101" i="6"/>
  <c r="AW101" i="6"/>
  <c r="BB125" i="6"/>
  <c r="BC125" i="6"/>
  <c r="BB145" i="6"/>
  <c r="BC145" i="6"/>
  <c r="CA130" i="4"/>
  <c r="BU151" i="6"/>
  <c r="BB149" i="4"/>
  <c r="BI93" i="6"/>
  <c r="AD20" i="4"/>
  <c r="AW43" i="6"/>
  <c r="BB165" i="6"/>
  <c r="BC165" i="6"/>
  <c r="AV19" i="6"/>
  <c r="AW19" i="6"/>
  <c r="BH76" i="6"/>
  <c r="BI76" i="6"/>
  <c r="BZ75" i="4"/>
  <c r="CA98" i="4"/>
  <c r="BU103" i="6"/>
  <c r="BT179" i="6"/>
  <c r="BU179" i="6"/>
  <c r="AD46" i="4"/>
  <c r="AW123" i="6"/>
  <c r="AV137" i="6"/>
  <c r="AW137" i="6"/>
  <c r="BN50" i="6"/>
  <c r="BO50" i="6"/>
  <c r="AV126" i="6"/>
  <c r="AW126" i="6"/>
  <c r="AP149" i="4"/>
  <c r="BC93" i="6"/>
  <c r="AV152" i="6"/>
  <c r="AW152" i="6"/>
  <c r="BB37" i="6"/>
  <c r="BC37" i="6"/>
  <c r="AD8" i="4"/>
  <c r="AW12" i="6"/>
  <c r="CA180" i="4"/>
  <c r="BU51" i="6"/>
  <c r="BS185" i="6"/>
  <c r="BU185" i="6"/>
  <c r="BH165" i="6"/>
  <c r="BI165" i="6"/>
  <c r="BN36" i="6"/>
  <c r="BO36" i="6"/>
  <c r="BS50" i="6"/>
  <c r="BU50" i="6"/>
  <c r="AD74" i="4"/>
  <c r="AW37" i="6"/>
  <c r="AP36" i="4"/>
  <c r="BC33" i="6"/>
  <c r="BT107" i="6"/>
  <c r="BU107" i="6"/>
  <c r="BB55" i="4"/>
  <c r="BI124" i="6"/>
  <c r="BB35" i="6"/>
  <c r="BC35" i="6"/>
  <c r="BH117" i="6"/>
  <c r="BI117" i="6"/>
  <c r="AP115" i="4"/>
  <c r="BC58" i="6"/>
  <c r="BT31" i="6"/>
  <c r="BU31" i="6"/>
  <c r="BB100" i="6"/>
  <c r="BC100" i="6"/>
  <c r="BB159" i="6"/>
  <c r="BC159" i="6"/>
  <c r="AD59" i="4"/>
  <c r="AW144" i="6"/>
  <c r="BS125" i="6"/>
  <c r="BU125" i="6"/>
  <c r="CA41" i="4"/>
  <c r="BU74" i="6"/>
  <c r="BN74" i="4"/>
  <c r="BO37" i="6"/>
  <c r="BH126" i="6"/>
  <c r="BI126" i="6"/>
  <c r="CA81" i="4"/>
  <c r="BU30" i="6"/>
  <c r="CA142" i="4"/>
  <c r="BU147" i="6"/>
  <c r="BC48" i="6"/>
  <c r="AP98" i="4"/>
  <c r="BC103" i="6"/>
  <c r="BB116" i="4"/>
  <c r="BI181" i="6"/>
  <c r="AP108" i="4"/>
  <c r="BC56" i="6"/>
  <c r="CA184" i="4"/>
  <c r="BU133" i="6"/>
  <c r="BN79" i="6"/>
  <c r="BO79" i="6"/>
  <c r="BB104" i="6"/>
  <c r="BC104" i="6"/>
  <c r="BB73" i="6"/>
  <c r="BC73" i="6"/>
  <c r="BH105" i="6"/>
  <c r="BI105" i="6"/>
  <c r="BN145" i="6"/>
  <c r="BO145" i="6"/>
  <c r="CA78" i="4"/>
  <c r="BU21" i="6"/>
  <c r="AV27" i="6"/>
  <c r="AW27" i="6"/>
  <c r="BH100" i="6"/>
  <c r="BI100" i="6"/>
  <c r="BB173" i="6"/>
  <c r="BC173" i="6"/>
  <c r="CA165" i="4"/>
  <c r="BU134" i="6"/>
  <c r="BH65" i="6"/>
  <c r="BI65" i="6"/>
  <c r="BH112" i="6"/>
  <c r="BI112" i="6"/>
  <c r="CA21" i="4"/>
  <c r="BU39" i="6"/>
  <c r="AD7" i="4"/>
  <c r="AW10" i="6"/>
  <c r="BS89" i="6"/>
  <c r="BU89" i="6"/>
  <c r="CA63" i="4"/>
  <c r="BU152" i="6"/>
  <c r="AV138" i="6"/>
  <c r="AW138" i="6"/>
  <c r="AP43" i="4"/>
  <c r="BC67" i="6"/>
  <c r="AD142" i="4"/>
  <c r="AW147" i="6"/>
  <c r="CA55" i="4"/>
  <c r="BU124" i="6"/>
  <c r="AD134" i="4"/>
  <c r="AW92" i="6"/>
  <c r="BH25" i="6"/>
  <c r="BI25" i="6"/>
  <c r="BH110" i="6"/>
  <c r="BI110" i="6"/>
  <c r="AV121" i="6"/>
  <c r="AW121" i="6"/>
  <c r="AV94" i="6"/>
  <c r="AW94" i="6"/>
  <c r="BB62" i="6"/>
  <c r="BC62" i="6"/>
  <c r="CA71" i="4"/>
  <c r="BU170" i="6"/>
  <c r="CA150" i="4"/>
  <c r="CB150" i="4" s="1"/>
  <c r="BU85" i="6"/>
  <c r="CA134" i="4"/>
  <c r="BU92" i="6"/>
  <c r="AP89" i="4"/>
  <c r="BC27" i="6"/>
  <c r="AV128" i="6"/>
  <c r="AW128" i="6"/>
  <c r="BN91" i="6"/>
  <c r="BO91" i="6"/>
  <c r="BB152" i="6"/>
  <c r="BC152" i="6"/>
  <c r="BB59" i="6"/>
  <c r="BC59" i="6"/>
  <c r="AV134" i="6"/>
  <c r="AW134" i="6"/>
  <c r="AP96" i="4"/>
  <c r="BC96" i="6"/>
  <c r="CA103" i="4"/>
  <c r="BU55" i="6"/>
  <c r="AV39" i="6"/>
  <c r="AW39" i="6"/>
  <c r="BB163" i="6"/>
  <c r="BC163" i="6"/>
  <c r="AP20" i="4"/>
  <c r="BC43" i="6"/>
  <c r="BN172" i="6"/>
  <c r="BO172" i="6"/>
  <c r="BB26" i="6"/>
  <c r="BC26" i="6"/>
  <c r="AV109" i="6"/>
  <c r="AW109" i="6"/>
  <c r="BB31" i="6"/>
  <c r="BC31" i="6"/>
  <c r="BN132" i="6"/>
  <c r="BO132" i="6"/>
  <c r="AP86" i="4"/>
  <c r="BC38" i="6"/>
  <c r="CA7" i="4"/>
  <c r="BU10" i="6"/>
  <c r="CA22" i="4"/>
  <c r="CB22" i="4" s="1"/>
  <c r="BU46" i="6"/>
  <c r="BS75" i="6"/>
  <c r="BU75" i="6"/>
  <c r="BB9" i="6"/>
  <c r="BC9" i="6"/>
  <c r="AP99" i="4"/>
  <c r="BC168" i="6"/>
  <c r="CA68" i="4"/>
  <c r="BU77" i="6"/>
  <c r="BB39" i="4"/>
  <c r="BI42" i="6"/>
  <c r="BN92" i="4"/>
  <c r="BO160" i="6"/>
  <c r="AD83" i="4"/>
  <c r="AW161" i="6"/>
  <c r="BH16" i="6"/>
  <c r="BI16" i="6"/>
  <c r="BN13" i="6"/>
  <c r="BO13" i="6"/>
  <c r="BN46" i="4"/>
  <c r="BO123" i="6"/>
  <c r="AV169" i="6"/>
  <c r="AW169" i="6"/>
  <c r="BN175" i="4"/>
  <c r="BO137" i="6"/>
  <c r="BN125" i="6"/>
  <c r="BO125" i="6"/>
  <c r="BH75" i="6"/>
  <c r="BI75" i="6"/>
  <c r="CA183" i="4"/>
  <c r="BU109" i="6"/>
  <c r="CA169" i="4"/>
  <c r="BU184" i="6"/>
  <c r="CA106" i="4"/>
  <c r="CB106" i="4" s="1"/>
  <c r="BU154" i="6"/>
  <c r="CA61" i="4"/>
  <c r="CB61" i="4" s="1"/>
  <c r="BU155" i="6"/>
  <c r="AP104" i="4"/>
  <c r="AR104" i="4" s="1"/>
  <c r="BC101" i="6"/>
  <c r="AE82" i="4"/>
  <c r="AW32" i="6"/>
  <c r="AQ163" i="4"/>
  <c r="BC129" i="6"/>
  <c r="AE26" i="4"/>
  <c r="AF26" i="4" s="1"/>
  <c r="AW79" i="6"/>
  <c r="CA148" i="4"/>
  <c r="CB148" i="4" s="1"/>
  <c r="BU83" i="6"/>
  <c r="CA185" i="4"/>
  <c r="CB185" i="4" s="1"/>
  <c r="BU130" i="6"/>
  <c r="BB157" i="4"/>
  <c r="BI171" i="6"/>
  <c r="CA152" i="4"/>
  <c r="BU169" i="6"/>
  <c r="CA50" i="4"/>
  <c r="BU113" i="6"/>
  <c r="CA82" i="4"/>
  <c r="CB82" i="4" s="1"/>
  <c r="BU32" i="6"/>
  <c r="AV68" i="6"/>
  <c r="AW68" i="6"/>
  <c r="BH179" i="6"/>
  <c r="BI179" i="6"/>
  <c r="BB105" i="6"/>
  <c r="BC105" i="6"/>
  <c r="CA178" i="4"/>
  <c r="CB178" i="4" s="1"/>
  <c r="BU135" i="6"/>
  <c r="BH159" i="6"/>
  <c r="BI159" i="6"/>
  <c r="BB68" i="6"/>
  <c r="BC68" i="6"/>
  <c r="BB126" i="6"/>
  <c r="BC126" i="6"/>
  <c r="BO139" i="6"/>
  <c r="BO113" i="6"/>
  <c r="BO32" i="6"/>
  <c r="BO21" i="6"/>
  <c r="BO110" i="6"/>
  <c r="BO121" i="6"/>
  <c r="BO98" i="6"/>
  <c r="BO33" i="6"/>
  <c r="BO30" i="6"/>
  <c r="BO161" i="6"/>
  <c r="BC81" i="6"/>
  <c r="BC130" i="6"/>
  <c r="AW8" i="6"/>
  <c r="BC124" i="6"/>
  <c r="BC117" i="6"/>
  <c r="AW4" i="6"/>
  <c r="BC147" i="6"/>
  <c r="BB179" i="6"/>
  <c r="BC179" i="6"/>
  <c r="BN129" i="6"/>
  <c r="BO129" i="6"/>
  <c r="AD67" i="4"/>
  <c r="AW116" i="6"/>
  <c r="AP136" i="4"/>
  <c r="BC172" i="6"/>
  <c r="BH162" i="6"/>
  <c r="BI162" i="6"/>
  <c r="AV60" i="6"/>
  <c r="AW60" i="6"/>
  <c r="AP109" i="4"/>
  <c r="BC178" i="6"/>
  <c r="AV125" i="6"/>
  <c r="AW125" i="6"/>
  <c r="BH4" i="6"/>
  <c r="BI4" i="6"/>
  <c r="BB170" i="6"/>
  <c r="BC170" i="6"/>
  <c r="BN74" i="6"/>
  <c r="BO74" i="6"/>
  <c r="AP6" i="4"/>
  <c r="BC8" i="6"/>
  <c r="BH107" i="6"/>
  <c r="BI107" i="6"/>
  <c r="BH11" i="6"/>
  <c r="BI11" i="6"/>
  <c r="BN63" i="6"/>
  <c r="BO63" i="6"/>
  <c r="BN155" i="6"/>
  <c r="BO155" i="6"/>
  <c r="CA99" i="4"/>
  <c r="BU168" i="6"/>
  <c r="BN104" i="6"/>
  <c r="BO104" i="6"/>
  <c r="BH41" i="6"/>
  <c r="BI41" i="6"/>
  <c r="CA133" i="4"/>
  <c r="BU139" i="6"/>
  <c r="CA17" i="4"/>
  <c r="BU19" i="6"/>
  <c r="BB177" i="4"/>
  <c r="BI142" i="6"/>
  <c r="BB183" i="4"/>
  <c r="BI109" i="6"/>
  <c r="AD43" i="4"/>
  <c r="AW67" i="6"/>
  <c r="CA6" i="4"/>
  <c r="BU8" i="6"/>
  <c r="AD94" i="4"/>
  <c r="AW53" i="6"/>
  <c r="CA14" i="4"/>
  <c r="BU11" i="6"/>
  <c r="BN16" i="6"/>
  <c r="BO16" i="6"/>
  <c r="CA174" i="4"/>
  <c r="BU158" i="6"/>
  <c r="CA80" i="4"/>
  <c r="CB80" i="4" s="1"/>
  <c r="BU91" i="6"/>
  <c r="BB49" i="4"/>
  <c r="BI120" i="6"/>
  <c r="CA43" i="4"/>
  <c r="CB43" i="4" s="1"/>
  <c r="BU67" i="6"/>
  <c r="AV151" i="6"/>
  <c r="AW151" i="6"/>
  <c r="CA86" i="4"/>
  <c r="BU38" i="6"/>
  <c r="CA155" i="4"/>
  <c r="BU7" i="6"/>
  <c r="BN84" i="4"/>
  <c r="BO26" i="6"/>
  <c r="AP166" i="4"/>
  <c r="BC95" i="6"/>
  <c r="CA89" i="4"/>
  <c r="CB89" i="4" s="1"/>
  <c r="BU27" i="6"/>
  <c r="CA60" i="4"/>
  <c r="CB60" i="4" s="1"/>
  <c r="BU45" i="6"/>
  <c r="BH125" i="6"/>
  <c r="BI125" i="6"/>
  <c r="AP4" i="4"/>
  <c r="BC4" i="6"/>
  <c r="CA49" i="4"/>
  <c r="BU120" i="6"/>
  <c r="BB105" i="4"/>
  <c r="BI99" i="6"/>
  <c r="AV185" i="6"/>
  <c r="AW185" i="6"/>
  <c r="CA24" i="4"/>
  <c r="CB24" i="4" s="1"/>
  <c r="BU66" i="6"/>
  <c r="AV89" i="6"/>
  <c r="AW89" i="6"/>
  <c r="AP152" i="4"/>
  <c r="BC169" i="6"/>
  <c r="CA156" i="4"/>
  <c r="BU174" i="6"/>
  <c r="CA120" i="4"/>
  <c r="CB120" i="4" s="1"/>
  <c r="BU65" i="6"/>
  <c r="AV154" i="6"/>
  <c r="AW154" i="6"/>
  <c r="BB100" i="4"/>
  <c r="BI98" i="6"/>
  <c r="AD61" i="4"/>
  <c r="AW155" i="6"/>
  <c r="BN124" i="4"/>
  <c r="BO86" i="6"/>
  <c r="BB45" i="4"/>
  <c r="BI54" i="6"/>
  <c r="BT84" i="6"/>
  <c r="BU84" i="6"/>
  <c r="AP133" i="4"/>
  <c r="BC139" i="6"/>
  <c r="AD136" i="4"/>
  <c r="AW172" i="6"/>
  <c r="BN167" i="6"/>
  <c r="BO167" i="6"/>
  <c r="AP176" i="4"/>
  <c r="BC110" i="6"/>
  <c r="BH119" i="6"/>
  <c r="BI119" i="6"/>
  <c r="BS88" i="6"/>
  <c r="BU88" i="6"/>
  <c r="CA141" i="4"/>
  <c r="BU145" i="6"/>
  <c r="CA163" i="4"/>
  <c r="BU129" i="6"/>
  <c r="AP26" i="4"/>
  <c r="BC79" i="6"/>
  <c r="AD60" i="4"/>
  <c r="AW45" i="6"/>
  <c r="CA172" i="4"/>
  <c r="CB172" i="4" s="1"/>
  <c r="BU162" i="6"/>
  <c r="AV122" i="6"/>
  <c r="AW122" i="6"/>
  <c r="CA42" i="4"/>
  <c r="BU121" i="6"/>
  <c r="AP76" i="4"/>
  <c r="BC47" i="6"/>
  <c r="CA151" i="4"/>
  <c r="BU102" i="6"/>
  <c r="BN99" i="6"/>
  <c r="BO99" i="6"/>
  <c r="BN47" i="4"/>
  <c r="BO117" i="6"/>
  <c r="CA115" i="4"/>
  <c r="BU58" i="6"/>
  <c r="CA84" i="4"/>
  <c r="CB84" i="4" s="1"/>
  <c r="BU26" i="6"/>
  <c r="CA62" i="4"/>
  <c r="CB62" i="4" s="1"/>
  <c r="BU6" i="6"/>
  <c r="BA10" i="6"/>
  <c r="BC10" i="6"/>
  <c r="CA166" i="4"/>
  <c r="BU95" i="6"/>
  <c r="AE36" i="4"/>
  <c r="AW33" i="6"/>
  <c r="BA109" i="6"/>
  <c r="BC109" i="6"/>
  <c r="AE35" i="4"/>
  <c r="AW69" i="6"/>
  <c r="BN68" i="4"/>
  <c r="BO77" i="6"/>
  <c r="AP75" i="4"/>
  <c r="BC182" i="6"/>
  <c r="BB174" i="4"/>
  <c r="BI158" i="6"/>
  <c r="CA4" i="4"/>
  <c r="BU4" i="6"/>
  <c r="BB6" i="4"/>
  <c r="BI8" i="6"/>
  <c r="BC21" i="4"/>
  <c r="BI39" i="6"/>
  <c r="BC160" i="4"/>
  <c r="BI136" i="6"/>
  <c r="CA108" i="4"/>
  <c r="BU56" i="6"/>
  <c r="BC124" i="4"/>
  <c r="BI86" i="6"/>
  <c r="BG37" i="6"/>
  <c r="BI37" i="6"/>
  <c r="CA136" i="4"/>
  <c r="BU172" i="6"/>
  <c r="CA34" i="4"/>
  <c r="BU52" i="6"/>
  <c r="AQ120" i="4"/>
  <c r="AR120" i="4" s="1"/>
  <c r="BC65" i="6"/>
  <c r="AE15" i="4"/>
  <c r="AF15" i="4" s="1"/>
  <c r="AW9" i="6"/>
  <c r="BO174" i="6"/>
  <c r="BO58" i="6"/>
  <c r="BO170" i="6"/>
  <c r="BO87" i="6"/>
  <c r="BO158" i="6"/>
  <c r="BO111" i="6"/>
  <c r="BO45" i="6"/>
  <c r="BH35" i="6"/>
  <c r="BI35" i="6"/>
  <c r="BO124" i="6"/>
  <c r="BI95" i="6"/>
  <c r="BC5" i="6"/>
  <c r="BO27" i="6"/>
  <c r="BI123" i="6"/>
  <c r="BI61" i="6"/>
  <c r="BI10" i="6"/>
  <c r="AW26" i="6"/>
  <c r="BO42" i="6"/>
  <c r="BC55" i="6"/>
  <c r="AW6" i="6"/>
  <c r="BN53" i="6"/>
  <c r="BO53" i="6"/>
  <c r="BH145" i="6"/>
  <c r="BI145" i="6"/>
  <c r="BB82" i="4"/>
  <c r="BI32" i="6"/>
  <c r="CA35" i="4"/>
  <c r="BU69" i="6"/>
  <c r="AV83" i="6"/>
  <c r="AW83" i="6"/>
  <c r="AD108" i="4"/>
  <c r="AW56" i="6"/>
  <c r="CB115" i="4"/>
  <c r="BN157" i="6"/>
  <c r="BO157" i="6"/>
  <c r="AP160" i="4"/>
  <c r="BC136" i="6"/>
  <c r="BB45" i="6"/>
  <c r="BC45" i="6"/>
  <c r="BN172" i="4"/>
  <c r="BO162" i="6"/>
  <c r="BB17" i="4"/>
  <c r="BI19" i="6"/>
  <c r="BH178" i="6"/>
  <c r="BI178" i="6"/>
  <c r="AV59" i="6"/>
  <c r="AW59" i="6"/>
  <c r="CA113" i="4"/>
  <c r="BU111" i="6"/>
  <c r="BN35" i="6"/>
  <c r="BO35" i="6"/>
  <c r="CA83" i="4"/>
  <c r="BU161" i="6"/>
  <c r="CA67" i="4"/>
  <c r="CB67" i="4" s="1"/>
  <c r="BU116" i="6"/>
  <c r="CA39" i="4"/>
  <c r="BU42" i="6"/>
  <c r="AV179" i="6"/>
  <c r="AW179" i="6"/>
  <c r="AD150" i="4"/>
  <c r="AW85" i="6"/>
  <c r="BB115" i="4"/>
  <c r="BI58" i="6"/>
  <c r="BB185" i="6"/>
  <c r="BC185" i="6"/>
  <c r="AD153" i="4"/>
  <c r="AW157" i="6"/>
  <c r="BH89" i="6"/>
  <c r="BI89" i="6"/>
  <c r="AP155" i="4"/>
  <c r="BC7" i="6"/>
  <c r="BB169" i="4"/>
  <c r="BI184" i="6"/>
  <c r="AV73" i="6"/>
  <c r="AW73" i="6"/>
  <c r="BN82" i="6"/>
  <c r="BO82" i="6"/>
  <c r="AP167" i="4"/>
  <c r="BC143" i="6"/>
  <c r="BB185" i="4"/>
  <c r="BI130" i="6"/>
  <c r="BN149" i="4"/>
  <c r="BO93" i="6"/>
  <c r="BH56" i="6"/>
  <c r="BI56" i="6"/>
  <c r="AD86" i="4"/>
  <c r="AW38" i="6"/>
  <c r="BB116" i="6"/>
  <c r="BC116" i="6"/>
  <c r="CA171" i="4"/>
  <c r="BU138" i="6"/>
  <c r="BN141" i="6"/>
  <c r="BO141" i="6"/>
  <c r="BH48" i="6"/>
  <c r="BI48" i="6"/>
  <c r="BN102" i="4"/>
  <c r="BO97" i="6"/>
  <c r="AP8" i="4"/>
  <c r="BC12" i="6"/>
  <c r="CA104" i="4"/>
  <c r="BU101" i="6"/>
  <c r="AP14" i="4"/>
  <c r="BC11" i="6"/>
  <c r="BH50" i="6"/>
  <c r="BI50" i="6"/>
  <c r="BN108" i="6"/>
  <c r="BO108" i="6"/>
  <c r="AV17" i="6"/>
  <c r="AW17" i="6"/>
  <c r="BN84" i="6"/>
  <c r="BO84" i="6"/>
  <c r="BH175" i="6"/>
  <c r="BI175" i="6"/>
  <c r="BB36" i="6"/>
  <c r="BC36" i="6"/>
  <c r="CA143" i="4"/>
  <c r="CB143" i="4" s="1"/>
  <c r="BU173" i="6"/>
  <c r="CA76" i="4"/>
  <c r="BU47" i="6"/>
  <c r="CA167" i="4"/>
  <c r="CB167" i="4" s="1"/>
  <c r="BU143" i="6"/>
  <c r="BN185" i="4"/>
  <c r="BO130" i="6"/>
  <c r="BN21" i="4"/>
  <c r="BO39" i="6"/>
  <c r="AP174" i="4"/>
  <c r="BC158" i="6"/>
  <c r="CA153" i="4"/>
  <c r="CB153" i="4" s="1"/>
  <c r="BU157" i="6"/>
  <c r="AD155" i="4"/>
  <c r="AW7" i="6"/>
  <c r="CA102" i="4"/>
  <c r="CB102" i="4" s="1"/>
  <c r="BU97" i="6"/>
  <c r="CA47" i="4"/>
  <c r="BU117" i="6"/>
  <c r="CA129" i="4"/>
  <c r="BU149" i="6"/>
  <c r="AP90" i="4"/>
  <c r="BC128" i="6"/>
  <c r="BB84" i="4"/>
  <c r="BI26" i="6"/>
  <c r="BH167" i="6"/>
  <c r="BI167" i="6"/>
  <c r="AD71" i="4"/>
  <c r="AW170" i="6"/>
  <c r="AD124" i="4"/>
  <c r="AF124" i="4" s="1"/>
  <c r="AW86" i="6"/>
  <c r="AD23" i="4"/>
  <c r="AF23" i="4" s="1"/>
  <c r="AW48" i="6"/>
  <c r="AD45" i="4"/>
  <c r="AF45" i="4" s="1"/>
  <c r="AW54" i="6"/>
  <c r="CA46" i="4"/>
  <c r="BU123" i="6"/>
  <c r="BG169" i="6"/>
  <c r="BI169" i="6"/>
  <c r="BC150" i="4"/>
  <c r="BI85" i="6"/>
  <c r="CA90" i="4"/>
  <c r="BU128" i="6"/>
  <c r="AE92" i="4"/>
  <c r="AW160" i="6"/>
  <c r="CA121" i="4"/>
  <c r="BU81" i="6"/>
  <c r="BN151" i="4"/>
  <c r="BO102" i="6"/>
  <c r="AD50" i="4"/>
  <c r="AW113" i="6"/>
  <c r="BB63" i="4"/>
  <c r="BI152" i="6"/>
  <c r="BB86" i="4"/>
  <c r="BI38" i="6"/>
  <c r="BN49" i="4"/>
  <c r="BO120" i="6"/>
  <c r="BN148" i="4"/>
  <c r="BO83" i="6"/>
  <c r="BN75" i="4"/>
  <c r="BO182" i="6"/>
  <c r="BC159" i="4"/>
  <c r="BI177" i="6"/>
  <c r="BC40" i="4"/>
  <c r="BI71" i="6"/>
  <c r="BN68" i="6"/>
  <c r="BO68" i="6"/>
  <c r="BB34" i="4"/>
  <c r="BD34" i="4" s="1"/>
  <c r="BI52" i="6"/>
  <c r="BC8" i="4"/>
  <c r="BI12" i="6"/>
  <c r="BH43" i="6"/>
  <c r="BI43" i="6"/>
  <c r="BN98" i="4"/>
  <c r="BO103" i="6"/>
  <c r="BB108" i="6"/>
  <c r="BC108" i="6"/>
  <c r="AD58" i="4"/>
  <c r="AF58" i="4" s="1"/>
  <c r="AW146" i="6"/>
  <c r="AP175" i="4"/>
  <c r="BC137" i="6"/>
  <c r="CA107" i="4"/>
  <c r="BU22" i="6"/>
  <c r="BN119" i="6"/>
  <c r="BO119" i="6"/>
  <c r="BO52" i="6"/>
  <c r="BO81" i="6"/>
  <c r="BO116" i="6"/>
  <c r="BO54" i="6"/>
  <c r="BO133" i="6"/>
  <c r="BO22" i="6"/>
  <c r="BO5" i="6"/>
  <c r="BO96" i="6"/>
  <c r="BO19" i="6"/>
  <c r="BO7" i="6"/>
  <c r="AW139" i="6"/>
  <c r="BI92" i="6"/>
  <c r="BC161" i="6"/>
  <c r="BC157" i="6"/>
  <c r="AW71" i="6"/>
  <c r="BI53" i="6"/>
  <c r="BC82" i="6"/>
  <c r="AW55" i="6"/>
  <c r="BC6" i="6"/>
  <c r="AW142" i="6"/>
  <c r="BO48" i="6"/>
  <c r="CA122" i="4"/>
  <c r="BU82" i="6"/>
  <c r="AP150" i="4"/>
  <c r="BC85" i="6"/>
  <c r="AV62" i="6"/>
  <c r="AW62" i="6"/>
  <c r="CA137" i="4"/>
  <c r="BU87" i="6"/>
  <c r="CA8" i="4"/>
  <c r="BU12" i="6"/>
  <c r="BH133" i="6"/>
  <c r="BI133" i="6"/>
  <c r="BT13" i="6"/>
  <c r="BU13" i="6"/>
  <c r="CA74" i="4"/>
  <c r="BU37" i="6"/>
  <c r="BN167" i="4"/>
  <c r="BO143" i="6"/>
  <c r="BB151" i="6"/>
  <c r="BC151" i="6"/>
  <c r="AP21" i="4"/>
  <c r="BC39" i="6"/>
  <c r="CA58" i="4"/>
  <c r="BU146" i="6"/>
  <c r="BB54" i="6"/>
  <c r="BC54" i="6"/>
  <c r="CA59" i="4"/>
  <c r="BU144" i="6"/>
  <c r="AV135" i="6"/>
  <c r="AW135" i="6"/>
  <c r="BB171" i="4"/>
  <c r="BI138" i="6"/>
  <c r="BB160" i="6"/>
  <c r="BC160" i="6"/>
  <c r="BB32" i="6"/>
  <c r="BC32" i="6"/>
  <c r="BH31" i="6"/>
  <c r="BI31" i="6"/>
  <c r="BH172" i="6"/>
  <c r="BI172" i="6"/>
  <c r="BB90" i="4"/>
  <c r="BI128" i="6"/>
  <c r="CA23" i="4"/>
  <c r="BU48" i="6"/>
  <c r="BN17" i="6"/>
  <c r="BO17" i="6"/>
  <c r="BN31" i="6"/>
  <c r="BO31" i="6"/>
  <c r="BS73" i="6"/>
  <c r="BU73" i="6"/>
  <c r="CA176" i="4"/>
  <c r="BU110" i="6"/>
  <c r="BN135" i="6"/>
  <c r="BO135" i="6"/>
  <c r="BN105" i="6"/>
  <c r="BO105" i="6"/>
  <c r="AP35" i="4"/>
  <c r="BC69" i="6"/>
  <c r="BB104" i="4"/>
  <c r="BI101" i="6"/>
  <c r="BB155" i="4"/>
  <c r="BI7" i="6"/>
  <c r="CA40" i="4"/>
  <c r="CB40" i="4" s="1"/>
  <c r="BU71" i="6"/>
  <c r="BB142" i="4"/>
  <c r="BI147" i="6"/>
  <c r="BB88" i="6"/>
  <c r="BC88" i="6"/>
  <c r="BH68" i="6"/>
  <c r="BI68" i="6"/>
  <c r="AP180" i="4"/>
  <c r="BC51" i="6"/>
  <c r="BB13" i="6"/>
  <c r="BC13" i="6"/>
  <c r="AV41" i="6"/>
  <c r="AW41" i="6"/>
  <c r="BB132" i="6"/>
  <c r="BC132" i="6"/>
  <c r="AP111" i="4"/>
  <c r="BC60" i="6"/>
  <c r="AP59" i="4"/>
  <c r="BC144" i="6"/>
  <c r="CA96" i="4"/>
  <c r="CB96" i="4" s="1"/>
  <c r="BU96" i="6"/>
  <c r="CA175" i="4"/>
  <c r="BU137" i="6"/>
  <c r="BN90" i="4"/>
  <c r="BO128" i="6"/>
  <c r="BN44" i="4"/>
  <c r="BO112" i="6"/>
  <c r="BB22" i="6"/>
  <c r="BC22" i="6"/>
  <c r="AV42" i="6"/>
  <c r="AW42" i="6"/>
  <c r="AP34" i="4"/>
  <c r="BC52" i="6"/>
  <c r="AQ69" i="4"/>
  <c r="BC183" i="6"/>
  <c r="CA94" i="4"/>
  <c r="BU53" i="6"/>
  <c r="BC89" i="4"/>
  <c r="BI27" i="6"/>
  <c r="AD105" i="4"/>
  <c r="AW99" i="6"/>
  <c r="AV130" i="6"/>
  <c r="AW130" i="6"/>
  <c r="BN183" i="6"/>
  <c r="BO183" i="6"/>
  <c r="AD113" i="4"/>
  <c r="AW111" i="6"/>
  <c r="AD180" i="4"/>
  <c r="AF180" i="4" s="1"/>
  <c r="AW51" i="6"/>
  <c r="BB58" i="4"/>
  <c r="BI146" i="6"/>
  <c r="CA119" i="4"/>
  <c r="BU64" i="6"/>
  <c r="BB59" i="4"/>
  <c r="BI144" i="6"/>
  <c r="CA70" i="4"/>
  <c r="CB70" i="4" s="1"/>
  <c r="BU176" i="6"/>
  <c r="BB28" i="6"/>
  <c r="BC28" i="6"/>
  <c r="CA118" i="4"/>
  <c r="CB118" i="4" s="1"/>
  <c r="BU61" i="6"/>
  <c r="CA26" i="4"/>
  <c r="CB26" i="4" s="1"/>
  <c r="BU79" i="6"/>
  <c r="BH9" i="6"/>
  <c r="BI9" i="6"/>
  <c r="CA44" i="4"/>
  <c r="CB44" i="4" s="1"/>
  <c r="BU112" i="6"/>
  <c r="CA177" i="4"/>
  <c r="CB177" i="4" s="1"/>
  <c r="BU142" i="6"/>
  <c r="AV108" i="6"/>
  <c r="AW108" i="6"/>
  <c r="BB107" i="6"/>
  <c r="BC107" i="6"/>
  <c r="BH141" i="6"/>
  <c r="BI141" i="6"/>
  <c r="CA18" i="4"/>
  <c r="CB18" i="4" s="1"/>
  <c r="BU35" i="6"/>
  <c r="BN175" i="6"/>
  <c r="BO175" i="6"/>
  <c r="BO101" i="6"/>
  <c r="BO25" i="6"/>
  <c r="BO138" i="6"/>
  <c r="BO10" i="6"/>
  <c r="BO165" i="6"/>
  <c r="BO147" i="6"/>
  <c r="BO47" i="6"/>
  <c r="BO43" i="6"/>
  <c r="BO142" i="6"/>
  <c r="BO67" i="6"/>
  <c r="BO134" i="6"/>
  <c r="BO163" i="6"/>
  <c r="BI161" i="6"/>
  <c r="BO51" i="6"/>
  <c r="BO152" i="6"/>
  <c r="BC92" i="6"/>
  <c r="BI67" i="6"/>
  <c r="BO95" i="6"/>
  <c r="BI113" i="6"/>
  <c r="BO173" i="6"/>
  <c r="AV54" i="6"/>
  <c r="BH37" i="6"/>
  <c r="AP74" i="6"/>
  <c r="BN173" i="6"/>
  <c r="AV160" i="6"/>
  <c r="AV48" i="6"/>
  <c r="BB149" i="6"/>
  <c r="BT50" i="6"/>
  <c r="BH85" i="6"/>
  <c r="BH136" i="6"/>
  <c r="S111" i="4"/>
  <c r="BT136" i="6"/>
  <c r="BT100" i="6"/>
  <c r="BT103" i="6"/>
  <c r="BT51" i="6"/>
  <c r="BN72" i="4"/>
  <c r="BH184" i="6"/>
  <c r="AE4" i="4"/>
  <c r="AF4" i="4" s="1"/>
  <c r="R43" i="4"/>
  <c r="T43" i="4" s="1"/>
  <c r="BB48" i="6"/>
  <c r="BB168" i="6"/>
  <c r="S47" i="4"/>
  <c r="T47" i="4" s="1"/>
  <c r="BZ124" i="4"/>
  <c r="AP172" i="6"/>
  <c r="AP184" i="6"/>
  <c r="BB159" i="4"/>
  <c r="AE113" i="4"/>
  <c r="AV51" i="6"/>
  <c r="BC20" i="4"/>
  <c r="BD20" i="4" s="1"/>
  <c r="AP25" i="6"/>
  <c r="AP173" i="6"/>
  <c r="AD177" i="4"/>
  <c r="AF177" i="4" s="1"/>
  <c r="AP6" i="6"/>
  <c r="R94" i="4"/>
  <c r="BB139" i="6"/>
  <c r="AP127" i="4"/>
  <c r="R103" i="4"/>
  <c r="S69" i="4"/>
  <c r="T69" i="4" s="1"/>
  <c r="BN83" i="6"/>
  <c r="AV53" i="6"/>
  <c r="AP7" i="6"/>
  <c r="AV161" i="6"/>
  <c r="AV26" i="6"/>
  <c r="BN130" i="6"/>
  <c r="AP117" i="6"/>
  <c r="AV7" i="6"/>
  <c r="AP120" i="6"/>
  <c r="BH71" i="6"/>
  <c r="AQ175" i="4"/>
  <c r="BT137" i="6"/>
  <c r="BT64" i="6"/>
  <c r="BT45" i="6"/>
  <c r="BT174" i="6"/>
  <c r="BT158" i="6"/>
  <c r="BT69" i="6"/>
  <c r="BN182" i="6"/>
  <c r="AV4" i="6"/>
  <c r="BH54" i="6"/>
  <c r="BH12" i="6"/>
  <c r="BH161" i="6"/>
  <c r="AP183" i="6"/>
  <c r="BB67" i="6"/>
  <c r="AP182" i="6"/>
  <c r="AV146" i="6"/>
  <c r="BH38" i="6"/>
  <c r="BN39" i="6"/>
  <c r="BZ107" i="4"/>
  <c r="AV67" i="6"/>
  <c r="BN174" i="4"/>
  <c r="AP38" i="6"/>
  <c r="AV172" i="6"/>
  <c r="BB137" i="6"/>
  <c r="BB52" i="6"/>
  <c r="BH113" i="6"/>
  <c r="AP47" i="6"/>
  <c r="AQ127" i="4"/>
  <c r="AV111" i="6"/>
  <c r="R49" i="4"/>
  <c r="BB40" i="4"/>
  <c r="AP60" i="6"/>
  <c r="BB157" i="6"/>
  <c r="BT77" i="6"/>
  <c r="BT170" i="6"/>
  <c r="AP130" i="6"/>
  <c r="BC86" i="4"/>
  <c r="BN133" i="4"/>
  <c r="BN160" i="6"/>
  <c r="BT124" i="6"/>
  <c r="BT27" i="6"/>
  <c r="BT167" i="6"/>
  <c r="BT22" i="6"/>
  <c r="BT99" i="6"/>
  <c r="S53" i="4"/>
  <c r="AV144" i="6"/>
  <c r="AP67" i="6"/>
  <c r="BZ68" i="4"/>
  <c r="BB8" i="4"/>
  <c r="BZ175" i="4"/>
  <c r="AP12" i="6"/>
  <c r="BN166" i="4"/>
  <c r="BB117" i="6"/>
  <c r="BN93" i="6"/>
  <c r="BZ122" i="4"/>
  <c r="AV99" i="6"/>
  <c r="AV10" i="6"/>
  <c r="AP101" i="6"/>
  <c r="BH109" i="6"/>
  <c r="BB147" i="6"/>
  <c r="BB47" i="6"/>
  <c r="BN123" i="6"/>
  <c r="S49" i="4"/>
  <c r="BZ20" i="6"/>
  <c r="BZ148" i="6"/>
  <c r="BH6" i="6"/>
  <c r="BN103" i="4"/>
  <c r="BN55" i="6"/>
  <c r="BB93" i="6"/>
  <c r="AP37" i="6"/>
  <c r="AV65" i="6"/>
  <c r="BN162" i="6"/>
  <c r="BH143" i="6"/>
  <c r="AV124" i="6"/>
  <c r="AP155" i="6"/>
  <c r="BB85" i="6"/>
  <c r="AV139" i="6"/>
  <c r="AP11" i="6"/>
  <c r="BB21" i="6"/>
  <c r="BH130" i="6"/>
  <c r="BH181" i="6"/>
  <c r="AP42" i="6"/>
  <c r="AV116" i="6"/>
  <c r="BB8" i="6"/>
  <c r="BC157" i="4"/>
  <c r="BH171" i="6"/>
  <c r="BB9" i="4"/>
  <c r="BH17" i="6"/>
  <c r="BB145" i="4"/>
  <c r="BH153" i="6"/>
  <c r="BB178" i="4"/>
  <c r="BH135" i="6"/>
  <c r="AD29" i="4"/>
  <c r="AV75" i="6"/>
  <c r="R57" i="4"/>
  <c r="T57" i="4" s="1"/>
  <c r="AP125" i="6"/>
  <c r="BN142" i="6"/>
  <c r="BN96" i="6"/>
  <c r="BN33" i="6"/>
  <c r="BN45" i="6"/>
  <c r="BT119" i="6"/>
  <c r="BT59" i="6"/>
  <c r="BB123" i="6"/>
  <c r="AV56" i="6"/>
  <c r="AV12" i="6"/>
  <c r="BH149" i="6"/>
  <c r="AV157" i="6"/>
  <c r="BH173" i="6"/>
  <c r="BB103" i="6"/>
  <c r="AV52" i="6"/>
  <c r="AV38" i="6"/>
  <c r="BH129" i="6"/>
  <c r="BB136" i="6"/>
  <c r="BB161" i="6"/>
  <c r="BN24" i="4"/>
  <c r="BN66" i="6"/>
  <c r="BH124" i="6"/>
  <c r="AV158" i="6"/>
  <c r="BB38" i="6"/>
  <c r="AV163" i="6"/>
  <c r="BB51" i="6"/>
  <c r="AP45" i="6"/>
  <c r="BB25" i="6"/>
  <c r="AP138" i="6"/>
  <c r="BH32" i="6"/>
  <c r="BZ151" i="4"/>
  <c r="BH128" i="6"/>
  <c r="AD66" i="4"/>
  <c r="AV180" i="6"/>
  <c r="R37" i="4"/>
  <c r="T37" i="4" s="1"/>
  <c r="AP159" i="6"/>
  <c r="AU35" i="6"/>
  <c r="AV35" i="6"/>
  <c r="S33" i="4"/>
  <c r="AP68" i="6"/>
  <c r="BB128" i="4"/>
  <c r="BH122" i="6"/>
  <c r="BN111" i="4"/>
  <c r="BN60" i="6"/>
  <c r="S31" i="4"/>
  <c r="AP89" i="6"/>
  <c r="BA180" i="6"/>
  <c r="BB180" i="6"/>
  <c r="AP54" i="4"/>
  <c r="BB119" i="6"/>
  <c r="BO29" i="4"/>
  <c r="BN75" i="6"/>
  <c r="AU9" i="6"/>
  <c r="AV9" i="6"/>
  <c r="AP88" i="4"/>
  <c r="BB84" i="6"/>
  <c r="BB38" i="4"/>
  <c r="BH80" i="6"/>
  <c r="BN32" i="6"/>
  <c r="BN165" i="6"/>
  <c r="BT43" i="6"/>
  <c r="BT151" i="6"/>
  <c r="BN119" i="4"/>
  <c r="BN64" i="6"/>
  <c r="BN129" i="4"/>
  <c r="BN149" i="6"/>
  <c r="BN183" i="4"/>
  <c r="BN109" i="6"/>
  <c r="BB64" i="6"/>
  <c r="BB172" i="6"/>
  <c r="BH87" i="6"/>
  <c r="AV5" i="6"/>
  <c r="BB7" i="6"/>
  <c r="BH176" i="6"/>
  <c r="BB178" i="6"/>
  <c r="BB95" i="6"/>
  <c r="BB11" i="6"/>
  <c r="BB6" i="6"/>
  <c r="AV37" i="6"/>
  <c r="BB33" i="6"/>
  <c r="AP144" i="6"/>
  <c r="BH142" i="6"/>
  <c r="AV155" i="6"/>
  <c r="BH19" i="6"/>
  <c r="AP4" i="6"/>
  <c r="S89" i="4"/>
  <c r="BN4" i="4"/>
  <c r="BN4" i="6"/>
  <c r="BB127" i="4"/>
  <c r="BH108" i="6"/>
  <c r="R112" i="4"/>
  <c r="AP63" i="6"/>
  <c r="BB66" i="4"/>
  <c r="BH180" i="6"/>
  <c r="R18" i="4"/>
  <c r="T18" i="4" s="1"/>
  <c r="AP35" i="6"/>
  <c r="BN81" i="6"/>
  <c r="BN21" i="6"/>
  <c r="BN47" i="6"/>
  <c r="BN54" i="6"/>
  <c r="BN22" i="6"/>
  <c r="BN134" i="6"/>
  <c r="BN111" i="6"/>
  <c r="BN30" i="6"/>
  <c r="BT180" i="6"/>
  <c r="BT60" i="6"/>
  <c r="BH93" i="6"/>
  <c r="AV43" i="6"/>
  <c r="BB53" i="6"/>
  <c r="BB58" i="6"/>
  <c r="BB56" i="6"/>
  <c r="AV123" i="6"/>
  <c r="BH61" i="6"/>
  <c r="BH123" i="6"/>
  <c r="AP71" i="6"/>
  <c r="BH58" i="6"/>
  <c r="AD87" i="4"/>
  <c r="AV31" i="6"/>
  <c r="AP25" i="4"/>
  <c r="BB76" i="6"/>
  <c r="AD54" i="4"/>
  <c r="AV119" i="6"/>
  <c r="AD16" i="4"/>
  <c r="AV16" i="6"/>
  <c r="BB12" i="4"/>
  <c r="BH13" i="6"/>
  <c r="AD161" i="4"/>
  <c r="AV88" i="6"/>
  <c r="BN174" i="6"/>
  <c r="BN71" i="6"/>
  <c r="R111" i="4"/>
  <c r="AQ103" i="4"/>
  <c r="AR103" i="4" s="1"/>
  <c r="AQ34" i="4"/>
  <c r="R31" i="4"/>
  <c r="AO91" i="6"/>
  <c r="BA183" i="6"/>
  <c r="AU33" i="6"/>
  <c r="AU160" i="6"/>
  <c r="AE50" i="4"/>
  <c r="BC63" i="4"/>
  <c r="AO111" i="6"/>
  <c r="BZ141" i="4"/>
  <c r="BG85" i="6"/>
  <c r="BG122" i="6"/>
  <c r="AE105" i="4"/>
  <c r="BZ108" i="4"/>
  <c r="BZ49" i="4"/>
  <c r="AP69" i="4"/>
  <c r="AD36" i="4"/>
  <c r="AO89" i="6"/>
  <c r="BZ136" i="4"/>
  <c r="BZ90" i="4"/>
  <c r="BS81" i="6"/>
  <c r="BS96" i="6"/>
  <c r="BB152" i="4"/>
  <c r="BD152" i="4" s="1"/>
  <c r="BB150" i="4"/>
  <c r="BB89" i="4"/>
  <c r="AD92" i="4"/>
  <c r="AE18" i="4"/>
  <c r="BO54" i="4"/>
  <c r="BP54" i="4" s="1"/>
  <c r="BM119" i="6"/>
  <c r="BZ156" i="4"/>
  <c r="AP23" i="4"/>
  <c r="AU69" i="6"/>
  <c r="R80" i="4"/>
  <c r="T80" i="4" s="1"/>
  <c r="AD35" i="4"/>
  <c r="BA84" i="6"/>
  <c r="BS124" i="6"/>
  <c r="BS172" i="6"/>
  <c r="BM75" i="6"/>
  <c r="BA119" i="6"/>
  <c r="BZ176" i="4"/>
  <c r="BB124" i="4"/>
  <c r="AO184" i="6"/>
  <c r="BZ166" i="4"/>
  <c r="AP7" i="4"/>
  <c r="BZ152" i="4"/>
  <c r="AP66" i="4"/>
  <c r="BZ50" i="4"/>
  <c r="BO77" i="4"/>
  <c r="BP77" i="4" s="1"/>
  <c r="BM175" i="6"/>
  <c r="BA130" i="6"/>
  <c r="BG10" i="6"/>
  <c r="AE6" i="4"/>
  <c r="AF6" i="4" s="1"/>
  <c r="R169" i="4"/>
  <c r="T169" i="4" s="1"/>
  <c r="BZ36" i="4"/>
  <c r="BZ94" i="4"/>
  <c r="AQ88" i="4"/>
  <c r="BS116" i="6"/>
  <c r="BS110" i="6"/>
  <c r="BS145" i="6"/>
  <c r="BS53" i="6"/>
  <c r="BS95" i="6"/>
  <c r="AQ54" i="4"/>
  <c r="BZ34" i="4"/>
  <c r="BZ46" i="4"/>
  <c r="BZ121" i="4"/>
  <c r="AQ7" i="4"/>
  <c r="BG27" i="6"/>
  <c r="AQ66" i="4"/>
  <c r="BZ169" i="4"/>
  <c r="BG8" i="6"/>
  <c r="AD18" i="4"/>
  <c r="R33" i="4"/>
  <c r="BS161" i="6"/>
  <c r="AO68" i="6"/>
  <c r="BZ183" i="4"/>
  <c r="BG136" i="6"/>
  <c r="BM30" i="6"/>
  <c r="BO111" i="4"/>
  <c r="BM60" i="6"/>
  <c r="BO176" i="4"/>
  <c r="BM110" i="6"/>
  <c r="BO34" i="4"/>
  <c r="BM52" i="6"/>
  <c r="BZ7" i="4"/>
  <c r="AQ75" i="4"/>
  <c r="BG158" i="6"/>
  <c r="BC58" i="4"/>
  <c r="BC59" i="4"/>
  <c r="BN34" i="4"/>
  <c r="AU32" i="6"/>
  <c r="AP163" i="4"/>
  <c r="BC128" i="4"/>
  <c r="BZ165" i="4"/>
  <c r="BA82" i="6"/>
  <c r="AD47" i="4"/>
  <c r="BC127" i="4"/>
  <c r="AD122" i="4"/>
  <c r="AD82" i="4"/>
  <c r="BS168" i="6"/>
  <c r="BS149" i="6"/>
  <c r="S112" i="4"/>
  <c r="R155" i="4"/>
  <c r="BB160" i="4"/>
  <c r="BZ119" i="4"/>
  <c r="BB74" i="4"/>
  <c r="BD74" i="4" s="1"/>
  <c r="BC6" i="4"/>
  <c r="BO33" i="4"/>
  <c r="BN33" i="4"/>
  <c r="BM68" i="6"/>
  <c r="CA33" i="4"/>
  <c r="BZ33" i="4"/>
  <c r="BO98" i="4"/>
  <c r="BM103" i="6"/>
  <c r="BY14" i="6"/>
  <c r="AO67" i="6"/>
  <c r="BG39" i="6"/>
  <c r="BC174" i="4"/>
  <c r="BZ116" i="4"/>
  <c r="BA129" i="6"/>
  <c r="AO157" i="6"/>
  <c r="BZ39" i="4"/>
  <c r="BZ47" i="4"/>
  <c r="BS42" i="6"/>
  <c r="BS10" i="6"/>
  <c r="BS144" i="6"/>
  <c r="BS38" i="6"/>
  <c r="BS174" i="6"/>
  <c r="AD76" i="4"/>
  <c r="BB21" i="4"/>
  <c r="AQ32" i="4"/>
  <c r="AP32" i="4"/>
  <c r="BA28" i="6"/>
  <c r="BO159" i="4"/>
  <c r="BM177" i="6"/>
  <c r="BO55" i="4"/>
  <c r="BM124" i="6"/>
  <c r="BO99" i="4"/>
  <c r="BM168" i="6"/>
  <c r="BZ137" i="4"/>
  <c r="BY20" i="6"/>
  <c r="BN176" i="4"/>
  <c r="BS152" i="6"/>
  <c r="BS87" i="6"/>
  <c r="BS129" i="6"/>
  <c r="BS56" i="6"/>
  <c r="BS4" i="6"/>
  <c r="BZ4" i="4"/>
  <c r="BN45" i="4"/>
  <c r="BP45" i="4" s="1"/>
  <c r="BM54" i="6"/>
  <c r="BN99" i="4"/>
  <c r="BO105" i="4"/>
  <c r="BP105" i="4" s="1"/>
  <c r="BM99" i="6"/>
  <c r="BO120" i="4"/>
  <c r="BM65" i="6"/>
  <c r="BO69" i="4"/>
  <c r="BM183" i="6"/>
  <c r="BO151" i="4"/>
  <c r="BM102" i="6"/>
  <c r="BO121" i="4"/>
  <c r="BP121" i="4" s="1"/>
  <c r="BM81" i="6"/>
  <c r="BO7" i="4"/>
  <c r="BM10" i="6"/>
  <c r="BO171" i="4"/>
  <c r="BM138" i="6"/>
  <c r="BO150" i="4"/>
  <c r="BM85" i="6"/>
  <c r="BO115" i="4"/>
  <c r="BM58" i="6"/>
  <c r="BZ98" i="4"/>
  <c r="BS21" i="6"/>
  <c r="BS30" i="6"/>
  <c r="BS134" i="6"/>
  <c r="BO63" i="4"/>
  <c r="BM152" i="6"/>
  <c r="BO165" i="4"/>
  <c r="BP165" i="4" s="1"/>
  <c r="BM134" i="6"/>
  <c r="BO72" i="4"/>
  <c r="BM25" i="6"/>
  <c r="BN120" i="4"/>
  <c r="BO4" i="4"/>
  <c r="BM4" i="6"/>
  <c r="BO104" i="4"/>
  <c r="BM101" i="6"/>
  <c r="BO47" i="4"/>
  <c r="BM117" i="6"/>
  <c r="BO59" i="4"/>
  <c r="BM144" i="6"/>
  <c r="BO83" i="4"/>
  <c r="BM161" i="6"/>
  <c r="BO49" i="4"/>
  <c r="BM120" i="6"/>
  <c r="BO82" i="4"/>
  <c r="BP82" i="4" s="1"/>
  <c r="BM32" i="6"/>
  <c r="BO148" i="4"/>
  <c r="BM83" i="6"/>
  <c r="BO68" i="4"/>
  <c r="BM77" i="6"/>
  <c r="BZ20" i="4"/>
  <c r="BZ76" i="4"/>
  <c r="BN69" i="4"/>
  <c r="BO76" i="4"/>
  <c r="BP76" i="4" s="1"/>
  <c r="BM47" i="6"/>
  <c r="BO134" i="4"/>
  <c r="BM92" i="6"/>
  <c r="BO100" i="4"/>
  <c r="BM98" i="6"/>
  <c r="BO75" i="4"/>
  <c r="BM182" i="6"/>
  <c r="BO174" i="4"/>
  <c r="BM158" i="6"/>
  <c r="AQ141" i="4"/>
  <c r="BA145" i="6"/>
  <c r="BC110" i="4"/>
  <c r="BG59" i="6"/>
  <c r="BB110" i="4"/>
  <c r="AE37" i="4"/>
  <c r="AU159" i="6"/>
  <c r="AD37" i="4"/>
  <c r="S26" i="4"/>
  <c r="AO79" i="6"/>
  <c r="BC181" i="4"/>
  <c r="BG165" i="6"/>
  <c r="BO53" i="4"/>
  <c r="BN53" i="4"/>
  <c r="BM36" i="6"/>
  <c r="S64" i="4"/>
  <c r="AO78" i="6"/>
  <c r="BO8" i="4"/>
  <c r="BM12" i="6"/>
  <c r="S99" i="4"/>
  <c r="AO168" i="6"/>
  <c r="S150" i="4"/>
  <c r="AO85" i="6"/>
  <c r="S121" i="4"/>
  <c r="AO81" i="6"/>
  <c r="BO22" i="4"/>
  <c r="BM46" i="6"/>
  <c r="S132" i="4"/>
  <c r="AO132" i="6"/>
  <c r="R132" i="4"/>
  <c r="AQ44" i="4"/>
  <c r="BA112" i="6"/>
  <c r="BC182" i="4"/>
  <c r="BG73" i="6"/>
  <c r="BB182" i="4"/>
  <c r="BC161" i="4"/>
  <c r="BG88" i="6"/>
  <c r="BB161" i="4"/>
  <c r="BO58" i="4"/>
  <c r="BM146" i="6"/>
  <c r="AQ56" i="4"/>
  <c r="BA41" i="6"/>
  <c r="AP56" i="4"/>
  <c r="S162" i="4"/>
  <c r="AO163" i="6"/>
  <c r="BO97" i="4"/>
  <c r="BN97" i="4"/>
  <c r="BM100" i="6"/>
  <c r="BO62" i="4"/>
  <c r="BM6" i="6"/>
  <c r="S51" i="4"/>
  <c r="AO62" i="6"/>
  <c r="R51" i="4"/>
  <c r="AE148" i="4"/>
  <c r="AU83" i="6"/>
  <c r="BO108" i="4"/>
  <c r="BM56" i="6"/>
  <c r="AE101" i="4"/>
  <c r="AU104" i="6"/>
  <c r="AD101" i="4"/>
  <c r="BC162" i="4"/>
  <c r="BG163" i="6"/>
  <c r="BO116" i="4"/>
  <c r="BM181" i="6"/>
  <c r="BO152" i="4"/>
  <c r="BM169" i="6"/>
  <c r="AE20" i="4"/>
  <c r="AU43" i="6"/>
  <c r="AQ181" i="4"/>
  <c r="BA165" i="6"/>
  <c r="S156" i="4"/>
  <c r="AO174" i="6"/>
  <c r="AE17" i="4"/>
  <c r="AU19" i="6"/>
  <c r="BC25" i="4"/>
  <c r="BG76" i="6"/>
  <c r="BB25" i="4"/>
  <c r="AE49" i="4"/>
  <c r="AU120" i="6"/>
  <c r="BO15" i="4"/>
  <c r="BN15" i="4"/>
  <c r="BM9" i="6"/>
  <c r="S16" i="4"/>
  <c r="AO16" i="6"/>
  <c r="R16" i="4"/>
  <c r="CA66" i="4"/>
  <c r="BZ66" i="4"/>
  <c r="BO106" i="4"/>
  <c r="BN106" i="4"/>
  <c r="BM154" i="6"/>
  <c r="CA168" i="4"/>
  <c r="BZ168" i="4"/>
  <c r="CA97" i="4"/>
  <c r="BZ97" i="4"/>
  <c r="S109" i="4"/>
  <c r="AO178" i="6"/>
  <c r="BO128" i="4"/>
  <c r="BN128" i="4"/>
  <c r="BM122" i="6"/>
  <c r="AE25" i="4"/>
  <c r="AU76" i="6"/>
  <c r="AD25" i="4"/>
  <c r="S15" i="4"/>
  <c r="AO9" i="6"/>
  <c r="R15" i="4"/>
  <c r="AQ102" i="4"/>
  <c r="BA97" i="6"/>
  <c r="AQ16" i="4"/>
  <c r="BA16" i="6"/>
  <c r="AP16" i="4"/>
  <c r="BO65" i="4"/>
  <c r="BN65" i="4"/>
  <c r="BM185" i="6"/>
  <c r="BO119" i="4"/>
  <c r="BM64" i="6"/>
  <c r="AE22" i="4"/>
  <c r="AU46" i="6"/>
  <c r="AE160" i="4"/>
  <c r="AU136" i="6"/>
  <c r="CA77" i="4"/>
  <c r="BZ77" i="4"/>
  <c r="AP181" i="4"/>
  <c r="S173" i="4"/>
  <c r="AO126" i="6"/>
  <c r="R173" i="4"/>
  <c r="S120" i="4"/>
  <c r="T120" i="4" s="1"/>
  <c r="AO65" i="6"/>
  <c r="S164" i="4"/>
  <c r="AO141" i="6"/>
  <c r="R164" i="4"/>
  <c r="CA135" i="4"/>
  <c r="BZ135" i="4"/>
  <c r="AQ94" i="4"/>
  <c r="BA53" i="6"/>
  <c r="S98" i="4"/>
  <c r="T98" i="4" s="1"/>
  <c r="AO103" i="6"/>
  <c r="AQ18" i="4"/>
  <c r="BA35" i="6"/>
  <c r="AP18" i="4"/>
  <c r="BC35" i="4"/>
  <c r="BG69" i="6"/>
  <c r="BC47" i="4"/>
  <c r="BG117" i="6"/>
  <c r="R150" i="4"/>
  <c r="CA16" i="4"/>
  <c r="BZ16" i="4"/>
  <c r="AQ184" i="4"/>
  <c r="BA133" i="6"/>
  <c r="AQ119" i="4"/>
  <c r="BA64" i="6"/>
  <c r="AQ97" i="4"/>
  <c r="BA100" i="6"/>
  <c r="AP97" i="4"/>
  <c r="BC156" i="4"/>
  <c r="BG174" i="6"/>
  <c r="AQ128" i="4"/>
  <c r="BA122" i="6"/>
  <c r="AP128" i="4"/>
  <c r="AQ177" i="4"/>
  <c r="BA142" i="6"/>
  <c r="BC165" i="4"/>
  <c r="BG134" i="6"/>
  <c r="S178" i="4"/>
  <c r="AO135" i="6"/>
  <c r="R178" i="4"/>
  <c r="BO51" i="4"/>
  <c r="BM62" i="6"/>
  <c r="BN51" i="4"/>
  <c r="AQ23" i="4"/>
  <c r="BA48" i="6"/>
  <c r="BC98" i="4"/>
  <c r="BG103" i="6"/>
  <c r="S116" i="4"/>
  <c r="AO181" i="6"/>
  <c r="AE102" i="4"/>
  <c r="AU97" i="6"/>
  <c r="AE184" i="4"/>
  <c r="AU133" i="6"/>
  <c r="AE12" i="4"/>
  <c r="AU13" i="6"/>
  <c r="AD12" i="4"/>
  <c r="BC101" i="4"/>
  <c r="BG104" i="6"/>
  <c r="BB101" i="4"/>
  <c r="BC88" i="4"/>
  <c r="BG84" i="6"/>
  <c r="BB88" i="4"/>
  <c r="AE172" i="4"/>
  <c r="AU162" i="6"/>
  <c r="AE44" i="4"/>
  <c r="AU112" i="6"/>
  <c r="AQ159" i="4"/>
  <c r="BA177" i="6"/>
  <c r="AQ39" i="4"/>
  <c r="BA42" i="6"/>
  <c r="AQ105" i="4"/>
  <c r="BA99" i="6"/>
  <c r="BO64" i="4"/>
  <c r="BM78" i="6"/>
  <c r="BO71" i="4"/>
  <c r="BM170" i="6"/>
  <c r="BO94" i="4"/>
  <c r="BM53" i="6"/>
  <c r="BO141" i="4"/>
  <c r="BM145" i="6"/>
  <c r="AQ70" i="4"/>
  <c r="BA176" i="6"/>
  <c r="BO163" i="4"/>
  <c r="BM129" i="6"/>
  <c r="S87" i="4"/>
  <c r="AO31" i="6"/>
  <c r="R87" i="4"/>
  <c r="S45" i="4"/>
  <c r="AO54" i="6"/>
  <c r="BO153" i="4"/>
  <c r="BM157" i="6"/>
  <c r="AQ60" i="4"/>
  <c r="BA45" i="6"/>
  <c r="BC172" i="4"/>
  <c r="BG162" i="6"/>
  <c r="AE111" i="4"/>
  <c r="AU60" i="6"/>
  <c r="S63" i="4"/>
  <c r="T63" i="4" s="1"/>
  <c r="AO152" i="6"/>
  <c r="BC109" i="4"/>
  <c r="BG178" i="6"/>
  <c r="AE110" i="4"/>
  <c r="AU59" i="6"/>
  <c r="AD110" i="4"/>
  <c r="BC4" i="4"/>
  <c r="BG4" i="6"/>
  <c r="S25" i="4"/>
  <c r="AO76" i="6"/>
  <c r="R25" i="4"/>
  <c r="BC120" i="4"/>
  <c r="BG65" i="6"/>
  <c r="AQ71" i="4"/>
  <c r="BA170" i="6"/>
  <c r="BS165" i="6"/>
  <c r="BS93" i="6"/>
  <c r="BS25" i="6"/>
  <c r="BS147" i="6"/>
  <c r="BS74" i="6"/>
  <c r="BS54" i="6"/>
  <c r="BO41" i="4"/>
  <c r="BM74" i="6"/>
  <c r="S105" i="4"/>
  <c r="AO99" i="6"/>
  <c r="BO180" i="4"/>
  <c r="BM51" i="6"/>
  <c r="S184" i="4"/>
  <c r="AO133" i="6"/>
  <c r="BO89" i="4"/>
  <c r="BM27" i="6"/>
  <c r="BZ111" i="4"/>
  <c r="R156" i="4"/>
  <c r="AE171" i="4"/>
  <c r="AU138" i="6"/>
  <c r="AQ43" i="4"/>
  <c r="BA67" i="6"/>
  <c r="S167" i="4"/>
  <c r="T167" i="4" s="1"/>
  <c r="AO143" i="6"/>
  <c r="BO23" i="4"/>
  <c r="BM48" i="6"/>
  <c r="BC94" i="4"/>
  <c r="BG53" i="6"/>
  <c r="AE168" i="4"/>
  <c r="AU179" i="6"/>
  <c r="AD168" i="4"/>
  <c r="BC184" i="4"/>
  <c r="BD184" i="4" s="1"/>
  <c r="BG133" i="6"/>
  <c r="AE134" i="4"/>
  <c r="AU92" i="6"/>
  <c r="BZ72" i="4"/>
  <c r="BC169" i="4"/>
  <c r="BG184" i="6"/>
  <c r="BB156" i="4"/>
  <c r="BC176" i="4"/>
  <c r="BD176" i="4" s="1"/>
  <c r="BG110" i="6"/>
  <c r="AE42" i="4"/>
  <c r="AU121" i="6"/>
  <c r="BO122" i="4"/>
  <c r="BM82" i="6"/>
  <c r="S158" i="4"/>
  <c r="AO105" i="6"/>
  <c r="R158" i="4"/>
  <c r="BZ142" i="4"/>
  <c r="AE103" i="4"/>
  <c r="AF103" i="4" s="1"/>
  <c r="AU55" i="6"/>
  <c r="AQ130" i="4"/>
  <c r="BA151" i="6"/>
  <c r="AE163" i="4"/>
  <c r="AU129" i="6"/>
  <c r="BO86" i="4"/>
  <c r="BM38" i="6"/>
  <c r="AQ45" i="4"/>
  <c r="BA54" i="6"/>
  <c r="AE90" i="4"/>
  <c r="AU128" i="6"/>
  <c r="BO80" i="4"/>
  <c r="BM91" i="6"/>
  <c r="BC171" i="4"/>
  <c r="BG138" i="6"/>
  <c r="CA15" i="4"/>
  <c r="BZ15" i="4"/>
  <c r="BC23" i="4"/>
  <c r="BG48" i="6"/>
  <c r="AQ92" i="4"/>
  <c r="BA160" i="6"/>
  <c r="BN141" i="4"/>
  <c r="BC68" i="4"/>
  <c r="BG77" i="6"/>
  <c r="AE21" i="4"/>
  <c r="AF21" i="4" s="1"/>
  <c r="AU39" i="6"/>
  <c r="S119" i="4"/>
  <c r="AO64" i="6"/>
  <c r="BO160" i="4"/>
  <c r="BM136" i="6"/>
  <c r="BO136" i="4"/>
  <c r="BM172" i="6"/>
  <c r="AQ84" i="4"/>
  <c r="BA26" i="6"/>
  <c r="AE183" i="4"/>
  <c r="AU109" i="6"/>
  <c r="AQ137" i="4"/>
  <c r="BA87" i="6"/>
  <c r="S137" i="4"/>
  <c r="AO87" i="6"/>
  <c r="BZ21" i="4"/>
  <c r="R184" i="4"/>
  <c r="AQ58" i="4"/>
  <c r="BA146" i="6"/>
  <c r="BO87" i="4"/>
  <c r="BN87" i="4"/>
  <c r="BM31" i="6"/>
  <c r="R26" i="4"/>
  <c r="AQ121" i="4"/>
  <c r="BA81" i="6"/>
  <c r="S22" i="4"/>
  <c r="AO46" i="6"/>
  <c r="AQ80" i="4"/>
  <c r="BA91" i="6"/>
  <c r="S143" i="4"/>
  <c r="T143" i="4" s="1"/>
  <c r="AO173" i="6"/>
  <c r="BO39" i="4"/>
  <c r="BM42" i="6"/>
  <c r="AD171" i="4"/>
  <c r="CA139" i="4"/>
  <c r="BZ139" i="4"/>
  <c r="BZ98" i="6"/>
  <c r="AQ61" i="4"/>
  <c r="BA155" i="6"/>
  <c r="BZ55" i="4"/>
  <c r="BZ8" i="4"/>
  <c r="S46" i="4"/>
  <c r="T46" i="4" s="1"/>
  <c r="AO123" i="6"/>
  <c r="BO133" i="4"/>
  <c r="BM139" i="6"/>
  <c r="BZ160" i="4"/>
  <c r="AE80" i="4"/>
  <c r="AU91" i="6"/>
  <c r="AE181" i="4"/>
  <c r="AU165" i="6"/>
  <c r="BZ17" i="4"/>
  <c r="BB165" i="4"/>
  <c r="AE96" i="4"/>
  <c r="AU96" i="6"/>
  <c r="BC64" i="4"/>
  <c r="BG78" i="6"/>
  <c r="BZ6" i="4"/>
  <c r="BZ14" i="4"/>
  <c r="BO124" i="4"/>
  <c r="BM86" i="6"/>
  <c r="BZ184" i="4"/>
  <c r="BZ58" i="4"/>
  <c r="AQ12" i="4"/>
  <c r="BA13" i="6"/>
  <c r="AP12" i="4"/>
  <c r="BC133" i="4"/>
  <c r="BG139" i="6"/>
  <c r="S175" i="4"/>
  <c r="T175" i="4" s="1"/>
  <c r="AO137" i="6"/>
  <c r="BN62" i="4"/>
  <c r="BC39" i="4"/>
  <c r="BG42" i="6"/>
  <c r="BC54" i="4"/>
  <c r="BG119" i="6"/>
  <c r="BB54" i="4"/>
  <c r="S6" i="4"/>
  <c r="T6" i="4" s="1"/>
  <c r="AO8" i="6"/>
  <c r="BZ103" i="4"/>
  <c r="BO70" i="4"/>
  <c r="BM176" i="6"/>
  <c r="AD148" i="4"/>
  <c r="BC16" i="4"/>
  <c r="BG16" i="6"/>
  <c r="BB16" i="4"/>
  <c r="BO12" i="4"/>
  <c r="BM13" i="6"/>
  <c r="BN12" i="4"/>
  <c r="BZ86" i="4"/>
  <c r="S67" i="4"/>
  <c r="T67" i="4" s="1"/>
  <c r="AO116" i="6"/>
  <c r="BZ104" i="4"/>
  <c r="AE152" i="4"/>
  <c r="AU169" i="6"/>
  <c r="BO20" i="4"/>
  <c r="BM43" i="6"/>
  <c r="BN136" i="4"/>
  <c r="BO175" i="4"/>
  <c r="BM137" i="6"/>
  <c r="BB109" i="4"/>
  <c r="BO57" i="4"/>
  <c r="BN57" i="4"/>
  <c r="BM125" i="6"/>
  <c r="AQ107" i="4"/>
  <c r="AR107" i="4" s="1"/>
  <c r="BA22" i="6"/>
  <c r="BC29" i="4"/>
  <c r="BG75" i="6"/>
  <c r="BB29" i="4"/>
  <c r="AD183" i="4"/>
  <c r="BO6" i="4"/>
  <c r="BM8" i="6"/>
  <c r="AD152" i="4"/>
  <c r="BZ42" i="4"/>
  <c r="AE99" i="4"/>
  <c r="AU168" i="6"/>
  <c r="CA37" i="4"/>
  <c r="BZ37" i="4"/>
  <c r="AE137" i="4"/>
  <c r="AU87" i="6"/>
  <c r="AQ118" i="4"/>
  <c r="BA61" i="6"/>
  <c r="AE143" i="4"/>
  <c r="AU173" i="6"/>
  <c r="AQ154" i="4"/>
  <c r="BA50" i="6"/>
  <c r="AP154" i="4"/>
  <c r="AE74" i="4"/>
  <c r="AU37" i="6"/>
  <c r="AQ81" i="4"/>
  <c r="BA30" i="6"/>
  <c r="AP141" i="4"/>
  <c r="S56" i="4"/>
  <c r="AO41" i="6"/>
  <c r="R56" i="4"/>
  <c r="AQ129" i="4"/>
  <c r="BA149" i="6"/>
  <c r="BO169" i="4"/>
  <c r="BM184" i="6"/>
  <c r="BC62" i="4"/>
  <c r="BG6" i="6"/>
  <c r="S110" i="4"/>
  <c r="AO59" i="6"/>
  <c r="R110" i="4"/>
  <c r="AE41" i="4"/>
  <c r="AU74" i="6"/>
  <c r="AO37" i="6"/>
  <c r="S74" i="4"/>
  <c r="T74" i="4" s="1"/>
  <c r="R99" i="4"/>
  <c r="S65" i="4"/>
  <c r="AO185" i="6"/>
  <c r="R65" i="4"/>
  <c r="AE88" i="4"/>
  <c r="AU84" i="6"/>
  <c r="AD88" i="4"/>
  <c r="AE77" i="4"/>
  <c r="AU175" i="6"/>
  <c r="AD77" i="4"/>
  <c r="R162" i="4"/>
  <c r="BO37" i="4"/>
  <c r="BN37" i="4"/>
  <c r="BM159" i="6"/>
  <c r="AE175" i="4"/>
  <c r="AU137" i="6"/>
  <c r="BO154" i="4"/>
  <c r="BN154" i="4"/>
  <c r="BM50" i="6"/>
  <c r="BO25" i="4"/>
  <c r="BM76" i="6"/>
  <c r="BN25" i="4"/>
  <c r="S183" i="4"/>
  <c r="AO109" i="6"/>
  <c r="AQ149" i="4"/>
  <c r="BA93" i="6"/>
  <c r="AE63" i="4"/>
  <c r="AU152" i="6"/>
  <c r="AQ74" i="4"/>
  <c r="BA37" i="6"/>
  <c r="AQ68" i="4"/>
  <c r="BA77" i="6"/>
  <c r="S12" i="4"/>
  <c r="AO13" i="6"/>
  <c r="R12" i="4"/>
  <c r="S78" i="4"/>
  <c r="AO21" i="6"/>
  <c r="BN152" i="4"/>
  <c r="AE72" i="4"/>
  <c r="AU25" i="6"/>
  <c r="CA144" i="4"/>
  <c r="BZ144" i="4"/>
  <c r="AD17" i="4"/>
  <c r="AQ178" i="4"/>
  <c r="BA135" i="6"/>
  <c r="AP178" i="4"/>
  <c r="AE120" i="4"/>
  <c r="AU65" i="6"/>
  <c r="S100" i="4"/>
  <c r="AO98" i="6"/>
  <c r="S71" i="4"/>
  <c r="AO170" i="6"/>
  <c r="BO161" i="4"/>
  <c r="BN161" i="4"/>
  <c r="BM88" i="6"/>
  <c r="BN8" i="4"/>
  <c r="CA87" i="4"/>
  <c r="BZ87" i="4"/>
  <c r="AE119" i="4"/>
  <c r="AU64" i="6"/>
  <c r="AQ112" i="4"/>
  <c r="BA63" i="6"/>
  <c r="AP112" i="4"/>
  <c r="AQ37" i="4"/>
  <c r="BA159" i="6"/>
  <c r="AP37" i="4"/>
  <c r="AE144" i="4"/>
  <c r="AU167" i="6"/>
  <c r="AD144" i="4"/>
  <c r="AE154" i="4"/>
  <c r="AU50" i="6"/>
  <c r="AD154" i="4"/>
  <c r="S54" i="4"/>
  <c r="AO119" i="6"/>
  <c r="R54" i="4"/>
  <c r="CA164" i="4"/>
  <c r="BZ164" i="4"/>
  <c r="AE135" i="4"/>
  <c r="AU107" i="6"/>
  <c r="AD135" i="4"/>
  <c r="AO145" i="6"/>
  <c r="S141" i="4"/>
  <c r="AE116" i="4"/>
  <c r="AU181" i="6"/>
  <c r="CA9" i="4"/>
  <c r="BZ9" i="4"/>
  <c r="BZ5" i="4"/>
  <c r="BN58" i="4"/>
  <c r="BO26" i="4"/>
  <c r="BM79" i="6"/>
  <c r="S152" i="4"/>
  <c r="AO169" i="6"/>
  <c r="CA53" i="4"/>
  <c r="BZ53" i="4"/>
  <c r="R109" i="4"/>
  <c r="AQ57" i="4"/>
  <c r="BA125" i="6"/>
  <c r="AP57" i="4"/>
  <c r="BO139" i="4"/>
  <c r="BN139" i="4"/>
  <c r="BM94" i="6"/>
  <c r="BC158" i="4"/>
  <c r="BG105" i="6"/>
  <c r="BB158" i="4"/>
  <c r="BC82" i="4"/>
  <c r="BG32" i="6"/>
  <c r="BC70" i="4"/>
  <c r="BG176" i="6"/>
  <c r="AQ168" i="4"/>
  <c r="BA179" i="6"/>
  <c r="AP168" i="4"/>
  <c r="S180" i="4"/>
  <c r="AO51" i="6"/>
  <c r="AE108" i="4"/>
  <c r="AU56" i="6"/>
  <c r="AE24" i="4"/>
  <c r="AU66" i="6"/>
  <c r="AE89" i="4"/>
  <c r="AU27" i="6"/>
  <c r="BC97" i="4"/>
  <c r="BG100" i="6"/>
  <c r="BB97" i="4"/>
  <c r="AE151" i="4"/>
  <c r="AU102" i="6"/>
  <c r="AQ136" i="4"/>
  <c r="BA172" i="6"/>
  <c r="BO172" i="4"/>
  <c r="BM162" i="6"/>
  <c r="BC111" i="4"/>
  <c r="BG60" i="6"/>
  <c r="BZ109" i="4"/>
  <c r="AQ143" i="4"/>
  <c r="BA173" i="6"/>
  <c r="S176" i="4"/>
  <c r="AO110" i="6"/>
  <c r="S4" i="4"/>
  <c r="T4" i="4" s="1"/>
  <c r="AO4" i="6"/>
  <c r="S39" i="4"/>
  <c r="T39" i="4" s="1"/>
  <c r="AO42" i="6"/>
  <c r="S106" i="4"/>
  <c r="AO154" i="6"/>
  <c r="R106" i="4"/>
  <c r="BS159" i="6"/>
  <c r="BS179" i="6"/>
  <c r="BS86" i="6"/>
  <c r="BS17" i="6"/>
  <c r="BS182" i="6"/>
  <c r="BS103" i="6"/>
  <c r="BS43" i="6"/>
  <c r="BS160" i="6"/>
  <c r="BS99" i="6"/>
  <c r="BC44" i="4"/>
  <c r="BG112" i="6"/>
  <c r="AQ41" i="4"/>
  <c r="BA74" i="6"/>
  <c r="AP71" i="4"/>
  <c r="AR185" i="4"/>
  <c r="BZ180" i="4"/>
  <c r="AE7" i="4"/>
  <c r="AU10" i="6"/>
  <c r="AQ153" i="4"/>
  <c r="AR153" i="4" s="1"/>
  <c r="BA157" i="6"/>
  <c r="CA31" i="4"/>
  <c r="BZ31" i="4"/>
  <c r="AE81" i="4"/>
  <c r="AU30" i="6"/>
  <c r="R64" i="4"/>
  <c r="BO61" i="4"/>
  <c r="BP61" i="4" s="1"/>
  <c r="BM155" i="6"/>
  <c r="S185" i="4"/>
  <c r="T185" i="4" s="1"/>
  <c r="AO130" i="6"/>
  <c r="S148" i="4"/>
  <c r="AO83" i="6"/>
  <c r="BO166" i="4"/>
  <c r="BM95" i="6"/>
  <c r="AE150" i="4"/>
  <c r="AU85" i="6"/>
  <c r="BO184" i="4"/>
  <c r="BM133" i="6"/>
  <c r="S58" i="4"/>
  <c r="T58" i="4" s="1"/>
  <c r="AO146" i="6"/>
  <c r="BC31" i="4"/>
  <c r="BG89" i="6"/>
  <c r="BB31" i="4"/>
  <c r="AQ50" i="4"/>
  <c r="BA113" i="6"/>
  <c r="AE182" i="4"/>
  <c r="AU73" i="6"/>
  <c r="AD182" i="4"/>
  <c r="BC177" i="4"/>
  <c r="BG142" i="6"/>
  <c r="BC36" i="4"/>
  <c r="BG33" i="6"/>
  <c r="BC122" i="4"/>
  <c r="BG82" i="6"/>
  <c r="AQ51" i="4"/>
  <c r="BA62" i="6"/>
  <c r="AP51" i="4"/>
  <c r="BO130" i="4"/>
  <c r="BM151" i="6"/>
  <c r="AD102" i="4"/>
  <c r="BO35" i="4"/>
  <c r="BM69" i="6"/>
  <c r="BN26" i="4"/>
  <c r="AQ67" i="4"/>
  <c r="BA116" i="6"/>
  <c r="AQ89" i="4"/>
  <c r="BA27" i="6"/>
  <c r="BC151" i="4"/>
  <c r="BG102" i="6"/>
  <c r="S20" i="4"/>
  <c r="AO43" i="6"/>
  <c r="AQ63" i="4"/>
  <c r="BA152" i="6"/>
  <c r="AQ110" i="4"/>
  <c r="BA59" i="6"/>
  <c r="AP110" i="4"/>
  <c r="BC49" i="4"/>
  <c r="BG120" i="6"/>
  <c r="AE122" i="4"/>
  <c r="AU82" i="6"/>
  <c r="AQ96" i="4"/>
  <c r="BA96" i="6"/>
  <c r="BO96" i="4"/>
  <c r="BP96" i="4" s="1"/>
  <c r="BM96" i="6"/>
  <c r="BO164" i="4"/>
  <c r="BN164" i="4"/>
  <c r="BM141" i="6"/>
  <c r="BN71" i="4"/>
  <c r="BZ92" i="4"/>
  <c r="AE130" i="4"/>
  <c r="AU151" i="6"/>
  <c r="BO102" i="4"/>
  <c r="BM97" i="6"/>
  <c r="AQ8" i="4"/>
  <c r="BA12" i="6"/>
  <c r="BN163" i="4"/>
  <c r="BZ78" i="4"/>
  <c r="AO149" i="6"/>
  <c r="S129" i="4"/>
  <c r="BC90" i="4"/>
  <c r="BG128" i="6"/>
  <c r="BO84" i="4"/>
  <c r="BM26" i="6"/>
  <c r="BN116" i="4"/>
  <c r="BZ130" i="4"/>
  <c r="AQ83" i="4"/>
  <c r="AR83" i="4" s="1"/>
  <c r="BA161" i="6"/>
  <c r="AD99" i="4"/>
  <c r="AE75" i="4"/>
  <c r="AU182" i="6"/>
  <c r="BC5" i="4"/>
  <c r="BG5" i="6"/>
  <c r="AQ87" i="4"/>
  <c r="BA31" i="6"/>
  <c r="AP87" i="4"/>
  <c r="BC134" i="4"/>
  <c r="BD134" i="4" s="1"/>
  <c r="BG92" i="6"/>
  <c r="BC24" i="4"/>
  <c r="BG66" i="6"/>
  <c r="BO132" i="4"/>
  <c r="BN132" i="4"/>
  <c r="BM132" i="6"/>
  <c r="S72" i="4"/>
  <c r="T72" i="4" s="1"/>
  <c r="AO25" i="6"/>
  <c r="BC57" i="4"/>
  <c r="BG125" i="6"/>
  <c r="BB57" i="4"/>
  <c r="S182" i="4"/>
  <c r="AO73" i="6"/>
  <c r="R182" i="4"/>
  <c r="BZ159" i="4"/>
  <c r="AD49" i="4"/>
  <c r="BC105" i="4"/>
  <c r="BG99" i="6"/>
  <c r="BC43" i="4"/>
  <c r="BD43" i="4" s="1"/>
  <c r="BG67" i="6"/>
  <c r="BB94" i="4"/>
  <c r="AE9" i="4"/>
  <c r="AU17" i="6"/>
  <c r="AD9" i="4"/>
  <c r="BZ99" i="4"/>
  <c r="BB47" i="4"/>
  <c r="AQ86" i="4"/>
  <c r="BA38" i="6"/>
  <c r="CA101" i="4"/>
  <c r="BZ101" i="4"/>
  <c r="AE31" i="4"/>
  <c r="AU89" i="6"/>
  <c r="AD31" i="4"/>
  <c r="BN22" i="4"/>
  <c r="S151" i="4"/>
  <c r="T151" i="4" s="1"/>
  <c r="AO102" i="6"/>
  <c r="BC50" i="4"/>
  <c r="BD50" i="4" s="1"/>
  <c r="BG113" i="6"/>
  <c r="BC69" i="4"/>
  <c r="BG183" i="6"/>
  <c r="S62" i="4"/>
  <c r="T62" i="4" s="1"/>
  <c r="AO6" i="6"/>
  <c r="BO107" i="4"/>
  <c r="BP107" i="4" s="1"/>
  <c r="BM22" i="6"/>
  <c r="S159" i="4"/>
  <c r="T159" i="4" s="1"/>
  <c r="AO177" i="6"/>
  <c r="AD42" i="4"/>
  <c r="S81" i="4"/>
  <c r="T81" i="4" s="1"/>
  <c r="AO30" i="6"/>
  <c r="BZ64" i="4"/>
  <c r="BC100" i="4"/>
  <c r="BG98" i="6"/>
  <c r="R141" i="4"/>
  <c r="AP130" i="4"/>
  <c r="S70" i="4"/>
  <c r="AO176" i="6"/>
  <c r="AQ99" i="4"/>
  <c r="BA168" i="6"/>
  <c r="AQ174" i="4"/>
  <c r="BA158" i="6"/>
  <c r="BC26" i="4"/>
  <c r="BG79" i="6"/>
  <c r="AE78" i="4"/>
  <c r="AU21" i="6"/>
  <c r="AP67" i="4"/>
  <c r="AQ132" i="4"/>
  <c r="BA132" i="6"/>
  <c r="AP132" i="4"/>
  <c r="AQ151" i="4"/>
  <c r="BA102" i="6"/>
  <c r="AE155" i="4"/>
  <c r="AU7" i="6"/>
  <c r="AQ111" i="4"/>
  <c r="BA60" i="6"/>
  <c r="BO181" i="4"/>
  <c r="BP181" i="4" s="1"/>
  <c r="BM165" i="6"/>
  <c r="AQ176" i="4"/>
  <c r="BA110" i="6"/>
  <c r="AP159" i="4"/>
  <c r="BC71" i="4"/>
  <c r="BG170" i="6"/>
  <c r="CA161" i="4"/>
  <c r="BZ161" i="4"/>
  <c r="AD130" i="4"/>
  <c r="S118" i="4"/>
  <c r="T118" i="4" s="1"/>
  <c r="AO61" i="6"/>
  <c r="AO161" i="6"/>
  <c r="S83" i="4"/>
  <c r="T83" i="4" s="1"/>
  <c r="S166" i="4"/>
  <c r="AO95" i="6"/>
  <c r="AQ26" i="4"/>
  <c r="BA79" i="6"/>
  <c r="AD24" i="4"/>
  <c r="AD89" i="4"/>
  <c r="BB162" i="4"/>
  <c r="S133" i="4"/>
  <c r="AO139" i="6"/>
  <c r="AD151" i="4"/>
  <c r="AE60" i="4"/>
  <c r="AU45" i="6"/>
  <c r="BO155" i="4"/>
  <c r="BM7" i="6"/>
  <c r="BO109" i="4"/>
  <c r="BM178" i="6"/>
  <c r="BB44" i="4"/>
  <c r="BC41" i="4"/>
  <c r="BG74" i="6"/>
  <c r="AE39" i="4"/>
  <c r="AU42" i="6"/>
  <c r="AQ76" i="4"/>
  <c r="BA47" i="6"/>
  <c r="BC113" i="4"/>
  <c r="BG111" i="6"/>
  <c r="AE71" i="4"/>
  <c r="AU170" i="6"/>
  <c r="BZ163" i="4"/>
  <c r="R133" i="4"/>
  <c r="BS163" i="6"/>
  <c r="BS181" i="6"/>
  <c r="BS16" i="6"/>
  <c r="BS177" i="6"/>
  <c r="BS151" i="6"/>
  <c r="BS51" i="6"/>
  <c r="AP74" i="4"/>
  <c r="BC135" i="4"/>
  <c r="BG107" i="6"/>
  <c r="BB135" i="4"/>
  <c r="BO18" i="4"/>
  <c r="BM35" i="6"/>
  <c r="BN18" i="4"/>
  <c r="AP118" i="4"/>
  <c r="BC14" i="4"/>
  <c r="BG11" i="6"/>
  <c r="AQ134" i="4"/>
  <c r="AR134" i="4" s="1"/>
  <c r="BA92" i="6"/>
  <c r="BZ45" i="4"/>
  <c r="BO112" i="4"/>
  <c r="BN112" i="4"/>
  <c r="BM63" i="6"/>
  <c r="AD72" i="4"/>
  <c r="AD143" i="4"/>
  <c r="BZ105" i="4"/>
  <c r="AO147" i="6"/>
  <c r="S142" i="4"/>
  <c r="T142" i="4" s="1"/>
  <c r="R71" i="4"/>
  <c r="AE98" i="4"/>
  <c r="AU103" i="6"/>
  <c r="AQ55" i="4"/>
  <c r="BA124" i="6"/>
  <c r="BZ149" i="4"/>
  <c r="AQ65" i="4"/>
  <c r="BA185" i="6"/>
  <c r="AP65" i="4"/>
  <c r="BO78" i="4"/>
  <c r="BP78" i="4" s="1"/>
  <c r="BM21" i="6"/>
  <c r="AE153" i="4"/>
  <c r="AU157" i="6"/>
  <c r="AQ155" i="4"/>
  <c r="BA7" i="6"/>
  <c r="BO156" i="4"/>
  <c r="BP156" i="4" s="1"/>
  <c r="BM174" i="6"/>
  <c r="BO177" i="4"/>
  <c r="BP177" i="4" s="1"/>
  <c r="BM142" i="6"/>
  <c r="AE139" i="4"/>
  <c r="AU94" i="6"/>
  <c r="AD139" i="4"/>
  <c r="BC183" i="4"/>
  <c r="BG109" i="6"/>
  <c r="AE43" i="4"/>
  <c r="AU67" i="6"/>
  <c r="BZ100" i="4"/>
  <c r="S9" i="4"/>
  <c r="AO17" i="6"/>
  <c r="R9" i="4"/>
  <c r="S168" i="4"/>
  <c r="AO179" i="6"/>
  <c r="R168" i="4"/>
  <c r="BC108" i="4"/>
  <c r="BG56" i="6"/>
  <c r="BO16" i="4"/>
  <c r="BN16" i="4"/>
  <c r="BM16" i="6"/>
  <c r="BZ134" i="4"/>
  <c r="S60" i="4"/>
  <c r="T60" i="4" s="1"/>
  <c r="AO45" i="6"/>
  <c r="AE176" i="4"/>
  <c r="AU110" i="6"/>
  <c r="AE178" i="4"/>
  <c r="AU135" i="6"/>
  <c r="AD178" i="4"/>
  <c r="S171" i="4"/>
  <c r="T171" i="4" s="1"/>
  <c r="AO138" i="6"/>
  <c r="AQ82" i="4"/>
  <c r="BA32" i="6"/>
  <c r="BZ35" i="4"/>
  <c r="AQ162" i="4"/>
  <c r="BA163" i="6"/>
  <c r="BC60" i="4"/>
  <c r="BG45" i="6"/>
  <c r="BB4" i="4"/>
  <c r="BB120" i="4"/>
  <c r="BZ23" i="4"/>
  <c r="BO9" i="4"/>
  <c r="BN9" i="4"/>
  <c r="BM17" i="6"/>
  <c r="S8" i="4"/>
  <c r="T8" i="4" s="1"/>
  <c r="AO12" i="6"/>
  <c r="BZ83" i="4"/>
  <c r="AQ14" i="4"/>
  <c r="BA11" i="6"/>
  <c r="BO24" i="4"/>
  <c r="BM66" i="6"/>
  <c r="R78" i="4"/>
  <c r="AQ62" i="4"/>
  <c r="AR62" i="4" s="1"/>
  <c r="BA6" i="6"/>
  <c r="S128" i="4"/>
  <c r="AO122" i="6"/>
  <c r="R128" i="4"/>
  <c r="BC154" i="4"/>
  <c r="BG50" i="6"/>
  <c r="BB154" i="4"/>
  <c r="AE107" i="4"/>
  <c r="AU22" i="6"/>
  <c r="AQ4" i="4"/>
  <c r="BA4" i="6"/>
  <c r="BO127" i="4"/>
  <c r="BN127" i="4"/>
  <c r="BM108" i="6"/>
  <c r="AE76" i="4"/>
  <c r="AU47" i="6"/>
  <c r="AE40" i="4"/>
  <c r="AU71" i="6"/>
  <c r="CA158" i="4"/>
  <c r="BZ158" i="4"/>
  <c r="R100" i="4"/>
  <c r="AE167" i="4"/>
  <c r="AU143" i="6"/>
  <c r="AP55" i="4"/>
  <c r="S82" i="4"/>
  <c r="T82" i="4" s="1"/>
  <c r="AO32" i="6"/>
  <c r="AP184" i="4"/>
  <c r="S5" i="4"/>
  <c r="AO5" i="6"/>
  <c r="AE65" i="4"/>
  <c r="AU185" i="6"/>
  <c r="AD65" i="4"/>
  <c r="R121" i="4"/>
  <c r="BC78" i="4"/>
  <c r="BG21" i="6"/>
  <c r="BO88" i="4"/>
  <c r="BN88" i="4"/>
  <c r="BM84" i="6"/>
  <c r="BC155" i="4"/>
  <c r="BG7" i="6"/>
  <c r="BC77" i="4"/>
  <c r="BG175" i="6"/>
  <c r="BB77" i="4"/>
  <c r="BO50" i="4"/>
  <c r="BM113" i="6"/>
  <c r="AP44" i="4"/>
  <c r="BZ41" i="4"/>
  <c r="BZ74" i="4"/>
  <c r="CA173" i="4"/>
  <c r="BZ173" i="4"/>
  <c r="AQ15" i="4"/>
  <c r="BA9" i="6"/>
  <c r="AP15" i="4"/>
  <c r="BC142" i="4"/>
  <c r="BG147" i="6"/>
  <c r="AQ161" i="4"/>
  <c r="BA88" i="6"/>
  <c r="AP161" i="4"/>
  <c r="AE61" i="4"/>
  <c r="AU155" i="6"/>
  <c r="S55" i="4"/>
  <c r="T55" i="4" s="1"/>
  <c r="AO124" i="6"/>
  <c r="S34" i="4"/>
  <c r="T34" i="4" s="1"/>
  <c r="AO52" i="6"/>
  <c r="R116" i="4"/>
  <c r="S102" i="4"/>
  <c r="T102" i="4" s="1"/>
  <c r="AO97" i="6"/>
  <c r="BN35" i="4"/>
  <c r="BC99" i="4"/>
  <c r="BG168" i="6"/>
  <c r="AQ180" i="4"/>
  <c r="BA51" i="6"/>
  <c r="BB108" i="4"/>
  <c r="BO21" i="4"/>
  <c r="BM39" i="6"/>
  <c r="AD184" i="4"/>
  <c r="BZ174" i="4"/>
  <c r="AE56" i="4"/>
  <c r="AU41" i="6"/>
  <c r="AD56" i="4"/>
  <c r="BC45" i="4"/>
  <c r="BG54" i="6"/>
  <c r="CA88" i="4"/>
  <c r="BZ88" i="4"/>
  <c r="AE136" i="4"/>
  <c r="AU172" i="6"/>
  <c r="AD90" i="4"/>
  <c r="BN80" i="4"/>
  <c r="AQ59" i="4"/>
  <c r="BA144" i="6"/>
  <c r="AP63" i="4"/>
  <c r="AD44" i="4"/>
  <c r="S29" i="4"/>
  <c r="AO75" i="6"/>
  <c r="R29" i="4"/>
  <c r="AP39" i="4"/>
  <c r="AP105" i="4"/>
  <c r="BB23" i="4"/>
  <c r="BC92" i="4"/>
  <c r="BG160" i="6"/>
  <c r="BN94" i="4"/>
  <c r="AP82" i="4"/>
  <c r="AE83" i="4"/>
  <c r="AU161" i="6"/>
  <c r="R180" i="4"/>
  <c r="R119" i="4"/>
  <c r="S24" i="4"/>
  <c r="T24" i="4" s="1"/>
  <c r="AO66" i="6"/>
  <c r="BO46" i="4"/>
  <c r="BM123" i="6"/>
  <c r="BZ155" i="4"/>
  <c r="AQ90" i="4"/>
  <c r="BA128" i="6"/>
  <c r="BO90" i="4"/>
  <c r="BM128" i="6"/>
  <c r="BB111" i="4"/>
  <c r="AE169" i="4"/>
  <c r="AU184" i="6"/>
  <c r="BC144" i="4"/>
  <c r="BG167" i="6"/>
  <c r="BB144" i="4"/>
  <c r="BO17" i="4"/>
  <c r="BM19" i="6"/>
  <c r="AD63" i="4"/>
  <c r="AE128" i="4"/>
  <c r="AU122" i="6"/>
  <c r="AD128" i="4"/>
  <c r="BN41" i="4"/>
  <c r="BO113" i="4"/>
  <c r="BP113" i="4" s="1"/>
  <c r="BM111" i="6"/>
  <c r="AQ64" i="4"/>
  <c r="BA78" i="6"/>
  <c r="S103" i="4"/>
  <c r="AO55" i="6"/>
  <c r="BN153" i="4"/>
  <c r="R129" i="4"/>
  <c r="AP60" i="4"/>
  <c r="AD39" i="4"/>
  <c r="S161" i="4"/>
  <c r="AO88" i="6"/>
  <c r="R161" i="4"/>
  <c r="CA112" i="4"/>
  <c r="BZ112" i="4"/>
  <c r="BC129" i="4"/>
  <c r="BG149" i="6"/>
  <c r="AO144" i="6"/>
  <c r="S59" i="4"/>
  <c r="T59" i="4" s="1"/>
  <c r="BO40" i="4"/>
  <c r="BM71" i="6"/>
  <c r="S96" i="4"/>
  <c r="AO96" i="6"/>
  <c r="AE141" i="4"/>
  <c r="AU145" i="6"/>
  <c r="AE34" i="4"/>
  <c r="AU52" i="6"/>
  <c r="BC130" i="4"/>
  <c r="BG151" i="6"/>
  <c r="AQ108" i="4"/>
  <c r="BA56" i="6"/>
  <c r="S115" i="4"/>
  <c r="AO58" i="6"/>
  <c r="AQ72" i="4"/>
  <c r="BA25" i="6"/>
  <c r="AE109" i="4"/>
  <c r="AU178" i="6"/>
  <c r="CA128" i="4"/>
  <c r="BZ128" i="4"/>
  <c r="CA127" i="4"/>
  <c r="BZ127" i="4"/>
  <c r="BC96" i="4"/>
  <c r="BG96" i="6"/>
  <c r="AE164" i="4"/>
  <c r="AU141" i="6"/>
  <c r="AD164" i="4"/>
  <c r="AE55" i="4"/>
  <c r="AU124" i="6"/>
  <c r="BC102" i="4"/>
  <c r="BG97" i="6"/>
  <c r="BS183" i="6"/>
  <c r="BC137" i="4"/>
  <c r="BG87" i="6"/>
  <c r="BC149" i="4"/>
  <c r="BG93" i="6"/>
  <c r="CA110" i="4"/>
  <c r="BZ110" i="4"/>
  <c r="AQ29" i="4"/>
  <c r="BA75" i="6"/>
  <c r="AP29" i="4"/>
  <c r="CA54" i="4"/>
  <c r="BZ54" i="4"/>
  <c r="AQ164" i="4"/>
  <c r="BA141" i="6"/>
  <c r="AP164" i="4"/>
  <c r="S101" i="4"/>
  <c r="AO104" i="6"/>
  <c r="R101" i="4"/>
  <c r="AE162" i="4"/>
  <c r="AU163" i="6"/>
  <c r="AE46" i="4"/>
  <c r="AU123" i="6"/>
  <c r="BC132" i="4"/>
  <c r="BG132" i="6"/>
  <c r="BB132" i="4"/>
  <c r="BZ69" i="4"/>
  <c r="AD109" i="4"/>
  <c r="AE173" i="4"/>
  <c r="AU126" i="6"/>
  <c r="AD173" i="4"/>
  <c r="BO118" i="4"/>
  <c r="BP118" i="4" s="1"/>
  <c r="BM61" i="6"/>
  <c r="AE8" i="4"/>
  <c r="AU12" i="6"/>
  <c r="CA65" i="4"/>
  <c r="BZ65" i="4"/>
  <c r="AQ46" i="4"/>
  <c r="BA123" i="6"/>
  <c r="BO129" i="4"/>
  <c r="BM149" i="6"/>
  <c r="AE132" i="4"/>
  <c r="AU132" i="6"/>
  <c r="AD132" i="4"/>
  <c r="CA154" i="4"/>
  <c r="BZ154" i="4"/>
  <c r="AD41" i="4"/>
  <c r="AQ36" i="4"/>
  <c r="BA33" i="6"/>
  <c r="BC139" i="4"/>
  <c r="BG94" i="6"/>
  <c r="BB139" i="4"/>
  <c r="BO183" i="4"/>
  <c r="BM109" i="6"/>
  <c r="BO103" i="4"/>
  <c r="BM55" i="6"/>
  <c r="BC55" i="4"/>
  <c r="BG124" i="6"/>
  <c r="S14" i="4"/>
  <c r="T14" i="4" s="1"/>
  <c r="AO11" i="6"/>
  <c r="AQ115" i="4"/>
  <c r="BA58" i="6"/>
  <c r="AE174" i="4"/>
  <c r="AU158" i="6"/>
  <c r="AE5" i="4"/>
  <c r="AU5" i="6"/>
  <c r="AE121" i="4"/>
  <c r="AU81" i="6"/>
  <c r="AQ78" i="4"/>
  <c r="BA21" i="6"/>
  <c r="BC153" i="4"/>
  <c r="BG157" i="6"/>
  <c r="AE59" i="4"/>
  <c r="AU144" i="6"/>
  <c r="BC143" i="4"/>
  <c r="BG173" i="6"/>
  <c r="CA57" i="4"/>
  <c r="BZ57" i="4"/>
  <c r="BO74" i="4"/>
  <c r="BM37" i="6"/>
  <c r="BC173" i="4"/>
  <c r="BG126" i="6"/>
  <c r="BB173" i="4"/>
  <c r="S127" i="4"/>
  <c r="AO108" i="6"/>
  <c r="R127" i="4"/>
  <c r="BC167" i="4"/>
  <c r="BG143" i="6"/>
  <c r="AQ98" i="4"/>
  <c r="BA103" i="6"/>
  <c r="BC116" i="4"/>
  <c r="BG181" i="6"/>
  <c r="AQ101" i="4"/>
  <c r="BA104" i="6"/>
  <c r="AP101" i="4"/>
  <c r="AE104" i="4"/>
  <c r="AU101" i="6"/>
  <c r="AQ182" i="4"/>
  <c r="BA73" i="6"/>
  <c r="AP182" i="4"/>
  <c r="S41" i="4"/>
  <c r="T41" i="4" s="1"/>
  <c r="AO74" i="6"/>
  <c r="R183" i="4"/>
  <c r="BC141" i="4"/>
  <c r="BG145" i="6"/>
  <c r="BC163" i="4"/>
  <c r="BG129" i="6"/>
  <c r="AE67" i="4"/>
  <c r="AU116" i="6"/>
  <c r="AQ160" i="4"/>
  <c r="BA136" i="6"/>
  <c r="BO60" i="4"/>
  <c r="BP60" i="4" s="1"/>
  <c r="BM45" i="6"/>
  <c r="BB172" i="4"/>
  <c r="AD111" i="4"/>
  <c r="BC17" i="4"/>
  <c r="BG19" i="6"/>
  <c r="AQ109" i="4"/>
  <c r="BA178" i="6"/>
  <c r="AE57" i="4"/>
  <c r="AU125" i="6"/>
  <c r="AD57" i="4"/>
  <c r="BO36" i="4"/>
  <c r="BP36" i="4" s="1"/>
  <c r="BM33" i="6"/>
  <c r="S61" i="4"/>
  <c r="T61" i="4" s="1"/>
  <c r="AO155" i="6"/>
  <c r="BS108" i="6"/>
  <c r="BS60" i="6"/>
  <c r="BS136" i="6"/>
  <c r="BS178" i="6"/>
  <c r="BS107" i="6"/>
  <c r="BS31" i="6"/>
  <c r="BS33" i="6"/>
  <c r="BS175" i="6"/>
  <c r="BS133" i="6"/>
  <c r="BS78" i="6"/>
  <c r="BS69" i="6"/>
  <c r="BS5" i="6"/>
  <c r="BS98" i="6"/>
  <c r="BS111" i="6"/>
  <c r="R176" i="4"/>
  <c r="BZ113" i="4"/>
  <c r="AQ6" i="4"/>
  <c r="BA8" i="6"/>
  <c r="BC118" i="4"/>
  <c r="BD118" i="4" s="1"/>
  <c r="BG61" i="6"/>
  <c r="AQ150" i="4"/>
  <c r="BA85" i="6"/>
  <c r="BN89" i="4"/>
  <c r="BC46" i="4"/>
  <c r="BD46" i="4" s="1"/>
  <c r="BG123" i="6"/>
  <c r="AE133" i="4"/>
  <c r="AF133" i="4" s="1"/>
  <c r="AU139" i="6"/>
  <c r="S40" i="4"/>
  <c r="T40" i="4" s="1"/>
  <c r="AO71" i="6"/>
  <c r="AE51" i="4"/>
  <c r="AU62" i="6"/>
  <c r="AD51" i="4"/>
  <c r="AE142" i="4"/>
  <c r="AU147" i="6"/>
  <c r="BO137" i="4"/>
  <c r="BM87" i="6"/>
  <c r="S21" i="4"/>
  <c r="T21" i="4" s="1"/>
  <c r="AO39" i="6"/>
  <c r="BC115" i="4"/>
  <c r="BG58" i="6"/>
  <c r="CA12" i="4"/>
  <c r="BZ12" i="4"/>
  <c r="BO101" i="4"/>
  <c r="BN101" i="4"/>
  <c r="BM104" i="6"/>
  <c r="BC56" i="4"/>
  <c r="BG41" i="6"/>
  <c r="BB56" i="4"/>
  <c r="S97" i="4"/>
  <c r="AO100" i="6"/>
  <c r="R97" i="4"/>
  <c r="BC72" i="4"/>
  <c r="BD72" i="4" s="1"/>
  <c r="BG25" i="6"/>
  <c r="S17" i="4"/>
  <c r="T17" i="4" s="1"/>
  <c r="AO19" i="6"/>
  <c r="AE62" i="4"/>
  <c r="AF62" i="4" s="1"/>
  <c r="AU6" i="6"/>
  <c r="BO143" i="4"/>
  <c r="BP143" i="4" s="1"/>
  <c r="BM173" i="6"/>
  <c r="BN122" i="4"/>
  <c r="BZ81" i="4"/>
  <c r="AQ142" i="4"/>
  <c r="AR142" i="4" s="1"/>
  <c r="BA147" i="6"/>
  <c r="AQ167" i="4"/>
  <c r="BA143" i="6"/>
  <c r="BO167" i="4"/>
  <c r="BM143" i="6"/>
  <c r="AE94" i="4"/>
  <c r="AU53" i="6"/>
  <c r="BB98" i="4"/>
  <c r="BC185" i="4"/>
  <c r="BG130" i="6"/>
  <c r="AD116" i="4"/>
  <c r="BO149" i="4"/>
  <c r="BM93" i="6"/>
  <c r="AE47" i="4"/>
  <c r="AU117" i="6"/>
  <c r="AQ21" i="4"/>
  <c r="BA39" i="6"/>
  <c r="AO129" i="6"/>
  <c r="S163" i="4"/>
  <c r="T163" i="4" s="1"/>
  <c r="AE86" i="4"/>
  <c r="AU38" i="6"/>
  <c r="AP45" i="4"/>
  <c r="R152" i="4"/>
  <c r="R20" i="4"/>
  <c r="AO172" i="6"/>
  <c r="S136" i="4"/>
  <c r="T136" i="4" s="1"/>
  <c r="AD172" i="4"/>
  <c r="AE69" i="4"/>
  <c r="AU183" i="6"/>
  <c r="AE165" i="4"/>
  <c r="AU134" i="6"/>
  <c r="BB96" i="4"/>
  <c r="BN64" i="4"/>
  <c r="AP92" i="4"/>
  <c r="BB141" i="4"/>
  <c r="BB102" i="4"/>
  <c r="S108" i="4"/>
  <c r="T108" i="4" s="1"/>
  <c r="AO56" i="6"/>
  <c r="BC87" i="4"/>
  <c r="BG31" i="6"/>
  <c r="BB87" i="4"/>
  <c r="BO162" i="4"/>
  <c r="BM163" i="6"/>
  <c r="AQ20" i="4"/>
  <c r="BA43" i="6"/>
  <c r="BC136" i="4"/>
  <c r="BG172" i="6"/>
  <c r="AQ172" i="4"/>
  <c r="BA162" i="6"/>
  <c r="AP84" i="4"/>
  <c r="AQ113" i="4"/>
  <c r="BA111" i="6"/>
  <c r="AP137" i="4"/>
  <c r="AP102" i="4"/>
  <c r="R137" i="4"/>
  <c r="AE149" i="4"/>
  <c r="AU93" i="6"/>
  <c r="AE166" i="4"/>
  <c r="AU95" i="6"/>
  <c r="AQ166" i="4"/>
  <c r="BA95" i="6"/>
  <c r="BB14" i="4"/>
  <c r="AQ124" i="4"/>
  <c r="BA86" i="6"/>
  <c r="AP121" i="4"/>
  <c r="S7" i="4"/>
  <c r="T7" i="4" s="1"/>
  <c r="AO10" i="6"/>
  <c r="BO67" i="4"/>
  <c r="BP67" i="4" s="1"/>
  <c r="BM116" i="6"/>
  <c r="R22" i="4"/>
  <c r="AD160" i="4"/>
  <c r="AE84" i="4"/>
  <c r="AF84" i="4" s="1"/>
  <c r="AU26" i="6"/>
  <c r="BB181" i="4"/>
  <c r="BN169" i="4"/>
  <c r="AQ17" i="4"/>
  <c r="BA19" i="6"/>
  <c r="BZ63" i="4"/>
  <c r="CA182" i="4"/>
  <c r="BZ182" i="4"/>
  <c r="BO178" i="4"/>
  <c r="BN178" i="4"/>
  <c r="BM135" i="6"/>
  <c r="AP81" i="4"/>
  <c r="BO158" i="4"/>
  <c r="BM105" i="6"/>
  <c r="BN158" i="4"/>
  <c r="AE100" i="4"/>
  <c r="AU98" i="6"/>
  <c r="BN23" i="4"/>
  <c r="AP61" i="4"/>
  <c r="BN137" i="4"/>
  <c r="AQ35" i="4"/>
  <c r="BA69" i="6"/>
  <c r="S75" i="4"/>
  <c r="T75" i="4" s="1"/>
  <c r="AO182" i="6"/>
  <c r="BN184" i="4"/>
  <c r="S134" i="4"/>
  <c r="T134" i="4" s="1"/>
  <c r="AO92" i="6"/>
  <c r="AD119" i="4"/>
  <c r="BB153" i="4"/>
  <c r="BC104" i="4"/>
  <c r="BG101" i="6"/>
  <c r="BZ133" i="4"/>
  <c r="AQ152" i="4"/>
  <c r="BA169" i="6"/>
  <c r="AQ169" i="4"/>
  <c r="BA184" i="6"/>
  <c r="AQ53" i="4"/>
  <c r="BA36" i="6"/>
  <c r="AP53" i="4"/>
  <c r="CA29" i="4"/>
  <c r="BZ29" i="4"/>
  <c r="R96" i="4"/>
  <c r="AE106" i="4"/>
  <c r="AU154" i="6"/>
  <c r="AD106" i="4"/>
  <c r="BO142" i="4"/>
  <c r="BM147" i="6"/>
  <c r="BZ71" i="4"/>
  <c r="S94" i="4"/>
  <c r="AO53" i="6"/>
  <c r="BO185" i="4"/>
  <c r="BM130" i="6"/>
  <c r="BB130" i="4"/>
  <c r="BC33" i="4"/>
  <c r="BG68" i="6"/>
  <c r="BB33" i="4"/>
  <c r="BO14" i="4"/>
  <c r="BM11" i="6"/>
  <c r="BC75" i="4"/>
  <c r="BG182" i="6"/>
  <c r="R115" i="4"/>
  <c r="BO5" i="4"/>
  <c r="BM5" i="6"/>
  <c r="S86" i="4"/>
  <c r="T86" i="4" s="1"/>
  <c r="AO38" i="6"/>
  <c r="BC67" i="4"/>
  <c r="BD67" i="4" s="1"/>
  <c r="BG116" i="6"/>
  <c r="BZ162" i="4"/>
  <c r="AD104" i="4"/>
  <c r="AQ133" i="4"/>
  <c r="BA139" i="6"/>
  <c r="AD175" i="4"/>
  <c r="S172" i="4"/>
  <c r="T172" i="4" s="1"/>
  <c r="AO162" i="6"/>
  <c r="BO144" i="4"/>
  <c r="BN144" i="4"/>
  <c r="BM167" i="6"/>
  <c r="BZ59" i="4"/>
  <c r="AD165" i="4"/>
  <c r="BO42" i="4"/>
  <c r="BM121" i="6"/>
  <c r="AQ49" i="4"/>
  <c r="BA120" i="6"/>
  <c r="BZ171" i="4"/>
  <c r="BO43" i="4"/>
  <c r="BM67" i="6"/>
  <c r="BO92" i="4"/>
  <c r="BM160" i="6"/>
  <c r="AP70" i="4"/>
  <c r="BN108" i="4"/>
  <c r="CA56" i="4"/>
  <c r="BZ56" i="4"/>
  <c r="R45" i="4"/>
  <c r="AP162" i="4"/>
  <c r="BC22" i="4"/>
  <c r="BG46" i="6"/>
  <c r="BB136" i="4"/>
  <c r="BC84" i="4"/>
  <c r="BG26" i="6"/>
  <c r="AP143" i="4"/>
  <c r="BO44" i="4"/>
  <c r="BM112" i="6"/>
  <c r="BC107" i="4"/>
  <c r="BG22" i="6"/>
  <c r="BN6" i="4"/>
  <c r="BZ129" i="4"/>
  <c r="R105" i="4"/>
  <c r="BQ140" i="6" l="1"/>
  <c r="AS113" i="6"/>
  <c r="BD115" i="6"/>
  <c r="BF115" i="6" s="1"/>
  <c r="BP19" i="4"/>
  <c r="BE14" i="6"/>
  <c r="AY14" i="6"/>
  <c r="BK63" i="6"/>
  <c r="AS36" i="6"/>
  <c r="AT36" i="6" s="1"/>
  <c r="AS14" i="6"/>
  <c r="AR14" i="6"/>
  <c r="BJ114" i="6"/>
  <c r="BJ63" i="6"/>
  <c r="BD121" i="6"/>
  <c r="BV94" i="6"/>
  <c r="BX94" i="6" s="1"/>
  <c r="BW44" i="6"/>
  <c r="BX44" i="6" s="1"/>
  <c r="BD49" i="6"/>
  <c r="BF49" i="6" s="1"/>
  <c r="BV135" i="6"/>
  <c r="AS180" i="6"/>
  <c r="BE94" i="6"/>
  <c r="BQ126" i="6"/>
  <c r="BR126" i="6" s="1"/>
  <c r="BE17" i="6"/>
  <c r="BK137" i="6"/>
  <c r="AS93" i="6"/>
  <c r="AR94" i="6"/>
  <c r="AT94" i="6" s="1"/>
  <c r="BJ137" i="6"/>
  <c r="AR36" i="6"/>
  <c r="BD94" i="6"/>
  <c r="BD14" i="6"/>
  <c r="BF14" i="6" s="1"/>
  <c r="AX127" i="6"/>
  <c r="BV70" i="6"/>
  <c r="BX70" i="6" s="1"/>
  <c r="AF115" i="4"/>
  <c r="BE20" i="6"/>
  <c r="BE121" i="6"/>
  <c r="BE171" i="6"/>
  <c r="BK114" i="6"/>
  <c r="AX14" i="6"/>
  <c r="AZ14" i="6" s="1"/>
  <c r="BD17" i="6"/>
  <c r="BD20" i="6"/>
  <c r="BY57" i="6"/>
  <c r="BE140" i="6"/>
  <c r="BF140" i="6" s="1"/>
  <c r="BE46" i="6"/>
  <c r="BF46" i="6" s="1"/>
  <c r="BK166" i="6"/>
  <c r="AX105" i="6"/>
  <c r="AX131" i="6"/>
  <c r="AX166" i="6"/>
  <c r="AY75" i="6"/>
  <c r="BJ166" i="6"/>
  <c r="BJ28" i="6"/>
  <c r="BL28" i="6" s="1"/>
  <c r="BV114" i="6"/>
  <c r="BX114" i="6" s="1"/>
  <c r="BK28" i="6"/>
  <c r="BJ154" i="6"/>
  <c r="BL154" i="6" s="1"/>
  <c r="BW40" i="6"/>
  <c r="BX40" i="6" s="1"/>
  <c r="BV140" i="6"/>
  <c r="BX140" i="6" s="1"/>
  <c r="AY78" i="6"/>
  <c r="BE89" i="6"/>
  <c r="AS117" i="6"/>
  <c r="AS140" i="6"/>
  <c r="AY150" i="6"/>
  <c r="AZ150" i="6" s="1"/>
  <c r="AR167" i="6"/>
  <c r="AX15" i="6"/>
  <c r="BW62" i="6"/>
  <c r="BX62" i="6" s="1"/>
  <c r="BV127" i="6"/>
  <c r="BX127" i="6" s="1"/>
  <c r="BK185" i="6"/>
  <c r="BL185" i="6" s="1"/>
  <c r="BD89" i="6"/>
  <c r="BF89" i="6" s="1"/>
  <c r="AR140" i="6"/>
  <c r="BV176" i="6"/>
  <c r="AY106" i="6"/>
  <c r="AZ106" i="6" s="1"/>
  <c r="AS106" i="6"/>
  <c r="AX61" i="6"/>
  <c r="AX106" i="6"/>
  <c r="BD131" i="6"/>
  <c r="BE131" i="6"/>
  <c r="AY61" i="6"/>
  <c r="AY80" i="6"/>
  <c r="AX78" i="6"/>
  <c r="BV156" i="6"/>
  <c r="BX156" i="6" s="1"/>
  <c r="AY119" i="6"/>
  <c r="AX80" i="6"/>
  <c r="BV57" i="6"/>
  <c r="BX57" i="6" s="1"/>
  <c r="BY106" i="6"/>
  <c r="CC106" i="6" s="1"/>
  <c r="BY140" i="6"/>
  <c r="BJ95" i="6"/>
  <c r="BV154" i="6"/>
  <c r="AX86" i="6"/>
  <c r="BK153" i="6"/>
  <c r="BJ52" i="6"/>
  <c r="BW80" i="6"/>
  <c r="BX80" i="6" s="1"/>
  <c r="BX90" i="6"/>
  <c r="BQ59" i="6"/>
  <c r="BD138" i="6"/>
  <c r="AY77" i="6"/>
  <c r="BK106" i="6"/>
  <c r="BE138" i="6"/>
  <c r="BP59" i="6"/>
  <c r="BJ155" i="6"/>
  <c r="BV131" i="6"/>
  <c r="BX131" i="6" s="1"/>
  <c r="AX23" i="6"/>
  <c r="BK155" i="6"/>
  <c r="BJ106" i="6"/>
  <c r="AX77" i="6"/>
  <c r="BE148" i="6"/>
  <c r="AY176" i="6"/>
  <c r="AS22" i="6"/>
  <c r="AS84" i="6"/>
  <c r="BD148" i="6"/>
  <c r="BF148" i="6" s="1"/>
  <c r="AR84" i="6"/>
  <c r="AX176" i="6"/>
  <c r="BY131" i="6"/>
  <c r="BY115" i="6"/>
  <c r="BD83" i="6"/>
  <c r="BY164" i="6"/>
  <c r="CB164" i="6" s="1"/>
  <c r="BY148" i="6"/>
  <c r="CB148" i="6" s="1"/>
  <c r="BY171" i="6"/>
  <c r="BY166" i="6"/>
  <c r="BY34" i="6"/>
  <c r="CB34" i="6" s="1"/>
  <c r="BY23" i="6"/>
  <c r="CB23" i="6" s="1"/>
  <c r="BY24" i="6"/>
  <c r="CC24" i="6" s="1"/>
  <c r="AY180" i="6"/>
  <c r="BJ64" i="6"/>
  <c r="BY80" i="6"/>
  <c r="CC80" i="6" s="1"/>
  <c r="AS20" i="6"/>
  <c r="BJ140" i="6"/>
  <c r="BE76" i="6"/>
  <c r="BD71" i="6"/>
  <c r="BK81" i="6"/>
  <c r="AS183" i="6"/>
  <c r="BL156" i="6"/>
  <c r="BK64" i="6"/>
  <c r="AY88" i="6"/>
  <c r="BV67" i="6"/>
  <c r="BK47" i="6"/>
  <c r="BW150" i="6"/>
  <c r="BK55" i="6"/>
  <c r="BV142" i="6"/>
  <c r="BQ41" i="6"/>
  <c r="BE83" i="6"/>
  <c r="BR156" i="6"/>
  <c r="BV41" i="6"/>
  <c r="BX41" i="6" s="1"/>
  <c r="BV58" i="6"/>
  <c r="BV155" i="6"/>
  <c r="BK17" i="6"/>
  <c r="BK140" i="6"/>
  <c r="AS128" i="6"/>
  <c r="BJ81" i="6"/>
  <c r="AS134" i="6"/>
  <c r="BE71" i="6"/>
  <c r="BD55" i="6"/>
  <c r="BD101" i="6"/>
  <c r="BV132" i="6"/>
  <c r="BW171" i="6"/>
  <c r="BX171" i="6" s="1"/>
  <c r="BF15" i="6"/>
  <c r="AS28" i="6"/>
  <c r="AS69" i="6"/>
  <c r="AR20" i="6"/>
  <c r="AR128" i="6"/>
  <c r="BV26" i="6"/>
  <c r="BY150" i="6"/>
  <c r="CC150" i="6" s="1"/>
  <c r="BY40" i="6"/>
  <c r="BK40" i="6"/>
  <c r="BD40" i="6"/>
  <c r="BV85" i="6"/>
  <c r="BV61" i="6"/>
  <c r="BK30" i="6"/>
  <c r="AS101" i="6"/>
  <c r="BP80" i="6"/>
  <c r="BD127" i="6"/>
  <c r="BF127" i="6" s="1"/>
  <c r="BE40" i="6"/>
  <c r="BJ40" i="6"/>
  <c r="BV32" i="6"/>
  <c r="BE98" i="6"/>
  <c r="AS112" i="6"/>
  <c r="AS121" i="6"/>
  <c r="AS86" i="6"/>
  <c r="AX8" i="6"/>
  <c r="BD175" i="6"/>
  <c r="BV68" i="6"/>
  <c r="BX68" i="6" s="1"/>
  <c r="BJ55" i="6"/>
  <c r="AX142" i="6"/>
  <c r="BV66" i="6"/>
  <c r="BE175" i="6"/>
  <c r="AS159" i="6"/>
  <c r="BD98" i="6"/>
  <c r="BF98" i="6" s="1"/>
  <c r="BJ91" i="6"/>
  <c r="BJ47" i="6"/>
  <c r="BK91" i="6"/>
  <c r="AR112" i="6"/>
  <c r="BV150" i="6"/>
  <c r="BV6" i="6"/>
  <c r="BY49" i="6"/>
  <c r="CC49" i="6" s="1"/>
  <c r="BP11" i="4"/>
  <c r="AS107" i="6"/>
  <c r="AS26" i="6"/>
  <c r="AX153" i="6"/>
  <c r="BP41" i="6"/>
  <c r="BF164" i="6"/>
  <c r="AY31" i="6"/>
  <c r="BQ73" i="6"/>
  <c r="BP73" i="6"/>
  <c r="BJ30" i="6"/>
  <c r="AR107" i="6"/>
  <c r="AT107" i="6" s="1"/>
  <c r="BV83" i="6"/>
  <c r="BX49" i="6"/>
  <c r="BL118" i="6"/>
  <c r="BP30" i="4"/>
  <c r="BV23" i="6"/>
  <c r="BX23" i="6" s="1"/>
  <c r="BW105" i="6"/>
  <c r="BX105" i="6" s="1"/>
  <c r="BQ80" i="6"/>
  <c r="BF24" i="6"/>
  <c r="BX14" i="6"/>
  <c r="BV46" i="6"/>
  <c r="AR23" i="6"/>
  <c r="AS47" i="6"/>
  <c r="BV65" i="6"/>
  <c r="BV112" i="6"/>
  <c r="BV143" i="6"/>
  <c r="BX34" i="6"/>
  <c r="AY153" i="6"/>
  <c r="BX118" i="6"/>
  <c r="BV28" i="6"/>
  <c r="BX28" i="6" s="1"/>
  <c r="BP131" i="4"/>
  <c r="AY177" i="6"/>
  <c r="AX177" i="6"/>
  <c r="BX166" i="6"/>
  <c r="BX29" i="6"/>
  <c r="BP10" i="4"/>
  <c r="BP123" i="4"/>
  <c r="AZ49" i="6"/>
  <c r="CC72" i="6"/>
  <c r="BF72" i="6"/>
  <c r="BP170" i="4"/>
  <c r="BP168" i="4"/>
  <c r="BX153" i="6"/>
  <c r="BV97" i="6"/>
  <c r="BY44" i="6"/>
  <c r="AS35" i="6"/>
  <c r="BY114" i="6"/>
  <c r="CC114" i="6" s="1"/>
  <c r="BY153" i="6"/>
  <c r="CC153" i="6" s="1"/>
  <c r="BP157" i="4"/>
  <c r="BD166" i="6"/>
  <c r="BF166" i="6" s="1"/>
  <c r="BY127" i="6"/>
  <c r="CC127" i="6" s="1"/>
  <c r="BP93" i="4"/>
  <c r="BX15" i="6"/>
  <c r="BR90" i="6"/>
  <c r="BX20" i="6"/>
  <c r="AX174" i="6"/>
  <c r="BX24" i="6"/>
  <c r="AY174" i="6"/>
  <c r="BP52" i="4"/>
  <c r="BP32" i="4"/>
  <c r="AS127" i="6"/>
  <c r="AS175" i="6"/>
  <c r="BR118" i="6"/>
  <c r="BP114" i="4"/>
  <c r="BK62" i="6"/>
  <c r="BJ62" i="6"/>
  <c r="AR175" i="6"/>
  <c r="BP91" i="4"/>
  <c r="AS23" i="6"/>
  <c r="AX100" i="6"/>
  <c r="BX106" i="6"/>
  <c r="BP126" i="4"/>
  <c r="BF156" i="6"/>
  <c r="AY100" i="6"/>
  <c r="BQ24" i="6"/>
  <c r="BP24" i="6"/>
  <c r="BJ182" i="6"/>
  <c r="AX93" i="6"/>
  <c r="BD39" i="6"/>
  <c r="BP143" i="6"/>
  <c r="AX147" i="6"/>
  <c r="BW175" i="6"/>
  <c r="AR108" i="6"/>
  <c r="BW183" i="6"/>
  <c r="AX145" i="6"/>
  <c r="AR55" i="6"/>
  <c r="BP19" i="6"/>
  <c r="BP128" i="6"/>
  <c r="BJ160" i="6"/>
  <c r="BJ168" i="6"/>
  <c r="BP113" i="6"/>
  <c r="AX143" i="6"/>
  <c r="BD4" i="6"/>
  <c r="AR122" i="6"/>
  <c r="BW151" i="6"/>
  <c r="BP178" i="6"/>
  <c r="AX45" i="6"/>
  <c r="BJ99" i="6"/>
  <c r="BJ5" i="6"/>
  <c r="BD96" i="6"/>
  <c r="BJ120" i="6"/>
  <c r="AR43" i="6"/>
  <c r="BJ33" i="6"/>
  <c r="BW103" i="6"/>
  <c r="BW179" i="6"/>
  <c r="AR154" i="6"/>
  <c r="AR51" i="6"/>
  <c r="AR98" i="6"/>
  <c r="AR59" i="6"/>
  <c r="BP86" i="6"/>
  <c r="BJ78" i="6"/>
  <c r="AX91" i="6"/>
  <c r="BP42" i="6"/>
  <c r="BD146" i="6"/>
  <c r="AR87" i="6"/>
  <c r="BP38" i="6"/>
  <c r="AX92" i="6"/>
  <c r="BJ53" i="6"/>
  <c r="AR99" i="6"/>
  <c r="AR76" i="6"/>
  <c r="AR181" i="6"/>
  <c r="BD142" i="6"/>
  <c r="AR141" i="6"/>
  <c r="AR9" i="6"/>
  <c r="AR174" i="6"/>
  <c r="BP56" i="6"/>
  <c r="BP6" i="6"/>
  <c r="BW21" i="6"/>
  <c r="BD129" i="6"/>
  <c r="BP103" i="6"/>
  <c r="AX32" i="6"/>
  <c r="BP52" i="6"/>
  <c r="BJ135" i="6"/>
  <c r="BL135" i="6" s="1"/>
  <c r="BV167" i="6"/>
  <c r="BV77" i="6"/>
  <c r="BJ12" i="6"/>
  <c r="BV64" i="6"/>
  <c r="BV50" i="6"/>
  <c r="BK141" i="6"/>
  <c r="AY108" i="6"/>
  <c r="BW112" i="6"/>
  <c r="BW79" i="6"/>
  <c r="BX79" i="6" s="1"/>
  <c r="BK144" i="6"/>
  <c r="BL144" i="6" s="1"/>
  <c r="BK146" i="6"/>
  <c r="BL146" i="6" s="1"/>
  <c r="AY111" i="6"/>
  <c r="AY130" i="6"/>
  <c r="BW137" i="6"/>
  <c r="BW13" i="6"/>
  <c r="BW12" i="6"/>
  <c r="BX12" i="6" s="1"/>
  <c r="BW82" i="6"/>
  <c r="BX82" i="6" s="1"/>
  <c r="BD108" i="6"/>
  <c r="BJ43" i="6"/>
  <c r="BE5" i="6"/>
  <c r="BF5" i="6" s="1"/>
  <c r="BJ35" i="6"/>
  <c r="BW52" i="6"/>
  <c r="BX52" i="6" s="1"/>
  <c r="BE182" i="6"/>
  <c r="BF182" i="6" s="1"/>
  <c r="BW26" i="6"/>
  <c r="BW102" i="6"/>
  <c r="BX102" i="6" s="1"/>
  <c r="BW121" i="6"/>
  <c r="BX121" i="6" s="1"/>
  <c r="BW162" i="6"/>
  <c r="BW120" i="6"/>
  <c r="BX120" i="6" s="1"/>
  <c r="BW27" i="6"/>
  <c r="BW67" i="6"/>
  <c r="BW91" i="6"/>
  <c r="BW139" i="6"/>
  <c r="BX139" i="6" s="1"/>
  <c r="AY8" i="6"/>
  <c r="BD68" i="6"/>
  <c r="BJ179" i="6"/>
  <c r="BW132" i="6"/>
  <c r="CA40" i="6"/>
  <c r="CA115" i="6"/>
  <c r="BQ107" i="6"/>
  <c r="BD80" i="6"/>
  <c r="BY18" i="6"/>
  <c r="BP153" i="6"/>
  <c r="BW9" i="6"/>
  <c r="BD153" i="6"/>
  <c r="BQ131" i="6"/>
  <c r="BP34" i="6"/>
  <c r="BP164" i="6"/>
  <c r="BP115" i="6"/>
  <c r="BW104" i="6"/>
  <c r="AS153" i="6"/>
  <c r="BQ40" i="6"/>
  <c r="BV162" i="6"/>
  <c r="BX162" i="6" s="1"/>
  <c r="BP49" i="6"/>
  <c r="BY156" i="6"/>
  <c r="BP89" i="6"/>
  <c r="BX115" i="6"/>
  <c r="BJ26" i="6"/>
  <c r="BP112" i="6"/>
  <c r="BP67" i="6"/>
  <c r="BP121" i="6"/>
  <c r="BD86" i="6"/>
  <c r="BD162" i="6"/>
  <c r="BW33" i="6"/>
  <c r="AX184" i="6"/>
  <c r="BJ7" i="6"/>
  <c r="AR5" i="6"/>
  <c r="AX71" i="6"/>
  <c r="BJ74" i="6"/>
  <c r="BD79" i="6"/>
  <c r="AX21" i="6"/>
  <c r="BD158" i="6"/>
  <c r="AR176" i="6"/>
  <c r="BJ183" i="6"/>
  <c r="AR73" i="6"/>
  <c r="BJ66" i="6"/>
  <c r="BP26" i="6"/>
  <c r="BP97" i="6"/>
  <c r="BD27" i="6"/>
  <c r="BP151" i="6"/>
  <c r="AX85" i="6"/>
  <c r="AR83" i="6"/>
  <c r="BD74" i="6"/>
  <c r="BW99" i="6"/>
  <c r="BW159" i="6"/>
  <c r="AR110" i="6"/>
  <c r="AR170" i="6"/>
  <c r="BD77" i="6"/>
  <c r="AR109" i="6"/>
  <c r="BP43" i="6"/>
  <c r="BP176" i="6"/>
  <c r="BJ139" i="6"/>
  <c r="BD91" i="6"/>
  <c r="AR64" i="6"/>
  <c r="BP27" i="6"/>
  <c r="BW54" i="6"/>
  <c r="AR54" i="6"/>
  <c r="AR31" i="6"/>
  <c r="BP170" i="6"/>
  <c r="AR178" i="6"/>
  <c r="AR62" i="6"/>
  <c r="AR163" i="6"/>
  <c r="AR168" i="6"/>
  <c r="BP158" i="6"/>
  <c r="BP98" i="6"/>
  <c r="BP120" i="6"/>
  <c r="BP144" i="6"/>
  <c r="BP101" i="6"/>
  <c r="BP85" i="6"/>
  <c r="BP10" i="6"/>
  <c r="BP102" i="6"/>
  <c r="BP65" i="6"/>
  <c r="BP124" i="6"/>
  <c r="BV144" i="6"/>
  <c r="BJ39" i="6"/>
  <c r="BW149" i="6"/>
  <c r="BJ158" i="6"/>
  <c r="BJ8" i="6"/>
  <c r="BJ27" i="6"/>
  <c r="BW145" i="6"/>
  <c r="BJ10" i="6"/>
  <c r="AX69" i="6"/>
  <c r="BV27" i="6"/>
  <c r="BV158" i="6"/>
  <c r="BV137" i="6"/>
  <c r="BJ141" i="6"/>
  <c r="AX108" i="6"/>
  <c r="BV13" i="6"/>
  <c r="BW22" i="6"/>
  <c r="AY146" i="6"/>
  <c r="BK12" i="6"/>
  <c r="BK177" i="6"/>
  <c r="BL177" i="6" s="1"/>
  <c r="BK38" i="6"/>
  <c r="AY113" i="6"/>
  <c r="AZ113" i="6" s="1"/>
  <c r="BW128" i="6"/>
  <c r="BX128" i="6" s="1"/>
  <c r="AY54" i="6"/>
  <c r="AY86" i="6"/>
  <c r="BW117" i="6"/>
  <c r="BX117" i="6" s="1"/>
  <c r="BW47" i="6"/>
  <c r="BX47" i="6" s="1"/>
  <c r="BW138" i="6"/>
  <c r="BX138" i="6" s="1"/>
  <c r="BE55" i="6"/>
  <c r="BK95" i="6"/>
  <c r="BD10" i="6"/>
  <c r="AY4" i="6"/>
  <c r="BE126" i="6"/>
  <c r="BK159" i="6"/>
  <c r="BE105" i="6"/>
  <c r="AY68" i="6"/>
  <c r="BW113" i="6"/>
  <c r="BX113" i="6" s="1"/>
  <c r="BK171" i="6"/>
  <c r="BW83" i="6"/>
  <c r="BE101" i="6"/>
  <c r="BW154" i="6"/>
  <c r="BW109" i="6"/>
  <c r="BX109" i="6" s="1"/>
  <c r="BW55" i="6"/>
  <c r="BX55" i="6" s="1"/>
  <c r="BW92" i="6"/>
  <c r="BX92" i="6" s="1"/>
  <c r="BW170" i="6"/>
  <c r="BW39" i="6"/>
  <c r="BX39" i="6" s="1"/>
  <c r="BV141" i="6"/>
  <c r="CA34" i="6"/>
  <c r="BE23" i="6"/>
  <c r="AY171" i="6"/>
  <c r="AY105" i="6"/>
  <c r="AR150" i="6"/>
  <c r="BD90" i="6"/>
  <c r="BF90" i="6" s="1"/>
  <c r="CA166" i="6"/>
  <c r="BK49" i="6"/>
  <c r="BK44" i="6"/>
  <c r="BP127" i="6"/>
  <c r="AS171" i="6"/>
  <c r="BP14" i="6"/>
  <c r="AR148" i="6"/>
  <c r="AS40" i="6"/>
  <c r="BQ23" i="6"/>
  <c r="BP57" i="6"/>
  <c r="BP28" i="6"/>
  <c r="BR28" i="6" s="1"/>
  <c r="BJ115" i="6"/>
  <c r="BL115" i="6" s="1"/>
  <c r="AX79" i="6"/>
  <c r="BW126" i="6"/>
  <c r="BD70" i="6"/>
  <c r="BF70" i="6" s="1"/>
  <c r="AX164" i="6"/>
  <c r="BX148" i="6"/>
  <c r="BD120" i="6"/>
  <c r="BP5" i="6"/>
  <c r="BD184" i="6"/>
  <c r="BD69" i="6"/>
  <c r="BD111" i="6"/>
  <c r="BD43" i="6"/>
  <c r="BW69" i="6"/>
  <c r="BW136" i="6"/>
  <c r="BJ45" i="6"/>
  <c r="AX103" i="6"/>
  <c r="AX170" i="6"/>
  <c r="BJ22" i="6"/>
  <c r="BJ46" i="6"/>
  <c r="BP11" i="6"/>
  <c r="AR53" i="6"/>
  <c r="BP147" i="6"/>
  <c r="BJ101" i="6"/>
  <c r="AX95" i="6"/>
  <c r="AX183" i="6"/>
  <c r="AX117" i="6"/>
  <c r="BD143" i="6"/>
  <c r="AX6" i="6"/>
  <c r="AR100" i="6"/>
  <c r="BP87" i="6"/>
  <c r="BW31" i="6"/>
  <c r="BW60" i="6"/>
  <c r="BP37" i="6"/>
  <c r="AX81" i="6"/>
  <c r="AR96" i="6"/>
  <c r="BD128" i="6"/>
  <c r="AR75" i="6"/>
  <c r="BJ147" i="6"/>
  <c r="BJ21" i="6"/>
  <c r="AX22" i="6"/>
  <c r="AX110" i="6"/>
  <c r="AR179" i="6"/>
  <c r="AR17" i="6"/>
  <c r="BP7" i="6"/>
  <c r="BD110" i="6"/>
  <c r="BD60" i="6"/>
  <c r="BD102" i="6"/>
  <c r="BJ98" i="6"/>
  <c r="BJ67" i="6"/>
  <c r="AX182" i="6"/>
  <c r="AR149" i="6"/>
  <c r="AX82" i="6"/>
  <c r="BP69" i="6"/>
  <c r="BJ82" i="6"/>
  <c r="AX30" i="6"/>
  <c r="AS4" i="6"/>
  <c r="AR169" i="6"/>
  <c r="AR145" i="6"/>
  <c r="AR119" i="6"/>
  <c r="AR21" i="6"/>
  <c r="AR13" i="6"/>
  <c r="AR185" i="6"/>
  <c r="AR41" i="6"/>
  <c r="AX87" i="6"/>
  <c r="BP8" i="6"/>
  <c r="BP137" i="6"/>
  <c r="AX96" i="6"/>
  <c r="AX165" i="6"/>
  <c r="BD155" i="6"/>
  <c r="BD81" i="6"/>
  <c r="BJ77" i="6"/>
  <c r="AX129" i="6"/>
  <c r="AX55" i="6"/>
  <c r="AR105" i="6"/>
  <c r="BP48" i="6"/>
  <c r="BP51" i="6"/>
  <c r="AR132" i="6"/>
  <c r="AR85" i="6"/>
  <c r="AR78" i="6"/>
  <c r="AR79" i="6"/>
  <c r="BW134" i="6"/>
  <c r="BW168" i="6"/>
  <c r="BP110" i="6"/>
  <c r="BW124" i="6"/>
  <c r="AX33" i="6"/>
  <c r="BJ13" i="6"/>
  <c r="BL13" i="6" s="1"/>
  <c r="BJ108" i="6"/>
  <c r="BL108" i="6" s="1"/>
  <c r="BV59" i="6"/>
  <c r="AX99" i="6"/>
  <c r="BW35" i="6"/>
  <c r="BX35" i="6" s="1"/>
  <c r="BE107" i="6"/>
  <c r="BW142" i="6"/>
  <c r="BK9" i="6"/>
  <c r="BW61" i="6"/>
  <c r="BW176" i="6"/>
  <c r="BX176" i="6" s="1"/>
  <c r="BW64" i="6"/>
  <c r="AY51" i="6"/>
  <c r="AY99" i="6"/>
  <c r="BE52" i="6"/>
  <c r="BW71" i="6"/>
  <c r="BX71" i="6" s="1"/>
  <c r="BW48" i="6"/>
  <c r="BX48" i="6" s="1"/>
  <c r="BW146" i="6"/>
  <c r="BX146" i="6" s="1"/>
  <c r="BW37" i="6"/>
  <c r="BX37" i="6" s="1"/>
  <c r="BJ169" i="6"/>
  <c r="BE65" i="6"/>
  <c r="BF65" i="6" s="1"/>
  <c r="BK86" i="6"/>
  <c r="BL86" i="6" s="1"/>
  <c r="BW6" i="6"/>
  <c r="BW58" i="6"/>
  <c r="BW84" i="6"/>
  <c r="BW65" i="6"/>
  <c r="BW66" i="6"/>
  <c r="BW45" i="6"/>
  <c r="BW7" i="6"/>
  <c r="BX7" i="6" s="1"/>
  <c r="BW158" i="6"/>
  <c r="BW11" i="6"/>
  <c r="BX11" i="6" s="1"/>
  <c r="BW8" i="6"/>
  <c r="BX8" i="6" s="1"/>
  <c r="BW19" i="6"/>
  <c r="BX19" i="6" s="1"/>
  <c r="BE117" i="6"/>
  <c r="BD126" i="6"/>
  <c r="BJ159" i="6"/>
  <c r="BD105" i="6"/>
  <c r="AX68" i="6"/>
  <c r="CA78" i="6"/>
  <c r="BV63" i="6"/>
  <c r="AR57" i="6"/>
  <c r="AY28" i="6"/>
  <c r="CA131" i="6"/>
  <c r="BQ29" i="6"/>
  <c r="BR29" i="6" s="1"/>
  <c r="BD29" i="6"/>
  <c r="AR70" i="6"/>
  <c r="AT70" i="6" s="1"/>
  <c r="CA44" i="6"/>
  <c r="CA15" i="6"/>
  <c r="CC15" i="6" s="1"/>
  <c r="BK14" i="6"/>
  <c r="AS156" i="6"/>
  <c r="BP114" i="6"/>
  <c r="AR90" i="6"/>
  <c r="BP148" i="6"/>
  <c r="BP15" i="6"/>
  <c r="BP150" i="6"/>
  <c r="BP171" i="6"/>
  <c r="AX140" i="6"/>
  <c r="AX28" i="6"/>
  <c r="BP106" i="6"/>
  <c r="BQ20" i="6"/>
  <c r="BR20" i="6" s="1"/>
  <c r="AS57" i="6"/>
  <c r="AX171" i="6"/>
  <c r="BX164" i="6"/>
  <c r="BX72" i="6"/>
  <c r="BX76" i="6"/>
  <c r="BD169" i="6"/>
  <c r="AX98" i="6"/>
  <c r="BD19" i="6"/>
  <c r="BP163" i="6"/>
  <c r="BW98" i="6"/>
  <c r="BW107" i="6"/>
  <c r="BW108" i="6"/>
  <c r="AR104" i="6"/>
  <c r="AX178" i="6"/>
  <c r="AR58" i="6"/>
  <c r="AR88" i="6"/>
  <c r="BD78" i="6"/>
  <c r="BD144" i="6"/>
  <c r="AX47" i="6"/>
  <c r="BD124" i="6"/>
  <c r="BD92" i="6"/>
  <c r="BW51" i="6"/>
  <c r="BJ111" i="6"/>
  <c r="AR139" i="6"/>
  <c r="AR95" i="6"/>
  <c r="BJ170" i="6"/>
  <c r="BJ79" i="6"/>
  <c r="BJ92" i="6"/>
  <c r="BD12" i="6"/>
  <c r="BJ102" i="6"/>
  <c r="BD113" i="6"/>
  <c r="BP133" i="6"/>
  <c r="BP95" i="6"/>
  <c r="BW43" i="6"/>
  <c r="BJ42" i="6"/>
  <c r="BP139" i="6"/>
  <c r="AR46" i="6"/>
  <c r="BD87" i="6"/>
  <c r="BP136" i="6"/>
  <c r="BJ138" i="6"/>
  <c r="AR133" i="6"/>
  <c r="AR135" i="6"/>
  <c r="BJ69" i="6"/>
  <c r="AR126" i="6"/>
  <c r="AX46" i="6"/>
  <c r="AR16" i="6"/>
  <c r="AR81" i="6"/>
  <c r="BP92" i="6"/>
  <c r="BP77" i="6"/>
  <c r="BP161" i="6"/>
  <c r="BP117" i="6"/>
  <c r="BP25" i="6"/>
  <c r="BP152" i="6"/>
  <c r="BP58" i="6"/>
  <c r="BP138" i="6"/>
  <c r="BP168" i="6"/>
  <c r="BP177" i="6"/>
  <c r="BW174" i="6"/>
  <c r="BD82" i="6"/>
  <c r="BD130" i="6"/>
  <c r="BD183" i="6"/>
  <c r="BV180" i="6"/>
  <c r="BJ80" i="6"/>
  <c r="BL80" i="6" s="1"/>
  <c r="BV22" i="6"/>
  <c r="BV170" i="6"/>
  <c r="BD137" i="6"/>
  <c r="AX146" i="6"/>
  <c r="BJ161" i="6"/>
  <c r="BV45" i="6"/>
  <c r="AX51" i="6"/>
  <c r="AX54" i="6"/>
  <c r="BK161" i="6"/>
  <c r="BD107" i="6"/>
  <c r="BJ9" i="6"/>
  <c r="AY142" i="6"/>
  <c r="BE137" i="6"/>
  <c r="BE108" i="6"/>
  <c r="BK43" i="6"/>
  <c r="BK52" i="6"/>
  <c r="BK71" i="6"/>
  <c r="BK152" i="6"/>
  <c r="BL152" i="6" s="1"/>
  <c r="BW123" i="6"/>
  <c r="BX123" i="6" s="1"/>
  <c r="AY48" i="6"/>
  <c r="BW97" i="6"/>
  <c r="BW157" i="6"/>
  <c r="BW143" i="6"/>
  <c r="BW173" i="6"/>
  <c r="BW101" i="6"/>
  <c r="BX101" i="6" s="1"/>
  <c r="BK35" i="6"/>
  <c r="BD109" i="6"/>
  <c r="BV84" i="6"/>
  <c r="BE68" i="6"/>
  <c r="BW135" i="6"/>
  <c r="BX135" i="6" s="1"/>
  <c r="BK179" i="6"/>
  <c r="BW32" i="6"/>
  <c r="BW169" i="6"/>
  <c r="BX169" i="6" s="1"/>
  <c r="BW130" i="6"/>
  <c r="BX130" i="6" s="1"/>
  <c r="AY79" i="6"/>
  <c r="BW155" i="6"/>
  <c r="BW184" i="6"/>
  <c r="BX184" i="6" s="1"/>
  <c r="BW77" i="6"/>
  <c r="BW46" i="6"/>
  <c r="BW85" i="6"/>
  <c r="CA180" i="6"/>
  <c r="AR24" i="6"/>
  <c r="AT24" i="6" s="1"/>
  <c r="CA57" i="6"/>
  <c r="CC57" i="6" s="1"/>
  <c r="AR118" i="6"/>
  <c r="AT118" i="6" s="1"/>
  <c r="AR29" i="6"/>
  <c r="AT29" i="6" s="1"/>
  <c r="AY23" i="6"/>
  <c r="AS166" i="6"/>
  <c r="BP44" i="6"/>
  <c r="BV157" i="6"/>
  <c r="AX114" i="6"/>
  <c r="BJ127" i="6"/>
  <c r="BL127" i="6" s="1"/>
  <c r="AS142" i="6"/>
  <c r="AX70" i="6"/>
  <c r="BK34" i="6"/>
  <c r="BL34" i="6" s="1"/>
  <c r="BQ166" i="6"/>
  <c r="BR166" i="6" s="1"/>
  <c r="BQ179" i="6"/>
  <c r="BR179" i="6" s="1"/>
  <c r="BD23" i="6"/>
  <c r="AS150" i="6"/>
  <c r="BV173" i="6"/>
  <c r="BV91" i="6"/>
  <c r="BX18" i="6"/>
  <c r="BV100" i="6"/>
  <c r="BW116" i="6"/>
  <c r="BX116" i="6" s="1"/>
  <c r="BV119" i="6"/>
  <c r="BL90" i="6"/>
  <c r="AY114" i="6"/>
  <c r="BL166" i="6"/>
  <c r="AR166" i="6"/>
  <c r="BP13" i="4"/>
  <c r="BP145" i="4"/>
  <c r="BY70" i="6"/>
  <c r="BP146" i="4"/>
  <c r="AR40" i="6"/>
  <c r="AS148" i="6"/>
  <c r="BJ37" i="6"/>
  <c r="BW89" i="6"/>
  <c r="BW185" i="6"/>
  <c r="BR180" i="6"/>
  <c r="BF66" i="6"/>
  <c r="BQ106" i="6"/>
  <c r="AS90" i="6"/>
  <c r="BW75" i="6"/>
  <c r="BL131" i="6"/>
  <c r="BJ44" i="6"/>
  <c r="BP131" i="6"/>
  <c r="BQ15" i="6"/>
  <c r="BL18" i="6"/>
  <c r="BP48" i="4"/>
  <c r="AR156" i="6"/>
  <c r="BP138" i="4"/>
  <c r="BP28" i="4"/>
  <c r="BQ89" i="6"/>
  <c r="BP40" i="6"/>
  <c r="BP140" i="4"/>
  <c r="BP179" i="4"/>
  <c r="BP79" i="4"/>
  <c r="BP182" i="4"/>
  <c r="BF17" i="6"/>
  <c r="AT34" i="6"/>
  <c r="BY90" i="6"/>
  <c r="AZ36" i="6"/>
  <c r="BQ57" i="6"/>
  <c r="BQ49" i="6"/>
  <c r="BV126" i="6"/>
  <c r="BP73" i="4"/>
  <c r="BV104" i="6"/>
  <c r="BQ14" i="6"/>
  <c r="BQ127" i="6"/>
  <c r="BP23" i="6"/>
  <c r="BF118" i="6"/>
  <c r="BP107" i="6"/>
  <c r="BJ14" i="6"/>
  <c r="BQ114" i="6"/>
  <c r="BQ44" i="6"/>
  <c r="BQ150" i="6"/>
  <c r="BQ148" i="6"/>
  <c r="AX43" i="6"/>
  <c r="BP54" i="6"/>
  <c r="BP4" i="6"/>
  <c r="BP83" i="6"/>
  <c r="BW50" i="6"/>
  <c r="BW180" i="6"/>
  <c r="BW59" i="6"/>
  <c r="BP18" i="6"/>
  <c r="BQ18" i="6"/>
  <c r="BQ34" i="6"/>
  <c r="BP70" i="6"/>
  <c r="BQ70" i="6"/>
  <c r="BE153" i="6"/>
  <c r="BL23" i="6"/>
  <c r="BJ49" i="6"/>
  <c r="BQ115" i="6"/>
  <c r="BE80" i="6"/>
  <c r="BQ171" i="6"/>
  <c r="BP134" i="6"/>
  <c r="AX37" i="6"/>
  <c r="BP32" i="6"/>
  <c r="BV174" i="6"/>
  <c r="BJ136" i="6"/>
  <c r="BQ153" i="6"/>
  <c r="BV9" i="6"/>
  <c r="BJ70" i="6"/>
  <c r="BK70" i="6"/>
  <c r="BQ164" i="6"/>
  <c r="BP162" i="6"/>
  <c r="CB72" i="6"/>
  <c r="AT14" i="6"/>
  <c r="BW36" i="6"/>
  <c r="BL36" i="6"/>
  <c r="BW167" i="6"/>
  <c r="BF134" i="6"/>
  <c r="BW160" i="6"/>
  <c r="BV160" i="6"/>
  <c r="BW17" i="6"/>
  <c r="BV17" i="6"/>
  <c r="BW74" i="6"/>
  <c r="BV74" i="6"/>
  <c r="BW165" i="6"/>
  <c r="BV165" i="6"/>
  <c r="BW4" i="6"/>
  <c r="BV4" i="6"/>
  <c r="BW152" i="6"/>
  <c r="BV152" i="6"/>
  <c r="BW10" i="6"/>
  <c r="BV10" i="6"/>
  <c r="BW161" i="6"/>
  <c r="BV161" i="6"/>
  <c r="BW110" i="6"/>
  <c r="BV110" i="6"/>
  <c r="BW96" i="6"/>
  <c r="BV96" i="6"/>
  <c r="BP71" i="6"/>
  <c r="AX119" i="6"/>
  <c r="AX31" i="6"/>
  <c r="BJ123" i="6"/>
  <c r="BD58" i="6"/>
  <c r="BV60" i="6"/>
  <c r="BP21" i="6"/>
  <c r="BJ180" i="6"/>
  <c r="BL180" i="6" s="1"/>
  <c r="AX155" i="6"/>
  <c r="BD178" i="6"/>
  <c r="BZ87" i="6"/>
  <c r="BJ87" i="6"/>
  <c r="AR45" i="6"/>
  <c r="AX158" i="6"/>
  <c r="BD161" i="6"/>
  <c r="AX52" i="6"/>
  <c r="BJ149" i="6"/>
  <c r="BP96" i="6"/>
  <c r="AX75" i="6"/>
  <c r="BJ153" i="6"/>
  <c r="BJ171" i="6"/>
  <c r="AR42" i="6"/>
  <c r="AR11" i="6"/>
  <c r="AX124" i="6"/>
  <c r="AR37" i="6"/>
  <c r="BJ6" i="6"/>
  <c r="BD147" i="6"/>
  <c r="BV99" i="6"/>
  <c r="BV124" i="6"/>
  <c r="AR130" i="6"/>
  <c r="AR60" i="6"/>
  <c r="AT60" i="6" s="1"/>
  <c r="BJ38" i="6"/>
  <c r="AR183" i="6"/>
  <c r="AX4" i="6"/>
  <c r="AR117" i="6"/>
  <c r="AR7" i="6"/>
  <c r="AT7" i="6" s="1"/>
  <c r="AR6" i="6"/>
  <c r="AR184" i="6"/>
  <c r="BD168" i="6"/>
  <c r="BJ184" i="6"/>
  <c r="AX48" i="6"/>
  <c r="BP68" i="6"/>
  <c r="BJ167" i="6"/>
  <c r="BZ36" i="6"/>
  <c r="BD36" i="6"/>
  <c r="BP84" i="6"/>
  <c r="BP108" i="6"/>
  <c r="BJ48" i="6"/>
  <c r="AX73" i="6"/>
  <c r="AX179" i="6"/>
  <c r="BP35" i="6"/>
  <c r="AX59" i="6"/>
  <c r="BD45" i="6"/>
  <c r="BP157" i="6"/>
  <c r="BV183" i="6"/>
  <c r="BV33" i="6"/>
  <c r="BV98" i="6"/>
  <c r="BW111" i="6"/>
  <c r="BV111" i="6"/>
  <c r="BW16" i="6"/>
  <c r="BV16" i="6"/>
  <c r="BW133" i="6"/>
  <c r="BV133" i="6"/>
  <c r="BW181" i="6"/>
  <c r="BV181" i="6"/>
  <c r="BW86" i="6"/>
  <c r="BV86" i="6"/>
  <c r="BW147" i="6"/>
  <c r="BV147" i="6"/>
  <c r="BW30" i="6"/>
  <c r="BV30" i="6"/>
  <c r="BW56" i="6"/>
  <c r="BV56" i="6"/>
  <c r="BW42" i="6"/>
  <c r="BV42" i="6"/>
  <c r="BW95" i="6"/>
  <c r="BV95" i="6"/>
  <c r="BW81" i="6"/>
  <c r="BV81" i="6"/>
  <c r="BP174" i="6"/>
  <c r="BJ61" i="6"/>
  <c r="BD53" i="6"/>
  <c r="BP22" i="6"/>
  <c r="BZ81" i="6"/>
  <c r="BP81" i="6"/>
  <c r="BJ142" i="6"/>
  <c r="BD6" i="6"/>
  <c r="BJ176" i="6"/>
  <c r="BD172" i="6"/>
  <c r="BP149" i="6"/>
  <c r="BV151" i="6"/>
  <c r="AX9" i="6"/>
  <c r="BD119" i="6"/>
  <c r="AR89" i="6"/>
  <c r="BJ122" i="6"/>
  <c r="AX35" i="6"/>
  <c r="AX180" i="6"/>
  <c r="BJ32" i="6"/>
  <c r="BD51" i="6"/>
  <c r="BJ124" i="6"/>
  <c r="BD136" i="6"/>
  <c r="BD103" i="6"/>
  <c r="AX12" i="6"/>
  <c r="BP142" i="6"/>
  <c r="BJ181" i="6"/>
  <c r="AX139" i="6"/>
  <c r="BJ143" i="6"/>
  <c r="BD93" i="6"/>
  <c r="BJ109" i="6"/>
  <c r="AR12" i="6"/>
  <c r="AR67" i="6"/>
  <c r="BP160" i="6"/>
  <c r="AR47" i="6"/>
  <c r="AX67" i="6"/>
  <c r="BP182" i="6"/>
  <c r="BJ71" i="6"/>
  <c r="BP130" i="6"/>
  <c r="AX53" i="6"/>
  <c r="AR172" i="6"/>
  <c r="BD48" i="6"/>
  <c r="BV136" i="6"/>
  <c r="BJ85" i="6"/>
  <c r="AX160" i="6"/>
  <c r="BP183" i="6"/>
  <c r="BD22" i="6"/>
  <c r="AX41" i="6"/>
  <c r="BD88" i="6"/>
  <c r="BP105" i="6"/>
  <c r="BP31" i="6"/>
  <c r="BJ172" i="6"/>
  <c r="BD32" i="6"/>
  <c r="BD151" i="6"/>
  <c r="BJ133" i="6"/>
  <c r="AX83" i="6"/>
  <c r="BP53" i="6"/>
  <c r="BP99" i="6"/>
  <c r="AX122" i="6"/>
  <c r="BW88" i="6"/>
  <c r="BV88" i="6"/>
  <c r="AX151" i="6"/>
  <c r="BJ41" i="6"/>
  <c r="BP63" i="6"/>
  <c r="BJ107" i="6"/>
  <c r="BP74" i="6"/>
  <c r="BJ4" i="6"/>
  <c r="BJ162" i="6"/>
  <c r="BD179" i="6"/>
  <c r="BV145" i="6"/>
  <c r="BW5" i="6"/>
  <c r="BV5" i="6"/>
  <c r="BW178" i="6"/>
  <c r="BV178" i="6"/>
  <c r="BW25" i="6"/>
  <c r="BV25" i="6"/>
  <c r="BW129" i="6"/>
  <c r="BV129" i="6"/>
  <c r="BW38" i="6"/>
  <c r="BV38" i="6"/>
  <c r="BW53" i="6"/>
  <c r="BV53" i="6"/>
  <c r="AX88" i="6"/>
  <c r="AX16" i="6"/>
  <c r="AZ16" i="6" s="1"/>
  <c r="BD76" i="6"/>
  <c r="BJ58" i="6"/>
  <c r="AX123" i="6"/>
  <c r="BP30" i="6"/>
  <c r="AR35" i="6"/>
  <c r="AR63" i="6"/>
  <c r="AT63" i="6" s="1"/>
  <c r="AR4" i="6"/>
  <c r="AR144" i="6"/>
  <c r="BD11" i="6"/>
  <c r="BD7" i="6"/>
  <c r="BD64" i="6"/>
  <c r="BV43" i="6"/>
  <c r="AR138" i="6"/>
  <c r="AX163" i="6"/>
  <c r="BP66" i="6"/>
  <c r="BJ129" i="6"/>
  <c r="BJ173" i="6"/>
  <c r="AX56" i="6"/>
  <c r="BP45" i="6"/>
  <c r="AR125" i="6"/>
  <c r="AT125" i="6" s="1"/>
  <c r="BJ17" i="6"/>
  <c r="BD8" i="6"/>
  <c r="BJ130" i="6"/>
  <c r="BD85" i="6"/>
  <c r="BZ55" i="6"/>
  <c r="BP55" i="6"/>
  <c r="BP123" i="6"/>
  <c r="AR101" i="6"/>
  <c r="BP93" i="6"/>
  <c r="AX144" i="6"/>
  <c r="BZ113" i="6"/>
  <c r="BJ113" i="6"/>
  <c r="AX172" i="6"/>
  <c r="AR182" i="6"/>
  <c r="BV69" i="6"/>
  <c r="AR120" i="6"/>
  <c r="AT120" i="6" s="1"/>
  <c r="AX26" i="6"/>
  <c r="BD139" i="6"/>
  <c r="AR173" i="6"/>
  <c r="BV51" i="6"/>
  <c r="BP173" i="6"/>
  <c r="BP119" i="6"/>
  <c r="BJ175" i="6"/>
  <c r="AX17" i="6"/>
  <c r="BJ50" i="6"/>
  <c r="BP141" i="6"/>
  <c r="BD116" i="6"/>
  <c r="BJ56" i="6"/>
  <c r="BP82" i="6"/>
  <c r="BJ89" i="6"/>
  <c r="BD185" i="6"/>
  <c r="BJ178" i="6"/>
  <c r="BJ75" i="6"/>
  <c r="BJ16" i="6"/>
  <c r="BD9" i="6"/>
  <c r="BD31" i="6"/>
  <c r="BD26" i="6"/>
  <c r="AX39" i="6"/>
  <c r="BD59" i="6"/>
  <c r="BP91" i="6"/>
  <c r="BD62" i="6"/>
  <c r="AX121" i="6"/>
  <c r="BJ25" i="6"/>
  <c r="BJ112" i="6"/>
  <c r="BJ100" i="6"/>
  <c r="BJ105" i="6"/>
  <c r="BD104" i="6"/>
  <c r="BW125" i="6"/>
  <c r="BV125" i="6"/>
  <c r="BD159" i="6"/>
  <c r="BV31" i="6"/>
  <c r="BJ117" i="6"/>
  <c r="BJ165" i="6"/>
  <c r="BD37" i="6"/>
  <c r="BP50" i="6"/>
  <c r="BJ97" i="6"/>
  <c r="BD42" i="6"/>
  <c r="BP62" i="6"/>
  <c r="BD97" i="6"/>
  <c r="AX159" i="6"/>
  <c r="AR152" i="6"/>
  <c r="AR97" i="6"/>
  <c r="AR33" i="6"/>
  <c r="AT33" i="6" s="1"/>
  <c r="AR66" i="6"/>
  <c r="AR157" i="6"/>
  <c r="AR48" i="6"/>
  <c r="AT48" i="6" s="1"/>
  <c r="AR171" i="6"/>
  <c r="AR147" i="6"/>
  <c r="BZ115" i="6"/>
  <c r="AR115" i="6"/>
  <c r="AT115" i="6" s="1"/>
  <c r="AR91" i="6"/>
  <c r="AR82" i="6"/>
  <c r="AT82" i="6" s="1"/>
  <c r="BV134" i="6"/>
  <c r="BV54" i="6"/>
  <c r="BV21" i="6"/>
  <c r="BV168" i="6"/>
  <c r="BW78" i="6"/>
  <c r="BV78" i="6"/>
  <c r="BW163" i="6"/>
  <c r="BV163" i="6"/>
  <c r="BW177" i="6"/>
  <c r="BV177" i="6"/>
  <c r="BW182" i="6"/>
  <c r="BV182" i="6"/>
  <c r="BW93" i="6"/>
  <c r="BV93" i="6"/>
  <c r="BW87" i="6"/>
  <c r="BV87" i="6"/>
  <c r="BW144" i="6"/>
  <c r="BW172" i="6"/>
  <c r="BV172" i="6"/>
  <c r="AR71" i="6"/>
  <c r="BD56" i="6"/>
  <c r="BJ93" i="6"/>
  <c r="BP111" i="6"/>
  <c r="BP47" i="6"/>
  <c r="BJ19" i="6"/>
  <c r="BD33" i="6"/>
  <c r="BZ95" i="6"/>
  <c r="BD95" i="6"/>
  <c r="BZ5" i="6"/>
  <c r="AX5" i="6"/>
  <c r="BP109" i="6"/>
  <c r="BP64" i="6"/>
  <c r="BP165" i="6"/>
  <c r="BD84" i="6"/>
  <c r="BP75" i="6"/>
  <c r="BD180" i="6"/>
  <c r="BP60" i="6"/>
  <c r="AR68" i="6"/>
  <c r="AR159" i="6"/>
  <c r="BJ128" i="6"/>
  <c r="BD25" i="6"/>
  <c r="BD38" i="6"/>
  <c r="AX38" i="6"/>
  <c r="AX157" i="6"/>
  <c r="BD123" i="6"/>
  <c r="BP33" i="6"/>
  <c r="AX116" i="6"/>
  <c r="BD21" i="6"/>
  <c r="AR155" i="6"/>
  <c r="AX65" i="6"/>
  <c r="BD47" i="6"/>
  <c r="AX10" i="6"/>
  <c r="BD117" i="6"/>
  <c r="BD157" i="6"/>
  <c r="AX111" i="6"/>
  <c r="BD52" i="6"/>
  <c r="AR38" i="6"/>
  <c r="BP39" i="6"/>
  <c r="BD67" i="6"/>
  <c r="BJ54" i="6"/>
  <c r="AX7" i="6"/>
  <c r="AX161" i="6"/>
  <c r="AR25" i="6"/>
  <c r="BV103" i="6"/>
  <c r="BD149" i="6"/>
  <c r="AR74" i="6"/>
  <c r="BP175" i="6"/>
  <c r="BD28" i="6"/>
  <c r="AX130" i="6"/>
  <c r="AX42" i="6"/>
  <c r="BD132" i="6"/>
  <c r="BD13" i="6"/>
  <c r="BJ68" i="6"/>
  <c r="BP135" i="6"/>
  <c r="BW73" i="6"/>
  <c r="BV73" i="6"/>
  <c r="BP17" i="6"/>
  <c r="BJ31" i="6"/>
  <c r="BD160" i="6"/>
  <c r="AX135" i="6"/>
  <c r="BD54" i="6"/>
  <c r="AX62" i="6"/>
  <c r="BJ145" i="6"/>
  <c r="BJ119" i="6"/>
  <c r="BP167" i="6"/>
  <c r="AX154" i="6"/>
  <c r="AX89" i="6"/>
  <c r="AX185" i="6"/>
  <c r="BJ125" i="6"/>
  <c r="BP16" i="6"/>
  <c r="BP104" i="6"/>
  <c r="BP155" i="6"/>
  <c r="BV149" i="6"/>
  <c r="BV108" i="6"/>
  <c r="BJ11" i="6"/>
  <c r="BD170" i="6"/>
  <c r="AX125" i="6"/>
  <c r="AX60" i="6"/>
  <c r="BP129" i="6"/>
  <c r="AX19" i="6"/>
  <c r="BD125" i="6"/>
  <c r="AX50" i="6"/>
  <c r="BJ174" i="6"/>
  <c r="BP61" i="6"/>
  <c r="BJ104" i="6"/>
  <c r="BD133" i="6"/>
  <c r="BP12" i="6"/>
  <c r="BW100" i="6"/>
  <c r="BD99" i="6"/>
  <c r="BW122" i="6"/>
  <c r="AX162" i="6"/>
  <c r="BD41" i="6"/>
  <c r="AX97" i="6"/>
  <c r="BW141" i="6"/>
  <c r="BD112" i="6"/>
  <c r="AX64" i="6"/>
  <c r="BD135" i="6"/>
  <c r="AX173" i="6"/>
  <c r="AX25" i="6"/>
  <c r="BJ132" i="6"/>
  <c r="AR65" i="6"/>
  <c r="BD176" i="6"/>
  <c r="BJ96" i="6"/>
  <c r="BD61" i="6"/>
  <c r="BP169" i="6"/>
  <c r="BD122" i="6"/>
  <c r="AX120" i="6"/>
  <c r="BP181" i="6"/>
  <c r="BJ60" i="6"/>
  <c r="AX66" i="6"/>
  <c r="AX112" i="6"/>
  <c r="BJ103" i="6"/>
  <c r="BD63" i="6"/>
  <c r="BV175" i="6"/>
  <c r="BJ59" i="6"/>
  <c r="BP9" i="6"/>
  <c r="BW119" i="6"/>
  <c r="AR136" i="6"/>
  <c r="AT136" i="6" s="1"/>
  <c r="AR22" i="6"/>
  <c r="AR32" i="6"/>
  <c r="AR180" i="6"/>
  <c r="AT180" i="6" s="1"/>
  <c r="AR10" i="6"/>
  <c r="AR153" i="6"/>
  <c r="AR103" i="6"/>
  <c r="AR26" i="6"/>
  <c r="AR124" i="6"/>
  <c r="AR111" i="6"/>
  <c r="AR8" i="6"/>
  <c r="AR102" i="6"/>
  <c r="AR61" i="6"/>
  <c r="AR160" i="6"/>
  <c r="AT160" i="6" s="1"/>
  <c r="AR161" i="6"/>
  <c r="AR52" i="6"/>
  <c r="BZ92" i="6"/>
  <c r="AR92" i="6"/>
  <c r="AR56" i="6"/>
  <c r="AR143" i="6"/>
  <c r="AR93" i="6"/>
  <c r="AT93" i="6" s="1"/>
  <c r="AR28" i="6"/>
  <c r="BZ15" i="6"/>
  <c r="CB15" i="6" s="1"/>
  <c r="AR15" i="6"/>
  <c r="AT15" i="6" s="1"/>
  <c r="BZ114" i="6"/>
  <c r="AR114" i="6"/>
  <c r="AT114" i="6" s="1"/>
  <c r="AR69" i="6"/>
  <c r="AR162" i="6"/>
  <c r="BP125" i="6"/>
  <c r="AX169" i="6"/>
  <c r="BP13" i="6"/>
  <c r="BP132" i="6"/>
  <c r="AX109" i="6"/>
  <c r="BP172" i="6"/>
  <c r="BD163" i="6"/>
  <c r="AX134" i="6"/>
  <c r="BD152" i="6"/>
  <c r="AX128" i="6"/>
  <c r="AX94" i="6"/>
  <c r="BZ110" i="6"/>
  <c r="BJ110" i="6"/>
  <c r="AX138" i="6"/>
  <c r="BJ65" i="6"/>
  <c r="BD173" i="6"/>
  <c r="AX27" i="6"/>
  <c r="BP145" i="6"/>
  <c r="BD73" i="6"/>
  <c r="BZ79" i="6"/>
  <c r="BP79" i="6"/>
  <c r="BJ126" i="6"/>
  <c r="BD100" i="6"/>
  <c r="BD35" i="6"/>
  <c r="BV107" i="6"/>
  <c r="BP36" i="6"/>
  <c r="AX152" i="6"/>
  <c r="AX126" i="6"/>
  <c r="AX137" i="6"/>
  <c r="BV179" i="6"/>
  <c r="BD75" i="6"/>
  <c r="AX141" i="6"/>
  <c r="BJ88" i="6"/>
  <c r="BZ46" i="6"/>
  <c r="BP46" i="6"/>
  <c r="AX132" i="6"/>
  <c r="BP76" i="6"/>
  <c r="BW63" i="6"/>
  <c r="AX175" i="6"/>
  <c r="AR19" i="6"/>
  <c r="AR165" i="6"/>
  <c r="AT165" i="6" s="1"/>
  <c r="AR30" i="6"/>
  <c r="AR77" i="6"/>
  <c r="AT77" i="6" s="1"/>
  <c r="BZ131" i="6"/>
  <c r="AR131" i="6"/>
  <c r="AT131" i="6" s="1"/>
  <c r="BZ106" i="6"/>
  <c r="AR106" i="6"/>
  <c r="AR123" i="6"/>
  <c r="AR142" i="6"/>
  <c r="AR134" i="6"/>
  <c r="AR177" i="6"/>
  <c r="AR39" i="6"/>
  <c r="BZ49" i="6"/>
  <c r="AR49" i="6"/>
  <c r="AT49" i="6" s="1"/>
  <c r="AR80" i="6"/>
  <c r="AT80" i="6" s="1"/>
  <c r="BF121" i="6"/>
  <c r="BV122" i="6"/>
  <c r="BV75" i="6"/>
  <c r="BV36" i="6"/>
  <c r="BJ76" i="6"/>
  <c r="BD165" i="6"/>
  <c r="BD145" i="6"/>
  <c r="AX101" i="6"/>
  <c r="AX181" i="6"/>
  <c r="BD30" i="6"/>
  <c r="AX84" i="6"/>
  <c r="AX104" i="6"/>
  <c r="BP100" i="6"/>
  <c r="AX133" i="6"/>
  <c r="BP88" i="6"/>
  <c r="BZ78" i="6"/>
  <c r="BP78" i="6"/>
  <c r="BP94" i="6"/>
  <c r="BD177" i="6"/>
  <c r="BJ84" i="6"/>
  <c r="AX13" i="6"/>
  <c r="BJ151" i="6"/>
  <c r="BJ73" i="6"/>
  <c r="AX167" i="6"/>
  <c r="BJ157" i="6"/>
  <c r="BJ94" i="6"/>
  <c r="BD50" i="6"/>
  <c r="AX136" i="6"/>
  <c r="BP122" i="6"/>
  <c r="BP154" i="6"/>
  <c r="BJ163" i="6"/>
  <c r="BD16" i="6"/>
  <c r="AX76" i="6"/>
  <c r="AX168" i="6"/>
  <c r="BJ134" i="6"/>
  <c r="BP159" i="6"/>
  <c r="AX74" i="6"/>
  <c r="AX102" i="6"/>
  <c r="BP146" i="6"/>
  <c r="AX107" i="6"/>
  <c r="BP185" i="6"/>
  <c r="BV159" i="6"/>
  <c r="BD141" i="6"/>
  <c r="BP184" i="6"/>
  <c r="BZ127" i="6"/>
  <c r="AR127" i="6"/>
  <c r="AR137" i="6"/>
  <c r="BZ86" i="6"/>
  <c r="AR86" i="6"/>
  <c r="AR146" i="6"/>
  <c r="AR27" i="6"/>
  <c r="AT27" i="6" s="1"/>
  <c r="AR18" i="6"/>
  <c r="AT18" i="6" s="1"/>
  <c r="BD18" i="6"/>
  <c r="BF18" i="6" s="1"/>
  <c r="AR121" i="6"/>
  <c r="AR129" i="6"/>
  <c r="AR50" i="6"/>
  <c r="AT50" i="6" s="1"/>
  <c r="BZ44" i="6"/>
  <c r="AR44" i="6"/>
  <c r="AT44" i="6" s="1"/>
  <c r="BF181" i="6"/>
  <c r="BV185" i="6"/>
  <c r="BV89" i="6"/>
  <c r="BL164" i="6"/>
  <c r="AZ61" i="6"/>
  <c r="BL24" i="6"/>
  <c r="BF44" i="6"/>
  <c r="BL15" i="6"/>
  <c r="AT151" i="6"/>
  <c r="BL57" i="6"/>
  <c r="BF174" i="6"/>
  <c r="BR140" i="6"/>
  <c r="AZ148" i="6"/>
  <c r="AY154" i="6"/>
  <c r="BK22" i="6"/>
  <c r="AS38" i="6"/>
  <c r="BQ147" i="6"/>
  <c r="BK101" i="6"/>
  <c r="BQ105" i="6"/>
  <c r="BK31" i="6"/>
  <c r="AS129" i="6"/>
  <c r="AY117" i="6"/>
  <c r="AY6" i="6"/>
  <c r="BK41" i="6"/>
  <c r="BE169" i="6"/>
  <c r="BE19" i="6"/>
  <c r="BQ116" i="6"/>
  <c r="BR116" i="6" s="1"/>
  <c r="BK172" i="6"/>
  <c r="AY38" i="6"/>
  <c r="BK25" i="6"/>
  <c r="AS39" i="6"/>
  <c r="BQ45" i="6"/>
  <c r="AY116" i="6"/>
  <c r="BE104" i="6"/>
  <c r="BK132" i="6"/>
  <c r="AS104" i="6"/>
  <c r="AY141" i="6"/>
  <c r="AS88" i="6"/>
  <c r="BK167" i="6"/>
  <c r="AY172" i="6"/>
  <c r="BK54" i="6"/>
  <c r="BQ39" i="6"/>
  <c r="AS97" i="6"/>
  <c r="AS52" i="6"/>
  <c r="BK175" i="6"/>
  <c r="BQ84" i="6"/>
  <c r="AY47" i="6"/>
  <c r="BE6" i="6"/>
  <c r="BQ17" i="6"/>
  <c r="BE163" i="6"/>
  <c r="BK56" i="6"/>
  <c r="AY94" i="6"/>
  <c r="BQ174" i="6"/>
  <c r="AY157" i="6"/>
  <c r="BE124" i="6"/>
  <c r="BQ63" i="6"/>
  <c r="BE92" i="6"/>
  <c r="BK111" i="6"/>
  <c r="AY42" i="6"/>
  <c r="AS139" i="6"/>
  <c r="AS95" i="6"/>
  <c r="AS161" i="6"/>
  <c r="BK170" i="6"/>
  <c r="BK79" i="6"/>
  <c r="BE168" i="6"/>
  <c r="BK113" i="6"/>
  <c r="AY17" i="6"/>
  <c r="AS25" i="6"/>
  <c r="BK92" i="6"/>
  <c r="BK128" i="6"/>
  <c r="BE12" i="6"/>
  <c r="AY151" i="6"/>
  <c r="BQ141" i="6"/>
  <c r="BK102" i="6"/>
  <c r="BE116" i="6"/>
  <c r="BE113" i="6"/>
  <c r="BQ133" i="6"/>
  <c r="BQ95" i="6"/>
  <c r="BQ155" i="6"/>
  <c r="BK112" i="6"/>
  <c r="AS42" i="6"/>
  <c r="BK60" i="6"/>
  <c r="BE172" i="6"/>
  <c r="BK105" i="6"/>
  <c r="AY181" i="6"/>
  <c r="BE63" i="6"/>
  <c r="AY65" i="6"/>
  <c r="AY25" i="6"/>
  <c r="BE37" i="6"/>
  <c r="BE93" i="6"/>
  <c r="BQ50" i="6"/>
  <c r="AY137" i="6"/>
  <c r="AY84" i="6"/>
  <c r="AS37" i="6"/>
  <c r="BK6" i="6"/>
  <c r="BE149" i="6"/>
  <c r="BE30" i="6"/>
  <c r="AY169" i="6"/>
  <c r="BQ13" i="6"/>
  <c r="BK42" i="6"/>
  <c r="BQ139" i="6"/>
  <c r="AS46" i="6"/>
  <c r="BE87" i="6"/>
  <c r="BE26" i="6"/>
  <c r="BQ136" i="6"/>
  <c r="BK48" i="6"/>
  <c r="BK138" i="6"/>
  <c r="AY121" i="6"/>
  <c r="BE67" i="6"/>
  <c r="AS133" i="6"/>
  <c r="BQ74" i="6"/>
  <c r="BE170" i="6"/>
  <c r="BK4" i="6"/>
  <c r="BK162" i="6"/>
  <c r="BQ157" i="6"/>
  <c r="BE176" i="6"/>
  <c r="BQ53" i="6"/>
  <c r="BQ78" i="6"/>
  <c r="BE42" i="6"/>
  <c r="AY112" i="6"/>
  <c r="BK104" i="6"/>
  <c r="BK103" i="6"/>
  <c r="AS135" i="6"/>
  <c r="BE122" i="6"/>
  <c r="BK69" i="6"/>
  <c r="BE53" i="6"/>
  <c r="AS65" i="6"/>
  <c r="AS126" i="6"/>
  <c r="AY46" i="6"/>
  <c r="BQ185" i="6"/>
  <c r="BE16" i="6"/>
  <c r="AS16" i="6"/>
  <c r="BE165" i="6"/>
  <c r="BQ169" i="6"/>
  <c r="BK163" i="6"/>
  <c r="BQ146" i="6"/>
  <c r="BE112" i="6"/>
  <c r="AS81" i="6"/>
  <c r="BE145" i="6"/>
  <c r="BQ182" i="6"/>
  <c r="BQ92" i="6"/>
  <c r="BQ77" i="6"/>
  <c r="BQ32" i="6"/>
  <c r="BQ161" i="6"/>
  <c r="BQ117" i="6"/>
  <c r="BQ4" i="6"/>
  <c r="BQ25" i="6"/>
  <c r="BQ152" i="6"/>
  <c r="BQ58" i="6"/>
  <c r="BQ138" i="6"/>
  <c r="BQ81" i="6"/>
  <c r="BQ183" i="6"/>
  <c r="BQ99" i="6"/>
  <c r="BQ54" i="6"/>
  <c r="BQ168" i="6"/>
  <c r="BQ177" i="6"/>
  <c r="AS157" i="6"/>
  <c r="BE82" i="6"/>
  <c r="BK136" i="6"/>
  <c r="BE130" i="6"/>
  <c r="BE119" i="6"/>
  <c r="BE84" i="6"/>
  <c r="BK85" i="6"/>
  <c r="BE183" i="6"/>
  <c r="BE109" i="6"/>
  <c r="BZ24" i="6"/>
  <c r="CA90" i="6"/>
  <c r="AY90" i="6"/>
  <c r="AZ90" i="6" s="1"/>
  <c r="BZ118" i="6"/>
  <c r="CB118" i="6" s="1"/>
  <c r="CA118" i="6"/>
  <c r="CC118" i="6" s="1"/>
  <c r="AY118" i="6"/>
  <c r="AZ118" i="6" s="1"/>
  <c r="BZ156" i="6"/>
  <c r="BZ29" i="6"/>
  <c r="CA140" i="6"/>
  <c r="AY140" i="6"/>
  <c r="BL29" i="6"/>
  <c r="AY44" i="6"/>
  <c r="AZ44" i="6" s="1"/>
  <c r="BF154" i="6"/>
  <c r="BF34" i="6"/>
  <c r="AZ20" i="6"/>
  <c r="AY40" i="6"/>
  <c r="AZ40" i="6" s="1"/>
  <c r="BF150" i="6"/>
  <c r="AY15" i="6"/>
  <c r="BK68" i="6"/>
  <c r="BQ160" i="6"/>
  <c r="BQ11" i="6"/>
  <c r="AS92" i="6"/>
  <c r="AY183" i="6"/>
  <c r="AY53" i="6"/>
  <c r="AS100" i="6"/>
  <c r="BK26" i="6"/>
  <c r="BE120" i="6"/>
  <c r="BE36" i="6"/>
  <c r="AY98" i="6"/>
  <c r="AY26" i="6"/>
  <c r="BQ163" i="6"/>
  <c r="BK130" i="6"/>
  <c r="AY62" i="6"/>
  <c r="BK123" i="6"/>
  <c r="AY125" i="6"/>
  <c r="BK19" i="6"/>
  <c r="BK145" i="6"/>
  <c r="BE103" i="6"/>
  <c r="BQ55" i="6"/>
  <c r="BE141" i="6"/>
  <c r="AY178" i="6"/>
  <c r="AS58" i="6"/>
  <c r="BE78" i="6"/>
  <c r="BE144" i="6"/>
  <c r="BQ112" i="6"/>
  <c r="BQ67" i="6"/>
  <c r="AS162" i="6"/>
  <c r="BE139" i="6"/>
  <c r="BK116" i="6"/>
  <c r="BL116" i="6" s="1"/>
  <c r="BK182" i="6"/>
  <c r="BQ130" i="6"/>
  <c r="BE95" i="6"/>
  <c r="AY93" i="6"/>
  <c r="AS56" i="6"/>
  <c r="AY134" i="6"/>
  <c r="BE39" i="6"/>
  <c r="BQ93" i="6"/>
  <c r="BQ143" i="6"/>
  <c r="BE147" i="6"/>
  <c r="BQ173" i="6"/>
  <c r="AS19" i="6"/>
  <c r="BQ104" i="6"/>
  <c r="AY147" i="6"/>
  <c r="BK61" i="6"/>
  <c r="AS155" i="6"/>
  <c r="BQ33" i="6"/>
  <c r="AY101" i="6"/>
  <c r="AS108" i="6"/>
  <c r="BK126" i="6"/>
  <c r="AY144" i="6"/>
  <c r="BE21" i="6"/>
  <c r="AY5" i="6"/>
  <c r="BE58" i="6"/>
  <c r="BK94" i="6"/>
  <c r="AY132" i="6"/>
  <c r="BE123" i="6"/>
  <c r="AY12" i="6"/>
  <c r="AY163" i="6"/>
  <c r="BE75" i="6"/>
  <c r="BK93" i="6"/>
  <c r="AY124" i="6"/>
  <c r="BK151" i="6"/>
  <c r="AY145" i="6"/>
  <c r="AS144" i="6"/>
  <c r="AS55" i="6"/>
  <c r="BQ19" i="6"/>
  <c r="BQ128" i="6"/>
  <c r="AS66" i="6"/>
  <c r="AY161" i="6"/>
  <c r="BK160" i="6"/>
  <c r="BK168" i="6"/>
  <c r="BE88" i="6"/>
  <c r="BQ113" i="6"/>
  <c r="AS32" i="6"/>
  <c r="AY143" i="6"/>
  <c r="BE4" i="6"/>
  <c r="AS122" i="6"/>
  <c r="AS12" i="6"/>
  <c r="AS138" i="6"/>
  <c r="AY135" i="6"/>
  <c r="AS45" i="6"/>
  <c r="BQ16" i="6"/>
  <c r="BK109" i="6"/>
  <c r="BE185" i="6"/>
  <c r="BK107" i="6"/>
  <c r="BQ178" i="6"/>
  <c r="AY45" i="6"/>
  <c r="BQ165" i="6"/>
  <c r="AY7" i="6"/>
  <c r="BQ22" i="6"/>
  <c r="BK99" i="6"/>
  <c r="BK5" i="6"/>
  <c r="BE96" i="6"/>
  <c r="BK120" i="6"/>
  <c r="BE59" i="6"/>
  <c r="AS43" i="6"/>
  <c r="BE62" i="6"/>
  <c r="BK33" i="6"/>
  <c r="AS146" i="6"/>
  <c r="AS130" i="6"/>
  <c r="AY10" i="6"/>
  <c r="AS154" i="6"/>
  <c r="BE173" i="6"/>
  <c r="BK100" i="6"/>
  <c r="AY66" i="6"/>
  <c r="AS51" i="6"/>
  <c r="BE179" i="6"/>
  <c r="BK32" i="6"/>
  <c r="BE159" i="6"/>
  <c r="AS98" i="6"/>
  <c r="AY175" i="6"/>
  <c r="AS59" i="6"/>
  <c r="BE50" i="6"/>
  <c r="BE61" i="6"/>
  <c r="BE22" i="6"/>
  <c r="BE13" i="6"/>
  <c r="BQ86" i="6"/>
  <c r="BK78" i="6"/>
  <c r="AY91" i="6"/>
  <c r="BQ42" i="6"/>
  <c r="BE146" i="6"/>
  <c r="AS87" i="6"/>
  <c r="AY39" i="6"/>
  <c r="AY128" i="6"/>
  <c r="BQ38" i="6"/>
  <c r="BE151" i="6"/>
  <c r="BK184" i="6"/>
  <c r="AY92" i="6"/>
  <c r="BK53" i="6"/>
  <c r="AS143" i="6"/>
  <c r="AS99" i="6"/>
  <c r="AS76" i="6"/>
  <c r="BK178" i="6"/>
  <c r="BQ129" i="6"/>
  <c r="BK84" i="6"/>
  <c r="AY133" i="6"/>
  <c r="AS181" i="6"/>
  <c r="BQ62" i="6"/>
  <c r="BE142" i="6"/>
  <c r="BE100" i="6"/>
  <c r="BE133" i="6"/>
  <c r="AS103" i="6"/>
  <c r="AS141" i="6"/>
  <c r="AS9" i="6"/>
  <c r="AY76" i="6"/>
  <c r="BQ154" i="6"/>
  <c r="BK76" i="6"/>
  <c r="AS174" i="6"/>
  <c r="BQ56" i="6"/>
  <c r="BQ6" i="6"/>
  <c r="BQ12" i="6"/>
  <c r="BK165" i="6"/>
  <c r="BE129" i="6"/>
  <c r="BQ103" i="6"/>
  <c r="BQ68" i="6"/>
  <c r="AY32" i="6"/>
  <c r="BQ52" i="6"/>
  <c r="BQ60" i="6"/>
  <c r="BQ30" i="6"/>
  <c r="BQ175" i="6"/>
  <c r="AS184" i="6"/>
  <c r="BQ75" i="6"/>
  <c r="AS91" i="6"/>
  <c r="AY9" i="6"/>
  <c r="AY35" i="6"/>
  <c r="BZ166" i="6"/>
  <c r="CA164" i="6"/>
  <c r="AY164" i="6"/>
  <c r="AZ80" i="6"/>
  <c r="BF57" i="6"/>
  <c r="AY57" i="6"/>
  <c r="AZ57" i="6" s="1"/>
  <c r="AT113" i="6"/>
  <c r="BQ167" i="6"/>
  <c r="BE184" i="6"/>
  <c r="BE69" i="6"/>
  <c r="BQ135" i="6"/>
  <c r="AS10" i="6"/>
  <c r="BE86" i="6"/>
  <c r="BE111" i="6"/>
  <c r="BE162" i="6"/>
  <c r="BE43" i="6"/>
  <c r="BK58" i="6"/>
  <c r="AS71" i="6"/>
  <c r="AY139" i="6"/>
  <c r="BE178" i="6"/>
  <c r="BE136" i="6"/>
  <c r="BK129" i="6"/>
  <c r="BK181" i="6"/>
  <c r="BK143" i="6"/>
  <c r="BK124" i="6"/>
  <c r="BQ109" i="6"/>
  <c r="AY123" i="6"/>
  <c r="BK96" i="6"/>
  <c r="BE25" i="6"/>
  <c r="BQ71" i="6"/>
  <c r="BQ111" i="6"/>
  <c r="AY122" i="6"/>
  <c r="AY184" i="6"/>
  <c r="BQ123" i="6"/>
  <c r="AY155" i="6"/>
  <c r="BE9" i="6"/>
  <c r="BK7" i="6"/>
  <c r="AS5" i="6"/>
  <c r="AY71" i="6"/>
  <c r="BQ108" i="6"/>
  <c r="BK50" i="6"/>
  <c r="BE11" i="6"/>
  <c r="BK45" i="6"/>
  <c r="BQ142" i="6"/>
  <c r="BE7" i="6"/>
  <c r="BQ21" i="6"/>
  <c r="AY103" i="6"/>
  <c r="AS147" i="6"/>
  <c r="BK11" i="6"/>
  <c r="BQ35" i="6"/>
  <c r="AY170" i="6"/>
  <c r="BE47" i="6"/>
  <c r="BK74" i="6"/>
  <c r="BE79" i="6"/>
  <c r="AS61" i="6"/>
  <c r="BE132" i="6"/>
  <c r="AY21" i="6"/>
  <c r="BE158" i="6"/>
  <c r="AS176" i="6"/>
  <c r="AS30" i="6"/>
  <c r="AS177" i="6"/>
  <c r="BK183" i="6"/>
  <c r="AS102" i="6"/>
  <c r="AS73" i="6"/>
  <c r="BK125" i="6"/>
  <c r="BK66" i="6"/>
  <c r="BE161" i="6"/>
  <c r="BQ26" i="6"/>
  <c r="BQ97" i="6"/>
  <c r="BE27" i="6"/>
  <c r="BQ151" i="6"/>
  <c r="AY73" i="6"/>
  <c r="AY85" i="6"/>
  <c r="AS83" i="6"/>
  <c r="BE74" i="6"/>
  <c r="AS110" i="6"/>
  <c r="BQ162" i="6"/>
  <c r="AY102" i="6"/>
  <c r="BQ94" i="6"/>
  <c r="BE125" i="6"/>
  <c r="BQ79" i="6"/>
  <c r="AY107" i="6"/>
  <c r="AY167" i="6"/>
  <c r="AY64" i="6"/>
  <c r="AS170" i="6"/>
  <c r="BE77" i="6"/>
  <c r="AY152" i="6"/>
  <c r="AS109" i="6"/>
  <c r="BQ76" i="6"/>
  <c r="AY74" i="6"/>
  <c r="BQ184" i="6"/>
  <c r="AY37" i="6"/>
  <c r="BQ43" i="6"/>
  <c r="BQ176" i="6"/>
  <c r="AS8" i="6"/>
  <c r="BK119" i="6"/>
  <c r="BK139" i="6"/>
  <c r="AS123" i="6"/>
  <c r="BE91" i="6"/>
  <c r="BQ31" i="6"/>
  <c r="AY109" i="6"/>
  <c r="BQ172" i="6"/>
  <c r="AS64" i="6"/>
  <c r="BE160" i="6"/>
  <c r="BQ82" i="6"/>
  <c r="BK110" i="6"/>
  <c r="AY138" i="6"/>
  <c r="BQ27" i="6"/>
  <c r="BK65" i="6"/>
  <c r="AY60" i="6"/>
  <c r="BE45" i="6"/>
  <c r="AS54" i="6"/>
  <c r="AS31" i="6"/>
  <c r="BQ145" i="6"/>
  <c r="BQ170" i="6"/>
  <c r="BE99" i="6"/>
  <c r="BE177" i="6"/>
  <c r="AY162" i="6"/>
  <c r="BE48" i="6"/>
  <c r="BK174" i="6"/>
  <c r="BK117" i="6"/>
  <c r="AY136" i="6"/>
  <c r="BQ64" i="6"/>
  <c r="BE97" i="6"/>
  <c r="AS178" i="6"/>
  <c r="AY120" i="6"/>
  <c r="AY43" i="6"/>
  <c r="BQ181" i="6"/>
  <c r="AS62" i="6"/>
  <c r="AS163" i="6"/>
  <c r="BE41" i="6"/>
  <c r="BK73" i="6"/>
  <c r="BQ46" i="6"/>
  <c r="AS168" i="6"/>
  <c r="BQ36" i="6"/>
  <c r="BK59" i="6"/>
  <c r="BQ158" i="6"/>
  <c r="BQ98" i="6"/>
  <c r="BQ47" i="6"/>
  <c r="BQ83" i="6"/>
  <c r="BQ120" i="6"/>
  <c r="BQ144" i="6"/>
  <c r="BQ101" i="6"/>
  <c r="BQ134" i="6"/>
  <c r="BQ85" i="6"/>
  <c r="BQ10" i="6"/>
  <c r="BQ102" i="6"/>
  <c r="BQ65" i="6"/>
  <c r="BQ124" i="6"/>
  <c r="BY28" i="6"/>
  <c r="BE28" i="6"/>
  <c r="BK39" i="6"/>
  <c r="BK158" i="6"/>
  <c r="AS68" i="6"/>
  <c r="BK8" i="6"/>
  <c r="BK27" i="6"/>
  <c r="BK10" i="6"/>
  <c r="AY69" i="6"/>
  <c r="AS111" i="6"/>
  <c r="AY160" i="6"/>
  <c r="BK37" i="6"/>
  <c r="BE10" i="6"/>
  <c r="BZ150" i="6"/>
  <c r="BZ90" i="6"/>
  <c r="BL20" i="6"/>
  <c r="AY34" i="6"/>
  <c r="AZ34" i="6" s="1"/>
  <c r="BF114" i="6"/>
  <c r="BL83" i="6"/>
  <c r="BF171" i="6"/>
  <c r="BL148" i="6"/>
  <c r="AZ149" i="6"/>
  <c r="BF167" i="6"/>
  <c r="BL121" i="6"/>
  <c r="AY131" i="6"/>
  <c r="BQ121" i="6"/>
  <c r="BQ5" i="6"/>
  <c r="BK46" i="6"/>
  <c r="AS53" i="6"/>
  <c r="AS182" i="6"/>
  <c r="AY95" i="6"/>
  <c r="AS172" i="6"/>
  <c r="BE143" i="6"/>
  <c r="BQ87" i="6"/>
  <c r="BE85" i="6"/>
  <c r="BE8" i="6"/>
  <c r="AS74" i="6"/>
  <c r="BE73" i="6"/>
  <c r="BQ37" i="6"/>
  <c r="BK173" i="6"/>
  <c r="BK157" i="6"/>
  <c r="AY81" i="6"/>
  <c r="AY158" i="6"/>
  <c r="AS11" i="6"/>
  <c r="BE33" i="6"/>
  <c r="BQ149" i="6"/>
  <c r="BQ61" i="6"/>
  <c r="AY126" i="6"/>
  <c r="BK87" i="6"/>
  <c r="BK97" i="6"/>
  <c r="BE56" i="6"/>
  <c r="AY52" i="6"/>
  <c r="AS96" i="6"/>
  <c r="BK149" i="6"/>
  <c r="BE128" i="6"/>
  <c r="AS75" i="6"/>
  <c r="AY41" i="6"/>
  <c r="BE51" i="6"/>
  <c r="AS124" i="6"/>
  <c r="BK147" i="6"/>
  <c r="BK21" i="6"/>
  <c r="AY185" i="6"/>
  <c r="AY22" i="6"/>
  <c r="BQ66" i="6"/>
  <c r="BE32" i="6"/>
  <c r="AY110" i="6"/>
  <c r="AS179" i="6"/>
  <c r="AS17" i="6"/>
  <c r="AY67" i="6"/>
  <c r="BQ7" i="6"/>
  <c r="BE110" i="6"/>
  <c r="BE60" i="6"/>
  <c r="BE102" i="6"/>
  <c r="BK98" i="6"/>
  <c r="AS6" i="6"/>
  <c r="AY89" i="6"/>
  <c r="BE38" i="6"/>
  <c r="BK67" i="6"/>
  <c r="BQ132" i="6"/>
  <c r="BE31" i="6"/>
  <c r="AY182" i="6"/>
  <c r="AS149" i="6"/>
  <c r="BQ96" i="6"/>
  <c r="AY82" i="6"/>
  <c r="BE152" i="6"/>
  <c r="BQ69" i="6"/>
  <c r="BK82" i="6"/>
  <c r="BK142" i="6"/>
  <c r="BK89" i="6"/>
  <c r="AY30" i="6"/>
  <c r="BE157" i="6"/>
  <c r="AY27" i="6"/>
  <c r="AY56" i="6"/>
  <c r="BK176" i="6"/>
  <c r="AS169" i="6"/>
  <c r="AS145" i="6"/>
  <c r="AS119" i="6"/>
  <c r="AY50" i="6"/>
  <c r="BQ88" i="6"/>
  <c r="BE135" i="6"/>
  <c r="AS21" i="6"/>
  <c r="AS13" i="6"/>
  <c r="BQ159" i="6"/>
  <c r="AS185" i="6"/>
  <c r="AS41" i="6"/>
  <c r="AY173" i="6"/>
  <c r="AY87" i="6"/>
  <c r="AY168" i="6"/>
  <c r="BQ8" i="6"/>
  <c r="BK75" i="6"/>
  <c r="BQ125" i="6"/>
  <c r="BQ137" i="6"/>
  <c r="AS116" i="6"/>
  <c r="AT116" i="6" s="1"/>
  <c r="BK16" i="6"/>
  <c r="AS137" i="6"/>
  <c r="AY96" i="6"/>
  <c r="AY165" i="6"/>
  <c r="BE155" i="6"/>
  <c r="AS173" i="6"/>
  <c r="BE81" i="6"/>
  <c r="BK77" i="6"/>
  <c r="BQ91" i="6"/>
  <c r="BE54" i="6"/>
  <c r="AY129" i="6"/>
  <c r="AY55" i="6"/>
  <c r="AS105" i="6"/>
  <c r="BK133" i="6"/>
  <c r="AY179" i="6"/>
  <c r="BQ48" i="6"/>
  <c r="BQ51" i="6"/>
  <c r="AY59" i="6"/>
  <c r="AS152" i="6"/>
  <c r="AY13" i="6"/>
  <c r="AY97" i="6"/>
  <c r="BK134" i="6"/>
  <c r="BE64" i="6"/>
  <c r="BE35" i="6"/>
  <c r="BQ122" i="6"/>
  <c r="BQ9" i="6"/>
  <c r="AY19" i="6"/>
  <c r="AY104" i="6"/>
  <c r="AY83" i="6"/>
  <c r="BQ100" i="6"/>
  <c r="BK88" i="6"/>
  <c r="AS132" i="6"/>
  <c r="AS85" i="6"/>
  <c r="AS78" i="6"/>
  <c r="AS79" i="6"/>
  <c r="AY159" i="6"/>
  <c r="AS67" i="6"/>
  <c r="BQ110" i="6"/>
  <c r="BQ119" i="6"/>
  <c r="AS89" i="6"/>
  <c r="BK122" i="6"/>
  <c r="AY33" i="6"/>
  <c r="BE180" i="6"/>
  <c r="BK169" i="6"/>
  <c r="BZ57" i="6"/>
  <c r="CB57" i="6" s="1"/>
  <c r="CA29" i="6"/>
  <c r="AY29" i="6"/>
  <c r="AZ29" i="6" s="1"/>
  <c r="CA156" i="6"/>
  <c r="AY156" i="6"/>
  <c r="AZ156" i="6" s="1"/>
  <c r="BY29" i="6"/>
  <c r="CC29" i="6" s="1"/>
  <c r="BE29" i="6"/>
  <c r="CA18" i="6"/>
  <c r="AY18" i="6"/>
  <c r="AZ18" i="6" s="1"/>
  <c r="BZ40" i="6"/>
  <c r="BZ70" i="6"/>
  <c r="CA70" i="6"/>
  <c r="AY70" i="6"/>
  <c r="BL51" i="6"/>
  <c r="AY166" i="6"/>
  <c r="AZ166" i="6" s="1"/>
  <c r="AZ78" i="6"/>
  <c r="AT158" i="6"/>
  <c r="AT164" i="6"/>
  <c r="BL150" i="6"/>
  <c r="BF94" i="6"/>
  <c r="AZ63" i="6"/>
  <c r="BF106" i="6"/>
  <c r="AZ24" i="6"/>
  <c r="AZ58" i="6"/>
  <c r="AZ11" i="6"/>
  <c r="AZ127" i="6"/>
  <c r="AT167" i="6"/>
  <c r="AY115" i="6"/>
  <c r="AZ115" i="6" s="1"/>
  <c r="BL137" i="6"/>
  <c r="AF64" i="4"/>
  <c r="AR24" i="4"/>
  <c r="BP104" i="4"/>
  <c r="AF11" i="4"/>
  <c r="T30" i="4"/>
  <c r="T44" i="4"/>
  <c r="AF145" i="4"/>
  <c r="AR170" i="4"/>
  <c r="AF146" i="4"/>
  <c r="AR52" i="4"/>
  <c r="AF75" i="4"/>
  <c r="CA184" i="6"/>
  <c r="BZ169" i="6"/>
  <c r="BZ82" i="6"/>
  <c r="BD9" i="4"/>
  <c r="AF79" i="4"/>
  <c r="AF97" i="4"/>
  <c r="AR144" i="4"/>
  <c r="BZ80" i="6"/>
  <c r="T73" i="4"/>
  <c r="T174" i="4"/>
  <c r="BD81" i="4"/>
  <c r="T88" i="4"/>
  <c r="BZ69" i="6"/>
  <c r="BD131" i="4"/>
  <c r="BP39" i="4"/>
  <c r="BP171" i="4"/>
  <c r="BD42" i="4"/>
  <c r="AR42" i="4"/>
  <c r="T139" i="4"/>
  <c r="T140" i="4"/>
  <c r="AF87" i="4"/>
  <c r="BZ171" i="6"/>
  <c r="AF179" i="4"/>
  <c r="AF93" i="4"/>
  <c r="BD180" i="4"/>
  <c r="AF118" i="4"/>
  <c r="BD71" i="4"/>
  <c r="AR17" i="4"/>
  <c r="CA23" i="6"/>
  <c r="AR49" i="4"/>
  <c r="BD66" i="4"/>
  <c r="BD80" i="4"/>
  <c r="AF131" i="4"/>
  <c r="AF169" i="4"/>
  <c r="AF80" i="4"/>
  <c r="BP160" i="4"/>
  <c r="BD35" i="4"/>
  <c r="T130" i="4"/>
  <c r="T90" i="4"/>
  <c r="T11" i="4"/>
  <c r="AF112" i="4"/>
  <c r="AF129" i="4"/>
  <c r="T147" i="4"/>
  <c r="AR40" i="4"/>
  <c r="BD48" i="4"/>
  <c r="AR41" i="4"/>
  <c r="CB184" i="4"/>
  <c r="AF96" i="4"/>
  <c r="BD12" i="4"/>
  <c r="BD61" i="4"/>
  <c r="AF156" i="4"/>
  <c r="T135" i="4"/>
  <c r="BP110" i="4"/>
  <c r="AR151" i="4"/>
  <c r="BP115" i="4"/>
  <c r="BD145" i="4"/>
  <c r="BP173" i="4"/>
  <c r="T28" i="4"/>
  <c r="BZ177" i="6"/>
  <c r="AF69" i="4"/>
  <c r="AF40" i="4"/>
  <c r="AF81" i="4"/>
  <c r="BZ28" i="6"/>
  <c r="BD121" i="4"/>
  <c r="AR80" i="4"/>
  <c r="AF170" i="4"/>
  <c r="BP142" i="4"/>
  <c r="BD78" i="4"/>
  <c r="AF107" i="4"/>
  <c r="T166" i="4"/>
  <c r="BD119" i="4"/>
  <c r="BP180" i="4"/>
  <c r="CB162" i="4"/>
  <c r="BD167" i="4"/>
  <c r="BZ91" i="6"/>
  <c r="AR46" i="4"/>
  <c r="AF8" i="4"/>
  <c r="AF181" i="4"/>
  <c r="AF38" i="4"/>
  <c r="AF100" i="4"/>
  <c r="AF34" i="4"/>
  <c r="T5" i="4"/>
  <c r="CB100" i="4"/>
  <c r="BD26" i="4"/>
  <c r="CB130" i="4"/>
  <c r="BD157" i="4"/>
  <c r="BD41" i="4"/>
  <c r="BP63" i="4"/>
  <c r="AF68" i="4"/>
  <c r="AF53" i="4"/>
  <c r="AR106" i="4"/>
  <c r="AF5" i="4"/>
  <c r="AR72" i="4"/>
  <c r="BP40" i="4"/>
  <c r="BD92" i="4"/>
  <c r="BP109" i="4"/>
  <c r="AR89" i="4"/>
  <c r="AF150" i="4"/>
  <c r="CB180" i="4"/>
  <c r="CB109" i="4"/>
  <c r="BP172" i="4"/>
  <c r="AR58" i="4"/>
  <c r="BD169" i="4"/>
  <c r="CB50" i="4"/>
  <c r="CB124" i="4"/>
  <c r="AF70" i="4"/>
  <c r="CB63" i="4"/>
  <c r="AR113" i="4"/>
  <c r="AR20" i="4"/>
  <c r="AF174" i="4"/>
  <c r="AF78" i="4"/>
  <c r="AR174" i="4"/>
  <c r="BD69" i="4"/>
  <c r="BD8" i="4"/>
  <c r="BD76" i="4"/>
  <c r="AR116" i="4"/>
  <c r="T50" i="4"/>
  <c r="BP59" i="4"/>
  <c r="BP5" i="4"/>
  <c r="BP14" i="4"/>
  <c r="BD99" i="4"/>
  <c r="BD183" i="4"/>
  <c r="CB45" i="4"/>
  <c r="BP43" i="4"/>
  <c r="AR152" i="4"/>
  <c r="AR150" i="4"/>
  <c r="BD60" i="4"/>
  <c r="BD151" i="4"/>
  <c r="BP70" i="4"/>
  <c r="BP159" i="4"/>
  <c r="AF29" i="4"/>
  <c r="BZ143" i="6"/>
  <c r="AR156" i="4"/>
  <c r="BD185" i="4"/>
  <c r="BP175" i="4"/>
  <c r="CB113" i="4"/>
  <c r="AR78" i="4"/>
  <c r="AR36" i="4"/>
  <c r="AF46" i="4"/>
  <c r="CB129" i="4"/>
  <c r="BD84" i="4"/>
  <c r="AF159" i="4"/>
  <c r="T144" i="4"/>
  <c r="AF14" i="4"/>
  <c r="AF149" i="4"/>
  <c r="AR115" i="4"/>
  <c r="AF176" i="4"/>
  <c r="BD113" i="4"/>
  <c r="BP155" i="4"/>
  <c r="AR50" i="4"/>
  <c r="BP150" i="4"/>
  <c r="AR171" i="4"/>
  <c r="BP44" i="4"/>
  <c r="AR98" i="4"/>
  <c r="AF20" i="4"/>
  <c r="T155" i="4"/>
  <c r="BZ65" i="6"/>
  <c r="T77" i="4"/>
  <c r="AF67" i="4"/>
  <c r="AF55" i="4"/>
  <c r="AR64" i="4"/>
  <c r="BD122" i="4"/>
  <c r="BP100" i="4"/>
  <c r="BZ121" i="6"/>
  <c r="AR22" i="4"/>
  <c r="BP42" i="4"/>
  <c r="AF167" i="4"/>
  <c r="BD70" i="4"/>
  <c r="BP86" i="4"/>
  <c r="AF161" i="4"/>
  <c r="AR166" i="4"/>
  <c r="AR109" i="4"/>
  <c r="AF121" i="4"/>
  <c r="AF98" i="4"/>
  <c r="T70" i="4"/>
  <c r="BD100" i="4"/>
  <c r="BD5" i="4"/>
  <c r="AR94" i="4"/>
  <c r="BP83" i="4"/>
  <c r="CB39" i="4"/>
  <c r="CB116" i="4"/>
  <c r="CB169" i="4"/>
  <c r="BP29" i="4"/>
  <c r="BD175" i="4"/>
  <c r="T125" i="4"/>
  <c r="BP134" i="4"/>
  <c r="BP7" i="4"/>
  <c r="AF166" i="4"/>
  <c r="BP74" i="4"/>
  <c r="BD143" i="4"/>
  <c r="AF141" i="4"/>
  <c r="CB83" i="4"/>
  <c r="AR119" i="4"/>
  <c r="BZ184" i="6"/>
  <c r="BD75" i="4"/>
  <c r="BP17" i="4"/>
  <c r="BP21" i="4"/>
  <c r="CB64" i="4"/>
  <c r="AR86" i="4"/>
  <c r="CB159" i="4"/>
  <c r="AR96" i="4"/>
  <c r="AR149" i="4"/>
  <c r="CB104" i="4"/>
  <c r="AF163" i="4"/>
  <c r="AF22" i="4"/>
  <c r="CB98" i="4"/>
  <c r="AF82" i="4"/>
  <c r="CB165" i="4"/>
  <c r="CB152" i="4"/>
  <c r="AF54" i="4"/>
  <c r="T85" i="4"/>
  <c r="BD149" i="4"/>
  <c r="CB78" i="4"/>
  <c r="T148" i="4"/>
  <c r="BD68" i="4"/>
  <c r="AR43" i="4"/>
  <c r="AF92" i="4"/>
  <c r="BZ147" i="6"/>
  <c r="BZ168" i="6"/>
  <c r="BD146" i="4"/>
  <c r="BD107" i="4"/>
  <c r="BD22" i="4"/>
  <c r="BP92" i="4"/>
  <c r="AR169" i="4"/>
  <c r="BP162" i="4"/>
  <c r="CB81" i="4"/>
  <c r="AR160" i="4"/>
  <c r="BD163" i="4"/>
  <c r="BD116" i="4"/>
  <c r="BD55" i="4"/>
  <c r="CB69" i="4"/>
  <c r="BD137" i="4"/>
  <c r="BD129" i="4"/>
  <c r="BP46" i="4"/>
  <c r="T119" i="4"/>
  <c r="CB74" i="4"/>
  <c r="BP50" i="4"/>
  <c r="CB149" i="4"/>
  <c r="AF71" i="4"/>
  <c r="BP102" i="4"/>
  <c r="BD36" i="4"/>
  <c r="AF7" i="4"/>
  <c r="AR68" i="4"/>
  <c r="BD62" i="4"/>
  <c r="BP20" i="4"/>
  <c r="CB58" i="4"/>
  <c r="CB55" i="4"/>
  <c r="BD171" i="4"/>
  <c r="AR177" i="4"/>
  <c r="BP75" i="4"/>
  <c r="BP151" i="4"/>
  <c r="BD38" i="4"/>
  <c r="BZ18" i="6"/>
  <c r="BP117" i="4"/>
  <c r="CB59" i="4"/>
  <c r="BD104" i="4"/>
  <c r="AR172" i="4"/>
  <c r="AF61" i="4"/>
  <c r="CB23" i="4"/>
  <c r="BP130" i="4"/>
  <c r="AF120" i="4"/>
  <c r="AF137" i="4"/>
  <c r="CB137" i="4"/>
  <c r="BP55" i="4"/>
  <c r="CB119" i="4"/>
  <c r="T89" i="4"/>
  <c r="BP103" i="4"/>
  <c r="AR6" i="4"/>
  <c r="AR180" i="4"/>
  <c r="AR111" i="4"/>
  <c r="AR133" i="4"/>
  <c r="CB133" i="4"/>
  <c r="T103" i="4"/>
  <c r="BP90" i="4"/>
  <c r="BD45" i="4"/>
  <c r="BD24" i="4"/>
  <c r="CB92" i="4"/>
  <c r="AR136" i="4"/>
  <c r="CB5" i="4"/>
  <c r="BD64" i="4"/>
  <c r="T53" i="4"/>
  <c r="AR123" i="4"/>
  <c r="AR100" i="4"/>
  <c r="CB85" i="4"/>
  <c r="T93" i="4"/>
  <c r="AF13" i="4"/>
  <c r="BP95" i="4"/>
  <c r="BP125" i="4"/>
  <c r="AR117" i="4"/>
  <c r="AR13" i="4"/>
  <c r="CB125" i="4"/>
  <c r="AR125" i="4"/>
  <c r="BD95" i="4"/>
  <c r="BD85" i="4"/>
  <c r="AF125" i="4"/>
  <c r="BP85" i="4"/>
  <c r="AR85" i="4"/>
  <c r="T117" i="4"/>
  <c r="BD125" i="4"/>
  <c r="BP108" i="4"/>
  <c r="AR124" i="4"/>
  <c r="AF94" i="4"/>
  <c r="CB35" i="4"/>
  <c r="AR26" i="4"/>
  <c r="BP84" i="4"/>
  <c r="CB86" i="4"/>
  <c r="CB160" i="4"/>
  <c r="BD63" i="4"/>
  <c r="AF85" i="4"/>
  <c r="T13" i="4"/>
  <c r="AF95" i="4"/>
  <c r="AF43" i="4"/>
  <c r="BD177" i="4"/>
  <c r="CB42" i="4"/>
  <c r="AF36" i="4"/>
  <c r="CB108" i="4"/>
  <c r="CB141" i="4"/>
  <c r="BD178" i="4"/>
  <c r="BZ102" i="6"/>
  <c r="BD13" i="4"/>
  <c r="CB117" i="4"/>
  <c r="AF117" i="4"/>
  <c r="BD117" i="4"/>
  <c r="CB13" i="4"/>
  <c r="BZ128" i="6"/>
  <c r="CB4" i="4"/>
  <c r="CB49" i="4"/>
  <c r="BP133" i="4"/>
  <c r="BP47" i="4"/>
  <c r="AF35" i="4"/>
  <c r="CB156" i="4"/>
  <c r="CB151" i="4"/>
  <c r="AR69" i="4"/>
  <c r="T105" i="4"/>
  <c r="BZ129" i="6"/>
  <c r="AR148" i="4"/>
  <c r="BD40" i="4"/>
  <c r="T33" i="4"/>
  <c r="AR88" i="4"/>
  <c r="AR155" i="4"/>
  <c r="CB47" i="4"/>
  <c r="CB7" i="4"/>
  <c r="AR7" i="4"/>
  <c r="AR35" i="4"/>
  <c r="AR14" i="4"/>
  <c r="BD142" i="4"/>
  <c r="BD155" i="4"/>
  <c r="BP148" i="4"/>
  <c r="AF76" i="4"/>
  <c r="AF184" i="4"/>
  <c r="BZ8" i="6"/>
  <c r="CC14" i="6"/>
  <c r="BZ27" i="6"/>
  <c r="CA171" i="6"/>
  <c r="BZ153" i="6"/>
  <c r="BZ77" i="6"/>
  <c r="BD98" i="4"/>
  <c r="AR70" i="4"/>
  <c r="BP64" i="4"/>
  <c r="AR23" i="4"/>
  <c r="AF136" i="4"/>
  <c r="CB174" i="4"/>
  <c r="BP4" i="4"/>
  <c r="CB46" i="4"/>
  <c r="BD150" i="4"/>
  <c r="AF105" i="4"/>
  <c r="T152" i="4"/>
  <c r="BD172" i="4"/>
  <c r="T150" i="4"/>
  <c r="AR44" i="4"/>
  <c r="BD103" i="4"/>
  <c r="AF113" i="4"/>
  <c r="BD86" i="4"/>
  <c r="T91" i="4"/>
  <c r="BD181" i="4"/>
  <c r="AF172" i="4"/>
  <c r="AR167" i="4"/>
  <c r="BD115" i="4"/>
  <c r="AF142" i="4"/>
  <c r="AR90" i="4"/>
  <c r="CB105" i="4"/>
  <c r="AF74" i="4"/>
  <c r="CB103" i="4"/>
  <c r="CB8" i="4"/>
  <c r="CB21" i="4"/>
  <c r="CB142" i="4"/>
  <c r="CB111" i="4"/>
  <c r="BP98" i="4"/>
  <c r="AR163" i="4"/>
  <c r="AF86" i="4"/>
  <c r="AF59" i="4"/>
  <c r="AR108" i="4"/>
  <c r="BP24" i="4"/>
  <c r="CB134" i="4"/>
  <c r="CB171" i="4"/>
  <c r="BP185" i="4"/>
  <c r="CB71" i="4"/>
  <c r="T137" i="4"/>
  <c r="AR92" i="4"/>
  <c r="AR21" i="4"/>
  <c r="BP149" i="4"/>
  <c r="BP183" i="4"/>
  <c r="AF162" i="4"/>
  <c r="AR184" i="4"/>
  <c r="AR99" i="4"/>
  <c r="BD90" i="4"/>
  <c r="AR8" i="4"/>
  <c r="AR129" i="4"/>
  <c r="BD133" i="4"/>
  <c r="AF16" i="4"/>
  <c r="AR25" i="4"/>
  <c r="AF66" i="4"/>
  <c r="AF175" i="4"/>
  <c r="BP167" i="4"/>
  <c r="BD17" i="4"/>
  <c r="AF83" i="4"/>
  <c r="AR59" i="4"/>
  <c r="CB41" i="4"/>
  <c r="T121" i="4"/>
  <c r="AF153" i="4"/>
  <c r="AF155" i="4"/>
  <c r="BD39" i="4"/>
  <c r="CB72" i="4"/>
  <c r="AF134" i="4"/>
  <c r="CB76" i="4"/>
  <c r="CB183" i="4"/>
  <c r="CB36" i="4"/>
  <c r="CA28" i="6"/>
  <c r="BP184" i="4"/>
  <c r="CC20" i="6"/>
  <c r="T116" i="4"/>
  <c r="T109" i="4"/>
  <c r="T183" i="4"/>
  <c r="BP153" i="4"/>
  <c r="AR39" i="4"/>
  <c r="BD4" i="4"/>
  <c r="BP94" i="4"/>
  <c r="T99" i="4"/>
  <c r="BP119" i="4"/>
  <c r="BD59" i="4"/>
  <c r="CB90" i="4"/>
  <c r="T112" i="4"/>
  <c r="BD128" i="4"/>
  <c r="AF90" i="4"/>
  <c r="AR137" i="4"/>
  <c r="AR84" i="4"/>
  <c r="BD23" i="4"/>
  <c r="BD124" i="4"/>
  <c r="T94" i="4"/>
  <c r="AF160" i="4"/>
  <c r="AR4" i="4"/>
  <c r="AR76" i="4"/>
  <c r="AF60" i="4"/>
  <c r="BD49" i="4"/>
  <c r="CB6" i="4"/>
  <c r="BP68" i="4"/>
  <c r="BD160" i="4"/>
  <c r="CB166" i="4"/>
  <c r="CB136" i="4"/>
  <c r="T22" i="4"/>
  <c r="CB155" i="4"/>
  <c r="BD82" i="4"/>
  <c r="BP124" i="4"/>
  <c r="CB20" i="4"/>
  <c r="BD6" i="4"/>
  <c r="CB163" i="4"/>
  <c r="AR176" i="4"/>
  <c r="CB99" i="4"/>
  <c r="BD105" i="4"/>
  <c r="CB14" i="4"/>
  <c r="CB17" i="4"/>
  <c r="BD174" i="4"/>
  <c r="BD58" i="4"/>
  <c r="BD89" i="4"/>
  <c r="CB175" i="4"/>
  <c r="BD159" i="4"/>
  <c r="CB121" i="4"/>
  <c r="AF50" i="4"/>
  <c r="BZ83" i="6"/>
  <c r="BZ120" i="6"/>
  <c r="BZ133" i="6"/>
  <c r="BZ112" i="6"/>
  <c r="BZ10" i="6"/>
  <c r="BZ74" i="6"/>
  <c r="BZ146" i="6"/>
  <c r="BD102" i="4"/>
  <c r="T79" i="4"/>
  <c r="CB122" i="4"/>
  <c r="BD156" i="4"/>
  <c r="AR175" i="4"/>
  <c r="T156" i="4"/>
  <c r="AR67" i="4"/>
  <c r="T100" i="4"/>
  <c r="AF42" i="4"/>
  <c r="AF18" i="4"/>
  <c r="CB94" i="4"/>
  <c r="CB176" i="4"/>
  <c r="BZ116" i="6"/>
  <c r="BZ183" i="6"/>
  <c r="AR75" i="4"/>
  <c r="CB75" i="4"/>
  <c r="BP49" i="4"/>
  <c r="BP111" i="4"/>
  <c r="AR54" i="4"/>
  <c r="CB68" i="4"/>
  <c r="T49" i="4"/>
  <c r="BP58" i="4"/>
  <c r="T184" i="4"/>
  <c r="BP72" i="4"/>
  <c r="AR34" i="4"/>
  <c r="AR102" i="4"/>
  <c r="T45" i="4"/>
  <c r="AF111" i="4"/>
  <c r="T78" i="4"/>
  <c r="AR118" i="4"/>
  <c r="AR159" i="4"/>
  <c r="BP116" i="4"/>
  <c r="AF122" i="4"/>
  <c r="BP166" i="4"/>
  <c r="BP69" i="4"/>
  <c r="BD21" i="4"/>
  <c r="T31" i="4"/>
  <c r="T111" i="4"/>
  <c r="AR127" i="4"/>
  <c r="BD141" i="4"/>
  <c r="BP122" i="4"/>
  <c r="AR105" i="4"/>
  <c r="BP22" i="4"/>
  <c r="AF108" i="4"/>
  <c r="CB107" i="4"/>
  <c r="AF119" i="4"/>
  <c r="BP129" i="4"/>
  <c r="BD120" i="4"/>
  <c r="BP71" i="4"/>
  <c r="T162" i="4"/>
  <c r="CB34" i="4"/>
  <c r="BZ101" i="6"/>
  <c r="BZ26" i="6"/>
  <c r="BZ30" i="6"/>
  <c r="BZ165" i="6"/>
  <c r="BZ13" i="6"/>
  <c r="BZ111" i="6"/>
  <c r="BZ145" i="6"/>
  <c r="BZ152" i="6"/>
  <c r="BZ126" i="6"/>
  <c r="BZ137" i="6"/>
  <c r="BZ19" i="6"/>
  <c r="BZ174" i="6"/>
  <c r="BZ61" i="6"/>
  <c r="BZ134" i="6"/>
  <c r="BZ122" i="6"/>
  <c r="BZ96" i="6"/>
  <c r="CA88" i="6"/>
  <c r="BZ176" i="6"/>
  <c r="BZ181" i="6"/>
  <c r="BZ107" i="6"/>
  <c r="BZ41" i="6"/>
  <c r="BZ68" i="6"/>
  <c r="BZ159" i="6"/>
  <c r="BZ138" i="6"/>
  <c r="BZ163" i="6"/>
  <c r="BZ66" i="6"/>
  <c r="BZ173" i="6"/>
  <c r="BZ182" i="6"/>
  <c r="BZ160" i="6"/>
  <c r="CA36" i="6"/>
  <c r="BZ185" i="6"/>
  <c r="BZ170" i="6"/>
  <c r="BZ97" i="6"/>
  <c r="BY180" i="6"/>
  <c r="BZ16" i="6"/>
  <c r="BZ42" i="6"/>
  <c r="CA25" i="6"/>
  <c r="CA99" i="6"/>
  <c r="CA41" i="6"/>
  <c r="BZ117" i="6"/>
  <c r="BZ51" i="6"/>
  <c r="BZ62" i="6"/>
  <c r="BZ105" i="6"/>
  <c r="BZ104" i="6"/>
  <c r="BZ94" i="6"/>
  <c r="BZ108" i="6"/>
  <c r="BZ178" i="6"/>
  <c r="BZ85" i="6"/>
  <c r="BZ50" i="6"/>
  <c r="BZ154" i="6"/>
  <c r="BZ22" i="6"/>
  <c r="BZ109" i="6"/>
  <c r="BZ9" i="6"/>
  <c r="BZ89" i="6"/>
  <c r="BZ100" i="6"/>
  <c r="BZ73" i="6"/>
  <c r="BZ59" i="6"/>
  <c r="BZ39" i="6"/>
  <c r="CA5" i="6"/>
  <c r="BZ33" i="6"/>
  <c r="CA147" i="6"/>
  <c r="CA55" i="6"/>
  <c r="BZ21" i="6"/>
  <c r="BZ155" i="6"/>
  <c r="BZ125" i="6"/>
  <c r="BZ47" i="6"/>
  <c r="BZ67" i="6"/>
  <c r="BZ7" i="6"/>
  <c r="BZ136" i="6"/>
  <c r="BZ48" i="6"/>
  <c r="BZ99" i="6"/>
  <c r="BZ162" i="6"/>
  <c r="BZ141" i="6"/>
  <c r="BZ132" i="6"/>
  <c r="BZ175" i="6"/>
  <c r="BZ157" i="6"/>
  <c r="BZ130" i="6"/>
  <c r="BZ53" i="6"/>
  <c r="BZ63" i="6"/>
  <c r="BZ172" i="6"/>
  <c r="BZ103" i="6"/>
  <c r="BZ12" i="6"/>
  <c r="CA165" i="6"/>
  <c r="CA154" i="6"/>
  <c r="CA30" i="6"/>
  <c r="BZ88" i="6"/>
  <c r="BZ76" i="6"/>
  <c r="BZ84" i="6"/>
  <c r="CA43" i="6"/>
  <c r="CA10" i="6"/>
  <c r="CA130" i="6"/>
  <c r="CA62" i="6"/>
  <c r="CA177" i="6"/>
  <c r="CA59" i="6"/>
  <c r="CA21" i="6"/>
  <c r="CA94" i="6"/>
  <c r="BZ151" i="6"/>
  <c r="BZ25" i="6"/>
  <c r="CA134" i="6"/>
  <c r="BZ179" i="6"/>
  <c r="CA77" i="6"/>
  <c r="CA122" i="6"/>
  <c r="CA142" i="6"/>
  <c r="CA101" i="6"/>
  <c r="CA135" i="6"/>
  <c r="BZ17" i="6"/>
  <c r="BZ135" i="6"/>
  <c r="BP174" i="4"/>
  <c r="BZ56" i="6"/>
  <c r="CA47" i="6"/>
  <c r="CA42" i="6"/>
  <c r="BD47" i="4"/>
  <c r="BZ31" i="6"/>
  <c r="BZ167" i="6"/>
  <c r="CA67" i="6"/>
  <c r="CA86" i="6"/>
  <c r="CA11" i="6"/>
  <c r="CA179" i="6"/>
  <c r="AF41" i="4"/>
  <c r="AF148" i="4"/>
  <c r="BD127" i="4"/>
  <c r="BZ54" i="6"/>
  <c r="BZ139" i="6"/>
  <c r="BZ158" i="6"/>
  <c r="BZ161" i="6"/>
  <c r="BZ52" i="6"/>
  <c r="BZ60" i="6"/>
  <c r="CA155" i="6"/>
  <c r="BZ144" i="6"/>
  <c r="CA95" i="6"/>
  <c r="CA178" i="6"/>
  <c r="CA117" i="6"/>
  <c r="CA176" i="6"/>
  <c r="CA91" i="6"/>
  <c r="CA93" i="6"/>
  <c r="CA75" i="6"/>
  <c r="CA183" i="6"/>
  <c r="CA82" i="6"/>
  <c r="CA182" i="6"/>
  <c r="CA143" i="6"/>
  <c r="CA61" i="6"/>
  <c r="CA129" i="6"/>
  <c r="CA103" i="6"/>
  <c r="CA149" i="6"/>
  <c r="CA138" i="6"/>
  <c r="CA108" i="6"/>
  <c r="CA7" i="6"/>
  <c r="CA22" i="6"/>
  <c r="CA81" i="6"/>
  <c r="CA26" i="6"/>
  <c r="CA174" i="6"/>
  <c r="CA121" i="6"/>
  <c r="CA113" i="6"/>
  <c r="CA100" i="6"/>
  <c r="CA123" i="6"/>
  <c r="CA181" i="6"/>
  <c r="CA84" i="6"/>
  <c r="CA167" i="6"/>
  <c r="CA136" i="6"/>
  <c r="CA141" i="6"/>
  <c r="CA159" i="6"/>
  <c r="CA74" i="6"/>
  <c r="CA102" i="6"/>
  <c r="CA63" i="6"/>
  <c r="CA133" i="6"/>
  <c r="CA52" i="6"/>
  <c r="CA38" i="6"/>
  <c r="CA73" i="6"/>
  <c r="CA157" i="6"/>
  <c r="CA56" i="6"/>
  <c r="CA6" i="6"/>
  <c r="CA87" i="6"/>
  <c r="CA9" i="6"/>
  <c r="CA69" i="6"/>
  <c r="CA119" i="6"/>
  <c r="CA89" i="6"/>
  <c r="CA185" i="6"/>
  <c r="CA53" i="6"/>
  <c r="CA125" i="6"/>
  <c r="CA60" i="6"/>
  <c r="CA8" i="6"/>
  <c r="CA110" i="6"/>
  <c r="CA139" i="6"/>
  <c r="CA31" i="6"/>
  <c r="CA39" i="6"/>
  <c r="CA27" i="6"/>
  <c r="CA35" i="6"/>
  <c r="CA37" i="6"/>
  <c r="CA104" i="6"/>
  <c r="CA162" i="6"/>
  <c r="CA97" i="6"/>
  <c r="CA46" i="6"/>
  <c r="CA132" i="6"/>
  <c r="CA51" i="6"/>
  <c r="CA96" i="6"/>
  <c r="CA54" i="6"/>
  <c r="CA45" i="6"/>
  <c r="CA170" i="6"/>
  <c r="CA4" i="6"/>
  <c r="CA33" i="6"/>
  <c r="CA105" i="6"/>
  <c r="CA68" i="6"/>
  <c r="CA169" i="6"/>
  <c r="CA161" i="6"/>
  <c r="CA152" i="6"/>
  <c r="CA126" i="6"/>
  <c r="CA137" i="6"/>
  <c r="CA19" i="6"/>
  <c r="CA71" i="6"/>
  <c r="CA50" i="6"/>
  <c r="CA64" i="6"/>
  <c r="CA158" i="6"/>
  <c r="CA173" i="6"/>
  <c r="CA163" i="6"/>
  <c r="CA16" i="6"/>
  <c r="CA76" i="6"/>
  <c r="CA120" i="6"/>
  <c r="CA66" i="6"/>
  <c r="CA146" i="6"/>
  <c r="CA107" i="6"/>
  <c r="CA160" i="6"/>
  <c r="CA48" i="6"/>
  <c r="CA17" i="6"/>
  <c r="CA85" i="6"/>
  <c r="CA83" i="6"/>
  <c r="CA111" i="6"/>
  <c r="CA58" i="6"/>
  <c r="CA172" i="6"/>
  <c r="CA151" i="6"/>
  <c r="CA116" i="6"/>
  <c r="CA98" i="6"/>
  <c r="CA32" i="6"/>
  <c r="CA109" i="6"/>
  <c r="CA128" i="6"/>
  <c r="CA92" i="6"/>
  <c r="CA79" i="6"/>
  <c r="CA144" i="6"/>
  <c r="CA12" i="6"/>
  <c r="CA13" i="6"/>
  <c r="CA145" i="6"/>
  <c r="CA124" i="6"/>
  <c r="CA65" i="6"/>
  <c r="CA175" i="6"/>
  <c r="CA168" i="6"/>
  <c r="CA112" i="6"/>
  <c r="BP99" i="4"/>
  <c r="BZ45" i="6"/>
  <c r="BP137" i="4"/>
  <c r="BZ32" i="6"/>
  <c r="BZ124" i="6"/>
  <c r="BZ64" i="6"/>
  <c r="BZ38" i="6"/>
  <c r="BZ75" i="6"/>
  <c r="BZ37" i="6"/>
  <c r="BZ71" i="6"/>
  <c r="BZ6" i="6"/>
  <c r="BZ35" i="6"/>
  <c r="BY142" i="6"/>
  <c r="BZ123" i="6"/>
  <c r="BZ11" i="6"/>
  <c r="BZ58" i="6"/>
  <c r="BZ43" i="6"/>
  <c r="BZ4" i="6"/>
  <c r="BZ149" i="6"/>
  <c r="BZ142" i="6"/>
  <c r="BZ93" i="6"/>
  <c r="BY68" i="6"/>
  <c r="BY117" i="6"/>
  <c r="CB14" i="6"/>
  <c r="BY121" i="6"/>
  <c r="BY36" i="6"/>
  <c r="BZ180" i="6"/>
  <c r="AR66" i="4"/>
  <c r="BZ119" i="6"/>
  <c r="AR97" i="4"/>
  <c r="AR18" i="4"/>
  <c r="BY27" i="6"/>
  <c r="BY47" i="6"/>
  <c r="BY83" i="6"/>
  <c r="BY77" i="6"/>
  <c r="AF183" i="4"/>
  <c r="BY48" i="6"/>
  <c r="AF47" i="4"/>
  <c r="BP163" i="4"/>
  <c r="BP26" i="4"/>
  <c r="BY120" i="6"/>
  <c r="AR121" i="4"/>
  <c r="BP89" i="4"/>
  <c r="BD153" i="4"/>
  <c r="AF109" i="4"/>
  <c r="BP35" i="4"/>
  <c r="AR141" i="4"/>
  <c r="BP176" i="4"/>
  <c r="AF106" i="4"/>
  <c r="BY69" i="6"/>
  <c r="AR61" i="4"/>
  <c r="BY125" i="6"/>
  <c r="BP41" i="4"/>
  <c r="BD111" i="4"/>
  <c r="T71" i="4"/>
  <c r="BY89" i="6"/>
  <c r="BD94" i="4"/>
  <c r="BP62" i="4"/>
  <c r="BP120" i="4"/>
  <c r="AF102" i="4"/>
  <c r="AF144" i="4"/>
  <c r="AR37" i="4"/>
  <c r="BD88" i="4"/>
  <c r="BY183" i="6"/>
  <c r="BY100" i="6"/>
  <c r="BD132" i="4"/>
  <c r="AR164" i="4"/>
  <c r="AR65" i="4"/>
  <c r="AR130" i="4"/>
  <c r="BD130" i="4"/>
  <c r="BY53" i="6"/>
  <c r="BY86" i="6"/>
  <c r="BY111" i="6"/>
  <c r="BY134" i="6"/>
  <c r="T20" i="4"/>
  <c r="T176" i="4"/>
  <c r="AF39" i="4"/>
  <c r="AF44" i="4"/>
  <c r="AF139" i="4"/>
  <c r="BY35" i="6"/>
  <c r="BY82" i="6"/>
  <c r="AR71" i="4"/>
  <c r="AF17" i="4"/>
  <c r="BD165" i="4"/>
  <c r="T26" i="4"/>
  <c r="BY38" i="6"/>
  <c r="BY184" i="6"/>
  <c r="BY56" i="6"/>
  <c r="BY74" i="6"/>
  <c r="BY158" i="6"/>
  <c r="BD139" i="4"/>
  <c r="AF63" i="4"/>
  <c r="AF56" i="4"/>
  <c r="AF178" i="4"/>
  <c r="AF72" i="4"/>
  <c r="T182" i="4"/>
  <c r="AF99" i="4"/>
  <c r="BY119" i="6"/>
  <c r="CB56" i="4"/>
  <c r="T115" i="4"/>
  <c r="BY10" i="6"/>
  <c r="BY93" i="6"/>
  <c r="AF128" i="4"/>
  <c r="BY128" i="6"/>
  <c r="AR82" i="4"/>
  <c r="BD44" i="4"/>
  <c r="BD101" i="4"/>
  <c r="BY60" i="6"/>
  <c r="BY179" i="6"/>
  <c r="AF89" i="4"/>
  <c r="T141" i="4"/>
  <c r="BP57" i="4"/>
  <c r="BP34" i="4"/>
  <c r="CB154" i="4"/>
  <c r="CB65" i="4"/>
  <c r="BY96" i="6"/>
  <c r="AF31" i="4"/>
  <c r="BP33" i="4"/>
  <c r="BD136" i="4"/>
  <c r="BP101" i="4"/>
  <c r="CB57" i="4"/>
  <c r="BD108" i="4"/>
  <c r="BP65" i="4"/>
  <c r="CB128" i="4"/>
  <c r="CB112" i="4"/>
  <c r="BD31" i="4"/>
  <c r="BD16" i="4"/>
  <c r="BP87" i="4"/>
  <c r="AR16" i="4"/>
  <c r="CB97" i="4"/>
  <c r="AR32" i="4"/>
  <c r="CB33" i="4"/>
  <c r="CB29" i="4"/>
  <c r="AF132" i="4"/>
  <c r="CB54" i="4"/>
  <c r="AR29" i="4"/>
  <c r="AR15" i="4"/>
  <c r="BY107" i="6"/>
  <c r="BP25" i="4"/>
  <c r="T65" i="4"/>
  <c r="AF37" i="4"/>
  <c r="CB20" i="6"/>
  <c r="T110" i="4"/>
  <c r="AR12" i="4"/>
  <c r="AF168" i="4"/>
  <c r="BP51" i="4"/>
  <c r="AF101" i="4"/>
  <c r="BP53" i="4"/>
  <c r="CB182" i="4"/>
  <c r="AR101" i="4"/>
  <c r="BY108" i="6"/>
  <c r="BY33" i="6"/>
  <c r="CB110" i="4"/>
  <c r="AF164" i="4"/>
  <c r="BY97" i="6"/>
  <c r="BY52" i="6"/>
  <c r="AR161" i="4"/>
  <c r="BP88" i="4"/>
  <c r="BP9" i="4"/>
  <c r="CB161" i="4"/>
  <c r="BY7" i="6"/>
  <c r="AR132" i="4"/>
  <c r="BD57" i="4"/>
  <c r="BY151" i="6"/>
  <c r="AR110" i="4"/>
  <c r="CB164" i="4"/>
  <c r="CB144" i="4"/>
  <c r="BY84" i="6"/>
  <c r="AR154" i="4"/>
  <c r="BY173" i="6"/>
  <c r="BY91" i="6"/>
  <c r="BY165" i="6"/>
  <c r="BD87" i="4"/>
  <c r="CB127" i="4"/>
  <c r="BY167" i="6"/>
  <c r="CB88" i="4"/>
  <c r="CB173" i="4"/>
  <c r="BP127" i="4"/>
  <c r="BY22" i="6"/>
  <c r="BP112" i="4"/>
  <c r="CB101" i="4"/>
  <c r="BY67" i="6"/>
  <c r="BY73" i="6"/>
  <c r="BP132" i="4"/>
  <c r="BP164" i="4"/>
  <c r="CB31" i="4"/>
  <c r="CB9" i="4"/>
  <c r="BY63" i="6"/>
  <c r="BY98" i="6"/>
  <c r="BP154" i="4"/>
  <c r="BY175" i="6"/>
  <c r="BY41" i="6"/>
  <c r="CB16" i="4"/>
  <c r="CB135" i="4"/>
  <c r="CB77" i="4"/>
  <c r="BP128" i="4"/>
  <c r="BY174" i="6"/>
  <c r="BP97" i="4"/>
  <c r="BP144" i="4"/>
  <c r="BP178" i="4"/>
  <c r="CB12" i="4"/>
  <c r="BY101" i="6"/>
  <c r="BY157" i="6"/>
  <c r="BY159" i="6"/>
  <c r="BY109" i="6"/>
  <c r="BP12" i="4"/>
  <c r="BD54" i="4"/>
  <c r="T16" i="4"/>
  <c r="BY112" i="6"/>
  <c r="BY26" i="6"/>
  <c r="BY104" i="6"/>
  <c r="BD154" i="4"/>
  <c r="BY122" i="6"/>
  <c r="BY94" i="6"/>
  <c r="AF130" i="4"/>
  <c r="BY30" i="6"/>
  <c r="AF182" i="4"/>
  <c r="BY113" i="6"/>
  <c r="BY50" i="6"/>
  <c r="BY185" i="6"/>
  <c r="BY64" i="6"/>
  <c r="BY160" i="6"/>
  <c r="CB15" i="4"/>
  <c r="BY99" i="6"/>
  <c r="AF110" i="4"/>
  <c r="T87" i="4"/>
  <c r="AF12" i="4"/>
  <c r="T164" i="4"/>
  <c r="T173" i="4"/>
  <c r="BY136" i="6"/>
  <c r="CB168" i="4"/>
  <c r="BP106" i="4"/>
  <c r="BD161" i="4"/>
  <c r="BD182" i="4"/>
  <c r="BY11" i="6"/>
  <c r="BY110" i="6"/>
  <c r="BY105" i="6"/>
  <c r="BY163" i="6"/>
  <c r="BY132" i="6"/>
  <c r="BY85" i="6"/>
  <c r="BY168" i="6"/>
  <c r="BY17" i="6"/>
  <c r="BY37" i="6"/>
  <c r="BY123" i="6"/>
  <c r="BY92" i="6"/>
  <c r="AR81" i="4"/>
  <c r="BD96" i="4"/>
  <c r="T161" i="4"/>
  <c r="BY138" i="6"/>
  <c r="BY61" i="6"/>
  <c r="BY102" i="6"/>
  <c r="AF49" i="4"/>
  <c r="BY149" i="6"/>
  <c r="BY43" i="6"/>
  <c r="T64" i="4"/>
  <c r="BY4" i="6"/>
  <c r="BY170" i="6"/>
  <c r="BP152" i="4"/>
  <c r="BY59" i="6"/>
  <c r="BY116" i="6"/>
  <c r="AF171" i="4"/>
  <c r="BY87" i="6"/>
  <c r="BY143" i="6"/>
  <c r="BY133" i="6"/>
  <c r="BY54" i="6"/>
  <c r="BY141" i="6"/>
  <c r="BY65" i="6"/>
  <c r="BY126" i="6"/>
  <c r="CB66" i="4"/>
  <c r="BY16" i="6"/>
  <c r="T51" i="4"/>
  <c r="BY81" i="6"/>
  <c r="BY71" i="6"/>
  <c r="AR60" i="4"/>
  <c r="BY12" i="6"/>
  <c r="AF143" i="4"/>
  <c r="BP6" i="4"/>
  <c r="BP23" i="4"/>
  <c r="AR45" i="4"/>
  <c r="AF116" i="4"/>
  <c r="BY19" i="6"/>
  <c r="T97" i="4"/>
  <c r="BD56" i="4"/>
  <c r="BY39" i="6"/>
  <c r="AF51" i="4"/>
  <c r="BY155" i="6"/>
  <c r="AF57" i="4"/>
  <c r="AR182" i="4"/>
  <c r="BY58" i="6"/>
  <c r="BY88" i="6"/>
  <c r="T129" i="4"/>
  <c r="T180" i="4"/>
  <c r="T29" i="4"/>
  <c r="BD77" i="4"/>
  <c r="AF65" i="4"/>
  <c r="BY5" i="6"/>
  <c r="BD135" i="4"/>
  <c r="AR74" i="4"/>
  <c r="AF151" i="4"/>
  <c r="AF24" i="4"/>
  <c r="BY25" i="6"/>
  <c r="AR87" i="4"/>
  <c r="BY146" i="6"/>
  <c r="T106" i="4"/>
  <c r="BY42" i="6"/>
  <c r="BD97" i="4"/>
  <c r="AR168" i="4"/>
  <c r="AR57" i="4"/>
  <c r="BY169" i="6"/>
  <c r="AF135" i="4"/>
  <c r="BP8" i="4"/>
  <c r="BY21" i="6"/>
  <c r="T12" i="4"/>
  <c r="BP136" i="4"/>
  <c r="BY8" i="6"/>
  <c r="BY46" i="6"/>
  <c r="T25" i="4"/>
  <c r="BY152" i="6"/>
  <c r="BY31" i="6"/>
  <c r="T178" i="4"/>
  <c r="AR128" i="4"/>
  <c r="AR181" i="4"/>
  <c r="T15" i="4"/>
  <c r="BY62" i="6"/>
  <c r="BY78" i="6"/>
  <c r="BD110" i="4"/>
  <c r="CB140" i="6"/>
  <c r="BY6" i="6"/>
  <c r="BY130" i="6"/>
  <c r="BY137" i="6"/>
  <c r="BY182" i="6"/>
  <c r="AR143" i="4"/>
  <c r="AR162" i="4"/>
  <c r="AF165" i="4"/>
  <c r="BD33" i="4"/>
  <c r="BP158" i="4"/>
  <c r="BY172" i="6"/>
  <c r="BY129" i="6"/>
  <c r="BY162" i="6"/>
  <c r="AF104" i="4"/>
  <c r="T96" i="4"/>
  <c r="AR53" i="4"/>
  <c r="BP169" i="4"/>
  <c r="BD14" i="4"/>
  <c r="T127" i="4"/>
  <c r="BD173" i="4"/>
  <c r="AF173" i="4"/>
  <c r="T101" i="4"/>
  <c r="BY144" i="6"/>
  <c r="BY55" i="6"/>
  <c r="BD144" i="4"/>
  <c r="BY66" i="6"/>
  <c r="BY75" i="6"/>
  <c r="AR63" i="4"/>
  <c r="BP80" i="4"/>
  <c r="BY124" i="6"/>
  <c r="BY32" i="6"/>
  <c r="AR55" i="4"/>
  <c r="CB158" i="4"/>
  <c r="T128" i="4"/>
  <c r="BY45" i="6"/>
  <c r="BP16" i="4"/>
  <c r="T168" i="4"/>
  <c r="T9" i="4"/>
  <c r="BY147" i="6"/>
  <c r="BP18" i="4"/>
  <c r="T133" i="4"/>
  <c r="BY139" i="6"/>
  <c r="BD162" i="4"/>
  <c r="BY95" i="6"/>
  <c r="BY161" i="6"/>
  <c r="BY176" i="6"/>
  <c r="BY177" i="6"/>
  <c r="AF9" i="4"/>
  <c r="AR51" i="4"/>
  <c r="BY154" i="6"/>
  <c r="BY51" i="6"/>
  <c r="BD158" i="4"/>
  <c r="BP139" i="4"/>
  <c r="CB53" i="4"/>
  <c r="BY145" i="6"/>
  <c r="T54" i="4"/>
  <c r="AF154" i="4"/>
  <c r="AR112" i="4"/>
  <c r="CB87" i="4"/>
  <c r="BP161" i="4"/>
  <c r="AR178" i="4"/>
  <c r="BY13" i="6"/>
  <c r="BP37" i="4"/>
  <c r="AF77" i="4"/>
  <c r="AF88" i="4"/>
  <c r="T56" i="4"/>
  <c r="CB37" i="4"/>
  <c r="AF152" i="4"/>
  <c r="BD29" i="4"/>
  <c r="BD109" i="4"/>
  <c r="CB139" i="4"/>
  <c r="BP141" i="4"/>
  <c r="T158" i="4"/>
  <c r="BY76" i="6"/>
  <c r="BY181" i="6"/>
  <c r="BY135" i="6"/>
  <c r="BY103" i="6"/>
  <c r="BY9" i="6"/>
  <c r="AF25" i="4"/>
  <c r="BY178" i="6"/>
  <c r="BP15" i="4"/>
  <c r="BD25" i="4"/>
  <c r="AR56" i="4"/>
  <c r="T132" i="4"/>
  <c r="BY79" i="6"/>
  <c r="AZ15" i="6" l="1"/>
  <c r="AZ131" i="6"/>
  <c r="BL114" i="6"/>
  <c r="BL63" i="6"/>
  <c r="AT117" i="6"/>
  <c r="CC34" i="6"/>
  <c r="AT84" i="6"/>
  <c r="BF20" i="6"/>
  <c r="AZ105" i="6"/>
  <c r="BF71" i="6"/>
  <c r="AZ75" i="6"/>
  <c r="BF131" i="6"/>
  <c r="AT140" i="6"/>
  <c r="CB106" i="6"/>
  <c r="CD106" i="6" s="1"/>
  <c r="AZ86" i="6"/>
  <c r="AT106" i="6"/>
  <c r="AZ119" i="6"/>
  <c r="CC171" i="6"/>
  <c r="AZ88" i="6"/>
  <c r="CC23" i="6"/>
  <c r="CD23" i="6" s="1"/>
  <c r="CC140" i="6"/>
  <c r="CD140" i="6" s="1"/>
  <c r="CC115" i="6"/>
  <c r="AZ23" i="6"/>
  <c r="BL153" i="6"/>
  <c r="BL95" i="6"/>
  <c r="BL155" i="6"/>
  <c r="BX154" i="6"/>
  <c r="BL64" i="6"/>
  <c r="BL106" i="6"/>
  <c r="CB171" i="6"/>
  <c r="CD171" i="6" s="1"/>
  <c r="AT22" i="6"/>
  <c r="CB115" i="6"/>
  <c r="AT35" i="6"/>
  <c r="BL52" i="6"/>
  <c r="BF138" i="6"/>
  <c r="BR59" i="6"/>
  <c r="CB24" i="6"/>
  <c r="CD24" i="6" s="1"/>
  <c r="AZ77" i="6"/>
  <c r="CC164" i="6"/>
  <c r="CD164" i="6" s="1"/>
  <c r="CB131" i="6"/>
  <c r="CD72" i="6"/>
  <c r="AT20" i="6"/>
  <c r="AZ180" i="6"/>
  <c r="CC131" i="6"/>
  <c r="BL47" i="6"/>
  <c r="AZ176" i="6"/>
  <c r="AT134" i="6"/>
  <c r="BL17" i="6"/>
  <c r="BF83" i="6"/>
  <c r="BF76" i="6"/>
  <c r="CC148" i="6"/>
  <c r="CD148" i="6" s="1"/>
  <c r="CB127" i="6"/>
  <c r="CD127" i="6" s="1"/>
  <c r="BX66" i="6"/>
  <c r="BX167" i="6"/>
  <c r="BX6" i="6"/>
  <c r="CB80" i="6"/>
  <c r="CD80" i="6" s="1"/>
  <c r="BX67" i="6"/>
  <c r="CB166" i="6"/>
  <c r="AT69" i="6"/>
  <c r="AZ130" i="6"/>
  <c r="AT183" i="6"/>
  <c r="CC166" i="6"/>
  <c r="BX150" i="6"/>
  <c r="BL81" i="6"/>
  <c r="BL55" i="6"/>
  <c r="BL140" i="6"/>
  <c r="BX91" i="6"/>
  <c r="AT26" i="6"/>
  <c r="BR41" i="6"/>
  <c r="AZ100" i="6"/>
  <c r="BR80" i="6"/>
  <c r="CB150" i="6"/>
  <c r="CD150" i="6" s="1"/>
  <c r="BX26" i="6"/>
  <c r="BX142" i="6"/>
  <c r="CC40" i="6"/>
  <c r="AT175" i="6"/>
  <c r="BF40" i="6"/>
  <c r="AT86" i="6"/>
  <c r="AT159" i="6"/>
  <c r="BX21" i="6"/>
  <c r="BX183" i="6"/>
  <c r="CC156" i="6"/>
  <c r="BL147" i="6"/>
  <c r="BF80" i="6"/>
  <c r="BX85" i="6"/>
  <c r="BL35" i="6"/>
  <c r="BR103" i="6"/>
  <c r="BR153" i="6"/>
  <c r="BX65" i="6"/>
  <c r="BX58" i="6"/>
  <c r="CB49" i="6"/>
  <c r="CD49" i="6" s="1"/>
  <c r="AZ31" i="6"/>
  <c r="AZ8" i="6"/>
  <c r="BX137" i="6"/>
  <c r="AT128" i="6"/>
  <c r="BF10" i="6"/>
  <c r="BX61" i="6"/>
  <c r="AZ108" i="6"/>
  <c r="BX132" i="6"/>
  <c r="BR73" i="6"/>
  <c r="BL40" i="6"/>
  <c r="BL91" i="6"/>
  <c r="AT112" i="6"/>
  <c r="BX179" i="6"/>
  <c r="AT28" i="6"/>
  <c r="AT100" i="6"/>
  <c r="CB114" i="6"/>
  <c r="CD114" i="6" s="1"/>
  <c r="BX155" i="6"/>
  <c r="AZ174" i="6"/>
  <c r="AZ153" i="6"/>
  <c r="BF175" i="6"/>
  <c r="AT17" i="6"/>
  <c r="BR176" i="6"/>
  <c r="AT121" i="6"/>
  <c r="AT127" i="6"/>
  <c r="BX33" i="6"/>
  <c r="BX99" i="6"/>
  <c r="BX32" i="6"/>
  <c r="BL159" i="6"/>
  <c r="BL141" i="6"/>
  <c r="CB40" i="6"/>
  <c r="AZ183" i="6"/>
  <c r="CB44" i="6"/>
  <c r="AZ111" i="6"/>
  <c r="AZ142" i="6"/>
  <c r="BX83" i="6"/>
  <c r="BX31" i="6"/>
  <c r="BX69" i="6"/>
  <c r="CC44" i="6"/>
  <c r="AT101" i="6"/>
  <c r="BX143" i="6"/>
  <c r="BF101" i="6"/>
  <c r="BF55" i="6"/>
  <c r="BL30" i="6"/>
  <c r="BX51" i="6"/>
  <c r="AT23" i="6"/>
  <c r="BL62" i="6"/>
  <c r="AZ177" i="6"/>
  <c r="BX97" i="6"/>
  <c r="BL43" i="6"/>
  <c r="CB18" i="6"/>
  <c r="CC18" i="6"/>
  <c r="BL8" i="6"/>
  <c r="BF74" i="6"/>
  <c r="AT176" i="6"/>
  <c r="BF162" i="6"/>
  <c r="AT181" i="6"/>
  <c r="BX46" i="6"/>
  <c r="BX144" i="6"/>
  <c r="BX145" i="6"/>
  <c r="AT47" i="6"/>
  <c r="BX13" i="6"/>
  <c r="BX27" i="6"/>
  <c r="BR15" i="6"/>
  <c r="BX159" i="6"/>
  <c r="BR171" i="6"/>
  <c r="BR148" i="6"/>
  <c r="AT163" i="6"/>
  <c r="BF77" i="6"/>
  <c r="AT5" i="6"/>
  <c r="BX9" i="6"/>
  <c r="BX104" i="6"/>
  <c r="AZ85" i="6"/>
  <c r="AZ21" i="6"/>
  <c r="AT141" i="6"/>
  <c r="BX149" i="6"/>
  <c r="BX151" i="6"/>
  <c r="BR164" i="6"/>
  <c r="BR49" i="6"/>
  <c r="BR40" i="6"/>
  <c r="BR131" i="6"/>
  <c r="BX64" i="6"/>
  <c r="BR65" i="6"/>
  <c r="BX54" i="6"/>
  <c r="AT171" i="6"/>
  <c r="BR107" i="6"/>
  <c r="BR89" i="6"/>
  <c r="BL179" i="6"/>
  <c r="CB156" i="6"/>
  <c r="AT153" i="6"/>
  <c r="BX60" i="6"/>
  <c r="BR115" i="6"/>
  <c r="BR34" i="6"/>
  <c r="BR150" i="6"/>
  <c r="BX84" i="6"/>
  <c r="BX112" i="6"/>
  <c r="CC78" i="6"/>
  <c r="CB153" i="6"/>
  <c r="CD153" i="6" s="1"/>
  <c r="BR87" i="6"/>
  <c r="BL39" i="6"/>
  <c r="AT54" i="6"/>
  <c r="BF142" i="6"/>
  <c r="BX175" i="6"/>
  <c r="BX141" i="6"/>
  <c r="BX103" i="6"/>
  <c r="BX136" i="6"/>
  <c r="BL171" i="6"/>
  <c r="BF153" i="6"/>
  <c r="BX50" i="6"/>
  <c r="BF108" i="6"/>
  <c r="AZ68" i="6"/>
  <c r="BR114" i="6"/>
  <c r="BF68" i="6"/>
  <c r="AT57" i="6"/>
  <c r="BL12" i="6"/>
  <c r="BX43" i="6"/>
  <c r="BF52" i="6"/>
  <c r="BX134" i="6"/>
  <c r="BX98" i="6"/>
  <c r="BX124" i="6"/>
  <c r="AZ99" i="6"/>
  <c r="AT85" i="6"/>
  <c r="AT13" i="6"/>
  <c r="AZ4" i="6"/>
  <c r="BF107" i="6"/>
  <c r="AZ54" i="6"/>
  <c r="AT79" i="6"/>
  <c r="AZ96" i="6"/>
  <c r="BR110" i="6"/>
  <c r="BX168" i="6"/>
  <c r="BL169" i="6"/>
  <c r="AT90" i="6"/>
  <c r="AZ79" i="6"/>
  <c r="BL9" i="6"/>
  <c r="AZ51" i="6"/>
  <c r="BF105" i="6"/>
  <c r="BF126" i="6"/>
  <c r="AZ182" i="6"/>
  <c r="BF184" i="6"/>
  <c r="AZ164" i="6"/>
  <c r="BR57" i="6"/>
  <c r="BL44" i="6"/>
  <c r="AT148" i="6"/>
  <c r="AT150" i="6"/>
  <c r="BX126" i="6"/>
  <c r="AZ146" i="6"/>
  <c r="BX158" i="6"/>
  <c r="BR23" i="6"/>
  <c r="BX22" i="6"/>
  <c r="AZ48" i="6"/>
  <c r="BL49" i="6"/>
  <c r="BR127" i="6"/>
  <c r="BX170" i="6"/>
  <c r="BL38" i="6"/>
  <c r="BR14" i="6"/>
  <c r="AT40" i="6"/>
  <c r="BX45" i="6"/>
  <c r="BF117" i="6"/>
  <c r="AT133" i="6"/>
  <c r="AT46" i="6"/>
  <c r="BX107" i="6"/>
  <c r="BL89" i="6"/>
  <c r="BX108" i="6"/>
  <c r="BX174" i="6"/>
  <c r="BX157" i="6"/>
  <c r="BL161" i="6"/>
  <c r="CC90" i="6"/>
  <c r="BL14" i="6"/>
  <c r="AZ140" i="6"/>
  <c r="BX63" i="6"/>
  <c r="AT152" i="6"/>
  <c r="AZ185" i="6"/>
  <c r="AZ70" i="6"/>
  <c r="BR119" i="6"/>
  <c r="BR106" i="6"/>
  <c r="BF137" i="6"/>
  <c r="CC70" i="6"/>
  <c r="BF183" i="6"/>
  <c r="AT156" i="6"/>
  <c r="AT166" i="6"/>
  <c r="CC180" i="6"/>
  <c r="BL88" i="6"/>
  <c r="BF81" i="6"/>
  <c r="BR137" i="6"/>
  <c r="AT185" i="6"/>
  <c r="AT145" i="6"/>
  <c r="BX59" i="6"/>
  <c r="BX180" i="6"/>
  <c r="BR51" i="6"/>
  <c r="AT105" i="6"/>
  <c r="BR132" i="6"/>
  <c r="BX75" i="6"/>
  <c r="BX89" i="6"/>
  <c r="BF157" i="6"/>
  <c r="BL73" i="6"/>
  <c r="BF99" i="6"/>
  <c r="BR31" i="6"/>
  <c r="AZ37" i="6"/>
  <c r="BF125" i="6"/>
  <c r="AZ122" i="6"/>
  <c r="BF178" i="6"/>
  <c r="AT56" i="6"/>
  <c r="BL71" i="6"/>
  <c r="AZ27" i="6"/>
  <c r="AZ101" i="6"/>
  <c r="BX173" i="6"/>
  <c r="BR24" i="6"/>
  <c r="AZ173" i="6"/>
  <c r="AZ50" i="6"/>
  <c r="BF51" i="6"/>
  <c r="BR134" i="6"/>
  <c r="BR108" i="6"/>
  <c r="BL69" i="6"/>
  <c r="BX119" i="6"/>
  <c r="BX77" i="6"/>
  <c r="CB70" i="6"/>
  <c r="AZ62" i="6"/>
  <c r="BX100" i="6"/>
  <c r="BR44" i="6"/>
  <c r="AZ114" i="6"/>
  <c r="AZ171" i="6"/>
  <c r="AT102" i="6"/>
  <c r="BF133" i="6"/>
  <c r="AZ126" i="6"/>
  <c r="AZ136" i="6"/>
  <c r="AT123" i="6"/>
  <c r="BF144" i="6"/>
  <c r="AT142" i="6"/>
  <c r="AZ28" i="6"/>
  <c r="BF23" i="6"/>
  <c r="AT184" i="6"/>
  <c r="BL163" i="6"/>
  <c r="AZ97" i="6"/>
  <c r="BR91" i="6"/>
  <c r="AT177" i="6"/>
  <c r="AT91" i="6"/>
  <c r="CC117" i="6"/>
  <c r="CD118" i="6"/>
  <c r="AZ107" i="6"/>
  <c r="BR123" i="6"/>
  <c r="BR71" i="6"/>
  <c r="BL130" i="6"/>
  <c r="BL149" i="6"/>
  <c r="CB90" i="6"/>
  <c r="BX185" i="6"/>
  <c r="BF64" i="6"/>
  <c r="BR12" i="6"/>
  <c r="BL76" i="6"/>
  <c r="AT6" i="6"/>
  <c r="BF9" i="6"/>
  <c r="AZ120" i="6"/>
  <c r="BR183" i="6"/>
  <c r="BX38" i="6"/>
  <c r="BX25" i="6"/>
  <c r="BX5" i="6"/>
  <c r="BX10" i="6"/>
  <c r="BX4" i="6"/>
  <c r="BX74" i="6"/>
  <c r="BL110" i="6"/>
  <c r="BF161" i="6"/>
  <c r="BL143" i="6"/>
  <c r="BF112" i="6"/>
  <c r="AT67" i="6"/>
  <c r="BR122" i="6"/>
  <c r="BL75" i="6"/>
  <c r="BR83" i="6"/>
  <c r="BR35" i="6"/>
  <c r="AZ76" i="6"/>
  <c r="BL174" i="6"/>
  <c r="BX93" i="6"/>
  <c r="BL176" i="6"/>
  <c r="AZ19" i="6"/>
  <c r="AT92" i="6"/>
  <c r="BL70" i="6"/>
  <c r="BR145" i="6"/>
  <c r="AZ60" i="6"/>
  <c r="AZ64" i="6"/>
  <c r="AZ102" i="6"/>
  <c r="AT155" i="6"/>
  <c r="BL145" i="6"/>
  <c r="BR53" i="6"/>
  <c r="BX36" i="6"/>
  <c r="BL16" i="6"/>
  <c r="AZ52" i="6"/>
  <c r="BF8" i="6"/>
  <c r="BL58" i="6"/>
  <c r="BL19" i="6"/>
  <c r="AZ121" i="6"/>
  <c r="BX163" i="6"/>
  <c r="BX16" i="6"/>
  <c r="BF165" i="6"/>
  <c r="AZ169" i="6"/>
  <c r="BR18" i="6"/>
  <c r="BX172" i="6"/>
  <c r="BX87" i="6"/>
  <c r="BX129" i="6"/>
  <c r="BX81" i="6"/>
  <c r="BX42" i="6"/>
  <c r="BX30" i="6"/>
  <c r="BX86" i="6"/>
  <c r="BX133" i="6"/>
  <c r="BX111" i="6"/>
  <c r="BX165" i="6"/>
  <c r="BX17" i="6"/>
  <c r="BR70" i="6"/>
  <c r="BX182" i="6"/>
  <c r="BX181" i="6"/>
  <c r="BX78" i="6"/>
  <c r="BX88" i="6"/>
  <c r="BX177" i="6"/>
  <c r="BX161" i="6"/>
  <c r="BX152" i="6"/>
  <c r="CB28" i="6"/>
  <c r="BX125" i="6"/>
  <c r="BX53" i="6"/>
  <c r="BX122" i="6"/>
  <c r="BX73" i="6"/>
  <c r="BX178" i="6"/>
  <c r="BX95" i="6"/>
  <c r="BX56" i="6"/>
  <c r="BX147" i="6"/>
  <c r="BX96" i="6"/>
  <c r="BX110" i="6"/>
  <c r="BX160" i="6"/>
  <c r="BF180" i="6"/>
  <c r="AZ159" i="6"/>
  <c r="AT132" i="6"/>
  <c r="BR100" i="6"/>
  <c r="BF35" i="6"/>
  <c r="AZ13" i="6"/>
  <c r="AZ59" i="6"/>
  <c r="AT137" i="6"/>
  <c r="AZ87" i="6"/>
  <c r="BR159" i="6"/>
  <c r="BR88" i="6"/>
  <c r="AT119" i="6"/>
  <c r="AT169" i="6"/>
  <c r="BL142" i="6"/>
  <c r="BR69" i="6"/>
  <c r="BF31" i="6"/>
  <c r="BL98" i="6"/>
  <c r="BR7" i="6"/>
  <c r="AZ67" i="6"/>
  <c r="AT179" i="6"/>
  <c r="BL21" i="6"/>
  <c r="BF128" i="6"/>
  <c r="AT96" i="6"/>
  <c r="BF56" i="6"/>
  <c r="BL87" i="6"/>
  <c r="BL157" i="6"/>
  <c r="AT74" i="6"/>
  <c r="BF143" i="6"/>
  <c r="AZ95" i="6"/>
  <c r="BR5" i="6"/>
  <c r="BL37" i="6"/>
  <c r="AZ160" i="6"/>
  <c r="BL27" i="6"/>
  <c r="CC28" i="6"/>
  <c r="CB29" i="6"/>
  <c r="CD29" i="6" s="1"/>
  <c r="BF28" i="6"/>
  <c r="BF29" i="6"/>
  <c r="BR85" i="6"/>
  <c r="BR47" i="6"/>
  <c r="BR36" i="6"/>
  <c r="AT62" i="6"/>
  <c r="AZ43" i="6"/>
  <c r="BR64" i="6"/>
  <c r="BR170" i="6"/>
  <c r="BL65" i="6"/>
  <c r="AZ138" i="6"/>
  <c r="BR82" i="6"/>
  <c r="AZ109" i="6"/>
  <c r="BL139" i="6"/>
  <c r="BR76" i="6"/>
  <c r="AZ152" i="6"/>
  <c r="AZ167" i="6"/>
  <c r="BR79" i="6"/>
  <c r="BR94" i="6"/>
  <c r="BF27" i="6"/>
  <c r="AT73" i="6"/>
  <c r="BF132" i="6"/>
  <c r="BF79" i="6"/>
  <c r="AZ103" i="6"/>
  <c r="AZ71" i="6"/>
  <c r="AZ155" i="6"/>
  <c r="AZ184" i="6"/>
  <c r="BR111" i="6"/>
  <c r="BL181" i="6"/>
  <c r="BF136" i="6"/>
  <c r="BF43" i="6"/>
  <c r="BF111" i="6"/>
  <c r="AT10" i="6"/>
  <c r="BF69" i="6"/>
  <c r="AZ9" i="6"/>
  <c r="BR75" i="6"/>
  <c r="BR175" i="6"/>
  <c r="BL84" i="6"/>
  <c r="BL178" i="6"/>
  <c r="BF151" i="6"/>
  <c r="AZ128" i="6"/>
  <c r="BR42" i="6"/>
  <c r="BL78" i="6"/>
  <c r="BF61" i="6"/>
  <c r="BL32" i="6"/>
  <c r="AT51" i="6"/>
  <c r="BL100" i="6"/>
  <c r="AT154" i="6"/>
  <c r="AT130" i="6"/>
  <c r="BL33" i="6"/>
  <c r="AT43" i="6"/>
  <c r="BL120" i="6"/>
  <c r="BR22" i="6"/>
  <c r="BF185" i="6"/>
  <c r="BF4" i="6"/>
  <c r="AT32" i="6"/>
  <c r="BF88" i="6"/>
  <c r="AT66" i="6"/>
  <c r="BR19" i="6"/>
  <c r="BF75" i="6"/>
  <c r="AZ12" i="6"/>
  <c r="AZ132" i="6"/>
  <c r="BF58" i="6"/>
  <c r="BL61" i="6"/>
  <c r="BR173" i="6"/>
  <c r="AZ137" i="6"/>
  <c r="BL105" i="6"/>
  <c r="BR95" i="6"/>
  <c r="BL102" i="6"/>
  <c r="AZ151" i="6"/>
  <c r="AZ157" i="6"/>
  <c r="BF163" i="6"/>
  <c r="AT52" i="6"/>
  <c r="BF104" i="6"/>
  <c r="BF19" i="6"/>
  <c r="BL31" i="6"/>
  <c r="BR52" i="6"/>
  <c r="BR68" i="6"/>
  <c r="BR6" i="6"/>
  <c r="AT9" i="6"/>
  <c r="BF100" i="6"/>
  <c r="AZ133" i="6"/>
  <c r="BR129" i="6"/>
  <c r="AT76" i="6"/>
  <c r="BR38" i="6"/>
  <c r="AZ39" i="6"/>
  <c r="AZ91" i="6"/>
  <c r="BR86" i="6"/>
  <c r="AZ175" i="6"/>
  <c r="BF159" i="6"/>
  <c r="AZ66" i="6"/>
  <c r="AZ10" i="6"/>
  <c r="AT146" i="6"/>
  <c r="BL99" i="6"/>
  <c r="AZ7" i="6"/>
  <c r="AZ45" i="6"/>
  <c r="BL107" i="6"/>
  <c r="AT138" i="6"/>
  <c r="AT122" i="6"/>
  <c r="AZ143" i="6"/>
  <c r="BR113" i="6"/>
  <c r="BL168" i="6"/>
  <c r="AT55" i="6"/>
  <c r="AZ124" i="6"/>
  <c r="BL93" i="6"/>
  <c r="AZ163" i="6"/>
  <c r="BF123" i="6"/>
  <c r="AZ5" i="6"/>
  <c r="AZ147" i="6"/>
  <c r="BF147" i="6"/>
  <c r="BR130" i="6"/>
  <c r="BF78" i="6"/>
  <c r="AZ178" i="6"/>
  <c r="BF109" i="6"/>
  <c r="BL85" i="6"/>
  <c r="BR99" i="6"/>
  <c r="BR81" i="6"/>
  <c r="BR4" i="6"/>
  <c r="BR161" i="6"/>
  <c r="BR77" i="6"/>
  <c r="BR182" i="6"/>
  <c r="AT16" i="6"/>
  <c r="AT126" i="6"/>
  <c r="BF122" i="6"/>
  <c r="BL103" i="6"/>
  <c r="AZ112" i="6"/>
  <c r="BR78" i="6"/>
  <c r="BF176" i="6"/>
  <c r="BF170" i="6"/>
  <c r="BR74" i="6"/>
  <c r="BF67" i="6"/>
  <c r="BF87" i="6"/>
  <c r="BL6" i="6"/>
  <c r="BR50" i="6"/>
  <c r="BF37" i="6"/>
  <c r="AZ65" i="6"/>
  <c r="BF172" i="6"/>
  <c r="BR155" i="6"/>
  <c r="BR133" i="6"/>
  <c r="BR141" i="6"/>
  <c r="BL92" i="6"/>
  <c r="AZ17" i="6"/>
  <c r="BF168" i="6"/>
  <c r="BF92" i="6"/>
  <c r="BL56" i="6"/>
  <c r="BR17" i="6"/>
  <c r="AZ47" i="6"/>
  <c r="AT97" i="6"/>
  <c r="BL167" i="6"/>
  <c r="AZ141" i="6"/>
  <c r="BL132" i="6"/>
  <c r="AT39" i="6"/>
  <c r="AZ38" i="6"/>
  <c r="BL22" i="6"/>
  <c r="BF21" i="6"/>
  <c r="BL126" i="6"/>
  <c r="BR143" i="6"/>
  <c r="BF39" i="6"/>
  <c r="BF95" i="6"/>
  <c r="BL182" i="6"/>
  <c r="BF139" i="6"/>
  <c r="BR67" i="6"/>
  <c r="AT58" i="6"/>
  <c r="BF141" i="6"/>
  <c r="BF103" i="6"/>
  <c r="BL123" i="6"/>
  <c r="AZ26" i="6"/>
  <c r="BF36" i="6"/>
  <c r="BL26" i="6"/>
  <c r="AZ53" i="6"/>
  <c r="BR160" i="6"/>
  <c r="BR124" i="6"/>
  <c r="BR10" i="6"/>
  <c r="BR144" i="6"/>
  <c r="BR98" i="6"/>
  <c r="BL59" i="6"/>
  <c r="AT168" i="6"/>
  <c r="BR181" i="6"/>
  <c r="BF97" i="6"/>
  <c r="AZ162" i="6"/>
  <c r="BR27" i="6"/>
  <c r="BF160" i="6"/>
  <c r="BR172" i="6"/>
  <c r="BL119" i="6"/>
  <c r="AZ74" i="6"/>
  <c r="AT109" i="6"/>
  <c r="AT110" i="6"/>
  <c r="BR151" i="6"/>
  <c r="BR97" i="6"/>
  <c r="BL125" i="6"/>
  <c r="AT61" i="6"/>
  <c r="BL74" i="6"/>
  <c r="AZ170" i="6"/>
  <c r="AT147" i="6"/>
  <c r="BR21" i="6"/>
  <c r="BR142" i="6"/>
  <c r="BF11" i="6"/>
  <c r="BL96" i="6"/>
  <c r="BR109" i="6"/>
  <c r="BL129" i="6"/>
  <c r="AZ139" i="6"/>
  <c r="BF86" i="6"/>
  <c r="BR135" i="6"/>
  <c r="AZ35" i="6"/>
  <c r="BR60" i="6"/>
  <c r="AZ32" i="6"/>
  <c r="BR56" i="6"/>
  <c r="AT143" i="6"/>
  <c r="AZ92" i="6"/>
  <c r="AT87" i="6"/>
  <c r="BF13" i="6"/>
  <c r="AT59" i="6"/>
  <c r="AT98" i="6"/>
  <c r="BL5" i="6"/>
  <c r="BR165" i="6"/>
  <c r="BR178" i="6"/>
  <c r="BR16" i="6"/>
  <c r="AZ135" i="6"/>
  <c r="AT12" i="6"/>
  <c r="BL160" i="6"/>
  <c r="AT144" i="6"/>
  <c r="BL151" i="6"/>
  <c r="BR104" i="6"/>
  <c r="AZ33" i="6"/>
  <c r="AT89" i="6"/>
  <c r="AZ83" i="6"/>
  <c r="AZ179" i="6"/>
  <c r="AZ129" i="6"/>
  <c r="BF155" i="6"/>
  <c r="AZ168" i="6"/>
  <c r="BF135" i="6"/>
  <c r="BL82" i="6"/>
  <c r="BF152" i="6"/>
  <c r="BR96" i="6"/>
  <c r="BF38" i="6"/>
  <c r="BF102" i="6"/>
  <c r="BF110" i="6"/>
  <c r="AZ110" i="6"/>
  <c r="BR66" i="6"/>
  <c r="AT75" i="6"/>
  <c r="BL97" i="6"/>
  <c r="BR149" i="6"/>
  <c r="AT11" i="6"/>
  <c r="AZ81" i="6"/>
  <c r="BL173" i="6"/>
  <c r="BF73" i="6"/>
  <c r="AT172" i="6"/>
  <c r="AT182" i="6"/>
  <c r="BL46" i="6"/>
  <c r="BR121" i="6"/>
  <c r="AT111" i="6"/>
  <c r="BL158" i="6"/>
  <c r="BR55" i="6"/>
  <c r="AZ125" i="6"/>
  <c r="BR163" i="6"/>
  <c r="AZ98" i="6"/>
  <c r="BF120" i="6"/>
  <c r="BR11" i="6"/>
  <c r="BL68" i="6"/>
  <c r="BF84" i="6"/>
  <c r="BF130" i="6"/>
  <c r="BF82" i="6"/>
  <c r="BR177" i="6"/>
  <c r="BR58" i="6"/>
  <c r="BR152" i="6"/>
  <c r="AT81" i="6"/>
  <c r="BR146" i="6"/>
  <c r="BR169" i="6"/>
  <c r="BR185" i="6"/>
  <c r="BF53" i="6"/>
  <c r="BL162" i="6"/>
  <c r="BL138" i="6"/>
  <c r="BR136" i="6"/>
  <c r="BR139" i="6"/>
  <c r="BR13" i="6"/>
  <c r="BF30" i="6"/>
  <c r="AZ84" i="6"/>
  <c r="AZ181" i="6"/>
  <c r="AT42" i="6"/>
  <c r="BF116" i="6"/>
  <c r="BF12" i="6"/>
  <c r="BL170" i="6"/>
  <c r="AT95" i="6"/>
  <c r="AZ42" i="6"/>
  <c r="BF124" i="6"/>
  <c r="BR174" i="6"/>
  <c r="BL175" i="6"/>
  <c r="BL54" i="6"/>
  <c r="AZ116" i="6"/>
  <c r="BF169" i="6"/>
  <c r="AZ6" i="6"/>
  <c r="AT129" i="6"/>
  <c r="BR105" i="6"/>
  <c r="BR147" i="6"/>
  <c r="BL122" i="6"/>
  <c r="AT78" i="6"/>
  <c r="AZ104" i="6"/>
  <c r="BR9" i="6"/>
  <c r="BL134" i="6"/>
  <c r="BR48" i="6"/>
  <c r="BL133" i="6"/>
  <c r="AZ55" i="6"/>
  <c r="BF54" i="6"/>
  <c r="BL77" i="6"/>
  <c r="AT173" i="6"/>
  <c r="AZ165" i="6"/>
  <c r="BR125" i="6"/>
  <c r="BR8" i="6"/>
  <c r="AT41" i="6"/>
  <c r="AT21" i="6"/>
  <c r="AZ56" i="6"/>
  <c r="AT4" i="6"/>
  <c r="AZ30" i="6"/>
  <c r="AZ82" i="6"/>
  <c r="AT149" i="6"/>
  <c r="BL67" i="6"/>
  <c r="AZ89" i="6"/>
  <c r="BF60" i="6"/>
  <c r="BF32" i="6"/>
  <c r="AZ22" i="6"/>
  <c r="AT124" i="6"/>
  <c r="AZ41" i="6"/>
  <c r="BR61" i="6"/>
  <c r="BF33" i="6"/>
  <c r="AZ158" i="6"/>
  <c r="BR37" i="6"/>
  <c r="BF85" i="6"/>
  <c r="AT53" i="6"/>
  <c r="AZ69" i="6"/>
  <c r="BL10" i="6"/>
  <c r="AT68" i="6"/>
  <c r="BR102" i="6"/>
  <c r="BR101" i="6"/>
  <c r="BR120" i="6"/>
  <c r="BR158" i="6"/>
  <c r="BR46" i="6"/>
  <c r="BF41" i="6"/>
  <c r="AT178" i="6"/>
  <c r="BL117" i="6"/>
  <c r="BF48" i="6"/>
  <c r="BF177" i="6"/>
  <c r="AT31" i="6"/>
  <c r="BF45" i="6"/>
  <c r="AT64" i="6"/>
  <c r="BF91" i="6"/>
  <c r="AT8" i="6"/>
  <c r="BR43" i="6"/>
  <c r="BR184" i="6"/>
  <c r="AT170" i="6"/>
  <c r="BR162" i="6"/>
  <c r="AT83" i="6"/>
  <c r="AZ73" i="6"/>
  <c r="BR26" i="6"/>
  <c r="BL66" i="6"/>
  <c r="BL183" i="6"/>
  <c r="AT30" i="6"/>
  <c r="BF158" i="6"/>
  <c r="BF47" i="6"/>
  <c r="BL11" i="6"/>
  <c r="BF7" i="6"/>
  <c r="BL45" i="6"/>
  <c r="BL50" i="6"/>
  <c r="BL7" i="6"/>
  <c r="BF25" i="6"/>
  <c r="AZ123" i="6"/>
  <c r="BL124" i="6"/>
  <c r="AT71" i="6"/>
  <c r="BR167" i="6"/>
  <c r="BR30" i="6"/>
  <c r="BF129" i="6"/>
  <c r="BL165" i="6"/>
  <c r="AT174" i="6"/>
  <c r="BR154" i="6"/>
  <c r="AT103" i="6"/>
  <c r="BR62" i="6"/>
  <c r="AT99" i="6"/>
  <c r="BL53" i="6"/>
  <c r="BL184" i="6"/>
  <c r="BF146" i="6"/>
  <c r="BF22" i="6"/>
  <c r="BF50" i="6"/>
  <c r="BF179" i="6"/>
  <c r="BF173" i="6"/>
  <c r="BF62" i="6"/>
  <c r="BF59" i="6"/>
  <c r="BF96" i="6"/>
  <c r="BL109" i="6"/>
  <c r="AT45" i="6"/>
  <c r="AZ161" i="6"/>
  <c r="BR128" i="6"/>
  <c r="AZ145" i="6"/>
  <c r="BL94" i="6"/>
  <c r="AZ144" i="6"/>
  <c r="AT108" i="6"/>
  <c r="BR33" i="6"/>
  <c r="AT19" i="6"/>
  <c r="BR93" i="6"/>
  <c r="AZ134" i="6"/>
  <c r="AZ93" i="6"/>
  <c r="AT162" i="6"/>
  <c r="BR112" i="6"/>
  <c r="BF119" i="6"/>
  <c r="BL136" i="6"/>
  <c r="AT157" i="6"/>
  <c r="BR168" i="6"/>
  <c r="BR54" i="6"/>
  <c r="BR138" i="6"/>
  <c r="BR25" i="6"/>
  <c r="BR117" i="6"/>
  <c r="BR32" i="6"/>
  <c r="BR92" i="6"/>
  <c r="BF145" i="6"/>
  <c r="BF16" i="6"/>
  <c r="AZ46" i="6"/>
  <c r="AT65" i="6"/>
  <c r="AT135" i="6"/>
  <c r="BL104" i="6"/>
  <c r="BF42" i="6"/>
  <c r="BR157" i="6"/>
  <c r="BL4" i="6"/>
  <c r="BL48" i="6"/>
  <c r="BF26" i="6"/>
  <c r="BL42" i="6"/>
  <c r="BF149" i="6"/>
  <c r="AT37" i="6"/>
  <c r="BF93" i="6"/>
  <c r="AZ25" i="6"/>
  <c r="BF63" i="6"/>
  <c r="BL60" i="6"/>
  <c r="BL112" i="6"/>
  <c r="BF113" i="6"/>
  <c r="BL128" i="6"/>
  <c r="AT25" i="6"/>
  <c r="BL113" i="6"/>
  <c r="BL79" i="6"/>
  <c r="AT161" i="6"/>
  <c r="AT139" i="6"/>
  <c r="BL111" i="6"/>
  <c r="BR63" i="6"/>
  <c r="AZ94" i="6"/>
  <c r="BF6" i="6"/>
  <c r="BR84" i="6"/>
  <c r="BR39" i="6"/>
  <c r="AZ172" i="6"/>
  <c r="AT88" i="6"/>
  <c r="AT104" i="6"/>
  <c r="BR45" i="6"/>
  <c r="BL25" i="6"/>
  <c r="BL172" i="6"/>
  <c r="BL41" i="6"/>
  <c r="AZ117" i="6"/>
  <c r="BL101" i="6"/>
  <c r="AT38" i="6"/>
  <c r="AZ154" i="6"/>
  <c r="CC184" i="6"/>
  <c r="CC133" i="6"/>
  <c r="CD14" i="6"/>
  <c r="CD15" i="6"/>
  <c r="CC12" i="6"/>
  <c r="CC26" i="6"/>
  <c r="CC66" i="6"/>
  <c r="CC162" i="6"/>
  <c r="CC82" i="6"/>
  <c r="CC137" i="6"/>
  <c r="CC128" i="6"/>
  <c r="CC48" i="6"/>
  <c r="CC85" i="6"/>
  <c r="CC145" i="6"/>
  <c r="CC172" i="6"/>
  <c r="CC155" i="6"/>
  <c r="CC46" i="6"/>
  <c r="CC87" i="6"/>
  <c r="CC64" i="6"/>
  <c r="CC7" i="6"/>
  <c r="CC142" i="6"/>
  <c r="CC42" i="6"/>
  <c r="CC11" i="6"/>
  <c r="CD20" i="6"/>
  <c r="CC99" i="6"/>
  <c r="CB94" i="6"/>
  <c r="CC165" i="6"/>
  <c r="CC43" i="6"/>
  <c r="CC36" i="6"/>
  <c r="CC10" i="6"/>
  <c r="CD34" i="6"/>
  <c r="CC41" i="6"/>
  <c r="CC122" i="6"/>
  <c r="CC67" i="6"/>
  <c r="CC21" i="6"/>
  <c r="CB63" i="6"/>
  <c r="CC55" i="6"/>
  <c r="CC81" i="6"/>
  <c r="CC160" i="6"/>
  <c r="CC109" i="6"/>
  <c r="CC173" i="6"/>
  <c r="CC179" i="6"/>
  <c r="CC183" i="6"/>
  <c r="CC77" i="6"/>
  <c r="CD57" i="6"/>
  <c r="CC45" i="6"/>
  <c r="CC8" i="6"/>
  <c r="CC61" i="6"/>
  <c r="CC113" i="6"/>
  <c r="CC159" i="6"/>
  <c r="CC124" i="6"/>
  <c r="CC144" i="6"/>
  <c r="CC39" i="6"/>
  <c r="CC71" i="6"/>
  <c r="CC138" i="6"/>
  <c r="CC185" i="6"/>
  <c r="CC157" i="6"/>
  <c r="CB167" i="6"/>
  <c r="CC112" i="6"/>
  <c r="CC5" i="6"/>
  <c r="CB180" i="6"/>
  <c r="CC151" i="6"/>
  <c r="CC178" i="6"/>
  <c r="CB84" i="6"/>
  <c r="CC93" i="6"/>
  <c r="CC119" i="6"/>
  <c r="CC134" i="6"/>
  <c r="CC125" i="6"/>
  <c r="CC139" i="6"/>
  <c r="CC6" i="6"/>
  <c r="CC4" i="6"/>
  <c r="CC175" i="6"/>
  <c r="CC169" i="6"/>
  <c r="CC92" i="6"/>
  <c r="CC136" i="6"/>
  <c r="CC182" i="6"/>
  <c r="CC86" i="6"/>
  <c r="CC149" i="6"/>
  <c r="CC37" i="6"/>
  <c r="CC19" i="6"/>
  <c r="CC181" i="6"/>
  <c r="CC73" i="6"/>
  <c r="CC22" i="6"/>
  <c r="CC47" i="6"/>
  <c r="CC32" i="6"/>
  <c r="CC54" i="6"/>
  <c r="CC79" i="6"/>
  <c r="CC161" i="6"/>
  <c r="CC30" i="6"/>
  <c r="CC101" i="6"/>
  <c r="CC104" i="6"/>
  <c r="CC58" i="6"/>
  <c r="CC102" i="6"/>
  <c r="CC174" i="6"/>
  <c r="CC98" i="6"/>
  <c r="CC97" i="6"/>
  <c r="CC38" i="6"/>
  <c r="CC35" i="6"/>
  <c r="CC163" i="6"/>
  <c r="CC110" i="6"/>
  <c r="CC91" i="6"/>
  <c r="CC52" i="6"/>
  <c r="CC111" i="6"/>
  <c r="CC100" i="6"/>
  <c r="CC27" i="6"/>
  <c r="CC116" i="6"/>
  <c r="CC51" i="6"/>
  <c r="CC95" i="6"/>
  <c r="CC170" i="6"/>
  <c r="CC50" i="6"/>
  <c r="CC108" i="6"/>
  <c r="CC74" i="6"/>
  <c r="CC129" i="6"/>
  <c r="CC65" i="6"/>
  <c r="CC56" i="6"/>
  <c r="CC53" i="6"/>
  <c r="CC69" i="6"/>
  <c r="CC120" i="6"/>
  <c r="CC83" i="6"/>
  <c r="CC68" i="6"/>
  <c r="CC107" i="6"/>
  <c r="CC60" i="6"/>
  <c r="CC121" i="6"/>
  <c r="CC33" i="6"/>
  <c r="CC96" i="6"/>
  <c r="CC158" i="6"/>
  <c r="CC89" i="6"/>
  <c r="CB100" i="6"/>
  <c r="CB10" i="6"/>
  <c r="CB51" i="6"/>
  <c r="CB128" i="6"/>
  <c r="CB91" i="6"/>
  <c r="CB68" i="6"/>
  <c r="CB142" i="6"/>
  <c r="CB82" i="6"/>
  <c r="CB96" i="6"/>
  <c r="CB36" i="6"/>
  <c r="CB93" i="6"/>
  <c r="CB117" i="6"/>
  <c r="CB69" i="6"/>
  <c r="CB116" i="6"/>
  <c r="CC84" i="6"/>
  <c r="CB64" i="6"/>
  <c r="CB158" i="6"/>
  <c r="CB121" i="6"/>
  <c r="CB111" i="6"/>
  <c r="CB48" i="6"/>
  <c r="CB125" i="6"/>
  <c r="CB47" i="6"/>
  <c r="CB184" i="6"/>
  <c r="CB73" i="6"/>
  <c r="CB173" i="6"/>
  <c r="CB104" i="6"/>
  <c r="CB38" i="6"/>
  <c r="CB77" i="6"/>
  <c r="CB113" i="6"/>
  <c r="CB27" i="6"/>
  <c r="CB86" i="6"/>
  <c r="CB85" i="6"/>
  <c r="CB52" i="6"/>
  <c r="CB53" i="6"/>
  <c r="CB122" i="6"/>
  <c r="CB157" i="6"/>
  <c r="CB41" i="6"/>
  <c r="CB37" i="6"/>
  <c r="CB56" i="6"/>
  <c r="CC63" i="6"/>
  <c r="CB60" i="6"/>
  <c r="CB81" i="6"/>
  <c r="CB120" i="6"/>
  <c r="CB83" i="6"/>
  <c r="CD83" i="6" s="1"/>
  <c r="CB119" i="6"/>
  <c r="CB134" i="6"/>
  <c r="CB108" i="6"/>
  <c r="CB97" i="6"/>
  <c r="CB160" i="6"/>
  <c r="CB4" i="6"/>
  <c r="CB67" i="6"/>
  <c r="CB22" i="6"/>
  <c r="CB99" i="6"/>
  <c r="CC167" i="6"/>
  <c r="CB35" i="6"/>
  <c r="CB74" i="6"/>
  <c r="CB136" i="6"/>
  <c r="CB179" i="6"/>
  <c r="CB165" i="6"/>
  <c r="CB89" i="6"/>
  <c r="CB183" i="6"/>
  <c r="CB159" i="6"/>
  <c r="CB174" i="6"/>
  <c r="CB107" i="6"/>
  <c r="CB110" i="6"/>
  <c r="CB98" i="6"/>
  <c r="CB151" i="6"/>
  <c r="CB185" i="6"/>
  <c r="CC94" i="6"/>
  <c r="CB19" i="6"/>
  <c r="CB11" i="6"/>
  <c r="CB26" i="6"/>
  <c r="CB43" i="6"/>
  <c r="CB101" i="6"/>
  <c r="CB7" i="6"/>
  <c r="CB112" i="6"/>
  <c r="CB109" i="6"/>
  <c r="CB50" i="6"/>
  <c r="CB61" i="6"/>
  <c r="CB139" i="6"/>
  <c r="CB54" i="6"/>
  <c r="CB78" i="6"/>
  <c r="CB46" i="6"/>
  <c r="CB124" i="6"/>
  <c r="CB129" i="6"/>
  <c r="CB169" i="6"/>
  <c r="CB8" i="6"/>
  <c r="CB137" i="6"/>
  <c r="CB92" i="6"/>
  <c r="CB175" i="6"/>
  <c r="CB87" i="6"/>
  <c r="CB42" i="6"/>
  <c r="CB161" i="6"/>
  <c r="CB33" i="6"/>
  <c r="CB55" i="6"/>
  <c r="CB30" i="6"/>
  <c r="CC176" i="6"/>
  <c r="CB176" i="6"/>
  <c r="CC88" i="6"/>
  <c r="CB88" i="6"/>
  <c r="CC123" i="6"/>
  <c r="CB123" i="6"/>
  <c r="CB12" i="6"/>
  <c r="CC13" i="6"/>
  <c r="CB13" i="6"/>
  <c r="CB79" i="6"/>
  <c r="CB145" i="6"/>
  <c r="CC130" i="6"/>
  <c r="CB130" i="6"/>
  <c r="CC31" i="6"/>
  <c r="CB31" i="6"/>
  <c r="CB170" i="6"/>
  <c r="CC16" i="6"/>
  <c r="CB16" i="6"/>
  <c r="CB155" i="6"/>
  <c r="CB71" i="6"/>
  <c r="CC17" i="6"/>
  <c r="CB17" i="6"/>
  <c r="CB172" i="6"/>
  <c r="CC168" i="6"/>
  <c r="CB168" i="6"/>
  <c r="CB182" i="6"/>
  <c r="CC126" i="6"/>
  <c r="CB126" i="6"/>
  <c r="CB39" i="6"/>
  <c r="CC132" i="6"/>
  <c r="CB132" i="6"/>
  <c r="CC9" i="6"/>
  <c r="CB9" i="6"/>
  <c r="CB5" i="6"/>
  <c r="CC154" i="6"/>
  <c r="CB154" i="6"/>
  <c r="CC177" i="6"/>
  <c r="CB177" i="6"/>
  <c r="CC75" i="6"/>
  <c r="CB75" i="6"/>
  <c r="CB178" i="6"/>
  <c r="CB102" i="6"/>
  <c r="CC62" i="6"/>
  <c r="CB62" i="6"/>
  <c r="CC152" i="6"/>
  <c r="CB152" i="6"/>
  <c r="CC146" i="6"/>
  <c r="CB146" i="6"/>
  <c r="CC25" i="6"/>
  <c r="CB25" i="6"/>
  <c r="CB65" i="6"/>
  <c r="CC141" i="6"/>
  <c r="CB141" i="6"/>
  <c r="CC143" i="6"/>
  <c r="CB143" i="6"/>
  <c r="CB138" i="6"/>
  <c r="CB162" i="6"/>
  <c r="CB58" i="6"/>
  <c r="CB66" i="6"/>
  <c r="CB163" i="6"/>
  <c r="CC103" i="6"/>
  <c r="CB103" i="6"/>
  <c r="CC135" i="6"/>
  <c r="CB135" i="6"/>
  <c r="CC76" i="6"/>
  <c r="CB76" i="6"/>
  <c r="CB181" i="6"/>
  <c r="CC147" i="6"/>
  <c r="CB147" i="6"/>
  <c r="CB32" i="6"/>
  <c r="CB45" i="6"/>
  <c r="CB133" i="6"/>
  <c r="CB149" i="6"/>
  <c r="CB144" i="6"/>
  <c r="CB6" i="6"/>
  <c r="CB21" i="6"/>
  <c r="CC59" i="6"/>
  <c r="CB59" i="6"/>
  <c r="CB95" i="6"/>
  <c r="CC105" i="6"/>
  <c r="CB105" i="6"/>
  <c r="CD178" i="6" l="1"/>
  <c r="CD115" i="6"/>
  <c r="CD131" i="6"/>
  <c r="CD166" i="6"/>
  <c r="CD40" i="6"/>
  <c r="CD124" i="6"/>
  <c r="CD18" i="6"/>
  <c r="CD156" i="6"/>
  <c r="CD44" i="6"/>
  <c r="CD90" i="6"/>
  <c r="CD117" i="6"/>
  <c r="CD78" i="6"/>
  <c r="CD180" i="6"/>
  <c r="CD70" i="6"/>
  <c r="CD162" i="6"/>
  <c r="CD7" i="6"/>
  <c r="CD42" i="6"/>
  <c r="CD43" i="6"/>
  <c r="CD28" i="6"/>
  <c r="CD12" i="6"/>
  <c r="CD66" i="6"/>
  <c r="CD46" i="6"/>
  <c r="CD184" i="6"/>
  <c r="CD142" i="6"/>
  <c r="CD10" i="6"/>
  <c r="CD137" i="6"/>
  <c r="CD26" i="6"/>
  <c r="CD41" i="6"/>
  <c r="CD133" i="6"/>
  <c r="CD120" i="6"/>
  <c r="CD85" i="6"/>
  <c r="CD82" i="6"/>
  <c r="CD100" i="6"/>
  <c r="CD48" i="6"/>
  <c r="CD128" i="6"/>
  <c r="CD145" i="6"/>
  <c r="CD87" i="6"/>
  <c r="CD94" i="6"/>
  <c r="CD64" i="6"/>
  <c r="CD172" i="6"/>
  <c r="CD155" i="6"/>
  <c r="CD11" i="6"/>
  <c r="CD27" i="6"/>
  <c r="CD99" i="6"/>
  <c r="CD165" i="6"/>
  <c r="CD36" i="6"/>
  <c r="CD122" i="6"/>
  <c r="CD5" i="6"/>
  <c r="CD67" i="6"/>
  <c r="CD63" i="6"/>
  <c r="CD55" i="6"/>
  <c r="CD71" i="6"/>
  <c r="CD22" i="6"/>
  <c r="CD157" i="6"/>
  <c r="CD39" i="6"/>
  <c r="CD173" i="6"/>
  <c r="CD21" i="6"/>
  <c r="CD45" i="6"/>
  <c r="CD92" i="6"/>
  <c r="CD129" i="6"/>
  <c r="CD54" i="6"/>
  <c r="CD101" i="6"/>
  <c r="CD113" i="6"/>
  <c r="CD138" i="6"/>
  <c r="CD183" i="6"/>
  <c r="CD160" i="6"/>
  <c r="CD144" i="6"/>
  <c r="CD109" i="6"/>
  <c r="CD185" i="6"/>
  <c r="CD77" i="6"/>
  <c r="CD8" i="6"/>
  <c r="CD112" i="6"/>
  <c r="CD61" i="6"/>
  <c r="CD159" i="6"/>
  <c r="CD179" i="6"/>
  <c r="CD167" i="6"/>
  <c r="CD81" i="6"/>
  <c r="CD79" i="6"/>
  <c r="CD32" i="6"/>
  <c r="CD30" i="6"/>
  <c r="CD74" i="6"/>
  <c r="CD125" i="6"/>
  <c r="CD151" i="6"/>
  <c r="CD139" i="6"/>
  <c r="CD136" i="6"/>
  <c r="CD4" i="6"/>
  <c r="CD134" i="6"/>
  <c r="CD6" i="6"/>
  <c r="CD119" i="6"/>
  <c r="CD149" i="6"/>
  <c r="CD73" i="6"/>
  <c r="CD182" i="6"/>
  <c r="CD175" i="6"/>
  <c r="CD169" i="6"/>
  <c r="CD86" i="6"/>
  <c r="CD84" i="6"/>
  <c r="CD93" i="6"/>
  <c r="CD37" i="6"/>
  <c r="CD161" i="6"/>
  <c r="CD19" i="6"/>
  <c r="CD58" i="6"/>
  <c r="CD33" i="6"/>
  <c r="CD95" i="6"/>
  <c r="CD181" i="6"/>
  <c r="CD110" i="6"/>
  <c r="CD53" i="6"/>
  <c r="CD104" i="6"/>
  <c r="CD47" i="6"/>
  <c r="CD68" i="6"/>
  <c r="CD97" i="6"/>
  <c r="CD38" i="6"/>
  <c r="CD102" i="6"/>
  <c r="CD170" i="6"/>
  <c r="CD50" i="6"/>
  <c r="CD174" i="6"/>
  <c r="CD35" i="6"/>
  <c r="CD98" i="6"/>
  <c r="CD56" i="6"/>
  <c r="CD111" i="6"/>
  <c r="CD51" i="6"/>
  <c r="CD163" i="6"/>
  <c r="CD108" i="6"/>
  <c r="CD89" i="6"/>
  <c r="CD116" i="6"/>
  <c r="CD107" i="6"/>
  <c r="CD60" i="6"/>
  <c r="CD52" i="6"/>
  <c r="CD158" i="6"/>
  <c r="CD69" i="6"/>
  <c r="CD96" i="6"/>
  <c r="CD91" i="6"/>
  <c r="CD65" i="6"/>
  <c r="CD121" i="6"/>
  <c r="CD105" i="6"/>
  <c r="CD59" i="6"/>
  <c r="CD76" i="6"/>
  <c r="CD103" i="6"/>
  <c r="CD143" i="6"/>
  <c r="CD152" i="6"/>
  <c r="CD126" i="6"/>
  <c r="CD88" i="6"/>
  <c r="CD17" i="6"/>
  <c r="CD16" i="6"/>
  <c r="CD123" i="6"/>
  <c r="CD176" i="6"/>
  <c r="CD147" i="6"/>
  <c r="CD146" i="6"/>
  <c r="CD177" i="6"/>
  <c r="CD132" i="6"/>
  <c r="CD31" i="6"/>
  <c r="CD135" i="6"/>
  <c r="CD141" i="6"/>
  <c r="CD62" i="6"/>
  <c r="CD25" i="6"/>
  <c r="CD75" i="6"/>
  <c r="CD154" i="6"/>
  <c r="CD9" i="6"/>
  <c r="CD168" i="6"/>
  <c r="CD130" i="6"/>
  <c r="CD13" i="6"/>
</calcChain>
</file>

<file path=xl/sharedStrings.xml><?xml version="1.0" encoding="utf-8"?>
<sst xmlns="http://schemas.openxmlformats.org/spreadsheetml/2006/main" count="10720" uniqueCount="1383">
  <si>
    <t>StartDate</t>
  </si>
  <si>
    <t>EndDate</t>
  </si>
  <si>
    <t>Status</t>
  </si>
  <si>
    <t>IPAddress</t>
  </si>
  <si>
    <t>Progress</t>
  </si>
  <si>
    <t>Duration (in seconds)</t>
  </si>
  <si>
    <t>Finished</t>
  </si>
  <si>
    <t>RecordedDate</t>
  </si>
  <si>
    <t>ResponseId</t>
  </si>
  <si>
    <t>RecipientLastName</t>
  </si>
  <si>
    <t>RecipientFirstName</t>
  </si>
  <si>
    <t>RecipientEmail</t>
  </si>
  <si>
    <t>ExternalReference</t>
  </si>
  <si>
    <t>LocationLatitude</t>
  </si>
  <si>
    <t>LocationLongitude</t>
  </si>
  <si>
    <t>DistributionChannel</t>
  </si>
  <si>
    <t>UserLanguage</t>
  </si>
  <si>
    <t>Q291_First Click</t>
  </si>
  <si>
    <t>Q291_Last Click</t>
  </si>
  <si>
    <t>Q291_Page Submit</t>
  </si>
  <si>
    <t>Q291_Click Count</t>
  </si>
  <si>
    <t>Q8</t>
  </si>
  <si>
    <t>Q290_First Click</t>
  </si>
  <si>
    <t>Q290_Last Click</t>
  </si>
  <si>
    <t>Q290_Page Submit</t>
  </si>
  <si>
    <t>Q290_Click Count</t>
  </si>
  <si>
    <t>Q16</t>
  </si>
  <si>
    <t>Q17</t>
  </si>
  <si>
    <t>Q19</t>
  </si>
  <si>
    <t>Q20</t>
  </si>
  <si>
    <t>Q21</t>
  </si>
  <si>
    <t>Q22</t>
  </si>
  <si>
    <t>Q23</t>
  </si>
  <si>
    <t>Q24</t>
  </si>
  <si>
    <t>Q25</t>
  </si>
  <si>
    <t>Q26</t>
  </si>
  <si>
    <t>Q27</t>
  </si>
  <si>
    <t>Q29</t>
  </si>
  <si>
    <t>Q29_6_TEXT</t>
  </si>
  <si>
    <t>Q31</t>
  </si>
  <si>
    <t>Q32</t>
  </si>
  <si>
    <t>Q33</t>
  </si>
  <si>
    <t>Q34</t>
  </si>
  <si>
    <t>Q311</t>
  </si>
  <si>
    <t>Q35</t>
  </si>
  <si>
    <t>Q36</t>
  </si>
  <si>
    <t>Q38</t>
  </si>
  <si>
    <t>Q289_First Click</t>
  </si>
  <si>
    <t>Q289_Last Click</t>
  </si>
  <si>
    <t>Q289_Page Submit</t>
  </si>
  <si>
    <t>Q289_Click Count</t>
  </si>
  <si>
    <t>Q77_First Click</t>
  </si>
  <si>
    <t>Q77_Last Click</t>
  </si>
  <si>
    <t>Q77_Page Submit</t>
  </si>
  <si>
    <t>Q77_Click Count</t>
  </si>
  <si>
    <t>Q6</t>
  </si>
  <si>
    <t>Q108</t>
  </si>
  <si>
    <t>Q109</t>
  </si>
  <si>
    <t>Q39</t>
  </si>
  <si>
    <t>Q110</t>
  </si>
  <si>
    <t>Q111</t>
  </si>
  <si>
    <t>Q40</t>
  </si>
  <si>
    <t>Q112</t>
  </si>
  <si>
    <t>Q113</t>
  </si>
  <si>
    <t>Q41</t>
  </si>
  <si>
    <t>Q114</t>
  </si>
  <si>
    <t>Q115</t>
  </si>
  <si>
    <t>Q42</t>
  </si>
  <si>
    <t>Q116</t>
  </si>
  <si>
    <t>Q117</t>
  </si>
  <si>
    <t>Q43</t>
  </si>
  <si>
    <t>Q118</t>
  </si>
  <si>
    <t>Q119</t>
  </si>
  <si>
    <t>Q157_First Click</t>
  </si>
  <si>
    <t>Q157_Last Click</t>
  </si>
  <si>
    <t>Q157_Page Submit</t>
  </si>
  <si>
    <t>Q157_Click Count</t>
  </si>
  <si>
    <t>Q159</t>
  </si>
  <si>
    <t>Q160</t>
  </si>
  <si>
    <t>Q161</t>
  </si>
  <si>
    <t>Q162</t>
  </si>
  <si>
    <t>Q163</t>
  </si>
  <si>
    <t>Q164</t>
  </si>
  <si>
    <t>Q165</t>
  </si>
  <si>
    <t>Q166</t>
  </si>
  <si>
    <t>Q167</t>
  </si>
  <si>
    <t>Q168</t>
  </si>
  <si>
    <t>Q169</t>
  </si>
  <si>
    <t>Q170</t>
  </si>
  <si>
    <t>Q171</t>
  </si>
  <si>
    <t>Q172</t>
  </si>
  <si>
    <t>Q173</t>
  </si>
  <si>
    <t>Q174</t>
  </si>
  <si>
    <t>Q175</t>
  </si>
  <si>
    <t>Q176</t>
  </si>
  <si>
    <t>Q293_First Click</t>
  </si>
  <si>
    <t>Q293_Last Click</t>
  </si>
  <si>
    <t>Q293_Page Submit</t>
  </si>
  <si>
    <t>Q293_Click Count</t>
  </si>
  <si>
    <t>Q292_First Click</t>
  </si>
  <si>
    <t>Q292_Last Click</t>
  </si>
  <si>
    <t>Q292_Page Submit</t>
  </si>
  <si>
    <t>Q292_Click Count</t>
  </si>
  <si>
    <t>Q75</t>
  </si>
  <si>
    <t>Q79_First Click</t>
  </si>
  <si>
    <t>Q79_Last Click</t>
  </si>
  <si>
    <t>Q79_Page Submit</t>
  </si>
  <si>
    <t>Q79_Click Count</t>
  </si>
  <si>
    <t>Q80_First Click</t>
  </si>
  <si>
    <t>Q80_Last Click</t>
  </si>
  <si>
    <t>Q80_Page Submit</t>
  </si>
  <si>
    <t>Q80_Click Count</t>
  </si>
  <si>
    <t>Q72</t>
  </si>
  <si>
    <t>Q73</t>
  </si>
  <si>
    <t>Q74</t>
  </si>
  <si>
    <t>Q82</t>
  </si>
  <si>
    <t>Q83</t>
  </si>
  <si>
    <t>Q91</t>
  </si>
  <si>
    <t>Q191_First Click</t>
  </si>
  <si>
    <t>Q191_Last Click</t>
  </si>
  <si>
    <t>Q191_Page Submit</t>
  </si>
  <si>
    <t>Q191_Click Count</t>
  </si>
  <si>
    <t>Q193</t>
  </si>
  <si>
    <t>Q194</t>
  </si>
  <si>
    <t>Q195</t>
  </si>
  <si>
    <t>Q196</t>
  </si>
  <si>
    <t>Q197</t>
  </si>
  <si>
    <t>Q198</t>
  </si>
  <si>
    <t>Q199</t>
  </si>
  <si>
    <t>Q200</t>
  </si>
  <si>
    <t>Q201</t>
  </si>
  <si>
    <t>Q202</t>
  </si>
  <si>
    <t>Q203</t>
  </si>
  <si>
    <t>Q204</t>
  </si>
  <si>
    <t>Q205</t>
  </si>
  <si>
    <t>Q206</t>
  </si>
  <si>
    <t>Q207</t>
  </si>
  <si>
    <t>Q208</t>
  </si>
  <si>
    <t>Q209</t>
  </si>
  <si>
    <t>Q210</t>
  </si>
  <si>
    <t>Q294_First Click</t>
  </si>
  <si>
    <t>Q294_Last Click</t>
  </si>
  <si>
    <t>Q294_Page Submit</t>
  </si>
  <si>
    <t>Q294_Click Count</t>
  </si>
  <si>
    <t>Q94_First Click</t>
  </si>
  <si>
    <t>Q94_Last Click</t>
  </si>
  <si>
    <t>Q94_Page Submit</t>
  </si>
  <si>
    <t>Q94_Click Count</t>
  </si>
  <si>
    <t>Q139</t>
  </si>
  <si>
    <t>Q140</t>
  </si>
  <si>
    <t>Q141</t>
  </si>
  <si>
    <t>Q142</t>
  </si>
  <si>
    <t>Q143</t>
  </si>
  <si>
    <t>Q144</t>
  </si>
  <si>
    <t>Q145</t>
  </si>
  <si>
    <t>Q146</t>
  </si>
  <si>
    <t>Q147</t>
  </si>
  <si>
    <t>Q148</t>
  </si>
  <si>
    <t>Q149</t>
  </si>
  <si>
    <t>Q150</t>
  </si>
  <si>
    <t>Q151</t>
  </si>
  <si>
    <t>Q152</t>
  </si>
  <si>
    <t>Q153</t>
  </si>
  <si>
    <t>Q154</t>
  </si>
  <si>
    <t>Q155</t>
  </si>
  <si>
    <t>Q156</t>
  </si>
  <si>
    <t>Q263_First Click</t>
  </si>
  <si>
    <t>Q263_Last Click</t>
  </si>
  <si>
    <t>Q263_Page Submit</t>
  </si>
  <si>
    <t>Q263_Click Count</t>
  </si>
  <si>
    <t>Q265</t>
  </si>
  <si>
    <t>Q266</t>
  </si>
  <si>
    <t>Q267</t>
  </si>
  <si>
    <t>Q268</t>
  </si>
  <si>
    <t>Q269</t>
  </si>
  <si>
    <t>Q270</t>
  </si>
  <si>
    <t>Q271</t>
  </si>
  <si>
    <t>Q272</t>
  </si>
  <si>
    <t>Q273</t>
  </si>
  <si>
    <t>Q274</t>
  </si>
  <si>
    <t>Q275</t>
  </si>
  <si>
    <t>Q276</t>
  </si>
  <si>
    <t>Q277</t>
  </si>
  <si>
    <t>Q278</t>
  </si>
  <si>
    <t>Q279</t>
  </si>
  <si>
    <t>Q280</t>
  </si>
  <si>
    <t>Q281</t>
  </si>
  <si>
    <t>Q282</t>
  </si>
  <si>
    <t>Q283_First Click</t>
  </si>
  <si>
    <t>Q283_Last Click</t>
  </si>
  <si>
    <t>Q283_Page Submit</t>
  </si>
  <si>
    <t>Q283_Click Count</t>
  </si>
  <si>
    <t>Q285</t>
  </si>
  <si>
    <t>Q286</t>
  </si>
  <si>
    <t>Q287</t>
  </si>
  <si>
    <t>Q288</t>
  </si>
  <si>
    <t>Q289</t>
  </si>
  <si>
    <t>Q290</t>
  </si>
  <si>
    <t>Q291</t>
  </si>
  <si>
    <t>Q292</t>
  </si>
  <si>
    <t>Q293</t>
  </si>
  <si>
    <t>Q294</t>
  </si>
  <si>
    <t>Q295</t>
  </si>
  <si>
    <t>Q296</t>
  </si>
  <si>
    <t>Q297</t>
  </si>
  <si>
    <t>Q298</t>
  </si>
  <si>
    <t>Q299</t>
  </si>
  <si>
    <t>Q300</t>
  </si>
  <si>
    <t>Q301</t>
  </si>
  <si>
    <t>Q302</t>
  </si>
  <si>
    <t>Q243_First Click</t>
  </si>
  <si>
    <t>Q243_Last Click</t>
  </si>
  <si>
    <t>Q243_Page Submit</t>
  </si>
  <si>
    <t>Q243_Click Count</t>
  </si>
  <si>
    <t>Q245</t>
  </si>
  <si>
    <t>Q246</t>
  </si>
  <si>
    <t>Q247</t>
  </si>
  <si>
    <t>Q248</t>
  </si>
  <si>
    <t>Q249</t>
  </si>
  <si>
    <t>Q250</t>
  </si>
  <si>
    <t>Q251</t>
  </si>
  <si>
    <t>Q252</t>
  </si>
  <si>
    <t>Q253</t>
  </si>
  <si>
    <t>Q254</t>
  </si>
  <si>
    <t>Q255</t>
  </si>
  <si>
    <t>Q256</t>
  </si>
  <si>
    <t>Q257</t>
  </si>
  <si>
    <t>Q258</t>
  </si>
  <si>
    <t>Q259</t>
  </si>
  <si>
    <t>Q260</t>
  </si>
  <si>
    <t>Q261</t>
  </si>
  <si>
    <t>Q262</t>
  </si>
  <si>
    <t>countContextMenuClick</t>
  </si>
  <si>
    <t>Group</t>
  </si>
  <si>
    <t>Start Date</t>
  </si>
  <si>
    <t>End Date</t>
  </si>
  <si>
    <t>Response Type</t>
  </si>
  <si>
    <t>IP Address</t>
  </si>
  <si>
    <t>Recorded Date</t>
  </si>
  <si>
    <t>Response ID</t>
  </si>
  <si>
    <t>Recipient Last Name</t>
  </si>
  <si>
    <t>Recipient First Name</t>
  </si>
  <si>
    <t>Recipient Email</t>
  </si>
  <si>
    <t>External Data Reference</t>
  </si>
  <si>
    <t>Location Latitude</t>
  </si>
  <si>
    <t>Location Longitude</t>
  </si>
  <si>
    <t>Distribution Channel</t>
  </si>
  <si>
    <t>User Language</t>
  </si>
  <si>
    <t>Timing - First Click</t>
  </si>
  <si>
    <t>Timing - Last Click</t>
  </si>
  <si>
    <t>Timing - Page Submit</t>
  </si>
  <si>
    <t>Timing - Click Count</t>
  </si>
  <si>
    <t>I certify that I am 18 years or older. I have read the above consent form and I give consent to participate in the above described research.</t>
  </si>
  <si>
    <t>How old are you?</t>
  </si>
  <si>
    <t>What is your gender?</t>
  </si>
  <si>
    <t>Is English your native language?</t>
  </si>
  <si>
    <t>How would you rate your level of English?</t>
  </si>
  <si>
    <t>What is the length of your education?  Please specify the length of your education in years after your high school degree (i.e. a number of years of university education or professional trainings):</t>
  </si>
  <si>
    <t>What are your areas of study?  Please specify your areas of study and separate them by comma (,):</t>
  </si>
  <si>
    <t>Do you have any working experience?</t>
  </si>
  <si>
    <t>How many years of working experience do you have? Please specify the length of your working experience in years:</t>
  </si>
  <si>
    <t>What are your roles at work? Please specify your roles at work and separate them by comma (,):</t>
  </si>
  <si>
    <t>Have you ever been involved in any Security and Privacy Initiative or Project?</t>
  </si>
  <si>
    <t>What was your role in the Initiative/Project? If you specify several roles, please separate them by comma (,):</t>
  </si>
  <si>
    <t>Which security risk assessment methodologies do you know? - Selected Choice</t>
  </si>
  <si>
    <t>Which security risk assessment methodologies do you know? - Other, domain or national specific methodology. Please specify (separated by comma (,) ): - Text</t>
  </si>
  <si>
    <t>How would you describe your level of expertise in privacy technology?</t>
  </si>
  <si>
    <t>How would you describe your level of expertise in privacy regulations?</t>
  </si>
  <si>
    <t>How would you describe your level of expertise in security technology?</t>
  </si>
  <si>
    <t>How would you describe your level of expertise in security regulations and standard?</t>
  </si>
  <si>
    <t>How would you describe your level of expertise in risk assessment?</t>
  </si>
  <si>
    <t>How would you describe your level of expertise in requirements engineering?</t>
  </si>
  <si>
    <t>How would you describe your level of expertise in graphical modelling languages (e.g. UML, Use Cases, BPMN, etc.)?</t>
  </si>
  <si>
    <t>Our scenario is a simple online banking domain. How would you describe your level of expertise in online banking domain?</t>
  </si>
  <si>
    <t>G1-Q1. What are the consequences that can be caused for the asset "Availability of service"?  Please select the consequences that meet the conditions (one or more element maybe correct).</t>
  </si>
  <si>
    <t>Q1. How much do you trust your answer?</t>
  </si>
  <si>
    <t>Q1. How do you assess the question?</t>
  </si>
  <si>
    <t>Q2. How much do you trust your answer?</t>
  </si>
  <si>
    <t>Q2. How do you assess the question?</t>
  </si>
  <si>
    <t>G1-Q3. Which treatments can be used to mitigate attack paths which exploit any of the vulnerabilities "Poor security awareness" or "Lack of mechanisms for authentication of app"?  Please select all unique treatments for all attack paths caused by any of the specified vulnerabilities (one or more elements maybe correct).</t>
  </si>
  <si>
    <t>Q3. How much do you trust your answer?</t>
  </si>
  <si>
    <t>Q3. How do you assess the question?</t>
  </si>
  <si>
    <t>G1-Q4. What is the lowest consequence that can be caused for the asset "User authenticity"?   Please select the consequence that meet the conditions (one or more elements maybe correct).</t>
  </si>
  <si>
    <t>Q4. How much do you trust your answer?</t>
  </si>
  <si>
    <t>Q4. How do you assess the question?</t>
  </si>
  <si>
    <t>G1-Q5. Which unwanted incidents can be caused by Hacker with "likely" or higher likelihood?  Please select all unwanted incidents that meet the conditions (one or more elements maybe correct).</t>
  </si>
  <si>
    <t>Q5. How much do you trust your answer?</t>
  </si>
  <si>
    <t>Q5. How do you assess the question?</t>
  </si>
  <si>
    <t>G1-Q6. What is the lowest consequence of the unwanted incidents that can be caused by Hacker and mitigated by treatment "Regularly inform customers of security best practices"?  Please specify the lowest consequence that meets the conditions (one or more elements maybe correct).</t>
  </si>
  <si>
    <t>Q6. How much do you trust your answer?</t>
  </si>
  <si>
    <t>Q6. How do you assess the question?</t>
  </si>
  <si>
    <t>G2-Q1.Which vulnerabilities can lead to the unwanted incident "Unauthorized transaction via Poste App"? Please select all vulnerabilities that meet the conditions (one or more elements maybe correct).</t>
  </si>
  <si>
    <t>G2-Q3. Which threat scenarios can be initiated by Cyber criminal to impact the asset "Confidentiality of customer data"?  Please select all unique threat scenarios that meet the conditions (one or more elements maybe correct).</t>
  </si>
  <si>
    <t>G2-Q4. Which threats can cause an unwanted incident with "severe" or higher consequence?  Please select all threats that meet the conditions (one or more elements maybe correct).</t>
  </si>
  <si>
    <t>G2-Q5. What is the lowest likelihood of the unwanted incidents that can be caused by any of the vulnerabilities "Use of web application" or "Poor security awareness"?  Please select the lowest likelihood of the unwanted incidents that can be initiated using any of the specified vulnerabilities (one or more elements maybe correct).</t>
  </si>
  <si>
    <t>G2-Q6. Which vulnerabilities can be exploited by Hacker to cause unwanted incidents with "likely" or higher likelihood? Please select all vulnerabilities that meet the conditions (one or more elements maybe correct).</t>
  </si>
  <si>
    <t>I had enough time to perform the task</t>
  </si>
  <si>
    <t>The objectives of the study were perfectly clear to me</t>
  </si>
  <si>
    <t>The task I had to perform was perfectly clear to me</t>
  </si>
  <si>
    <t>The comprehensibility questions were perfectly clear to me</t>
  </si>
  <si>
    <t>I experienced no difficulty in answering the comprehensibility questions</t>
  </si>
  <si>
    <t>I experienced no difficulty in understanding the risk model diagrams</t>
  </si>
  <si>
    <t>I experienced no difficulty in using the digital version of the risk model diagrams</t>
  </si>
  <si>
    <t>I experienced no difficulty in understanding the risk model table</t>
  </si>
  <si>
    <t>I experienced no difficulty in using the digital version of the risk model table</t>
  </si>
  <si>
    <t>I experienced no difficulty in using Qualtrics survey</t>
  </si>
  <si>
    <t>On the next page you will have 5 minutes to memorize the model. After 5 minutes you will be automatically redirected to the next page where you will have answer another 6 questions that are capturing the level of your understanding of the information presented in the model. Please use only your memory to capture information in the model.   Are you ready to continue?</t>
  </si>
  <si>
    <t>G1-Q1. Which vulnerabilities can lead to the unwanted incident "Unauthorized transaction via Poste App"? Please select all vulnerabilities that meet the conditions (one or more elements maybe correct).</t>
  </si>
  <si>
    <t>G1-Q2. Which unwanted incidents can be caused by Cyber criminal with "severe" consequence?  Please select all unwanted incidents that meet the conditions (one or more elements maybe correct).</t>
  </si>
  <si>
    <t>G1-Q3. Which threat scenarios can be initiated by Cyber criminal to impact the asset "Confidentiality of customer data"?  Please select all unique threat scenarios that meet the conditions (one or more elements maybe correct).</t>
  </si>
  <si>
    <t>G1-Q4. Which threats can cause an unwanted incident with "severe" or higher consequence?   Please select all threats that meet the conditions (one or more elements maybe correct).</t>
  </si>
  <si>
    <t>G1-Q5. What is the lowest likelihood of the unwanted incidents that can be caused by any of the vulnerabilities "Use of web application" or "Poor security awareness"?  Please select the lowest likelihood of the unwanted incidents that can be initiated using any of the specified vulnerabilities (one or more elements maybe correct).</t>
  </si>
  <si>
    <t>G1-Q6. Which vulnerabilities can be exploited by Hacker to cause unwanted incidents with "likely" or higher likelihood?  Please select all vulnerabilities that meet the conditions (one or more elements maybe correct).</t>
  </si>
  <si>
    <t>G2-Q1. What are the consequences that can be caused for the asset "Availability of service"?  Please select the consequences that meet the conditions based on the model (one or more element maybe correct).</t>
  </si>
  <si>
    <t>G2-Q3. Which treatments can be used to mitigate attack paths which exploit any of the vulnerabilities "Poor security awareness" or "Lack of mechanisms for authentication of app"?  Please select all unique treatments for all attack paths caused by any of the specified vulnerabilities (one or more elements maybe correct).</t>
  </si>
  <si>
    <t>G2-Q4. What is the lowest consequence that can be caused for the asset "User authenticity"?   Please select the consequence that meet the conditions (one or more elements maybe correct).</t>
  </si>
  <si>
    <t>G2-Q5. Which unwanted incidents can be caused by Hacker with "likely" or higher likelihood?  Please select all unwanted incidents that meet the conditions (one or more elements maybe correct).</t>
  </si>
  <si>
    <t>G2-Q6. What is the lowest consequence of the unwanted incidents that can be caused by Hacker and mitigated by treatment "Regularly inform customers of security best practices"?  Please specify the lowest consequence that meets the conditions (one or more elements maybe correct).</t>
  </si>
  <si>
    <t>I experienced no difficulty in memorizing the risk model diagrams</t>
  </si>
  <si>
    <t>I experienced no difficulty in memorizing the risk model table</t>
  </si>
  <si>
    <t>G1-Q1. What are the levels of impact that can be caused for the asset "Availability of service"?  Please select the levels of impact that meet the conditions (one or more element maybe correct).</t>
  </si>
  <si>
    <t>G1-Q2. Which assets can be impacted by Hacker or System failure?  Please select all unique assets that meet the conditions (one or more element maybe correct).</t>
  </si>
  <si>
    <t>G1-Q3. Which security controls can be used to mitigate attack paths which exploit any of the vulnerabilities "Poor security awareness" or "Lack of mechanisms for authentication of app"?  Please select all unique security controls for all attack paths caused by any of the specified vulnerabilities (one or more element maybe correct).</t>
  </si>
  <si>
    <t>G1-Q4. What is the lowest level of impact that can be caused for the asset "User authenticity"?  Please select the level of impact that meets the conditions (one or more element maybe correct).</t>
  </si>
  <si>
    <t>G1-Q5. Which impacts can be caused by Hacker with "likely" or higher overall likelihood?  Please select all impacts that meet the conditions (one or more element maybe correct).</t>
  </si>
  <si>
    <t>G1-Q6. What is the lowest level of the impacts that can be caused by Hacker and mitigated by security control "Regularly inform customers of security best practices"?  Please specify the lowest level of impact that meets the conditions (one or more element maybe correct).</t>
  </si>
  <si>
    <t>G2-Q1. Which vulnerabilities can lead to the impact "Unauthorized transaction via Poste App"?  Please select all vulnerabilities that meet the conditions (one or more elements maybe correct).</t>
  </si>
  <si>
    <t>G2-Q2. Which impacts can be caused by Cyber criminal with "severe" level of impact? Please select all impacts that meet the conditions (one or more element maybe correct).</t>
  </si>
  <si>
    <t>G2-Q3. Which threat events can be initiated by Cyber criminal to impact the asset "Confidentiality of customer data"?  Please select all unique threat events that meet the conditions (one or more element maybe correct).</t>
  </si>
  <si>
    <t>G2-Q4. Which threat sources can cause an impact with "severe" or higher level of impact?  Please select all threat sources that meet the conditions (one or more element maybe correct).</t>
  </si>
  <si>
    <t>G2-Q5. What is the lowest overall likelihood of the impacts that can be caused by any of the vulnerabilities "Use of web application" or "Poor security awareness"?  Please specify the lowest overall likelihood of the impacts that can be initiated using any of the specified vulnerabilities (one or more element maybe correct).</t>
  </si>
  <si>
    <t>G2-Q6. Which vulnerabilities can be exploited by Hacker to cause impacts with "likely" or higher overall likelihood?  Please select all vulnerabilities that meet the conditions (one or more element maybe correct).</t>
  </si>
  <si>
    <t>G1-Q1. Which vulnerabilities can lead to the impact "Unauthorized transaction via Poste App"?  Please select all vulnerabilities that meet the conditions (one or more elements maybe correct).</t>
  </si>
  <si>
    <t>G1-Q2. Which impacts can be caused by Cyber criminal with "severe" level of impact?  Please select all impacts that meet the conditions (one or more element maybe correct).</t>
  </si>
  <si>
    <t>G1-Q3. Which threat events can be initiated by Cyber criminal to impact the asset "Confidentiality of customer data"?  Please select all unique threat events that meet the conditions (one or more element maybe correct).</t>
  </si>
  <si>
    <t>G1-Q4. Which threat sources can cause an impact with "severe" or higher level of impact?  Please select all threat sources that meet the conditions (one or more element maybe correct).</t>
  </si>
  <si>
    <t>G1-Q5. What is the lowest overall likelihood of the impacts that can be caused by any of the vulnerabilities "Use of web application" or "Poor security awareness"?  Please specify the lowest overall likelihood of the impacts that can be initiated using any of the specified vulnerabilities (one or more element maybe correct).</t>
  </si>
  <si>
    <t>G1-Q6. Which vulnerabilities can be exploited by Hacker to cause impacts with "likely" or higher overall likelihood? Please select all vulnerabilities that meet the conditions (one or more element maybe correct).</t>
  </si>
  <si>
    <t>G2-Q1. What are the levels of impact that can be caused for the asset "Availability of service"?  Please select the levels of impact that meet the conditions (one or more element maybe correct).</t>
  </si>
  <si>
    <t>G2-Q2. Which assets can be impacted by Hacker or System failure?  Please select all unique assets that meet the conditions (one or more element maybe correct).</t>
  </si>
  <si>
    <t>G2-Q3. Which security controls can be used to mitigate attack paths which exploit any of the vulnerabilities "Poor security awareness" or "Lack of mechanisms for authentication of app"?  Please select all unique security controls for all attack paths caused by any of the specified vulnerabilities (one or more element maybe correct).</t>
  </si>
  <si>
    <t>G2-Q4. What is the lowest level of impact that can be caused for the asset "User authenticity"?  Please select the level of impact that meets the conditions (one or more element maybe correct).</t>
  </si>
  <si>
    <t>G2-Q5. Which impacts can be caused by Hacker with "likely" or higher overall likelihood?  Please select all impacts that meet the conditions (one or more element maybe correct).</t>
  </si>
  <si>
    <t>G2-Q6. What is the lowest level of the impacts that can be caused by Hacker and mitigated by security control "Regularly inform customers of security best practices"? Please specify the lowest level of impact that meets the conditions (one or more element maybe correct).</t>
  </si>
  <si>
    <t>anonymous</t>
  </si>
  <si>
    <t>EN</t>
  </si>
  <si>
    <t>Yes, I consent to taking part in this experiment</t>
  </si>
  <si>
    <t>Male</t>
  </si>
  <si>
    <t>No</t>
  </si>
  <si>
    <t>Proficient (C2)</t>
  </si>
  <si>
    <t>Yes</t>
  </si>
  <si>
    <t>Beginner</t>
  </si>
  <si>
    <t>Proficient</t>
  </si>
  <si>
    <t>Competent</t>
  </si>
  <si>
    <t>Minor</t>
  </si>
  <si>
    <t>Sure enough</t>
  </si>
  <si>
    <t>Simple</t>
  </si>
  <si>
    <t>Availability of service,Integrity of account data</t>
  </si>
  <si>
    <t>Regularly inform customers about security best practices</t>
  </si>
  <si>
    <t>Not sure enough</t>
  </si>
  <si>
    <t>On average</t>
  </si>
  <si>
    <t>Severe</t>
  </si>
  <si>
    <t>Online banking service goes down,Unauthorized transaction via web application</t>
  </si>
  <si>
    <t>Agree</t>
  </si>
  <si>
    <t>Not certain</t>
  </si>
  <si>
    <t>Yes, I am ready to continue</t>
  </si>
  <si>
    <t>Lack of mechanisms for authentication of app,Weak malware protection</t>
  </si>
  <si>
    <t>Unauthorized access to customer account via web application,Unauthorized transaction via web application</t>
  </si>
  <si>
    <t>Difficult</t>
  </si>
  <si>
    <t>Cyber criminal,Hacker</t>
  </si>
  <si>
    <t>Likely</t>
  </si>
  <si>
    <t>Insufficient resilience,Poor security awareness,Use of web application,Weak malware protection</t>
  </si>
  <si>
    <t>Disagree</t>
  </si>
  <si>
    <t>UML-G1</t>
  </si>
  <si>
    <t>Expert</t>
  </si>
  <si>
    <t>Strongly disagree</t>
  </si>
  <si>
    <t>Very sure</t>
  </si>
  <si>
    <t>Very simple</t>
  </si>
  <si>
    <t>Unsure</t>
  </si>
  <si>
    <t>Very difficult</t>
  </si>
  <si>
    <t>Confidentiality of customer data,Integrity of account data</t>
  </si>
  <si>
    <t>Tabular-G1</t>
  </si>
  <si>
    <t>Advanced (C1)</t>
  </si>
  <si>
    <t>Online banking service goes down</t>
  </si>
  <si>
    <t>Sure</t>
  </si>
  <si>
    <t>Conduct regular searches for fake apps,Regularly inform customers about security best practices</t>
  </si>
  <si>
    <t>Unauthorized transaction via Poste App</t>
  </si>
  <si>
    <t>Strongly agree</t>
  </si>
  <si>
    <t>Unauthorized access to customer account via fake app,Unauthorized access to customer account via web application</t>
  </si>
  <si>
    <t>Unauthorized access to customer account via fake app,Unauthorized access to customer account via web application,Unauthorized transaction via web application</t>
  </si>
  <si>
    <t>CORAS-G1</t>
  </si>
  <si>
    <t>Consent_First Click</t>
  </si>
  <si>
    <t>Consent_Last Click</t>
  </si>
  <si>
    <t>Consent_Page Submit</t>
  </si>
  <si>
    <t>Consent_Click Count</t>
  </si>
  <si>
    <t>Consent.Response</t>
  </si>
  <si>
    <t>Age</t>
  </si>
  <si>
    <t>Gender</t>
  </si>
  <si>
    <t>English.Native</t>
  </si>
  <si>
    <t>English.LVL</t>
  </si>
  <si>
    <t>Edu.Years</t>
  </si>
  <si>
    <t>Edu.Areas</t>
  </si>
  <si>
    <t>Work.Exp</t>
  </si>
  <si>
    <t>Work.Exp.Years</t>
  </si>
  <si>
    <t>Sec.Exp</t>
  </si>
  <si>
    <t>Sec.Exp.Areas</t>
  </si>
  <si>
    <t>SRA.Methods</t>
  </si>
  <si>
    <t>SRA.Methods.Other</t>
  </si>
  <si>
    <t>Privacy.Tech.LVL</t>
  </si>
  <si>
    <t>Privacy.Reg.LVL</t>
  </si>
  <si>
    <t>Sec.Tech.LVL</t>
  </si>
  <si>
    <t>Sec.Reg.LVL</t>
  </si>
  <si>
    <t>RA.LVL</t>
  </si>
  <si>
    <t>RE.LVL</t>
  </si>
  <si>
    <t>Graph.Model.LVL</t>
  </si>
  <si>
    <t>OB.LVL</t>
  </si>
  <si>
    <t>G1-Q2.Which assets can be impacted by Hacker or System failure? Please select all unique assets that</t>
  </si>
  <si>
    <t>Model</t>
  </si>
  <si>
    <t>custom</t>
  </si>
  <si>
    <t>G2-Q2.Which assets can be impacted by Hacker or System failure? Please select all unique assets that</t>
  </si>
  <si>
    <t>G2-Q1</t>
  </si>
  <si>
    <t>G2-Q1.Perc.Conf</t>
  </si>
  <si>
    <t>G2-Q1.Perc.Diff</t>
  </si>
  <si>
    <t>G2-Q2</t>
  </si>
  <si>
    <t>G2-Q2.Perc.Conf</t>
  </si>
  <si>
    <t>G2-Q2.Perc.Diff</t>
  </si>
  <si>
    <t>G2-Q3</t>
  </si>
  <si>
    <t>G2-Q3.Perc.Conf</t>
  </si>
  <si>
    <t>G2-Q3.Perc.Diff</t>
  </si>
  <si>
    <t>G2-Q4</t>
  </si>
  <si>
    <t>G2-Q4.Perc.Conf</t>
  </si>
  <si>
    <t>G2-Q4.Perc.Diff</t>
  </si>
  <si>
    <t>G2-Q5</t>
  </si>
  <si>
    <t>G2-Q5.Perc.Conf</t>
  </si>
  <si>
    <t>G2-Q5.Perc.Diff</t>
  </si>
  <si>
    <t>G2-Q6</t>
  </si>
  <si>
    <t>G2-Q6.Perc.Conf</t>
  </si>
  <si>
    <t>G2-Q6.Perc.Diff</t>
  </si>
  <si>
    <t>ENOUGH.TIME</t>
  </si>
  <si>
    <t>CLEAR.OBJECTIVE</t>
  </si>
  <si>
    <t>CLEAR.TASK</t>
  </si>
  <si>
    <t>CLEAR.QUESTION</t>
  </si>
  <si>
    <t>DIFFICULTY.QUESTIONS</t>
  </si>
  <si>
    <t>DIFFICULTY.DIGITAL.GRAPH</t>
  </si>
  <si>
    <t>DIFFICULTY.DIGITAL.TAB</t>
  </si>
  <si>
    <t>DIFFICULTY.QUALTRICS</t>
  </si>
  <si>
    <t>Break.Response</t>
  </si>
  <si>
    <t>DIFFICULTY.MEMORIZ.GRAPH</t>
  </si>
  <si>
    <t>DIFFICULTY.MEMORIZ.TAB</t>
  </si>
  <si>
    <t>DIFFICULTY.COMPR.GRAPH</t>
  </si>
  <si>
    <t>DIFFICULTY.COMPR.TAB</t>
  </si>
  <si>
    <t>Context.Menu.Click.Attempts</t>
  </si>
  <si>
    <t>Demogr_First Click</t>
  </si>
  <si>
    <t>Demogr_Last Click</t>
  </si>
  <si>
    <t>Demogr_Page Submit</t>
  </si>
  <si>
    <t>Demogr_Click Count</t>
  </si>
  <si>
    <t>Tutorial_First Click</t>
  </si>
  <si>
    <t>Tutorial_Last Click</t>
  </si>
  <si>
    <t>Tutorial_Page Submit</t>
  </si>
  <si>
    <t>Tutorial_Click Count</t>
  </si>
  <si>
    <t>P1.Task_First Click</t>
  </si>
  <si>
    <t>P1.Task_Last Click</t>
  </si>
  <si>
    <t>P1.Task_Page Submit</t>
  </si>
  <si>
    <t>P1.Task_Click Count</t>
  </si>
  <si>
    <t>G1-Q1</t>
  </si>
  <si>
    <t>G1-Q1.Perc.Conf</t>
  </si>
  <si>
    <t>G1-Q1.Perc.Diff</t>
  </si>
  <si>
    <t>G1-Q2</t>
  </si>
  <si>
    <t>G1-Q2.Perc.Conf</t>
  </si>
  <si>
    <t>G1-Q2.Perc.Diff</t>
  </si>
  <si>
    <t>G1-Q3</t>
  </si>
  <si>
    <t>G1-Q3.Perc.Conf</t>
  </si>
  <si>
    <t>G1-Q3.Perc.Diff</t>
  </si>
  <si>
    <t>G1-Q4</t>
  </si>
  <si>
    <t>G1-Q4.Perc.Conf</t>
  </si>
  <si>
    <t>G1-Q4.Perc.Diff</t>
  </si>
  <si>
    <t>G1-Q5</t>
  </si>
  <si>
    <t>G1-Q5.Perc.Conf</t>
  </si>
  <si>
    <t>G1-Q5.Perc.Diff</t>
  </si>
  <si>
    <t>G1-Q6</t>
  </si>
  <si>
    <t>G1-Q6.Perc.Conf</t>
  </si>
  <si>
    <t>G1-Q6.Perc.Diff</t>
  </si>
  <si>
    <t>P1.Post.Task.First Click</t>
  </si>
  <si>
    <t>P1.Post.Task.Last Click</t>
  </si>
  <si>
    <t>P1.Post.Task.Page Submit</t>
  </si>
  <si>
    <t>P1.Post.Task.Click Count</t>
  </si>
  <si>
    <t>P1.ENOUGH.TIME</t>
  </si>
  <si>
    <t>P1.CLEAR.OBJECTIVE</t>
  </si>
  <si>
    <t>P1.CLEAR.TASK</t>
  </si>
  <si>
    <t>P1.CLEAR.QUESTION</t>
  </si>
  <si>
    <t>P1.DIFFICULTY.QUESTIONS</t>
  </si>
  <si>
    <t>P1.DIFFICULTY.COMPR.GRAPH</t>
  </si>
  <si>
    <t>P1.DIFFICULTY.DIGITAL.GRAPH</t>
  </si>
  <si>
    <t>P1.DIFFICULTY.COMPR.TAB</t>
  </si>
  <si>
    <t>P1.DIFFICULTY.DIGITAL.TAB</t>
  </si>
  <si>
    <t>P1.DIFFICULTY.QUALTRICS</t>
  </si>
  <si>
    <t>Break_First Click</t>
  </si>
  <si>
    <t>Break2_Last Click</t>
  </si>
  <si>
    <t>Break_Page Submit</t>
  </si>
  <si>
    <t>Break_Click Count</t>
  </si>
  <si>
    <t>P2.Tutorial_First Click</t>
  </si>
  <si>
    <t>P2.Tutorial_Last Click</t>
  </si>
  <si>
    <t>P2.Tutorial_Page Submit</t>
  </si>
  <si>
    <t>P2.Tutorial_Click Count</t>
  </si>
  <si>
    <t>GRAPH.P2.Task_First Click</t>
  </si>
  <si>
    <t>GRAPH.P2.Task_Last Click</t>
  </si>
  <si>
    <t>GRAPH.P2.Task_Page Submit</t>
  </si>
  <si>
    <t>GRAPH.P2.Task_Click Count</t>
  </si>
  <si>
    <t>P2.Task_First Click</t>
  </si>
  <si>
    <t>P2.Task_Last Click</t>
  </si>
  <si>
    <t>P2.Task_Page Submit</t>
  </si>
  <si>
    <t>P2.Task_Click Count</t>
  </si>
  <si>
    <t>P2.Post.Task.First Click</t>
  </si>
  <si>
    <t>P2.Post.Task.Last Click</t>
  </si>
  <si>
    <t>P2.Post.Task.Page Submit</t>
  </si>
  <si>
    <t>P2.Post.Task.Click Count</t>
  </si>
  <si>
    <t>TAB.P1.Task_First Click</t>
  </si>
  <si>
    <t>TAB.P1.Task_Last Click</t>
  </si>
  <si>
    <t>TAB.P1.Task_Page Submit</t>
  </si>
  <si>
    <t>TAB.P1.Task_Click Count</t>
  </si>
  <si>
    <t>TAB.P2.Task_First Click</t>
  </si>
  <si>
    <t>TAB.P2.Task_Last Click</t>
  </si>
  <si>
    <t>TAB.P2.Task_Page Submit</t>
  </si>
  <si>
    <t>TAB.P2.Task_Click Count</t>
  </si>
  <si>
    <t>GROUP</t>
  </si>
  <si>
    <t>CF.TIME</t>
  </si>
  <si>
    <t>Duration (in sec)</t>
  </si>
  <si>
    <t>DEMOGR.TIME</t>
  </si>
  <si>
    <t>CORAS-G2</t>
  </si>
  <si>
    <t>Tabular-G2</t>
  </si>
  <si>
    <t>Post.Task</t>
  </si>
  <si>
    <t>Column.Time.P1</t>
  </si>
  <si>
    <t>Column.Time.P2</t>
  </si>
  <si>
    <t>Tutorial</t>
  </si>
  <si>
    <t>P1</t>
  </si>
  <si>
    <t>Part</t>
  </si>
  <si>
    <t>P2</t>
  </si>
  <si>
    <t>TUTORIAL.TIME</t>
  </si>
  <si>
    <t>Q2.RESPONSE</t>
  </si>
  <si>
    <t>Q3.RESPONSE</t>
  </si>
  <si>
    <t>Q4.RESPONSE</t>
  </si>
  <si>
    <t>Q5.RESPONSE</t>
  </si>
  <si>
    <t>Q6.RESPONSE</t>
  </si>
  <si>
    <t>Q1.RESPONSE</t>
  </si>
  <si>
    <t>TASK.TIME</t>
  </si>
  <si>
    <t>POST.TASK.TIME</t>
  </si>
  <si>
    <t>POST.TASK.TIME.COLUMN</t>
  </si>
  <si>
    <t>DIFFICULTY.COMPR.MODEL</t>
  </si>
  <si>
    <t>DIFFICULTY.MEMORIZE.MODEL</t>
  </si>
  <si>
    <t>DIFFICULTY.DIGITAL.MODEL</t>
  </si>
  <si>
    <t>VLOOKUP_ID</t>
  </si>
  <si>
    <t>Q#</t>
  </si>
  <si>
    <t>Item</t>
  </si>
  <si>
    <t>Complexity</t>
  </si>
  <si>
    <t>Graphical Question</t>
  </si>
  <si>
    <t>Correct answers - Graphical</t>
  </si>
  <si>
    <t>Tabular Question</t>
  </si>
  <si>
    <t>Correct answers - Tabular</t>
  </si>
  <si>
    <t>Q1</t>
  </si>
  <si>
    <t>Item 1</t>
  </si>
  <si>
    <t>1+1</t>
  </si>
  <si>
    <t>What are the consequences that can be caused for the asset "Availability of service"? Please specify the consequences that meet the conditions.</t>
  </si>
  <si>
    <t>What are the levels of impact that can be caused for the asset "Availability of service"? Please specify the levels of impact that meet the conditions.</t>
  </si>
  <si>
    <t>Q2</t>
  </si>
  <si>
    <t>Which vulnerabilities can lead to the unwanted incident "Unauthorized transaction via Poste App"? Please select all vulnerabilities that meet the conditions.</t>
  </si>
  <si>
    <t>Lack of mechanisms for authentication of app</t>
  </si>
  <si>
    <t>Which vulnerabilities can lead to the impact "Unauthorized transaction via Poste App"? Please select all vulnerabilities that meet the conditions.</t>
  </si>
  <si>
    <t>Item 2</t>
  </si>
  <si>
    <t>Weak malware protection</t>
  </si>
  <si>
    <t>Q3</t>
  </si>
  <si>
    <t>2+1</t>
  </si>
  <si>
    <t>Which assets can be impacted by Hacker or System failure? Please select all unique assets that meet the conditions.</t>
  </si>
  <si>
    <t>Integrity of account data</t>
  </si>
  <si>
    <t>Availability of service</t>
  </si>
  <si>
    <t>Q4</t>
  </si>
  <si>
    <t>Which unwanted incidents can be caused by Cyber criminal with "severe" consequence? Please select all unwanted incidents that meet the conditions.</t>
  </si>
  <si>
    <t>Unauthorized transaction via web application</t>
  </si>
  <si>
    <t>Which impacts can be caused by Cyber criminal with "severe" level of impact? Please select all impacts that meet the conditions.</t>
  </si>
  <si>
    <t>Unauthorized access to customer account via web application</t>
  </si>
  <si>
    <t>Item 3</t>
  </si>
  <si>
    <t>Unauthorized access to customer account via fake app</t>
  </si>
  <si>
    <t>2+2</t>
  </si>
  <si>
    <t>Which treatments can be used to mitigate attack paths which exploit any of the vulnerabilities "Poor security awareness" or "Lack of mechanisms for authentication of app"? Please select all unique treatments for all attack paths caused by any of the specified vulnerabilities.</t>
  </si>
  <si>
    <t>Strengthen authentication of transaction in web application</t>
  </si>
  <si>
    <t>Conduct regular searches for fake apps</t>
  </si>
  <si>
    <t>Q5</t>
  </si>
  <si>
    <t>Which threat scenarios can be initiated by Cyber criminal to impact the asset "Confidentiality of customer data"? Please select all unique threat scenarios that meet the conditions.</t>
  </si>
  <si>
    <t>Fake banking app offered on application store</t>
  </si>
  <si>
    <t>Keylogger installed on customer's computer leads to sniffing customer credentials</t>
  </si>
  <si>
    <t>Sniffing of customer credentials</t>
  </si>
  <si>
    <t>Spear-phishing attack on customers leads to sniffing customer credentials</t>
  </si>
  <si>
    <t>Keylogger installed on computer</t>
  </si>
  <si>
    <t>Fake banking app offered on application store and this leads to sniffing customer credentials</t>
  </si>
  <si>
    <t>Item 4</t>
  </si>
  <si>
    <t>Spear-phishing attack on customers</t>
  </si>
  <si>
    <t>%NA</t>
  </si>
  <si>
    <t>Q7</t>
  </si>
  <si>
    <t>1+1+1</t>
  </si>
  <si>
    <t>What is the lowest consequence that can be caused for the asset "User authenticity"? Please specify the consequence that meet the conditions.</t>
  </si>
  <si>
    <t>Sever</t>
  </si>
  <si>
    <t>What is the lowest level of impact that can be caused for the asset "User authenticity"? Please specify the level of impact that meets the conditions.</t>
  </si>
  <si>
    <t>Which threats can cause an unwanted incident with "severe" or higher consequence? Please select all threats that meet the conditions.</t>
  </si>
  <si>
    <t>Hacker</t>
  </si>
  <si>
    <t>Which threat sources can cause an impact with "severe" or higher level of impact? Please select all threat sources that meet the conditions.</t>
  </si>
  <si>
    <t>Cyber criminal</t>
  </si>
  <si>
    <t>Q9</t>
  </si>
  <si>
    <t>2+1+1</t>
  </si>
  <si>
    <t>Which unwanted incidents can be caused by Hacker with "likely" or higher likelihood? Please select all unwanted incidents that meet the conditions.</t>
  </si>
  <si>
    <t>Which impacts can be caused by Hacker with "likely" or higher overall likelihood? Please select all impacts that meet the conditions.</t>
  </si>
  <si>
    <t>Q10</t>
  </si>
  <si>
    <t>What is the lowest likelihood of the unwanted incidents that can be caused by any of the vulnerabilities "Use of web application" or "Poor security awareness"? Please specify the lowest likelihood of the unwanted incidents that can be initiated using any of the specified vulnerabilities.</t>
  </si>
  <si>
    <t>What is the lowest overall likelihood of the impacts that can be caused by any of the vulnerabilities "Use of web application" or "Poor security awareness"? Please specify the lowest overall likelihood of the impacts that can be initiated using any of the specified vulnerabilities.</t>
  </si>
  <si>
    <t>Q12</t>
  </si>
  <si>
    <t>2+2+1</t>
  </si>
  <si>
    <t>What is the lowest consequence of the unwanted incidents that can be caused by Hacker and mitigated by treatment "Regularly inform customers of security best practices"? Please specify the lowest consequence that meets the conditions.</t>
  </si>
  <si>
    <t>What is the lowest level of the impacts that can be caused by Hacker and mitigated by security control "Regularly inform customers of security best practices"? Please specify the lowest level of impact that meets the conditions.</t>
  </si>
  <si>
    <t>Q11</t>
  </si>
  <si>
    <t>Which vulnerabilities can be exploited by Hacker to cause unwanted incidents with "likely" or higher likelihood? Please select all vulnerabilities that meet the conditions.</t>
  </si>
  <si>
    <t>Use of web application</t>
  </si>
  <si>
    <t>Which vulnerabilities can be exploited by Hacker to cause impacts with "likely" or higher overall likelihood? Please select all vulnerabilities that meet the conditions.</t>
  </si>
  <si>
    <t>Insufficient resilience</t>
  </si>
  <si>
    <t>Poor security awareness</t>
  </si>
  <si>
    <t>Which security controls can be used to mitigate attack paths which exploit any of the vulnerabilities "Poor security awareness" or "Lack of mechanisms for authentication of app"? Please select all unique security controls for all attack paths caused by any of the specified vulnerabilities.</t>
  </si>
  <si>
    <t>Which threat events can be initiated by Cyber criminal to impact the asset "Confidentiality of customer data"? Please select all unique threat events that meet the conditions.</t>
  </si>
  <si>
    <t>Q.CODE</t>
  </si>
  <si>
    <t>Expected.Tabular</t>
  </si>
  <si>
    <t>Expected.Graph</t>
  </si>
  <si>
    <t>TOTAL.CORRECT</t>
  </si>
  <si>
    <t>TOTAL.GIVEN</t>
  </si>
  <si>
    <t>TOTAL.EXPECTED</t>
  </si>
  <si>
    <t>AGGR.RECALL</t>
  </si>
  <si>
    <t>AGGR.PRECISION</t>
  </si>
  <si>
    <t>AGGR.F.MEASURE</t>
  </si>
  <si>
    <t>R_2coUTI3wHGOB9Ds</t>
  </si>
  <si>
    <t>Computer Sciency, Cybersecurity</t>
  </si>
  <si>
    <t>Newspaper Deliverer, IT employee, Software Developer, Linux System Administrator</t>
  </si>
  <si>
    <t>None</t>
  </si>
  <si>
    <t>Novice</t>
  </si>
  <si>
    <t>Cyber criminal,Immature technology</t>
  </si>
  <si>
    <t>Denial-of-service attack,Poor security awareness,Weak malware protection</t>
  </si>
  <si>
    <t>Critical,Minor,Severe</t>
  </si>
  <si>
    <t>Availability of service,Confidentiality of customer data</t>
  </si>
  <si>
    <t>Denial-of-service attack</t>
  </si>
  <si>
    <t>R_2VKfJHEJBjInvob</t>
  </si>
  <si>
    <t>Computer Science, Cyber Security</t>
  </si>
  <si>
    <t>Developer</t>
  </si>
  <si>
    <t>Unlikely</t>
  </si>
  <si>
    <t>Insufficient detection of spyware,Poor security awareness</t>
  </si>
  <si>
    <t>Customer's browser infected by Trojan,Unauthorized transaction via web application</t>
  </si>
  <si>
    <t>Hacker alters transaction data,Keylogger installed on computer</t>
  </si>
  <si>
    <t>Immature technology,Insufficient detection of spyware,Poor security awareness</t>
  </si>
  <si>
    <t>R_21gFh4fH79Pix9I</t>
  </si>
  <si>
    <t>Computer Science</t>
  </si>
  <si>
    <t>Developer, Software architect</t>
  </si>
  <si>
    <t>Unauthorized transaction via web application,Web-application goes down</t>
  </si>
  <si>
    <t>Unauthorized access to customer account via fake app,Unauthorized transaction via Poste App</t>
  </si>
  <si>
    <t>R_21h0uCvlNX7dLkS</t>
  </si>
  <si>
    <t>Web-application goes down</t>
  </si>
  <si>
    <t>Regularly inform customers about security best practices,Strengthen authentication of transaction in web application,Strengthen verification and validation procedures</t>
  </si>
  <si>
    <t>R_2upHNiJy4c0F9Bi</t>
  </si>
  <si>
    <t>Computer science</t>
  </si>
  <si>
    <t>Availability of service,Confidentiality of customer data,Integrity of account data,User authenticity</t>
  </si>
  <si>
    <t>UML-G2</t>
  </si>
  <si>
    <t>R_SToL54d4CxKf6Pn</t>
  </si>
  <si>
    <t>Computer Engineering, Informatics</t>
  </si>
  <si>
    <t>Availability of service,Customer's browser infected by Trojan and this leads to alteration of transaction data,Integrity of account data,Online banking service goes down,Smartphone infected by malware and this leads to alteration of transaction data,Web-application goes down</t>
  </si>
  <si>
    <t>Conduct regular searches for fake apps,Regularly inform customers about security best practices,Strengthen authentication of transaction in web application,Strengthen verification and validation procedures</t>
  </si>
  <si>
    <t>Unauthorized access to customer account via fake app,Unauthorized access to customer account via web application,Unauthorized transaction via Poste App,Unauthorized transaction via web application</t>
  </si>
  <si>
    <t>Certain</t>
  </si>
  <si>
    <t>Poor security awareness,Weak malware protection</t>
  </si>
  <si>
    <t>R_ugpHpkzFOwIkPux</t>
  </si>
  <si>
    <t>Upper-Intermediate (B2)</t>
  </si>
  <si>
    <t>computer science, cybersecurity</t>
  </si>
  <si>
    <t>Student assistant</t>
  </si>
  <si>
    <t>Fake banking app offered on application store,Sniffing of customer credentials</t>
  </si>
  <si>
    <t>Critical</t>
  </si>
  <si>
    <t>R_3EQe6iHBD6g9X1i</t>
  </si>
  <si>
    <t>Information Technology; Complex System Engineering &amp; Management</t>
  </si>
  <si>
    <t>Analyst</t>
  </si>
  <si>
    <t>COBIT,ISO 27001</t>
  </si>
  <si>
    <t>Fake banking app offered on application store,Smartphone infected by malware,Weak malware protection</t>
  </si>
  <si>
    <t>Customer's browser infected by Trojan,Insufficient detection of spyware,Lack of mechanisms for authentication of app,Weak malware protection</t>
  </si>
  <si>
    <t>R_1dNyc5OOgivZVv4</t>
  </si>
  <si>
    <t>Female</t>
  </si>
  <si>
    <t>Business Information Technology, Computer Science</t>
  </si>
  <si>
    <t>Conduct regular searches for fake apps,Regularly inform customers about security best practices,Strengthen authentication of transaction in web application</t>
  </si>
  <si>
    <t>Insufficient detection of spyware,Lack of mechanisms for authentication of app</t>
  </si>
  <si>
    <t>Confidentiality of customer data,Integrity of account data,User authenticity</t>
  </si>
  <si>
    <t>R_2CkwP098yjFCt2t</t>
  </si>
  <si>
    <t>Poor security awareness,Use of web application,Weak malware protection</t>
  </si>
  <si>
    <t>Online banking service goes down,Web-application goes down</t>
  </si>
  <si>
    <t>Regularly inform customers about security best practices,Strengthen verification and validation procedures</t>
  </si>
  <si>
    <t>Denial-of-service attack,Hacker alters transaction data</t>
  </si>
  <si>
    <t>R_1n23G2GKyw7ggRV</t>
  </si>
  <si>
    <t>Administrative sector, Marketing sector</t>
  </si>
  <si>
    <t>Online banking service goes down,Unauthorized access to customer account via web application</t>
  </si>
  <si>
    <t>Insufficient resilience,Poor security awareness</t>
  </si>
  <si>
    <t>System failure</t>
  </si>
  <si>
    <t>Insufficient detection of spyware,Insufficient resilience</t>
  </si>
  <si>
    <t>Unauthorized transaction via Poste App,Unauthorized transaction via web application</t>
  </si>
  <si>
    <t>R_u8jabVDokDMB2X7</t>
  </si>
  <si>
    <t>Computer Science, Mathematics, Cyber Security</t>
  </si>
  <si>
    <t>Technology Analyst</t>
  </si>
  <si>
    <t>Insufficient detection of spyware,Lack of mechanisms for authentication of app,Weak malware protection</t>
  </si>
  <si>
    <t>R_2PheScU0AXH1V2M</t>
  </si>
  <si>
    <t>Computer Science, Management of Technology</t>
  </si>
  <si>
    <t>Business Analyst, Consultant</t>
  </si>
  <si>
    <t>Confidentiality of customer data,User authenticity</t>
  </si>
  <si>
    <t>Immature technology,Insufficient resilience,Poor security awareness,Use of web application,Weak malware protection</t>
  </si>
  <si>
    <t>Availability of service,Confidentiality of customer data,Integrity of account data</t>
  </si>
  <si>
    <t>R_usP2I7cB66X0uNb</t>
  </si>
  <si>
    <t xml:space="preserve">Computer Science , Information security </t>
  </si>
  <si>
    <t xml:space="preserve">Worked as information security analyst , analysis of source codes, penetration testing, vulnerability analysis, risk analysis , internal auditing, associated risk  and controls identification and analysis , suggesting solutions </t>
  </si>
  <si>
    <t>information security analyst , deployment of tools.</t>
  </si>
  <si>
    <t>COBIT,NIST 800-30,ISO 27001</t>
  </si>
  <si>
    <t>Availability of service,Denial-of-service attack,Fake banking app offered on application store,Immature technology,Online banking service goes down,Use of web application,Web-application goes down</t>
  </si>
  <si>
    <t>Availability of service,Confidentiality of customer data,Customer's browser infected by Trojan,Cyber criminal,Denial-of-service attack,Fake banking app offered on application store,Hacker alters transaction data,Keylogger installed on computer,Monitor network traffic,Smartphone infected by malware,Sniffing of customer credentials,System failure,User authenticity,Weak malware protection</t>
  </si>
  <si>
    <t>Fake banking app offered on application store,Poor security awareness</t>
  </si>
  <si>
    <t>Confidentiality of customer data,Keylogger installed on computer,Monitor network traffic,Sniffing of customer credentials,Unauthorized access to customer account via fake app,Unauthorized access to customer account via web application,Unauthorized transaction via Poste App</t>
  </si>
  <si>
    <t>Denial-of-service attack,Monitor network traffic,Online banking service goes down,Unauthorized access to customer account via web application,Web-application goes down</t>
  </si>
  <si>
    <t>R_1pS8ux255lIi7mM</t>
  </si>
  <si>
    <t xml:space="preserve">Computer Science </t>
  </si>
  <si>
    <t xml:space="preserve">Customer support, web development </t>
  </si>
  <si>
    <t>R_3npl28Fh25tu11I</t>
  </si>
  <si>
    <t>Denial-of-service attack,Hacker alters transaction data,Smartphone infected by malware</t>
  </si>
  <si>
    <t>R_6sVOuNJAQU0lU0p</t>
  </si>
  <si>
    <t>Public policy, cybersecurity</t>
  </si>
  <si>
    <t>Political assistant, trainee</t>
  </si>
  <si>
    <t>Volunteer at NGO</t>
  </si>
  <si>
    <t>Catastrophic</t>
  </si>
  <si>
    <t>Hacker alters transaction data,Unauthorized access to customer account via fake app,Unauthorized access to customer account via web application,Unauthorized transaction via Poste App,Unauthorized transaction via web application</t>
  </si>
  <si>
    <t>R_3kuAup9Vn5F6ZKq</t>
  </si>
  <si>
    <t>Computer Science and Telecommunications, Networking</t>
  </si>
  <si>
    <t>1 year as Field service agent,1 year as a Senior Service Desk agent</t>
  </si>
  <si>
    <t>Insignificant</t>
  </si>
  <si>
    <t>Unauthorized access to customer account via fake app,Use of web application,User authenticity</t>
  </si>
  <si>
    <t>Customer's browser infected by Trojan,Denial-of-service attack,Hacker alters transaction data,Smartphone infected by malware,Unauthorized access to customer account via web application,Unauthorized transaction via Poste App,Unauthorized transaction via web application</t>
  </si>
  <si>
    <t>Immature technology,Insufficient detection of spyware,Weak malware protection</t>
  </si>
  <si>
    <t>Customer's browser infected by Trojan,Weak malware protection</t>
  </si>
  <si>
    <t>R_1N37LeNTW0GfQkg</t>
  </si>
  <si>
    <t>Computer Science, Networks</t>
  </si>
  <si>
    <t>Owner, Freelancer</t>
  </si>
  <si>
    <t>Lack of mechanisms for authentication of app,Unauthorized access to customer account via fake app</t>
  </si>
  <si>
    <t>Integrity of account data,Online banking service goes down</t>
  </si>
  <si>
    <t>Customer's browser infected by Trojan,Immature technology,Keylogger installed on computer</t>
  </si>
  <si>
    <t>Customer's browser infected by Trojan,Fake banking app offered on application store,Poor security awareness</t>
  </si>
  <si>
    <t>R_beGPXPLGP6KuzAt</t>
  </si>
  <si>
    <t>Technical Computer Science</t>
  </si>
  <si>
    <t>Coding, implementing new features</t>
  </si>
  <si>
    <t>Insufficient detection of spyware,Lack of mechanisms for authentication of app,Poor security awareness,Weak malware protection</t>
  </si>
  <si>
    <t>Customer's browser infected by Trojan,Fake banking app offered on application store,Keylogger installed on computer,Smartphone infected by malware</t>
  </si>
  <si>
    <t>Cyber criminal,Hacker,System failure</t>
  </si>
  <si>
    <t>R_1jTdExQawdlxBC4</t>
  </si>
  <si>
    <t>Intermediate (B1)</t>
  </si>
  <si>
    <t>Bsc. Technology Policy and Analysis, Msc. Engineering and Policy Analysis</t>
  </si>
  <si>
    <t>CORAS</t>
  </si>
  <si>
    <t>Insignificant,Minor</t>
  </si>
  <si>
    <t>Availability of service,Integrity of account data,Strengthen authentication of transaction in web application</t>
  </si>
  <si>
    <t>Poor security awareness,Use of web application</t>
  </si>
  <si>
    <t>R_u34Bwyr1na9Q3dL</t>
  </si>
  <si>
    <t>Industrial Design, Biomedical Engineering, Management of Technology, Cyber Security</t>
  </si>
  <si>
    <t>Managing an employee base of 300+ people, managing events with teams of up to about 70 people.</t>
  </si>
  <si>
    <t>Minor,Online banking service goes down</t>
  </si>
  <si>
    <t>Online banking service goes down,Unauthorized transaction via Poste App</t>
  </si>
  <si>
    <t>Insufficient resilience,Lack of mechanisms for authentication of app,Poor security awareness</t>
  </si>
  <si>
    <t>R_1QhDWgNIB5l2iP3</t>
  </si>
  <si>
    <t xml:space="preserve">computer science, data science </t>
  </si>
  <si>
    <t>Software developer</t>
  </si>
  <si>
    <t>Fake banking app offered on application store leads to alteration of transaction data,Smartphone infected by malware and this leads to alteration of transaction data,Unauthorized access to customer account via fake app</t>
  </si>
  <si>
    <t>Customer's browser infected by Trojan and this leads to alteration of transaction data,Denial-of-service attack</t>
  </si>
  <si>
    <t>Conduct regular searches for fake apps,Regularly inform customers about security best practices,Strengthen verification and validation procedures</t>
  </si>
  <si>
    <t>System failure,Unauthorized transaction via Poste App,Unauthorized transaction via web application</t>
  </si>
  <si>
    <t>R_wY9tE3P2KqBhmc9</t>
  </si>
  <si>
    <t>Business, Information Technology, Cyber Security</t>
  </si>
  <si>
    <t>R_1OvOkf4boOwgZJB</t>
  </si>
  <si>
    <t>Industrial Design Engineering,Mechanical Engineering,Computer Science</t>
  </si>
  <si>
    <t>Videographer,Software Developer</t>
  </si>
  <si>
    <t>Online banking service goes down,Unauthorized access to customer account via fake app,Unauthorized access to customer account via web application,Unauthorized transaction via Poste App,Unauthorized transaction via web application</t>
  </si>
  <si>
    <t>R_3PmFT5iLPo4FELy</t>
  </si>
  <si>
    <t>Computer Science, Cyber security</t>
  </si>
  <si>
    <t>Fake banking app offered on application store and this leads to sniffing customer credentials,Fake banking app offered on application store leads to alteration of transaction data,Fake banking app offered on application store leads to sniffing customer credentials. Which leads to unauthorized access to customer account via fake app.</t>
  </si>
  <si>
    <t>Immature technology,Poor security awareness</t>
  </si>
  <si>
    <t>R_1QrWPrsK6vU2c3n</t>
  </si>
  <si>
    <t>business information technology,computer science</t>
  </si>
  <si>
    <t>internship</t>
  </si>
  <si>
    <t>COBIT</t>
  </si>
  <si>
    <t>Fake banking app offered on application store,Keylogger installed on computer,Sniffing of customer credentials</t>
  </si>
  <si>
    <t>Lack of mechanisms for authentication of app,Poor security awareness,Weak malware protection</t>
  </si>
  <si>
    <t>R_2TS519uIksnK4Te</t>
  </si>
  <si>
    <t>Electronic and Computer Engineering, Engineering and Policy Analysis</t>
  </si>
  <si>
    <t>Software Engineer Web Developer</t>
  </si>
  <si>
    <t>COBIT,ISO 27001,ISO 31000</t>
  </si>
  <si>
    <t>Certain,Likely</t>
  </si>
  <si>
    <t>Immature technology,Insufficient detection of spyware,Insufficient resilience,Lack of mechanisms for authentication of app,Poor security awareness,Use of web application,Weak malware protection</t>
  </si>
  <si>
    <t>Availability of service,Integrity of account data,Keylogger installed on computer</t>
  </si>
  <si>
    <t>Increase bandwidth,Monitor network traffic,Strengthen authentication of transaction in web application,Strengthen verification and validation procedures</t>
  </si>
  <si>
    <t>Certain,Severe</t>
  </si>
  <si>
    <t>Lack of mechanisms for authentication of app,Unauthorized access to customer account via fake app,Unauthorized access to customer account via web application,Unauthorized transaction via Poste App,Unauthorized transaction via web application</t>
  </si>
  <si>
    <t>R_3MPuGkPudSdqO6Q</t>
  </si>
  <si>
    <t>R_1QrSOZ3kdCwXMpM</t>
  </si>
  <si>
    <t>Systems Engineering, Policy Analysis, Management, Information &amp; Communication Technology</t>
  </si>
  <si>
    <t>Relation Manager, Intern</t>
  </si>
  <si>
    <t>Immature technology,Increase bandwidth,Monitor network traffic,Regularly inform customers about security best practices,Strengthen authentication of transaction in web application,Strengthen verification and validation procedures</t>
  </si>
  <si>
    <t>R_s86My5FLWvLtAHL</t>
  </si>
  <si>
    <t>Systems engineering, management, policy analysis, building environment</t>
  </si>
  <si>
    <t>Minor,Severe</t>
  </si>
  <si>
    <t>Unauthorized access to customer account via web application,Unauthorized transaction via Poste App,Unauthorized transaction via web application</t>
  </si>
  <si>
    <t>R_3m1zjFgs8IRVvHj</t>
  </si>
  <si>
    <t>Catastrophic,Critical,Severe</t>
  </si>
  <si>
    <t>Regularly inform customers about security best practices,Strengthen authentication of transaction in web application</t>
  </si>
  <si>
    <t>R_e40YiUX2MSVIWFb</t>
  </si>
  <si>
    <t>Web developer</t>
  </si>
  <si>
    <t>R_2y4a58qbrSAKxpv</t>
  </si>
  <si>
    <t>Computer science, applied physics</t>
  </si>
  <si>
    <t>ISO 27001</t>
  </si>
  <si>
    <t>R_23IXHF9fPN6Ik3D</t>
  </si>
  <si>
    <t>Computer science, physics, chemistry, ancient history, mythology</t>
  </si>
  <si>
    <t xml:space="preserve">Database engineer, service employee, </t>
  </si>
  <si>
    <t>Tester</t>
  </si>
  <si>
    <t>Customer's browser infected by Trojan and this leads to alteration of transaction data,Unauthorized access to customer account via web application,Web-application goes down</t>
  </si>
  <si>
    <t>R_2Bwwnw368gSGFBS</t>
  </si>
  <si>
    <t>Apples Mathematics (BSc.), Computer Sciences (MSc.)</t>
  </si>
  <si>
    <t>Participant, Researcher</t>
  </si>
  <si>
    <t>Fake banking app offered on application store and this leads to sniffing customer credentials,Fake banking app offered on application store leads to sniffing customer credentials. Which leads to unauthorized access to customer account via fake app.</t>
  </si>
  <si>
    <t>Integrity of account data,Unauthorized access to customer account via web application</t>
  </si>
  <si>
    <t>Fake banking app offered on application store and this leads to sniffing customer credentials,Fake banking app offered on application store leads to sniffing customer credentials. Which leads to unauthorized access to customer account via fake app.,Spear-phishing attack on customers leads to sniffing customer credentials,Spear-phishing attack on customers leads to sniffing customer credentials. Which leads to unauthorized access to customer account via web application.</t>
  </si>
  <si>
    <t>R_2YDRWzLJocTz13R</t>
  </si>
  <si>
    <t>Economics, Management Information Systems</t>
  </si>
  <si>
    <t>Availability of service,Integrity of account data,Minor</t>
  </si>
  <si>
    <t>Smartphone infected by malware</t>
  </si>
  <si>
    <t>R_2tspyHUpTidYp4g</t>
  </si>
  <si>
    <t>Online banking service goes down,Unauthorized access to customer account via fake app,Unauthorized access to customer account via web application,Web-application goes down</t>
  </si>
  <si>
    <t>R_1C881jUkk2XxnhU</t>
  </si>
  <si>
    <t>Computer science, cyber security</t>
  </si>
  <si>
    <t>Hacker alters transaction data,Unauthorized access to customer account via fake app,Unauthorized access to customer account via web application</t>
  </si>
  <si>
    <t>Immature technology,Insufficient detection of spyware,Insufficient resilience,Lack of mechanisms for authentication of app,Poor security awareness</t>
  </si>
  <si>
    <t>R_3hrNyhNhPiHBnKy</t>
  </si>
  <si>
    <t>Fake banking app offered on application store leads to sniffing customer credentials. Which leads to unauthorized access to customer account via fake app.,Smartphone infected by malware and this leads to alteration of transaction data</t>
  </si>
  <si>
    <t>Unauthorized access to customer account via fake app,Unauthorized access to customer account via web application,Unauthorized transaction via Poste App</t>
  </si>
  <si>
    <t>Keylogger installed on computer and this leads to sniffing customer credentials. Which leads to unauthorized access to customer account via web application.</t>
  </si>
  <si>
    <t>R_24odwsyQxYceSKT</t>
  </si>
  <si>
    <t>Policy, Management, Analysis</t>
  </si>
  <si>
    <t>Availability of service,Confidentiality of customer data,Integrity of account data,System failure</t>
  </si>
  <si>
    <t>Customer's browser infected by Trojan</t>
  </si>
  <si>
    <t>R_2uCAg01CW3ew3fh</t>
  </si>
  <si>
    <t>Computer Science, Business Administration</t>
  </si>
  <si>
    <t>iOS Developer, First-Level-Support</t>
  </si>
  <si>
    <t>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application.,Spear-phishing attack on customers leads to sniffing customer credentials. Which leads to unauthorized access to customer account via web application.</t>
  </si>
  <si>
    <t>R_3pgVvQ5SzJDNJW7</t>
  </si>
  <si>
    <t>Lack of mechanisms for authentication of app,Poor security awareness</t>
  </si>
  <si>
    <t>R_1etNqGXLuAX9upn</t>
  </si>
  <si>
    <t>Computer Science, Cyber security, Security, Privacy, Networks</t>
  </si>
  <si>
    <t>IT Technical assistant and secretary</t>
  </si>
  <si>
    <t>Monitor network traffic,Regularly inform customers about security best practices</t>
  </si>
  <si>
    <t>R_WcAiBKJLQwKVLFf</t>
  </si>
  <si>
    <t>Treasurer, Programmer</t>
  </si>
  <si>
    <t>COBIT,CORAS,NIST 800-30,ISO 27001,ISO 31000,BSI IT-Grundschutz</t>
  </si>
  <si>
    <t>Availability of service,Integrity of account data,User authenticity</t>
  </si>
  <si>
    <t>Unauthorized access to customer account via web application,Unauthorized transaction via web application,Web-application goes down</t>
  </si>
  <si>
    <t>R_1Nb8DJ5hsi1qIKF</t>
  </si>
  <si>
    <t>Networking, Education, CyberSec</t>
  </si>
  <si>
    <t>I was an IT office member. Lot with networking and System Engineering</t>
  </si>
  <si>
    <t>Conduct regular searches for fake apps,Cyber criminal,Fake banking app offered on application store and this leads to sniffing customer credentials,Fake banking app offered on application store leads to alteration of transaction data,Fake banking app offered on application store leads to sniffing customer credentials. Which leads to unauthorized access to customer account via fake app.,Lack of mechanisms for authentication of app,Poor security awareness,Smartphone infected by malware and this leads to alteration of transaction data,Spear-phishing attack on customers leads to sniffing customer credentials. Which leads to unauthorized access to customer account via web application.,Unauthorized access to customer account via fake app,Unauthorized access to customer account via web application</t>
  </si>
  <si>
    <t>Insufficient detection of spyware,Weak malware protection</t>
  </si>
  <si>
    <t>Insufficient detection of spyware,Spear-phishing attack on customers leads to sniffing customer credentials. Which leads to unauthorized access to customer account via web application.</t>
  </si>
  <si>
    <t>Insignificant,Minor,Severe</t>
  </si>
  <si>
    <t>Customer's browser infected by Trojan and this leads to alteration of transaction data,Denial-of-service attack,Smartphone infected by malware and this leads to alteration of transaction data,Web-application goes down</t>
  </si>
  <si>
    <t>Strengthen authentication of transaction in web application,Strengthen verification and validation procedures</t>
  </si>
  <si>
    <t>R_C8jPjgCEZpeH2DL</t>
  </si>
  <si>
    <t>IT Networking</t>
  </si>
  <si>
    <t>Sales Engineer</t>
  </si>
  <si>
    <t>Immature technology,Insufficient detection of spyware,Lack of mechanisms for authentication of app,Poor security awareness,Use of web application</t>
  </si>
  <si>
    <t>Online banking service goes down,System failure</t>
  </si>
  <si>
    <t>Availability of service,Confidentiality of customer data,Keylogger installed on computer</t>
  </si>
  <si>
    <t>Customer's browser infected by Trojan,Smartphone infected by malware,Web-application goes down</t>
  </si>
  <si>
    <t>R_1Ca8J9Oxyd5QQPh</t>
  </si>
  <si>
    <t>Computer Science, System Engineering and Management, Business Administrator</t>
  </si>
  <si>
    <t xml:space="preserve">Support the Project, Conduct literature review of state of arts techniques, </t>
  </si>
  <si>
    <t>Fake banking app offered on application store,Lack of mechanisms for authentication of app</t>
  </si>
  <si>
    <t>Insufficient detection of spyware,Insufficient resilience,Web-application goes down</t>
  </si>
  <si>
    <t>Hacker alters transaction data</t>
  </si>
  <si>
    <t>R_UmA6Q6kd7yfsxMt</t>
  </si>
  <si>
    <t xml:space="preserve">Computer science, embedded systems, microelectronics </t>
  </si>
  <si>
    <t>Confidentiality of customer data</t>
  </si>
  <si>
    <t>Insufficient detection of spyware</t>
  </si>
  <si>
    <t>Confidentiality of customer data,Unauthorized transaction via Poste App</t>
  </si>
  <si>
    <t>Customer's browser infected by Trojan,Integrity of account data,Smartphone infected by malware</t>
  </si>
  <si>
    <t>R_1pnX8uwi20rObXc</t>
  </si>
  <si>
    <t xml:space="preserve">industrial engeneering and management </t>
  </si>
  <si>
    <t>Denial-of-service attack,Web-application goes down</t>
  </si>
  <si>
    <t>Fake banking app offered on application store,Insufficient detection of spyware,Insufficient resilience,Poor security awareness</t>
  </si>
  <si>
    <t>Customer's browser infected by Trojan,Fake banking app offered on application store,Immature technology,Smartphone infected by malware</t>
  </si>
  <si>
    <t>Immature technology,Insufficient detection of spyware,Insufficient resilience,Lack of mechanisms for authentication of app,Poor security awareness,Weak malware protection</t>
  </si>
  <si>
    <t>R_2Qt9QoU1ujHjfwI</t>
  </si>
  <si>
    <t>Quality Assurance, Software Testing</t>
  </si>
  <si>
    <t>Customer's browser infected by Trojan,Denial-of-service attack,Hacker alters transaction data,Smartphone infected by malware</t>
  </si>
  <si>
    <t>Insufficient detection of spyware,Keylogger installed on computer</t>
  </si>
  <si>
    <t>Customer's browser infected by Trojan,Hacker alters transaction data,Insufficient detection of spyware,Lack of mechanisms for authentication of app,Unauthorized access to customer account via fake app,Unauthorized access to customer account via web application,Unauthorized transaction via Poste App,Unauthorized transaction via web application</t>
  </si>
  <si>
    <t>Insufficient detection of spyware,Lack of mechanisms for authentication of app,Sniffing of customer credentials</t>
  </si>
  <si>
    <t>R_bkI3O1kRwIuNsPL</t>
  </si>
  <si>
    <t>Computer Science, Microelectronics, embedded systems</t>
  </si>
  <si>
    <t>R_3FW20S7htUSXUYM</t>
  </si>
  <si>
    <t>computer science</t>
  </si>
  <si>
    <t>Software developper, software tester</t>
  </si>
  <si>
    <t>ISO 27001,ISO 31000</t>
  </si>
  <si>
    <t>Immature technology,Insufficient resilience,Use of web application,Weak malware protection</t>
  </si>
  <si>
    <t>Integrity of account data,Unauthorized transaction via Poste App</t>
  </si>
  <si>
    <t>R_25LblKU5OAQzytr</t>
  </si>
  <si>
    <t>Catastrophic,Critical,Insignificant,Minor,Severe</t>
  </si>
  <si>
    <t>R_1oFpDP5RAxmSXWG</t>
  </si>
  <si>
    <t>Informatics, computer science</t>
  </si>
  <si>
    <t xml:space="preserve">head of subdivision IT network, network administrator </t>
  </si>
  <si>
    <t>member of implementation ISO 27001</t>
  </si>
  <si>
    <t>ISO 27001,Other, domain or national specific methodology. Please specify (separated by comma (,) ):</t>
  </si>
  <si>
    <t>ISO 9001</t>
  </si>
  <si>
    <t>Denial-of-service attack,Poor security awareness,System failure</t>
  </si>
  <si>
    <t>R_2cA6aCrtooXvx9U</t>
  </si>
  <si>
    <t>Insufficient detection of spyware,Lack of mechanisms for authentication of app,Poor security awareness,Use of web application</t>
  </si>
  <si>
    <t>R_4GA0kecVS070c2R</t>
  </si>
  <si>
    <t>System Engineering, Marketing, Sales, Management, Finance, Economics, Business Processes</t>
  </si>
  <si>
    <t>Data Base Updater, Internet Coordinator, Customer Service Coordinator, Network Engineer, Project Coordinator</t>
  </si>
  <si>
    <t>System failure,Unauthorized access to customer account via fake app,Unauthorized access to customer account via web application,Unauthorized transaction via Poste App,Unauthorized transaction via web application</t>
  </si>
  <si>
    <t>R_u9N76IvtzR5J3jz</t>
  </si>
  <si>
    <t>Unauthorized transaction via Poste App,Unauthorized transaction via web application,Web-application goes down</t>
  </si>
  <si>
    <t>R_3QYRyAytLP2pIGm</t>
  </si>
  <si>
    <t>Network and computer technician and web developer.</t>
  </si>
  <si>
    <t>Head of System expert at Parahyangan Catholic University e-vote, full-stack web developer.</t>
  </si>
  <si>
    <t>R_2i5qSPGFL0MRhLj</t>
  </si>
  <si>
    <t>computer science, cyber security</t>
  </si>
  <si>
    <t>training employees, instructing colleagues, technical support, aiding customers, handling complaints, storage management</t>
  </si>
  <si>
    <t>Insufficient detection of spyware,Lack of mechanisms for authentication of app,Poor security awareness</t>
  </si>
  <si>
    <t>ENOUGH.TIME.MEMORIZE</t>
  </si>
  <si>
    <t>I had enough time to memorize the model</t>
  </si>
  <si>
    <t>I had enough time to perform the retention task</t>
  </si>
  <si>
    <t>The retention questions were perfectly clear to me</t>
  </si>
  <si>
    <t>I experienced no difficulty in answering the retention questions</t>
  </si>
  <si>
    <t>ENOUGH.TIME.TASK</t>
  </si>
  <si>
    <t>Item1</t>
  </si>
  <si>
    <t>Item2</t>
  </si>
  <si>
    <t>Item3</t>
  </si>
  <si>
    <t>Item4</t>
  </si>
  <si>
    <t>Q1.CORRECT</t>
  </si>
  <si>
    <t>Q1.GIVEN</t>
  </si>
  <si>
    <t>Q1.EXPECTED</t>
  </si>
  <si>
    <t>Q1.RECALL</t>
  </si>
  <si>
    <t>Q1.PRECISION</t>
  </si>
  <si>
    <t>Q1.F.MEASURE</t>
  </si>
  <si>
    <t>Q2.CORRECT</t>
  </si>
  <si>
    <t>Q2.GIVEN</t>
  </si>
  <si>
    <t>Q2.EXPECTED</t>
  </si>
  <si>
    <t>Q2.RECALL</t>
  </si>
  <si>
    <t>Q2.PRECISION</t>
  </si>
  <si>
    <t>Q2.F.MEASURE</t>
  </si>
  <si>
    <t>Q3.CORRECT</t>
  </si>
  <si>
    <t>Q3.GIVEN</t>
  </si>
  <si>
    <t>Q3.EXPECTED</t>
  </si>
  <si>
    <t>Q3.RECALL</t>
  </si>
  <si>
    <t>Q3.PRECISION</t>
  </si>
  <si>
    <t>Q3.F.MEASURE</t>
  </si>
  <si>
    <t>Q4.CORRECT</t>
  </si>
  <si>
    <t>Q4.GIVEN</t>
  </si>
  <si>
    <t>Q4.EXPECTED</t>
  </si>
  <si>
    <t>Q4.RECALL</t>
  </si>
  <si>
    <t>Q4.PRECISION</t>
  </si>
  <si>
    <t>Q4.F.MEASURE</t>
  </si>
  <si>
    <t>Q5.CORRECT</t>
  </si>
  <si>
    <t>Q5.GIVEN</t>
  </si>
  <si>
    <t>Q5.EXPECTED</t>
  </si>
  <si>
    <t>Q5.RECALL</t>
  </si>
  <si>
    <t>Q5.PRECISION</t>
  </si>
  <si>
    <t>Q5.F.MEASURE</t>
  </si>
  <si>
    <t>Q6.CORRECT</t>
  </si>
  <si>
    <t>Q6.GIVEN</t>
  </si>
  <si>
    <t>Q6.EXPECTED</t>
  </si>
  <si>
    <t>Q6.RECALL</t>
  </si>
  <si>
    <t>Q6.PRECISION</t>
  </si>
  <si>
    <t>Q6.F.MEASURE</t>
  </si>
  <si>
    <t>PLACE</t>
  </si>
  <si>
    <t>EXCLUDED</t>
  </si>
  <si>
    <t>Native</t>
  </si>
  <si>
    <t>SEC.LVL</t>
  </si>
  <si>
    <t>TUD-MSC</t>
  </si>
  <si>
    <t>Work.Exp.Areas</t>
  </si>
  <si>
    <t>Value</t>
  </si>
  <si>
    <t>Place</t>
  </si>
  <si>
    <t>R_1FKxbVGbLTWOrWF</t>
  </si>
  <si>
    <t>Applied Earth Sciences, Engineering</t>
  </si>
  <si>
    <t>Denial-of-service attack,Immature technology</t>
  </si>
  <si>
    <t>R_Rz92RbrwLoYRKA9</t>
  </si>
  <si>
    <t>Mechanical Engineering, Safety and Security, Electrical Engineering, Medical Engineering</t>
  </si>
  <si>
    <t>Customer's browser infected by Trojan,Denial-of-service attack,Hacker alters transaction data</t>
  </si>
  <si>
    <t>R_3KIpSmsOOzSxb02</t>
  </si>
  <si>
    <t>Political Science, Economics, History, Culture, Language Studies</t>
  </si>
  <si>
    <t>Restaurant assistant, Office clerk, Barista</t>
  </si>
  <si>
    <t>Confidentiality of customer data,Likely,Poor security awareness,Unauthorized transaction via web application</t>
  </si>
  <si>
    <t>Conduct regular searches for fake apps,Strengthen authentication of transaction in web application</t>
  </si>
  <si>
    <t>Customer's browser infected by Trojan,Fake banking app offered on application store,Poor security awareness,Sniffing of customer credentials</t>
  </si>
  <si>
    <t>Availability of service,Immature technology,Insufficient detection of spyware,Insufficient resilience</t>
  </si>
  <si>
    <t>Insignificant,Poor security awareness</t>
  </si>
  <si>
    <t>Immature technology,Lack of mechanisms for authentication of app,Poor security awareness</t>
  </si>
  <si>
    <t>Customer's browser infected by Trojan,Cyber criminal,Hacker,Smartphone infected by malware</t>
  </si>
  <si>
    <t>Immature technology,Insufficient detection of spyware,Insufficient resilience,Lack of mechanisms for authentication of app,Regularly inform customers about security best practices</t>
  </si>
  <si>
    <t>R_6ybBmJKLFq4NpE5</t>
  </si>
  <si>
    <t>Technology, policy, management, IT</t>
  </si>
  <si>
    <t>Helpdesk freelancer</t>
  </si>
  <si>
    <t>R_3OoTaUJCQFnMsFK</t>
  </si>
  <si>
    <t>international relations</t>
  </si>
  <si>
    <t>research</t>
  </si>
  <si>
    <t>Customer's browser infected by Trojan and this leads to alteration of transaction data,Denial-of-service attack,Smartphone infected by malware and this leads to alteration of transaction data</t>
  </si>
  <si>
    <t>Customer's browser infected by Trojan and this leads to alteration of transaction data,Insufficient detection of spyware</t>
  </si>
  <si>
    <t>R_3NxPxxI1kSXnXiG</t>
  </si>
  <si>
    <t xml:space="preserve">Modern history, Cold War, security, politics, area studies, nuclear strategy. </t>
  </si>
  <si>
    <t>Research assistant, research intern, student assistant, website developer.</t>
  </si>
  <si>
    <t>R_2fxKQVdcePs5erY</t>
  </si>
  <si>
    <t>Moleculair science and technology, Process engineering,</t>
  </si>
  <si>
    <t>Education, teaching assistant</t>
  </si>
  <si>
    <t>Other, domain or national specific methodology. Please specify (separated by comma (,) ):</t>
  </si>
  <si>
    <t>HAZOP, Bowtie, Swiss Cheese model</t>
  </si>
  <si>
    <t>Denial-of-service attack,Insufficient detection of spyware,Lack of mechanisms for authentication of app,Weak malware protection</t>
  </si>
  <si>
    <t>R_3ezdVmUp6V15WrO</t>
  </si>
  <si>
    <t>Chemical Engineering, Physics, Math</t>
  </si>
  <si>
    <t>Customer's browser infected by Trojan,Insufficient detection of spyware,Poor security awareness</t>
  </si>
  <si>
    <t>Sniffing of customer credentials,Unauthorized access to customer account via fake app,Unauthorized access to customer account via web application</t>
  </si>
  <si>
    <t>R_3CIMiVmeW03PqFD</t>
  </si>
  <si>
    <t>Pre-Intermediate (A2)</t>
  </si>
  <si>
    <t>Public Administration</t>
  </si>
  <si>
    <t>Sales, barkeeper</t>
  </si>
  <si>
    <t>Customer's browser infected by Trojan,Sniffing of customer credentials,Unauthorized access to customer account via fake app,Unauthorized access to customer account via web application</t>
  </si>
  <si>
    <t>Fake banking app offered on application store,Hacker alters transaction data,Sniffing of customer credentials,Unauthorized access to customer account via fake app,Unauthorized transaction via Poste App</t>
  </si>
  <si>
    <t>R_1OrZhy7n4rphN9V</t>
  </si>
  <si>
    <t>Applied physics</t>
  </si>
  <si>
    <t>Delivery boy, cook, customer service employee</t>
  </si>
  <si>
    <t>Critical,Severe</t>
  </si>
  <si>
    <t>R_2CPXuJz3cEGipAY</t>
  </si>
  <si>
    <t>Technical policy analysis</t>
  </si>
  <si>
    <t>Supervisor Nightshift at transport company</t>
  </si>
  <si>
    <t>Customer's browser infected by Trojan and this leads to alteration of transaction data,Fake banking app offered on application store leads to alteration of transaction data,Fake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application.,Spear-phishing attack on customers leads to sniffing customer credentials. Which leads to unauthorized access to customer account via web application.</t>
  </si>
  <si>
    <t>R_vCXXiwJGbeaoTLP</t>
  </si>
  <si>
    <t>Industrial Design engineering</t>
  </si>
  <si>
    <t>my working experience is working at a restaurant, and I did some graphic work with Illustrator and stuff.</t>
  </si>
  <si>
    <t>Availability of service,Online banking service goes down,System failure,Unauthorized access to customer account via fake app,Unauthorized access to customer account via web application</t>
  </si>
  <si>
    <t>R_qIowXXuXIIQjEVX</t>
  </si>
  <si>
    <t>Industrial Design Engineering,</t>
  </si>
  <si>
    <t xml:space="preserve">approach potential clients, convince clients, photograph clients. </t>
  </si>
  <si>
    <t>Customer's browser infected by Trojan and this leads to alteration of transaction data</t>
  </si>
  <si>
    <t>R_29bk3Yv8AVYLIE5</t>
  </si>
  <si>
    <t>Civil engineering</t>
  </si>
  <si>
    <t>Unauthorized access to customer account via fake app,Unauthorized transaction via web application</t>
  </si>
  <si>
    <t>Cyber criminal,Hacker,Online banking service goes down</t>
  </si>
  <si>
    <t>R_3q8xQtKI6p2Jm3p</t>
  </si>
  <si>
    <t>Communication</t>
  </si>
  <si>
    <t>Internal communications</t>
  </si>
  <si>
    <t>Insufficient detection of spyware,Keylogger installed on computer,Lack of mechanisms for authentication of app,Weak malware protection</t>
  </si>
  <si>
    <t>Insufficient detection of spyware,Insufficient resilience,Lack of mechanisms for authentication of app,Weak malware protection</t>
  </si>
  <si>
    <t>R_1fa5N3h6IRey3Ws</t>
  </si>
  <si>
    <t>Chemical engineering</t>
  </si>
  <si>
    <t xml:space="preserve">shift leader, giving trainings for exams </t>
  </si>
  <si>
    <t>Fake banking app offered on application store leads to alteration of transaction data,Fake banking app offered on application store leads to sniffing customer credentials. Which leads to unauthorized access to customer account via fake app.,Smartphone infected by malware and this leads to alteration of transaction data,Spear-phishing attack on customers leads to sniffing customer credentials. Which leads to unauthorized access to customer account via web application.</t>
  </si>
  <si>
    <t>Customer's browser infected by Trojan and this leads to alteration of transaction data,Spear-phishing attack on customers leads to sniffing customer credentials. Which leads to unauthorized access to customer account via web application.</t>
  </si>
  <si>
    <t>R_PFfVlu4kmGXBRrH</t>
  </si>
  <si>
    <t>Bachelor level computer science, minor security safety and justice</t>
  </si>
  <si>
    <t>Insufficient detection of spyware,Poor security awareness,Weak malware protection</t>
  </si>
  <si>
    <t>R_7OjeLEJ3nO8pSEh</t>
  </si>
  <si>
    <t>chemical engineering</t>
  </si>
  <si>
    <t>stockboy, teaching assistent at TU Delft</t>
  </si>
  <si>
    <t>R_2dEXseH6bzYEmSN</t>
  </si>
  <si>
    <t>Public Administration, Policy Analysis, System engineering</t>
  </si>
  <si>
    <t>Administrative worker, Consultancy</t>
  </si>
  <si>
    <t>BSI IT-Grundschutz</t>
  </si>
  <si>
    <t>Conduct regular searches for fake apps,Regularly inform customers about security best practices,Strengthen verification and validation procedures,Weak malware protection</t>
  </si>
  <si>
    <t>Confidentiality of customer data,Integrity of account data,Unauthorized transaction via Poste App,Unauthorized transaction via web application</t>
  </si>
  <si>
    <t>R_vCuUsEhKt9IxDMZ</t>
  </si>
  <si>
    <t>mechanical engineering</t>
  </si>
  <si>
    <t>Integrity of account data,Minor</t>
  </si>
  <si>
    <t>Conduct regular searches for fake apps,Lack of mechanisms for authentication of app,Regularly inform customers about security best practices,Strengthen authentication of transaction in web application,Strengthen verification and validation procedures</t>
  </si>
  <si>
    <t>R_2PilrREGZbE2MvA</t>
  </si>
  <si>
    <t>Mechanical Engineering</t>
  </si>
  <si>
    <t>Availability of service,Integrity of account data,Use of web application</t>
  </si>
  <si>
    <t>Sniffing of customer credentials,Unauthorized access to customer account via fake app,Unauthorized access to customer account via web application,Unauthorized transaction via Poste App,Unauthorized transaction via web application</t>
  </si>
  <si>
    <t>R_3G9XXzSUjxdo3u1</t>
  </si>
  <si>
    <t>Molecular science and technology, Chemistry</t>
  </si>
  <si>
    <t>Online banking service goes down,Unauthorized access to customer account via web application,Unauthorized transaction via Poste App,Unauthorized transaction via web application</t>
  </si>
  <si>
    <t>R_p5zpcU24y2FCeyZ</t>
  </si>
  <si>
    <t>Area Studies, International Relations, SSJ Minor</t>
  </si>
  <si>
    <t>Communication with people and/ or governmental/ international institutions , Service Sector, Systemizing and archiving information, Conducting of reports</t>
  </si>
  <si>
    <t>Hacker,System failure</t>
  </si>
  <si>
    <t>Customer's browser infected by Trojan,Smartphone infected by malware</t>
  </si>
  <si>
    <t>Fake banking app offered on application store,Smartphone infected by malware,Unauthorized access to customer account via fake app</t>
  </si>
  <si>
    <t>Sniffing of customer credentials,Unauthorized access to customer account via fake app,Unauthorized access to customer account via web application,Unauthorized transaction via web application</t>
  </si>
  <si>
    <t>Keylogger installed on computer,Unauthorized access to customer account via fake app,Unauthorized access to customer account via web application</t>
  </si>
  <si>
    <t>R_2QYfobL48T40mM4</t>
  </si>
  <si>
    <t>Mechanical engineering</t>
  </si>
  <si>
    <t>Unauthorized access to customer account via web application,Unauthorized transaction via Poste App</t>
  </si>
  <si>
    <t>Smartphone infected by malware and this leads to alteration of transaction data,Use of web application</t>
  </si>
  <si>
    <t>R_3IWT299qCYzyfy6</t>
  </si>
  <si>
    <t>Architecture, Real Estate Management</t>
  </si>
  <si>
    <t>Working as a freelance writer and editor for an architectural magazine.</t>
  </si>
  <si>
    <t>Insufficient resilience,Lack of mechanisms for authentication of app,Poor security awareness,Weak malware protection</t>
  </si>
  <si>
    <t>R_1CqNN79xIiTKjB3</t>
  </si>
  <si>
    <t>Aerospace Engineering</t>
  </si>
  <si>
    <t>Customer's browser infected by Trojan and this leads to alteration of transaction data,Fake banking app offered on application store leads to alteration of transaction data,Smartphone infected by malware and this leads to alteration of transaction data</t>
  </si>
  <si>
    <t>R_2TM0QNHUbCOTPli</t>
  </si>
  <si>
    <t>Online banking service goes down,Unauthorized access to customer account via web application,Unauthorized transaction via web application</t>
  </si>
  <si>
    <t>R_a3L7ghCCOyDNfwJ</t>
  </si>
  <si>
    <t>International Studies with a specialization in the Middle East</t>
  </si>
  <si>
    <t>Journalist</t>
  </si>
  <si>
    <t>Confidentiality of customer data,Integrity of account data,Severe</t>
  </si>
  <si>
    <t>R_eQIieo7RrHt7fQ5</t>
  </si>
  <si>
    <t>International Studies, East Asia, Japanese, Economics, Politics, History</t>
  </si>
  <si>
    <t>Social media advisor, researcher</t>
  </si>
  <si>
    <t>Lack of mechanisms for authentication of app,Sniffing of customer credentials,Weak malware protection</t>
  </si>
  <si>
    <t>R_vp4r1baEDFIdaG5</t>
  </si>
  <si>
    <t>Industrial design, interaction design, business design, integration design, safety design</t>
  </si>
  <si>
    <t>Interaction design, research, userfriendly, understanding of a flowmeter for many industries</t>
  </si>
  <si>
    <t>Catastrophic,Critical,Minor,Severe</t>
  </si>
  <si>
    <t>Availability of service,Confidentiality of customer data,Integrity of account data,User authenticity,Web-application goes down</t>
  </si>
  <si>
    <t>Insufficient resilience,Lack of mechanisms for authentication of app</t>
  </si>
  <si>
    <t>Certain,Minor</t>
  </si>
  <si>
    <t>Keylogger installed on computer and this leads to sniffing customer credentials. Which leads to unauthorized access to customer account via web application.,Spear-phishing attack on customers leads to sniffing customer credentials. Which leads to unauthorized access to customer account via web application.</t>
  </si>
  <si>
    <t>Very unlikely</t>
  </si>
  <si>
    <t>R_2B4ZWTUcx2lVSJm</t>
  </si>
  <si>
    <t>Maritime Industry, Business, Innovation, Science, Economics etc</t>
  </si>
  <si>
    <t xml:space="preserve">Carry out orders of superiors, Work independent, Selling a product, Safe people from drowning. </t>
  </si>
  <si>
    <t>Fake banking app offered on application store,Keylogger installed on computer,Poor security awareness</t>
  </si>
  <si>
    <t>Immature technology,Lack of mechanisms for authentication of app</t>
  </si>
  <si>
    <t>Fake banking app offered on application store,Keylogger installed on computer,Smartphone infected by malware</t>
  </si>
  <si>
    <t>Poor security awareness,System failure,Weak malware protection</t>
  </si>
  <si>
    <t>Availability of service,Insufficient detection of spyware,Insufficient resilience,Lack of mechanisms for authentication of app,Weak malware protection</t>
  </si>
  <si>
    <t>TUD-BSC</t>
  </si>
  <si>
    <t>Threat scenario</t>
  </si>
  <si>
    <t>Consequence</t>
  </si>
  <si>
    <t>UI</t>
  </si>
  <si>
    <t>Out of time</t>
  </si>
  <si>
    <t>Asset</t>
  </si>
  <si>
    <t>Wrong consequence</t>
  </si>
  <si>
    <t>Mixed concepts</t>
  </si>
  <si>
    <t>Mistakes</t>
  </si>
  <si>
    <t>Mixed consepts</t>
  </si>
  <si>
    <t>Threat</t>
  </si>
  <si>
    <t>Threat event</t>
  </si>
  <si>
    <t>Impact</t>
  </si>
  <si>
    <t>Wrong treatment</t>
  </si>
  <si>
    <t>Likelihood</t>
  </si>
  <si>
    <t>Vulnerability</t>
  </si>
  <si>
    <t>Wrong UI</t>
  </si>
  <si>
    <t>Mixed concepts (similar titles)</t>
  </si>
  <si>
    <t>Wrong UI (similar titles)</t>
  </si>
  <si>
    <t>Wrong vulnerability</t>
  </si>
  <si>
    <t>Missing vulnerability</t>
  </si>
  <si>
    <t>Missing UI</t>
  </si>
  <si>
    <t>Missing threat scenario</t>
  </si>
  <si>
    <t>Wrong threat scenario</t>
  </si>
  <si>
    <t>Fake banking app offered on application store,Keylogger installed on computer,Sniffing of customer credentials,Spear-phishing attack on customers</t>
  </si>
  <si>
    <t>Customer's browser infected by Trojan,Fake banking app offered on application store,Hacker alters transaction data,Keylogger installed on computer,Sniffing of customer credentials,Spear-phishing attack on customers</t>
  </si>
  <si>
    <t>Keylogger installed on computer,Spear-phishing attack on customers</t>
  </si>
  <si>
    <t>Customer's browser infected by Trojan,Fake banking app offered on application store,Sniffing of customer credentials,Spear-phishing attack on customers,Unauthorized access to customer account via fake app,Unauthorized access to customer account via web application</t>
  </si>
  <si>
    <t>Fake banking app offered on application store,Spear-phishing attack on customers</t>
  </si>
  <si>
    <t>Hacker alters transaction data,Sniffing of customer credentials,Spear-phishing attack on customers,Unauthorized access to customer account via web application,Unauthorized transaction via Poste App,Unauthorized transaction via web application</t>
  </si>
  <si>
    <t>Customer's browser infected by Trojan,Denial-of-service attack,Keylogger installed on computer,Monitor network traffic,Smartphone infected by malware,Sniffing of customer credentials,Spear-phishing attack on customers,Unauthorized access to customer account via fake app,Unauthorized access to customer account via web application,Unauthorized transaction via Poste App,Unauthorized transaction via web application</t>
  </si>
  <si>
    <t>Hacker alters transaction data,Sniffing of customer credentials,Spear-phishing attack on customers,Unauthorized access to customer account via fake app,Unauthorized access to customer account via web application,Unauthorized transaction via Poste App,Unauthorized transaction via web application</t>
  </si>
  <si>
    <t>Denial-of-service attack,Hacker alters transaction data,Keylogger installed on computer,Monitor network traffic,Smartphone infected by malware,Sniffing of customer credentials,Spear-phishing attack on customers</t>
  </si>
  <si>
    <t>Sniffing of customer credentials,Spear-phishing attack on customers</t>
  </si>
  <si>
    <t>Customer's browser infected by Trojan,Fake banking app offered on application store,Smartphone infected by malware,Sniffing of customer credentials,Spear-phishing attack on customers</t>
  </si>
  <si>
    <t>Fake banking app offered on application store,Keylogger installed on computer,Spear-phishing attack on customers</t>
  </si>
  <si>
    <t>Fake banking app offered on application store,Sniffing of customer credentials,Spear-phishing attack on customers</t>
  </si>
  <si>
    <t>Keylogger installed on computer,Spear-phishing attack on customers,Unauthorized access to customer account via fake app</t>
  </si>
  <si>
    <t>Customer's browser infected by Trojan,Denial-of-service attack,Spear-phishing attack on customers</t>
  </si>
  <si>
    <t>Customer's browser infected by Trojan,Fake banking app offered on application store,Keylogger installed on computer,Smartphone infected by malware,Sniffing of customer credentials,Spear-phishing attack on customers</t>
  </si>
  <si>
    <t>Customer's browser infected by Trojan,Denial-of-service attack,Smartphone infected by malware,Sniffing of customer credentials,Spear-phishing attack on customers</t>
  </si>
  <si>
    <t>Keylogger installed on computer,Sniffing of customer credentials,Spear-phishing attack on customers</t>
  </si>
  <si>
    <t>Lack of mechanisms for authentication of app,Spear-phishing attack on customers</t>
  </si>
  <si>
    <t>Sniffing of customer credentials,Spear-phishing attack on customers,Unauthorized access to customer account via fake app,Unauthorized access to customer account via web application,Unauthorized transaction via Poste App,Unauthorized transaction via web application</t>
  </si>
  <si>
    <t>Keylogger installed on computer,Sniffing of customer credentials,Spear-phishing attack on customers,Unauthorized access to customer account via fake app,Unauthorized access to customer account via web application,Unauthorized transaction via Poste App,Unauthorized transaction via web application</t>
  </si>
  <si>
    <t>Fake banking app offered on application store,Keylogger installed on computer,Smartphone infected by malware,Sniffing of customer credentials,Spear-phishing attack on customers</t>
  </si>
  <si>
    <t>Customer's browser infected by Trojan,Fake banking app offered on application store,Sniffing of customer credentials,Spear-phishing attack on customers</t>
  </si>
  <si>
    <t>Availability of service,Insufficient resilience,Integrity of account data,Online banking service goes down,Spear-phishing attack on customers,Web-application goes down</t>
  </si>
  <si>
    <t>Customer's browser infected by Trojan,Fake banking app offered on application store,Keylogger installed on computer,Smartphone infected by malware,Spear-phishing attack on customers</t>
  </si>
  <si>
    <t>Fake banking app offered on application store,Keylogger installed on computer,Smartphone infected by malware,Spear-phishing attack on customers</t>
  </si>
  <si>
    <t>Customer's browser infected by Trojan,Fake banking app offered on application store,Keylogger installed on computer,Spear-phishing attack on customers</t>
  </si>
  <si>
    <t>Wrong threat event</t>
  </si>
  <si>
    <t>Fake banking app offered on application store and this leads to sniffing customer credentials,Keylogger installed on customer's computer leads to sniffing customer credentials,Spear-phishing attack on customers leads to sniffing customer credentials</t>
  </si>
  <si>
    <t>Fake banking app offered on application store and this leads to sniffing customer credentials,Fake banking app offered on application store leads to alteration of transaction data,Fake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credentials,Spear-phishing attack on customers leads to sniffing customer credentials. Which leads to unauthorized access to customer account via web application.</t>
  </si>
  <si>
    <t>Fake banking app offered on application store and this leads to sniffing customer credentials,Fake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 Which leads to unauthorized access to customer account via web application.</t>
  </si>
  <si>
    <t>Fake banking app offered on application store leads to alteration of transaction data,Keylogger installed on customer's computer leads to sniffing customer credentials,Spear-phishing attack on customers leads to sniffing customer credentials</t>
  </si>
  <si>
    <t>Fake banking app offered on application store and this leads to sniffing customer credentials,Keylogger installed on customer's computer leads to sniffing customer credentials</t>
  </si>
  <si>
    <t>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credentials,Spear-phishing attack on customers leads to sniffing customer credentials. Which leads to unauthorized access to customer account via web application.</t>
  </si>
  <si>
    <t>Fake banking app offered on application store and this leads to sniffing customer credentials,Fake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credentials,Spear-phishing attack on customers leads to sniffing customer credentials. Which leads to unauthorized access to customer account via web application.</t>
  </si>
  <si>
    <t>Keylogger installed on customer's computer leads to sniffing customer credentials,Unauthorized transaction via web application</t>
  </si>
  <si>
    <t>Fake banking app offered on application store and this leads to sniffing customer credentials,Fake banking app offered on application store leads to alteration of transaction data,Fake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credentials,Smartphone infected by malware and this leads to alteration of transaction data,Spear-phishing attack on customers leads to sniffing customer credentials,Spear-phishing attack on customers leads to sniffing customer credentials. Which leads to unauthorized access to customer account via web application.,Unauthorized access to customer account via fake app,Unauthorized access to customer account via web application,Unauthorized transaction via Poste App,Unauthorized transaction via web application</t>
  </si>
  <si>
    <t>Customer's browser infected by Trojan and this leads to alteration of transaction data,Fake banking app offered on application store and this leads to sniffing customer credentials,Fake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credentials,Spear-phishing attack on customers leads to sniffing customer credentials. Which leads to unauthorized access to customer account via web application.,Unauthorized access to customer account via fake app,Unauthorized access to customer account via web application,Unauthorized transaction via Poste App,Unauthorized transaction via web application</t>
  </si>
  <si>
    <t>Keylogger installed on customer's computer leads to sniffing customer credentials,Spear-phishing attack on customers leads to sniffing customer credentials</t>
  </si>
  <si>
    <t>Customer's browser infected by Trojan and this leads to alteration of transaction data,Denial-of-service attack,Fake banking app offered on application store and this leads to sniffing customer credentials,Fake banking app offered on application store leads to alteration of transaction data,Fake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credentials,Smartphone infected by malware and this leads to alteration of transaction data,Spear-phishing attack on customers leads to sniffing customer credentials,Spear-phishing attack on customers leads to sniffing customer credentials. Which leads to unauthorized access to customer account via web application.</t>
  </si>
  <si>
    <t>Customer's browser infected by Trojan and this leads to alteration of transaction data,Fake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credentials,Monitor network traffic,Spear-phishing attack on customers leads to sniffing customer credentials. Which leads to unauthorized access to customer account via web application.,Unauthorized access to customer account via fake app</t>
  </si>
  <si>
    <t>Fake banking app offered on application store and this leads to sniffing customer credentials,Fake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 Which leads to unauthorized access to customer account via web application.,Unauthorized access to customer account via fake app,Unauthorized access to customer account via web application</t>
  </si>
  <si>
    <t>Customer's browser infected by Trojan and this leads to alteration of transaction data,Fake banking app offered on application store and this leads to sniffing customer credentials,Fake banking app offered on application store leads to alteration of transaction data,Keylogger installed on computer and this leads to sniffing customer credentials. Which leads to unauthorized access to customer account via web application.,Keylogger installed on customer's computer leads to sniffing customer credentials,Lack of mechanisms for authentication of app,Spear-phishing attack on customers leads to sniffing customer credentials. Which leads to unauthorized access to customer account via web application.,Unauthorized access to customer account via web application,Unauthorized transaction via Poste App,Unauthorized transaction via web application</t>
  </si>
  <si>
    <t>Fake banking app offered on application store and this leads to sniffing customer credentials,Keylogger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credentials,Spear-phishing attack on customers leads to sniffing customer credentials. Which leads to unauthorized access to customer account via web application.</t>
  </si>
  <si>
    <t>Customer's browser infected by Trojan and this leads to alteration of transaction data,Keylogger installed on computer and this leads to sniffing customer credentials. Which leads to unauthorized access to customer account via web application.,Keylogger installed on customer's computer leads to sniffing customer credentials,Smartphone infected by malware and this leads to alteration of transaction data,Spear-phishing attack on customers leads to sniffing customer credentials,Spear-phishing attack on customers leads to sniffing customer credentials. Which leads to unauthorized access to customer account via web application.</t>
  </si>
  <si>
    <t>Customer's browser infected by Trojan and this leads to alteration of transaction data,Fake banking app offered on application store and this leads to sniffing customer credentials,Fake banking app offered on application store leads to alteration of transaction data,Fake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 Which leads to unauthorized access to customer account via web application.,Unauthorized access to customer account via fake app</t>
  </si>
  <si>
    <t>Customer's browser infected by Trojan and this leads to alteration of transaction data,Fake banking app offered on application store and this leads to sniffing customer credentials,Fake banking app offered on application store leads to alteration of transaction data,Fake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credentials,Spear-phishing attack on customers leads to sniffing customer credentials. Which leads to unauthorized access to customer account via web application.</t>
  </si>
  <si>
    <t>Customer's browser infected by Trojan and this leads to alteration of transaction data,Fake banking app offered on application store and this leads to sniffing customer credentials,Fake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t>
  </si>
  <si>
    <t>Customer's browser infected by Trojan and this leads to alteration of transaction data,Fake banking app offered on application store and this leads to sniffing customer credentials,Keylogger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credentials,Spear-phishing attack on customers leads to sniffing customer credentials. Which leads to unauthorized access to customer account via web application.</t>
  </si>
  <si>
    <t>Customer's browser infected by Trojan and this leads to alteration of transaction data,Fake banking app offered on application store and this leads to sniffing customer credentials,Fake banking app offered on application store leads to alteration of transaction data,Fake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credentials,Smartphone infected by malware and this leads to alteration of transaction data,Spear-phishing attack on customers leads to sniffing customer credentials,Spear-phishing attack on customers leads to sniffing customer credentials. Which leads to unauthorized access to customer account via web application.</t>
  </si>
  <si>
    <t>Wrong threat</t>
  </si>
  <si>
    <t>Wrong likelihood</t>
  </si>
  <si>
    <t>Missing treatment</t>
  </si>
  <si>
    <t>Missing threat</t>
  </si>
  <si>
    <t>Q1.MISTAKE</t>
  </si>
  <si>
    <t>Q2.MISTAKE</t>
  </si>
  <si>
    <t>Q3.MISTAKE</t>
  </si>
  <si>
    <t>Q4.MISTAKE</t>
  </si>
  <si>
    <t>Q5.MISTAKE</t>
  </si>
  <si>
    <t>Q6.MISTAKE</t>
  </si>
  <si>
    <t>AGE</t>
  </si>
  <si>
    <t>GENDER</t>
  </si>
  <si>
    <t>ENGLISH.LVL</t>
  </si>
  <si>
    <t>EDU.YEARS</t>
  </si>
  <si>
    <t>EDU.AREAS</t>
  </si>
  <si>
    <t>WORK.EXP</t>
  </si>
  <si>
    <t>WORK.EXP.YEARS</t>
  </si>
  <si>
    <t>WORK.EXP.AREAS</t>
  </si>
  <si>
    <t>SEC.EXP</t>
  </si>
  <si>
    <t>SEC.EXP.AREAS</t>
  </si>
  <si>
    <t>SRA.METHODS</t>
  </si>
  <si>
    <t>GRAPH.MODEL.LVL</t>
  </si>
  <si>
    <t>METHOD.GROUP</t>
  </si>
  <si>
    <t>MODEL</t>
  </si>
  <si>
    <t>PART</t>
  </si>
  <si>
    <t>Out of time in P1</t>
  </si>
  <si>
    <t>N/A</t>
  </si>
  <si>
    <t>Left empty</t>
  </si>
  <si>
    <t>Brute force</t>
  </si>
  <si>
    <t>How to read this file</t>
  </si>
  <si>
    <t>Sheet name</t>
  </si>
  <si>
    <t>Description</t>
  </si>
  <si>
    <t>Raw data</t>
  </si>
  <si>
    <t>dataset cleaned</t>
  </si>
  <si>
    <t>This sheet contains cleaned data except thee actual responses that are processed in the sheet 'Results Check'</t>
  </si>
  <si>
    <t>Results Check</t>
  </si>
  <si>
    <t>Compr. Q. - Online Banking</t>
  </si>
  <si>
    <t>This sheet contains the experimental task questions and a set of correct responses for graphical and tabular risk models.</t>
  </si>
  <si>
    <t>ColumnReferences</t>
  </si>
  <si>
    <t>This sheet contains technical information used for Excel formula helping to parse the raw data.</t>
  </si>
  <si>
    <t>Dictionary</t>
  </si>
  <si>
    <t>dataset</t>
  </si>
  <si>
    <t>P1/P2</t>
  </si>
  <si>
    <t>Part 1 and Part 2 of the experiment.</t>
  </si>
  <si>
    <t>G1/G2</t>
  </si>
  <si>
    <t>Group 1 and Group 2. The participants were divided into 2 groups. More information in the paper reporting this experiment.</t>
  </si>
  <si>
    <t>QX</t>
  </si>
  <si>
    <t>Question number in each part where X=[1:6]</t>
  </si>
  <si>
    <t>GRAPH</t>
  </si>
  <si>
    <t>TAB</t>
  </si>
  <si>
    <t>Perc.Diff</t>
  </si>
  <si>
    <t>Perc.Conf</t>
  </si>
  <si>
    <t>Perceived confidence</t>
  </si>
  <si>
    <t>Perceived difficulty</t>
  </si>
  <si>
    <t>Graphical model (either UML-based or CORAS)</t>
  </si>
  <si>
    <t>Tabular model (NIST-based)</t>
  </si>
  <si>
    <t>The study included two experiments: TUD-MSC (with MSc students) and TUD-BSC (with BSc students) at TU Delft</t>
  </si>
  <si>
    <t>Post-task questionnaire:</t>
  </si>
  <si>
    <t>Name/Term</t>
  </si>
  <si>
    <t>The following terms or names are used in sheet "Raw data":</t>
  </si>
  <si>
    <t>Unique ID of each row for VLOOKUP function.</t>
  </si>
  <si>
    <t>The total time a participant spent on the whole experiment</t>
  </si>
  <si>
    <t>There were 6 different groups (modelling notations {UML, CORAS, Tabular} X 2 sets of questions (G1 and G2)) in the experiment. The participants were randomly assigned to one of them by the platform. More details can be found in the paper reporting the results of this study.</t>
  </si>
  <si>
    <t>Modelling notations {UML, CORAS, Tabular}</t>
  </si>
  <si>
    <t>Part of the experiment: P1 - retention task, P2 - memorization task.</t>
  </si>
  <si>
    <t>Time spent on the consent form page by the participant</t>
  </si>
  <si>
    <t>Time spent on the demographics and background questionnaire by the participant</t>
  </si>
  <si>
    <t>Age of the participant</t>
  </si>
  <si>
    <t>Whether the participant an English native speaker</t>
  </si>
  <si>
    <t>The length of participant's education after high school degree</t>
  </si>
  <si>
    <t>Participant's areas of study</t>
  </si>
  <si>
    <t>Working experience (Yes/No)</t>
  </si>
  <si>
    <t>Participant's working experience in years</t>
  </si>
  <si>
    <t>Participant's roles at work</t>
  </si>
  <si>
    <t>Security experience (Yes/No)</t>
  </si>
  <si>
    <t>Participant's roles in security related projects</t>
  </si>
  <si>
    <t>Security risk assessment methodologies that participant knows</t>
  </si>
  <si>
    <t>Other (not in the list) security risk assessment methodologies that the participant knows</t>
  </si>
  <si>
    <t>Self-reported level proficiency in English</t>
  </si>
  <si>
    <t>Self-reported level of expertise in Privacy Technologies</t>
  </si>
  <si>
    <t>Self-reported level of expertise in Privacy Regulations</t>
  </si>
  <si>
    <t>Self-reported level of expertise in Security Technologies</t>
  </si>
  <si>
    <t>Self-reported level of expertise in Security Regulations</t>
  </si>
  <si>
    <t>Self-reported level of expertise in Risk Assessment</t>
  </si>
  <si>
    <t>Self-reported level of expertise in Requirements Engineering</t>
  </si>
  <si>
    <t>Self-reported level of expertise in Graphical Modeling Languages</t>
  </si>
  <si>
    <t>Self-reported level of expertise in Online Banking</t>
  </si>
  <si>
    <t>Time spent on the tutorial page by the participant</t>
  </si>
  <si>
    <t>PART.TASK.TIME.COLUMN</t>
  </si>
  <si>
    <t>The number of the column in the 'raw data' sheet that contains the value for the next column (TASK.TIME). It is different for Part 1 and Part 2.</t>
  </si>
  <si>
    <t>Time spent on the task page by the participant</t>
  </si>
  <si>
    <t>Q1.RES.PERC.CONF</t>
  </si>
  <si>
    <t>Q1.RES.PERC.DIFF</t>
  </si>
  <si>
    <t>Q2.RES.PERC.CONF</t>
  </si>
  <si>
    <t>Q2.RES.PERC.DIFF</t>
  </si>
  <si>
    <t>Q3.RES.PERC.CONF</t>
  </si>
  <si>
    <t>Q3.RES.PERC.DIFF</t>
  </si>
  <si>
    <t>Q4.RES.PERC.CONF</t>
  </si>
  <si>
    <t>Q4.RES.PERC.DIFF</t>
  </si>
  <si>
    <t>Q5.RES.PERC.CONF</t>
  </si>
  <si>
    <t>Q5.RES.PERC.DIFF</t>
  </si>
  <si>
    <t>Q6.RES.PERC.CONF</t>
  </si>
  <si>
    <t>Q6.RES.PERC.DIFF</t>
  </si>
  <si>
    <t>QX.RESPONSE</t>
  </si>
  <si>
    <t>QX.RES.PERC.CONF</t>
  </si>
  <si>
    <t>QX.RES.PERC.DIFF</t>
  </si>
  <si>
    <t>Participant response to QX of the task</t>
  </si>
  <si>
    <t>X=[1:6] - the question number</t>
  </si>
  <si>
    <t>Time spent on the post-task questionnaire page by the participant</t>
  </si>
  <si>
    <t>The number of the column in the 'raw data' sheet that contains the value for the next column (POST.TASK.TIME). It is different for Part 1 and Part 2.</t>
  </si>
  <si>
    <t>Response to question: I had enough time to perform the task</t>
  </si>
  <si>
    <t>Response to question: The objectives of the study were perfectly clear to me</t>
  </si>
  <si>
    <t>Response to question: The task I had to perform was perfectly clear to me</t>
  </si>
  <si>
    <t>Response to question: The comprehensibility questions were perfectly clear to me</t>
  </si>
  <si>
    <t>Response to question: I experienced no difficulty in answering the comprehensibility questions</t>
  </si>
  <si>
    <t>Response to question: I experienced no difficulty in understanding the risk model diagrams</t>
  </si>
  <si>
    <t>Response to question: I experienced no difficulty in using the digital version of the risk model diagrams</t>
  </si>
  <si>
    <t>Response to question: I experienced no difficulty in understanding the risk model table</t>
  </si>
  <si>
    <t>Response to question: I experienced no difficulty in using the digital version of the risk model table</t>
  </si>
  <si>
    <t>Response to question: I experienced no difficulty in using Qualtrics survey</t>
  </si>
  <si>
    <t>The sheet "dataset cleaned" contains the following columns:</t>
  </si>
  <si>
    <t>Column</t>
  </si>
  <si>
    <t>The sheet "Results check" contains the following columns:</t>
  </si>
  <si>
    <t>The code of the question for searching the correct row in the sheet "Compr. Q. - Online Banking".</t>
  </si>
  <si>
    <t>Qualitative evaluation of the mistakes that the participant did in the response to QX</t>
  </si>
  <si>
    <t>The automated evaluation is the response in column 'QX' contains Item 1 for thee corresponding question from the 'Compr. Q. - Online Banking' sheet containing the set of correct responses.</t>
  </si>
  <si>
    <t>The automated evaluation is the response in column 'QX' contains Item 2 for thee corresponding question from the 'Compr. Q. - Online Banking' sheet containing the set of correct responses.</t>
  </si>
  <si>
    <t>The automated evaluation is the response in column 'QX' contains Item 3 for thee corresponding question from the 'Compr. Q. - Online Banking' sheet containing the set of correct responses.</t>
  </si>
  <si>
    <t>The automated evaluation is the response in column 'QX' contains Item 4 for thee corresponding question from the 'Compr. Q. - Online Banking' sheet containing the set of correct responses.</t>
  </si>
  <si>
    <t>The recall of participant response to QX</t>
  </si>
  <si>
    <t>The sum of QX.GIVEN columns for all six questions in the same row</t>
  </si>
  <si>
    <t>The sum of QX.CORRECT columns for all six questions in the same row</t>
  </si>
  <si>
    <t>The sum of QX.EXPECTED columns for all six questions in the same row</t>
  </si>
  <si>
    <t>The number of given items in the response. Parsed by the number of commas signs that Qualtrics platform uses to separate selected items in multiple choice questions.</t>
  </si>
  <si>
    <t>The sheet "Compr. Q. - Online Banking" contains the following columns:</t>
  </si>
  <si>
    <t>ITEM.CODE</t>
  </si>
  <si>
    <t>Technical column. Contains the code of the correct response item for each question.</t>
  </si>
  <si>
    <t>A set of items comprises a correct responses to the question answered with the graphical risk model.</t>
  </si>
  <si>
    <t>A set of items comprises a correct responses to the question answered with the tabular risk model.</t>
  </si>
  <si>
    <t>The number of the items in the correct response to the question with the graphical risk model.</t>
  </si>
  <si>
    <t>The sheet "ColumnsReferences" contains the following columns:</t>
  </si>
  <si>
    <t>Value type</t>
  </si>
  <si>
    <t>The name of the value type</t>
  </si>
  <si>
    <t>The number of the column in the 'raw data' sheet where the corresponding values recorded by tee Qualtrics platform for the Part 2 of the experiment.</t>
  </si>
  <si>
    <t>The number of the column in the 'raw data' sheet where the corresponding values recorded by tee Qualtrics platform for the Part 1 of the experiment.</t>
  </si>
  <si>
    <t>The sheet "Dictionary" contains the following columns:</t>
  </si>
  <si>
    <t>The name of the item used in ordinal scales</t>
  </si>
  <si>
    <t>The corresponding numerical value for the item</t>
  </si>
  <si>
    <t>The sheet "dataset" contains the following columns:</t>
  </si>
  <si>
    <t>Flag whether this result should be excluded from the final analysis and why</t>
  </si>
  <si>
    <t>MAX of {Privacy.Tech.LVL;Privacy.Reg.LVL;Sec.Tech.LVL;Sec.Reg.LVL}</t>
  </si>
  <si>
    <t>QX.MISTAKE</t>
  </si>
  <si>
    <t>QX.F.MEASURE</t>
  </si>
  <si>
    <t>QX.RECALL</t>
  </si>
  <si>
    <t>QX.PRECISION</t>
  </si>
  <si>
    <t>QX.EXPECTED</t>
  </si>
  <si>
    <t>QX.GIVEN</t>
  </si>
  <si>
    <t>QX.CORRECT</t>
  </si>
  <si>
    <t>The number of correct items in response to QX based on the baseline of correct responses provided in the 'Compr. Q. - Online Banking' sheet.</t>
  </si>
  <si>
    <t>TOTAL.CORRECT/TOTAL.GIVEN</t>
  </si>
  <si>
    <t>TOTAL.CORRECT/TOTAL.EXPECTED</t>
  </si>
  <si>
    <t>2*(AGGR.PRECISION*AGGR.RECALL)/(AGGR.PRECISION+AGGR.RECALL)</t>
  </si>
  <si>
    <t>The precision of participant response to QX</t>
  </si>
  <si>
    <t>The F-measure of participant response to QX</t>
  </si>
  <si>
    <t>Complexity of a question. See details in the following paper: Labunets, K., Massacci, F., Paci, F., Marczak, S., &amp; de Oliveira, F. M. (2017). Model comprehension for security risk assessment: an empirical comparison of tabular vs. graphical representations. Empirical Software Engineering, 22(6), 3017-3056.</t>
  </si>
  <si>
    <t>Note: in the sheets 'raw data', 'dataset cleaned' and 'Results Check' the first two rows contains columns numbering to simplify building formulas for data extraction for the final dataset. For example, I extensively use function VLOOKUP to search for the necessary data.</t>
  </si>
  <si>
    <t>Technical column. The code of the question for searching the correct row in the sheet "Compr. Q. - Online Banking".</t>
  </si>
  <si>
    <t>The code of the question for searching the correct row in the "Compr. Q. - Online Banking" sheet.</t>
  </si>
  <si>
    <t>Time spent on the task (in Part 1 and or 2 depending on the value in column 'PART')</t>
  </si>
  <si>
    <t>Gender of the participant</t>
  </si>
  <si>
    <t>The number of expected correct items in the response to Qx. The value is taken from the 'Compr. Q. - Online Banking' sheet from the columns 'Expected.Graph' or 'Expected.Tabular' depending on the risk modeling notation that the participant used to complete the task.</t>
  </si>
  <si>
    <t>Participant response to the question on perceived confidence in his response to QX</t>
  </si>
  <si>
    <t>Participant response to the question on perceived difficulty of QX</t>
  </si>
  <si>
    <t xml:space="preserve">This sheet contains the all data collected by Qualtrics platform within the controlled experiment. 
The names of the columns provided by Qualtrics platform are in row #2 and #3. Row #2 provides question or item number as it was added in the Qualtrics survey. Row #3 contains the actual text contained in the corresponding survey question or item.
Rows #4 and #5 were added by the researchers to process data and have systematic naming of the columns for the final dataset. </t>
  </si>
  <si>
    <t>This sheet contains participants responses to the experimental task and additional columns aiming automate the process of validation of response correctness. All automated response validation was double checked by the researcher to eliminate false positive or false negative results.</t>
  </si>
  <si>
    <t>This sheet contains pairs of qualitative values and corresponding numerical values to translate participants' responses given on ordinal scales into uniform quantitative values.</t>
  </si>
  <si>
    <t>This sheet contains the final dataset used to conduct statistical analysis of the outcomes of the experiment.</t>
  </si>
  <si>
    <t>Response ID as recorded by the Qualtrics platform</t>
  </si>
  <si>
    <t>G1 or G2 - one of two sets of comprehension questions</t>
  </si>
  <si>
    <t>The question statement for a question to be responded with a graphical risk model.</t>
  </si>
  <si>
    <t>The question statement for a question to be responded with a tabular risk model.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</si>
</sst>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0" x14ac:knownFonts="1">
    <font>
      <sz val="12"/>
      <color theme="1"/>
      <name val="Calibri"/>
      <family val="2"/>
      <scheme val="minor"/>
    </font>
    <font>
      <sz val="12"/>
      <color theme="1"/>
      <name val="Calibri"/>
      <family val="2"/>
      <scheme val="minor"/>
    </font>
    <font>
      <b/>
      <sz val="12"/>
      <color theme="1"/>
      <name val="Calibri"/>
      <family val="2"/>
      <scheme val="minor"/>
    </font>
    <font>
      <sz val="12"/>
      <color rgb="FF000000"/>
      <name val="Calibri"/>
      <family val="2"/>
      <scheme val="minor"/>
    </font>
    <font>
      <u/>
      <sz val="12"/>
      <color theme="10"/>
      <name val="Calibri"/>
      <family val="2"/>
      <scheme val="minor"/>
    </font>
    <font>
      <u/>
      <sz val="12"/>
      <color theme="11"/>
      <name val="Calibri"/>
      <family val="2"/>
      <scheme val="minor"/>
    </font>
    <font>
      <b/>
      <sz val="10"/>
      <name val="Arial"/>
      <family val="2"/>
    </font>
    <font>
      <b/>
      <sz val="10"/>
      <name val="Calibri"/>
      <family val="2"/>
      <scheme val="minor"/>
    </font>
    <font>
      <sz val="12"/>
      <color rgb="FFFF0000"/>
      <name val="Calibri"/>
      <family val="2"/>
      <scheme val="minor"/>
    </font>
    <font>
      <sz val="12"/>
      <name val="Calibri"/>
      <family val="2"/>
      <scheme val="minor"/>
    </font>
    <font>
      <b/>
      <sz val="12"/>
      <color rgb="FF000000"/>
      <name val="Calibri"/>
      <family val="2"/>
      <scheme val="minor"/>
    </font>
    <font>
      <b/>
      <sz val="12"/>
      <name val="Calibri"/>
      <family val="2"/>
      <scheme val="minor"/>
    </font>
    <font>
      <sz val="13"/>
      <color theme="1"/>
      <name val="Calibri"/>
      <family val="2"/>
      <scheme val="minor"/>
    </font>
    <font>
      <b/>
      <sz val="13"/>
      <color theme="1"/>
      <name val="Calibri"/>
      <family val="2"/>
      <scheme val="minor"/>
    </font>
    <font>
      <sz val="13"/>
      <color rgb="FF000000"/>
      <name val="Calibri"/>
      <family val="2"/>
      <scheme val="minor"/>
    </font>
    <font>
      <b/>
      <sz val="13"/>
      <color indexed="8"/>
      <name val="Calibri"/>
      <family val="2"/>
      <scheme val="minor"/>
    </font>
    <font>
      <sz val="13"/>
      <name val="Calibri"/>
      <family val="2"/>
      <scheme val="minor"/>
    </font>
    <font>
      <b/>
      <sz val="18"/>
      <color indexed="8"/>
      <name val="Calibri"/>
      <family val="2"/>
      <scheme val="minor"/>
    </font>
    <font>
      <sz val="10"/>
      <name val="Calibri"/>
      <family val="2"/>
      <scheme val="minor"/>
    </font>
    <font>
      <i/>
      <sz val="16"/>
      <color theme="1"/>
      <name val="Calibri"/>
      <family val="2"/>
      <scheme val="minor"/>
    </font>
  </fonts>
  <fills count="3">
    <fill>
      <patternFill patternType="none"/>
    </fill>
    <fill>
      <patternFill patternType="gray125"/>
    </fill>
    <fill>
      <patternFill patternType="solid">
        <fgColor theme="9" tint="0.79998168889431442"/>
        <bgColor indexed="64"/>
      </patternFill>
    </fill>
  </fills>
  <borders count="2">
    <border>
      <left/>
      <right/>
      <top/>
      <bottom/>
      <diagonal/>
    </border>
    <border>
      <left style="thin">
        <color indexed="64"/>
      </left>
      <right/>
      <top/>
      <bottom/>
      <diagonal/>
    </border>
  </borders>
  <cellStyleXfs count="38">
    <xf numFmtId="0" fontId="0" fillId="0" borderId="0"/>
    <xf numFmtId="43" fontId="1"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70">
    <xf numFmtId="0" fontId="0" fillId="0" borderId="0" xfId="0"/>
    <xf numFmtId="0" fontId="3" fillId="0" borderId="0" xfId="0" applyFont="1"/>
    <xf numFmtId="0" fontId="6" fillId="0" borderId="0" xfId="0" applyFont="1" applyAlignment="1">
      <alignment vertical="center" wrapText="1"/>
    </xf>
    <xf numFmtId="0" fontId="6" fillId="0" borderId="0" xfId="0" applyFont="1" applyBorder="1" applyAlignment="1">
      <alignment vertical="center" wrapText="1"/>
    </xf>
    <xf numFmtId="0" fontId="2" fillId="0" borderId="0" xfId="0" applyFont="1"/>
    <xf numFmtId="0" fontId="2" fillId="0" borderId="0" xfId="0" applyFont="1" applyAlignment="1">
      <alignment wrapText="1"/>
    </xf>
    <xf numFmtId="0" fontId="0" fillId="0" borderId="0" xfId="0" applyAlignment="1">
      <alignment wrapText="1"/>
    </xf>
    <xf numFmtId="22" fontId="3" fillId="0" borderId="0" xfId="0" applyNumberFormat="1" applyFont="1"/>
    <xf numFmtId="0" fontId="0" fillId="0" borderId="0" xfId="0" applyFill="1"/>
    <xf numFmtId="0" fontId="2" fillId="0" borderId="0" xfId="0" applyFont="1" applyFill="1"/>
    <xf numFmtId="0" fontId="3" fillId="0" borderId="0" xfId="0" applyFont="1" applyFill="1"/>
    <xf numFmtId="43" fontId="0" fillId="0" borderId="0" xfId="1" applyFont="1" applyFill="1"/>
    <xf numFmtId="0" fontId="3" fillId="0" borderId="0" xfId="0" applyFont="1" applyAlignment="1">
      <alignment vertical="center"/>
    </xf>
    <xf numFmtId="0" fontId="0" fillId="0" borderId="0" xfId="0" applyFont="1" applyAlignment="1">
      <alignment vertical="center"/>
    </xf>
    <xf numFmtId="0" fontId="6" fillId="0" borderId="0" xfId="0" applyFont="1" applyBorder="1" applyAlignment="1">
      <alignment vertical="center"/>
    </xf>
    <xf numFmtId="0" fontId="6" fillId="0" borderId="0" xfId="0" applyFont="1" applyAlignment="1">
      <alignment vertical="center"/>
    </xf>
    <xf numFmtId="0" fontId="9" fillId="0" borderId="0" xfId="0" applyFont="1"/>
    <xf numFmtId="0" fontId="0" fillId="0" borderId="0" xfId="0" applyFont="1" applyFill="1"/>
    <xf numFmtId="0" fontId="10" fillId="0" borderId="0" xfId="0" applyFont="1"/>
    <xf numFmtId="22" fontId="0" fillId="0" borderId="0" xfId="0" applyNumberFormat="1"/>
    <xf numFmtId="0" fontId="3" fillId="0" borderId="0" xfId="0" applyFont="1" applyAlignment="1">
      <alignment vertical="center" wrapText="1"/>
    </xf>
    <xf numFmtId="0" fontId="11" fillId="0" borderId="0" xfId="0" applyFont="1"/>
    <xf numFmtId="43" fontId="2" fillId="0" borderId="0" xfId="1" applyFont="1" applyFill="1"/>
    <xf numFmtId="43" fontId="0" fillId="0" borderId="1" xfId="1" applyFont="1" applyFill="1" applyBorder="1"/>
    <xf numFmtId="0" fontId="0" fillId="2" borderId="0" xfId="0" applyFill="1"/>
    <xf numFmtId="0" fontId="10" fillId="2" borderId="0" xfId="0" applyFont="1" applyFill="1"/>
    <xf numFmtId="0" fontId="2" fillId="2" borderId="0" xfId="0" applyFont="1" applyFill="1"/>
    <xf numFmtId="0" fontId="11" fillId="2" borderId="0" xfId="0" applyFont="1" applyFill="1"/>
    <xf numFmtId="43" fontId="2" fillId="2" borderId="0" xfId="1" applyFont="1" applyFill="1"/>
    <xf numFmtId="0" fontId="2" fillId="2" borderId="0" xfId="0" applyFont="1" applyFill="1" applyAlignment="1">
      <alignment wrapText="1"/>
    </xf>
    <xf numFmtId="0" fontId="9" fillId="2" borderId="0" xfId="0" applyFont="1" applyFill="1"/>
    <xf numFmtId="0" fontId="3" fillId="2" borderId="0" xfId="0" applyFont="1" applyFill="1"/>
    <xf numFmtId="43" fontId="0" fillId="2" borderId="0" xfId="1" applyFont="1" applyFill="1"/>
    <xf numFmtId="0" fontId="0" fillId="2" borderId="0" xfId="0" applyFill="1" applyAlignment="1">
      <alignment wrapText="1"/>
    </xf>
    <xf numFmtId="0" fontId="0" fillId="0" borderId="0" xfId="0" applyFill="1" applyAlignment="1">
      <alignment wrapText="1"/>
    </xf>
    <xf numFmtId="0" fontId="6" fillId="0" borderId="0" xfId="0" applyFont="1" applyFill="1" applyAlignment="1">
      <alignment vertical="center" wrapText="1"/>
    </xf>
    <xf numFmtId="0" fontId="7" fillId="0" borderId="0" xfId="0" applyFont="1" applyFill="1" applyBorder="1" applyAlignment="1">
      <alignment vertical="center" wrapText="1"/>
    </xf>
    <xf numFmtId="0" fontId="8" fillId="0" borderId="0" xfId="0" applyFont="1" applyFill="1"/>
    <xf numFmtId="0" fontId="12" fillId="0" borderId="0" xfId="0" applyFont="1" applyAlignment="1">
      <alignment vertical="center"/>
    </xf>
    <xf numFmtId="0" fontId="12" fillId="0" borderId="0" xfId="0" applyFont="1" applyAlignment="1">
      <alignment vertical="center" wrapText="1"/>
    </xf>
    <xf numFmtId="0" fontId="15" fillId="0" borderId="0" xfId="0" applyFont="1" applyAlignment="1">
      <alignment vertical="center" wrapText="1"/>
    </xf>
    <xf numFmtId="0" fontId="16" fillId="0" borderId="0" xfId="0" applyFont="1" applyBorder="1" applyAlignment="1">
      <alignment vertical="center"/>
    </xf>
    <xf numFmtId="0" fontId="13" fillId="0" borderId="0" xfId="0" applyFont="1" applyAlignment="1">
      <alignment vertical="center" wrapText="1"/>
    </xf>
    <xf numFmtId="0" fontId="16" fillId="0" borderId="0" xfId="0" applyFont="1" applyAlignment="1">
      <alignment vertical="center" wrapText="1"/>
    </xf>
    <xf numFmtId="0" fontId="7" fillId="0" borderId="0" xfId="0" applyFont="1" applyAlignment="1">
      <alignment vertical="center" wrapText="1"/>
    </xf>
    <xf numFmtId="0" fontId="18" fillId="0" borderId="0" xfId="0" applyFont="1" applyBorder="1" applyAlignment="1">
      <alignment vertical="center"/>
    </xf>
    <xf numFmtId="0" fontId="18" fillId="0" borderId="0" xfId="0" applyFont="1" applyAlignment="1">
      <alignment vertical="center" wrapText="1"/>
    </xf>
    <xf numFmtId="0" fontId="18" fillId="0" borderId="0" xfId="0" applyFont="1" applyAlignment="1">
      <alignment vertical="center"/>
    </xf>
    <xf numFmtId="0" fontId="14" fillId="0" borderId="0" xfId="0" applyFont="1" applyAlignment="1">
      <alignment vertical="center"/>
    </xf>
    <xf numFmtId="0" fontId="0" fillId="0" borderId="0" xfId="0" applyFont="1" applyAlignment="1">
      <alignment vertical="center" wrapText="1"/>
    </xf>
    <xf numFmtId="0" fontId="14" fillId="0" borderId="0" xfId="0" applyFont="1" applyAlignment="1">
      <alignment vertical="center" wrapText="1"/>
    </xf>
    <xf numFmtId="0" fontId="2" fillId="0" borderId="0" xfId="0" applyFont="1" applyAlignment="1">
      <alignment vertical="center"/>
    </xf>
    <xf numFmtId="0" fontId="0" fillId="0" borderId="0" xfId="0" applyFont="1" applyAlignment="1">
      <alignment horizontal="center" vertical="center" wrapText="1"/>
    </xf>
    <xf numFmtId="0" fontId="16" fillId="0" borderId="0" xfId="0" applyFont="1" applyBorder="1" applyAlignment="1">
      <alignment horizontal="center" vertical="center" wrapText="1"/>
    </xf>
    <xf numFmtId="0" fontId="15" fillId="0" borderId="0" xfId="0" applyFont="1" applyAlignment="1">
      <alignment vertical="center" wrapText="1"/>
    </xf>
    <xf numFmtId="0" fontId="0" fillId="0" borderId="0" xfId="0" applyFont="1" applyAlignment="1">
      <alignment horizontal="left" vertical="center" wrapText="1"/>
    </xf>
    <xf numFmtId="0" fontId="17" fillId="0" borderId="0" xfId="0" applyFont="1" applyAlignment="1">
      <alignment horizontal="center" vertical="center" wrapText="1"/>
    </xf>
    <xf numFmtId="0" fontId="13" fillId="0" borderId="0" xfId="0" applyFont="1" applyAlignment="1">
      <alignment horizontal="center" vertical="center"/>
    </xf>
    <xf numFmtId="0" fontId="19" fillId="0" borderId="0" xfId="0" applyFont="1" applyAlignment="1">
      <alignment vertical="center" wrapText="1"/>
    </xf>
    <xf numFmtId="0" fontId="10" fillId="0" borderId="0" xfId="0" applyFont="1" applyFill="1"/>
    <xf numFmtId="0" fontId="9" fillId="0" borderId="0" xfId="0" applyFont="1" applyFill="1" applyAlignment="1">
      <alignment vertical="center"/>
    </xf>
    <xf numFmtId="0" fontId="9" fillId="0" borderId="0" xfId="0" applyFont="1" applyFill="1" applyAlignment="1">
      <alignment vertical="center" wrapText="1"/>
    </xf>
    <xf numFmtId="43" fontId="9" fillId="0" borderId="0" xfId="1" applyFont="1" applyFill="1" applyAlignment="1">
      <alignment vertical="center"/>
    </xf>
    <xf numFmtId="0" fontId="11" fillId="0" borderId="0" xfId="0" applyFont="1" applyFill="1" applyAlignment="1">
      <alignment vertical="center"/>
    </xf>
    <xf numFmtId="43" fontId="9" fillId="0" borderId="0" xfId="1" applyNumberFormat="1" applyFont="1" applyFill="1" applyAlignment="1">
      <alignment vertical="center"/>
    </xf>
    <xf numFmtId="0" fontId="0" fillId="0" borderId="0" xfId="0" applyFont="1" applyAlignment="1">
      <alignment wrapText="1"/>
    </xf>
    <xf numFmtId="0" fontId="10" fillId="0" borderId="0" xfId="0" applyFont="1" applyAlignment="1">
      <alignment vertical="center"/>
    </xf>
    <xf numFmtId="0" fontId="10" fillId="0" borderId="0" xfId="0" applyFont="1" applyAlignment="1">
      <alignment vertical="center" wrapText="1"/>
    </xf>
    <xf numFmtId="0" fontId="6" fillId="0" borderId="0" xfId="0" applyFont="1" applyFill="1" applyBorder="1" applyAlignment="1">
      <alignment vertical="center"/>
    </xf>
    <xf numFmtId="0" fontId="2" fillId="0" borderId="0" xfId="0" applyFont="1" applyFill="1" applyAlignment="1"/>
  </cellXfs>
  <cellStyles count="38">
    <cellStyle name="Comma" xfId="1" builtinId="3"/>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61845-565C-254E-8B11-2190B197509D}">
  <dimension ref="A1:G193"/>
  <sheetViews>
    <sheetView tabSelected="1" topLeftCell="A122" workbookViewId="0">
      <selection activeCell="B135" sqref="B135"/>
    </sheetView>
  </sheetViews>
  <sheetFormatPr baseColWidth="10" defaultRowHeight="16" x14ac:dyDescent="0.2"/>
  <cols>
    <col min="1" max="1" width="21.1640625" style="13" customWidth="1"/>
    <col min="2" max="2" width="69.5" style="49" customWidth="1"/>
    <col min="3" max="3" width="21.1640625" style="13" customWidth="1"/>
    <col min="4" max="5" width="10.83203125" style="13"/>
    <col min="6" max="6" width="26.5" style="13" customWidth="1"/>
    <col min="7" max="7" width="51.83203125" style="13" customWidth="1"/>
    <col min="8" max="16384" width="10.83203125" style="13"/>
  </cols>
  <sheetData>
    <row r="1" spans="1:2" ht="24" x14ac:dyDescent="0.2">
      <c r="A1" s="56" t="s">
        <v>1231</v>
      </c>
      <c r="B1" s="56"/>
    </row>
    <row r="2" spans="1:2" ht="86" customHeight="1" x14ac:dyDescent="0.2">
      <c r="A2" s="58" t="s">
        <v>1367</v>
      </c>
      <c r="B2" s="58"/>
    </row>
    <row r="3" spans="1:2" ht="18" x14ac:dyDescent="0.2">
      <c r="A3" s="40" t="s">
        <v>1232</v>
      </c>
      <c r="B3" s="40" t="s">
        <v>1233</v>
      </c>
    </row>
    <row r="4" spans="1:2" ht="180" x14ac:dyDescent="0.2">
      <c r="A4" s="39" t="s">
        <v>1234</v>
      </c>
      <c r="B4" s="39" t="s">
        <v>1375</v>
      </c>
    </row>
    <row r="5" spans="1:2" ht="36" x14ac:dyDescent="0.2">
      <c r="A5" s="39" t="s">
        <v>1235</v>
      </c>
      <c r="B5" s="39" t="s">
        <v>1236</v>
      </c>
    </row>
    <row r="6" spans="1:2" ht="72" x14ac:dyDescent="0.2">
      <c r="A6" s="39" t="s">
        <v>1237</v>
      </c>
      <c r="B6" s="39" t="s">
        <v>1376</v>
      </c>
    </row>
    <row r="7" spans="1:2" ht="36" x14ac:dyDescent="0.2">
      <c r="A7" s="39" t="s">
        <v>1238</v>
      </c>
      <c r="B7" s="39" t="s">
        <v>1239</v>
      </c>
    </row>
    <row r="8" spans="1:2" ht="36" x14ac:dyDescent="0.2">
      <c r="A8" s="39" t="s">
        <v>1240</v>
      </c>
      <c r="B8" s="39" t="s">
        <v>1241</v>
      </c>
    </row>
    <row r="9" spans="1:2" ht="54" x14ac:dyDescent="0.2">
      <c r="A9" s="39" t="s">
        <v>1242</v>
      </c>
      <c r="B9" s="39" t="s">
        <v>1377</v>
      </c>
    </row>
    <row r="10" spans="1:2" ht="36" x14ac:dyDescent="0.2">
      <c r="A10" s="39" t="s">
        <v>1243</v>
      </c>
      <c r="B10" s="39" t="s">
        <v>1378</v>
      </c>
    </row>
    <row r="11" spans="1:2" ht="17" x14ac:dyDescent="0.2">
      <c r="A11" s="39"/>
      <c r="B11" s="39"/>
    </row>
    <row r="12" spans="1:2" ht="17" x14ac:dyDescent="0.2">
      <c r="A12" s="38"/>
      <c r="B12" s="39"/>
    </row>
    <row r="13" spans="1:2" ht="17" x14ac:dyDescent="0.2">
      <c r="A13" s="54" t="s">
        <v>1261</v>
      </c>
      <c r="B13" s="54"/>
    </row>
    <row r="14" spans="1:2" ht="18" x14ac:dyDescent="0.2">
      <c r="A14" s="42" t="s">
        <v>1260</v>
      </c>
      <c r="B14" s="42" t="s">
        <v>1233</v>
      </c>
    </row>
    <row r="15" spans="1:2" ht="18" x14ac:dyDescent="0.2">
      <c r="A15" s="38" t="s">
        <v>1244</v>
      </c>
      <c r="B15" s="39" t="s">
        <v>1245</v>
      </c>
    </row>
    <row r="16" spans="1:2" ht="36" x14ac:dyDescent="0.2">
      <c r="A16" s="38" t="s">
        <v>1246</v>
      </c>
      <c r="B16" s="39" t="s">
        <v>1247</v>
      </c>
    </row>
    <row r="17" spans="1:2" ht="18" x14ac:dyDescent="0.2">
      <c r="A17" s="38" t="s">
        <v>1248</v>
      </c>
      <c r="B17" s="39" t="s">
        <v>1249</v>
      </c>
    </row>
    <row r="18" spans="1:2" ht="18" x14ac:dyDescent="0.2">
      <c r="A18" s="38" t="s">
        <v>1250</v>
      </c>
      <c r="B18" s="39" t="s">
        <v>1256</v>
      </c>
    </row>
    <row r="19" spans="1:2" ht="18" x14ac:dyDescent="0.2">
      <c r="A19" s="38" t="s">
        <v>1251</v>
      </c>
      <c r="B19" s="39" t="s">
        <v>1257</v>
      </c>
    </row>
    <row r="20" spans="1:2" ht="18" x14ac:dyDescent="0.2">
      <c r="A20" s="38" t="s">
        <v>1252</v>
      </c>
      <c r="B20" s="39" t="s">
        <v>1255</v>
      </c>
    </row>
    <row r="21" spans="1:2" ht="18" x14ac:dyDescent="0.2">
      <c r="A21" s="38" t="s">
        <v>1253</v>
      </c>
      <c r="B21" s="39" t="s">
        <v>1254</v>
      </c>
    </row>
    <row r="22" spans="1:2" ht="36" x14ac:dyDescent="0.2">
      <c r="A22" s="38" t="s">
        <v>984</v>
      </c>
      <c r="B22" s="39" t="s">
        <v>1258</v>
      </c>
    </row>
    <row r="23" spans="1:2" ht="17" x14ac:dyDescent="0.2">
      <c r="A23" s="57" t="s">
        <v>1259</v>
      </c>
      <c r="B23" s="57"/>
    </row>
    <row r="24" spans="1:2" ht="18" x14ac:dyDescent="0.2">
      <c r="A24" s="38" t="s">
        <v>438</v>
      </c>
      <c r="B24" s="39" t="s">
        <v>296</v>
      </c>
    </row>
    <row r="25" spans="1:2" ht="18" x14ac:dyDescent="0.2">
      <c r="A25" s="38" t="s">
        <v>439</v>
      </c>
      <c r="B25" s="39" t="s">
        <v>297</v>
      </c>
    </row>
    <row r="26" spans="1:2" ht="18" x14ac:dyDescent="0.2">
      <c r="A26" s="38" t="s">
        <v>440</v>
      </c>
      <c r="B26" s="39" t="s">
        <v>298</v>
      </c>
    </row>
    <row r="27" spans="1:2" ht="18" x14ac:dyDescent="0.2">
      <c r="A27" s="38" t="s">
        <v>441</v>
      </c>
      <c r="B27" s="39" t="s">
        <v>299</v>
      </c>
    </row>
    <row r="28" spans="1:2" ht="18" x14ac:dyDescent="0.2">
      <c r="A28" s="38" t="s">
        <v>442</v>
      </c>
      <c r="B28" s="39" t="s">
        <v>300</v>
      </c>
    </row>
    <row r="29" spans="1:2" ht="18" x14ac:dyDescent="0.2">
      <c r="A29" s="38" t="s">
        <v>449</v>
      </c>
      <c r="B29" s="39" t="s">
        <v>301</v>
      </c>
    </row>
    <row r="30" spans="1:2" ht="36" x14ac:dyDescent="0.2">
      <c r="A30" s="38" t="s">
        <v>443</v>
      </c>
      <c r="B30" s="39" t="s">
        <v>302</v>
      </c>
    </row>
    <row r="31" spans="1:2" ht="18" x14ac:dyDescent="0.2">
      <c r="A31" s="38" t="s">
        <v>450</v>
      </c>
      <c r="B31" s="39" t="s">
        <v>303</v>
      </c>
    </row>
    <row r="32" spans="1:2" ht="18" x14ac:dyDescent="0.2">
      <c r="A32" s="38" t="s">
        <v>444</v>
      </c>
      <c r="B32" s="39" t="s">
        <v>304</v>
      </c>
    </row>
    <row r="33" spans="1:2" ht="18" x14ac:dyDescent="0.2">
      <c r="A33" s="38" t="s">
        <v>445</v>
      </c>
      <c r="B33" s="39" t="s">
        <v>305</v>
      </c>
    </row>
    <row r="34" spans="1:2" ht="17" x14ac:dyDescent="0.2">
      <c r="A34" s="38"/>
      <c r="B34" s="39"/>
    </row>
    <row r="35" spans="1:2" ht="17" x14ac:dyDescent="0.2">
      <c r="A35" s="38"/>
      <c r="B35" s="39"/>
    </row>
    <row r="36" spans="1:2" ht="17" x14ac:dyDescent="0.2">
      <c r="A36" s="54" t="s">
        <v>1322</v>
      </c>
      <c r="B36" s="54"/>
    </row>
    <row r="37" spans="1:2" ht="18" x14ac:dyDescent="0.2">
      <c r="A37" s="40" t="s">
        <v>1323</v>
      </c>
      <c r="B37" s="40" t="s">
        <v>1233</v>
      </c>
    </row>
    <row r="38" spans="1:2" ht="18" x14ac:dyDescent="0.2">
      <c r="A38" s="38" t="s">
        <v>550</v>
      </c>
      <c r="B38" s="39" t="s">
        <v>1262</v>
      </c>
    </row>
    <row r="39" spans="1:2" ht="18" x14ac:dyDescent="0.2">
      <c r="A39" s="38" t="s">
        <v>8</v>
      </c>
      <c r="B39" s="39" t="s">
        <v>1379</v>
      </c>
    </row>
    <row r="40" spans="1:2" ht="18" x14ac:dyDescent="0.2">
      <c r="A40" s="38" t="s">
        <v>526</v>
      </c>
      <c r="B40" s="39" t="s">
        <v>1263</v>
      </c>
    </row>
    <row r="41" spans="1:2" ht="72" x14ac:dyDescent="0.2">
      <c r="A41" s="38" t="s">
        <v>524</v>
      </c>
      <c r="B41" s="39" t="s">
        <v>1264</v>
      </c>
    </row>
    <row r="42" spans="1:2" ht="18" x14ac:dyDescent="0.2">
      <c r="A42" s="38" t="s">
        <v>417</v>
      </c>
      <c r="B42" s="39" t="s">
        <v>1265</v>
      </c>
    </row>
    <row r="43" spans="1:2" ht="18" x14ac:dyDescent="0.2">
      <c r="A43" s="38" t="s">
        <v>233</v>
      </c>
      <c r="B43" s="39" t="s">
        <v>1380</v>
      </c>
    </row>
    <row r="44" spans="1:2" ht="18" x14ac:dyDescent="0.2">
      <c r="A44" s="38" t="s">
        <v>535</v>
      </c>
      <c r="B44" s="39" t="s">
        <v>1266</v>
      </c>
    </row>
    <row r="45" spans="1:2" ht="18" x14ac:dyDescent="0.2">
      <c r="A45" s="38" t="s">
        <v>525</v>
      </c>
      <c r="B45" s="39" t="s">
        <v>1267</v>
      </c>
    </row>
    <row r="46" spans="1:2" ht="36" x14ac:dyDescent="0.2">
      <c r="A46" s="38" t="s">
        <v>527</v>
      </c>
      <c r="B46" s="39" t="s">
        <v>1268</v>
      </c>
    </row>
    <row r="47" spans="1:2" ht="18" x14ac:dyDescent="0.2">
      <c r="A47" s="48" t="s">
        <v>396</v>
      </c>
      <c r="B47" s="39" t="s">
        <v>1269</v>
      </c>
    </row>
    <row r="48" spans="1:2" ht="18" x14ac:dyDescent="0.2">
      <c r="A48" s="48" t="s">
        <v>397</v>
      </c>
      <c r="B48" s="39" t="s">
        <v>1371</v>
      </c>
    </row>
    <row r="49" spans="1:2" ht="18" x14ac:dyDescent="0.2">
      <c r="A49" s="48" t="s">
        <v>398</v>
      </c>
      <c r="B49" s="39" t="s">
        <v>1270</v>
      </c>
    </row>
    <row r="50" spans="1:2" ht="18" x14ac:dyDescent="0.2">
      <c r="A50" s="48" t="s">
        <v>399</v>
      </c>
      <c r="B50" s="39" t="s">
        <v>1280</v>
      </c>
    </row>
    <row r="51" spans="1:2" ht="17" x14ac:dyDescent="0.2">
      <c r="A51" s="48" t="s">
        <v>400</v>
      </c>
      <c r="B51" s="38" t="s">
        <v>1271</v>
      </c>
    </row>
    <row r="52" spans="1:2" ht="17" x14ac:dyDescent="0.2">
      <c r="A52" s="48" t="s">
        <v>401</v>
      </c>
      <c r="B52" s="38" t="s">
        <v>1272</v>
      </c>
    </row>
    <row r="53" spans="1:2" ht="17" x14ac:dyDescent="0.2">
      <c r="A53" s="48" t="s">
        <v>402</v>
      </c>
      <c r="B53" s="38" t="s">
        <v>1273</v>
      </c>
    </row>
    <row r="54" spans="1:2" ht="17" x14ac:dyDescent="0.2">
      <c r="A54" s="48" t="s">
        <v>403</v>
      </c>
      <c r="B54" s="38" t="s">
        <v>1274</v>
      </c>
    </row>
    <row r="55" spans="1:2" ht="17" x14ac:dyDescent="0.2">
      <c r="A55" s="48" t="s">
        <v>982</v>
      </c>
      <c r="B55" s="38" t="s">
        <v>1275</v>
      </c>
    </row>
    <row r="56" spans="1:2" ht="18" x14ac:dyDescent="0.2">
      <c r="A56" s="48" t="s">
        <v>404</v>
      </c>
      <c r="B56" s="39" t="s">
        <v>1276</v>
      </c>
    </row>
    <row r="57" spans="1:2" ht="17" x14ac:dyDescent="0.2">
      <c r="A57" s="48" t="s">
        <v>405</v>
      </c>
      <c r="B57" s="38" t="s">
        <v>1277</v>
      </c>
    </row>
    <row r="58" spans="1:2" ht="18" x14ac:dyDescent="0.2">
      <c r="A58" s="48" t="s">
        <v>406</v>
      </c>
      <c r="B58" s="39" t="s">
        <v>1278</v>
      </c>
    </row>
    <row r="59" spans="1:2" ht="36" x14ac:dyDescent="0.2">
      <c r="A59" s="48" t="s">
        <v>407</v>
      </c>
      <c r="B59" s="39" t="s">
        <v>1279</v>
      </c>
    </row>
    <row r="60" spans="1:2" ht="18" x14ac:dyDescent="0.2">
      <c r="A60" s="48" t="s">
        <v>408</v>
      </c>
      <c r="B60" s="39" t="s">
        <v>1281</v>
      </c>
    </row>
    <row r="61" spans="1:2" ht="18" x14ac:dyDescent="0.2">
      <c r="A61" s="48" t="s">
        <v>409</v>
      </c>
      <c r="B61" s="39" t="s">
        <v>1282</v>
      </c>
    </row>
    <row r="62" spans="1:2" ht="18" x14ac:dyDescent="0.2">
      <c r="A62" s="48" t="s">
        <v>410</v>
      </c>
      <c r="B62" s="39" t="s">
        <v>1283</v>
      </c>
    </row>
    <row r="63" spans="1:2" ht="18" x14ac:dyDescent="0.2">
      <c r="A63" s="48" t="s">
        <v>411</v>
      </c>
      <c r="B63" s="39" t="s">
        <v>1284</v>
      </c>
    </row>
    <row r="64" spans="1:2" ht="18" x14ac:dyDescent="0.2">
      <c r="A64" s="48" t="s">
        <v>412</v>
      </c>
      <c r="B64" s="39" t="s">
        <v>1285</v>
      </c>
    </row>
    <row r="65" spans="1:3" ht="18" x14ac:dyDescent="0.2">
      <c r="A65" s="48" t="s">
        <v>413</v>
      </c>
      <c r="B65" s="39" t="s">
        <v>1286</v>
      </c>
    </row>
    <row r="66" spans="1:3" ht="18" x14ac:dyDescent="0.2">
      <c r="A66" s="48" t="s">
        <v>414</v>
      </c>
      <c r="B66" s="39" t="s">
        <v>1287</v>
      </c>
    </row>
    <row r="67" spans="1:3" ht="18" x14ac:dyDescent="0.2">
      <c r="A67" s="48" t="s">
        <v>415</v>
      </c>
      <c r="B67" s="39" t="s">
        <v>1288</v>
      </c>
    </row>
    <row r="68" spans="1:3" ht="18" x14ac:dyDescent="0.2">
      <c r="A68" s="48" t="s">
        <v>537</v>
      </c>
      <c r="B68" s="39" t="s">
        <v>1289</v>
      </c>
    </row>
    <row r="69" spans="1:3" ht="36" x14ac:dyDescent="0.2">
      <c r="A69" s="48" t="s">
        <v>1290</v>
      </c>
      <c r="B69" s="39" t="s">
        <v>1291</v>
      </c>
    </row>
    <row r="70" spans="1:3" ht="18" x14ac:dyDescent="0.2">
      <c r="A70" s="48" t="s">
        <v>544</v>
      </c>
      <c r="B70" s="39" t="s">
        <v>1292</v>
      </c>
    </row>
    <row r="71" spans="1:3" ht="18" x14ac:dyDescent="0.2">
      <c r="A71" s="38" t="s">
        <v>1305</v>
      </c>
      <c r="B71" s="39" t="s">
        <v>1308</v>
      </c>
      <c r="C71" s="55" t="s">
        <v>1309</v>
      </c>
    </row>
    <row r="72" spans="1:3" ht="36" x14ac:dyDescent="0.2">
      <c r="A72" s="38" t="s">
        <v>1306</v>
      </c>
      <c r="B72" s="39" t="s">
        <v>1373</v>
      </c>
      <c r="C72" s="55"/>
    </row>
    <row r="73" spans="1:3" ht="18" x14ac:dyDescent="0.2">
      <c r="A73" s="38" t="s">
        <v>1307</v>
      </c>
      <c r="B73" s="39" t="s">
        <v>1374</v>
      </c>
      <c r="C73" s="55"/>
    </row>
    <row r="74" spans="1:3" ht="36" x14ac:dyDescent="0.2">
      <c r="A74" s="38" t="s">
        <v>546</v>
      </c>
      <c r="B74" s="39" t="s">
        <v>1311</v>
      </c>
    </row>
    <row r="75" spans="1:3" ht="18" x14ac:dyDescent="0.2">
      <c r="A75" s="38" t="s">
        <v>545</v>
      </c>
      <c r="B75" s="39" t="s">
        <v>1310</v>
      </c>
    </row>
    <row r="76" spans="1:3" ht="17" x14ac:dyDescent="0.2">
      <c r="A76" s="38" t="s">
        <v>931</v>
      </c>
      <c r="B76" s="38" t="s">
        <v>1312</v>
      </c>
    </row>
    <row r="77" spans="1:3" ht="17" x14ac:dyDescent="0.2">
      <c r="A77" s="41" t="s">
        <v>936</v>
      </c>
      <c r="B77" s="38" t="s">
        <v>1313</v>
      </c>
    </row>
    <row r="78" spans="1:3" ht="17" x14ac:dyDescent="0.2">
      <c r="A78" s="41" t="s">
        <v>439</v>
      </c>
      <c r="B78" s="38" t="s">
        <v>1314</v>
      </c>
    </row>
    <row r="79" spans="1:3" ht="17" x14ac:dyDescent="0.2">
      <c r="A79" s="41" t="s">
        <v>440</v>
      </c>
      <c r="B79" s="38" t="s">
        <v>1315</v>
      </c>
    </row>
    <row r="80" spans="1:3" ht="17" x14ac:dyDescent="0.2">
      <c r="A80" s="41" t="s">
        <v>441</v>
      </c>
      <c r="B80" s="38" t="s">
        <v>1316</v>
      </c>
    </row>
    <row r="81" spans="1:2" ht="17" x14ac:dyDescent="0.2">
      <c r="A81" s="41" t="s">
        <v>442</v>
      </c>
      <c r="B81" s="38" t="s">
        <v>1317</v>
      </c>
    </row>
    <row r="82" spans="1:2" ht="17" x14ac:dyDescent="0.2">
      <c r="A82" s="41" t="s">
        <v>547</v>
      </c>
      <c r="B82" s="38" t="s">
        <v>1318</v>
      </c>
    </row>
    <row r="83" spans="1:2" ht="17" x14ac:dyDescent="0.2">
      <c r="A83" s="41" t="s">
        <v>548</v>
      </c>
      <c r="B83" s="38" t="s">
        <v>1319</v>
      </c>
    </row>
    <row r="84" spans="1:2" ht="17" x14ac:dyDescent="0.2">
      <c r="A84" s="41" t="s">
        <v>549</v>
      </c>
      <c r="B84" s="38" t="s">
        <v>1320</v>
      </c>
    </row>
    <row r="85" spans="1:2" ht="17" x14ac:dyDescent="0.2">
      <c r="A85" s="38" t="s">
        <v>445</v>
      </c>
      <c r="B85" s="38" t="s">
        <v>1321</v>
      </c>
    </row>
    <row r="86" spans="1:2" ht="17" x14ac:dyDescent="0.2">
      <c r="A86" s="38"/>
      <c r="B86" s="39"/>
    </row>
    <row r="87" spans="1:2" ht="17" customHeight="1" x14ac:dyDescent="0.2">
      <c r="A87" s="54" t="s">
        <v>1324</v>
      </c>
      <c r="B87" s="54"/>
    </row>
    <row r="88" spans="1:2" ht="18" x14ac:dyDescent="0.2">
      <c r="A88" s="40" t="s">
        <v>1323</v>
      </c>
      <c r="B88" s="40" t="s">
        <v>1233</v>
      </c>
    </row>
    <row r="89" spans="1:2" ht="18" x14ac:dyDescent="0.2">
      <c r="A89" s="38" t="s">
        <v>550</v>
      </c>
      <c r="B89" s="39" t="s">
        <v>1262</v>
      </c>
    </row>
    <row r="90" spans="1:2" ht="18" x14ac:dyDescent="0.2">
      <c r="A90" s="38" t="s">
        <v>8</v>
      </c>
      <c r="B90" s="39" t="s">
        <v>1379</v>
      </c>
    </row>
    <row r="91" spans="1:2" ht="72" x14ac:dyDescent="0.2">
      <c r="A91" s="38" t="s">
        <v>524</v>
      </c>
      <c r="B91" s="39" t="s">
        <v>1264</v>
      </c>
    </row>
    <row r="92" spans="1:2" ht="18" x14ac:dyDescent="0.2">
      <c r="A92" s="38" t="s">
        <v>417</v>
      </c>
      <c r="B92" s="39" t="s">
        <v>1265</v>
      </c>
    </row>
    <row r="93" spans="1:2" ht="18" x14ac:dyDescent="0.2">
      <c r="A93" s="38" t="s">
        <v>233</v>
      </c>
      <c r="B93" s="39" t="s">
        <v>1380</v>
      </c>
    </row>
    <row r="94" spans="1:2" ht="18" x14ac:dyDescent="0.2">
      <c r="A94" s="38" t="s">
        <v>535</v>
      </c>
      <c r="B94" s="39" t="s">
        <v>1266</v>
      </c>
    </row>
    <row r="95" spans="1:2" ht="36" x14ac:dyDescent="0.2">
      <c r="A95" s="38" t="s">
        <v>624</v>
      </c>
      <c r="B95" s="39" t="s">
        <v>1325</v>
      </c>
    </row>
    <row r="96" spans="1:2" ht="18" x14ac:dyDescent="0.2">
      <c r="A96" s="48" t="s">
        <v>544</v>
      </c>
      <c r="B96" s="39" t="s">
        <v>1292</v>
      </c>
    </row>
    <row r="97" spans="1:7" ht="18" x14ac:dyDescent="0.2">
      <c r="A97" s="43" t="s">
        <v>1248</v>
      </c>
      <c r="B97" s="39" t="s">
        <v>1308</v>
      </c>
    </row>
    <row r="98" spans="1:7" ht="36" x14ac:dyDescent="0.2">
      <c r="A98" s="43" t="s">
        <v>1136</v>
      </c>
      <c r="B98" s="39" t="s">
        <v>1326</v>
      </c>
    </row>
    <row r="99" spans="1:7" ht="54" x14ac:dyDescent="0.2">
      <c r="A99" s="43" t="s">
        <v>937</v>
      </c>
      <c r="B99" s="39" t="s">
        <v>1327</v>
      </c>
    </row>
    <row r="100" spans="1:7" ht="54" x14ac:dyDescent="0.2">
      <c r="A100" s="43" t="s">
        <v>938</v>
      </c>
      <c r="B100" s="39" t="s">
        <v>1328</v>
      </c>
    </row>
    <row r="101" spans="1:7" ht="54" x14ac:dyDescent="0.2">
      <c r="A101" s="43" t="s">
        <v>939</v>
      </c>
      <c r="B101" s="39" t="s">
        <v>1329</v>
      </c>
    </row>
    <row r="102" spans="1:7" ht="54" x14ac:dyDescent="0.2">
      <c r="A102" s="43" t="s">
        <v>940</v>
      </c>
      <c r="B102" s="39" t="s">
        <v>1330</v>
      </c>
    </row>
    <row r="103" spans="1:7" ht="36" x14ac:dyDescent="0.2">
      <c r="A103" s="43" t="s">
        <v>1359</v>
      </c>
      <c r="B103" s="39" t="s">
        <v>1360</v>
      </c>
      <c r="C103" s="52" t="s">
        <v>1309</v>
      </c>
    </row>
    <row r="104" spans="1:7" ht="54" x14ac:dyDescent="0.2">
      <c r="A104" s="43" t="s">
        <v>1358</v>
      </c>
      <c r="B104" s="39" t="s">
        <v>1335</v>
      </c>
      <c r="C104" s="52"/>
    </row>
    <row r="105" spans="1:7" ht="72" x14ac:dyDescent="0.2">
      <c r="A105" s="43" t="s">
        <v>1357</v>
      </c>
      <c r="B105" s="39" t="s">
        <v>1372</v>
      </c>
      <c r="C105" s="52"/>
    </row>
    <row r="106" spans="1:7" ht="18" x14ac:dyDescent="0.2">
      <c r="A106" s="43" t="s">
        <v>1355</v>
      </c>
      <c r="B106" s="39" t="s">
        <v>1331</v>
      </c>
      <c r="C106" s="52"/>
    </row>
    <row r="107" spans="1:7" ht="18" x14ac:dyDescent="0.2">
      <c r="A107" s="43" t="s">
        <v>1356</v>
      </c>
      <c r="B107" s="39" t="s">
        <v>1364</v>
      </c>
      <c r="C107" s="52"/>
    </row>
    <row r="108" spans="1:7" ht="18" x14ac:dyDescent="0.2">
      <c r="A108" s="43" t="s">
        <v>1354</v>
      </c>
      <c r="B108" s="39" t="s">
        <v>1365</v>
      </c>
      <c r="C108" s="52"/>
    </row>
    <row r="109" spans="1:7" ht="17" x14ac:dyDescent="0.2">
      <c r="A109" s="38"/>
      <c r="B109" s="39"/>
      <c r="F109" s="44"/>
    </row>
    <row r="110" spans="1:7" ht="17" x14ac:dyDescent="0.2">
      <c r="A110" s="54" t="s">
        <v>1336</v>
      </c>
      <c r="B110" s="54"/>
      <c r="F110" s="44"/>
    </row>
    <row r="111" spans="1:7" ht="18" x14ac:dyDescent="0.2">
      <c r="A111" s="40" t="s">
        <v>1323</v>
      </c>
      <c r="B111" s="40" t="s">
        <v>1233</v>
      </c>
      <c r="F111" s="44"/>
    </row>
    <row r="112" spans="1:7" ht="36" x14ac:dyDescent="0.2">
      <c r="A112" s="38" t="s">
        <v>624</v>
      </c>
      <c r="B112" s="39" t="s">
        <v>1368</v>
      </c>
      <c r="F112" s="44"/>
      <c r="G112" s="49"/>
    </row>
    <row r="113" spans="1:7" ht="36" x14ac:dyDescent="0.2">
      <c r="A113" s="38" t="s">
        <v>1337</v>
      </c>
      <c r="B113" s="39" t="s">
        <v>1338</v>
      </c>
      <c r="F113" s="44"/>
      <c r="G113" s="49"/>
    </row>
    <row r="114" spans="1:7" ht="90" x14ac:dyDescent="0.2">
      <c r="A114" s="38" t="s">
        <v>553</v>
      </c>
      <c r="B114" s="39" t="s">
        <v>1366</v>
      </c>
      <c r="F114" s="44"/>
      <c r="G114" s="49"/>
    </row>
    <row r="115" spans="1:7" ht="36" x14ac:dyDescent="0.2">
      <c r="A115" s="38" t="s">
        <v>554</v>
      </c>
      <c r="B115" s="39" t="s">
        <v>1381</v>
      </c>
    </row>
    <row r="116" spans="1:7" ht="36" x14ac:dyDescent="0.2">
      <c r="A116" s="38" t="s">
        <v>555</v>
      </c>
      <c r="B116" s="39" t="s">
        <v>1339</v>
      </c>
    </row>
    <row r="117" spans="1:7" ht="36" x14ac:dyDescent="0.2">
      <c r="A117" s="38" t="s">
        <v>556</v>
      </c>
      <c r="B117" s="39" t="s">
        <v>1382</v>
      </c>
    </row>
    <row r="118" spans="1:7" ht="36" x14ac:dyDescent="0.2">
      <c r="A118" s="38" t="s">
        <v>557</v>
      </c>
      <c r="B118" s="39" t="s">
        <v>1340</v>
      </c>
    </row>
    <row r="119" spans="1:7" ht="36" x14ac:dyDescent="0.2">
      <c r="A119" s="38" t="s">
        <v>626</v>
      </c>
      <c r="B119" s="39" t="s">
        <v>1341</v>
      </c>
    </row>
    <row r="120" spans="1:7" ht="36" x14ac:dyDescent="0.2">
      <c r="A120" s="38" t="s">
        <v>625</v>
      </c>
      <c r="B120" s="50" t="s">
        <v>1340</v>
      </c>
    </row>
    <row r="121" spans="1:7" ht="17" x14ac:dyDescent="0.2">
      <c r="A121" s="38"/>
      <c r="B121" s="39"/>
    </row>
    <row r="122" spans="1:7" ht="17" x14ac:dyDescent="0.2">
      <c r="A122" s="54" t="s">
        <v>1342</v>
      </c>
      <c r="B122" s="54"/>
    </row>
    <row r="123" spans="1:7" ht="18" x14ac:dyDescent="0.2">
      <c r="A123" s="40" t="s">
        <v>1323</v>
      </c>
      <c r="B123" s="40" t="s">
        <v>1233</v>
      </c>
    </row>
    <row r="124" spans="1:7" ht="18" x14ac:dyDescent="0.2">
      <c r="A124" s="38" t="s">
        <v>1343</v>
      </c>
      <c r="B124" s="39" t="s">
        <v>1344</v>
      </c>
    </row>
    <row r="125" spans="1:7" ht="36" x14ac:dyDescent="0.2">
      <c r="A125" s="38" t="s">
        <v>531</v>
      </c>
      <c r="B125" s="39" t="s">
        <v>1346</v>
      </c>
    </row>
    <row r="126" spans="1:7" ht="36" x14ac:dyDescent="0.2">
      <c r="A126" s="38" t="s">
        <v>532</v>
      </c>
      <c r="B126" s="39" t="s">
        <v>1345</v>
      </c>
    </row>
    <row r="127" spans="1:7" ht="17" x14ac:dyDescent="0.2">
      <c r="A127" s="38"/>
      <c r="B127" s="39"/>
    </row>
    <row r="128" spans="1:7" ht="17" x14ac:dyDescent="0.2">
      <c r="A128" s="54" t="s">
        <v>1347</v>
      </c>
      <c r="B128" s="54"/>
    </row>
    <row r="129" spans="1:4" ht="18" x14ac:dyDescent="0.2">
      <c r="A129" s="40" t="s">
        <v>1323</v>
      </c>
      <c r="B129" s="40" t="s">
        <v>1233</v>
      </c>
    </row>
    <row r="130" spans="1:4" ht="18" x14ac:dyDescent="0.2">
      <c r="A130" s="38" t="s">
        <v>552</v>
      </c>
      <c r="B130" s="39" t="s">
        <v>1348</v>
      </c>
    </row>
    <row r="131" spans="1:4" ht="18" x14ac:dyDescent="0.2">
      <c r="A131" s="38" t="s">
        <v>983</v>
      </c>
      <c r="B131" s="39" t="s">
        <v>1349</v>
      </c>
    </row>
    <row r="132" spans="1:4" ht="17" x14ac:dyDescent="0.2">
      <c r="A132" s="38"/>
      <c r="B132" s="39"/>
    </row>
    <row r="133" spans="1:4" ht="17" x14ac:dyDescent="0.2">
      <c r="A133" s="54" t="s">
        <v>1350</v>
      </c>
      <c r="B133" s="54"/>
    </row>
    <row r="134" spans="1:4" ht="18" x14ac:dyDescent="0.2">
      <c r="A134" s="40" t="s">
        <v>1323</v>
      </c>
      <c r="B134" s="40" t="s">
        <v>1233</v>
      </c>
    </row>
    <row r="135" spans="1:4" ht="18" x14ac:dyDescent="0.2">
      <c r="A135" s="13" t="s">
        <v>550</v>
      </c>
      <c r="B135" s="39" t="s">
        <v>1262</v>
      </c>
      <c r="C135" s="38"/>
    </row>
    <row r="136" spans="1:4" ht="18" x14ac:dyDescent="0.2">
      <c r="A136" s="13" t="s">
        <v>8</v>
      </c>
      <c r="B136" s="39" t="s">
        <v>1379</v>
      </c>
      <c r="C136" s="38"/>
    </row>
    <row r="137" spans="1:4" ht="72" x14ac:dyDescent="0.2">
      <c r="A137" s="13" t="s">
        <v>1224</v>
      </c>
      <c r="B137" s="39" t="s">
        <v>1264</v>
      </c>
      <c r="C137" s="38"/>
    </row>
    <row r="138" spans="1:4" ht="18" x14ac:dyDescent="0.2">
      <c r="A138" s="13" t="s">
        <v>1225</v>
      </c>
      <c r="B138" s="39" t="s">
        <v>1265</v>
      </c>
      <c r="C138" s="38"/>
    </row>
    <row r="139" spans="1:4" ht="18" x14ac:dyDescent="0.2">
      <c r="A139" s="13" t="s">
        <v>524</v>
      </c>
      <c r="B139" s="39" t="s">
        <v>1380</v>
      </c>
      <c r="C139" s="38"/>
    </row>
    <row r="140" spans="1:4" ht="18" x14ac:dyDescent="0.2">
      <c r="A140" s="13" t="s">
        <v>1226</v>
      </c>
      <c r="B140" s="39" t="s">
        <v>1266</v>
      </c>
      <c r="C140" s="38"/>
    </row>
    <row r="141" spans="1:4" ht="36" x14ac:dyDescent="0.2">
      <c r="A141" s="13" t="s">
        <v>624</v>
      </c>
      <c r="B141" s="39" t="s">
        <v>1369</v>
      </c>
      <c r="C141" s="38"/>
      <c r="D141" s="39"/>
    </row>
    <row r="142" spans="1:4" ht="36" x14ac:dyDescent="0.2">
      <c r="A142" s="13" t="s">
        <v>977</v>
      </c>
      <c r="B142" s="39" t="s">
        <v>1258</v>
      </c>
      <c r="C142" s="38"/>
      <c r="D142" s="39"/>
    </row>
    <row r="143" spans="1:4" ht="17" x14ac:dyDescent="0.2">
      <c r="A143" s="13" t="s">
        <v>978</v>
      </c>
      <c r="B143" s="49" t="s">
        <v>1351</v>
      </c>
      <c r="C143" s="48"/>
    </row>
    <row r="144" spans="1:4" ht="34" x14ac:dyDescent="0.2">
      <c r="A144" s="12" t="s">
        <v>544</v>
      </c>
      <c r="B144" s="49" t="s">
        <v>1370</v>
      </c>
      <c r="C144" s="48"/>
    </row>
    <row r="145" spans="1:4" ht="18" x14ac:dyDescent="0.2">
      <c r="A145" s="12" t="s">
        <v>1212</v>
      </c>
      <c r="B145" s="39" t="s">
        <v>1269</v>
      </c>
      <c r="C145" s="48"/>
    </row>
    <row r="146" spans="1:4" ht="18" x14ac:dyDescent="0.2">
      <c r="A146" s="12" t="s">
        <v>1213</v>
      </c>
      <c r="B146" s="39" t="s">
        <v>1371</v>
      </c>
      <c r="C146" s="48"/>
    </row>
    <row r="147" spans="1:4" ht="18" x14ac:dyDescent="0.2">
      <c r="A147" s="12" t="s">
        <v>1214</v>
      </c>
      <c r="B147" s="39" t="s">
        <v>1280</v>
      </c>
      <c r="C147" s="48"/>
    </row>
    <row r="148" spans="1:4" ht="17" x14ac:dyDescent="0.2">
      <c r="A148" s="12" t="s">
        <v>1215</v>
      </c>
      <c r="B148" s="38" t="s">
        <v>1271</v>
      </c>
      <c r="C148" s="48"/>
    </row>
    <row r="149" spans="1:4" ht="17" x14ac:dyDescent="0.2">
      <c r="A149" s="12" t="s">
        <v>1216</v>
      </c>
      <c r="B149" s="38" t="s">
        <v>1272</v>
      </c>
      <c r="C149" s="48"/>
    </row>
    <row r="150" spans="1:4" ht="17" x14ac:dyDescent="0.2">
      <c r="A150" s="12" t="s">
        <v>1217</v>
      </c>
      <c r="B150" s="38" t="s">
        <v>1273</v>
      </c>
      <c r="C150" s="48"/>
    </row>
    <row r="151" spans="1:4" ht="17" x14ac:dyDescent="0.2">
      <c r="A151" s="12" t="s">
        <v>1218</v>
      </c>
      <c r="B151" s="38" t="s">
        <v>1274</v>
      </c>
      <c r="C151" s="48"/>
    </row>
    <row r="152" spans="1:4" ht="17" x14ac:dyDescent="0.2">
      <c r="A152" s="20" t="s">
        <v>1219</v>
      </c>
      <c r="B152" s="38" t="s">
        <v>1275</v>
      </c>
      <c r="C152" s="48"/>
    </row>
    <row r="153" spans="1:4" ht="18" x14ac:dyDescent="0.2">
      <c r="A153" s="12" t="s">
        <v>1220</v>
      </c>
      <c r="B153" s="39" t="s">
        <v>1276</v>
      </c>
      <c r="C153" s="48"/>
    </row>
    <row r="154" spans="1:4" ht="17" x14ac:dyDescent="0.2">
      <c r="A154" s="12" t="s">
        <v>1221</v>
      </c>
      <c r="B154" s="38" t="s">
        <v>1277</v>
      </c>
      <c r="C154" s="48"/>
    </row>
    <row r="155" spans="1:4" ht="18" x14ac:dyDescent="0.2">
      <c r="A155" s="12" t="s">
        <v>1222</v>
      </c>
      <c r="B155" s="39" t="s">
        <v>1278</v>
      </c>
      <c r="C155" s="48"/>
    </row>
    <row r="156" spans="1:4" ht="18" x14ac:dyDescent="0.2">
      <c r="A156" s="12" t="s">
        <v>408</v>
      </c>
      <c r="B156" s="39" t="s">
        <v>1281</v>
      </c>
      <c r="C156" s="48"/>
    </row>
    <row r="157" spans="1:4" ht="18" x14ac:dyDescent="0.2">
      <c r="A157" s="12" t="s">
        <v>409</v>
      </c>
      <c r="B157" s="39" t="s">
        <v>1282</v>
      </c>
      <c r="C157" s="48"/>
    </row>
    <row r="158" spans="1:4" ht="18" x14ac:dyDescent="0.2">
      <c r="A158" s="12" t="s">
        <v>410</v>
      </c>
      <c r="B158" s="39" t="s">
        <v>1283</v>
      </c>
      <c r="C158" s="48"/>
    </row>
    <row r="159" spans="1:4" ht="18" x14ac:dyDescent="0.2">
      <c r="A159" s="12" t="s">
        <v>411</v>
      </c>
      <c r="B159" s="39" t="s">
        <v>1284</v>
      </c>
      <c r="C159" s="48"/>
    </row>
    <row r="160" spans="1:4" ht="17" x14ac:dyDescent="0.2">
      <c r="A160" s="12" t="s">
        <v>980</v>
      </c>
      <c r="B160" s="49" t="s">
        <v>1352</v>
      </c>
      <c r="C160" s="48"/>
      <c r="D160" s="39"/>
    </row>
    <row r="161" spans="1:4" ht="17" x14ac:dyDescent="0.2">
      <c r="A161" s="12" t="s">
        <v>412</v>
      </c>
      <c r="B161" s="12" t="s">
        <v>410</v>
      </c>
      <c r="C161" s="48"/>
      <c r="D161" s="39"/>
    </row>
    <row r="162" spans="1:4" ht="17" x14ac:dyDescent="0.2">
      <c r="A162" s="12" t="s">
        <v>413</v>
      </c>
      <c r="B162" s="12" t="s">
        <v>411</v>
      </c>
      <c r="C162" s="48"/>
    </row>
    <row r="163" spans="1:4" ht="18" x14ac:dyDescent="0.2">
      <c r="A163" s="12" t="s">
        <v>1223</v>
      </c>
      <c r="B163" s="39" t="s">
        <v>1287</v>
      </c>
      <c r="C163" s="48"/>
    </row>
    <row r="164" spans="1:4" ht="18" x14ac:dyDescent="0.2">
      <c r="A164" s="12" t="s">
        <v>415</v>
      </c>
      <c r="B164" s="39" t="s">
        <v>1288</v>
      </c>
      <c r="C164" s="48"/>
      <c r="D164" s="39"/>
    </row>
    <row r="165" spans="1:4" ht="17" x14ac:dyDescent="0.2">
      <c r="A165" s="13" t="s">
        <v>931</v>
      </c>
      <c r="B165" s="38" t="s">
        <v>1312</v>
      </c>
      <c r="C165" s="48"/>
      <c r="D165" s="39"/>
    </row>
    <row r="166" spans="1:4" ht="17" x14ac:dyDescent="0.2">
      <c r="A166" s="45" t="s">
        <v>936</v>
      </c>
      <c r="B166" s="38" t="s">
        <v>1313</v>
      </c>
      <c r="C166" s="48"/>
      <c r="D166" s="39"/>
    </row>
    <row r="167" spans="1:4" ht="17" x14ac:dyDescent="0.2">
      <c r="A167" s="45" t="s">
        <v>439</v>
      </c>
      <c r="B167" s="38" t="s">
        <v>1314</v>
      </c>
      <c r="C167" s="38"/>
      <c r="D167" s="39"/>
    </row>
    <row r="168" spans="1:4" ht="17" x14ac:dyDescent="0.2">
      <c r="A168" s="45" t="s">
        <v>440</v>
      </c>
      <c r="B168" s="38" t="s">
        <v>1315</v>
      </c>
      <c r="C168" s="38"/>
      <c r="D168" s="39"/>
    </row>
    <row r="169" spans="1:4" ht="17" x14ac:dyDescent="0.2">
      <c r="A169" s="45" t="s">
        <v>441</v>
      </c>
      <c r="B169" s="38" t="s">
        <v>1316</v>
      </c>
      <c r="C169" s="38"/>
      <c r="D169" s="39"/>
    </row>
    <row r="170" spans="1:4" ht="17" x14ac:dyDescent="0.2">
      <c r="A170" s="45" t="s">
        <v>442</v>
      </c>
      <c r="B170" s="38" t="s">
        <v>1317</v>
      </c>
      <c r="C170" s="38"/>
      <c r="D170" s="39"/>
    </row>
    <row r="171" spans="1:4" ht="17" x14ac:dyDescent="0.2">
      <c r="A171" s="45" t="s">
        <v>547</v>
      </c>
      <c r="B171" s="38" t="s">
        <v>1318</v>
      </c>
      <c r="C171" s="38"/>
      <c r="D171" s="39"/>
    </row>
    <row r="172" spans="1:4" ht="17" x14ac:dyDescent="0.2">
      <c r="A172" s="45" t="s">
        <v>548</v>
      </c>
      <c r="B172" s="38" t="s">
        <v>1319</v>
      </c>
      <c r="C172" s="38"/>
    </row>
    <row r="173" spans="1:4" ht="17" x14ac:dyDescent="0.2">
      <c r="A173" s="45" t="s">
        <v>549</v>
      </c>
      <c r="B173" s="38" t="s">
        <v>1320</v>
      </c>
      <c r="C173" s="41"/>
    </row>
    <row r="174" spans="1:4" ht="17" x14ac:dyDescent="0.2">
      <c r="A174" s="13" t="s">
        <v>445</v>
      </c>
      <c r="B174" s="38" t="s">
        <v>1321</v>
      </c>
      <c r="C174" s="41"/>
    </row>
    <row r="175" spans="1:4" ht="36" x14ac:dyDescent="0.2">
      <c r="A175" s="45" t="s">
        <v>1359</v>
      </c>
      <c r="B175" s="39" t="s">
        <v>1360</v>
      </c>
      <c r="C175" s="53" t="s">
        <v>1309</v>
      </c>
    </row>
    <row r="176" spans="1:4" ht="54" x14ac:dyDescent="0.2">
      <c r="A176" s="45" t="s">
        <v>1358</v>
      </c>
      <c r="B176" s="39" t="s">
        <v>1335</v>
      </c>
      <c r="C176" s="53"/>
    </row>
    <row r="177" spans="1:3" ht="72" x14ac:dyDescent="0.2">
      <c r="A177" s="45" t="s">
        <v>1357</v>
      </c>
      <c r="B177" s="39" t="s">
        <v>1372</v>
      </c>
      <c r="C177" s="53"/>
    </row>
    <row r="178" spans="1:3" ht="18" x14ac:dyDescent="0.2">
      <c r="A178" s="45" t="s">
        <v>1356</v>
      </c>
      <c r="B178" s="39" t="s">
        <v>1331</v>
      </c>
      <c r="C178" s="53"/>
    </row>
    <row r="179" spans="1:3" ht="18" x14ac:dyDescent="0.2">
      <c r="A179" s="45" t="s">
        <v>1355</v>
      </c>
      <c r="B179" s="39" t="s">
        <v>1364</v>
      </c>
      <c r="C179" s="53"/>
    </row>
    <row r="180" spans="1:3" ht="18" x14ac:dyDescent="0.2">
      <c r="A180" s="45" t="s">
        <v>1354</v>
      </c>
      <c r="B180" s="39" t="s">
        <v>1365</v>
      </c>
      <c r="C180" s="53"/>
    </row>
    <row r="181" spans="1:3" ht="17" x14ac:dyDescent="0.2">
      <c r="A181" s="46" t="s">
        <v>627</v>
      </c>
      <c r="B181" s="49" t="s">
        <v>1333</v>
      </c>
    </row>
    <row r="182" spans="1:3" ht="17" x14ac:dyDescent="0.2">
      <c r="A182" s="46" t="s">
        <v>628</v>
      </c>
      <c r="B182" s="49" t="s">
        <v>1332</v>
      </c>
    </row>
    <row r="183" spans="1:3" ht="17" x14ac:dyDescent="0.2">
      <c r="A183" s="46" t="s">
        <v>629</v>
      </c>
      <c r="B183" s="49" t="s">
        <v>1334</v>
      </c>
    </row>
    <row r="184" spans="1:3" ht="17" x14ac:dyDescent="0.2">
      <c r="A184" s="47" t="s">
        <v>631</v>
      </c>
      <c r="B184" s="49" t="s">
        <v>1361</v>
      </c>
    </row>
    <row r="185" spans="1:3" ht="17" x14ac:dyDescent="0.2">
      <c r="A185" s="47" t="s">
        <v>630</v>
      </c>
      <c r="B185" s="49" t="s">
        <v>1362</v>
      </c>
    </row>
    <row r="186" spans="1:3" ht="17" x14ac:dyDescent="0.2">
      <c r="A186" s="47" t="s">
        <v>632</v>
      </c>
      <c r="B186" s="49" t="s">
        <v>1363</v>
      </c>
    </row>
    <row r="187" spans="1:3" ht="36" x14ac:dyDescent="0.2">
      <c r="A187" s="47" t="s">
        <v>1353</v>
      </c>
      <c r="B187" s="39" t="s">
        <v>1326</v>
      </c>
      <c r="C187" s="52" t="s">
        <v>1309</v>
      </c>
    </row>
    <row r="188" spans="1:3" ht="36" x14ac:dyDescent="0.2">
      <c r="A188" s="13" t="s">
        <v>1306</v>
      </c>
      <c r="B188" s="39" t="s">
        <v>1373</v>
      </c>
      <c r="C188" s="52"/>
    </row>
    <row r="189" spans="1:3" ht="18" x14ac:dyDescent="0.2">
      <c r="A189" s="13" t="s">
        <v>1307</v>
      </c>
      <c r="B189" s="39" t="s">
        <v>1374</v>
      </c>
      <c r="C189" s="52"/>
    </row>
    <row r="190" spans="1:3" x14ac:dyDescent="0.2">
      <c r="A190" s="51"/>
    </row>
    <row r="191" spans="1:3" x14ac:dyDescent="0.2">
      <c r="A191" s="51"/>
    </row>
    <row r="192" spans="1:3" x14ac:dyDescent="0.2">
      <c r="A192" s="51"/>
    </row>
    <row r="193" spans="1:1" x14ac:dyDescent="0.2">
      <c r="A193" s="51"/>
    </row>
  </sheetData>
  <mergeCells count="14">
    <mergeCell ref="C71:C73"/>
    <mergeCell ref="A1:B1"/>
    <mergeCell ref="A13:B13"/>
    <mergeCell ref="A23:B23"/>
    <mergeCell ref="A36:B36"/>
    <mergeCell ref="A2:B2"/>
    <mergeCell ref="C103:C108"/>
    <mergeCell ref="C187:C189"/>
    <mergeCell ref="C175:C180"/>
    <mergeCell ref="A87:B87"/>
    <mergeCell ref="A110:B110"/>
    <mergeCell ref="A122:B122"/>
    <mergeCell ref="A128:B128"/>
    <mergeCell ref="A133:B1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K96"/>
  <sheetViews>
    <sheetView zoomScale="102" workbookViewId="0">
      <selection activeCell="B8" sqref="B8"/>
    </sheetView>
  </sheetViews>
  <sheetFormatPr baseColWidth="10" defaultRowHeight="16" x14ac:dyDescent="0.2"/>
  <cols>
    <col min="2" max="2" width="16.5" customWidth="1"/>
    <col min="3" max="3" width="17.5" customWidth="1"/>
    <col min="5" max="5" width="16.1640625" customWidth="1"/>
    <col min="9" max="9" width="18.83203125" customWidth="1"/>
    <col min="11" max="14" width="10.83203125" customWidth="1"/>
    <col min="15" max="15" width="17.5" customWidth="1"/>
    <col min="16" max="16" width="20.1640625" customWidth="1"/>
    <col min="17" max="23" width="10.83203125" customWidth="1"/>
    <col min="24" max="24" width="21.1640625" customWidth="1"/>
    <col min="25" max="25" width="10.83203125" customWidth="1"/>
    <col min="26" max="26" width="26" customWidth="1"/>
    <col min="27" max="32" width="10.83203125" customWidth="1"/>
    <col min="33" max="33" width="58.33203125" customWidth="1"/>
    <col min="34" max="35" width="10.83203125" customWidth="1"/>
    <col min="36" max="36" width="36" customWidth="1"/>
    <col min="37" max="96" width="10.83203125" customWidth="1"/>
    <col min="97" max="98" width="18.1640625" customWidth="1"/>
    <col min="99" max="101" width="10.83203125" customWidth="1"/>
    <col min="105" max="105" width="11.83203125" customWidth="1"/>
    <col min="106" max="106" width="13.1640625" customWidth="1"/>
    <col min="107" max="107" width="13.33203125" customWidth="1"/>
    <col min="108" max="108" width="11.6640625" customWidth="1"/>
    <col min="109" max="109" width="13.6640625" customWidth="1"/>
    <col min="111" max="117" width="10.83203125" customWidth="1"/>
    <col min="118" max="119" width="13.83203125" customWidth="1"/>
    <col min="120" max="166" width="10.83203125" customWidth="1"/>
    <col min="168" max="168" width="13" customWidth="1"/>
    <col min="169" max="169" width="16.5" customWidth="1"/>
    <col min="176" max="176" width="14.83203125" customWidth="1"/>
    <col min="179" max="267" width="10.83203125" customWidth="1"/>
  </cols>
  <sheetData>
    <row r="1" spans="1:271" x14ac:dyDescent="0.2">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c r="AB1">
        <v>28</v>
      </c>
      <c r="AC1">
        <v>29</v>
      </c>
      <c r="AD1">
        <v>30</v>
      </c>
      <c r="AE1">
        <v>31</v>
      </c>
      <c r="AF1">
        <v>32</v>
      </c>
      <c r="AG1">
        <v>33</v>
      </c>
      <c r="AH1">
        <v>34</v>
      </c>
      <c r="AI1">
        <v>35</v>
      </c>
      <c r="AJ1">
        <v>36</v>
      </c>
      <c r="AK1">
        <v>37</v>
      </c>
      <c r="AL1">
        <v>38</v>
      </c>
      <c r="AM1">
        <v>39</v>
      </c>
      <c r="AN1">
        <v>40</v>
      </c>
      <c r="AO1">
        <v>41</v>
      </c>
      <c r="AP1">
        <v>42</v>
      </c>
      <c r="AQ1">
        <v>43</v>
      </c>
      <c r="AR1">
        <v>44</v>
      </c>
      <c r="AS1">
        <v>45</v>
      </c>
      <c r="AT1">
        <v>46</v>
      </c>
      <c r="AU1">
        <v>47</v>
      </c>
      <c r="AV1">
        <v>48</v>
      </c>
      <c r="AW1">
        <v>49</v>
      </c>
      <c r="AX1">
        <v>50</v>
      </c>
      <c r="AY1">
        <v>51</v>
      </c>
      <c r="AZ1">
        <v>52</v>
      </c>
      <c r="BA1">
        <v>53</v>
      </c>
      <c r="BB1">
        <v>54</v>
      </c>
      <c r="BC1">
        <v>55</v>
      </c>
      <c r="BD1">
        <v>56</v>
      </c>
      <c r="BE1">
        <v>57</v>
      </c>
      <c r="BF1">
        <v>58</v>
      </c>
      <c r="BG1">
        <v>59</v>
      </c>
      <c r="BH1">
        <v>60</v>
      </c>
      <c r="BI1">
        <v>61</v>
      </c>
      <c r="BJ1">
        <v>62</v>
      </c>
      <c r="BK1">
        <v>63</v>
      </c>
      <c r="BL1">
        <v>64</v>
      </c>
      <c r="BM1">
        <v>65</v>
      </c>
      <c r="BN1">
        <v>66</v>
      </c>
      <c r="BO1">
        <v>67</v>
      </c>
      <c r="BP1">
        <v>68</v>
      </c>
      <c r="BQ1">
        <v>69</v>
      </c>
      <c r="BR1">
        <v>70</v>
      </c>
      <c r="BS1">
        <v>71</v>
      </c>
      <c r="BT1">
        <v>72</v>
      </c>
      <c r="BU1">
        <v>73</v>
      </c>
      <c r="BV1">
        <v>74</v>
      </c>
      <c r="BW1">
        <v>75</v>
      </c>
      <c r="BX1">
        <v>76</v>
      </c>
      <c r="BY1">
        <v>77</v>
      </c>
      <c r="BZ1">
        <v>78</v>
      </c>
      <c r="CA1">
        <v>79</v>
      </c>
      <c r="CB1">
        <v>80</v>
      </c>
      <c r="CC1">
        <v>81</v>
      </c>
      <c r="CD1">
        <v>82</v>
      </c>
      <c r="CE1">
        <v>83</v>
      </c>
      <c r="CF1">
        <v>84</v>
      </c>
      <c r="CG1">
        <v>85</v>
      </c>
      <c r="CH1">
        <v>86</v>
      </c>
      <c r="CI1">
        <v>87</v>
      </c>
      <c r="CJ1">
        <v>88</v>
      </c>
      <c r="CK1">
        <v>89</v>
      </c>
      <c r="CL1">
        <v>90</v>
      </c>
      <c r="CM1">
        <v>91</v>
      </c>
      <c r="CN1">
        <v>92</v>
      </c>
      <c r="CO1">
        <v>93</v>
      </c>
      <c r="CP1">
        <v>94</v>
      </c>
      <c r="CQ1">
        <v>95</v>
      </c>
      <c r="CR1">
        <v>96</v>
      </c>
      <c r="CS1">
        <v>97</v>
      </c>
      <c r="CT1">
        <v>98</v>
      </c>
      <c r="CU1">
        <v>99</v>
      </c>
      <c r="CV1">
        <v>100</v>
      </c>
      <c r="CW1">
        <v>101</v>
      </c>
      <c r="CX1">
        <v>102</v>
      </c>
      <c r="CY1">
        <v>103</v>
      </c>
      <c r="CZ1">
        <v>104</v>
      </c>
      <c r="DA1">
        <v>105</v>
      </c>
      <c r="DB1">
        <v>106</v>
      </c>
      <c r="DC1">
        <v>107</v>
      </c>
      <c r="DD1">
        <v>108</v>
      </c>
      <c r="DE1">
        <v>109</v>
      </c>
      <c r="DF1">
        <v>110</v>
      </c>
      <c r="DG1">
        <v>111</v>
      </c>
      <c r="DH1">
        <v>112</v>
      </c>
      <c r="DI1">
        <v>113</v>
      </c>
      <c r="DJ1">
        <v>114</v>
      </c>
      <c r="DK1">
        <v>115</v>
      </c>
      <c r="DL1">
        <v>116</v>
      </c>
      <c r="DM1">
        <v>117</v>
      </c>
      <c r="DN1">
        <v>118</v>
      </c>
      <c r="DO1">
        <v>119</v>
      </c>
      <c r="DP1">
        <v>120</v>
      </c>
      <c r="DQ1">
        <v>121</v>
      </c>
      <c r="DR1">
        <v>122</v>
      </c>
      <c r="DS1">
        <v>123</v>
      </c>
      <c r="DT1">
        <v>124</v>
      </c>
      <c r="DU1">
        <v>125</v>
      </c>
      <c r="DV1">
        <v>126</v>
      </c>
      <c r="DW1">
        <v>127</v>
      </c>
      <c r="DX1">
        <v>128</v>
      </c>
      <c r="DY1">
        <v>129</v>
      </c>
      <c r="DZ1">
        <v>130</v>
      </c>
      <c r="EA1">
        <v>131</v>
      </c>
      <c r="EB1">
        <v>132</v>
      </c>
      <c r="EC1">
        <v>133</v>
      </c>
      <c r="ED1">
        <v>134</v>
      </c>
      <c r="EE1">
        <v>135</v>
      </c>
      <c r="EF1">
        <v>136</v>
      </c>
      <c r="EG1">
        <v>137</v>
      </c>
      <c r="EH1">
        <v>138</v>
      </c>
      <c r="EI1">
        <v>139</v>
      </c>
      <c r="EJ1">
        <v>140</v>
      </c>
      <c r="EK1">
        <v>141</v>
      </c>
      <c r="EL1">
        <v>142</v>
      </c>
      <c r="EM1">
        <v>143</v>
      </c>
      <c r="EN1">
        <v>144</v>
      </c>
      <c r="EO1">
        <v>145</v>
      </c>
      <c r="EP1">
        <v>146</v>
      </c>
      <c r="EQ1">
        <v>147</v>
      </c>
      <c r="ER1">
        <v>148</v>
      </c>
      <c r="ES1">
        <v>149</v>
      </c>
      <c r="ET1">
        <v>150</v>
      </c>
      <c r="EU1">
        <v>151</v>
      </c>
      <c r="EV1">
        <v>152</v>
      </c>
      <c r="EW1">
        <v>153</v>
      </c>
      <c r="EX1">
        <v>154</v>
      </c>
      <c r="EY1">
        <v>155</v>
      </c>
      <c r="EZ1">
        <v>156</v>
      </c>
      <c r="FA1">
        <v>157</v>
      </c>
      <c r="FB1">
        <v>158</v>
      </c>
      <c r="FC1">
        <v>159</v>
      </c>
      <c r="FD1">
        <v>160</v>
      </c>
      <c r="FE1">
        <v>161</v>
      </c>
      <c r="FF1">
        <v>162</v>
      </c>
      <c r="FG1">
        <v>163</v>
      </c>
      <c r="FH1">
        <v>164</v>
      </c>
      <c r="FI1">
        <v>165</v>
      </c>
      <c r="FJ1">
        <v>166</v>
      </c>
      <c r="FK1">
        <v>167</v>
      </c>
      <c r="FL1">
        <v>168</v>
      </c>
      <c r="FM1">
        <v>169</v>
      </c>
      <c r="FN1">
        <v>170</v>
      </c>
      <c r="FO1">
        <v>171</v>
      </c>
      <c r="FP1">
        <v>172</v>
      </c>
      <c r="FQ1">
        <v>173</v>
      </c>
      <c r="FR1">
        <v>174</v>
      </c>
      <c r="FS1">
        <v>175</v>
      </c>
      <c r="FT1">
        <v>176</v>
      </c>
      <c r="FU1">
        <v>177</v>
      </c>
      <c r="FV1">
        <v>178</v>
      </c>
      <c r="FW1">
        <v>179</v>
      </c>
      <c r="FX1">
        <v>180</v>
      </c>
      <c r="FY1">
        <v>181</v>
      </c>
      <c r="FZ1">
        <v>182</v>
      </c>
      <c r="GA1">
        <v>183</v>
      </c>
      <c r="GB1">
        <v>184</v>
      </c>
      <c r="GC1">
        <v>185</v>
      </c>
      <c r="GD1">
        <v>186</v>
      </c>
      <c r="GE1">
        <v>187</v>
      </c>
      <c r="GF1">
        <v>188</v>
      </c>
      <c r="GG1">
        <v>189</v>
      </c>
      <c r="GH1">
        <v>190</v>
      </c>
      <c r="GI1">
        <v>191</v>
      </c>
      <c r="GJ1">
        <v>192</v>
      </c>
      <c r="GK1">
        <v>193</v>
      </c>
      <c r="GL1">
        <v>194</v>
      </c>
      <c r="GM1">
        <v>195</v>
      </c>
      <c r="GN1">
        <v>196</v>
      </c>
      <c r="GO1">
        <v>197</v>
      </c>
      <c r="GP1">
        <v>198</v>
      </c>
      <c r="GQ1">
        <v>199</v>
      </c>
      <c r="GR1">
        <v>200</v>
      </c>
      <c r="GS1">
        <v>201</v>
      </c>
      <c r="GT1">
        <v>202</v>
      </c>
      <c r="GU1">
        <v>203</v>
      </c>
      <c r="GV1">
        <v>204</v>
      </c>
      <c r="GW1">
        <v>205</v>
      </c>
      <c r="GX1">
        <v>206</v>
      </c>
      <c r="GY1">
        <v>207</v>
      </c>
      <c r="GZ1">
        <v>208</v>
      </c>
      <c r="HA1">
        <v>209</v>
      </c>
      <c r="HB1">
        <v>210</v>
      </c>
      <c r="HC1">
        <v>211</v>
      </c>
      <c r="HD1">
        <v>212</v>
      </c>
      <c r="HE1">
        <v>213</v>
      </c>
      <c r="HF1">
        <v>214</v>
      </c>
      <c r="HG1">
        <v>215</v>
      </c>
      <c r="HH1">
        <v>216</v>
      </c>
      <c r="HI1">
        <v>217</v>
      </c>
      <c r="HJ1">
        <v>218</v>
      </c>
      <c r="HK1">
        <v>219</v>
      </c>
      <c r="HL1">
        <v>220</v>
      </c>
      <c r="HM1">
        <v>221</v>
      </c>
      <c r="HN1">
        <v>222</v>
      </c>
      <c r="HO1">
        <v>223</v>
      </c>
      <c r="HP1">
        <v>224</v>
      </c>
      <c r="HQ1">
        <v>225</v>
      </c>
      <c r="HR1">
        <v>226</v>
      </c>
      <c r="HS1">
        <v>227</v>
      </c>
      <c r="HT1">
        <v>228</v>
      </c>
      <c r="HU1">
        <v>229</v>
      </c>
      <c r="HV1">
        <v>230</v>
      </c>
      <c r="HW1">
        <v>231</v>
      </c>
      <c r="HX1">
        <v>232</v>
      </c>
      <c r="HY1">
        <v>233</v>
      </c>
      <c r="HZ1">
        <v>234</v>
      </c>
      <c r="IA1">
        <v>235</v>
      </c>
      <c r="IB1">
        <v>236</v>
      </c>
      <c r="IC1">
        <v>237</v>
      </c>
      <c r="ID1">
        <v>238</v>
      </c>
      <c r="IE1">
        <v>239</v>
      </c>
      <c r="IF1">
        <v>240</v>
      </c>
      <c r="IG1">
        <v>241</v>
      </c>
      <c r="IH1">
        <v>242</v>
      </c>
      <c r="II1">
        <v>243</v>
      </c>
      <c r="IJ1">
        <v>244</v>
      </c>
      <c r="IK1">
        <v>245</v>
      </c>
      <c r="IL1">
        <v>246</v>
      </c>
      <c r="IM1">
        <v>247</v>
      </c>
      <c r="IN1">
        <v>248</v>
      </c>
      <c r="IO1">
        <v>249</v>
      </c>
      <c r="IP1">
        <v>250</v>
      </c>
      <c r="IQ1">
        <v>251</v>
      </c>
      <c r="IR1">
        <v>252</v>
      </c>
      <c r="IS1">
        <v>253</v>
      </c>
      <c r="IT1">
        <v>254</v>
      </c>
      <c r="IU1">
        <v>255</v>
      </c>
      <c r="IV1">
        <v>256</v>
      </c>
      <c r="IW1">
        <v>257</v>
      </c>
      <c r="IX1">
        <v>258</v>
      </c>
      <c r="IY1">
        <v>259</v>
      </c>
      <c r="IZ1">
        <v>260</v>
      </c>
      <c r="JA1">
        <v>261</v>
      </c>
      <c r="JB1">
        <v>262</v>
      </c>
      <c r="JC1">
        <v>263</v>
      </c>
      <c r="JD1">
        <v>264</v>
      </c>
      <c r="JE1">
        <v>265</v>
      </c>
      <c r="JF1">
        <v>266</v>
      </c>
      <c r="JG1">
        <v>267</v>
      </c>
      <c r="JH1">
        <v>268</v>
      </c>
      <c r="JI1">
        <v>269</v>
      </c>
      <c r="JJ1">
        <v>270</v>
      </c>
    </row>
    <row r="2" spans="1:271" ht="51" x14ac:dyDescent="0.2">
      <c r="B2" t="s">
        <v>0</v>
      </c>
      <c r="C2" t="s">
        <v>1</v>
      </c>
      <c r="D2" t="s">
        <v>2</v>
      </c>
      <c r="E2" t="s">
        <v>3</v>
      </c>
      <c r="F2" t="s">
        <v>4</v>
      </c>
      <c r="G2" t="s">
        <v>5</v>
      </c>
      <c r="H2" t="s">
        <v>6</v>
      </c>
      <c r="I2" t="s">
        <v>7</v>
      </c>
      <c r="J2" t="s">
        <v>8</v>
      </c>
      <c r="K2" t="s">
        <v>9</v>
      </c>
      <c r="L2" t="s">
        <v>10</v>
      </c>
      <c r="M2" t="s">
        <v>11</v>
      </c>
      <c r="N2" t="s">
        <v>12</v>
      </c>
      <c r="O2" t="s">
        <v>13</v>
      </c>
      <c r="P2" t="s">
        <v>14</v>
      </c>
      <c r="Q2" t="s">
        <v>15</v>
      </c>
      <c r="R2" t="s">
        <v>16</v>
      </c>
      <c r="S2" t="s">
        <v>17</v>
      </c>
      <c r="T2" t="s">
        <v>18</v>
      </c>
      <c r="U2" t="s">
        <v>19</v>
      </c>
      <c r="V2" t="s">
        <v>20</v>
      </c>
      <c r="W2" t="s">
        <v>21</v>
      </c>
      <c r="X2" t="s">
        <v>22</v>
      </c>
      <c r="Y2" t="s">
        <v>23</v>
      </c>
      <c r="Z2" t="s">
        <v>24</v>
      </c>
      <c r="AA2" t="s">
        <v>25</v>
      </c>
      <c r="AB2" t="s">
        <v>26</v>
      </c>
      <c r="AC2" t="s">
        <v>27</v>
      </c>
      <c r="AD2" t="s">
        <v>28</v>
      </c>
      <c r="AE2" t="s">
        <v>29</v>
      </c>
      <c r="AF2" t="s">
        <v>30</v>
      </c>
      <c r="AG2" t="s">
        <v>31</v>
      </c>
      <c r="AH2" t="s">
        <v>32</v>
      </c>
      <c r="AI2" t="s">
        <v>33</v>
      </c>
      <c r="AJ2" t="s">
        <v>34</v>
      </c>
      <c r="AK2" t="s">
        <v>35</v>
      </c>
      <c r="AL2" t="s">
        <v>36</v>
      </c>
      <c r="AM2" t="s">
        <v>37</v>
      </c>
      <c r="AN2" t="s">
        <v>38</v>
      </c>
      <c r="AO2" t="s">
        <v>39</v>
      </c>
      <c r="AP2" t="s">
        <v>40</v>
      </c>
      <c r="AQ2" t="s">
        <v>41</v>
      </c>
      <c r="AR2" t="s">
        <v>42</v>
      </c>
      <c r="AS2" t="s">
        <v>43</v>
      </c>
      <c r="AT2" t="s">
        <v>44</v>
      </c>
      <c r="AU2" t="s">
        <v>45</v>
      </c>
      <c r="AV2" t="s">
        <v>46</v>
      </c>
      <c r="AW2" t="s">
        <v>47</v>
      </c>
      <c r="AX2" t="s">
        <v>48</v>
      </c>
      <c r="AY2" t="s">
        <v>49</v>
      </c>
      <c r="AZ2" t="s">
        <v>50</v>
      </c>
      <c r="BA2" t="s">
        <v>51</v>
      </c>
      <c r="BB2" t="s">
        <v>52</v>
      </c>
      <c r="BC2" t="s">
        <v>53</v>
      </c>
      <c r="BD2" t="s">
        <v>54</v>
      </c>
      <c r="BE2" t="s">
        <v>55</v>
      </c>
      <c r="BF2" t="s">
        <v>56</v>
      </c>
      <c r="BG2" t="s">
        <v>57</v>
      </c>
      <c r="BH2" t="s">
        <v>58</v>
      </c>
      <c r="BI2" t="s">
        <v>59</v>
      </c>
      <c r="BJ2" t="s">
        <v>60</v>
      </c>
      <c r="BK2" t="s">
        <v>61</v>
      </c>
      <c r="BL2" t="s">
        <v>62</v>
      </c>
      <c r="BM2" t="s">
        <v>63</v>
      </c>
      <c r="BN2" t="s">
        <v>64</v>
      </c>
      <c r="BO2" t="s">
        <v>65</v>
      </c>
      <c r="BP2" t="s">
        <v>66</v>
      </c>
      <c r="BQ2" t="s">
        <v>67</v>
      </c>
      <c r="BR2" t="s">
        <v>68</v>
      </c>
      <c r="BS2" t="s">
        <v>69</v>
      </c>
      <c r="BT2" t="s">
        <v>70</v>
      </c>
      <c r="BU2" t="s">
        <v>71</v>
      </c>
      <c r="BV2" t="s">
        <v>72</v>
      </c>
      <c r="BW2" t="s">
        <v>73</v>
      </c>
      <c r="BX2" t="s">
        <v>74</v>
      </c>
      <c r="BY2" t="s">
        <v>75</v>
      </c>
      <c r="BZ2" t="s">
        <v>76</v>
      </c>
      <c r="CA2" t="s">
        <v>77</v>
      </c>
      <c r="CB2" t="s">
        <v>78</v>
      </c>
      <c r="CC2" t="s">
        <v>79</v>
      </c>
      <c r="CD2" t="s">
        <v>80</v>
      </c>
      <c r="CE2" t="s">
        <v>81</v>
      </c>
      <c r="CF2" t="s">
        <v>82</v>
      </c>
      <c r="CG2" t="s">
        <v>83</v>
      </c>
      <c r="CH2" t="s">
        <v>84</v>
      </c>
      <c r="CI2" t="s">
        <v>85</v>
      </c>
      <c r="CJ2" t="s">
        <v>86</v>
      </c>
      <c r="CK2" t="s">
        <v>87</v>
      </c>
      <c r="CL2" t="s">
        <v>88</v>
      </c>
      <c r="CM2" t="s">
        <v>89</v>
      </c>
      <c r="CN2" t="s">
        <v>90</v>
      </c>
      <c r="CO2" t="s">
        <v>91</v>
      </c>
      <c r="CP2" t="s">
        <v>92</v>
      </c>
      <c r="CQ2" t="s">
        <v>93</v>
      </c>
      <c r="CR2" t="s">
        <v>94</v>
      </c>
      <c r="CS2" t="s">
        <v>95</v>
      </c>
      <c r="CT2" t="s">
        <v>96</v>
      </c>
      <c r="CU2" t="s">
        <v>97</v>
      </c>
      <c r="CV2" t="s">
        <v>98</v>
      </c>
      <c r="CW2" s="3" t="s">
        <v>438</v>
      </c>
      <c r="CX2" s="3" t="s">
        <v>439</v>
      </c>
      <c r="CY2" s="3" t="s">
        <v>440</v>
      </c>
      <c r="CZ2" s="3" t="s">
        <v>441</v>
      </c>
      <c r="DA2" s="3" t="s">
        <v>442</v>
      </c>
      <c r="DB2" s="3" t="s">
        <v>449</v>
      </c>
      <c r="DC2" s="3" t="s">
        <v>443</v>
      </c>
      <c r="DD2" s="3" t="s">
        <v>450</v>
      </c>
      <c r="DE2" s="3" t="s">
        <v>444</v>
      </c>
      <c r="DF2" s="5" t="s">
        <v>445</v>
      </c>
      <c r="DG2" t="s">
        <v>99</v>
      </c>
      <c r="DH2" t="s">
        <v>100</v>
      </c>
      <c r="DI2" t="s">
        <v>101</v>
      </c>
      <c r="DJ2" t="s">
        <v>102</v>
      </c>
      <c r="DK2" t="s">
        <v>103</v>
      </c>
      <c r="DL2" t="s">
        <v>104</v>
      </c>
      <c r="DM2" t="s">
        <v>105</v>
      </c>
      <c r="DN2" t="s">
        <v>106</v>
      </c>
      <c r="DO2" t="s">
        <v>107</v>
      </c>
      <c r="DP2" t="s">
        <v>108</v>
      </c>
      <c r="DQ2" t="s">
        <v>109</v>
      </c>
      <c r="DR2" t="s">
        <v>110</v>
      </c>
      <c r="DS2" t="s">
        <v>111</v>
      </c>
      <c r="DT2" t="s">
        <v>112</v>
      </c>
      <c r="DU2" t="s">
        <v>83</v>
      </c>
      <c r="DV2" t="s">
        <v>84</v>
      </c>
      <c r="DW2" t="s">
        <v>113</v>
      </c>
      <c r="DX2" t="s">
        <v>85</v>
      </c>
      <c r="DY2" t="s">
        <v>86</v>
      </c>
      <c r="DZ2" t="s">
        <v>114</v>
      </c>
      <c r="EA2" t="s">
        <v>87</v>
      </c>
      <c r="EB2" t="s">
        <v>88</v>
      </c>
      <c r="EC2" t="s">
        <v>115</v>
      </c>
      <c r="ED2" t="s">
        <v>89</v>
      </c>
      <c r="EE2" t="s">
        <v>90</v>
      </c>
      <c r="EF2" t="s">
        <v>116</v>
      </c>
      <c r="EG2" t="s">
        <v>91</v>
      </c>
      <c r="EH2" t="s">
        <v>92</v>
      </c>
      <c r="EI2" t="s">
        <v>117</v>
      </c>
      <c r="EJ2" t="s">
        <v>93</v>
      </c>
      <c r="EK2" t="s">
        <v>94</v>
      </c>
      <c r="EL2" t="s">
        <v>118</v>
      </c>
      <c r="EM2" t="s">
        <v>119</v>
      </c>
      <c r="EN2" t="s">
        <v>120</v>
      </c>
      <c r="EO2" t="s">
        <v>121</v>
      </c>
      <c r="EP2" t="s">
        <v>122</v>
      </c>
      <c r="EQ2" t="s">
        <v>123</v>
      </c>
      <c r="ER2" t="s">
        <v>124</v>
      </c>
      <c r="ES2" t="s">
        <v>125</v>
      </c>
      <c r="ET2" t="s">
        <v>126</v>
      </c>
      <c r="EU2" t="s">
        <v>127</v>
      </c>
      <c r="EV2" t="s">
        <v>128</v>
      </c>
      <c r="EW2" t="s">
        <v>129</v>
      </c>
      <c r="EX2" t="s">
        <v>130</v>
      </c>
      <c r="EY2" t="s">
        <v>131</v>
      </c>
      <c r="EZ2" t="s">
        <v>132</v>
      </c>
      <c r="FA2" t="s">
        <v>133</v>
      </c>
      <c r="FB2" t="s">
        <v>134</v>
      </c>
      <c r="FC2" t="s">
        <v>135</v>
      </c>
      <c r="FD2" t="s">
        <v>136</v>
      </c>
      <c r="FE2" t="s">
        <v>137</v>
      </c>
      <c r="FF2" t="s">
        <v>138</v>
      </c>
      <c r="FG2" t="s">
        <v>139</v>
      </c>
      <c r="FH2" t="s">
        <v>140</v>
      </c>
      <c r="FI2" t="s">
        <v>141</v>
      </c>
      <c r="FJ2" t="s">
        <v>142</v>
      </c>
      <c r="FK2" t="s">
        <v>143</v>
      </c>
      <c r="FL2" s="5" t="s">
        <v>931</v>
      </c>
      <c r="FM2" s="3" t="s">
        <v>438</v>
      </c>
      <c r="FN2" s="3" t="s">
        <v>439</v>
      </c>
      <c r="FO2" s="3" t="s">
        <v>440</v>
      </c>
      <c r="FP2" s="3" t="s">
        <v>441</v>
      </c>
      <c r="FQ2" s="3" t="s">
        <v>442</v>
      </c>
      <c r="FR2" s="3" t="s">
        <v>447</v>
      </c>
      <c r="FS2" s="3" t="s">
        <v>443</v>
      </c>
      <c r="FT2" s="3" t="s">
        <v>448</v>
      </c>
      <c r="FU2" s="3" t="s">
        <v>444</v>
      </c>
      <c r="FV2" s="5" t="s">
        <v>445</v>
      </c>
      <c r="FW2" t="s">
        <v>144</v>
      </c>
      <c r="FX2" t="s">
        <v>145</v>
      </c>
      <c r="FY2" t="s">
        <v>146</v>
      </c>
      <c r="FZ2" t="s">
        <v>147</v>
      </c>
      <c r="GA2" t="s">
        <v>148</v>
      </c>
      <c r="GB2" t="s">
        <v>149</v>
      </c>
      <c r="GC2" t="s">
        <v>150</v>
      </c>
      <c r="GD2" t="s">
        <v>151</v>
      </c>
      <c r="GE2" t="s">
        <v>152</v>
      </c>
      <c r="GF2" t="s">
        <v>153</v>
      </c>
      <c r="GG2" t="s">
        <v>154</v>
      </c>
      <c r="GH2" t="s">
        <v>155</v>
      </c>
      <c r="GI2" t="s">
        <v>156</v>
      </c>
      <c r="GJ2" t="s">
        <v>157</v>
      </c>
      <c r="GK2" t="s">
        <v>158</v>
      </c>
      <c r="GL2" t="s">
        <v>159</v>
      </c>
      <c r="GM2" t="s">
        <v>160</v>
      </c>
      <c r="GN2" t="s">
        <v>161</v>
      </c>
      <c r="GO2" t="s">
        <v>162</v>
      </c>
      <c r="GP2" t="s">
        <v>163</v>
      </c>
      <c r="GQ2" t="s">
        <v>164</v>
      </c>
      <c r="GR2" t="s">
        <v>165</v>
      </c>
      <c r="GS2" t="s">
        <v>166</v>
      </c>
      <c r="GT2" t="s">
        <v>167</v>
      </c>
      <c r="GU2" t="s">
        <v>168</v>
      </c>
      <c r="GV2" t="s">
        <v>169</v>
      </c>
      <c r="GW2" t="s">
        <v>170</v>
      </c>
      <c r="GX2" t="s">
        <v>171</v>
      </c>
      <c r="GY2" t="s">
        <v>172</v>
      </c>
      <c r="GZ2" t="s">
        <v>173</v>
      </c>
      <c r="HA2" t="s">
        <v>174</v>
      </c>
      <c r="HB2" t="s">
        <v>175</v>
      </c>
      <c r="HC2" t="s">
        <v>176</v>
      </c>
      <c r="HD2" t="s">
        <v>177</v>
      </c>
      <c r="HE2" t="s">
        <v>178</v>
      </c>
      <c r="HF2" t="s">
        <v>179</v>
      </c>
      <c r="HG2" t="s">
        <v>180</v>
      </c>
      <c r="HH2" t="s">
        <v>181</v>
      </c>
      <c r="HI2" t="s">
        <v>182</v>
      </c>
      <c r="HJ2" t="s">
        <v>183</v>
      </c>
      <c r="HK2" t="s">
        <v>184</v>
      </c>
      <c r="HL2" t="s">
        <v>185</v>
      </c>
      <c r="HM2" t="s">
        <v>186</v>
      </c>
      <c r="HN2" t="s">
        <v>187</v>
      </c>
      <c r="HO2" t="s">
        <v>188</v>
      </c>
      <c r="HP2" t="s">
        <v>189</v>
      </c>
      <c r="HQ2" t="s">
        <v>190</v>
      </c>
      <c r="HR2" t="s">
        <v>191</v>
      </c>
      <c r="HS2" t="s">
        <v>192</v>
      </c>
      <c r="HT2" t="s">
        <v>193</v>
      </c>
      <c r="HU2" t="s">
        <v>194</v>
      </c>
      <c r="HV2" t="s">
        <v>195</v>
      </c>
      <c r="HW2" t="s">
        <v>196</v>
      </c>
      <c r="HX2" t="s">
        <v>197</v>
      </c>
      <c r="HY2" t="s">
        <v>198</v>
      </c>
      <c r="HZ2" t="s">
        <v>199</v>
      </c>
      <c r="IA2" t="s">
        <v>200</v>
      </c>
      <c r="IB2" t="s">
        <v>201</v>
      </c>
      <c r="IC2" t="s">
        <v>202</v>
      </c>
      <c r="ID2" t="s">
        <v>203</v>
      </c>
      <c r="IE2" t="s">
        <v>204</v>
      </c>
      <c r="IF2" t="s">
        <v>205</v>
      </c>
      <c r="IG2" t="s">
        <v>206</v>
      </c>
      <c r="IH2" t="s">
        <v>207</v>
      </c>
      <c r="II2" t="s">
        <v>208</v>
      </c>
      <c r="IJ2" t="s">
        <v>209</v>
      </c>
      <c r="IK2" t="s">
        <v>210</v>
      </c>
      <c r="IL2" t="s">
        <v>211</v>
      </c>
      <c r="IM2" t="s">
        <v>212</v>
      </c>
      <c r="IN2" t="s">
        <v>213</v>
      </c>
      <c r="IO2" t="s">
        <v>214</v>
      </c>
      <c r="IP2" t="s">
        <v>215</v>
      </c>
      <c r="IQ2" t="s">
        <v>216</v>
      </c>
      <c r="IR2" t="s">
        <v>217</v>
      </c>
      <c r="IS2" t="s">
        <v>218</v>
      </c>
      <c r="IT2" t="s">
        <v>219</v>
      </c>
      <c r="IU2" t="s">
        <v>220</v>
      </c>
      <c r="IV2" t="s">
        <v>221</v>
      </c>
      <c r="IW2" t="s">
        <v>222</v>
      </c>
      <c r="IX2" t="s">
        <v>223</v>
      </c>
      <c r="IY2" t="s">
        <v>224</v>
      </c>
      <c r="IZ2" t="s">
        <v>225</v>
      </c>
      <c r="JA2" t="s">
        <v>226</v>
      </c>
      <c r="JB2" t="s">
        <v>227</v>
      </c>
      <c r="JC2" t="s">
        <v>228</v>
      </c>
      <c r="JD2" t="s">
        <v>229</v>
      </c>
      <c r="JE2" t="s">
        <v>230</v>
      </c>
      <c r="JF2" t="s">
        <v>231</v>
      </c>
      <c r="JG2" t="s">
        <v>232</v>
      </c>
      <c r="JH2" t="s">
        <v>233</v>
      </c>
      <c r="JI2" t="s">
        <v>418</v>
      </c>
      <c r="JJ2" t="s">
        <v>418</v>
      </c>
      <c r="JK2" t="s">
        <v>984</v>
      </c>
    </row>
    <row r="3" spans="1:271" x14ac:dyDescent="0.2">
      <c r="B3" t="s">
        <v>234</v>
      </c>
      <c r="C3" t="s">
        <v>235</v>
      </c>
      <c r="D3" t="s">
        <v>236</v>
      </c>
      <c r="E3" t="s">
        <v>237</v>
      </c>
      <c r="F3" t="s">
        <v>4</v>
      </c>
      <c r="G3" t="s">
        <v>5</v>
      </c>
      <c r="H3" t="s">
        <v>6</v>
      </c>
      <c r="I3" t="s">
        <v>238</v>
      </c>
      <c r="J3" t="s">
        <v>239</v>
      </c>
      <c r="K3" t="s">
        <v>240</v>
      </c>
      <c r="L3" t="s">
        <v>241</v>
      </c>
      <c r="M3" t="s">
        <v>242</v>
      </c>
      <c r="N3" t="s">
        <v>243</v>
      </c>
      <c r="O3" t="s">
        <v>244</v>
      </c>
      <c r="P3" t="s">
        <v>245</v>
      </c>
      <c r="Q3" t="s">
        <v>246</v>
      </c>
      <c r="R3" t="s">
        <v>247</v>
      </c>
      <c r="S3" t="s">
        <v>248</v>
      </c>
      <c r="T3" t="s">
        <v>249</v>
      </c>
      <c r="U3" t="s">
        <v>250</v>
      </c>
      <c r="V3" t="s">
        <v>251</v>
      </c>
      <c r="W3" t="s">
        <v>252</v>
      </c>
      <c r="X3" t="s">
        <v>248</v>
      </c>
      <c r="Y3" t="s">
        <v>249</v>
      </c>
      <c r="Z3" t="s">
        <v>250</v>
      </c>
      <c r="AA3" t="s">
        <v>251</v>
      </c>
      <c r="AB3" t="s">
        <v>253</v>
      </c>
      <c r="AC3" t="s">
        <v>254</v>
      </c>
      <c r="AD3" t="s">
        <v>255</v>
      </c>
      <c r="AE3" t="s">
        <v>256</v>
      </c>
      <c r="AF3" t="s">
        <v>257</v>
      </c>
      <c r="AG3" t="s">
        <v>258</v>
      </c>
      <c r="AH3" t="s">
        <v>259</v>
      </c>
      <c r="AI3" t="s">
        <v>260</v>
      </c>
      <c r="AJ3" t="s">
        <v>261</v>
      </c>
      <c r="AK3" t="s">
        <v>262</v>
      </c>
      <c r="AL3" t="s">
        <v>263</v>
      </c>
      <c r="AM3" t="s">
        <v>264</v>
      </c>
      <c r="AN3" t="s">
        <v>265</v>
      </c>
      <c r="AO3" t="s">
        <v>266</v>
      </c>
      <c r="AP3" t="s">
        <v>267</v>
      </c>
      <c r="AQ3" t="s">
        <v>268</v>
      </c>
      <c r="AR3" t="s">
        <v>269</v>
      </c>
      <c r="AS3" t="s">
        <v>270</v>
      </c>
      <c r="AT3" t="s">
        <v>271</v>
      </c>
      <c r="AU3" t="s">
        <v>272</v>
      </c>
      <c r="AV3" t="s">
        <v>273</v>
      </c>
      <c r="AW3" t="s">
        <v>248</v>
      </c>
      <c r="AX3" t="s">
        <v>249</v>
      </c>
      <c r="AY3" t="s">
        <v>250</v>
      </c>
      <c r="AZ3" t="s">
        <v>251</v>
      </c>
      <c r="BA3" t="s">
        <v>248</v>
      </c>
      <c r="BB3" t="s">
        <v>249</v>
      </c>
      <c r="BC3" t="s">
        <v>250</v>
      </c>
      <c r="BD3" t="s">
        <v>251</v>
      </c>
      <c r="BE3" t="s">
        <v>274</v>
      </c>
      <c r="BF3" t="s">
        <v>275</v>
      </c>
      <c r="BG3" t="s">
        <v>276</v>
      </c>
      <c r="BH3" t="s">
        <v>416</v>
      </c>
      <c r="BI3" t="s">
        <v>277</v>
      </c>
      <c r="BJ3" t="s">
        <v>278</v>
      </c>
      <c r="BK3" t="s">
        <v>279</v>
      </c>
      <c r="BL3" t="s">
        <v>280</v>
      </c>
      <c r="BM3" t="s">
        <v>281</v>
      </c>
      <c r="BN3" t="s">
        <v>282</v>
      </c>
      <c r="BO3" t="s">
        <v>283</v>
      </c>
      <c r="BP3" t="s">
        <v>284</v>
      </c>
      <c r="BQ3" t="s">
        <v>285</v>
      </c>
      <c r="BR3" t="s">
        <v>286</v>
      </c>
      <c r="BS3" t="s">
        <v>287</v>
      </c>
      <c r="BT3" t="s">
        <v>288</v>
      </c>
      <c r="BU3" t="s">
        <v>289</v>
      </c>
      <c r="BV3" t="s">
        <v>290</v>
      </c>
      <c r="BW3" t="s">
        <v>248</v>
      </c>
      <c r="BX3" t="s">
        <v>249</v>
      </c>
      <c r="BY3" t="s">
        <v>250</v>
      </c>
      <c r="BZ3" t="s">
        <v>251</v>
      </c>
      <c r="CA3" t="s">
        <v>291</v>
      </c>
      <c r="CB3" t="s">
        <v>275</v>
      </c>
      <c r="CC3" t="s">
        <v>276</v>
      </c>
      <c r="CD3" t="s">
        <v>419</v>
      </c>
      <c r="CE3" t="s">
        <v>277</v>
      </c>
      <c r="CF3" t="s">
        <v>278</v>
      </c>
      <c r="CG3" t="s">
        <v>292</v>
      </c>
      <c r="CH3" t="s">
        <v>280</v>
      </c>
      <c r="CI3" t="s">
        <v>281</v>
      </c>
      <c r="CJ3" t="s">
        <v>293</v>
      </c>
      <c r="CK3" t="s">
        <v>283</v>
      </c>
      <c r="CL3" t="s">
        <v>284</v>
      </c>
      <c r="CM3" t="s">
        <v>294</v>
      </c>
      <c r="CN3" t="s">
        <v>286</v>
      </c>
      <c r="CO3" t="s">
        <v>287</v>
      </c>
      <c r="CP3" t="s">
        <v>295</v>
      </c>
      <c r="CQ3" t="s">
        <v>289</v>
      </c>
      <c r="CR3" t="s">
        <v>290</v>
      </c>
      <c r="CS3" t="s">
        <v>248</v>
      </c>
      <c r="CT3" t="s">
        <v>249</v>
      </c>
      <c r="CU3" t="s">
        <v>250</v>
      </c>
      <c r="CV3" t="s">
        <v>251</v>
      </c>
      <c r="CW3" t="s">
        <v>296</v>
      </c>
      <c r="CX3" t="s">
        <v>297</v>
      </c>
      <c r="CY3" t="s">
        <v>298</v>
      </c>
      <c r="CZ3" t="s">
        <v>299</v>
      </c>
      <c r="DA3" t="s">
        <v>300</v>
      </c>
      <c r="DB3" t="s">
        <v>301</v>
      </c>
      <c r="DC3" t="s">
        <v>302</v>
      </c>
      <c r="DD3" t="s">
        <v>303</v>
      </c>
      <c r="DE3" t="s">
        <v>304</v>
      </c>
      <c r="DF3" t="s">
        <v>305</v>
      </c>
      <c r="DG3" t="s">
        <v>248</v>
      </c>
      <c r="DH3" t="s">
        <v>249</v>
      </c>
      <c r="DI3" t="s">
        <v>250</v>
      </c>
      <c r="DJ3" t="s">
        <v>251</v>
      </c>
      <c r="DK3" t="s">
        <v>306</v>
      </c>
      <c r="DL3" t="s">
        <v>248</v>
      </c>
      <c r="DM3" t="s">
        <v>249</v>
      </c>
      <c r="DN3" t="s">
        <v>250</v>
      </c>
      <c r="DO3" t="s">
        <v>251</v>
      </c>
      <c r="DP3" t="s">
        <v>248</v>
      </c>
      <c r="DQ3" t="s">
        <v>249</v>
      </c>
      <c r="DR3" t="s">
        <v>250</v>
      </c>
      <c r="DS3" t="s">
        <v>251</v>
      </c>
      <c r="DT3" t="s">
        <v>307</v>
      </c>
      <c r="DU3" t="s">
        <v>275</v>
      </c>
      <c r="DV3" t="s">
        <v>276</v>
      </c>
      <c r="DW3" t="s">
        <v>308</v>
      </c>
      <c r="DX3" t="s">
        <v>277</v>
      </c>
      <c r="DY3" t="s">
        <v>278</v>
      </c>
      <c r="DZ3" t="s">
        <v>309</v>
      </c>
      <c r="EA3" t="s">
        <v>280</v>
      </c>
      <c r="EB3" t="s">
        <v>281</v>
      </c>
      <c r="EC3" t="s">
        <v>310</v>
      </c>
      <c r="ED3" t="s">
        <v>283</v>
      </c>
      <c r="EE3" t="s">
        <v>284</v>
      </c>
      <c r="EF3" t="s">
        <v>311</v>
      </c>
      <c r="EG3" t="s">
        <v>286</v>
      </c>
      <c r="EH3" t="s">
        <v>287</v>
      </c>
      <c r="EI3" t="s">
        <v>312</v>
      </c>
      <c r="EJ3" t="s">
        <v>289</v>
      </c>
      <c r="EK3" t="s">
        <v>290</v>
      </c>
      <c r="EL3" t="s">
        <v>248</v>
      </c>
      <c r="EM3" t="s">
        <v>249</v>
      </c>
      <c r="EN3" t="s">
        <v>250</v>
      </c>
      <c r="EO3" t="s">
        <v>251</v>
      </c>
      <c r="EP3" t="s">
        <v>313</v>
      </c>
      <c r="EQ3" t="s">
        <v>275</v>
      </c>
      <c r="ER3" t="s">
        <v>276</v>
      </c>
      <c r="ES3" t="s">
        <v>419</v>
      </c>
      <c r="ET3" t="s">
        <v>277</v>
      </c>
      <c r="EU3" t="s">
        <v>278</v>
      </c>
      <c r="EV3" t="s">
        <v>314</v>
      </c>
      <c r="EW3" t="s">
        <v>280</v>
      </c>
      <c r="EX3" t="s">
        <v>281</v>
      </c>
      <c r="EY3" t="s">
        <v>315</v>
      </c>
      <c r="EZ3" t="s">
        <v>283</v>
      </c>
      <c r="FA3" t="s">
        <v>284</v>
      </c>
      <c r="FB3" t="s">
        <v>316</v>
      </c>
      <c r="FC3" t="s">
        <v>286</v>
      </c>
      <c r="FD3" t="s">
        <v>287</v>
      </c>
      <c r="FE3" t="s">
        <v>317</v>
      </c>
      <c r="FF3" t="s">
        <v>289</v>
      </c>
      <c r="FG3" t="s">
        <v>290</v>
      </c>
      <c r="FH3" t="s">
        <v>248</v>
      </c>
      <c r="FI3" t="s">
        <v>249</v>
      </c>
      <c r="FJ3" t="s">
        <v>250</v>
      </c>
      <c r="FK3" t="s">
        <v>251</v>
      </c>
      <c r="FL3" t="s">
        <v>932</v>
      </c>
      <c r="FM3" t="s">
        <v>933</v>
      </c>
      <c r="FN3" t="s">
        <v>297</v>
      </c>
      <c r="FO3" t="s">
        <v>298</v>
      </c>
      <c r="FP3" t="s">
        <v>934</v>
      </c>
      <c r="FQ3" t="s">
        <v>935</v>
      </c>
      <c r="FR3" t="s">
        <v>318</v>
      </c>
      <c r="FS3" t="s">
        <v>302</v>
      </c>
      <c r="FT3" t="s">
        <v>319</v>
      </c>
      <c r="FU3" t="s">
        <v>304</v>
      </c>
      <c r="FV3" t="s">
        <v>305</v>
      </c>
      <c r="FW3" t="s">
        <v>248</v>
      </c>
      <c r="FX3" t="s">
        <v>249</v>
      </c>
      <c r="FY3" t="s">
        <v>250</v>
      </c>
      <c r="FZ3" t="s">
        <v>251</v>
      </c>
      <c r="GA3" t="s">
        <v>320</v>
      </c>
      <c r="GB3" t="s">
        <v>275</v>
      </c>
      <c r="GC3" t="s">
        <v>276</v>
      </c>
      <c r="GD3" t="s">
        <v>321</v>
      </c>
      <c r="GE3" t="s">
        <v>277</v>
      </c>
      <c r="GF3" t="s">
        <v>278</v>
      </c>
      <c r="GG3" t="s">
        <v>322</v>
      </c>
      <c r="GH3" t="s">
        <v>280</v>
      </c>
      <c r="GI3" t="s">
        <v>281</v>
      </c>
      <c r="GJ3" t="s">
        <v>323</v>
      </c>
      <c r="GK3" t="s">
        <v>283</v>
      </c>
      <c r="GL3" t="s">
        <v>284</v>
      </c>
      <c r="GM3" t="s">
        <v>324</v>
      </c>
      <c r="GN3" t="s">
        <v>286</v>
      </c>
      <c r="GO3" t="s">
        <v>287</v>
      </c>
      <c r="GP3" t="s">
        <v>325</v>
      </c>
      <c r="GQ3" t="s">
        <v>289</v>
      </c>
      <c r="GR3" t="s">
        <v>290</v>
      </c>
      <c r="GS3" t="s">
        <v>248</v>
      </c>
      <c r="GT3" t="s">
        <v>249</v>
      </c>
      <c r="GU3" t="s">
        <v>250</v>
      </c>
      <c r="GV3" t="s">
        <v>251</v>
      </c>
      <c r="GW3" t="s">
        <v>326</v>
      </c>
      <c r="GX3" t="s">
        <v>275</v>
      </c>
      <c r="GY3" t="s">
        <v>276</v>
      </c>
      <c r="GZ3" t="s">
        <v>327</v>
      </c>
      <c r="HA3" t="s">
        <v>277</v>
      </c>
      <c r="HB3" t="s">
        <v>278</v>
      </c>
      <c r="HC3" t="s">
        <v>328</v>
      </c>
      <c r="HD3" t="s">
        <v>280</v>
      </c>
      <c r="HE3" t="s">
        <v>281</v>
      </c>
      <c r="HF3" t="s">
        <v>329</v>
      </c>
      <c r="HG3" t="s">
        <v>283</v>
      </c>
      <c r="HH3" t="s">
        <v>284</v>
      </c>
      <c r="HI3" t="s">
        <v>330</v>
      </c>
      <c r="HJ3" t="s">
        <v>286</v>
      </c>
      <c r="HK3" t="s">
        <v>287</v>
      </c>
      <c r="HL3" t="s">
        <v>331</v>
      </c>
      <c r="HM3" t="s">
        <v>289</v>
      </c>
      <c r="HN3" t="s">
        <v>290</v>
      </c>
      <c r="HO3" t="s">
        <v>248</v>
      </c>
      <c r="HP3" t="s">
        <v>249</v>
      </c>
      <c r="HQ3" t="s">
        <v>250</v>
      </c>
      <c r="HR3" t="s">
        <v>251</v>
      </c>
      <c r="HS3" t="s">
        <v>332</v>
      </c>
      <c r="HT3" t="s">
        <v>275</v>
      </c>
      <c r="HU3" t="s">
        <v>276</v>
      </c>
      <c r="HV3" t="s">
        <v>333</v>
      </c>
      <c r="HW3" t="s">
        <v>277</v>
      </c>
      <c r="HX3" t="s">
        <v>278</v>
      </c>
      <c r="HY3" t="s">
        <v>334</v>
      </c>
      <c r="HZ3" t="s">
        <v>280</v>
      </c>
      <c r="IA3" t="s">
        <v>281</v>
      </c>
      <c r="IB3" t="s">
        <v>335</v>
      </c>
      <c r="IC3" t="s">
        <v>283</v>
      </c>
      <c r="ID3" t="s">
        <v>284</v>
      </c>
      <c r="IE3" t="s">
        <v>336</v>
      </c>
      <c r="IF3" t="s">
        <v>286</v>
      </c>
      <c r="IG3" t="s">
        <v>287</v>
      </c>
      <c r="IH3" t="s">
        <v>337</v>
      </c>
      <c r="II3" t="s">
        <v>289</v>
      </c>
      <c r="IJ3" t="s">
        <v>290</v>
      </c>
      <c r="IK3" t="s">
        <v>248</v>
      </c>
      <c r="IL3" t="s">
        <v>249</v>
      </c>
      <c r="IM3" t="s">
        <v>250</v>
      </c>
      <c r="IN3" t="s">
        <v>251</v>
      </c>
      <c r="IO3" t="s">
        <v>338</v>
      </c>
      <c r="IP3" t="s">
        <v>275</v>
      </c>
      <c r="IQ3" t="s">
        <v>276</v>
      </c>
      <c r="IR3" t="s">
        <v>339</v>
      </c>
      <c r="IS3" t="s">
        <v>277</v>
      </c>
      <c r="IT3" t="s">
        <v>278</v>
      </c>
      <c r="IU3" t="s">
        <v>340</v>
      </c>
      <c r="IV3" t="s">
        <v>280</v>
      </c>
      <c r="IW3" t="s">
        <v>281</v>
      </c>
      <c r="IX3" t="s">
        <v>341</v>
      </c>
      <c r="IY3" t="s">
        <v>283</v>
      </c>
      <c r="IZ3" t="s">
        <v>284</v>
      </c>
      <c r="JA3" t="s">
        <v>342</v>
      </c>
      <c r="JB3" t="s">
        <v>286</v>
      </c>
      <c r="JC3" t="s">
        <v>287</v>
      </c>
      <c r="JD3" t="s">
        <v>343</v>
      </c>
      <c r="JE3" t="s">
        <v>289</v>
      </c>
      <c r="JF3" t="s">
        <v>290</v>
      </c>
      <c r="JG3" t="s">
        <v>232</v>
      </c>
      <c r="JH3" t="s">
        <v>233</v>
      </c>
    </row>
    <row r="4" spans="1:271" x14ac:dyDescent="0.2">
      <c r="B4" t="s">
        <v>0</v>
      </c>
      <c r="C4" t="s">
        <v>1</v>
      </c>
      <c r="D4" t="s">
        <v>2</v>
      </c>
      <c r="E4" t="s">
        <v>3</v>
      </c>
      <c r="F4" t="s">
        <v>4</v>
      </c>
      <c r="G4" t="s">
        <v>5</v>
      </c>
      <c r="H4" t="s">
        <v>6</v>
      </c>
      <c r="I4" t="s">
        <v>7</v>
      </c>
      <c r="J4" t="s">
        <v>8</v>
      </c>
      <c r="O4" t="s">
        <v>13</v>
      </c>
      <c r="P4" t="s">
        <v>14</v>
      </c>
      <c r="Q4" t="s">
        <v>15</v>
      </c>
      <c r="R4" t="s">
        <v>16</v>
      </c>
      <c r="S4" t="s">
        <v>391</v>
      </c>
      <c r="T4" t="s">
        <v>392</v>
      </c>
      <c r="U4" t="s">
        <v>393</v>
      </c>
      <c r="V4" t="s">
        <v>394</v>
      </c>
      <c r="W4" t="s">
        <v>395</v>
      </c>
      <c r="X4" t="str">
        <f>"Demogr"&amp;RIGHT(X2,12)</f>
        <v>Demogr_First Click</v>
      </c>
      <c r="Y4" t="str">
        <f>"Demogr"&amp;RIGHT(Y2,11)</f>
        <v>Demogr_Last Click</v>
      </c>
      <c r="Z4" t="str">
        <f>"Demogr"&amp;RIGHT(Z2,12)</f>
        <v>Demogr_Page Submit</v>
      </c>
      <c r="AA4" t="str">
        <f>"Demogr"&amp;RIGHT(AA2,12)</f>
        <v>Demogr_Click Count</v>
      </c>
      <c r="AB4" s="1" t="s">
        <v>396</v>
      </c>
      <c r="AC4" s="1" t="s">
        <v>397</v>
      </c>
      <c r="AD4" s="1" t="s">
        <v>398</v>
      </c>
      <c r="AE4" s="1" t="s">
        <v>399</v>
      </c>
      <c r="AF4" s="1" t="s">
        <v>400</v>
      </c>
      <c r="AG4" s="1" t="s">
        <v>401</v>
      </c>
      <c r="AH4" s="1" t="s">
        <v>402</v>
      </c>
      <c r="AI4" s="1" t="s">
        <v>403</v>
      </c>
      <c r="AJ4" s="1" t="s">
        <v>982</v>
      </c>
      <c r="AK4" s="1" t="s">
        <v>404</v>
      </c>
      <c r="AL4" s="1" t="s">
        <v>405</v>
      </c>
      <c r="AM4" s="1" t="s">
        <v>406</v>
      </c>
      <c r="AN4" s="1" t="s">
        <v>407</v>
      </c>
      <c r="AO4" s="1" t="s">
        <v>408</v>
      </c>
      <c r="AP4" s="1" t="s">
        <v>409</v>
      </c>
      <c r="AQ4" s="1" t="s">
        <v>410</v>
      </c>
      <c r="AR4" s="1" t="s">
        <v>411</v>
      </c>
      <c r="AS4" s="1" t="s">
        <v>412</v>
      </c>
      <c r="AT4" s="1" t="s">
        <v>413</v>
      </c>
      <c r="AU4" s="1" t="s">
        <v>414</v>
      </c>
      <c r="AV4" s="1" t="s">
        <v>415</v>
      </c>
      <c r="AW4" t="str">
        <f>"Tutorial"&amp;RIGHT(AW2,12)</f>
        <v>Tutorial_First Click</v>
      </c>
      <c r="AX4" t="str">
        <f>"Tutorial"&amp;RIGHT(AX2,11)</f>
        <v>Tutorial_Last Click</v>
      </c>
      <c r="AY4" t="str">
        <f>"Tutorial"&amp;RIGHT(AY2,12)</f>
        <v>Tutorial_Page Submit</v>
      </c>
      <c r="AZ4" t="str">
        <f>"Tutorial"&amp;RIGHT(AZ2,12)</f>
        <v>Tutorial_Click Count</v>
      </c>
      <c r="BA4" t="str">
        <f>"P1.Task"&amp;RIGHT(BA2,12)</f>
        <v>P1.Task_First Click</v>
      </c>
      <c r="BB4" t="str">
        <f>"P1.Task"&amp;RIGHT(BB2,11)</f>
        <v>P1.Task_Last Click</v>
      </c>
      <c r="BC4" t="str">
        <f>"P1.Task"&amp;RIGHT(BC2,12)</f>
        <v>P1.Task_Page Submit</v>
      </c>
      <c r="BD4" t="str">
        <f>"P1.Task"&amp;RIGHT(BD2,12)</f>
        <v>P1.Task_Click Count</v>
      </c>
      <c r="BE4" t="str">
        <f>LEFT(BE3,5)</f>
        <v>G1-Q1</v>
      </c>
      <c r="BF4" t="str">
        <f>BE4&amp;".Perc.Conf"</f>
        <v>G1-Q1.Perc.Conf</v>
      </c>
      <c r="BG4" t="str">
        <f>BE4&amp;".Perc.Diff"</f>
        <v>G1-Q1.Perc.Diff</v>
      </c>
      <c r="BH4" t="str">
        <f>LEFT(BH3,5)</f>
        <v>G1-Q2</v>
      </c>
      <c r="BI4" t="str">
        <f>BH4&amp;".Perc.Conf"</f>
        <v>G1-Q2.Perc.Conf</v>
      </c>
      <c r="BJ4" t="str">
        <f>BH4&amp;".Perc.Diff"</f>
        <v>G1-Q2.Perc.Diff</v>
      </c>
      <c r="BK4" t="str">
        <f>LEFT(BK3,5)</f>
        <v>G1-Q3</v>
      </c>
      <c r="BL4" t="str">
        <f>BK4&amp;".Perc.Conf"</f>
        <v>G1-Q3.Perc.Conf</v>
      </c>
      <c r="BM4" t="str">
        <f>BK4&amp;".Perc.Diff"</f>
        <v>G1-Q3.Perc.Diff</v>
      </c>
      <c r="BN4" t="str">
        <f>LEFT(BN3,5)</f>
        <v>G1-Q4</v>
      </c>
      <c r="BO4" t="str">
        <f>BN4&amp;".Perc.Conf"</f>
        <v>G1-Q4.Perc.Conf</v>
      </c>
      <c r="BP4" t="str">
        <f>BN4&amp;".Perc.Diff"</f>
        <v>G1-Q4.Perc.Diff</v>
      </c>
      <c r="BQ4" t="str">
        <f>LEFT(BQ3,5)</f>
        <v>G1-Q5</v>
      </c>
      <c r="BR4" t="str">
        <f>BQ4&amp;".Perc.Conf"</f>
        <v>G1-Q5.Perc.Conf</v>
      </c>
      <c r="BS4" t="str">
        <f>BQ4&amp;".Perc.Diff"</f>
        <v>G1-Q5.Perc.Diff</v>
      </c>
      <c r="BT4" t="str">
        <f>LEFT(BT3,5)</f>
        <v>G1-Q6</v>
      </c>
      <c r="BU4" t="str">
        <f>BT4&amp;".Perc.Conf"</f>
        <v>G1-Q6.Perc.Conf</v>
      </c>
      <c r="BV4" t="str">
        <f>BT4&amp;".Perc.Diff"</f>
        <v>G1-Q6.Perc.Diff</v>
      </c>
      <c r="BW4" t="str">
        <f>"P1.Task"&amp;RIGHT(BW2,12)</f>
        <v>P1.Task_First Click</v>
      </c>
      <c r="BX4" t="str">
        <f>"P1.Task"&amp;RIGHT(BX2,11)</f>
        <v>P1.Task_Last Click</v>
      </c>
      <c r="BY4" t="str">
        <f>"P1.Task"&amp;RIGHT(BY2,12)</f>
        <v>P1.Task_Page Submit</v>
      </c>
      <c r="BZ4" t="str">
        <f>"P1.Task"&amp;RIGHT(BZ2,12)</f>
        <v>P1.Task_Click Count</v>
      </c>
      <c r="CA4" t="str">
        <f>LEFT(CA3,5)</f>
        <v>G2-Q1</v>
      </c>
      <c r="CB4" t="str">
        <f>CA4&amp;".Perc.Conf"</f>
        <v>G2-Q1.Perc.Conf</v>
      </c>
      <c r="CC4" t="str">
        <f>CA4&amp;".Perc.Diff"</f>
        <v>G2-Q1.Perc.Diff</v>
      </c>
      <c r="CD4" t="str">
        <f>LEFT(CD3,5)</f>
        <v>G2-Q2</v>
      </c>
      <c r="CE4" t="str">
        <f>CD4&amp;".Perc.Conf"</f>
        <v>G2-Q2.Perc.Conf</v>
      </c>
      <c r="CF4" t="str">
        <f>CD4&amp;".Perc.Diff"</f>
        <v>G2-Q2.Perc.Diff</v>
      </c>
      <c r="CG4" t="str">
        <f>LEFT(CG3,5)</f>
        <v>G2-Q3</v>
      </c>
      <c r="CH4" t="str">
        <f>CG4&amp;".Perc.Conf"</f>
        <v>G2-Q3.Perc.Conf</v>
      </c>
      <c r="CI4" t="str">
        <f>CG4&amp;".Perc.Diff"</f>
        <v>G2-Q3.Perc.Diff</v>
      </c>
      <c r="CJ4" t="str">
        <f>LEFT(CJ3,5)</f>
        <v>G2-Q4</v>
      </c>
      <c r="CK4" t="str">
        <f>CJ4&amp;".Perc.Conf"</f>
        <v>G2-Q4.Perc.Conf</v>
      </c>
      <c r="CL4" t="str">
        <f>CJ4&amp;".Perc.Diff"</f>
        <v>G2-Q4.Perc.Diff</v>
      </c>
      <c r="CM4" t="str">
        <f>LEFT(CM3,5)</f>
        <v>G2-Q5</v>
      </c>
      <c r="CN4" t="str">
        <f>CM4&amp;".Perc.Conf"</f>
        <v>G2-Q5.Perc.Conf</v>
      </c>
      <c r="CO4" t="str">
        <f>CM4&amp;".Perc.Diff"</f>
        <v>G2-Q5.Perc.Diff</v>
      </c>
      <c r="CP4" t="str">
        <f>LEFT(CP3,5)</f>
        <v>G2-Q6</v>
      </c>
      <c r="CQ4" t="str">
        <f>CP4&amp;".Perc.Conf"</f>
        <v>G2-Q6.Perc.Conf</v>
      </c>
      <c r="CR4" t="str">
        <f>CP4&amp;".Perc.Diff"</f>
        <v>G2-Q6.Perc.Diff</v>
      </c>
      <c r="CS4" t="str">
        <f>"P1.Post.Task."&amp;RIGHT(CS$2,LEN(CS$2)-FIND("_",CS$2))</f>
        <v>P1.Post.Task.First Click</v>
      </c>
      <c r="CT4" t="str">
        <f>"P1.Post.Task."&amp;RIGHT(CT$2,LEN(CT$2)-FIND("_",CT$2))</f>
        <v>P1.Post.Task.Last Click</v>
      </c>
      <c r="CU4" t="str">
        <f>"P1.Post.Task."&amp;RIGHT(CU$2,LEN(CU$2)-FIND("_",CU$2))</f>
        <v>P1.Post.Task.Page Submit</v>
      </c>
      <c r="CV4" t="str">
        <f>"P1.Post.Task."&amp;RIGHT(CV$2,LEN(CV$2)-FIND("_",CV$2))</f>
        <v>P1.Post.Task.Click Count</v>
      </c>
      <c r="CW4" t="str">
        <f t="shared" ref="CW4:DF4" si="0">"P1."&amp;CW2</f>
        <v>P1.ENOUGH.TIME</v>
      </c>
      <c r="CX4" t="str">
        <f t="shared" si="0"/>
        <v>P1.CLEAR.OBJECTIVE</v>
      </c>
      <c r="CY4" t="str">
        <f t="shared" si="0"/>
        <v>P1.CLEAR.TASK</v>
      </c>
      <c r="CZ4" t="str">
        <f t="shared" si="0"/>
        <v>P1.CLEAR.QUESTION</v>
      </c>
      <c r="DA4" t="str">
        <f t="shared" si="0"/>
        <v>P1.DIFFICULTY.QUESTIONS</v>
      </c>
      <c r="DB4" t="str">
        <f t="shared" si="0"/>
        <v>P1.DIFFICULTY.COMPR.GRAPH</v>
      </c>
      <c r="DC4" t="str">
        <f t="shared" si="0"/>
        <v>P1.DIFFICULTY.DIGITAL.GRAPH</v>
      </c>
      <c r="DD4" t="str">
        <f t="shared" si="0"/>
        <v>P1.DIFFICULTY.COMPR.TAB</v>
      </c>
      <c r="DE4" t="str">
        <f t="shared" si="0"/>
        <v>P1.DIFFICULTY.DIGITAL.TAB</v>
      </c>
      <c r="DF4" t="str">
        <f t="shared" si="0"/>
        <v>P1.DIFFICULTY.QUALTRICS</v>
      </c>
      <c r="DG4" t="str">
        <f>"Break"&amp;RIGHT(DG2,12)</f>
        <v>Break_First Click</v>
      </c>
      <c r="DH4" t="str">
        <f>"Break"&amp;RIGHT(DH2,12)</f>
        <v>Break2_Last Click</v>
      </c>
      <c r="DI4" t="str">
        <f>"Break"&amp;RIGHT(DI2,12)</f>
        <v>Break_Page Submit</v>
      </c>
      <c r="DJ4" t="str">
        <f>"Break"&amp;RIGHT(DJ2,12)</f>
        <v>Break_Click Count</v>
      </c>
      <c r="DK4" t="s">
        <v>446</v>
      </c>
      <c r="DL4" t="str">
        <f>"P2.Tutorial"&amp;RIGHT(DL2,12)</f>
        <v>P2.Tutorial_First Click</v>
      </c>
      <c r="DM4" t="str">
        <f>"P2.Tutorial"&amp;RIGHT(DM2,11)</f>
        <v>P2.Tutorial_Last Click</v>
      </c>
      <c r="DN4" t="str">
        <f>"P2.Tutorial"&amp;RIGHT(DN2,12)</f>
        <v>P2.Tutorial_Page Submit</v>
      </c>
      <c r="DO4" t="str">
        <f>"P2.Tutorial"&amp;RIGHT(DO2,12)</f>
        <v>P2.Tutorial_Click Count</v>
      </c>
      <c r="DP4" t="str">
        <f>"GRAPH.P2.Task"&amp;RIGHT(DP2,12)</f>
        <v>GRAPH.P2.Task_First Click</v>
      </c>
      <c r="DQ4" t="str">
        <f>"GRAPH.P2.Task"&amp;RIGHT(DQ2,11)</f>
        <v>GRAPH.P2.Task_Last Click</v>
      </c>
      <c r="DR4" t="str">
        <f>"GRAPH.P2.Task"&amp;RIGHT(DR2,12)</f>
        <v>GRAPH.P2.Task_Page Submit</v>
      </c>
      <c r="DS4" t="str">
        <f>"GRAPH.P2.Task"&amp;RIGHT(DS2,12)</f>
        <v>GRAPH.P2.Task_Click Count</v>
      </c>
      <c r="DT4" t="str">
        <f>LEFT(DT3,5)</f>
        <v>G1-Q1</v>
      </c>
      <c r="DU4" t="str">
        <f>DT4&amp;".Perc.Conf"</f>
        <v>G1-Q1.Perc.Conf</v>
      </c>
      <c r="DV4" t="str">
        <f>DT4&amp;".Perc.Diff"</f>
        <v>G1-Q1.Perc.Diff</v>
      </c>
      <c r="DW4" t="str">
        <f>LEFT(DW3,5)</f>
        <v>G1-Q2</v>
      </c>
      <c r="DX4" t="str">
        <f>DW4&amp;".Perc.Conf"</f>
        <v>G1-Q2.Perc.Conf</v>
      </c>
      <c r="DY4" t="str">
        <f>DW4&amp;".Perc.Diff"</f>
        <v>G1-Q2.Perc.Diff</v>
      </c>
      <c r="DZ4" t="str">
        <f>LEFT(DZ3,5)</f>
        <v>G1-Q3</v>
      </c>
      <c r="EA4" t="str">
        <f>DZ4&amp;".Perc.Conf"</f>
        <v>G1-Q3.Perc.Conf</v>
      </c>
      <c r="EB4" t="str">
        <f>DZ4&amp;".Perc.Diff"</f>
        <v>G1-Q3.Perc.Diff</v>
      </c>
      <c r="EC4" t="str">
        <f>LEFT(EC3,5)</f>
        <v>G1-Q4</v>
      </c>
      <c r="ED4" t="str">
        <f>EC4&amp;".Perc.Conf"</f>
        <v>G1-Q4.Perc.Conf</v>
      </c>
      <c r="EE4" t="str">
        <f>EC4&amp;".Perc.Diff"</f>
        <v>G1-Q4.Perc.Diff</v>
      </c>
      <c r="EF4" t="str">
        <f>LEFT(EF3,5)</f>
        <v>G1-Q5</v>
      </c>
      <c r="EG4" t="str">
        <f>EF4&amp;".Perc.Conf"</f>
        <v>G1-Q5.Perc.Conf</v>
      </c>
      <c r="EH4" t="str">
        <f>EF4&amp;".Perc.Diff"</f>
        <v>G1-Q5.Perc.Diff</v>
      </c>
      <c r="EI4" t="str">
        <f>LEFT(EI3,5)</f>
        <v>G1-Q6</v>
      </c>
      <c r="EJ4" t="str">
        <f>EI4&amp;".Perc.Conf"</f>
        <v>G1-Q6.Perc.Conf</v>
      </c>
      <c r="EK4" t="str">
        <f>EI4&amp;".Perc.Diff"</f>
        <v>G1-Q6.Perc.Diff</v>
      </c>
      <c r="EL4" t="str">
        <f>"P2.Task"&amp;RIGHT(EL2,12)</f>
        <v>P2.Task_First Click</v>
      </c>
      <c r="EM4" t="str">
        <f>"P2.Task"&amp;RIGHT(EM2,11)</f>
        <v>P2.Task_Last Click</v>
      </c>
      <c r="EN4" t="str">
        <f>"P2.Task"&amp;RIGHT(EN2,12)</f>
        <v>P2.Task_Page Submit</v>
      </c>
      <c r="EO4" t="str">
        <f>"P2.Task"&amp;RIGHT(EO2,12)</f>
        <v>P2.Task_Click Count</v>
      </c>
      <c r="EP4" t="str">
        <f>LEFT(EP3,5)</f>
        <v>G2-Q1</v>
      </c>
      <c r="EQ4" t="str">
        <f>EP4&amp;".Perc.Conf"</f>
        <v>G2-Q1.Perc.Conf</v>
      </c>
      <c r="ER4" t="str">
        <f>EP4&amp;".Perc.Diff"</f>
        <v>G2-Q1.Perc.Diff</v>
      </c>
      <c r="ES4" t="str">
        <f>LEFT(ES3,5)</f>
        <v>G2-Q2</v>
      </c>
      <c r="ET4" t="str">
        <f>ES4&amp;".Perc.Conf"</f>
        <v>G2-Q2.Perc.Conf</v>
      </c>
      <c r="EU4" t="str">
        <f>ES4&amp;".Perc.Diff"</f>
        <v>G2-Q2.Perc.Diff</v>
      </c>
      <c r="EV4" t="str">
        <f>LEFT(EV3,5)</f>
        <v>G2-Q3</v>
      </c>
      <c r="EW4" t="str">
        <f>EV4&amp;".Perc.Conf"</f>
        <v>G2-Q3.Perc.Conf</v>
      </c>
      <c r="EX4" t="str">
        <f>EV4&amp;".Perc.Diff"</f>
        <v>G2-Q3.Perc.Diff</v>
      </c>
      <c r="EY4" t="str">
        <f>LEFT(EY3,5)</f>
        <v>G2-Q4</v>
      </c>
      <c r="EZ4" t="str">
        <f>EY4&amp;".Perc.Conf"</f>
        <v>G2-Q4.Perc.Conf</v>
      </c>
      <c r="FA4" t="str">
        <f>EY4&amp;".Perc.Diff"</f>
        <v>G2-Q4.Perc.Diff</v>
      </c>
      <c r="FB4" t="str">
        <f>LEFT(FB3,5)</f>
        <v>G2-Q5</v>
      </c>
      <c r="FC4" t="str">
        <f>FB4&amp;".Perc.Conf"</f>
        <v>G2-Q5.Perc.Conf</v>
      </c>
      <c r="FD4" t="str">
        <f>FB4&amp;".Perc.Diff"</f>
        <v>G2-Q5.Perc.Diff</v>
      </c>
      <c r="FE4" t="str">
        <f>LEFT(FE3,5)</f>
        <v>G2-Q6</v>
      </c>
      <c r="FF4" t="str">
        <f>FE4&amp;".Perc.Conf"</f>
        <v>G2-Q6.Perc.Conf</v>
      </c>
      <c r="FG4" t="str">
        <f>FE4&amp;".Perc.Diff"</f>
        <v>G2-Q6.Perc.Diff</v>
      </c>
      <c r="FH4" t="str">
        <f>"P2.Post.Task."&amp;RIGHT(FH$2,LEN(FH$2)-FIND("_",FH$2))</f>
        <v>P2.Post.Task.First Click</v>
      </c>
      <c r="FI4" t="str">
        <f>"P2.Post.Task."&amp;RIGHT(FI$2,LEN(FI$2)-FIND("_",FI$2))</f>
        <v>P2.Post.Task.Last Click</v>
      </c>
      <c r="FJ4" t="str">
        <f>"P2.Post.Task."&amp;RIGHT(FJ$2,LEN(FJ$2)-FIND("_",FJ$2))</f>
        <v>P2.Post.Task.Page Submit</v>
      </c>
      <c r="FK4" t="str">
        <f>"P2.Post.Task."&amp;RIGHT(FK$2,LEN(FK$2)-FIND("_",FK$2))</f>
        <v>P2.Post.Task.Click Count</v>
      </c>
      <c r="FL4" t="str">
        <f t="shared" ref="FL4:FV5" si="1">"P2."&amp;FL$2</f>
        <v>P2.ENOUGH.TIME.MEMORIZE</v>
      </c>
      <c r="FM4" t="str">
        <f t="shared" si="1"/>
        <v>P2.ENOUGH.TIME</v>
      </c>
      <c r="FN4" t="str">
        <f t="shared" si="1"/>
        <v>P2.CLEAR.OBJECTIVE</v>
      </c>
      <c r="FO4" t="str">
        <f t="shared" si="1"/>
        <v>P2.CLEAR.TASK</v>
      </c>
      <c r="FP4" t="str">
        <f t="shared" si="1"/>
        <v>P2.CLEAR.QUESTION</v>
      </c>
      <c r="FQ4" t="str">
        <f t="shared" si="1"/>
        <v>P2.DIFFICULTY.QUESTIONS</v>
      </c>
      <c r="FR4" t="str">
        <f t="shared" si="1"/>
        <v>P2.DIFFICULTY.MEMORIZ.GRAPH</v>
      </c>
      <c r="FS4" t="str">
        <f t="shared" si="1"/>
        <v>P2.DIFFICULTY.DIGITAL.GRAPH</v>
      </c>
      <c r="FT4" t="str">
        <f t="shared" si="1"/>
        <v>P2.DIFFICULTY.MEMORIZ.TAB</v>
      </c>
      <c r="FU4" t="str">
        <f t="shared" si="1"/>
        <v>P2.DIFFICULTY.DIGITAL.TAB</v>
      </c>
      <c r="FV4" t="str">
        <f t="shared" si="1"/>
        <v>P2.DIFFICULTY.QUALTRICS</v>
      </c>
      <c r="FW4" t="str">
        <f>"TAB.P1.Task"&amp;RIGHT(FW2,12)</f>
        <v>TAB.P1.Task_First Click</v>
      </c>
      <c r="FX4" t="str">
        <f>"TAB.P1.Task"&amp;RIGHT(FX2,11)</f>
        <v>TAB.P1.Task_Last Click</v>
      </c>
      <c r="FY4" t="str">
        <f>"TAB.P1.Task"&amp;RIGHT(FY2,12)</f>
        <v>TAB.P1.Task_Page Submit</v>
      </c>
      <c r="FZ4" t="str">
        <f>"TAB.P1.Task"&amp;RIGHT(FZ2,12)</f>
        <v>TAB.P1.Task_Click Count</v>
      </c>
      <c r="GA4" t="str">
        <f>LEFT(GA3,5)</f>
        <v>G1-Q1</v>
      </c>
      <c r="GB4" t="str">
        <f>GA4&amp;".Perc.Conf"</f>
        <v>G1-Q1.Perc.Conf</v>
      </c>
      <c r="GC4" t="str">
        <f>GA4&amp;".Perc.Diff"</f>
        <v>G1-Q1.Perc.Diff</v>
      </c>
      <c r="GD4" t="str">
        <f>LEFT(GD3,5)</f>
        <v>G1-Q2</v>
      </c>
      <c r="GE4" t="str">
        <f>GD4&amp;".Perc.Conf"</f>
        <v>G1-Q2.Perc.Conf</v>
      </c>
      <c r="GF4" t="str">
        <f>GD4&amp;".Perc.Diff"</f>
        <v>G1-Q2.Perc.Diff</v>
      </c>
      <c r="GG4" t="str">
        <f>LEFT(GG3,5)</f>
        <v>G1-Q3</v>
      </c>
      <c r="GH4" t="str">
        <f>GG4&amp;".Perc.Conf"</f>
        <v>G1-Q3.Perc.Conf</v>
      </c>
      <c r="GI4" t="str">
        <f>GG4&amp;".Perc.Diff"</f>
        <v>G1-Q3.Perc.Diff</v>
      </c>
      <c r="GJ4" t="str">
        <f>LEFT(GJ3,5)</f>
        <v>G1-Q4</v>
      </c>
      <c r="GK4" t="str">
        <f>GJ4&amp;".Perc.Conf"</f>
        <v>G1-Q4.Perc.Conf</v>
      </c>
      <c r="GL4" t="str">
        <f>GJ4&amp;".Perc.Diff"</f>
        <v>G1-Q4.Perc.Diff</v>
      </c>
      <c r="GM4" t="str">
        <f>LEFT(GM3,5)</f>
        <v>G1-Q5</v>
      </c>
      <c r="GN4" t="str">
        <f>GM4&amp;".Perc.Conf"</f>
        <v>G1-Q5.Perc.Conf</v>
      </c>
      <c r="GO4" t="str">
        <f>GM4&amp;".Perc.Diff"</f>
        <v>G1-Q5.Perc.Diff</v>
      </c>
      <c r="GP4" t="str">
        <f>LEFT(GP3,5)</f>
        <v>G1-Q6</v>
      </c>
      <c r="GQ4" t="str">
        <f>GP4&amp;".Perc.Conf"</f>
        <v>G1-Q6.Perc.Conf</v>
      </c>
      <c r="GR4" t="str">
        <f>GP4&amp;".Perc.Diff"</f>
        <v>G1-Q6.Perc.Diff</v>
      </c>
      <c r="GS4" t="str">
        <f>"TAB.P1.Task"&amp;RIGHT(GS2,12)</f>
        <v>TAB.P1.Task_First Click</v>
      </c>
      <c r="GT4" t="str">
        <f>"TAB.P1.Task"&amp;RIGHT(GT2,11)</f>
        <v>TAB.P1.Task_Last Click</v>
      </c>
      <c r="GU4" t="str">
        <f>"TAB.P1.Task"&amp;RIGHT(GU2,12)</f>
        <v>TAB.P1.Task_Page Submit</v>
      </c>
      <c r="GV4" t="str">
        <f>"TAB.P1.Task"&amp;RIGHT(GV2,12)</f>
        <v>TAB.P1.Task_Click Count</v>
      </c>
      <c r="GW4" t="str">
        <f>LEFT(GW3,5)</f>
        <v>G2-Q1</v>
      </c>
      <c r="GX4" t="str">
        <f>GW4&amp;".Perc.Conf"</f>
        <v>G2-Q1.Perc.Conf</v>
      </c>
      <c r="GY4" t="str">
        <f>GW4&amp;".Perc.Diff"</f>
        <v>G2-Q1.Perc.Diff</v>
      </c>
      <c r="GZ4" t="str">
        <f>LEFT(GZ3,5)</f>
        <v>G2-Q2</v>
      </c>
      <c r="HA4" t="str">
        <f>GZ4&amp;".Perc.Conf"</f>
        <v>G2-Q2.Perc.Conf</v>
      </c>
      <c r="HB4" t="str">
        <f>GZ4&amp;".Perc.Diff"</f>
        <v>G2-Q2.Perc.Diff</v>
      </c>
      <c r="HC4" t="str">
        <f>LEFT(HC3,5)</f>
        <v>G2-Q3</v>
      </c>
      <c r="HD4" t="str">
        <f>HC4&amp;".Perc.Conf"</f>
        <v>G2-Q3.Perc.Conf</v>
      </c>
      <c r="HE4" t="str">
        <f>HC4&amp;".Perc.Diff"</f>
        <v>G2-Q3.Perc.Diff</v>
      </c>
      <c r="HF4" t="str">
        <f>LEFT(HF3,5)</f>
        <v>G2-Q4</v>
      </c>
      <c r="HG4" t="str">
        <f>HF4&amp;".Perc.Conf"</f>
        <v>G2-Q4.Perc.Conf</v>
      </c>
      <c r="HH4" t="str">
        <f>HF4&amp;".Perc.Diff"</f>
        <v>G2-Q4.Perc.Diff</v>
      </c>
      <c r="HI4" t="str">
        <f>LEFT(HI3,5)</f>
        <v>G2-Q5</v>
      </c>
      <c r="HJ4" t="str">
        <f>HI4&amp;".Perc.Conf"</f>
        <v>G2-Q5.Perc.Conf</v>
      </c>
      <c r="HK4" t="str">
        <f>HI4&amp;".Perc.Diff"</f>
        <v>G2-Q5.Perc.Diff</v>
      </c>
      <c r="HL4" t="str">
        <f>LEFT(HL3,5)</f>
        <v>G2-Q6</v>
      </c>
      <c r="HM4" t="str">
        <f>HL4&amp;".Perc.Conf"</f>
        <v>G2-Q6.Perc.Conf</v>
      </c>
      <c r="HN4" t="str">
        <f>HL4&amp;".Perc.Diff"</f>
        <v>G2-Q6.Perc.Diff</v>
      </c>
      <c r="HO4" t="str">
        <f>"TAB.P2.Task"&amp;RIGHT(HO2,12)</f>
        <v>TAB.P2.Task_First Click</v>
      </c>
      <c r="HP4" t="str">
        <f>"TAB.P2.Task"&amp;RIGHT(HP2,11)</f>
        <v>TAB.P2.Task_Last Click</v>
      </c>
      <c r="HQ4" t="str">
        <f>"TAB.P2.Task"&amp;RIGHT(HQ2,12)</f>
        <v>TAB.P2.Task_Page Submit</v>
      </c>
      <c r="HR4" t="str">
        <f>"TAB.P2.Task"&amp;RIGHT(HR2,12)</f>
        <v>TAB.P2.Task_Click Count</v>
      </c>
      <c r="HS4" t="str">
        <f>LEFT(HS3,5)</f>
        <v>G1-Q1</v>
      </c>
      <c r="HT4" t="str">
        <f>HS4&amp;".Perc.Conf"</f>
        <v>G1-Q1.Perc.Conf</v>
      </c>
      <c r="HU4" t="str">
        <f>HS4&amp;".Perc.Diff"</f>
        <v>G1-Q1.Perc.Diff</v>
      </c>
      <c r="HV4" t="str">
        <f>LEFT(HV3,5)</f>
        <v>G1-Q2</v>
      </c>
      <c r="HW4" t="str">
        <f>HV4&amp;".Perc.Conf"</f>
        <v>G1-Q2.Perc.Conf</v>
      </c>
      <c r="HX4" t="str">
        <f>HV4&amp;".Perc.Diff"</f>
        <v>G1-Q2.Perc.Diff</v>
      </c>
      <c r="HY4" t="str">
        <f>LEFT(HY3,5)</f>
        <v>G1-Q3</v>
      </c>
      <c r="HZ4" t="str">
        <f>HY4&amp;".Perc.Conf"</f>
        <v>G1-Q3.Perc.Conf</v>
      </c>
      <c r="IA4" t="str">
        <f>HY4&amp;".Perc.Diff"</f>
        <v>G1-Q3.Perc.Diff</v>
      </c>
      <c r="IB4" t="str">
        <f>LEFT(IB3,5)</f>
        <v>G1-Q4</v>
      </c>
      <c r="IC4" t="str">
        <f>IB4&amp;".Perc.Conf"</f>
        <v>G1-Q4.Perc.Conf</v>
      </c>
      <c r="ID4" t="str">
        <f>IB4&amp;".Perc.Diff"</f>
        <v>G1-Q4.Perc.Diff</v>
      </c>
      <c r="IE4" t="str">
        <f>LEFT(IE3,5)</f>
        <v>G1-Q5</v>
      </c>
      <c r="IF4" t="str">
        <f>IE4&amp;".Perc.Conf"</f>
        <v>G1-Q5.Perc.Conf</v>
      </c>
      <c r="IG4" t="str">
        <f>IE4&amp;".Perc.Diff"</f>
        <v>G1-Q5.Perc.Diff</v>
      </c>
      <c r="IH4" t="str">
        <f>LEFT(IH3,5)</f>
        <v>G1-Q6</v>
      </c>
      <c r="II4" t="str">
        <f>IH4&amp;".Perc.Conf"</f>
        <v>G1-Q6.Perc.Conf</v>
      </c>
      <c r="IJ4" t="str">
        <f>IH4&amp;".Perc.Diff"</f>
        <v>G1-Q6.Perc.Diff</v>
      </c>
      <c r="IK4" t="str">
        <f>"TAB.P2.Task"&amp;RIGHT(IK2,12)</f>
        <v>TAB.P2.Task_First Click</v>
      </c>
      <c r="IL4" t="str">
        <f>"TAB.P2.Task"&amp;RIGHT(IL2,11)</f>
        <v>TAB.P2.Task_Last Click</v>
      </c>
      <c r="IM4" t="str">
        <f>"TAB.P2.Task"&amp;RIGHT(IM2,12)</f>
        <v>TAB.P2.Task_Page Submit</v>
      </c>
      <c r="IN4" t="str">
        <f>"TAB.P2.Task"&amp;RIGHT(IN2,12)</f>
        <v>TAB.P2.Task_Click Count</v>
      </c>
      <c r="IO4" t="str">
        <f>LEFT(IO3,5)</f>
        <v>G2-Q1</v>
      </c>
      <c r="IP4" t="str">
        <f>IO4&amp;".Perc.Conf"</f>
        <v>G2-Q1.Perc.Conf</v>
      </c>
      <c r="IQ4" t="str">
        <f>IO4&amp;".Perc.Diff"</f>
        <v>G2-Q1.Perc.Diff</v>
      </c>
      <c r="IR4" t="str">
        <f>LEFT(IR3,5)</f>
        <v>G2-Q2</v>
      </c>
      <c r="IS4" t="str">
        <f>IR4&amp;".Perc.Conf"</f>
        <v>G2-Q2.Perc.Conf</v>
      </c>
      <c r="IT4" t="str">
        <f>IR4&amp;".Perc.Diff"</f>
        <v>G2-Q2.Perc.Diff</v>
      </c>
      <c r="IU4" t="str">
        <f>LEFT(IU3,5)</f>
        <v>G2-Q3</v>
      </c>
      <c r="IV4" t="str">
        <f>IU4&amp;".Perc.Conf"</f>
        <v>G2-Q3.Perc.Conf</v>
      </c>
      <c r="IW4" t="str">
        <f>IU4&amp;".Perc.Diff"</f>
        <v>G2-Q3.Perc.Diff</v>
      </c>
      <c r="IX4" t="str">
        <f>LEFT(IX3,5)</f>
        <v>G2-Q4</v>
      </c>
      <c r="IY4" t="str">
        <f>IX4&amp;".Perc.Conf"</f>
        <v>G2-Q4.Perc.Conf</v>
      </c>
      <c r="IZ4" t="str">
        <f>IX4&amp;".Perc.Diff"</f>
        <v>G2-Q4.Perc.Diff</v>
      </c>
      <c r="JA4" t="str">
        <f>LEFT(JA3,5)</f>
        <v>G2-Q5</v>
      </c>
      <c r="JB4" t="str">
        <f>JA4&amp;".Perc.Conf"</f>
        <v>G2-Q5.Perc.Conf</v>
      </c>
      <c r="JC4" t="str">
        <f>JA4&amp;".Perc.Diff"</f>
        <v>G2-Q5.Perc.Diff</v>
      </c>
      <c r="JD4" t="str">
        <f>LEFT(JD3,5)</f>
        <v>G2-Q6</v>
      </c>
      <c r="JE4" t="str">
        <f>JD4&amp;".Perc.Conf"</f>
        <v>G2-Q6.Perc.Conf</v>
      </c>
      <c r="JF4" t="str">
        <f>JD4&amp;".Perc.Diff"</f>
        <v>G2-Q6.Perc.Diff</v>
      </c>
      <c r="JG4" t="s">
        <v>451</v>
      </c>
      <c r="JH4" t="s">
        <v>233</v>
      </c>
      <c r="JI4" t="s">
        <v>417</v>
      </c>
      <c r="JJ4" t="s">
        <v>233</v>
      </c>
    </row>
    <row r="5" spans="1:271" x14ac:dyDescent="0.2">
      <c r="A5" t="s">
        <v>239</v>
      </c>
      <c r="B5" t="s">
        <v>0</v>
      </c>
      <c r="C5" t="s">
        <v>1</v>
      </c>
      <c r="D5" t="s">
        <v>2</v>
      </c>
      <c r="E5" t="s">
        <v>3</v>
      </c>
      <c r="F5" t="s">
        <v>4</v>
      </c>
      <c r="G5" t="s">
        <v>5</v>
      </c>
      <c r="H5" t="s">
        <v>6</v>
      </c>
      <c r="I5" t="s">
        <v>7</v>
      </c>
      <c r="J5" t="s">
        <v>8</v>
      </c>
      <c r="O5" t="s">
        <v>13</v>
      </c>
      <c r="P5" t="s">
        <v>14</v>
      </c>
      <c r="Q5" t="s">
        <v>15</v>
      </c>
      <c r="R5" t="s">
        <v>16</v>
      </c>
      <c r="S5" t="s">
        <v>391</v>
      </c>
      <c r="T5" t="s">
        <v>392</v>
      </c>
      <c r="U5" t="s">
        <v>393</v>
      </c>
      <c r="V5" t="s">
        <v>394</v>
      </c>
      <c r="W5" t="s">
        <v>395</v>
      </c>
      <c r="X5" t="s">
        <v>452</v>
      </c>
      <c r="Y5" t="s">
        <v>453</v>
      </c>
      <c r="Z5" t="s">
        <v>454</v>
      </c>
      <c r="AA5" t="s">
        <v>455</v>
      </c>
      <c r="AB5" s="1" t="s">
        <v>396</v>
      </c>
      <c r="AC5" s="1" t="s">
        <v>397</v>
      </c>
      <c r="AD5" s="1" t="s">
        <v>398</v>
      </c>
      <c r="AE5" s="1" t="s">
        <v>399</v>
      </c>
      <c r="AF5" s="1" t="s">
        <v>400</v>
      </c>
      <c r="AG5" s="1" t="s">
        <v>401</v>
      </c>
      <c r="AH5" s="1" t="s">
        <v>402</v>
      </c>
      <c r="AI5" s="1" t="s">
        <v>403</v>
      </c>
      <c r="AJ5" s="1" t="s">
        <v>982</v>
      </c>
      <c r="AK5" s="1" t="s">
        <v>404</v>
      </c>
      <c r="AL5" s="1" t="s">
        <v>405</v>
      </c>
      <c r="AM5" s="1" t="s">
        <v>406</v>
      </c>
      <c r="AN5" s="1" t="s">
        <v>407</v>
      </c>
      <c r="AO5" s="1" t="s">
        <v>408</v>
      </c>
      <c r="AP5" s="1" t="s">
        <v>409</v>
      </c>
      <c r="AQ5" s="1" t="s">
        <v>410</v>
      </c>
      <c r="AR5" s="1" t="s">
        <v>411</v>
      </c>
      <c r="AS5" s="1" t="s">
        <v>412</v>
      </c>
      <c r="AT5" s="1" t="s">
        <v>413</v>
      </c>
      <c r="AU5" s="1" t="s">
        <v>414</v>
      </c>
      <c r="AV5" s="1" t="s">
        <v>415</v>
      </c>
      <c r="AW5" t="s">
        <v>456</v>
      </c>
      <c r="AX5" t="s">
        <v>457</v>
      </c>
      <c r="AY5" t="s">
        <v>458</v>
      </c>
      <c r="AZ5" t="s">
        <v>459</v>
      </c>
      <c r="BA5" t="s">
        <v>460</v>
      </c>
      <c r="BB5" t="s">
        <v>461</v>
      </c>
      <c r="BC5" t="s">
        <v>462</v>
      </c>
      <c r="BD5" t="s">
        <v>463</v>
      </c>
      <c r="BE5" t="s">
        <v>464</v>
      </c>
      <c r="BF5" t="s">
        <v>465</v>
      </c>
      <c r="BG5" t="s">
        <v>466</v>
      </c>
      <c r="BH5" t="s">
        <v>467</v>
      </c>
      <c r="BI5" t="s">
        <v>468</v>
      </c>
      <c r="BJ5" t="s">
        <v>469</v>
      </c>
      <c r="BK5" t="s">
        <v>470</v>
      </c>
      <c r="BL5" t="s">
        <v>471</v>
      </c>
      <c r="BM5" t="s">
        <v>472</v>
      </c>
      <c r="BN5" t="s">
        <v>473</v>
      </c>
      <c r="BO5" t="s">
        <v>474</v>
      </c>
      <c r="BP5" t="s">
        <v>475</v>
      </c>
      <c r="BQ5" t="s">
        <v>476</v>
      </c>
      <c r="BR5" t="s">
        <v>477</v>
      </c>
      <c r="BS5" t="s">
        <v>478</v>
      </c>
      <c r="BT5" t="s">
        <v>479</v>
      </c>
      <c r="BU5" t="s">
        <v>480</v>
      </c>
      <c r="BV5" t="s">
        <v>481</v>
      </c>
      <c r="BW5" t="s">
        <v>460</v>
      </c>
      <c r="BX5" t="s">
        <v>461</v>
      </c>
      <c r="BY5" t="s">
        <v>462</v>
      </c>
      <c r="BZ5" t="s">
        <v>463</v>
      </c>
      <c r="CA5" t="s">
        <v>420</v>
      </c>
      <c r="CB5" t="s">
        <v>421</v>
      </c>
      <c r="CC5" t="s">
        <v>422</v>
      </c>
      <c r="CD5" t="s">
        <v>423</v>
      </c>
      <c r="CE5" t="s">
        <v>424</v>
      </c>
      <c r="CF5" t="s">
        <v>425</v>
      </c>
      <c r="CG5" t="s">
        <v>426</v>
      </c>
      <c r="CH5" t="s">
        <v>427</v>
      </c>
      <c r="CI5" t="s">
        <v>428</v>
      </c>
      <c r="CJ5" t="s">
        <v>429</v>
      </c>
      <c r="CK5" t="s">
        <v>430</v>
      </c>
      <c r="CL5" t="s">
        <v>431</v>
      </c>
      <c r="CM5" t="s">
        <v>432</v>
      </c>
      <c r="CN5" t="s">
        <v>433</v>
      </c>
      <c r="CO5" t="s">
        <v>434</v>
      </c>
      <c r="CP5" t="s">
        <v>435</v>
      </c>
      <c r="CQ5" t="s">
        <v>436</v>
      </c>
      <c r="CR5" t="s">
        <v>437</v>
      </c>
      <c r="CS5" t="s">
        <v>482</v>
      </c>
      <c r="CT5" t="s">
        <v>483</v>
      </c>
      <c r="CU5" t="s">
        <v>484</v>
      </c>
      <c r="CV5" t="s">
        <v>485</v>
      </c>
      <c r="CW5" t="s">
        <v>486</v>
      </c>
      <c r="CX5" t="s">
        <v>487</v>
      </c>
      <c r="CY5" t="s">
        <v>488</v>
      </c>
      <c r="CZ5" t="s">
        <v>489</v>
      </c>
      <c r="DA5" t="s">
        <v>490</v>
      </c>
      <c r="DB5" t="s">
        <v>491</v>
      </c>
      <c r="DC5" t="s">
        <v>492</v>
      </c>
      <c r="DD5" t="s">
        <v>493</v>
      </c>
      <c r="DE5" t="s">
        <v>494</v>
      </c>
      <c r="DF5" t="s">
        <v>495</v>
      </c>
      <c r="DG5" t="s">
        <v>496</v>
      </c>
      <c r="DH5" t="s">
        <v>497</v>
      </c>
      <c r="DI5" t="s">
        <v>498</v>
      </c>
      <c r="DJ5" t="s">
        <v>499</v>
      </c>
      <c r="DK5" t="s">
        <v>446</v>
      </c>
      <c r="DL5" t="s">
        <v>500</v>
      </c>
      <c r="DM5" t="s">
        <v>501</v>
      </c>
      <c r="DN5" t="s">
        <v>502</v>
      </c>
      <c r="DO5" t="s">
        <v>503</v>
      </c>
      <c r="DP5" t="s">
        <v>504</v>
      </c>
      <c r="DQ5" t="s">
        <v>505</v>
      </c>
      <c r="DR5" t="s">
        <v>506</v>
      </c>
      <c r="DS5" t="s">
        <v>507</v>
      </c>
      <c r="DT5" t="s">
        <v>464</v>
      </c>
      <c r="DU5" t="s">
        <v>465</v>
      </c>
      <c r="DV5" t="s">
        <v>466</v>
      </c>
      <c r="DW5" t="s">
        <v>467</v>
      </c>
      <c r="DX5" t="s">
        <v>468</v>
      </c>
      <c r="DY5" t="s">
        <v>469</v>
      </c>
      <c r="DZ5" t="s">
        <v>470</v>
      </c>
      <c r="EA5" t="s">
        <v>471</v>
      </c>
      <c r="EB5" t="s">
        <v>472</v>
      </c>
      <c r="EC5" t="s">
        <v>473</v>
      </c>
      <c r="ED5" t="s">
        <v>474</v>
      </c>
      <c r="EE5" t="s">
        <v>475</v>
      </c>
      <c r="EF5" t="s">
        <v>476</v>
      </c>
      <c r="EG5" t="s">
        <v>477</v>
      </c>
      <c r="EH5" t="s">
        <v>478</v>
      </c>
      <c r="EI5" t="s">
        <v>479</v>
      </c>
      <c r="EJ5" t="s">
        <v>480</v>
      </c>
      <c r="EK5" t="s">
        <v>481</v>
      </c>
      <c r="EL5" t="s">
        <v>508</v>
      </c>
      <c r="EM5" t="s">
        <v>509</v>
      </c>
      <c r="EN5" t="s">
        <v>510</v>
      </c>
      <c r="EO5" t="s">
        <v>511</v>
      </c>
      <c r="EP5" t="s">
        <v>420</v>
      </c>
      <c r="EQ5" t="s">
        <v>421</v>
      </c>
      <c r="ER5" t="s">
        <v>422</v>
      </c>
      <c r="ES5" t="s">
        <v>423</v>
      </c>
      <c r="ET5" t="s">
        <v>424</v>
      </c>
      <c r="EU5" t="s">
        <v>425</v>
      </c>
      <c r="EV5" t="s">
        <v>426</v>
      </c>
      <c r="EW5" t="s">
        <v>427</v>
      </c>
      <c r="EX5" t="s">
        <v>428</v>
      </c>
      <c r="EY5" t="s">
        <v>429</v>
      </c>
      <c r="EZ5" t="s">
        <v>430</v>
      </c>
      <c r="FA5" t="s">
        <v>431</v>
      </c>
      <c r="FB5" t="s">
        <v>432</v>
      </c>
      <c r="FC5" t="s">
        <v>433</v>
      </c>
      <c r="FD5" t="s">
        <v>434</v>
      </c>
      <c r="FE5" t="s">
        <v>435</v>
      </c>
      <c r="FF5" t="s">
        <v>436</v>
      </c>
      <c r="FG5" t="s">
        <v>437</v>
      </c>
      <c r="FH5" t="s">
        <v>512</v>
      </c>
      <c r="FI5" t="s">
        <v>513</v>
      </c>
      <c r="FJ5" t="s">
        <v>514</v>
      </c>
      <c r="FK5" t="s">
        <v>515</v>
      </c>
      <c r="FL5" t="str">
        <f t="shared" si="1"/>
        <v>P2.ENOUGH.TIME.MEMORIZE</v>
      </c>
      <c r="FM5" t="str">
        <f t="shared" si="1"/>
        <v>P2.ENOUGH.TIME</v>
      </c>
      <c r="FN5" t="str">
        <f t="shared" si="1"/>
        <v>P2.CLEAR.OBJECTIVE</v>
      </c>
      <c r="FO5" t="str">
        <f t="shared" si="1"/>
        <v>P2.CLEAR.TASK</v>
      </c>
      <c r="FP5" t="str">
        <f t="shared" si="1"/>
        <v>P2.CLEAR.QUESTION</v>
      </c>
      <c r="FQ5" t="str">
        <f t="shared" si="1"/>
        <v>P2.DIFFICULTY.QUESTIONS</v>
      </c>
      <c r="FR5" t="str">
        <f t="shared" si="1"/>
        <v>P2.DIFFICULTY.MEMORIZ.GRAPH</v>
      </c>
      <c r="FS5" t="str">
        <f t="shared" si="1"/>
        <v>P2.DIFFICULTY.DIGITAL.GRAPH</v>
      </c>
      <c r="FT5" t="str">
        <f t="shared" si="1"/>
        <v>P2.DIFFICULTY.MEMORIZ.TAB</v>
      </c>
      <c r="FU5" t="str">
        <f t="shared" si="1"/>
        <v>P2.DIFFICULTY.DIGITAL.TAB</v>
      </c>
      <c r="FV5" t="str">
        <f t="shared" si="1"/>
        <v>P2.DIFFICULTY.QUALTRICS</v>
      </c>
      <c r="FW5" t="s">
        <v>516</v>
      </c>
      <c r="FX5" t="s">
        <v>517</v>
      </c>
      <c r="FY5" t="s">
        <v>518</v>
      </c>
      <c r="FZ5" t="s">
        <v>519</v>
      </c>
      <c r="GA5" t="s">
        <v>464</v>
      </c>
      <c r="GB5" t="s">
        <v>465</v>
      </c>
      <c r="GC5" t="s">
        <v>466</v>
      </c>
      <c r="GD5" t="s">
        <v>467</v>
      </c>
      <c r="GE5" t="s">
        <v>468</v>
      </c>
      <c r="GF5" t="s">
        <v>469</v>
      </c>
      <c r="GG5" t="s">
        <v>470</v>
      </c>
      <c r="GH5" t="s">
        <v>471</v>
      </c>
      <c r="GI5" t="s">
        <v>472</v>
      </c>
      <c r="GJ5" t="s">
        <v>473</v>
      </c>
      <c r="GK5" t="s">
        <v>474</v>
      </c>
      <c r="GL5" t="s">
        <v>475</v>
      </c>
      <c r="GM5" t="s">
        <v>476</v>
      </c>
      <c r="GN5" t="s">
        <v>477</v>
      </c>
      <c r="GO5" t="s">
        <v>478</v>
      </c>
      <c r="GP5" t="s">
        <v>479</v>
      </c>
      <c r="GQ5" t="s">
        <v>480</v>
      </c>
      <c r="GR5" t="s">
        <v>481</v>
      </c>
      <c r="GS5" t="s">
        <v>516</v>
      </c>
      <c r="GT5" t="s">
        <v>517</v>
      </c>
      <c r="GU5" t="s">
        <v>518</v>
      </c>
      <c r="GV5" t="s">
        <v>519</v>
      </c>
      <c r="GW5" t="s">
        <v>420</v>
      </c>
      <c r="GX5" t="s">
        <v>421</v>
      </c>
      <c r="GY5" t="s">
        <v>422</v>
      </c>
      <c r="GZ5" t="s">
        <v>423</v>
      </c>
      <c r="HA5" t="s">
        <v>424</v>
      </c>
      <c r="HB5" t="s">
        <v>425</v>
      </c>
      <c r="HC5" t="s">
        <v>426</v>
      </c>
      <c r="HD5" t="s">
        <v>427</v>
      </c>
      <c r="HE5" t="s">
        <v>428</v>
      </c>
      <c r="HF5" t="s">
        <v>429</v>
      </c>
      <c r="HG5" t="s">
        <v>430</v>
      </c>
      <c r="HH5" t="s">
        <v>431</v>
      </c>
      <c r="HI5" t="s">
        <v>432</v>
      </c>
      <c r="HJ5" t="s">
        <v>433</v>
      </c>
      <c r="HK5" t="s">
        <v>434</v>
      </c>
      <c r="HL5" t="s">
        <v>435</v>
      </c>
      <c r="HM5" t="s">
        <v>436</v>
      </c>
      <c r="HN5" t="s">
        <v>437</v>
      </c>
      <c r="HO5" t="s">
        <v>520</v>
      </c>
      <c r="HP5" t="s">
        <v>521</v>
      </c>
      <c r="HQ5" t="s">
        <v>522</v>
      </c>
      <c r="HR5" t="s">
        <v>523</v>
      </c>
      <c r="HS5" t="s">
        <v>464</v>
      </c>
      <c r="HT5" t="s">
        <v>465</v>
      </c>
      <c r="HU5" t="s">
        <v>466</v>
      </c>
      <c r="HV5" t="s">
        <v>467</v>
      </c>
      <c r="HW5" t="s">
        <v>468</v>
      </c>
      <c r="HX5" t="s">
        <v>469</v>
      </c>
      <c r="HY5" t="s">
        <v>470</v>
      </c>
      <c r="HZ5" t="s">
        <v>471</v>
      </c>
      <c r="IA5" t="s">
        <v>472</v>
      </c>
      <c r="IB5" t="s">
        <v>473</v>
      </c>
      <c r="IC5" t="s">
        <v>474</v>
      </c>
      <c r="ID5" t="s">
        <v>475</v>
      </c>
      <c r="IE5" t="s">
        <v>476</v>
      </c>
      <c r="IF5" t="s">
        <v>477</v>
      </c>
      <c r="IG5" t="s">
        <v>478</v>
      </c>
      <c r="IH5" t="s">
        <v>479</v>
      </c>
      <c r="II5" t="s">
        <v>480</v>
      </c>
      <c r="IJ5" t="s">
        <v>481</v>
      </c>
      <c r="IK5" t="s">
        <v>520</v>
      </c>
      <c r="IL5" t="s">
        <v>521</v>
      </c>
      <c r="IM5" t="s">
        <v>522</v>
      </c>
      <c r="IN5" t="s">
        <v>523</v>
      </c>
      <c r="IO5" t="s">
        <v>420</v>
      </c>
      <c r="IP5" t="s">
        <v>421</v>
      </c>
      <c r="IQ5" t="s">
        <v>422</v>
      </c>
      <c r="IR5" t="s">
        <v>423</v>
      </c>
      <c r="IS5" t="s">
        <v>424</v>
      </c>
      <c r="IT5" t="s">
        <v>425</v>
      </c>
      <c r="IU5" t="s">
        <v>426</v>
      </c>
      <c r="IV5" t="s">
        <v>427</v>
      </c>
      <c r="IW5" t="s">
        <v>428</v>
      </c>
      <c r="IX5" t="s">
        <v>429</v>
      </c>
      <c r="IY5" t="s">
        <v>430</v>
      </c>
      <c r="IZ5" t="s">
        <v>431</v>
      </c>
      <c r="JA5" t="s">
        <v>432</v>
      </c>
      <c r="JB5" t="s">
        <v>433</v>
      </c>
      <c r="JC5" t="s">
        <v>434</v>
      </c>
      <c r="JD5" t="s">
        <v>435</v>
      </c>
      <c r="JE5" t="s">
        <v>436</v>
      </c>
      <c r="JF5" t="s">
        <v>437</v>
      </c>
      <c r="JG5" t="s">
        <v>451</v>
      </c>
      <c r="JH5" t="s">
        <v>233</v>
      </c>
      <c r="JI5" t="s">
        <v>417</v>
      </c>
      <c r="JJ5" t="s">
        <v>233</v>
      </c>
      <c r="JK5" t="s">
        <v>984</v>
      </c>
    </row>
    <row r="6" spans="1:271" x14ac:dyDescent="0.2">
      <c r="A6" t="str">
        <f t="shared" ref="A6:A69" si="2">J6</f>
        <v>R_2coUTI3wHGOB9Ds</v>
      </c>
      <c r="B6" s="7">
        <v>42992.456250000003</v>
      </c>
      <c r="C6" s="7">
        <v>42992.477083333331</v>
      </c>
      <c r="D6" s="1" t="s">
        <v>237</v>
      </c>
      <c r="E6" s="1"/>
      <c r="F6" s="1">
        <v>100</v>
      </c>
      <c r="G6" s="1">
        <v>1801</v>
      </c>
      <c r="H6" s="1" t="b">
        <v>1</v>
      </c>
      <c r="I6" s="7">
        <v>42992.477083333331</v>
      </c>
      <c r="J6" s="1" t="s">
        <v>633</v>
      </c>
      <c r="K6" s="1"/>
      <c r="L6" s="1"/>
      <c r="M6" s="1"/>
      <c r="N6" s="1"/>
      <c r="O6" s="1"/>
      <c r="P6" s="1"/>
      <c r="Q6" s="1" t="s">
        <v>344</v>
      </c>
      <c r="R6" s="1" t="s">
        <v>345</v>
      </c>
      <c r="S6" s="1">
        <v>12.87</v>
      </c>
      <c r="T6" s="1">
        <v>13.852</v>
      </c>
      <c r="U6" s="1">
        <v>16.408000000000001</v>
      </c>
      <c r="V6" s="1">
        <v>2</v>
      </c>
      <c r="W6" s="1" t="s">
        <v>346</v>
      </c>
      <c r="X6" s="1">
        <v>0.91500000000000004</v>
      </c>
      <c r="Y6" s="1">
        <v>5.3129999999999997</v>
      </c>
      <c r="Z6" s="1">
        <v>7.6470000000000002</v>
      </c>
      <c r="AA6" s="1">
        <v>4</v>
      </c>
      <c r="AB6" s="1">
        <v>20</v>
      </c>
      <c r="AC6" s="1" t="s">
        <v>347</v>
      </c>
      <c r="AD6" s="1" t="s">
        <v>348</v>
      </c>
      <c r="AE6" s="1" t="s">
        <v>382</v>
      </c>
      <c r="AF6" s="1">
        <v>5</v>
      </c>
      <c r="AG6" s="1" t="s">
        <v>634</v>
      </c>
      <c r="AH6" s="1" t="s">
        <v>350</v>
      </c>
      <c r="AI6" s="1">
        <v>7</v>
      </c>
      <c r="AJ6" s="1" t="s">
        <v>635</v>
      </c>
      <c r="AK6" s="1" t="s">
        <v>348</v>
      </c>
      <c r="AL6" s="1"/>
      <c r="AM6" s="1" t="s">
        <v>636</v>
      </c>
      <c r="AN6" s="1">
        <v>-99</v>
      </c>
      <c r="AO6" s="1" t="s">
        <v>353</v>
      </c>
      <c r="AP6" s="1" t="s">
        <v>351</v>
      </c>
      <c r="AQ6" s="1" t="s">
        <v>352</v>
      </c>
      <c r="AR6" s="1" t="s">
        <v>351</v>
      </c>
      <c r="AS6" s="1" t="s">
        <v>637</v>
      </c>
      <c r="AT6" s="1" t="s">
        <v>351</v>
      </c>
      <c r="AU6" s="1" t="s">
        <v>351</v>
      </c>
      <c r="AV6" s="1" t="s">
        <v>351</v>
      </c>
      <c r="AW6" s="1">
        <v>0</v>
      </c>
      <c r="AX6" s="1">
        <v>0</v>
      </c>
      <c r="AY6" s="1">
        <v>383.476</v>
      </c>
      <c r="AZ6" s="1">
        <v>0</v>
      </c>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v>3.2109999999999999</v>
      </c>
      <c r="CT6" s="1">
        <v>20.675000000000001</v>
      </c>
      <c r="CU6" s="1">
        <v>21.295000000000002</v>
      </c>
      <c r="CV6" s="1">
        <v>9</v>
      </c>
      <c r="CW6" s="1" t="s">
        <v>387</v>
      </c>
      <c r="CX6" s="1" t="s">
        <v>363</v>
      </c>
      <c r="CY6" s="1" t="s">
        <v>363</v>
      </c>
      <c r="CZ6" s="1" t="s">
        <v>363</v>
      </c>
      <c r="DA6" s="1" t="s">
        <v>363</v>
      </c>
      <c r="DB6" s="1"/>
      <c r="DC6" s="1"/>
      <c r="DD6" s="1" t="s">
        <v>363</v>
      </c>
      <c r="DE6" s="1" t="s">
        <v>364</v>
      </c>
      <c r="DF6" s="1" t="s">
        <v>363</v>
      </c>
      <c r="DG6" s="1">
        <v>9.4489999999999998</v>
      </c>
      <c r="DH6" s="1">
        <v>9.4489999999999998</v>
      </c>
      <c r="DI6" s="1">
        <v>10.500999999999999</v>
      </c>
      <c r="DJ6" s="1">
        <v>1</v>
      </c>
      <c r="DK6" s="1" t="s">
        <v>365</v>
      </c>
      <c r="DL6" s="1">
        <v>0</v>
      </c>
      <c r="DM6" s="1">
        <v>0</v>
      </c>
      <c r="DN6" s="1">
        <v>300.00200000000001</v>
      </c>
      <c r="DO6" s="1">
        <v>0</v>
      </c>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v>3.6619999999999999</v>
      </c>
      <c r="FI6" s="1">
        <v>19.789000000000001</v>
      </c>
      <c r="FJ6" s="1">
        <v>20.513000000000002</v>
      </c>
      <c r="FK6" s="1">
        <v>9</v>
      </c>
      <c r="FL6" s="1" t="s">
        <v>364</v>
      </c>
      <c r="FM6" s="1" t="s">
        <v>363</v>
      </c>
      <c r="FN6" s="1" t="s">
        <v>363</v>
      </c>
      <c r="FO6" s="1" t="s">
        <v>363</v>
      </c>
      <c r="FP6" s="1" t="s">
        <v>363</v>
      </c>
      <c r="FQ6" s="1" t="s">
        <v>372</v>
      </c>
      <c r="FR6" s="1"/>
      <c r="FS6" s="1"/>
      <c r="FT6" s="1" t="s">
        <v>372</v>
      </c>
      <c r="FU6" s="1" t="s">
        <v>375</v>
      </c>
      <c r="FV6" s="1" t="s">
        <v>363</v>
      </c>
      <c r="FW6" s="1"/>
      <c r="FX6" s="1"/>
      <c r="FY6" s="1"/>
      <c r="FZ6" s="1"/>
      <c r="GA6" s="1"/>
      <c r="GB6" s="1"/>
      <c r="GC6" s="1"/>
      <c r="GD6" s="1"/>
      <c r="GE6" s="1"/>
      <c r="GF6" s="1"/>
      <c r="GG6" s="1"/>
      <c r="GH6" s="1"/>
      <c r="GI6" s="1"/>
      <c r="GJ6" s="1"/>
      <c r="GK6" s="1"/>
      <c r="GL6" s="1"/>
      <c r="GM6" s="1"/>
      <c r="GN6" s="1"/>
      <c r="GO6" s="1"/>
      <c r="GP6" s="1"/>
      <c r="GQ6" s="1"/>
      <c r="GR6" s="1"/>
      <c r="GS6" s="1">
        <v>47.857999999999997</v>
      </c>
      <c r="GT6" s="1">
        <v>626.221</v>
      </c>
      <c r="GU6" s="1">
        <v>627.07500000000005</v>
      </c>
      <c r="GV6" s="1">
        <v>51</v>
      </c>
      <c r="GW6" s="1" t="s">
        <v>366</v>
      </c>
      <c r="GX6" s="1" t="s">
        <v>376</v>
      </c>
      <c r="GY6" s="1" t="s">
        <v>377</v>
      </c>
      <c r="GZ6" s="1" t="s">
        <v>389</v>
      </c>
      <c r="HA6" s="1" t="s">
        <v>376</v>
      </c>
      <c r="HB6" s="1" t="s">
        <v>356</v>
      </c>
      <c r="HC6" s="1" t="s">
        <v>1180</v>
      </c>
      <c r="HD6" s="1" t="s">
        <v>376</v>
      </c>
      <c r="HE6" s="1" t="s">
        <v>360</v>
      </c>
      <c r="HF6" s="1" t="s">
        <v>638</v>
      </c>
      <c r="HG6" s="1" t="s">
        <v>376</v>
      </c>
      <c r="HH6" s="1" t="s">
        <v>377</v>
      </c>
      <c r="HI6" s="1" t="s">
        <v>370</v>
      </c>
      <c r="HJ6" s="1" t="s">
        <v>376</v>
      </c>
      <c r="HK6" s="1" t="s">
        <v>377</v>
      </c>
      <c r="HL6" s="1" t="s">
        <v>639</v>
      </c>
      <c r="HM6" s="1" t="s">
        <v>376</v>
      </c>
      <c r="HN6" s="1" t="s">
        <v>377</v>
      </c>
      <c r="HO6" s="1"/>
      <c r="HP6" s="1"/>
      <c r="HQ6" s="1"/>
      <c r="HR6" s="1"/>
      <c r="HS6" s="1"/>
      <c r="HT6" s="1"/>
      <c r="HU6" s="1"/>
      <c r="HV6" s="1"/>
      <c r="HW6" s="1"/>
      <c r="HX6" s="1"/>
      <c r="HY6" s="1"/>
      <c r="HZ6" s="1"/>
      <c r="IA6" s="1"/>
      <c r="IB6" s="1"/>
      <c r="IC6" s="1"/>
      <c r="ID6" s="1"/>
      <c r="IE6" s="1"/>
      <c r="IF6" s="1"/>
      <c r="IG6" s="1"/>
      <c r="IH6" s="1"/>
      <c r="II6" s="1"/>
      <c r="IJ6" s="1"/>
      <c r="IK6" s="1">
        <v>24.33</v>
      </c>
      <c r="IL6" s="1">
        <v>225.441</v>
      </c>
      <c r="IM6" s="1">
        <v>226.09399999999999</v>
      </c>
      <c r="IN6" s="1">
        <v>27</v>
      </c>
      <c r="IO6" s="1" t="s">
        <v>640</v>
      </c>
      <c r="IP6" s="1" t="s">
        <v>359</v>
      </c>
      <c r="IQ6" s="1" t="s">
        <v>356</v>
      </c>
      <c r="IR6" s="1" t="s">
        <v>641</v>
      </c>
      <c r="IS6" s="1" t="s">
        <v>359</v>
      </c>
      <c r="IT6" s="1" t="s">
        <v>360</v>
      </c>
      <c r="IU6" s="1" t="s">
        <v>358</v>
      </c>
      <c r="IV6" s="1" t="s">
        <v>359</v>
      </c>
      <c r="IW6" s="1" t="s">
        <v>368</v>
      </c>
      <c r="IX6" s="1" t="s">
        <v>361</v>
      </c>
      <c r="IY6" s="1" t="s">
        <v>359</v>
      </c>
      <c r="IZ6" s="1" t="s">
        <v>368</v>
      </c>
      <c r="JA6" s="1" t="s">
        <v>642</v>
      </c>
      <c r="JB6" s="1" t="s">
        <v>359</v>
      </c>
      <c r="JC6" s="1" t="s">
        <v>368</v>
      </c>
      <c r="JD6" s="1" t="s">
        <v>590</v>
      </c>
      <c r="JE6" s="1" t="s">
        <v>378</v>
      </c>
      <c r="JF6" s="1" t="s">
        <v>360</v>
      </c>
      <c r="JG6" s="1">
        <v>1</v>
      </c>
      <c r="JH6" s="1" t="s">
        <v>529</v>
      </c>
      <c r="JI6" t="str">
        <f>LEFT( $JH6,FIND( "-", $JH6 ) - 1 )</f>
        <v>Tabular</v>
      </c>
      <c r="JJ6" t="str">
        <f>RIGHT( $JH6,LEN($JH6)-FIND( "-", $JH6 ) )</f>
        <v>G2</v>
      </c>
      <c r="JK6" s="1" t="s">
        <v>981</v>
      </c>
    </row>
    <row r="7" spans="1:271" x14ac:dyDescent="0.2">
      <c r="A7" t="str">
        <f t="shared" si="2"/>
        <v>R_2VKfJHEJBjInvob</v>
      </c>
      <c r="B7" s="7">
        <v>42992.456250000003</v>
      </c>
      <c r="C7" s="7">
        <v>42992.479166666664</v>
      </c>
      <c r="D7" s="1" t="s">
        <v>237</v>
      </c>
      <c r="E7" s="1"/>
      <c r="F7" s="1">
        <v>100</v>
      </c>
      <c r="G7" s="1">
        <v>2001</v>
      </c>
      <c r="H7" s="1" t="b">
        <v>1</v>
      </c>
      <c r="I7" s="7">
        <v>42992.479166666664</v>
      </c>
      <c r="J7" s="1" t="s">
        <v>643</v>
      </c>
      <c r="K7" s="1"/>
      <c r="L7" s="1"/>
      <c r="M7" s="1"/>
      <c r="N7" s="1"/>
      <c r="O7" s="1"/>
      <c r="P7" s="1"/>
      <c r="Q7" s="1" t="s">
        <v>344</v>
      </c>
      <c r="R7" s="1" t="s">
        <v>345</v>
      </c>
      <c r="S7" s="1">
        <v>5.9870000000000001</v>
      </c>
      <c r="T7" s="1">
        <v>66.509</v>
      </c>
      <c r="U7" s="1">
        <v>67.887</v>
      </c>
      <c r="V7" s="1">
        <v>2</v>
      </c>
      <c r="W7" s="1" t="s">
        <v>346</v>
      </c>
      <c r="X7" s="1">
        <v>1.8879999999999999</v>
      </c>
      <c r="Y7" s="1">
        <v>7.1390000000000002</v>
      </c>
      <c r="Z7" s="1">
        <v>9.625</v>
      </c>
      <c r="AA7" s="1">
        <v>3</v>
      </c>
      <c r="AB7" s="1">
        <v>22</v>
      </c>
      <c r="AC7" s="1" t="s">
        <v>347</v>
      </c>
      <c r="AD7" s="1" t="s">
        <v>348</v>
      </c>
      <c r="AE7" s="1" t="s">
        <v>382</v>
      </c>
      <c r="AF7" s="1">
        <v>4</v>
      </c>
      <c r="AG7" s="1" t="s">
        <v>644</v>
      </c>
      <c r="AH7" s="1" t="s">
        <v>350</v>
      </c>
      <c r="AI7" s="1">
        <v>8</v>
      </c>
      <c r="AJ7" s="1" t="s">
        <v>645</v>
      </c>
      <c r="AK7" s="1" t="s">
        <v>348</v>
      </c>
      <c r="AL7" s="1"/>
      <c r="AM7" s="1" t="s">
        <v>636</v>
      </c>
      <c r="AN7" s="1">
        <v>-99</v>
      </c>
      <c r="AO7" s="1" t="s">
        <v>351</v>
      </c>
      <c r="AP7" s="1" t="s">
        <v>351</v>
      </c>
      <c r="AQ7" s="1" t="s">
        <v>351</v>
      </c>
      <c r="AR7" s="1" t="s">
        <v>353</v>
      </c>
      <c r="AS7" s="1" t="s">
        <v>353</v>
      </c>
      <c r="AT7" s="1" t="s">
        <v>352</v>
      </c>
      <c r="AU7" s="1" t="s">
        <v>352</v>
      </c>
      <c r="AV7" s="1" t="s">
        <v>351</v>
      </c>
      <c r="AW7" s="1">
        <v>44.363999999999997</v>
      </c>
      <c r="AX7" s="1">
        <v>407.95400000000001</v>
      </c>
      <c r="AY7" s="1">
        <v>416.62099999999998</v>
      </c>
      <c r="AZ7" s="1">
        <v>6</v>
      </c>
      <c r="BA7" s="1">
        <v>92.347999999999999</v>
      </c>
      <c r="BB7" s="1">
        <v>606.33500000000004</v>
      </c>
      <c r="BC7" s="1">
        <v>626.23900000000003</v>
      </c>
      <c r="BD7" s="1">
        <v>49</v>
      </c>
      <c r="BE7" s="1" t="s">
        <v>354</v>
      </c>
      <c r="BF7" s="1" t="s">
        <v>384</v>
      </c>
      <c r="BG7" s="1" t="s">
        <v>356</v>
      </c>
      <c r="BH7" s="1" t="s">
        <v>357</v>
      </c>
      <c r="BI7" s="1" t="s">
        <v>376</v>
      </c>
      <c r="BJ7" s="1" t="s">
        <v>356</v>
      </c>
      <c r="BK7" s="1" t="s">
        <v>385</v>
      </c>
      <c r="BL7" s="1" t="s">
        <v>355</v>
      </c>
      <c r="BM7" s="1" t="s">
        <v>356</v>
      </c>
      <c r="BN7" s="1" t="s">
        <v>361</v>
      </c>
      <c r="BO7" s="1" t="s">
        <v>376</v>
      </c>
      <c r="BP7" s="1" t="s">
        <v>377</v>
      </c>
      <c r="BQ7" s="1" t="s">
        <v>362</v>
      </c>
      <c r="BR7" s="1" t="s">
        <v>384</v>
      </c>
      <c r="BS7" s="1" t="s">
        <v>356</v>
      </c>
      <c r="BT7" s="1" t="s">
        <v>646</v>
      </c>
      <c r="BU7" s="1" t="s">
        <v>376</v>
      </c>
      <c r="BV7" s="1" t="s">
        <v>377</v>
      </c>
      <c r="BW7" s="1"/>
      <c r="BX7" s="1"/>
      <c r="BY7" s="1"/>
      <c r="BZ7" s="1"/>
      <c r="CA7" s="1"/>
      <c r="CB7" s="1"/>
      <c r="CC7" s="1"/>
      <c r="CD7" s="1"/>
      <c r="CE7" s="1"/>
      <c r="CF7" s="1"/>
      <c r="CG7" s="1"/>
      <c r="CH7" s="1"/>
      <c r="CI7" s="1"/>
      <c r="CJ7" s="1"/>
      <c r="CK7" s="1"/>
      <c r="CL7" s="1"/>
      <c r="CM7" s="1"/>
      <c r="CN7" s="1"/>
      <c r="CO7" s="1"/>
      <c r="CP7" s="1"/>
      <c r="CQ7" s="1"/>
      <c r="CR7" s="1"/>
      <c r="CS7" s="1">
        <v>3.5089999999999999</v>
      </c>
      <c r="CT7" s="1">
        <v>25.916</v>
      </c>
      <c r="CU7" s="1">
        <v>26.984000000000002</v>
      </c>
      <c r="CV7" s="1">
        <v>12</v>
      </c>
      <c r="CW7" s="1" t="s">
        <v>387</v>
      </c>
      <c r="CX7" s="1" t="s">
        <v>387</v>
      </c>
      <c r="CY7" s="1" t="s">
        <v>387</v>
      </c>
      <c r="CZ7" s="1" t="s">
        <v>363</v>
      </c>
      <c r="DA7" s="1" t="s">
        <v>363</v>
      </c>
      <c r="DB7" s="1" t="s">
        <v>387</v>
      </c>
      <c r="DC7" s="1" t="s">
        <v>372</v>
      </c>
      <c r="DD7" s="1"/>
      <c r="DE7" s="1"/>
      <c r="DF7" s="1" t="s">
        <v>387</v>
      </c>
      <c r="DG7" s="1">
        <v>12.733000000000001</v>
      </c>
      <c r="DH7" s="1">
        <v>12.733000000000001</v>
      </c>
      <c r="DI7" s="1">
        <v>52.872999999999998</v>
      </c>
      <c r="DJ7" s="1">
        <v>1</v>
      </c>
      <c r="DK7" s="1" t="s">
        <v>365</v>
      </c>
      <c r="DL7" s="1">
        <v>90.341999999999999</v>
      </c>
      <c r="DM7" s="1">
        <v>247.65799999999999</v>
      </c>
      <c r="DN7" s="1">
        <v>300.00599999999997</v>
      </c>
      <c r="DO7" s="1">
        <v>5</v>
      </c>
      <c r="DP7" s="1">
        <v>74.236000000000004</v>
      </c>
      <c r="DQ7" s="1">
        <v>315.39600000000002</v>
      </c>
      <c r="DR7" s="1">
        <v>316.34699999999998</v>
      </c>
      <c r="DS7" s="1">
        <v>45</v>
      </c>
      <c r="DT7" s="1" t="s">
        <v>647</v>
      </c>
      <c r="DU7" s="1" t="s">
        <v>359</v>
      </c>
      <c r="DV7" s="1" t="s">
        <v>368</v>
      </c>
      <c r="DW7" s="1" t="s">
        <v>648</v>
      </c>
      <c r="DX7" s="1" t="s">
        <v>378</v>
      </c>
      <c r="DY7" s="1" t="s">
        <v>368</v>
      </c>
      <c r="DZ7" s="1" t="s">
        <v>649</v>
      </c>
      <c r="EA7" s="1" t="s">
        <v>359</v>
      </c>
      <c r="EB7" s="1" t="s">
        <v>368</v>
      </c>
      <c r="EC7" s="1" t="s">
        <v>369</v>
      </c>
      <c r="ED7" s="1" t="s">
        <v>359</v>
      </c>
      <c r="EE7" s="1" t="s">
        <v>360</v>
      </c>
      <c r="EF7" s="1" t="s">
        <v>646</v>
      </c>
      <c r="EG7" s="1" t="s">
        <v>355</v>
      </c>
      <c r="EH7" s="1" t="s">
        <v>368</v>
      </c>
      <c r="EI7" s="1" t="s">
        <v>650</v>
      </c>
      <c r="EJ7" s="1" t="s">
        <v>359</v>
      </c>
      <c r="EK7" s="1" t="s">
        <v>379</v>
      </c>
      <c r="EL7" s="1"/>
      <c r="EM7" s="1"/>
      <c r="EN7" s="1"/>
      <c r="EO7" s="1"/>
      <c r="EP7" s="1"/>
      <c r="EQ7" s="1"/>
      <c r="ER7" s="1"/>
      <c r="ES7" s="1"/>
      <c r="ET7" s="1"/>
      <c r="EU7" s="1"/>
      <c r="EV7" s="1"/>
      <c r="EW7" s="1"/>
      <c r="EX7" s="1"/>
      <c r="EY7" s="1"/>
      <c r="EZ7" s="1"/>
      <c r="FA7" s="1"/>
      <c r="FB7" s="1"/>
      <c r="FC7" s="1"/>
      <c r="FD7" s="1"/>
      <c r="FE7" s="1"/>
      <c r="FF7" s="1"/>
      <c r="FG7" s="1"/>
      <c r="FH7" s="1">
        <v>3.42</v>
      </c>
      <c r="FI7" s="1">
        <v>26.11</v>
      </c>
      <c r="FJ7" s="1">
        <v>26.937999999999999</v>
      </c>
      <c r="FK7" s="1">
        <v>12</v>
      </c>
      <c r="FL7" s="1" t="s">
        <v>364</v>
      </c>
      <c r="FM7" s="1" t="s">
        <v>363</v>
      </c>
      <c r="FN7" s="1" t="s">
        <v>387</v>
      </c>
      <c r="FO7" s="1" t="s">
        <v>387</v>
      </c>
      <c r="FP7" s="1" t="s">
        <v>387</v>
      </c>
      <c r="FQ7" s="1" t="s">
        <v>375</v>
      </c>
      <c r="FR7" s="1" t="s">
        <v>372</v>
      </c>
      <c r="FS7" s="1" t="s">
        <v>387</v>
      </c>
      <c r="FT7" s="1"/>
      <c r="FU7" s="1"/>
      <c r="FV7" s="1" t="s">
        <v>387</v>
      </c>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v>0</v>
      </c>
      <c r="JH7" s="1" t="s">
        <v>373</v>
      </c>
      <c r="JI7" t="str">
        <f t="shared" ref="JI7:JI70" si="3">LEFT( $JH7,FIND( "-", $JH7 ) - 1 )</f>
        <v>UML</v>
      </c>
      <c r="JJ7" t="str">
        <f t="shared" ref="JJ7:JJ70" si="4">RIGHT( $JH7,LEN($JH7)-FIND( "-", $JH7 ) )</f>
        <v>G1</v>
      </c>
      <c r="JK7" s="1" t="s">
        <v>981</v>
      </c>
    </row>
    <row r="8" spans="1:271" x14ac:dyDescent="0.2">
      <c r="A8" t="str">
        <f t="shared" si="2"/>
        <v>R_21gFh4fH79Pix9I</v>
      </c>
      <c r="B8" s="7">
        <v>42992.456944444442</v>
      </c>
      <c r="C8" s="7">
        <v>42992.479861111111</v>
      </c>
      <c r="D8" s="1" t="s">
        <v>237</v>
      </c>
      <c r="E8" s="1"/>
      <c r="F8" s="1">
        <v>100</v>
      </c>
      <c r="G8" s="1">
        <v>1965</v>
      </c>
      <c r="H8" s="1" t="b">
        <v>1</v>
      </c>
      <c r="I8" s="7">
        <v>42992.479861111111</v>
      </c>
      <c r="J8" s="1" t="s">
        <v>651</v>
      </c>
      <c r="K8" s="1"/>
      <c r="L8" s="1"/>
      <c r="M8" s="1"/>
      <c r="N8" s="1"/>
      <c r="O8" s="1"/>
      <c r="P8" s="1"/>
      <c r="Q8" s="1" t="s">
        <v>344</v>
      </c>
      <c r="R8" s="1" t="s">
        <v>345</v>
      </c>
      <c r="S8" s="1">
        <v>35.463000000000001</v>
      </c>
      <c r="T8" s="1">
        <v>35.463000000000001</v>
      </c>
      <c r="U8" s="1">
        <v>37.792000000000002</v>
      </c>
      <c r="V8" s="1">
        <v>1</v>
      </c>
      <c r="W8" s="1" t="s">
        <v>346</v>
      </c>
      <c r="X8" s="1">
        <v>1.5980000000000001</v>
      </c>
      <c r="Y8" s="1">
        <v>5.7460000000000004</v>
      </c>
      <c r="Z8" s="1">
        <v>7.6150000000000002</v>
      </c>
      <c r="AA8" s="1">
        <v>3</v>
      </c>
      <c r="AB8" s="1">
        <v>22</v>
      </c>
      <c r="AC8" s="1" t="s">
        <v>347</v>
      </c>
      <c r="AD8" s="1" t="s">
        <v>348</v>
      </c>
      <c r="AE8" s="1" t="s">
        <v>349</v>
      </c>
      <c r="AF8" s="1">
        <v>3</v>
      </c>
      <c r="AG8" s="1" t="s">
        <v>652</v>
      </c>
      <c r="AH8" s="1" t="s">
        <v>350</v>
      </c>
      <c r="AI8" s="1">
        <v>0.5</v>
      </c>
      <c r="AJ8" s="1" t="s">
        <v>653</v>
      </c>
      <c r="AK8" s="1" t="s">
        <v>348</v>
      </c>
      <c r="AL8" s="1"/>
      <c r="AM8" s="1" t="s">
        <v>636</v>
      </c>
      <c r="AN8" s="1">
        <v>-99</v>
      </c>
      <c r="AO8" s="1" t="s">
        <v>637</v>
      </c>
      <c r="AP8" s="1" t="s">
        <v>637</v>
      </c>
      <c r="AQ8" s="1" t="s">
        <v>637</v>
      </c>
      <c r="AR8" s="1" t="s">
        <v>637</v>
      </c>
      <c r="AS8" s="1" t="s">
        <v>637</v>
      </c>
      <c r="AT8" s="1" t="s">
        <v>353</v>
      </c>
      <c r="AU8" s="1" t="s">
        <v>353</v>
      </c>
      <c r="AV8" s="1" t="s">
        <v>637</v>
      </c>
      <c r="AW8" s="1">
        <v>31.821999999999999</v>
      </c>
      <c r="AX8" s="1">
        <v>31.821999999999999</v>
      </c>
      <c r="AY8" s="1">
        <v>509.70800000000003</v>
      </c>
      <c r="AZ8" s="1">
        <v>1</v>
      </c>
      <c r="BA8" s="1">
        <v>97.941999999999993</v>
      </c>
      <c r="BB8" s="1">
        <v>587.53599999999994</v>
      </c>
      <c r="BC8" s="1">
        <v>588.87400000000002</v>
      </c>
      <c r="BD8" s="1">
        <v>26</v>
      </c>
      <c r="BE8" s="1" t="s">
        <v>354</v>
      </c>
      <c r="BF8" s="1" t="s">
        <v>359</v>
      </c>
      <c r="BG8" s="1" t="s">
        <v>360</v>
      </c>
      <c r="BH8" s="1" t="s">
        <v>357</v>
      </c>
      <c r="BI8" s="1" t="s">
        <v>384</v>
      </c>
      <c r="BJ8" s="1" t="s">
        <v>356</v>
      </c>
      <c r="BK8" s="1" t="s">
        <v>358</v>
      </c>
      <c r="BL8" s="1" t="s">
        <v>355</v>
      </c>
      <c r="BM8" s="1" t="s">
        <v>360</v>
      </c>
      <c r="BN8" s="1" t="s">
        <v>361</v>
      </c>
      <c r="BO8" s="1" t="s">
        <v>384</v>
      </c>
      <c r="BP8" s="1" t="s">
        <v>356</v>
      </c>
      <c r="BQ8" s="1" t="s">
        <v>654</v>
      </c>
      <c r="BR8" s="1" t="s">
        <v>384</v>
      </c>
      <c r="BS8" s="1" t="s">
        <v>356</v>
      </c>
      <c r="BT8" s="1" t="s">
        <v>646</v>
      </c>
      <c r="BU8" s="1" t="s">
        <v>355</v>
      </c>
      <c r="BV8" s="1" t="s">
        <v>360</v>
      </c>
      <c r="BW8" s="1"/>
      <c r="BX8" s="1"/>
      <c r="BY8" s="1"/>
      <c r="BZ8" s="1"/>
      <c r="CA8" s="1"/>
      <c r="CB8" s="1"/>
      <c r="CC8" s="1"/>
      <c r="CD8" s="1"/>
      <c r="CE8" s="1"/>
      <c r="CF8" s="1"/>
      <c r="CG8" s="1"/>
      <c r="CH8" s="1"/>
      <c r="CI8" s="1"/>
      <c r="CJ8" s="1"/>
      <c r="CK8" s="1"/>
      <c r="CL8" s="1"/>
      <c r="CM8" s="1"/>
      <c r="CN8" s="1"/>
      <c r="CO8" s="1"/>
      <c r="CP8" s="1"/>
      <c r="CQ8" s="1"/>
      <c r="CR8" s="1"/>
      <c r="CS8" s="1">
        <v>3.9420000000000002</v>
      </c>
      <c r="CT8" s="1">
        <v>33.03</v>
      </c>
      <c r="CU8" s="1">
        <v>34.326000000000001</v>
      </c>
      <c r="CV8" s="1">
        <v>10</v>
      </c>
      <c r="CW8" s="1" t="s">
        <v>363</v>
      </c>
      <c r="CX8" s="1" t="s">
        <v>363</v>
      </c>
      <c r="CY8" s="1" t="s">
        <v>363</v>
      </c>
      <c r="CZ8" s="1" t="s">
        <v>364</v>
      </c>
      <c r="DA8" s="1" t="s">
        <v>363</v>
      </c>
      <c r="DB8" s="1" t="s">
        <v>363</v>
      </c>
      <c r="DC8" s="1" t="s">
        <v>363</v>
      </c>
      <c r="DD8" s="1"/>
      <c r="DE8" s="1"/>
      <c r="DF8" s="1" t="s">
        <v>363</v>
      </c>
      <c r="DG8" s="1">
        <v>26.189</v>
      </c>
      <c r="DH8" s="1">
        <v>26.189</v>
      </c>
      <c r="DI8" s="1">
        <v>27.675999999999998</v>
      </c>
      <c r="DJ8" s="1">
        <v>1</v>
      </c>
      <c r="DK8" s="1" t="s">
        <v>365</v>
      </c>
      <c r="DL8" s="1">
        <v>0</v>
      </c>
      <c r="DM8" s="1">
        <v>0</v>
      </c>
      <c r="DN8" s="1">
        <v>300.00200000000001</v>
      </c>
      <c r="DO8" s="1">
        <v>0</v>
      </c>
      <c r="DP8" s="1">
        <v>51.993000000000002</v>
      </c>
      <c r="DQ8" s="1">
        <v>256.596</v>
      </c>
      <c r="DR8" s="1">
        <v>259.142</v>
      </c>
      <c r="DS8" s="1">
        <v>25</v>
      </c>
      <c r="DT8" s="1" t="s">
        <v>565</v>
      </c>
      <c r="DU8" s="1" t="s">
        <v>355</v>
      </c>
      <c r="DV8" s="1" t="s">
        <v>360</v>
      </c>
      <c r="DW8" s="1" t="s">
        <v>655</v>
      </c>
      <c r="DX8" s="1" t="s">
        <v>359</v>
      </c>
      <c r="DY8" s="1" t="s">
        <v>368</v>
      </c>
      <c r="DZ8" s="1" t="s">
        <v>587</v>
      </c>
      <c r="EA8" s="1" t="s">
        <v>359</v>
      </c>
      <c r="EB8" s="1" t="s">
        <v>368</v>
      </c>
      <c r="EC8" s="1" t="s">
        <v>369</v>
      </c>
      <c r="ED8" s="1" t="s">
        <v>355</v>
      </c>
      <c r="EE8" s="1" t="s">
        <v>368</v>
      </c>
      <c r="EF8" s="1" t="s">
        <v>354</v>
      </c>
      <c r="EG8" s="1" t="s">
        <v>359</v>
      </c>
      <c r="EH8" s="1" t="s">
        <v>368</v>
      </c>
      <c r="EI8" s="1" t="s">
        <v>642</v>
      </c>
      <c r="EJ8" s="1" t="s">
        <v>355</v>
      </c>
      <c r="EK8" s="1" t="s">
        <v>368</v>
      </c>
      <c r="EL8" s="1"/>
      <c r="EM8" s="1"/>
      <c r="EN8" s="1"/>
      <c r="EO8" s="1"/>
      <c r="EP8" s="1"/>
      <c r="EQ8" s="1"/>
      <c r="ER8" s="1"/>
      <c r="ES8" s="1"/>
      <c r="ET8" s="1"/>
      <c r="EU8" s="1"/>
      <c r="EV8" s="1"/>
      <c r="EW8" s="1"/>
      <c r="EX8" s="1"/>
      <c r="EY8" s="1"/>
      <c r="EZ8" s="1"/>
      <c r="FA8" s="1"/>
      <c r="FB8" s="1"/>
      <c r="FC8" s="1"/>
      <c r="FD8" s="1"/>
      <c r="FE8" s="1"/>
      <c r="FF8" s="1"/>
      <c r="FG8" s="1"/>
      <c r="FH8" s="1">
        <v>3.4350000000000001</v>
      </c>
      <c r="FI8" s="1">
        <v>38.994</v>
      </c>
      <c r="FJ8" s="1">
        <v>40.445</v>
      </c>
      <c r="FK8" s="1">
        <v>13</v>
      </c>
      <c r="FL8" s="1" t="s">
        <v>364</v>
      </c>
      <c r="FM8" s="1" t="s">
        <v>387</v>
      </c>
      <c r="FN8" s="1" t="s">
        <v>364</v>
      </c>
      <c r="FO8" s="1" t="s">
        <v>363</v>
      </c>
      <c r="FP8" s="1" t="s">
        <v>363</v>
      </c>
      <c r="FQ8" s="1" t="s">
        <v>372</v>
      </c>
      <c r="FR8" s="1" t="s">
        <v>372</v>
      </c>
      <c r="FS8" s="1" t="s">
        <v>363</v>
      </c>
      <c r="FT8" s="1"/>
      <c r="FU8" s="1"/>
      <c r="FV8" s="1" t="s">
        <v>363</v>
      </c>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v>0</v>
      </c>
      <c r="JH8" s="1" t="s">
        <v>373</v>
      </c>
      <c r="JI8" t="str">
        <f t="shared" si="3"/>
        <v>UML</v>
      </c>
      <c r="JJ8" t="str">
        <f t="shared" si="4"/>
        <v>G1</v>
      </c>
      <c r="JK8" s="1" t="s">
        <v>981</v>
      </c>
    </row>
    <row r="9" spans="1:271" x14ac:dyDescent="0.2">
      <c r="A9" t="str">
        <f t="shared" si="2"/>
        <v>R_21h0uCvlNX7dLkS</v>
      </c>
      <c r="B9" s="7">
        <v>42992.456250000003</v>
      </c>
      <c r="C9" s="7">
        <v>42992.479861111111</v>
      </c>
      <c r="D9" s="1" t="s">
        <v>237</v>
      </c>
      <c r="E9" s="1"/>
      <c r="F9" s="1">
        <v>100</v>
      </c>
      <c r="G9" s="1">
        <v>2023</v>
      </c>
      <c r="H9" s="1" t="b">
        <v>1</v>
      </c>
      <c r="I9" s="7">
        <v>42992.479861111111</v>
      </c>
      <c r="J9" s="1" t="s">
        <v>656</v>
      </c>
      <c r="K9" s="1"/>
      <c r="L9" s="1"/>
      <c r="M9" s="1"/>
      <c r="N9" s="1"/>
      <c r="O9" s="1"/>
      <c r="P9" s="1"/>
      <c r="Q9" s="1" t="s">
        <v>344</v>
      </c>
      <c r="R9" s="1" t="s">
        <v>345</v>
      </c>
      <c r="S9" s="1">
        <v>67.777000000000001</v>
      </c>
      <c r="T9" s="1">
        <v>68.344999999999999</v>
      </c>
      <c r="U9" s="1">
        <v>69.814999999999998</v>
      </c>
      <c r="V9" s="1">
        <v>2</v>
      </c>
      <c r="W9" s="1" t="s">
        <v>346</v>
      </c>
      <c r="X9" s="1">
        <v>2.3479999999999999</v>
      </c>
      <c r="Y9" s="1">
        <v>6.5910000000000002</v>
      </c>
      <c r="Z9" s="1">
        <v>8.7159999999999993</v>
      </c>
      <c r="AA9" s="1">
        <v>3</v>
      </c>
      <c r="AB9" s="1">
        <v>21</v>
      </c>
      <c r="AC9" s="1" t="s">
        <v>347</v>
      </c>
      <c r="AD9" s="1" t="s">
        <v>348</v>
      </c>
      <c r="AE9" s="1" t="s">
        <v>382</v>
      </c>
      <c r="AF9" s="1">
        <v>3</v>
      </c>
      <c r="AG9" s="1" t="s">
        <v>652</v>
      </c>
      <c r="AH9" s="1" t="s">
        <v>348</v>
      </c>
      <c r="AI9" s="1"/>
      <c r="AJ9" s="1"/>
      <c r="AK9" s="1" t="s">
        <v>348</v>
      </c>
      <c r="AL9" s="1"/>
      <c r="AM9" s="1" t="s">
        <v>636</v>
      </c>
      <c r="AN9" s="1">
        <v>-99</v>
      </c>
      <c r="AO9" s="1" t="s">
        <v>351</v>
      </c>
      <c r="AP9" s="1" t="s">
        <v>637</v>
      </c>
      <c r="AQ9" s="1" t="s">
        <v>637</v>
      </c>
      <c r="AR9" s="1" t="s">
        <v>637</v>
      </c>
      <c r="AS9" s="1" t="s">
        <v>351</v>
      </c>
      <c r="AT9" s="1" t="s">
        <v>351</v>
      </c>
      <c r="AU9" s="1" t="s">
        <v>351</v>
      </c>
      <c r="AV9" s="1" t="s">
        <v>637</v>
      </c>
      <c r="AW9" s="1">
        <v>37.826999999999998</v>
      </c>
      <c r="AX9" s="1">
        <v>191.001</v>
      </c>
      <c r="AY9" s="1">
        <v>480.92399999999998</v>
      </c>
      <c r="AZ9" s="1">
        <v>5</v>
      </c>
      <c r="BA9" s="1"/>
      <c r="BB9" s="1"/>
      <c r="BC9" s="1"/>
      <c r="BD9" s="1"/>
      <c r="BE9" s="1"/>
      <c r="BF9" s="1"/>
      <c r="BG9" s="1"/>
      <c r="BH9" s="1"/>
      <c r="BI9" s="1"/>
      <c r="BJ9" s="1"/>
      <c r="BK9" s="1"/>
      <c r="BL9" s="1"/>
      <c r="BM9" s="1"/>
      <c r="BN9" s="1"/>
      <c r="BO9" s="1"/>
      <c r="BP9" s="1"/>
      <c r="BQ9" s="1"/>
      <c r="BR9" s="1"/>
      <c r="BS9" s="1"/>
      <c r="BT9" s="1"/>
      <c r="BU9" s="1"/>
      <c r="BV9" s="1"/>
      <c r="BW9" s="1">
        <v>3.8079999999999998</v>
      </c>
      <c r="BX9" s="1">
        <v>752.20100000000002</v>
      </c>
      <c r="BY9" s="1">
        <v>753.76499999999999</v>
      </c>
      <c r="BZ9" s="1">
        <v>57</v>
      </c>
      <c r="CA9" s="1" t="s">
        <v>366</v>
      </c>
      <c r="CB9" s="1" t="s">
        <v>376</v>
      </c>
      <c r="CC9" s="1" t="s">
        <v>377</v>
      </c>
      <c r="CD9" s="1" t="s">
        <v>389</v>
      </c>
      <c r="CE9" s="1" t="s">
        <v>376</v>
      </c>
      <c r="CF9" s="1" t="s">
        <v>356</v>
      </c>
      <c r="CG9" s="1" t="s">
        <v>1152</v>
      </c>
      <c r="CH9" s="1" t="s">
        <v>376</v>
      </c>
      <c r="CI9" s="1" t="s">
        <v>377</v>
      </c>
      <c r="CJ9" s="1" t="s">
        <v>369</v>
      </c>
      <c r="CK9" s="1" t="s">
        <v>376</v>
      </c>
      <c r="CL9" s="1" t="s">
        <v>377</v>
      </c>
      <c r="CM9" s="1" t="s">
        <v>370</v>
      </c>
      <c r="CN9" s="1" t="s">
        <v>384</v>
      </c>
      <c r="CO9" s="1" t="s">
        <v>356</v>
      </c>
      <c r="CP9" s="1" t="s">
        <v>371</v>
      </c>
      <c r="CQ9" s="1" t="s">
        <v>384</v>
      </c>
      <c r="CR9" s="1" t="s">
        <v>356</v>
      </c>
      <c r="CS9" s="1">
        <v>3.2120000000000002</v>
      </c>
      <c r="CT9" s="1">
        <v>25.314</v>
      </c>
      <c r="CU9" s="1">
        <v>26.571000000000002</v>
      </c>
      <c r="CV9" s="1">
        <v>10</v>
      </c>
      <c r="CW9" s="1" t="s">
        <v>387</v>
      </c>
      <c r="CX9" s="1" t="s">
        <v>363</v>
      </c>
      <c r="CY9" s="1" t="s">
        <v>363</v>
      </c>
      <c r="CZ9" s="1" t="s">
        <v>363</v>
      </c>
      <c r="DA9" s="1" t="s">
        <v>387</v>
      </c>
      <c r="DB9" s="1" t="s">
        <v>387</v>
      </c>
      <c r="DC9" s="1" t="s">
        <v>387</v>
      </c>
      <c r="DD9" s="1"/>
      <c r="DE9" s="1"/>
      <c r="DF9" s="1" t="s">
        <v>363</v>
      </c>
      <c r="DG9" s="1">
        <v>3.7589999999999999</v>
      </c>
      <c r="DH9" s="1">
        <v>24.542000000000002</v>
      </c>
      <c r="DI9" s="1">
        <v>25.373999999999999</v>
      </c>
      <c r="DJ9" s="1">
        <v>4</v>
      </c>
      <c r="DK9" s="1" t="s">
        <v>365</v>
      </c>
      <c r="DL9" s="1">
        <v>105.11199999999999</v>
      </c>
      <c r="DM9" s="1">
        <v>105.884</v>
      </c>
      <c r="DN9" s="1">
        <v>300.005</v>
      </c>
      <c r="DO9" s="1">
        <v>2</v>
      </c>
      <c r="DP9" s="1"/>
      <c r="DQ9" s="1"/>
      <c r="DR9" s="1"/>
      <c r="DS9" s="1"/>
      <c r="DT9" s="1"/>
      <c r="DU9" s="1"/>
      <c r="DV9" s="1"/>
      <c r="DW9" s="1"/>
      <c r="DX9" s="1"/>
      <c r="DY9" s="1"/>
      <c r="DZ9" s="1"/>
      <c r="EA9" s="1"/>
      <c r="EB9" s="1"/>
      <c r="EC9" s="1"/>
      <c r="ED9" s="1"/>
      <c r="EE9" s="1"/>
      <c r="EF9" s="1"/>
      <c r="EG9" s="1"/>
      <c r="EH9" s="1"/>
      <c r="EI9" s="1"/>
      <c r="EJ9" s="1"/>
      <c r="EK9" s="1"/>
      <c r="EL9" s="1">
        <v>51.762999999999998</v>
      </c>
      <c r="EM9" s="1">
        <v>231.37200000000001</v>
      </c>
      <c r="EN9" s="1">
        <v>232.10400000000001</v>
      </c>
      <c r="EO9" s="1">
        <v>25</v>
      </c>
      <c r="EP9" s="1" t="s">
        <v>657</v>
      </c>
      <c r="EQ9" s="1" t="s">
        <v>384</v>
      </c>
      <c r="ER9" s="1" t="s">
        <v>356</v>
      </c>
      <c r="ES9" s="1" t="s">
        <v>573</v>
      </c>
      <c r="ET9" s="1" t="s">
        <v>384</v>
      </c>
      <c r="EU9" s="1" t="s">
        <v>356</v>
      </c>
      <c r="EV9" s="1" t="s">
        <v>658</v>
      </c>
      <c r="EW9" s="1" t="s">
        <v>384</v>
      </c>
      <c r="EX9" s="1" t="s">
        <v>360</v>
      </c>
      <c r="EY9" s="1" t="s">
        <v>361</v>
      </c>
      <c r="EZ9" s="1" t="s">
        <v>359</v>
      </c>
      <c r="FA9" s="1" t="s">
        <v>356</v>
      </c>
      <c r="FB9" s="1" t="s">
        <v>389</v>
      </c>
      <c r="FC9" s="1" t="s">
        <v>359</v>
      </c>
      <c r="FD9" s="1" t="s">
        <v>360</v>
      </c>
      <c r="FE9" s="1" t="s">
        <v>354</v>
      </c>
      <c r="FF9" s="1" t="s">
        <v>359</v>
      </c>
      <c r="FG9" s="1" t="s">
        <v>360</v>
      </c>
      <c r="FH9" s="1">
        <v>4.0780000000000003</v>
      </c>
      <c r="FI9" s="1">
        <v>29.821000000000002</v>
      </c>
      <c r="FJ9" s="1">
        <v>30.696999999999999</v>
      </c>
      <c r="FK9" s="1">
        <v>14</v>
      </c>
      <c r="FL9" s="1" t="s">
        <v>363</v>
      </c>
      <c r="FM9" s="1" t="s">
        <v>363</v>
      </c>
      <c r="FN9" s="1" t="s">
        <v>364</v>
      </c>
      <c r="FO9" s="1" t="s">
        <v>363</v>
      </c>
      <c r="FP9" s="1" t="s">
        <v>363</v>
      </c>
      <c r="FQ9" s="1" t="s">
        <v>363</v>
      </c>
      <c r="FR9" s="1" t="s">
        <v>364</v>
      </c>
      <c r="FS9" s="1" t="s">
        <v>363</v>
      </c>
      <c r="FT9" s="1"/>
      <c r="FU9" s="1"/>
      <c r="FV9" s="1" t="s">
        <v>363</v>
      </c>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v>1</v>
      </c>
      <c r="JH9" s="1" t="s">
        <v>528</v>
      </c>
      <c r="JI9" t="str">
        <f t="shared" si="3"/>
        <v>CORAS</v>
      </c>
      <c r="JJ9" t="str">
        <f t="shared" si="4"/>
        <v>G2</v>
      </c>
      <c r="JK9" s="1" t="s">
        <v>981</v>
      </c>
    </row>
    <row r="10" spans="1:271" x14ac:dyDescent="0.2">
      <c r="A10" t="str">
        <f t="shared" si="2"/>
        <v>R_2upHNiJy4c0F9Bi</v>
      </c>
      <c r="B10" s="7">
        <v>42992.456250000003</v>
      </c>
      <c r="C10" s="7">
        <v>42992.479861111111</v>
      </c>
      <c r="D10" s="1" t="s">
        <v>237</v>
      </c>
      <c r="E10" s="1"/>
      <c r="F10" s="1">
        <v>100</v>
      </c>
      <c r="G10" s="1">
        <v>2064</v>
      </c>
      <c r="H10" s="1" t="b">
        <v>1</v>
      </c>
      <c r="I10" s="7">
        <v>42992.479861111111</v>
      </c>
      <c r="J10" s="1" t="s">
        <v>659</v>
      </c>
      <c r="K10" s="1"/>
      <c r="L10" s="1"/>
      <c r="M10" s="1"/>
      <c r="N10" s="1"/>
      <c r="O10" s="1"/>
      <c r="P10" s="1"/>
      <c r="Q10" s="1" t="s">
        <v>344</v>
      </c>
      <c r="R10" s="1" t="s">
        <v>345</v>
      </c>
      <c r="S10" s="1">
        <v>9.5190000000000001</v>
      </c>
      <c r="T10" s="1">
        <v>74.358000000000004</v>
      </c>
      <c r="U10" s="1">
        <v>76.724000000000004</v>
      </c>
      <c r="V10" s="1">
        <v>39</v>
      </c>
      <c r="W10" s="1" t="s">
        <v>346</v>
      </c>
      <c r="X10" s="1">
        <v>1.5589999999999999</v>
      </c>
      <c r="Y10" s="1">
        <v>6.375</v>
      </c>
      <c r="Z10" s="1">
        <v>8.9090000000000007</v>
      </c>
      <c r="AA10" s="1">
        <v>4</v>
      </c>
      <c r="AB10" s="1">
        <v>21</v>
      </c>
      <c r="AC10" s="1" t="s">
        <v>347</v>
      </c>
      <c r="AD10" s="1" t="s">
        <v>348</v>
      </c>
      <c r="AE10" s="1" t="s">
        <v>349</v>
      </c>
      <c r="AF10" s="1">
        <v>3</v>
      </c>
      <c r="AG10" s="1" t="s">
        <v>660</v>
      </c>
      <c r="AH10" s="1" t="s">
        <v>348</v>
      </c>
      <c r="AI10" s="1"/>
      <c r="AJ10" s="1"/>
      <c r="AK10" s="1" t="s">
        <v>348</v>
      </c>
      <c r="AL10" s="1"/>
      <c r="AM10" s="1" t="s">
        <v>636</v>
      </c>
      <c r="AN10" s="1">
        <v>-99</v>
      </c>
      <c r="AO10" s="1" t="s">
        <v>351</v>
      </c>
      <c r="AP10" s="1" t="s">
        <v>351</v>
      </c>
      <c r="AQ10" s="1" t="s">
        <v>351</v>
      </c>
      <c r="AR10" s="1" t="s">
        <v>637</v>
      </c>
      <c r="AS10" s="1" t="s">
        <v>637</v>
      </c>
      <c r="AT10" s="1" t="s">
        <v>637</v>
      </c>
      <c r="AU10" s="1" t="s">
        <v>351</v>
      </c>
      <c r="AV10" s="1" t="s">
        <v>637</v>
      </c>
      <c r="AW10" s="1">
        <v>14.736000000000001</v>
      </c>
      <c r="AX10" s="1">
        <v>14.736000000000001</v>
      </c>
      <c r="AY10" s="1">
        <v>324.75299999999999</v>
      </c>
      <c r="AZ10" s="1">
        <v>1</v>
      </c>
      <c r="BA10" s="1"/>
      <c r="BB10" s="1"/>
      <c r="BC10" s="1"/>
      <c r="BD10" s="1"/>
      <c r="BE10" s="1"/>
      <c r="BF10" s="1"/>
      <c r="BG10" s="1"/>
      <c r="BH10" s="1"/>
      <c r="BI10" s="1"/>
      <c r="BJ10" s="1"/>
      <c r="BK10" s="1"/>
      <c r="BL10" s="1"/>
      <c r="BM10" s="1"/>
      <c r="BN10" s="1"/>
      <c r="BO10" s="1"/>
      <c r="BP10" s="1"/>
      <c r="BQ10" s="1"/>
      <c r="BR10" s="1"/>
      <c r="BS10" s="1"/>
      <c r="BT10" s="1"/>
      <c r="BU10" s="1"/>
      <c r="BV10" s="1"/>
      <c r="BW10" s="1">
        <v>59.226999999999997</v>
      </c>
      <c r="BX10" s="1">
        <v>776.524</v>
      </c>
      <c r="BY10" s="1">
        <v>778.50400000000002</v>
      </c>
      <c r="BZ10" s="1">
        <v>67</v>
      </c>
      <c r="CA10" s="1" t="s">
        <v>366</v>
      </c>
      <c r="CB10" s="1" t="s">
        <v>355</v>
      </c>
      <c r="CC10" s="1" t="s">
        <v>356</v>
      </c>
      <c r="CD10" s="1" t="s">
        <v>389</v>
      </c>
      <c r="CE10" s="1" t="s">
        <v>355</v>
      </c>
      <c r="CF10" s="1" t="s">
        <v>356</v>
      </c>
      <c r="CG10" s="1" t="s">
        <v>1153</v>
      </c>
      <c r="CH10" s="1" t="s">
        <v>355</v>
      </c>
      <c r="CI10" s="1" t="s">
        <v>360</v>
      </c>
      <c r="CJ10" s="1" t="s">
        <v>369</v>
      </c>
      <c r="CK10" s="1" t="s">
        <v>355</v>
      </c>
      <c r="CL10" s="1" t="s">
        <v>356</v>
      </c>
      <c r="CM10" s="1" t="s">
        <v>370</v>
      </c>
      <c r="CN10" s="1" t="s">
        <v>359</v>
      </c>
      <c r="CO10" s="1" t="s">
        <v>368</v>
      </c>
      <c r="CP10" s="1" t="s">
        <v>371</v>
      </c>
      <c r="CQ10" s="1" t="s">
        <v>359</v>
      </c>
      <c r="CR10" s="1" t="s">
        <v>368</v>
      </c>
      <c r="CS10" s="1">
        <v>4.04</v>
      </c>
      <c r="CT10" s="1">
        <v>23.44</v>
      </c>
      <c r="CU10" s="1">
        <v>28.271000000000001</v>
      </c>
      <c r="CV10" s="1">
        <v>14</v>
      </c>
      <c r="CW10" s="1" t="s">
        <v>363</v>
      </c>
      <c r="CX10" s="1" t="s">
        <v>363</v>
      </c>
      <c r="CY10" s="1" t="s">
        <v>363</v>
      </c>
      <c r="CZ10" s="1" t="s">
        <v>363</v>
      </c>
      <c r="DA10" s="1" t="s">
        <v>363</v>
      </c>
      <c r="DB10" s="1" t="s">
        <v>363</v>
      </c>
      <c r="DC10" s="1" t="s">
        <v>363</v>
      </c>
      <c r="DD10" s="1"/>
      <c r="DE10" s="1"/>
      <c r="DF10" s="1" t="s">
        <v>363</v>
      </c>
      <c r="DG10" s="1">
        <v>2.335</v>
      </c>
      <c r="DH10" s="1">
        <v>9.093</v>
      </c>
      <c r="DI10" s="1">
        <v>11.164</v>
      </c>
      <c r="DJ10" s="1">
        <v>9</v>
      </c>
      <c r="DK10" s="1" t="s">
        <v>365</v>
      </c>
      <c r="DL10" s="1">
        <v>235.15899999999999</v>
      </c>
      <c r="DM10" s="1">
        <v>267.733</v>
      </c>
      <c r="DN10" s="1">
        <v>300.005</v>
      </c>
      <c r="DO10" s="1">
        <v>19</v>
      </c>
      <c r="DP10" s="1"/>
      <c r="DQ10" s="1"/>
      <c r="DR10" s="1"/>
      <c r="DS10" s="1"/>
      <c r="DT10" s="1"/>
      <c r="DU10" s="1"/>
      <c r="DV10" s="1"/>
      <c r="DW10" s="1"/>
      <c r="DX10" s="1"/>
      <c r="DY10" s="1"/>
      <c r="DZ10" s="1"/>
      <c r="EA10" s="1"/>
      <c r="EB10" s="1"/>
      <c r="EC10" s="1"/>
      <c r="ED10" s="1"/>
      <c r="EE10" s="1"/>
      <c r="EF10" s="1"/>
      <c r="EG10" s="1"/>
      <c r="EH10" s="1"/>
      <c r="EI10" s="1"/>
      <c r="EJ10" s="1"/>
      <c r="EK10" s="1"/>
      <c r="EL10" s="1">
        <v>35.356000000000002</v>
      </c>
      <c r="EM10" s="1">
        <v>346.46499999999997</v>
      </c>
      <c r="EN10" s="1">
        <v>347.62900000000002</v>
      </c>
      <c r="EO10" s="1">
        <v>41</v>
      </c>
      <c r="EP10" s="1" t="s">
        <v>354</v>
      </c>
      <c r="EQ10" s="1" t="s">
        <v>359</v>
      </c>
      <c r="ER10" s="1" t="s">
        <v>360</v>
      </c>
      <c r="ES10" s="1" t="s">
        <v>661</v>
      </c>
      <c r="ET10" s="1" t="s">
        <v>355</v>
      </c>
      <c r="EU10" s="1" t="s">
        <v>360</v>
      </c>
      <c r="EV10" s="1" t="s">
        <v>385</v>
      </c>
      <c r="EW10" s="1" t="s">
        <v>355</v>
      </c>
      <c r="EX10" s="1" t="s">
        <v>356</v>
      </c>
      <c r="EY10" s="1" t="s">
        <v>361</v>
      </c>
      <c r="EZ10" s="1" t="s">
        <v>378</v>
      </c>
      <c r="FA10" s="1" t="s">
        <v>356</v>
      </c>
      <c r="FB10" s="1" t="s">
        <v>388</v>
      </c>
      <c r="FC10" s="1" t="s">
        <v>378</v>
      </c>
      <c r="FD10" s="1" t="s">
        <v>360</v>
      </c>
      <c r="FE10" s="1" t="s">
        <v>361</v>
      </c>
      <c r="FF10" s="1" t="s">
        <v>359</v>
      </c>
      <c r="FG10" s="1" t="s">
        <v>360</v>
      </c>
      <c r="FH10" s="1">
        <v>2.4180000000000001</v>
      </c>
      <c r="FI10" s="1">
        <v>23.459</v>
      </c>
      <c r="FJ10" s="1">
        <v>25.102</v>
      </c>
      <c r="FK10" s="1">
        <v>10</v>
      </c>
      <c r="FL10" s="1" t="s">
        <v>363</v>
      </c>
      <c r="FM10" s="1" t="s">
        <v>363</v>
      </c>
      <c r="FN10" s="1" t="s">
        <v>363</v>
      </c>
      <c r="FO10" s="1" t="s">
        <v>363</v>
      </c>
      <c r="FP10" s="1" t="s">
        <v>372</v>
      </c>
      <c r="FQ10" s="1" t="s">
        <v>372</v>
      </c>
      <c r="FR10" s="1" t="s">
        <v>364</v>
      </c>
      <c r="FS10" s="1" t="s">
        <v>363</v>
      </c>
      <c r="FT10" s="1"/>
      <c r="FU10" s="1"/>
      <c r="FV10" s="1" t="s">
        <v>363</v>
      </c>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v>2</v>
      </c>
      <c r="JH10" s="1" t="s">
        <v>662</v>
      </c>
      <c r="JI10" t="str">
        <f t="shared" si="3"/>
        <v>UML</v>
      </c>
      <c r="JJ10" t="str">
        <f t="shared" si="4"/>
        <v>G2</v>
      </c>
      <c r="JK10" s="1" t="s">
        <v>981</v>
      </c>
    </row>
    <row r="11" spans="1:271" x14ac:dyDescent="0.2">
      <c r="A11" t="str">
        <f t="shared" si="2"/>
        <v>R_SToL54d4CxKf6Pn</v>
      </c>
      <c r="B11" s="7">
        <v>42992.456944444442</v>
      </c>
      <c r="C11" s="7">
        <v>42992.480555555558</v>
      </c>
      <c r="D11" s="1" t="s">
        <v>237</v>
      </c>
      <c r="E11" s="1"/>
      <c r="F11" s="1">
        <v>100</v>
      </c>
      <c r="G11" s="1">
        <v>2016</v>
      </c>
      <c r="H11" s="1" t="b">
        <v>1</v>
      </c>
      <c r="I11" s="7">
        <v>42992.480555555558</v>
      </c>
      <c r="J11" s="1" t="s">
        <v>663</v>
      </c>
      <c r="K11" s="1"/>
      <c r="L11" s="1"/>
      <c r="M11" s="1"/>
      <c r="N11" s="1"/>
      <c r="O11" s="1"/>
      <c r="P11" s="1"/>
      <c r="Q11" s="1" t="s">
        <v>344</v>
      </c>
      <c r="R11" s="1" t="s">
        <v>345</v>
      </c>
      <c r="S11" s="1">
        <v>6.46</v>
      </c>
      <c r="T11" s="1">
        <v>26.297000000000001</v>
      </c>
      <c r="U11" s="1">
        <v>27.045000000000002</v>
      </c>
      <c r="V11" s="1">
        <v>17</v>
      </c>
      <c r="W11" s="1" t="s">
        <v>346</v>
      </c>
      <c r="X11" s="1">
        <v>2.048</v>
      </c>
      <c r="Y11" s="1">
        <v>6.024</v>
      </c>
      <c r="Z11" s="1">
        <v>6.73</v>
      </c>
      <c r="AA11" s="1">
        <v>8</v>
      </c>
      <c r="AB11" s="1">
        <v>22</v>
      </c>
      <c r="AC11" s="1" t="s">
        <v>347</v>
      </c>
      <c r="AD11" s="1" t="s">
        <v>348</v>
      </c>
      <c r="AE11" s="1" t="s">
        <v>349</v>
      </c>
      <c r="AF11" s="1">
        <v>4</v>
      </c>
      <c r="AG11" s="1" t="s">
        <v>664</v>
      </c>
      <c r="AH11" s="1" t="s">
        <v>348</v>
      </c>
      <c r="AI11" s="1"/>
      <c r="AJ11" s="1"/>
      <c r="AK11" s="1" t="s">
        <v>348</v>
      </c>
      <c r="AL11" s="1"/>
      <c r="AM11" s="1" t="s">
        <v>636</v>
      </c>
      <c r="AN11" s="1">
        <v>-99</v>
      </c>
      <c r="AO11" s="1" t="s">
        <v>637</v>
      </c>
      <c r="AP11" s="1" t="s">
        <v>637</v>
      </c>
      <c r="AQ11" s="1" t="s">
        <v>637</v>
      </c>
      <c r="AR11" s="1" t="s">
        <v>351</v>
      </c>
      <c r="AS11" s="1" t="s">
        <v>637</v>
      </c>
      <c r="AT11" s="1" t="s">
        <v>637</v>
      </c>
      <c r="AU11" s="1" t="s">
        <v>351</v>
      </c>
      <c r="AV11" s="1" t="s">
        <v>351</v>
      </c>
      <c r="AW11" s="1">
        <v>7.5650000000000004</v>
      </c>
      <c r="AX11" s="1">
        <v>428.935</v>
      </c>
      <c r="AY11" s="1">
        <v>432.95699999999999</v>
      </c>
      <c r="AZ11" s="1">
        <v>27</v>
      </c>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v>3.5350000000000001</v>
      </c>
      <c r="CT11" s="1">
        <v>32.442999999999998</v>
      </c>
      <c r="CU11" s="1">
        <v>32.506</v>
      </c>
      <c r="CV11" s="1">
        <v>32</v>
      </c>
      <c r="CW11" s="1" t="s">
        <v>364</v>
      </c>
      <c r="CX11" s="1" t="s">
        <v>364</v>
      </c>
      <c r="CY11" s="1" t="s">
        <v>372</v>
      </c>
      <c r="CZ11" s="1" t="s">
        <v>363</v>
      </c>
      <c r="DA11" s="1" t="s">
        <v>363</v>
      </c>
      <c r="DB11" s="1"/>
      <c r="DC11" s="1"/>
      <c r="DD11" s="1" t="s">
        <v>363</v>
      </c>
      <c r="DE11" s="1" t="s">
        <v>372</v>
      </c>
      <c r="DF11" s="1" t="s">
        <v>375</v>
      </c>
      <c r="DG11" s="1">
        <v>3.4769999999999999</v>
      </c>
      <c r="DH11" s="1">
        <v>11.250999999999999</v>
      </c>
      <c r="DI11" s="1">
        <v>14.202999999999999</v>
      </c>
      <c r="DJ11" s="1">
        <v>6</v>
      </c>
      <c r="DK11" s="1" t="s">
        <v>365</v>
      </c>
      <c r="DL11" s="1">
        <v>2.1269999999999998</v>
      </c>
      <c r="DM11" s="1">
        <v>297.99599999999998</v>
      </c>
      <c r="DN11" s="1">
        <v>300.01799999999997</v>
      </c>
      <c r="DO11" s="1">
        <v>73</v>
      </c>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v>2.496</v>
      </c>
      <c r="FI11" s="1">
        <v>34.292000000000002</v>
      </c>
      <c r="FJ11" s="1">
        <v>36.738999999999997</v>
      </c>
      <c r="FK11" s="1">
        <v>42</v>
      </c>
      <c r="FL11" s="1" t="s">
        <v>364</v>
      </c>
      <c r="FM11" s="1" t="s">
        <v>363</v>
      </c>
      <c r="FN11" s="1" t="s">
        <v>364</v>
      </c>
      <c r="FO11" s="1" t="s">
        <v>363</v>
      </c>
      <c r="FP11" s="1" t="s">
        <v>364</v>
      </c>
      <c r="FQ11" s="1" t="s">
        <v>364</v>
      </c>
      <c r="FR11" s="1"/>
      <c r="FS11" s="1"/>
      <c r="FT11" s="1" t="s">
        <v>375</v>
      </c>
      <c r="FU11" s="1" t="s">
        <v>375</v>
      </c>
      <c r="FV11" s="1" t="s">
        <v>375</v>
      </c>
      <c r="FW11" s="1">
        <v>4.08</v>
      </c>
      <c r="FX11" s="1">
        <v>679.697</v>
      </c>
      <c r="FY11" s="1">
        <v>680.63800000000003</v>
      </c>
      <c r="FZ11" s="1">
        <v>599</v>
      </c>
      <c r="GA11" s="1" t="s">
        <v>354</v>
      </c>
      <c r="GB11" s="1" t="s">
        <v>376</v>
      </c>
      <c r="GC11" s="1" t="s">
        <v>356</v>
      </c>
      <c r="GD11" s="1" t="s">
        <v>665</v>
      </c>
      <c r="GE11" s="1" t="s">
        <v>359</v>
      </c>
      <c r="GF11" s="1" t="s">
        <v>360</v>
      </c>
      <c r="GG11" s="1" t="s">
        <v>666</v>
      </c>
      <c r="GH11" s="1" t="s">
        <v>384</v>
      </c>
      <c r="GI11" s="1" t="s">
        <v>360</v>
      </c>
      <c r="GJ11" s="1" t="s">
        <v>361</v>
      </c>
      <c r="GK11" s="1" t="s">
        <v>376</v>
      </c>
      <c r="GL11" s="1" t="s">
        <v>356</v>
      </c>
      <c r="GM11" s="1" t="s">
        <v>362</v>
      </c>
      <c r="GN11" s="1" t="s">
        <v>384</v>
      </c>
      <c r="GO11" s="1" t="s">
        <v>368</v>
      </c>
      <c r="GP11" s="1" t="s">
        <v>667</v>
      </c>
      <c r="GQ11" s="1" t="s">
        <v>355</v>
      </c>
      <c r="GR11" s="1" t="s">
        <v>360</v>
      </c>
      <c r="GS11" s="1"/>
      <c r="GT11" s="1"/>
      <c r="GU11" s="1"/>
      <c r="GV11" s="1"/>
      <c r="GW11" s="1"/>
      <c r="GX11" s="1"/>
      <c r="GY11" s="1"/>
      <c r="GZ11" s="1"/>
      <c r="HA11" s="1"/>
      <c r="HB11" s="1"/>
      <c r="HC11" s="1"/>
      <c r="HD11" s="1"/>
      <c r="HE11" s="1"/>
      <c r="HF11" s="1"/>
      <c r="HG11" s="1"/>
      <c r="HH11" s="1"/>
      <c r="HI11" s="1"/>
      <c r="HJ11" s="1"/>
      <c r="HK11" s="1"/>
      <c r="HL11" s="1"/>
      <c r="HM11" s="1"/>
      <c r="HN11" s="1"/>
      <c r="HO11" s="1">
        <v>4.0000000000000001E-3</v>
      </c>
      <c r="HP11" s="1">
        <v>344.59399999999999</v>
      </c>
      <c r="HQ11" s="1">
        <v>345.375</v>
      </c>
      <c r="HR11" s="1">
        <v>338</v>
      </c>
      <c r="HS11" s="1" t="s">
        <v>592</v>
      </c>
      <c r="HT11" s="1" t="s">
        <v>355</v>
      </c>
      <c r="HU11" s="1" t="s">
        <v>360</v>
      </c>
      <c r="HV11" s="1" t="s">
        <v>1181</v>
      </c>
      <c r="HW11" s="1" t="s">
        <v>359</v>
      </c>
      <c r="HX11" s="1" t="s">
        <v>368</v>
      </c>
      <c r="HY11" s="1" t="s">
        <v>1182</v>
      </c>
      <c r="HZ11" s="1" t="s">
        <v>359</v>
      </c>
      <c r="IA11" s="1" t="s">
        <v>360</v>
      </c>
      <c r="IB11" s="1" t="s">
        <v>369</v>
      </c>
      <c r="IC11" s="1" t="s">
        <v>355</v>
      </c>
      <c r="ID11" s="1" t="s">
        <v>360</v>
      </c>
      <c r="IE11" s="1" t="s">
        <v>668</v>
      </c>
      <c r="IF11" s="1" t="s">
        <v>378</v>
      </c>
      <c r="IG11" s="1" t="s">
        <v>360</v>
      </c>
      <c r="IH11" s="1" t="s">
        <v>669</v>
      </c>
      <c r="II11" s="1" t="s">
        <v>378</v>
      </c>
      <c r="IJ11" s="1" t="s">
        <v>368</v>
      </c>
      <c r="IK11" s="1"/>
      <c r="IL11" s="1"/>
      <c r="IM11" s="1"/>
      <c r="IN11" s="1"/>
      <c r="IO11" s="1"/>
      <c r="IP11" s="1"/>
      <c r="IQ11" s="1"/>
      <c r="IR11" s="1"/>
      <c r="IS11" s="1"/>
      <c r="IT11" s="1"/>
      <c r="IU11" s="1"/>
      <c r="IV11" s="1"/>
      <c r="IW11" s="1"/>
      <c r="IX11" s="1"/>
      <c r="IY11" s="1"/>
      <c r="IZ11" s="1"/>
      <c r="JA11" s="1"/>
      <c r="JB11" s="1"/>
      <c r="JC11" s="1"/>
      <c r="JD11" s="1"/>
      <c r="JE11" s="1"/>
      <c r="JF11" s="1"/>
      <c r="JG11" s="1">
        <v>0</v>
      </c>
      <c r="JH11" s="1" t="s">
        <v>381</v>
      </c>
      <c r="JI11" t="str">
        <f t="shared" si="3"/>
        <v>Tabular</v>
      </c>
      <c r="JJ11" t="str">
        <f t="shared" si="4"/>
        <v>G1</v>
      </c>
      <c r="JK11" s="1" t="s">
        <v>981</v>
      </c>
    </row>
    <row r="12" spans="1:271" x14ac:dyDescent="0.2">
      <c r="A12" t="str">
        <f t="shared" si="2"/>
        <v>R_ugpHpkzFOwIkPux</v>
      </c>
      <c r="B12" s="7">
        <v>42992.456250000003</v>
      </c>
      <c r="C12" s="7">
        <v>42992.480555555558</v>
      </c>
      <c r="D12" s="1" t="s">
        <v>237</v>
      </c>
      <c r="E12" s="1"/>
      <c r="F12" s="1">
        <v>100</v>
      </c>
      <c r="G12" s="1">
        <v>2099</v>
      </c>
      <c r="H12" s="1" t="b">
        <v>1</v>
      </c>
      <c r="I12" s="7">
        <v>42992.480555555558</v>
      </c>
      <c r="J12" s="1" t="s">
        <v>670</v>
      </c>
      <c r="K12" s="1"/>
      <c r="L12" s="1"/>
      <c r="M12" s="1"/>
      <c r="N12" s="1"/>
      <c r="O12" s="1"/>
      <c r="P12" s="1"/>
      <c r="Q12" s="1" t="s">
        <v>344</v>
      </c>
      <c r="R12" s="1" t="s">
        <v>345</v>
      </c>
      <c r="S12" s="1">
        <v>79.093000000000004</v>
      </c>
      <c r="T12" s="1">
        <v>79.093000000000004</v>
      </c>
      <c r="U12" s="1">
        <v>80.224999999999994</v>
      </c>
      <c r="V12" s="1">
        <v>1</v>
      </c>
      <c r="W12" s="1" t="s">
        <v>346</v>
      </c>
      <c r="X12" s="1">
        <v>1.0589999999999999</v>
      </c>
      <c r="Y12" s="1">
        <v>6.99</v>
      </c>
      <c r="Z12" s="1">
        <v>8.2420000000000009</v>
      </c>
      <c r="AA12" s="1">
        <v>3</v>
      </c>
      <c r="AB12" s="1">
        <v>22</v>
      </c>
      <c r="AC12" s="1" t="s">
        <v>347</v>
      </c>
      <c r="AD12" s="1" t="s">
        <v>348</v>
      </c>
      <c r="AE12" s="1" t="s">
        <v>671</v>
      </c>
      <c r="AF12" s="1">
        <v>4</v>
      </c>
      <c r="AG12" s="1" t="s">
        <v>672</v>
      </c>
      <c r="AH12" s="1" t="s">
        <v>350</v>
      </c>
      <c r="AI12" s="1">
        <v>1</v>
      </c>
      <c r="AJ12" s="1" t="s">
        <v>673</v>
      </c>
      <c r="AK12" s="1" t="s">
        <v>348</v>
      </c>
      <c r="AL12" s="1"/>
      <c r="AM12" s="1" t="s">
        <v>636</v>
      </c>
      <c r="AN12" s="1">
        <v>-99</v>
      </c>
      <c r="AO12" s="1" t="s">
        <v>353</v>
      </c>
      <c r="AP12" s="1" t="s">
        <v>353</v>
      </c>
      <c r="AQ12" s="1" t="s">
        <v>353</v>
      </c>
      <c r="AR12" s="1" t="s">
        <v>353</v>
      </c>
      <c r="AS12" s="1" t="s">
        <v>353</v>
      </c>
      <c r="AT12" s="1" t="s">
        <v>353</v>
      </c>
      <c r="AU12" s="1" t="s">
        <v>352</v>
      </c>
      <c r="AV12" s="1" t="s">
        <v>352</v>
      </c>
      <c r="AW12" s="1">
        <v>22.585000000000001</v>
      </c>
      <c r="AX12" s="1">
        <v>22.585000000000001</v>
      </c>
      <c r="AY12" s="1">
        <v>301.84300000000002</v>
      </c>
      <c r="AZ12" s="1">
        <v>1</v>
      </c>
      <c r="BA12" s="1"/>
      <c r="BB12" s="1"/>
      <c r="BC12" s="1"/>
      <c r="BD12" s="1"/>
      <c r="BE12" s="1"/>
      <c r="BF12" s="1"/>
      <c r="BG12" s="1"/>
      <c r="BH12" s="1"/>
      <c r="BI12" s="1"/>
      <c r="BJ12" s="1"/>
      <c r="BK12" s="1"/>
      <c r="BL12" s="1"/>
      <c r="BM12" s="1"/>
      <c r="BN12" s="1"/>
      <c r="BO12" s="1"/>
      <c r="BP12" s="1"/>
      <c r="BQ12" s="1"/>
      <c r="BR12" s="1"/>
      <c r="BS12" s="1"/>
      <c r="BT12" s="1"/>
      <c r="BU12" s="1"/>
      <c r="BV12" s="1"/>
      <c r="BW12" s="1">
        <v>28.515999999999998</v>
      </c>
      <c r="BX12" s="1">
        <v>949.40800000000002</v>
      </c>
      <c r="BY12" s="1">
        <v>950.66800000000001</v>
      </c>
      <c r="BZ12" s="1">
        <v>45</v>
      </c>
      <c r="CA12" s="1" t="s">
        <v>366</v>
      </c>
      <c r="CB12" s="1" t="s">
        <v>384</v>
      </c>
      <c r="CC12" s="1" t="s">
        <v>356</v>
      </c>
      <c r="CD12" s="1" t="s">
        <v>389</v>
      </c>
      <c r="CE12" s="1" t="s">
        <v>384</v>
      </c>
      <c r="CF12" s="1" t="s">
        <v>356</v>
      </c>
      <c r="CG12" s="1" t="s">
        <v>674</v>
      </c>
      <c r="CH12" s="1" t="s">
        <v>384</v>
      </c>
      <c r="CI12" s="1" t="s">
        <v>356</v>
      </c>
      <c r="CJ12" s="1" t="s">
        <v>369</v>
      </c>
      <c r="CK12" s="1" t="s">
        <v>384</v>
      </c>
      <c r="CL12" s="1" t="s">
        <v>356</v>
      </c>
      <c r="CM12" s="1" t="s">
        <v>668</v>
      </c>
      <c r="CN12" s="1" t="s">
        <v>359</v>
      </c>
      <c r="CO12" s="1" t="s">
        <v>368</v>
      </c>
      <c r="CP12" s="1" t="s">
        <v>669</v>
      </c>
      <c r="CQ12" s="1" t="s">
        <v>384</v>
      </c>
      <c r="CR12" s="1" t="s">
        <v>356</v>
      </c>
      <c r="CS12" s="1">
        <v>4.6079999999999997</v>
      </c>
      <c r="CT12" s="1">
        <v>33.569000000000003</v>
      </c>
      <c r="CU12" s="1">
        <v>34.694000000000003</v>
      </c>
      <c r="CV12" s="1">
        <v>9</v>
      </c>
      <c r="CW12" s="1" t="s">
        <v>363</v>
      </c>
      <c r="CX12" s="1" t="s">
        <v>364</v>
      </c>
      <c r="CY12" s="1" t="s">
        <v>363</v>
      </c>
      <c r="CZ12" s="1" t="s">
        <v>364</v>
      </c>
      <c r="DA12" s="1" t="s">
        <v>363</v>
      </c>
      <c r="DB12" s="1" t="s">
        <v>364</v>
      </c>
      <c r="DC12" s="1" t="s">
        <v>364</v>
      </c>
      <c r="DD12" s="1"/>
      <c r="DE12" s="1"/>
      <c r="DF12" s="1" t="s">
        <v>364</v>
      </c>
      <c r="DG12" s="1">
        <v>2.9420000000000002</v>
      </c>
      <c r="DH12" s="1">
        <v>2.9420000000000002</v>
      </c>
      <c r="DI12" s="1">
        <v>4.7119999999999997</v>
      </c>
      <c r="DJ12" s="1">
        <v>1</v>
      </c>
      <c r="DK12" s="1" t="s">
        <v>365</v>
      </c>
      <c r="DL12" s="1">
        <v>0</v>
      </c>
      <c r="DM12" s="1">
        <v>0</v>
      </c>
      <c r="DN12" s="1">
        <v>300.005</v>
      </c>
      <c r="DO12" s="1">
        <v>0</v>
      </c>
      <c r="DP12" s="1"/>
      <c r="DQ12" s="1"/>
      <c r="DR12" s="1"/>
      <c r="DS12" s="1"/>
      <c r="DT12" s="1"/>
      <c r="DU12" s="1"/>
      <c r="DV12" s="1"/>
      <c r="DW12" s="1"/>
      <c r="DX12" s="1"/>
      <c r="DY12" s="1"/>
      <c r="DZ12" s="1"/>
      <c r="EA12" s="1"/>
      <c r="EB12" s="1"/>
      <c r="EC12" s="1"/>
      <c r="ED12" s="1"/>
      <c r="EE12" s="1"/>
      <c r="EF12" s="1"/>
      <c r="EG12" s="1"/>
      <c r="EH12" s="1"/>
      <c r="EI12" s="1"/>
      <c r="EJ12" s="1"/>
      <c r="EK12" s="1"/>
      <c r="EL12" s="1">
        <v>19.422999999999998</v>
      </c>
      <c r="EM12" s="1">
        <v>234.32599999999999</v>
      </c>
      <c r="EN12" s="1">
        <v>235.05099999999999</v>
      </c>
      <c r="EO12" s="1">
        <v>24</v>
      </c>
      <c r="EP12" s="1" t="s">
        <v>657</v>
      </c>
      <c r="EQ12" s="1" t="s">
        <v>378</v>
      </c>
      <c r="ER12" s="1" t="s">
        <v>379</v>
      </c>
      <c r="ES12" s="1" t="s">
        <v>573</v>
      </c>
      <c r="ET12" s="1" t="s">
        <v>359</v>
      </c>
      <c r="EU12" s="1" t="s">
        <v>368</v>
      </c>
      <c r="EV12" s="1" t="s">
        <v>580</v>
      </c>
      <c r="EW12" s="1" t="s">
        <v>378</v>
      </c>
      <c r="EX12" s="1" t="s">
        <v>379</v>
      </c>
      <c r="EY12" s="1" t="s">
        <v>675</v>
      </c>
      <c r="EZ12" s="1" t="s">
        <v>359</v>
      </c>
      <c r="FA12" s="1" t="s">
        <v>368</v>
      </c>
      <c r="FB12" s="1" t="s">
        <v>667</v>
      </c>
      <c r="FC12" s="1" t="s">
        <v>359</v>
      </c>
      <c r="FD12" s="1" t="s">
        <v>368</v>
      </c>
      <c r="FE12" s="1" t="s">
        <v>370</v>
      </c>
      <c r="FF12" s="1" t="s">
        <v>355</v>
      </c>
      <c r="FG12" s="1" t="s">
        <v>360</v>
      </c>
      <c r="FH12" s="1">
        <v>7.0439999999999996</v>
      </c>
      <c r="FI12" s="1">
        <v>49.476999999999997</v>
      </c>
      <c r="FJ12" s="1">
        <v>51.691000000000003</v>
      </c>
      <c r="FK12" s="1">
        <v>10</v>
      </c>
      <c r="FL12" s="1" t="s">
        <v>372</v>
      </c>
      <c r="FM12" s="1" t="s">
        <v>363</v>
      </c>
      <c r="FN12" s="1" t="s">
        <v>387</v>
      </c>
      <c r="FO12" s="1" t="s">
        <v>387</v>
      </c>
      <c r="FP12" s="1" t="s">
        <v>363</v>
      </c>
      <c r="FQ12" s="1" t="s">
        <v>363</v>
      </c>
      <c r="FR12" s="1" t="s">
        <v>372</v>
      </c>
      <c r="FS12" s="1" t="s">
        <v>387</v>
      </c>
      <c r="FT12" s="1"/>
      <c r="FU12" s="1"/>
      <c r="FV12" s="1" t="s">
        <v>387</v>
      </c>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v>1</v>
      </c>
      <c r="JH12" s="1" t="s">
        <v>528</v>
      </c>
      <c r="JI12" t="str">
        <f t="shared" si="3"/>
        <v>CORAS</v>
      </c>
      <c r="JJ12" t="str">
        <f t="shared" si="4"/>
        <v>G2</v>
      </c>
      <c r="JK12" s="1" t="s">
        <v>981</v>
      </c>
    </row>
    <row r="13" spans="1:271" x14ac:dyDescent="0.2">
      <c r="A13" t="str">
        <f t="shared" si="2"/>
        <v>R_3EQe6iHBD6g9X1i</v>
      </c>
      <c r="B13" s="7">
        <v>42992.456250000003</v>
      </c>
      <c r="C13" s="7">
        <v>42992.480555555558</v>
      </c>
      <c r="D13" s="1" t="s">
        <v>237</v>
      </c>
      <c r="E13" s="1"/>
      <c r="F13" s="1">
        <v>100</v>
      </c>
      <c r="G13" s="1">
        <v>2082</v>
      </c>
      <c r="H13" s="1" t="b">
        <v>1</v>
      </c>
      <c r="I13" s="7">
        <v>42992.480555555558</v>
      </c>
      <c r="J13" s="1" t="s">
        <v>676</v>
      </c>
      <c r="K13" s="1"/>
      <c r="L13" s="1"/>
      <c r="M13" s="1"/>
      <c r="N13" s="1"/>
      <c r="O13" s="1"/>
      <c r="P13" s="1"/>
      <c r="Q13" s="1" t="s">
        <v>344</v>
      </c>
      <c r="R13" s="1" t="s">
        <v>345</v>
      </c>
      <c r="S13" s="1">
        <v>58.807000000000002</v>
      </c>
      <c r="T13" s="1">
        <v>58.807000000000002</v>
      </c>
      <c r="U13" s="1">
        <v>71.399000000000001</v>
      </c>
      <c r="V13" s="1">
        <v>1</v>
      </c>
      <c r="W13" s="1" t="s">
        <v>346</v>
      </c>
      <c r="X13" s="1">
        <v>1.5269999999999999</v>
      </c>
      <c r="Y13" s="1">
        <v>4.9980000000000002</v>
      </c>
      <c r="Z13" s="1">
        <v>5.92</v>
      </c>
      <c r="AA13" s="1">
        <v>3</v>
      </c>
      <c r="AB13" s="1">
        <v>25</v>
      </c>
      <c r="AC13" s="1" t="s">
        <v>347</v>
      </c>
      <c r="AD13" s="1" t="s">
        <v>348</v>
      </c>
      <c r="AE13" s="1" t="s">
        <v>671</v>
      </c>
      <c r="AF13" s="1">
        <v>6</v>
      </c>
      <c r="AG13" s="1" t="s">
        <v>677</v>
      </c>
      <c r="AH13" s="1" t="s">
        <v>350</v>
      </c>
      <c r="AI13" s="1">
        <v>2</v>
      </c>
      <c r="AJ13" s="1" t="s">
        <v>678</v>
      </c>
      <c r="AK13" s="1" t="s">
        <v>348</v>
      </c>
      <c r="AL13" s="1"/>
      <c r="AM13" s="1" t="s">
        <v>679</v>
      </c>
      <c r="AN13" s="1">
        <v>-99</v>
      </c>
      <c r="AO13" s="1" t="s">
        <v>353</v>
      </c>
      <c r="AP13" s="1" t="s">
        <v>353</v>
      </c>
      <c r="AQ13" s="1" t="s">
        <v>353</v>
      </c>
      <c r="AR13" s="1" t="s">
        <v>353</v>
      </c>
      <c r="AS13" s="1" t="s">
        <v>353</v>
      </c>
      <c r="AT13" s="1" t="s">
        <v>353</v>
      </c>
      <c r="AU13" s="1" t="s">
        <v>353</v>
      </c>
      <c r="AV13" s="1" t="s">
        <v>353</v>
      </c>
      <c r="AW13" s="1">
        <v>37.79</v>
      </c>
      <c r="AX13" s="1">
        <v>73.950999999999993</v>
      </c>
      <c r="AY13" s="1">
        <v>303.84899999999999</v>
      </c>
      <c r="AZ13" s="1">
        <v>2</v>
      </c>
      <c r="BA13" s="1">
        <v>83.534000000000006</v>
      </c>
      <c r="BB13" s="1">
        <v>621.45299999999997</v>
      </c>
      <c r="BC13" s="1">
        <v>625.45899999999995</v>
      </c>
      <c r="BD13" s="1">
        <v>39</v>
      </c>
      <c r="BE13" s="1" t="s">
        <v>354</v>
      </c>
      <c r="BF13" s="1" t="s">
        <v>376</v>
      </c>
      <c r="BG13" s="1" t="s">
        <v>356</v>
      </c>
      <c r="BH13" s="1" t="s">
        <v>357</v>
      </c>
      <c r="BI13" s="1" t="s">
        <v>376</v>
      </c>
      <c r="BJ13" s="1" t="s">
        <v>356</v>
      </c>
      <c r="BK13" s="1" t="s">
        <v>385</v>
      </c>
      <c r="BL13" s="1" t="s">
        <v>376</v>
      </c>
      <c r="BM13" s="1" t="s">
        <v>356</v>
      </c>
      <c r="BN13" s="1" t="s">
        <v>361</v>
      </c>
      <c r="BO13" s="1" t="s">
        <v>376</v>
      </c>
      <c r="BP13" s="1" t="s">
        <v>356</v>
      </c>
      <c r="BQ13" s="1" t="s">
        <v>362</v>
      </c>
      <c r="BR13" s="1" t="s">
        <v>376</v>
      </c>
      <c r="BS13" s="1" t="s">
        <v>356</v>
      </c>
      <c r="BT13" s="1" t="s">
        <v>354</v>
      </c>
      <c r="BU13" s="1" t="s">
        <v>376</v>
      </c>
      <c r="BV13" s="1" t="s">
        <v>356</v>
      </c>
      <c r="BW13" s="1"/>
      <c r="BX13" s="1"/>
      <c r="BY13" s="1"/>
      <c r="BZ13" s="1"/>
      <c r="CA13" s="1"/>
      <c r="CB13" s="1"/>
      <c r="CC13" s="1"/>
      <c r="CD13" s="1"/>
      <c r="CE13" s="1"/>
      <c r="CF13" s="1"/>
      <c r="CG13" s="1"/>
      <c r="CH13" s="1"/>
      <c r="CI13" s="1"/>
      <c r="CJ13" s="1"/>
      <c r="CK13" s="1"/>
      <c r="CL13" s="1"/>
      <c r="CM13" s="1"/>
      <c r="CN13" s="1"/>
      <c r="CO13" s="1"/>
      <c r="CP13" s="1"/>
      <c r="CQ13" s="1"/>
      <c r="CR13" s="1"/>
      <c r="CS13" s="1">
        <v>8.9009999999999998</v>
      </c>
      <c r="CT13" s="1">
        <v>32.901000000000003</v>
      </c>
      <c r="CU13" s="1">
        <v>33.255000000000003</v>
      </c>
      <c r="CV13" s="1">
        <v>9</v>
      </c>
      <c r="CW13" s="1" t="s">
        <v>363</v>
      </c>
      <c r="CX13" s="1" t="s">
        <v>364</v>
      </c>
      <c r="CY13" s="1" t="s">
        <v>363</v>
      </c>
      <c r="CZ13" s="1" t="s">
        <v>363</v>
      </c>
      <c r="DA13" s="1" t="s">
        <v>363</v>
      </c>
      <c r="DB13" s="1" t="s">
        <v>363</v>
      </c>
      <c r="DC13" s="1" t="s">
        <v>363</v>
      </c>
      <c r="DD13" s="1"/>
      <c r="DE13" s="1"/>
      <c r="DF13" s="1" t="s">
        <v>363</v>
      </c>
      <c r="DG13" s="1">
        <v>3.2709999999999999</v>
      </c>
      <c r="DH13" s="1">
        <v>3.2709999999999999</v>
      </c>
      <c r="DI13" s="1">
        <v>10.103</v>
      </c>
      <c r="DJ13" s="1">
        <v>1</v>
      </c>
      <c r="DK13" s="1" t="s">
        <v>365</v>
      </c>
      <c r="DL13" s="1">
        <v>0</v>
      </c>
      <c r="DM13" s="1">
        <v>0</v>
      </c>
      <c r="DN13" s="1">
        <v>300.00799999999998</v>
      </c>
      <c r="DO13" s="1">
        <v>0</v>
      </c>
      <c r="DP13" s="1">
        <v>42.866999999999997</v>
      </c>
      <c r="DQ13" s="1">
        <v>415.44499999999999</v>
      </c>
      <c r="DR13" s="1">
        <v>416.50299999999999</v>
      </c>
      <c r="DS13" s="1">
        <v>33</v>
      </c>
      <c r="DT13" s="1" t="s">
        <v>680</v>
      </c>
      <c r="DU13" s="1" t="s">
        <v>355</v>
      </c>
      <c r="DV13" s="1" t="s">
        <v>368</v>
      </c>
      <c r="DW13" s="1" t="s">
        <v>367</v>
      </c>
      <c r="DX13" s="1" t="s">
        <v>355</v>
      </c>
      <c r="DY13" s="1" t="s">
        <v>368</v>
      </c>
      <c r="DZ13" s="1" t="s">
        <v>1154</v>
      </c>
      <c r="EA13" s="1" t="s">
        <v>355</v>
      </c>
      <c r="EB13" s="1" t="s">
        <v>368</v>
      </c>
      <c r="EC13" s="1" t="s">
        <v>389</v>
      </c>
      <c r="ED13" s="1" t="s">
        <v>355</v>
      </c>
      <c r="EE13" s="1" t="s">
        <v>368</v>
      </c>
      <c r="EF13" s="1" t="s">
        <v>646</v>
      </c>
      <c r="EG13" s="1" t="s">
        <v>384</v>
      </c>
      <c r="EH13" s="1" t="s">
        <v>368</v>
      </c>
      <c r="EI13" s="1" t="s">
        <v>681</v>
      </c>
      <c r="EJ13" s="1" t="s">
        <v>355</v>
      </c>
      <c r="EK13" s="1" t="s">
        <v>368</v>
      </c>
      <c r="EL13" s="1"/>
      <c r="EM13" s="1"/>
      <c r="EN13" s="1"/>
      <c r="EO13" s="1"/>
      <c r="EP13" s="1"/>
      <c r="EQ13" s="1"/>
      <c r="ER13" s="1"/>
      <c r="ES13" s="1"/>
      <c r="ET13" s="1"/>
      <c r="EU13" s="1"/>
      <c r="EV13" s="1"/>
      <c r="EW13" s="1"/>
      <c r="EX13" s="1"/>
      <c r="EY13" s="1"/>
      <c r="EZ13" s="1"/>
      <c r="FA13" s="1"/>
      <c r="FB13" s="1"/>
      <c r="FC13" s="1"/>
      <c r="FD13" s="1"/>
      <c r="FE13" s="1"/>
      <c r="FF13" s="1"/>
      <c r="FG13" s="1"/>
      <c r="FH13" s="1">
        <v>4.1849999999999996</v>
      </c>
      <c r="FI13" s="1">
        <v>34.459000000000003</v>
      </c>
      <c r="FJ13" s="1">
        <v>35.593000000000004</v>
      </c>
      <c r="FK13" s="1">
        <v>11</v>
      </c>
      <c r="FL13" s="1" t="s">
        <v>372</v>
      </c>
      <c r="FM13" s="1" t="s">
        <v>363</v>
      </c>
      <c r="FN13" s="1" t="s">
        <v>364</v>
      </c>
      <c r="FO13" s="1" t="s">
        <v>363</v>
      </c>
      <c r="FP13" s="1" t="s">
        <v>363</v>
      </c>
      <c r="FQ13" s="1" t="s">
        <v>372</v>
      </c>
      <c r="FR13" s="1" t="s">
        <v>372</v>
      </c>
      <c r="FS13" s="1" t="s">
        <v>364</v>
      </c>
      <c r="FT13" s="1"/>
      <c r="FU13" s="1"/>
      <c r="FV13" s="1" t="s">
        <v>363</v>
      </c>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v>0</v>
      </c>
      <c r="JH13" s="1" t="s">
        <v>390</v>
      </c>
      <c r="JI13" t="str">
        <f t="shared" si="3"/>
        <v>CORAS</v>
      </c>
      <c r="JJ13" t="str">
        <f t="shared" si="4"/>
        <v>G1</v>
      </c>
      <c r="JK13" s="1" t="s">
        <v>981</v>
      </c>
    </row>
    <row r="14" spans="1:271" x14ac:dyDescent="0.2">
      <c r="A14" t="str">
        <f t="shared" si="2"/>
        <v>R_1dNyc5OOgivZVv4</v>
      </c>
      <c r="B14" s="7">
        <v>42992.456250000003</v>
      </c>
      <c r="C14" s="7">
        <v>42992.481249999997</v>
      </c>
      <c r="D14" s="1" t="s">
        <v>237</v>
      </c>
      <c r="E14" s="1"/>
      <c r="F14" s="1">
        <v>100</v>
      </c>
      <c r="G14" s="1">
        <v>2161</v>
      </c>
      <c r="H14" s="1" t="b">
        <v>1</v>
      </c>
      <c r="I14" s="7">
        <v>42992.481249999997</v>
      </c>
      <c r="J14" s="1" t="s">
        <v>682</v>
      </c>
      <c r="K14" s="1"/>
      <c r="L14" s="1"/>
      <c r="M14" s="1"/>
      <c r="N14" s="1"/>
      <c r="O14" s="1"/>
      <c r="P14" s="1"/>
      <c r="Q14" s="1" t="s">
        <v>344</v>
      </c>
      <c r="R14" s="1" t="s">
        <v>345</v>
      </c>
      <c r="S14" s="1">
        <v>89.569000000000003</v>
      </c>
      <c r="T14" s="1">
        <v>89.569000000000003</v>
      </c>
      <c r="U14" s="1">
        <v>97.122</v>
      </c>
      <c r="V14" s="1">
        <v>1</v>
      </c>
      <c r="W14" s="1" t="s">
        <v>346</v>
      </c>
      <c r="X14" s="1">
        <v>1.4830000000000001</v>
      </c>
      <c r="Y14" s="1">
        <v>4.47</v>
      </c>
      <c r="Z14" s="1">
        <v>5.8860000000000001</v>
      </c>
      <c r="AA14" s="1">
        <v>4</v>
      </c>
      <c r="AB14" s="1">
        <v>21</v>
      </c>
      <c r="AC14" s="1" t="s">
        <v>683</v>
      </c>
      <c r="AD14" s="1" t="s">
        <v>348</v>
      </c>
      <c r="AE14" s="1" t="s">
        <v>349</v>
      </c>
      <c r="AF14" s="1">
        <v>4</v>
      </c>
      <c r="AG14" s="1" t="s">
        <v>684</v>
      </c>
      <c r="AH14" s="1" t="s">
        <v>348</v>
      </c>
      <c r="AI14" s="1"/>
      <c r="AJ14" s="1"/>
      <c r="AK14" s="1" t="s">
        <v>348</v>
      </c>
      <c r="AL14" s="1"/>
      <c r="AM14" s="1" t="s">
        <v>636</v>
      </c>
      <c r="AN14" s="1">
        <v>-99</v>
      </c>
      <c r="AO14" s="1" t="s">
        <v>637</v>
      </c>
      <c r="AP14" s="1" t="s">
        <v>351</v>
      </c>
      <c r="AQ14" s="1" t="s">
        <v>637</v>
      </c>
      <c r="AR14" s="1" t="s">
        <v>637</v>
      </c>
      <c r="AS14" s="1" t="s">
        <v>637</v>
      </c>
      <c r="AT14" s="1" t="s">
        <v>353</v>
      </c>
      <c r="AU14" s="1" t="s">
        <v>352</v>
      </c>
      <c r="AV14" s="1" t="s">
        <v>351</v>
      </c>
      <c r="AW14" s="1">
        <v>10.891</v>
      </c>
      <c r="AX14" s="1">
        <v>468.79300000000001</v>
      </c>
      <c r="AY14" s="1">
        <v>474.18700000000001</v>
      </c>
      <c r="AZ14" s="1">
        <v>8</v>
      </c>
      <c r="BA14" s="1">
        <v>80.025999999999996</v>
      </c>
      <c r="BB14" s="1">
        <v>571.31700000000001</v>
      </c>
      <c r="BC14" s="1">
        <v>572.81500000000005</v>
      </c>
      <c r="BD14" s="1">
        <v>33</v>
      </c>
      <c r="BE14" s="1" t="s">
        <v>354</v>
      </c>
      <c r="BF14" s="1" t="s">
        <v>384</v>
      </c>
      <c r="BG14" s="1" t="s">
        <v>356</v>
      </c>
      <c r="BH14" s="1" t="s">
        <v>357</v>
      </c>
      <c r="BI14" s="1" t="s">
        <v>384</v>
      </c>
      <c r="BJ14" s="1" t="s">
        <v>356</v>
      </c>
      <c r="BK14" s="1" t="s">
        <v>685</v>
      </c>
      <c r="BL14" s="1" t="s">
        <v>355</v>
      </c>
      <c r="BM14" s="1" t="s">
        <v>360</v>
      </c>
      <c r="BN14" s="1" t="s">
        <v>361</v>
      </c>
      <c r="BO14" s="1" t="s">
        <v>376</v>
      </c>
      <c r="BP14" s="1" t="s">
        <v>377</v>
      </c>
      <c r="BQ14" s="1" t="s">
        <v>362</v>
      </c>
      <c r="BR14" s="1" t="s">
        <v>384</v>
      </c>
      <c r="BS14" s="1" t="s">
        <v>356</v>
      </c>
      <c r="BT14" s="1" t="s">
        <v>354</v>
      </c>
      <c r="BU14" s="1" t="s">
        <v>384</v>
      </c>
      <c r="BV14" s="1" t="s">
        <v>356</v>
      </c>
      <c r="BW14" s="1"/>
      <c r="BX14" s="1"/>
      <c r="BY14" s="1"/>
      <c r="BZ14" s="1"/>
      <c r="CA14" s="1"/>
      <c r="CB14" s="1"/>
      <c r="CC14" s="1"/>
      <c r="CD14" s="1"/>
      <c r="CE14" s="1"/>
      <c r="CF14" s="1"/>
      <c r="CG14" s="1"/>
      <c r="CH14" s="1"/>
      <c r="CI14" s="1"/>
      <c r="CJ14" s="1"/>
      <c r="CK14" s="1"/>
      <c r="CL14" s="1"/>
      <c r="CM14" s="1"/>
      <c r="CN14" s="1"/>
      <c r="CO14" s="1"/>
      <c r="CP14" s="1"/>
      <c r="CQ14" s="1"/>
      <c r="CR14" s="1"/>
      <c r="CS14" s="1">
        <v>5.6559999999999997</v>
      </c>
      <c r="CT14" s="1">
        <v>14.907</v>
      </c>
      <c r="CU14" s="1">
        <v>16.309000000000001</v>
      </c>
      <c r="CV14" s="1">
        <v>8</v>
      </c>
      <c r="CW14" s="1" t="s">
        <v>363</v>
      </c>
      <c r="CX14" s="1" t="s">
        <v>363</v>
      </c>
      <c r="CY14" s="1" t="s">
        <v>363</v>
      </c>
      <c r="CZ14" s="1" t="s">
        <v>363</v>
      </c>
      <c r="DA14" s="1" t="s">
        <v>363</v>
      </c>
      <c r="DB14" s="1" t="s">
        <v>363</v>
      </c>
      <c r="DC14" s="1" t="s">
        <v>363</v>
      </c>
      <c r="DD14" s="1"/>
      <c r="DE14" s="1"/>
      <c r="DF14" s="1" t="s">
        <v>363</v>
      </c>
      <c r="DG14" s="1">
        <v>16.991</v>
      </c>
      <c r="DH14" s="1">
        <v>16.991</v>
      </c>
      <c r="DI14" s="1">
        <v>18.571000000000002</v>
      </c>
      <c r="DJ14" s="1">
        <v>1</v>
      </c>
      <c r="DK14" s="1" t="s">
        <v>365</v>
      </c>
      <c r="DL14" s="1">
        <v>247.96799999999999</v>
      </c>
      <c r="DM14" s="1">
        <v>247.96799999999999</v>
      </c>
      <c r="DN14" s="1">
        <v>300.012</v>
      </c>
      <c r="DO14" s="1">
        <v>1</v>
      </c>
      <c r="DP14" s="1">
        <v>36.4</v>
      </c>
      <c r="DQ14" s="1">
        <v>514.88699999999994</v>
      </c>
      <c r="DR14" s="1">
        <v>515.97199999999998</v>
      </c>
      <c r="DS14" s="1">
        <v>57</v>
      </c>
      <c r="DT14" s="1" t="s">
        <v>686</v>
      </c>
      <c r="DU14" s="1" t="s">
        <v>359</v>
      </c>
      <c r="DV14" s="1" t="s">
        <v>360</v>
      </c>
      <c r="DW14" s="1" t="s">
        <v>687</v>
      </c>
      <c r="DX14" s="1" t="s">
        <v>384</v>
      </c>
      <c r="DY14" s="1" t="s">
        <v>360</v>
      </c>
      <c r="DZ14" s="1" t="s">
        <v>1155</v>
      </c>
      <c r="EA14" s="1" t="s">
        <v>359</v>
      </c>
      <c r="EB14" s="1" t="s">
        <v>360</v>
      </c>
      <c r="EC14" s="1" t="s">
        <v>369</v>
      </c>
      <c r="ED14" s="1" t="s">
        <v>384</v>
      </c>
      <c r="EE14" s="1" t="s">
        <v>356</v>
      </c>
      <c r="EF14" s="1" t="s">
        <v>646</v>
      </c>
      <c r="EG14" s="1" t="s">
        <v>378</v>
      </c>
      <c r="EH14" s="1" t="s">
        <v>360</v>
      </c>
      <c r="EI14" s="1" t="s">
        <v>620</v>
      </c>
      <c r="EJ14" s="1" t="s">
        <v>378</v>
      </c>
      <c r="EK14" s="1" t="s">
        <v>360</v>
      </c>
      <c r="EL14" s="1"/>
      <c r="EM14" s="1"/>
      <c r="EN14" s="1"/>
      <c r="EO14" s="1"/>
      <c r="EP14" s="1"/>
      <c r="EQ14" s="1"/>
      <c r="ER14" s="1"/>
      <c r="ES14" s="1"/>
      <c r="ET14" s="1"/>
      <c r="EU14" s="1"/>
      <c r="EV14" s="1"/>
      <c r="EW14" s="1"/>
      <c r="EX14" s="1"/>
      <c r="EY14" s="1"/>
      <c r="EZ14" s="1"/>
      <c r="FA14" s="1"/>
      <c r="FB14" s="1"/>
      <c r="FC14" s="1"/>
      <c r="FD14" s="1"/>
      <c r="FE14" s="1"/>
      <c r="FF14" s="1"/>
      <c r="FG14" s="1"/>
      <c r="FH14" s="1">
        <v>3.9649999999999999</v>
      </c>
      <c r="FI14" s="1">
        <v>22.268999999999998</v>
      </c>
      <c r="FJ14" s="1">
        <v>24.654</v>
      </c>
      <c r="FK14" s="1">
        <v>9</v>
      </c>
      <c r="FL14" s="1" t="s">
        <v>372</v>
      </c>
      <c r="FM14" s="1" t="s">
        <v>363</v>
      </c>
      <c r="FN14" s="1" t="s">
        <v>363</v>
      </c>
      <c r="FO14" s="1" t="s">
        <v>363</v>
      </c>
      <c r="FP14" s="1" t="s">
        <v>363</v>
      </c>
      <c r="FQ14" s="1" t="s">
        <v>372</v>
      </c>
      <c r="FR14" s="1" t="s">
        <v>372</v>
      </c>
      <c r="FS14" s="1" t="s">
        <v>363</v>
      </c>
      <c r="FT14" s="1"/>
      <c r="FU14" s="1"/>
      <c r="FV14" s="1" t="s">
        <v>363</v>
      </c>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v>1</v>
      </c>
      <c r="JH14" s="1" t="s">
        <v>390</v>
      </c>
      <c r="JI14" t="str">
        <f t="shared" si="3"/>
        <v>CORAS</v>
      </c>
      <c r="JJ14" t="str">
        <f t="shared" si="4"/>
        <v>G1</v>
      </c>
      <c r="JK14" s="1" t="s">
        <v>981</v>
      </c>
    </row>
    <row r="15" spans="1:271" x14ac:dyDescent="0.2">
      <c r="A15" t="str">
        <f t="shared" si="2"/>
        <v>R_2CkwP098yjFCt2t</v>
      </c>
      <c r="B15" s="7">
        <v>42992.456250000003</v>
      </c>
      <c r="C15" s="7">
        <v>42992.481249999997</v>
      </c>
      <c r="D15" s="1" t="s">
        <v>237</v>
      </c>
      <c r="E15" s="1"/>
      <c r="F15" s="1">
        <v>100</v>
      </c>
      <c r="G15" s="1">
        <v>2198</v>
      </c>
      <c r="H15" s="1" t="b">
        <v>1</v>
      </c>
      <c r="I15" s="7">
        <v>42992.481249999997</v>
      </c>
      <c r="J15" s="1" t="s">
        <v>688</v>
      </c>
      <c r="K15" s="1"/>
      <c r="L15" s="1"/>
      <c r="M15" s="1"/>
      <c r="N15" s="1"/>
      <c r="O15" s="1"/>
      <c r="P15" s="1"/>
      <c r="Q15" s="1" t="s">
        <v>344</v>
      </c>
      <c r="R15" s="1" t="s">
        <v>345</v>
      </c>
      <c r="S15" s="1">
        <v>111.07299999999999</v>
      </c>
      <c r="T15" s="1">
        <v>111.07299999999999</v>
      </c>
      <c r="U15" s="1">
        <v>114.004</v>
      </c>
      <c r="V15" s="1">
        <v>1</v>
      </c>
      <c r="W15" s="1" t="s">
        <v>346</v>
      </c>
      <c r="X15" s="1">
        <v>1.829</v>
      </c>
      <c r="Y15" s="1">
        <v>5.548</v>
      </c>
      <c r="Z15" s="1">
        <v>8.0169999999999995</v>
      </c>
      <c r="AA15" s="1">
        <v>3</v>
      </c>
      <c r="AB15" s="1">
        <v>23</v>
      </c>
      <c r="AC15" s="1" t="s">
        <v>347</v>
      </c>
      <c r="AD15" s="1" t="s">
        <v>348</v>
      </c>
      <c r="AE15" s="1" t="s">
        <v>349</v>
      </c>
      <c r="AF15" s="1">
        <v>5</v>
      </c>
      <c r="AG15" s="1" t="s">
        <v>652</v>
      </c>
      <c r="AH15" s="1" t="s">
        <v>348</v>
      </c>
      <c r="AI15" s="1"/>
      <c r="AJ15" s="1"/>
      <c r="AK15" s="1" t="s">
        <v>348</v>
      </c>
      <c r="AL15" s="1"/>
      <c r="AM15" s="1" t="s">
        <v>636</v>
      </c>
      <c r="AN15" s="1">
        <v>-99</v>
      </c>
      <c r="AO15" s="1" t="s">
        <v>351</v>
      </c>
      <c r="AP15" s="1" t="s">
        <v>351</v>
      </c>
      <c r="AQ15" s="1" t="s">
        <v>351</v>
      </c>
      <c r="AR15" s="1" t="s">
        <v>637</v>
      </c>
      <c r="AS15" s="1" t="s">
        <v>351</v>
      </c>
      <c r="AT15" s="1" t="s">
        <v>353</v>
      </c>
      <c r="AU15" s="1" t="s">
        <v>353</v>
      </c>
      <c r="AV15" s="1" t="s">
        <v>351</v>
      </c>
      <c r="AW15" s="1">
        <v>25.236000000000001</v>
      </c>
      <c r="AX15" s="1">
        <v>151.87</v>
      </c>
      <c r="AY15" s="1">
        <v>421.66500000000002</v>
      </c>
      <c r="AZ15" s="1">
        <v>3</v>
      </c>
      <c r="BA15" s="1"/>
      <c r="BB15" s="1"/>
      <c r="BC15" s="1"/>
      <c r="BD15" s="1"/>
      <c r="BE15" s="1"/>
      <c r="BF15" s="1"/>
      <c r="BG15" s="1"/>
      <c r="BH15" s="1"/>
      <c r="BI15" s="1"/>
      <c r="BJ15" s="1"/>
      <c r="BK15" s="1"/>
      <c r="BL15" s="1"/>
      <c r="BM15" s="1"/>
      <c r="BN15" s="1"/>
      <c r="BO15" s="1"/>
      <c r="BP15" s="1"/>
      <c r="BQ15" s="1"/>
      <c r="BR15" s="1"/>
      <c r="BS15" s="1"/>
      <c r="BT15" s="1"/>
      <c r="BU15" s="1"/>
      <c r="BV15" s="1"/>
      <c r="BW15" s="1">
        <v>75.805000000000007</v>
      </c>
      <c r="BX15" s="1">
        <v>731.12300000000005</v>
      </c>
      <c r="BY15" s="1">
        <v>733.23400000000004</v>
      </c>
      <c r="BZ15" s="1">
        <v>32</v>
      </c>
      <c r="CA15" s="1" t="s">
        <v>366</v>
      </c>
      <c r="CB15" s="1" t="s">
        <v>384</v>
      </c>
      <c r="CC15" s="1" t="s">
        <v>356</v>
      </c>
      <c r="CD15" s="1" t="s">
        <v>687</v>
      </c>
      <c r="CE15" s="1" t="s">
        <v>376</v>
      </c>
      <c r="CF15" s="1" t="s">
        <v>356</v>
      </c>
      <c r="CG15" s="1" t="s">
        <v>1152</v>
      </c>
      <c r="CH15" s="1" t="s">
        <v>384</v>
      </c>
      <c r="CI15" s="1" t="s">
        <v>356</v>
      </c>
      <c r="CJ15" s="1" t="s">
        <v>369</v>
      </c>
      <c r="CK15" s="1" t="s">
        <v>376</v>
      </c>
      <c r="CL15" s="1" t="s">
        <v>356</v>
      </c>
      <c r="CM15" s="1" t="s">
        <v>370</v>
      </c>
      <c r="CN15" s="1" t="s">
        <v>376</v>
      </c>
      <c r="CO15" s="1" t="s">
        <v>356</v>
      </c>
      <c r="CP15" s="1" t="s">
        <v>689</v>
      </c>
      <c r="CQ15" s="1" t="s">
        <v>384</v>
      </c>
      <c r="CR15" s="1" t="s">
        <v>356</v>
      </c>
      <c r="CS15" s="1">
        <v>5.7539999999999996</v>
      </c>
      <c r="CT15" s="1">
        <v>28.652000000000001</v>
      </c>
      <c r="CU15" s="1">
        <v>30.6</v>
      </c>
      <c r="CV15" s="1">
        <v>9</v>
      </c>
      <c r="CW15" s="1" t="s">
        <v>387</v>
      </c>
      <c r="CX15" s="1" t="s">
        <v>363</v>
      </c>
      <c r="CY15" s="1" t="s">
        <v>387</v>
      </c>
      <c r="CZ15" s="1" t="s">
        <v>363</v>
      </c>
      <c r="DA15" s="1" t="s">
        <v>387</v>
      </c>
      <c r="DB15" s="1" t="s">
        <v>387</v>
      </c>
      <c r="DC15" s="1" t="s">
        <v>387</v>
      </c>
      <c r="DD15" s="1"/>
      <c r="DE15" s="1"/>
      <c r="DF15" s="1" t="s">
        <v>387</v>
      </c>
      <c r="DG15" s="1">
        <v>14.31</v>
      </c>
      <c r="DH15" s="1">
        <v>14.31</v>
      </c>
      <c r="DI15" s="1">
        <v>17.337</v>
      </c>
      <c r="DJ15" s="1">
        <v>1</v>
      </c>
      <c r="DK15" s="1" t="s">
        <v>365</v>
      </c>
      <c r="DL15" s="1">
        <v>0</v>
      </c>
      <c r="DM15" s="1">
        <v>0</v>
      </c>
      <c r="DN15" s="1">
        <v>300.00200000000001</v>
      </c>
      <c r="DO15" s="1">
        <v>0</v>
      </c>
      <c r="DP15" s="1"/>
      <c r="DQ15" s="1"/>
      <c r="DR15" s="1"/>
      <c r="DS15" s="1"/>
      <c r="DT15" s="1"/>
      <c r="DU15" s="1"/>
      <c r="DV15" s="1"/>
      <c r="DW15" s="1"/>
      <c r="DX15" s="1"/>
      <c r="DY15" s="1"/>
      <c r="DZ15" s="1"/>
      <c r="EA15" s="1"/>
      <c r="EB15" s="1"/>
      <c r="EC15" s="1"/>
      <c r="ED15" s="1"/>
      <c r="EE15" s="1"/>
      <c r="EF15" s="1"/>
      <c r="EG15" s="1"/>
      <c r="EH15" s="1"/>
      <c r="EI15" s="1"/>
      <c r="EJ15" s="1"/>
      <c r="EK15" s="1"/>
      <c r="EL15" s="1">
        <v>26.56</v>
      </c>
      <c r="EM15" s="1">
        <v>339.00400000000002</v>
      </c>
      <c r="EN15" s="1">
        <v>347.21899999999999</v>
      </c>
      <c r="EO15" s="1">
        <v>27</v>
      </c>
      <c r="EP15" s="1" t="s">
        <v>690</v>
      </c>
      <c r="EQ15" s="1" t="s">
        <v>384</v>
      </c>
      <c r="ER15" s="1" t="s">
        <v>356</v>
      </c>
      <c r="ES15" s="1" t="s">
        <v>573</v>
      </c>
      <c r="ET15" s="1" t="s">
        <v>384</v>
      </c>
      <c r="EU15" s="1" t="s">
        <v>377</v>
      </c>
      <c r="EV15" s="1" t="s">
        <v>691</v>
      </c>
      <c r="EW15" s="1" t="s">
        <v>384</v>
      </c>
      <c r="EX15" s="1" t="s">
        <v>356</v>
      </c>
      <c r="EY15" s="1" t="s">
        <v>361</v>
      </c>
      <c r="EZ15" s="1" t="s">
        <v>355</v>
      </c>
      <c r="FA15" s="1" t="s">
        <v>360</v>
      </c>
      <c r="FB15" s="1" t="s">
        <v>692</v>
      </c>
      <c r="FC15" s="1" t="s">
        <v>384</v>
      </c>
      <c r="FD15" s="1" t="s">
        <v>356</v>
      </c>
      <c r="FE15" s="1" t="s">
        <v>361</v>
      </c>
      <c r="FF15" s="1" t="s">
        <v>359</v>
      </c>
      <c r="FG15" s="1" t="s">
        <v>360</v>
      </c>
      <c r="FH15" s="1">
        <v>3.0310000000000001</v>
      </c>
      <c r="FI15" s="1">
        <v>26.231999999999999</v>
      </c>
      <c r="FJ15" s="1">
        <v>28.245999999999999</v>
      </c>
      <c r="FK15" s="1">
        <v>11</v>
      </c>
      <c r="FL15" s="1" t="s">
        <v>364</v>
      </c>
      <c r="FM15" s="1" t="s">
        <v>387</v>
      </c>
      <c r="FN15" s="1" t="s">
        <v>387</v>
      </c>
      <c r="FO15" s="1" t="s">
        <v>387</v>
      </c>
      <c r="FP15" s="1" t="s">
        <v>363</v>
      </c>
      <c r="FQ15" s="1" t="s">
        <v>363</v>
      </c>
      <c r="FR15" s="1" t="s">
        <v>363</v>
      </c>
      <c r="FS15" s="1" t="s">
        <v>387</v>
      </c>
      <c r="FT15" s="1"/>
      <c r="FU15" s="1"/>
      <c r="FV15" s="1" t="s">
        <v>387</v>
      </c>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v>0</v>
      </c>
      <c r="JH15" s="1" t="s">
        <v>662</v>
      </c>
      <c r="JI15" t="str">
        <f t="shared" si="3"/>
        <v>UML</v>
      </c>
      <c r="JJ15" t="str">
        <f t="shared" si="4"/>
        <v>G2</v>
      </c>
      <c r="JK15" s="1" t="s">
        <v>981</v>
      </c>
    </row>
    <row r="16" spans="1:271" x14ac:dyDescent="0.2">
      <c r="A16" t="str">
        <f t="shared" si="2"/>
        <v>R_1n23G2GKyw7ggRV</v>
      </c>
      <c r="B16" s="7">
        <v>42992.456944444442</v>
      </c>
      <c r="C16" s="7">
        <v>42992.482638888891</v>
      </c>
      <c r="D16" s="1" t="s">
        <v>237</v>
      </c>
      <c r="E16" s="1"/>
      <c r="F16" s="1">
        <v>100</v>
      </c>
      <c r="G16" s="1">
        <v>2222</v>
      </c>
      <c r="H16" s="1" t="b">
        <v>1</v>
      </c>
      <c r="I16" s="7">
        <v>42992.482638888891</v>
      </c>
      <c r="J16" s="1" t="s">
        <v>693</v>
      </c>
      <c r="K16" s="1"/>
      <c r="L16" s="1"/>
      <c r="M16" s="1"/>
      <c r="N16" s="1"/>
      <c r="O16" s="1"/>
      <c r="P16" s="1"/>
      <c r="Q16" s="1" t="s">
        <v>344</v>
      </c>
      <c r="R16" s="1" t="s">
        <v>345</v>
      </c>
      <c r="S16" s="1">
        <v>9.9</v>
      </c>
      <c r="T16" s="1">
        <v>18.989999999999998</v>
      </c>
      <c r="U16" s="1">
        <v>20.16</v>
      </c>
      <c r="V16" s="1">
        <v>2</v>
      </c>
      <c r="W16" s="1" t="s">
        <v>346</v>
      </c>
      <c r="X16" s="1">
        <v>2.4700000000000002</v>
      </c>
      <c r="Y16" s="1">
        <v>6.93</v>
      </c>
      <c r="Z16" s="1">
        <v>8.282</v>
      </c>
      <c r="AA16" s="1">
        <v>3</v>
      </c>
      <c r="AB16" s="1">
        <v>23</v>
      </c>
      <c r="AC16" s="1" t="s">
        <v>347</v>
      </c>
      <c r="AD16" s="1" t="s">
        <v>348</v>
      </c>
      <c r="AE16" s="1" t="s">
        <v>382</v>
      </c>
      <c r="AF16" s="1">
        <v>5</v>
      </c>
      <c r="AG16" s="1" t="s">
        <v>660</v>
      </c>
      <c r="AH16" s="1" t="s">
        <v>350</v>
      </c>
      <c r="AI16" s="1">
        <v>2</v>
      </c>
      <c r="AJ16" s="1" t="s">
        <v>694</v>
      </c>
      <c r="AK16" s="1" t="s">
        <v>350</v>
      </c>
      <c r="AL16" s="1" t="s">
        <v>645</v>
      </c>
      <c r="AM16" s="1" t="s">
        <v>636</v>
      </c>
      <c r="AN16" s="1">
        <v>-99</v>
      </c>
      <c r="AO16" s="1" t="s">
        <v>351</v>
      </c>
      <c r="AP16" s="1" t="s">
        <v>351</v>
      </c>
      <c r="AQ16" s="1" t="s">
        <v>351</v>
      </c>
      <c r="AR16" s="1" t="s">
        <v>351</v>
      </c>
      <c r="AS16" s="1" t="s">
        <v>637</v>
      </c>
      <c r="AT16" s="1" t="s">
        <v>353</v>
      </c>
      <c r="AU16" s="1" t="s">
        <v>352</v>
      </c>
      <c r="AV16" s="1" t="s">
        <v>637</v>
      </c>
      <c r="AW16" s="1">
        <v>305.03399999999999</v>
      </c>
      <c r="AX16" s="1">
        <v>346.65300000000002</v>
      </c>
      <c r="AY16" s="1">
        <v>392.14600000000002</v>
      </c>
      <c r="AZ16" s="1">
        <v>2</v>
      </c>
      <c r="BA16" s="1">
        <v>72.138999999999996</v>
      </c>
      <c r="BB16" s="1">
        <v>631.08000000000004</v>
      </c>
      <c r="BC16" s="1">
        <v>632.19200000000001</v>
      </c>
      <c r="BD16" s="1">
        <v>26</v>
      </c>
      <c r="BE16" s="1" t="s">
        <v>354</v>
      </c>
      <c r="BF16" s="1" t="s">
        <v>355</v>
      </c>
      <c r="BG16" s="1" t="s">
        <v>360</v>
      </c>
      <c r="BH16" s="1" t="s">
        <v>357</v>
      </c>
      <c r="BI16" s="1" t="s">
        <v>355</v>
      </c>
      <c r="BJ16" s="1" t="s">
        <v>356</v>
      </c>
      <c r="BK16" s="1" t="s">
        <v>358</v>
      </c>
      <c r="BL16" s="1" t="s">
        <v>384</v>
      </c>
      <c r="BM16" s="1" t="s">
        <v>356</v>
      </c>
      <c r="BN16" s="1" t="s">
        <v>361</v>
      </c>
      <c r="BO16" s="1" t="s">
        <v>378</v>
      </c>
      <c r="BP16" s="1" t="s">
        <v>360</v>
      </c>
      <c r="BQ16" s="1" t="s">
        <v>695</v>
      </c>
      <c r="BR16" s="1" t="s">
        <v>384</v>
      </c>
      <c r="BS16" s="1" t="s">
        <v>356</v>
      </c>
      <c r="BT16" s="1" t="s">
        <v>354</v>
      </c>
      <c r="BU16" s="1" t="s">
        <v>376</v>
      </c>
      <c r="BV16" s="1" t="s">
        <v>356</v>
      </c>
      <c r="BW16" s="1"/>
      <c r="BX16" s="1"/>
      <c r="BY16" s="1"/>
      <c r="BZ16" s="1"/>
      <c r="CA16" s="1"/>
      <c r="CB16" s="1"/>
      <c r="CC16" s="1"/>
      <c r="CD16" s="1"/>
      <c r="CE16" s="1"/>
      <c r="CF16" s="1"/>
      <c r="CG16" s="1"/>
      <c r="CH16" s="1"/>
      <c r="CI16" s="1"/>
      <c r="CJ16" s="1"/>
      <c r="CK16" s="1"/>
      <c r="CL16" s="1"/>
      <c r="CM16" s="1"/>
      <c r="CN16" s="1"/>
      <c r="CO16" s="1"/>
      <c r="CP16" s="1"/>
      <c r="CQ16" s="1"/>
      <c r="CR16" s="1"/>
      <c r="CS16" s="1">
        <v>4.2300000000000004</v>
      </c>
      <c r="CT16" s="1">
        <v>28.69</v>
      </c>
      <c r="CU16" s="1">
        <v>30.92</v>
      </c>
      <c r="CV16" s="1">
        <v>8</v>
      </c>
      <c r="CW16" s="1" t="s">
        <v>363</v>
      </c>
      <c r="CX16" s="1" t="s">
        <v>363</v>
      </c>
      <c r="CY16" s="1" t="s">
        <v>363</v>
      </c>
      <c r="CZ16" s="1" t="s">
        <v>387</v>
      </c>
      <c r="DA16" s="1" t="s">
        <v>364</v>
      </c>
      <c r="DB16" s="1" t="s">
        <v>363</v>
      </c>
      <c r="DC16" s="1" t="s">
        <v>363</v>
      </c>
      <c r="DD16" s="1"/>
      <c r="DE16" s="1"/>
      <c r="DF16" s="1" t="s">
        <v>387</v>
      </c>
      <c r="DG16" s="1">
        <v>7.2149999999999999</v>
      </c>
      <c r="DH16" s="1">
        <v>7.2149999999999999</v>
      </c>
      <c r="DI16" s="1">
        <v>8.6989999999999998</v>
      </c>
      <c r="DJ16" s="1">
        <v>1</v>
      </c>
      <c r="DK16" s="1" t="s">
        <v>365</v>
      </c>
      <c r="DL16" s="1">
        <v>0</v>
      </c>
      <c r="DM16" s="1">
        <v>0</v>
      </c>
      <c r="DN16" s="1">
        <v>300.00400000000002</v>
      </c>
      <c r="DO16" s="1">
        <v>0</v>
      </c>
      <c r="DP16" s="1">
        <v>38.615000000000002</v>
      </c>
      <c r="DQ16" s="1">
        <v>660.03499999999997</v>
      </c>
      <c r="DR16" s="1">
        <v>662.83900000000006</v>
      </c>
      <c r="DS16" s="1">
        <v>24</v>
      </c>
      <c r="DT16" s="1" t="s">
        <v>696</v>
      </c>
      <c r="DU16" s="1" t="s">
        <v>378</v>
      </c>
      <c r="DV16" s="1" t="s">
        <v>368</v>
      </c>
      <c r="DW16" s="1" t="s">
        <v>388</v>
      </c>
      <c r="DX16" s="1" t="s">
        <v>378</v>
      </c>
      <c r="DY16" s="1" t="s">
        <v>379</v>
      </c>
      <c r="DZ16" s="1" t="s">
        <v>697</v>
      </c>
      <c r="EA16" s="1" t="s">
        <v>378</v>
      </c>
      <c r="EB16" s="1" t="s">
        <v>379</v>
      </c>
      <c r="EC16" s="1" t="s">
        <v>698</v>
      </c>
      <c r="ED16" s="1" t="s">
        <v>359</v>
      </c>
      <c r="EE16" s="1" t="s">
        <v>368</v>
      </c>
      <c r="EF16" s="1" t="s">
        <v>361</v>
      </c>
      <c r="EG16" s="1" t="s">
        <v>359</v>
      </c>
      <c r="EH16" s="1" t="s">
        <v>360</v>
      </c>
      <c r="EI16" s="1" t="s">
        <v>699</v>
      </c>
      <c r="EJ16" s="1" t="s">
        <v>378</v>
      </c>
      <c r="EK16" s="1" t="s">
        <v>379</v>
      </c>
      <c r="EL16" s="1"/>
      <c r="EM16" s="1"/>
      <c r="EN16" s="1"/>
      <c r="EO16" s="1"/>
      <c r="EP16" s="1"/>
      <c r="EQ16" s="1"/>
      <c r="ER16" s="1"/>
      <c r="ES16" s="1"/>
      <c r="ET16" s="1"/>
      <c r="EU16" s="1"/>
      <c r="EV16" s="1"/>
      <c r="EW16" s="1"/>
      <c r="EX16" s="1"/>
      <c r="EY16" s="1"/>
      <c r="EZ16" s="1"/>
      <c r="FA16" s="1"/>
      <c r="FB16" s="1"/>
      <c r="FC16" s="1"/>
      <c r="FD16" s="1"/>
      <c r="FE16" s="1"/>
      <c r="FF16" s="1"/>
      <c r="FG16" s="1"/>
      <c r="FH16" s="1">
        <v>3.919</v>
      </c>
      <c r="FI16" s="1">
        <v>28.312000000000001</v>
      </c>
      <c r="FJ16" s="1">
        <v>28.766999999999999</v>
      </c>
      <c r="FK16" s="1">
        <v>11</v>
      </c>
      <c r="FL16" s="1" t="s">
        <v>372</v>
      </c>
      <c r="FM16" s="1" t="s">
        <v>363</v>
      </c>
      <c r="FN16" s="1" t="s">
        <v>364</v>
      </c>
      <c r="FO16" s="1" t="s">
        <v>363</v>
      </c>
      <c r="FP16" s="1" t="s">
        <v>363</v>
      </c>
      <c r="FQ16" s="1" t="s">
        <v>375</v>
      </c>
      <c r="FR16" s="1" t="s">
        <v>375</v>
      </c>
      <c r="FS16" s="1" t="s">
        <v>363</v>
      </c>
      <c r="FT16" s="1"/>
      <c r="FU16" s="1"/>
      <c r="FV16" s="1" t="s">
        <v>363</v>
      </c>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v>0</v>
      </c>
      <c r="JH16" s="1" t="s">
        <v>373</v>
      </c>
      <c r="JI16" t="str">
        <f t="shared" si="3"/>
        <v>UML</v>
      </c>
      <c r="JJ16" t="str">
        <f t="shared" si="4"/>
        <v>G1</v>
      </c>
      <c r="JK16" s="1" t="s">
        <v>981</v>
      </c>
    </row>
    <row r="17" spans="1:271" x14ac:dyDescent="0.2">
      <c r="A17" t="str">
        <f t="shared" si="2"/>
        <v>R_u8jabVDokDMB2X7</v>
      </c>
      <c r="B17" s="7">
        <v>42992.456250000003</v>
      </c>
      <c r="C17" s="7">
        <v>42992.482638888891</v>
      </c>
      <c r="D17" s="1" t="s">
        <v>237</v>
      </c>
      <c r="E17" s="1"/>
      <c r="F17" s="1">
        <v>100</v>
      </c>
      <c r="G17" s="1">
        <v>2293</v>
      </c>
      <c r="H17" s="1" t="b">
        <v>1</v>
      </c>
      <c r="I17" s="7">
        <v>42992.482638888891</v>
      </c>
      <c r="J17" s="1" t="s">
        <v>700</v>
      </c>
      <c r="K17" s="1"/>
      <c r="L17" s="1"/>
      <c r="M17" s="1"/>
      <c r="N17" s="1"/>
      <c r="O17" s="1"/>
      <c r="P17" s="1"/>
      <c r="Q17" s="1" t="s">
        <v>344</v>
      </c>
      <c r="R17" s="1" t="s">
        <v>345</v>
      </c>
      <c r="S17" s="1">
        <v>91.057000000000002</v>
      </c>
      <c r="T17" s="1">
        <v>91.057000000000002</v>
      </c>
      <c r="U17" s="1">
        <v>91.998000000000005</v>
      </c>
      <c r="V17" s="1">
        <v>1</v>
      </c>
      <c r="W17" s="1" t="s">
        <v>346</v>
      </c>
      <c r="X17" s="1">
        <v>1.6080000000000001</v>
      </c>
      <c r="Y17" s="1">
        <v>5.2140000000000004</v>
      </c>
      <c r="Z17" s="1">
        <v>6.327</v>
      </c>
      <c r="AA17" s="1">
        <v>3</v>
      </c>
      <c r="AB17" s="1">
        <v>23</v>
      </c>
      <c r="AC17" s="1" t="s">
        <v>347</v>
      </c>
      <c r="AD17" s="1" t="s">
        <v>348</v>
      </c>
      <c r="AE17" s="1" t="s">
        <v>349</v>
      </c>
      <c r="AF17" s="1">
        <v>4</v>
      </c>
      <c r="AG17" s="1" t="s">
        <v>701</v>
      </c>
      <c r="AH17" s="1" t="s">
        <v>350</v>
      </c>
      <c r="AI17" s="1">
        <v>1</v>
      </c>
      <c r="AJ17" s="1" t="s">
        <v>702</v>
      </c>
      <c r="AK17" s="1" t="s">
        <v>348</v>
      </c>
      <c r="AL17" s="1"/>
      <c r="AM17" s="1" t="s">
        <v>636</v>
      </c>
      <c r="AN17" s="1">
        <v>-99</v>
      </c>
      <c r="AO17" s="1" t="s">
        <v>352</v>
      </c>
      <c r="AP17" s="1" t="s">
        <v>351</v>
      </c>
      <c r="AQ17" s="1" t="s">
        <v>352</v>
      </c>
      <c r="AR17" s="1" t="s">
        <v>351</v>
      </c>
      <c r="AS17" s="1" t="s">
        <v>637</v>
      </c>
      <c r="AT17" s="1" t="s">
        <v>353</v>
      </c>
      <c r="AU17" s="1" t="s">
        <v>353</v>
      </c>
      <c r="AV17" s="1" t="s">
        <v>352</v>
      </c>
      <c r="AW17" s="1">
        <v>56.109000000000002</v>
      </c>
      <c r="AX17" s="1">
        <v>56.243000000000002</v>
      </c>
      <c r="AY17" s="1">
        <v>469.19099999999997</v>
      </c>
      <c r="AZ17" s="1">
        <v>2</v>
      </c>
      <c r="BA17" s="1">
        <v>25.177</v>
      </c>
      <c r="BB17" s="1">
        <v>860.03800000000001</v>
      </c>
      <c r="BC17" s="1">
        <v>861.49199999999996</v>
      </c>
      <c r="BD17" s="1">
        <v>31</v>
      </c>
      <c r="BE17" s="1" t="s">
        <v>354</v>
      </c>
      <c r="BF17" s="1" t="s">
        <v>355</v>
      </c>
      <c r="BG17" s="1" t="s">
        <v>356</v>
      </c>
      <c r="BH17" s="1" t="s">
        <v>357</v>
      </c>
      <c r="BI17" s="1" t="s">
        <v>376</v>
      </c>
      <c r="BJ17" s="1" t="s">
        <v>377</v>
      </c>
      <c r="BK17" s="1" t="s">
        <v>358</v>
      </c>
      <c r="BL17" s="1" t="s">
        <v>384</v>
      </c>
      <c r="BM17" s="1" t="s">
        <v>356</v>
      </c>
      <c r="BN17" s="1" t="s">
        <v>361</v>
      </c>
      <c r="BO17" s="1" t="s">
        <v>376</v>
      </c>
      <c r="BP17" s="1" t="s">
        <v>377</v>
      </c>
      <c r="BQ17" s="1" t="s">
        <v>362</v>
      </c>
      <c r="BR17" s="1" t="s">
        <v>376</v>
      </c>
      <c r="BS17" s="1" t="s">
        <v>356</v>
      </c>
      <c r="BT17" s="1" t="s">
        <v>354</v>
      </c>
      <c r="BU17" s="1" t="s">
        <v>384</v>
      </c>
      <c r="BV17" s="1" t="s">
        <v>377</v>
      </c>
      <c r="BW17" s="1"/>
      <c r="BX17" s="1"/>
      <c r="BY17" s="1"/>
      <c r="BZ17" s="1"/>
      <c r="CA17" s="1"/>
      <c r="CB17" s="1"/>
      <c r="CC17" s="1"/>
      <c r="CD17" s="1"/>
      <c r="CE17" s="1"/>
      <c r="CF17" s="1"/>
      <c r="CG17" s="1"/>
      <c r="CH17" s="1"/>
      <c r="CI17" s="1"/>
      <c r="CJ17" s="1"/>
      <c r="CK17" s="1"/>
      <c r="CL17" s="1"/>
      <c r="CM17" s="1"/>
      <c r="CN17" s="1"/>
      <c r="CO17" s="1"/>
      <c r="CP17" s="1"/>
      <c r="CQ17" s="1"/>
      <c r="CR17" s="1"/>
      <c r="CS17" s="1">
        <v>4.1340000000000003</v>
      </c>
      <c r="CT17" s="1">
        <v>40.055</v>
      </c>
      <c r="CU17" s="1">
        <v>41.115000000000002</v>
      </c>
      <c r="CV17" s="1">
        <v>11</v>
      </c>
      <c r="CW17" s="1" t="s">
        <v>387</v>
      </c>
      <c r="CX17" s="1" t="s">
        <v>387</v>
      </c>
      <c r="CY17" s="1" t="s">
        <v>387</v>
      </c>
      <c r="CZ17" s="1" t="s">
        <v>372</v>
      </c>
      <c r="DA17" s="1" t="s">
        <v>363</v>
      </c>
      <c r="DB17" s="1" t="s">
        <v>387</v>
      </c>
      <c r="DC17" s="1" t="s">
        <v>387</v>
      </c>
      <c r="DD17" s="1"/>
      <c r="DE17" s="1"/>
      <c r="DF17" s="1" t="s">
        <v>372</v>
      </c>
      <c r="DG17" s="1">
        <v>11.163</v>
      </c>
      <c r="DH17" s="1">
        <v>11.28</v>
      </c>
      <c r="DI17" s="1">
        <v>13.613</v>
      </c>
      <c r="DJ17" s="1">
        <v>2</v>
      </c>
      <c r="DK17" s="1" t="s">
        <v>365</v>
      </c>
      <c r="DL17" s="1">
        <v>196.23599999999999</v>
      </c>
      <c r="DM17" s="1">
        <v>196.23599999999999</v>
      </c>
      <c r="DN17" s="1">
        <v>300.00400000000002</v>
      </c>
      <c r="DO17" s="1">
        <v>1</v>
      </c>
      <c r="DP17" s="1">
        <v>22.684999999999999</v>
      </c>
      <c r="DQ17" s="1">
        <v>348.09300000000002</v>
      </c>
      <c r="DR17" s="1">
        <v>349.25099999999998</v>
      </c>
      <c r="DS17" s="1">
        <v>32</v>
      </c>
      <c r="DT17" s="1" t="s">
        <v>366</v>
      </c>
      <c r="DU17" s="1" t="s">
        <v>355</v>
      </c>
      <c r="DV17" s="1" t="s">
        <v>356</v>
      </c>
      <c r="DW17" s="1" t="s">
        <v>367</v>
      </c>
      <c r="DX17" s="1" t="s">
        <v>355</v>
      </c>
      <c r="DY17" s="1" t="s">
        <v>360</v>
      </c>
      <c r="DZ17" s="1" t="s">
        <v>1156</v>
      </c>
      <c r="EA17" s="1" t="s">
        <v>355</v>
      </c>
      <c r="EB17" s="1" t="s">
        <v>356</v>
      </c>
      <c r="EC17" s="1" t="s">
        <v>369</v>
      </c>
      <c r="ED17" s="1" t="s">
        <v>376</v>
      </c>
      <c r="EE17" s="1" t="s">
        <v>356</v>
      </c>
      <c r="EF17" s="1" t="s">
        <v>361</v>
      </c>
      <c r="EG17" s="1" t="s">
        <v>359</v>
      </c>
      <c r="EH17" s="1" t="s">
        <v>356</v>
      </c>
      <c r="EI17" s="1" t="s">
        <v>703</v>
      </c>
      <c r="EJ17" s="1" t="s">
        <v>359</v>
      </c>
      <c r="EK17" s="1" t="s">
        <v>356</v>
      </c>
      <c r="EL17" s="1"/>
      <c r="EM17" s="1"/>
      <c r="EN17" s="1"/>
      <c r="EO17" s="1"/>
      <c r="EP17" s="1"/>
      <c r="EQ17" s="1"/>
      <c r="ER17" s="1"/>
      <c r="ES17" s="1"/>
      <c r="ET17" s="1"/>
      <c r="EU17" s="1"/>
      <c r="EV17" s="1"/>
      <c r="EW17" s="1"/>
      <c r="EX17" s="1"/>
      <c r="EY17" s="1"/>
      <c r="EZ17" s="1"/>
      <c r="FA17" s="1"/>
      <c r="FB17" s="1"/>
      <c r="FC17" s="1"/>
      <c r="FD17" s="1"/>
      <c r="FE17" s="1"/>
      <c r="FF17" s="1"/>
      <c r="FG17" s="1"/>
      <c r="FH17" s="1">
        <v>3.661</v>
      </c>
      <c r="FI17" s="1">
        <v>28.030999999999999</v>
      </c>
      <c r="FJ17" s="1">
        <v>29.202000000000002</v>
      </c>
      <c r="FK17" s="1">
        <v>9</v>
      </c>
      <c r="FL17" s="1" t="s">
        <v>364</v>
      </c>
      <c r="FM17" s="1" t="s">
        <v>387</v>
      </c>
      <c r="FN17" s="1" t="s">
        <v>387</v>
      </c>
      <c r="FO17" s="1" t="s">
        <v>387</v>
      </c>
      <c r="FP17" s="1" t="s">
        <v>363</v>
      </c>
      <c r="FQ17" s="1" t="s">
        <v>363</v>
      </c>
      <c r="FR17" s="1" t="s">
        <v>364</v>
      </c>
      <c r="FS17" s="1" t="s">
        <v>387</v>
      </c>
      <c r="FT17" s="1"/>
      <c r="FU17" s="1"/>
      <c r="FV17" s="1" t="s">
        <v>363</v>
      </c>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v>0</v>
      </c>
      <c r="JH17" s="1" t="s">
        <v>373</v>
      </c>
      <c r="JI17" t="str">
        <f t="shared" si="3"/>
        <v>UML</v>
      </c>
      <c r="JJ17" t="str">
        <f t="shared" si="4"/>
        <v>G1</v>
      </c>
      <c r="JK17" s="1" t="s">
        <v>981</v>
      </c>
    </row>
    <row r="18" spans="1:271" x14ac:dyDescent="0.2">
      <c r="A18" t="str">
        <f t="shared" si="2"/>
        <v>R_2PheScU0AXH1V2M</v>
      </c>
      <c r="B18" s="7">
        <v>42992.456250000003</v>
      </c>
      <c r="C18" s="7">
        <v>42992.48333333333</v>
      </c>
      <c r="D18" s="1" t="s">
        <v>237</v>
      </c>
      <c r="E18" s="1"/>
      <c r="F18" s="1">
        <v>100</v>
      </c>
      <c r="G18" s="1">
        <v>2328</v>
      </c>
      <c r="H18" s="1" t="b">
        <v>1</v>
      </c>
      <c r="I18" s="7">
        <v>42992.48333333333</v>
      </c>
      <c r="J18" s="1" t="s">
        <v>704</v>
      </c>
      <c r="K18" s="1"/>
      <c r="L18" s="1"/>
      <c r="M18" s="1"/>
      <c r="N18" s="1"/>
      <c r="O18" s="1"/>
      <c r="P18" s="1"/>
      <c r="Q18" s="1" t="s">
        <v>344</v>
      </c>
      <c r="R18" s="1" t="s">
        <v>345</v>
      </c>
      <c r="S18" s="1">
        <v>37.75</v>
      </c>
      <c r="T18" s="1">
        <v>85.593000000000004</v>
      </c>
      <c r="U18" s="1">
        <v>87.778000000000006</v>
      </c>
      <c r="V18" s="1">
        <v>32</v>
      </c>
      <c r="W18" s="1" t="s">
        <v>346</v>
      </c>
      <c r="X18" s="1">
        <v>1.671</v>
      </c>
      <c r="Y18" s="1">
        <v>1.671</v>
      </c>
      <c r="Z18" s="1">
        <v>15.218</v>
      </c>
      <c r="AA18" s="1">
        <v>1</v>
      </c>
      <c r="AB18" s="1">
        <v>29</v>
      </c>
      <c r="AC18" s="1" t="s">
        <v>347</v>
      </c>
      <c r="AD18" s="1" t="s">
        <v>348</v>
      </c>
      <c r="AE18" s="1" t="s">
        <v>382</v>
      </c>
      <c r="AF18" s="1">
        <v>4</v>
      </c>
      <c r="AG18" s="1" t="s">
        <v>705</v>
      </c>
      <c r="AH18" s="1" t="s">
        <v>350</v>
      </c>
      <c r="AI18" s="1">
        <v>6</v>
      </c>
      <c r="AJ18" s="1" t="s">
        <v>706</v>
      </c>
      <c r="AK18" s="1" t="s">
        <v>348</v>
      </c>
      <c r="AL18" s="1"/>
      <c r="AM18" s="1" t="s">
        <v>636</v>
      </c>
      <c r="AN18" s="1">
        <v>-99</v>
      </c>
      <c r="AO18" s="1" t="s">
        <v>637</v>
      </c>
      <c r="AP18" s="1" t="s">
        <v>637</v>
      </c>
      <c r="AQ18" s="1" t="s">
        <v>637</v>
      </c>
      <c r="AR18" s="1" t="s">
        <v>637</v>
      </c>
      <c r="AS18" s="1" t="s">
        <v>637</v>
      </c>
      <c r="AT18" s="1" t="s">
        <v>637</v>
      </c>
      <c r="AU18" s="1" t="s">
        <v>351</v>
      </c>
      <c r="AV18" s="1" t="s">
        <v>637</v>
      </c>
      <c r="AW18" s="1">
        <v>3.722</v>
      </c>
      <c r="AX18" s="1">
        <v>347.673</v>
      </c>
      <c r="AY18" s="1">
        <v>538.59</v>
      </c>
      <c r="AZ18" s="1">
        <v>5</v>
      </c>
      <c r="BA18" s="1"/>
      <c r="BB18" s="1"/>
      <c r="BC18" s="1"/>
      <c r="BD18" s="1"/>
      <c r="BE18" s="1"/>
      <c r="BF18" s="1"/>
      <c r="BG18" s="1"/>
      <c r="BH18" s="1"/>
      <c r="BI18" s="1"/>
      <c r="BJ18" s="1"/>
      <c r="BK18" s="1"/>
      <c r="BL18" s="1"/>
      <c r="BM18" s="1"/>
      <c r="BN18" s="1"/>
      <c r="BO18" s="1"/>
      <c r="BP18" s="1"/>
      <c r="BQ18" s="1"/>
      <c r="BR18" s="1"/>
      <c r="BS18" s="1"/>
      <c r="BT18" s="1"/>
      <c r="BU18" s="1"/>
      <c r="BV18" s="1"/>
      <c r="BW18" s="1">
        <v>1.143</v>
      </c>
      <c r="BX18" s="1">
        <v>711.81399999999996</v>
      </c>
      <c r="BY18" s="1">
        <v>713.11400000000003</v>
      </c>
      <c r="BZ18" s="1">
        <v>108</v>
      </c>
      <c r="CA18" s="1" t="s">
        <v>366</v>
      </c>
      <c r="CB18" s="1" t="s">
        <v>376</v>
      </c>
      <c r="CC18" s="1" t="s">
        <v>377</v>
      </c>
      <c r="CD18" s="1" t="s">
        <v>707</v>
      </c>
      <c r="CE18" s="1" t="s">
        <v>355</v>
      </c>
      <c r="CF18" s="1" t="s">
        <v>356</v>
      </c>
      <c r="CG18" s="1" t="s">
        <v>1152</v>
      </c>
      <c r="CH18" s="1" t="s">
        <v>384</v>
      </c>
      <c r="CI18" s="1" t="s">
        <v>356</v>
      </c>
      <c r="CJ18" s="1" t="s">
        <v>1153</v>
      </c>
      <c r="CK18" s="1" t="s">
        <v>384</v>
      </c>
      <c r="CL18" s="1" t="s">
        <v>356</v>
      </c>
      <c r="CM18" s="1" t="s">
        <v>361</v>
      </c>
      <c r="CN18" s="1" t="s">
        <v>355</v>
      </c>
      <c r="CO18" s="1" t="s">
        <v>356</v>
      </c>
      <c r="CP18" s="1" t="s">
        <v>708</v>
      </c>
      <c r="CQ18" s="1" t="s">
        <v>384</v>
      </c>
      <c r="CR18" s="1" t="s">
        <v>356</v>
      </c>
      <c r="CS18" s="1">
        <v>4.7610000000000001</v>
      </c>
      <c r="CT18" s="1">
        <v>37.259</v>
      </c>
      <c r="CU18" s="1">
        <v>38.649000000000001</v>
      </c>
      <c r="CV18" s="1">
        <v>14</v>
      </c>
      <c r="CW18" s="1" t="s">
        <v>363</v>
      </c>
      <c r="CX18" s="1" t="s">
        <v>363</v>
      </c>
      <c r="CY18" s="1" t="s">
        <v>363</v>
      </c>
      <c r="CZ18" s="1" t="s">
        <v>363</v>
      </c>
      <c r="DA18" s="1" t="s">
        <v>363</v>
      </c>
      <c r="DB18" s="1" t="s">
        <v>364</v>
      </c>
      <c r="DC18" s="1" t="s">
        <v>372</v>
      </c>
      <c r="DD18" s="1"/>
      <c r="DE18" s="1"/>
      <c r="DF18" s="1" t="s">
        <v>363</v>
      </c>
      <c r="DG18" s="1">
        <v>1.5009999999999999</v>
      </c>
      <c r="DH18" s="1">
        <v>17.094999999999999</v>
      </c>
      <c r="DI18" s="1">
        <v>18.526</v>
      </c>
      <c r="DJ18" s="1">
        <v>36</v>
      </c>
      <c r="DK18" s="1" t="s">
        <v>365</v>
      </c>
      <c r="DL18" s="1">
        <v>19.949000000000002</v>
      </c>
      <c r="DM18" s="1">
        <v>288.79399999999998</v>
      </c>
      <c r="DN18" s="1">
        <v>300.00200000000001</v>
      </c>
      <c r="DO18" s="1">
        <v>86</v>
      </c>
      <c r="DP18" s="1"/>
      <c r="DQ18" s="1"/>
      <c r="DR18" s="1"/>
      <c r="DS18" s="1"/>
      <c r="DT18" s="1"/>
      <c r="DU18" s="1"/>
      <c r="DV18" s="1"/>
      <c r="DW18" s="1"/>
      <c r="DX18" s="1"/>
      <c r="DY18" s="1"/>
      <c r="DZ18" s="1"/>
      <c r="EA18" s="1"/>
      <c r="EB18" s="1"/>
      <c r="EC18" s="1"/>
      <c r="ED18" s="1"/>
      <c r="EE18" s="1"/>
      <c r="EF18" s="1"/>
      <c r="EG18" s="1"/>
      <c r="EH18" s="1"/>
      <c r="EI18" s="1"/>
      <c r="EJ18" s="1"/>
      <c r="EK18" s="1"/>
      <c r="EL18" s="1">
        <v>4.8710000000000004</v>
      </c>
      <c r="EM18" s="1">
        <v>370.56299999999999</v>
      </c>
      <c r="EN18" s="1">
        <v>371.9</v>
      </c>
      <c r="EO18" s="1">
        <v>51</v>
      </c>
      <c r="EP18" s="1" t="s">
        <v>690</v>
      </c>
      <c r="EQ18" s="1" t="s">
        <v>359</v>
      </c>
      <c r="ER18" s="1" t="s">
        <v>360</v>
      </c>
      <c r="ES18" s="1" t="s">
        <v>709</v>
      </c>
      <c r="ET18" s="1" t="s">
        <v>359</v>
      </c>
      <c r="EU18" s="1" t="s">
        <v>360</v>
      </c>
      <c r="EV18" s="1" t="s">
        <v>658</v>
      </c>
      <c r="EW18" s="1" t="s">
        <v>355</v>
      </c>
      <c r="EX18" s="1" t="s">
        <v>360</v>
      </c>
      <c r="EY18" s="1" t="s">
        <v>361</v>
      </c>
      <c r="EZ18" s="1" t="s">
        <v>359</v>
      </c>
      <c r="FA18" s="1" t="s">
        <v>360</v>
      </c>
      <c r="FB18" s="1" t="s">
        <v>1157</v>
      </c>
      <c r="FC18" s="1" t="s">
        <v>359</v>
      </c>
      <c r="FD18" s="1" t="s">
        <v>360</v>
      </c>
      <c r="FE18" s="1" t="s">
        <v>361</v>
      </c>
      <c r="FF18" s="1" t="s">
        <v>359</v>
      </c>
      <c r="FG18" s="1" t="s">
        <v>360</v>
      </c>
      <c r="FH18" s="1">
        <v>4.3490000000000002</v>
      </c>
      <c r="FI18" s="1">
        <v>40.642000000000003</v>
      </c>
      <c r="FJ18" s="1">
        <v>42.188000000000002</v>
      </c>
      <c r="FK18" s="1">
        <v>24</v>
      </c>
      <c r="FL18" s="1" t="s">
        <v>372</v>
      </c>
      <c r="FM18" s="1" t="s">
        <v>363</v>
      </c>
      <c r="FN18" s="1" t="s">
        <v>372</v>
      </c>
      <c r="FO18" s="1" t="s">
        <v>363</v>
      </c>
      <c r="FP18" s="1" t="s">
        <v>363</v>
      </c>
      <c r="FQ18" s="1" t="s">
        <v>372</v>
      </c>
      <c r="FR18" s="1" t="s">
        <v>375</v>
      </c>
      <c r="FS18" s="1" t="s">
        <v>363</v>
      </c>
      <c r="FT18" s="1"/>
      <c r="FU18" s="1"/>
      <c r="FV18" s="1" t="s">
        <v>363</v>
      </c>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v>0</v>
      </c>
      <c r="JH18" s="1" t="s">
        <v>528</v>
      </c>
      <c r="JI18" t="str">
        <f t="shared" si="3"/>
        <v>CORAS</v>
      </c>
      <c r="JJ18" t="str">
        <f t="shared" si="4"/>
        <v>G2</v>
      </c>
      <c r="JK18" s="1" t="s">
        <v>981</v>
      </c>
    </row>
    <row r="19" spans="1:271" x14ac:dyDescent="0.2">
      <c r="A19" t="str">
        <f t="shared" si="2"/>
        <v>R_usP2I7cB66X0uNb</v>
      </c>
      <c r="B19" s="7">
        <v>42992.456944444442</v>
      </c>
      <c r="C19" s="7">
        <v>42992.48333333333</v>
      </c>
      <c r="D19" s="1" t="s">
        <v>237</v>
      </c>
      <c r="E19" s="1"/>
      <c r="F19" s="1">
        <v>100</v>
      </c>
      <c r="G19" s="1">
        <v>2251</v>
      </c>
      <c r="H19" s="1" t="b">
        <v>1</v>
      </c>
      <c r="I19" s="7">
        <v>42992.48333333333</v>
      </c>
      <c r="J19" s="1" t="s">
        <v>710</v>
      </c>
      <c r="K19" s="1"/>
      <c r="L19" s="1"/>
      <c r="M19" s="1"/>
      <c r="N19" s="1"/>
      <c r="O19" s="1"/>
      <c r="P19" s="1"/>
      <c r="Q19" s="1" t="s">
        <v>344</v>
      </c>
      <c r="R19" s="1" t="s">
        <v>345</v>
      </c>
      <c r="S19" s="1">
        <v>27.504000000000001</v>
      </c>
      <c r="T19" s="1">
        <v>33.143000000000001</v>
      </c>
      <c r="U19" s="1">
        <v>34.234999999999999</v>
      </c>
      <c r="V19" s="1">
        <v>2</v>
      </c>
      <c r="W19" s="1" t="s">
        <v>346</v>
      </c>
      <c r="X19" s="1">
        <v>2.1840000000000002</v>
      </c>
      <c r="Y19" s="1">
        <v>8.4209999999999994</v>
      </c>
      <c r="Z19" s="1">
        <v>9.6159999999999997</v>
      </c>
      <c r="AA19" s="1">
        <v>3</v>
      </c>
      <c r="AB19" s="1">
        <v>23</v>
      </c>
      <c r="AC19" s="1" t="s">
        <v>683</v>
      </c>
      <c r="AD19" s="1" t="s">
        <v>348</v>
      </c>
      <c r="AE19" s="1" t="s">
        <v>382</v>
      </c>
      <c r="AF19" s="1">
        <v>5</v>
      </c>
      <c r="AG19" s="1" t="s">
        <v>711</v>
      </c>
      <c r="AH19" s="1" t="s">
        <v>350</v>
      </c>
      <c r="AI19" s="1">
        <v>1</v>
      </c>
      <c r="AJ19" s="1" t="s">
        <v>712</v>
      </c>
      <c r="AK19" s="1" t="s">
        <v>350</v>
      </c>
      <c r="AL19" s="1" t="s">
        <v>713</v>
      </c>
      <c r="AM19" s="1" t="s">
        <v>714</v>
      </c>
      <c r="AN19" s="1">
        <v>-99</v>
      </c>
      <c r="AO19" s="1" t="s">
        <v>351</v>
      </c>
      <c r="AP19" s="1" t="s">
        <v>351</v>
      </c>
      <c r="AQ19" s="1" t="s">
        <v>351</v>
      </c>
      <c r="AR19" s="1" t="s">
        <v>351</v>
      </c>
      <c r="AS19" s="1" t="s">
        <v>353</v>
      </c>
      <c r="AT19" s="1" t="s">
        <v>353</v>
      </c>
      <c r="AU19" s="1" t="s">
        <v>352</v>
      </c>
      <c r="AV19" s="1" t="s">
        <v>351</v>
      </c>
      <c r="AW19" s="1">
        <v>35.381</v>
      </c>
      <c r="AX19" s="1">
        <v>475.375</v>
      </c>
      <c r="AY19" s="1">
        <v>477.21</v>
      </c>
      <c r="AZ19" s="1">
        <v>2</v>
      </c>
      <c r="BA19" s="1">
        <v>57.030999999999999</v>
      </c>
      <c r="BB19" s="1">
        <v>674.53499999999997</v>
      </c>
      <c r="BC19" s="1">
        <v>675.96699999999998</v>
      </c>
      <c r="BD19" s="1">
        <v>100</v>
      </c>
      <c r="BE19" s="1" t="s">
        <v>715</v>
      </c>
      <c r="BF19" s="1" t="s">
        <v>359</v>
      </c>
      <c r="BG19" s="1" t="s">
        <v>360</v>
      </c>
      <c r="BH19" s="1" t="s">
        <v>716</v>
      </c>
      <c r="BI19" s="1" t="s">
        <v>359</v>
      </c>
      <c r="BJ19" s="1" t="s">
        <v>360</v>
      </c>
      <c r="BK19" s="1" t="s">
        <v>666</v>
      </c>
      <c r="BL19" s="1" t="s">
        <v>355</v>
      </c>
      <c r="BM19" s="1" t="s">
        <v>360</v>
      </c>
      <c r="BN19" s="1" t="s">
        <v>667</v>
      </c>
      <c r="BO19" s="1" t="s">
        <v>359</v>
      </c>
      <c r="BP19" s="1" t="s">
        <v>360</v>
      </c>
      <c r="BQ19" s="1" t="s">
        <v>1158</v>
      </c>
      <c r="BR19" s="1" t="s">
        <v>355</v>
      </c>
      <c r="BS19" s="1" t="s">
        <v>356</v>
      </c>
      <c r="BT19" s="1" t="s">
        <v>717</v>
      </c>
      <c r="BU19" s="1" t="s">
        <v>355</v>
      </c>
      <c r="BV19" s="1" t="s">
        <v>360</v>
      </c>
      <c r="BW19" s="1"/>
      <c r="BX19" s="1"/>
      <c r="BY19" s="1"/>
      <c r="BZ19" s="1"/>
      <c r="CA19" s="1"/>
      <c r="CB19" s="1"/>
      <c r="CC19" s="1"/>
      <c r="CD19" s="1"/>
      <c r="CE19" s="1"/>
      <c r="CF19" s="1"/>
      <c r="CG19" s="1"/>
      <c r="CH19" s="1"/>
      <c r="CI19" s="1"/>
      <c r="CJ19" s="1"/>
      <c r="CK19" s="1"/>
      <c r="CL19" s="1"/>
      <c r="CM19" s="1"/>
      <c r="CN19" s="1"/>
      <c r="CO19" s="1"/>
      <c r="CP19" s="1"/>
      <c r="CQ19" s="1"/>
      <c r="CR19" s="1"/>
      <c r="CS19" s="1">
        <v>5.4459999999999997</v>
      </c>
      <c r="CT19" s="1">
        <v>35.125</v>
      </c>
      <c r="CU19" s="1">
        <v>36.716999999999999</v>
      </c>
      <c r="CV19" s="1">
        <v>14</v>
      </c>
      <c r="CW19" s="1" t="s">
        <v>363</v>
      </c>
      <c r="CX19" s="1" t="s">
        <v>363</v>
      </c>
      <c r="CY19" s="1" t="s">
        <v>363</v>
      </c>
      <c r="CZ19" s="1" t="s">
        <v>363</v>
      </c>
      <c r="DA19" s="1" t="s">
        <v>363</v>
      </c>
      <c r="DB19" s="1" t="s">
        <v>363</v>
      </c>
      <c r="DC19" s="1" t="s">
        <v>363</v>
      </c>
      <c r="DD19" s="1"/>
      <c r="DE19" s="1"/>
      <c r="DF19" s="1" t="s">
        <v>363</v>
      </c>
      <c r="DG19" s="1">
        <v>18.702999999999999</v>
      </c>
      <c r="DH19" s="1">
        <v>18.702999999999999</v>
      </c>
      <c r="DI19" s="1">
        <v>20.064</v>
      </c>
      <c r="DJ19" s="1">
        <v>1</v>
      </c>
      <c r="DK19" s="1" t="s">
        <v>365</v>
      </c>
      <c r="DL19" s="1">
        <v>58.148000000000003</v>
      </c>
      <c r="DM19" s="1">
        <v>172.65799999999999</v>
      </c>
      <c r="DN19" s="1">
        <v>300.00599999999997</v>
      </c>
      <c r="DO19" s="1">
        <v>8</v>
      </c>
      <c r="DP19" s="1">
        <v>7.0640000000000001</v>
      </c>
      <c r="DQ19" s="1">
        <v>331.733</v>
      </c>
      <c r="DR19" s="1">
        <v>331.73500000000001</v>
      </c>
      <c r="DS19" s="1">
        <v>81</v>
      </c>
      <c r="DT19" s="1" t="s">
        <v>687</v>
      </c>
      <c r="DU19" s="1" t="s">
        <v>359</v>
      </c>
      <c r="DV19" s="1" t="s">
        <v>360</v>
      </c>
      <c r="DW19" s="1" t="s">
        <v>1159</v>
      </c>
      <c r="DX19" s="1" t="s">
        <v>359</v>
      </c>
      <c r="DY19" s="1" t="s">
        <v>360</v>
      </c>
      <c r="DZ19" s="1" t="s">
        <v>718</v>
      </c>
      <c r="EA19" s="1" t="s">
        <v>359</v>
      </c>
      <c r="EB19" s="1" t="s">
        <v>360</v>
      </c>
      <c r="EC19" s="1">
        <v>-99</v>
      </c>
      <c r="ED19" s="1">
        <v>-99</v>
      </c>
      <c r="EE19" s="1">
        <v>-99</v>
      </c>
      <c r="EF19" s="1" t="s">
        <v>719</v>
      </c>
      <c r="EG19" s="1" t="s">
        <v>359</v>
      </c>
      <c r="EH19" s="1" t="s">
        <v>360</v>
      </c>
      <c r="EI19" s="1" t="s">
        <v>1160</v>
      </c>
      <c r="EJ19" s="1" t="s">
        <v>359</v>
      </c>
      <c r="EK19" s="1" t="s">
        <v>360</v>
      </c>
      <c r="EL19" s="1"/>
      <c r="EM19" s="1"/>
      <c r="EN19" s="1"/>
      <c r="EO19" s="1"/>
      <c r="EP19" s="1"/>
      <c r="EQ19" s="1"/>
      <c r="ER19" s="1"/>
      <c r="ES19" s="1"/>
      <c r="ET19" s="1"/>
      <c r="EU19" s="1"/>
      <c r="EV19" s="1"/>
      <c r="EW19" s="1"/>
      <c r="EX19" s="1"/>
      <c r="EY19" s="1"/>
      <c r="EZ19" s="1"/>
      <c r="FA19" s="1"/>
      <c r="FB19" s="1"/>
      <c r="FC19" s="1"/>
      <c r="FD19" s="1"/>
      <c r="FE19" s="1"/>
      <c r="FF19" s="1"/>
      <c r="FG19" s="1"/>
      <c r="FH19" s="1">
        <v>9.7989999999999995</v>
      </c>
      <c r="FI19" s="1">
        <v>22.106000000000002</v>
      </c>
      <c r="FJ19" s="1">
        <v>23.327000000000002</v>
      </c>
      <c r="FK19" s="1">
        <v>12</v>
      </c>
      <c r="FL19" s="1" t="s">
        <v>363</v>
      </c>
      <c r="FM19" s="1" t="s">
        <v>363</v>
      </c>
      <c r="FN19" s="1" t="s">
        <v>363</v>
      </c>
      <c r="FO19" s="1" t="s">
        <v>363</v>
      </c>
      <c r="FP19" s="1" t="s">
        <v>363</v>
      </c>
      <c r="FQ19" s="1" t="s">
        <v>363</v>
      </c>
      <c r="FR19" s="1" t="s">
        <v>363</v>
      </c>
      <c r="FS19" s="1" t="s">
        <v>363</v>
      </c>
      <c r="FT19" s="1"/>
      <c r="FU19" s="1"/>
      <c r="FV19" s="1" t="s">
        <v>363</v>
      </c>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v>0</v>
      </c>
      <c r="JH19" s="1" t="s">
        <v>390</v>
      </c>
      <c r="JI19" t="str">
        <f t="shared" si="3"/>
        <v>CORAS</v>
      </c>
      <c r="JJ19" t="str">
        <f t="shared" si="4"/>
        <v>G1</v>
      </c>
      <c r="JK19" s="1" t="s">
        <v>981</v>
      </c>
    </row>
    <row r="20" spans="1:271" x14ac:dyDescent="0.2">
      <c r="A20" t="str">
        <f t="shared" si="2"/>
        <v>R_1pS8ux255lIi7mM</v>
      </c>
      <c r="B20" s="7">
        <v>42992.456944444442</v>
      </c>
      <c r="C20" s="7">
        <v>42992.48333333333</v>
      </c>
      <c r="D20" s="1" t="s">
        <v>237</v>
      </c>
      <c r="E20" s="1"/>
      <c r="F20" s="1">
        <v>100</v>
      </c>
      <c r="G20" s="1">
        <v>2262</v>
      </c>
      <c r="H20" s="1" t="b">
        <v>1</v>
      </c>
      <c r="I20" s="7">
        <v>42992.48333333333</v>
      </c>
      <c r="J20" s="1" t="s">
        <v>720</v>
      </c>
      <c r="K20" s="1"/>
      <c r="L20" s="1"/>
      <c r="M20" s="1"/>
      <c r="N20" s="1"/>
      <c r="O20" s="1"/>
      <c r="P20" s="1"/>
      <c r="Q20" s="1" t="s">
        <v>344</v>
      </c>
      <c r="R20" s="1" t="s">
        <v>345</v>
      </c>
      <c r="S20" s="1">
        <v>35.917999999999999</v>
      </c>
      <c r="T20" s="1">
        <v>40.07</v>
      </c>
      <c r="U20" s="1">
        <v>40.957000000000001</v>
      </c>
      <c r="V20" s="1">
        <v>5</v>
      </c>
      <c r="W20" s="1" t="s">
        <v>346</v>
      </c>
      <c r="X20" s="1">
        <v>1.391</v>
      </c>
      <c r="Y20" s="1">
        <v>6.306</v>
      </c>
      <c r="Z20" s="1">
        <v>7.8390000000000004</v>
      </c>
      <c r="AA20" s="1">
        <v>7</v>
      </c>
      <c r="AB20" s="1">
        <v>28</v>
      </c>
      <c r="AC20" s="1" t="s">
        <v>347</v>
      </c>
      <c r="AD20" s="1" t="s">
        <v>348</v>
      </c>
      <c r="AE20" s="1" t="s">
        <v>349</v>
      </c>
      <c r="AF20" s="1">
        <v>9</v>
      </c>
      <c r="AG20" s="1" t="s">
        <v>721</v>
      </c>
      <c r="AH20" s="1" t="s">
        <v>350</v>
      </c>
      <c r="AI20" s="1">
        <v>3</v>
      </c>
      <c r="AJ20" s="1" t="s">
        <v>722</v>
      </c>
      <c r="AK20" s="1" t="s">
        <v>348</v>
      </c>
      <c r="AL20" s="1"/>
      <c r="AM20" s="1" t="s">
        <v>636</v>
      </c>
      <c r="AN20" s="1">
        <v>-99</v>
      </c>
      <c r="AO20" s="1" t="s">
        <v>353</v>
      </c>
      <c r="AP20" s="1" t="s">
        <v>637</v>
      </c>
      <c r="AQ20" s="1" t="s">
        <v>351</v>
      </c>
      <c r="AR20" s="1" t="s">
        <v>637</v>
      </c>
      <c r="AS20" s="1" t="s">
        <v>637</v>
      </c>
      <c r="AT20" s="1" t="s">
        <v>351</v>
      </c>
      <c r="AU20" s="1" t="s">
        <v>351</v>
      </c>
      <c r="AV20" s="1" t="s">
        <v>374</v>
      </c>
      <c r="AW20" s="1">
        <v>24.041</v>
      </c>
      <c r="AX20" s="1">
        <v>443.58600000000001</v>
      </c>
      <c r="AY20" s="1">
        <v>445.35700000000003</v>
      </c>
      <c r="AZ20" s="1">
        <v>8</v>
      </c>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v>3.3580000000000001</v>
      </c>
      <c r="CT20" s="1">
        <v>25.914999999999999</v>
      </c>
      <c r="CU20" s="1">
        <v>26.648</v>
      </c>
      <c r="CV20" s="1">
        <v>19</v>
      </c>
      <c r="CW20" s="1" t="s">
        <v>363</v>
      </c>
      <c r="CX20" s="1" t="s">
        <v>363</v>
      </c>
      <c r="CY20" s="1" t="s">
        <v>363</v>
      </c>
      <c r="CZ20" s="1" t="s">
        <v>364</v>
      </c>
      <c r="DA20" s="1" t="s">
        <v>363</v>
      </c>
      <c r="DB20" s="1"/>
      <c r="DC20" s="1"/>
      <c r="DD20" s="1" t="s">
        <v>363</v>
      </c>
      <c r="DE20" s="1" t="s">
        <v>363</v>
      </c>
      <c r="DF20" s="1" t="s">
        <v>372</v>
      </c>
      <c r="DG20" s="1">
        <v>12.928000000000001</v>
      </c>
      <c r="DH20" s="1">
        <v>12.936</v>
      </c>
      <c r="DI20" s="1">
        <v>14.061</v>
      </c>
      <c r="DJ20" s="1">
        <v>2</v>
      </c>
      <c r="DK20" s="1" t="s">
        <v>365</v>
      </c>
      <c r="DL20" s="1">
        <v>1.1850000000000001</v>
      </c>
      <c r="DM20" s="1">
        <v>284.66699999999997</v>
      </c>
      <c r="DN20" s="1">
        <v>300.01499999999999</v>
      </c>
      <c r="DO20" s="1">
        <v>22</v>
      </c>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v>3.496</v>
      </c>
      <c r="FI20" s="1">
        <v>29.292999999999999</v>
      </c>
      <c r="FJ20" s="1">
        <v>30.111999999999998</v>
      </c>
      <c r="FK20" s="1">
        <v>23</v>
      </c>
      <c r="FL20" s="1" t="s">
        <v>372</v>
      </c>
      <c r="FM20" s="1" t="s">
        <v>363</v>
      </c>
      <c r="FN20" s="1" t="s">
        <v>363</v>
      </c>
      <c r="FO20" s="1" t="s">
        <v>363</v>
      </c>
      <c r="FP20" s="1" t="s">
        <v>364</v>
      </c>
      <c r="FQ20" s="1" t="s">
        <v>372</v>
      </c>
      <c r="FR20" s="1"/>
      <c r="FS20" s="1"/>
      <c r="FT20" s="1" t="s">
        <v>375</v>
      </c>
      <c r="FU20" s="1" t="s">
        <v>363</v>
      </c>
      <c r="FV20" s="1" t="s">
        <v>364</v>
      </c>
      <c r="FW20" s="1"/>
      <c r="FX20" s="1"/>
      <c r="FY20" s="1"/>
      <c r="FZ20" s="1"/>
      <c r="GA20" s="1"/>
      <c r="GB20" s="1"/>
      <c r="GC20" s="1"/>
      <c r="GD20" s="1"/>
      <c r="GE20" s="1"/>
      <c r="GF20" s="1"/>
      <c r="GG20" s="1"/>
      <c r="GH20" s="1"/>
      <c r="GI20" s="1"/>
      <c r="GJ20" s="1"/>
      <c r="GK20" s="1"/>
      <c r="GL20" s="1"/>
      <c r="GM20" s="1"/>
      <c r="GN20" s="1"/>
      <c r="GO20" s="1"/>
      <c r="GP20" s="1"/>
      <c r="GQ20" s="1"/>
      <c r="GR20" s="1"/>
      <c r="GS20" s="1">
        <v>19.305</v>
      </c>
      <c r="GT20" s="1">
        <v>812.23800000000006</v>
      </c>
      <c r="GU20" s="1">
        <v>813.84500000000003</v>
      </c>
      <c r="GV20" s="1">
        <v>172</v>
      </c>
      <c r="GW20" s="1" t="s">
        <v>366</v>
      </c>
      <c r="GX20" s="1" t="s">
        <v>384</v>
      </c>
      <c r="GY20" s="1" t="s">
        <v>356</v>
      </c>
      <c r="GZ20" s="1" t="s">
        <v>389</v>
      </c>
      <c r="HA20" s="1" t="s">
        <v>384</v>
      </c>
      <c r="HB20" s="1" t="s">
        <v>356</v>
      </c>
      <c r="HC20" s="1" t="s">
        <v>1183</v>
      </c>
      <c r="HD20" s="1" t="s">
        <v>384</v>
      </c>
      <c r="HE20" s="1" t="s">
        <v>356</v>
      </c>
      <c r="HF20" s="1" t="s">
        <v>369</v>
      </c>
      <c r="HG20" s="1" t="s">
        <v>384</v>
      </c>
      <c r="HH20" s="1" t="s">
        <v>356</v>
      </c>
      <c r="HI20" s="1" t="s">
        <v>354</v>
      </c>
      <c r="HJ20" s="1" t="s">
        <v>355</v>
      </c>
      <c r="HK20" s="1" t="s">
        <v>360</v>
      </c>
      <c r="HL20" s="1" t="s">
        <v>371</v>
      </c>
      <c r="HM20" s="1" t="s">
        <v>359</v>
      </c>
      <c r="HN20" s="1" t="s">
        <v>356</v>
      </c>
      <c r="HO20" s="1"/>
      <c r="HP20" s="1"/>
      <c r="HQ20" s="1"/>
      <c r="HR20" s="1"/>
      <c r="HS20" s="1"/>
      <c r="HT20" s="1"/>
      <c r="HU20" s="1"/>
      <c r="HV20" s="1"/>
      <c r="HW20" s="1"/>
      <c r="HX20" s="1"/>
      <c r="HY20" s="1"/>
      <c r="HZ20" s="1"/>
      <c r="IA20" s="1"/>
      <c r="IB20" s="1"/>
      <c r="IC20" s="1"/>
      <c r="ID20" s="1"/>
      <c r="IE20" s="1"/>
      <c r="IF20" s="1"/>
      <c r="IG20" s="1"/>
      <c r="IH20" s="1"/>
      <c r="II20" s="1"/>
      <c r="IJ20" s="1"/>
      <c r="IK20" s="1">
        <v>7.49</v>
      </c>
      <c r="IL20" s="1">
        <v>386.09899999999999</v>
      </c>
      <c r="IM20" s="1">
        <v>386.86900000000003</v>
      </c>
      <c r="IN20" s="1">
        <v>83</v>
      </c>
      <c r="IO20" s="1" t="s">
        <v>361</v>
      </c>
      <c r="IP20" s="1" t="s">
        <v>359</v>
      </c>
      <c r="IQ20" s="1" t="s">
        <v>356</v>
      </c>
      <c r="IR20" s="1" t="s">
        <v>661</v>
      </c>
      <c r="IS20" s="1" t="s">
        <v>378</v>
      </c>
      <c r="IT20" s="1" t="s">
        <v>356</v>
      </c>
      <c r="IU20" s="1" t="s">
        <v>385</v>
      </c>
      <c r="IV20" s="1" t="s">
        <v>359</v>
      </c>
      <c r="IW20" s="1" t="s">
        <v>356</v>
      </c>
      <c r="IX20" s="1" t="s">
        <v>354</v>
      </c>
      <c r="IY20" s="1" t="s">
        <v>359</v>
      </c>
      <c r="IZ20" s="1" t="s">
        <v>356</v>
      </c>
      <c r="JA20" s="1" t="s">
        <v>642</v>
      </c>
      <c r="JB20" s="1" t="s">
        <v>378</v>
      </c>
      <c r="JC20" s="1" t="s">
        <v>356</v>
      </c>
      <c r="JD20" s="1" t="s">
        <v>361</v>
      </c>
      <c r="JE20" s="1" t="s">
        <v>378</v>
      </c>
      <c r="JF20" s="1" t="s">
        <v>368</v>
      </c>
      <c r="JG20" s="1">
        <v>0</v>
      </c>
      <c r="JH20" s="1" t="s">
        <v>529</v>
      </c>
      <c r="JI20" t="str">
        <f t="shared" si="3"/>
        <v>Tabular</v>
      </c>
      <c r="JJ20" t="str">
        <f t="shared" si="4"/>
        <v>G2</v>
      </c>
      <c r="JK20" s="1" t="s">
        <v>981</v>
      </c>
    </row>
    <row r="21" spans="1:271" x14ac:dyDescent="0.2">
      <c r="A21" t="str">
        <f t="shared" si="2"/>
        <v>R_3npl28Fh25tu11I</v>
      </c>
      <c r="B21" s="7">
        <v>42992.456250000003</v>
      </c>
      <c r="C21" s="7">
        <v>42992.48333333333</v>
      </c>
      <c r="D21" s="1" t="s">
        <v>237</v>
      </c>
      <c r="E21" s="1"/>
      <c r="F21" s="1">
        <v>100</v>
      </c>
      <c r="G21" s="1">
        <v>2356</v>
      </c>
      <c r="H21" s="1" t="b">
        <v>1</v>
      </c>
      <c r="I21" s="7">
        <v>42992.48333333333</v>
      </c>
      <c r="J21" s="1" t="s">
        <v>723</v>
      </c>
      <c r="K21" s="1"/>
      <c r="L21" s="1"/>
      <c r="M21" s="1"/>
      <c r="N21" s="1"/>
      <c r="O21" s="1"/>
      <c r="P21" s="1"/>
      <c r="Q21" s="1" t="s">
        <v>344</v>
      </c>
      <c r="R21" s="1" t="s">
        <v>345</v>
      </c>
      <c r="S21" s="1">
        <v>32.084000000000003</v>
      </c>
      <c r="T21" s="1">
        <v>32.084000000000003</v>
      </c>
      <c r="U21" s="1">
        <v>36.161000000000001</v>
      </c>
      <c r="V21" s="1">
        <v>1</v>
      </c>
      <c r="W21" s="1" t="s">
        <v>346</v>
      </c>
      <c r="X21" s="1">
        <v>1.391</v>
      </c>
      <c r="Y21" s="1">
        <v>5.0970000000000004</v>
      </c>
      <c r="Z21" s="1">
        <v>6.1349999999999998</v>
      </c>
      <c r="AA21" s="1">
        <v>4</v>
      </c>
      <c r="AB21" s="1">
        <v>22</v>
      </c>
      <c r="AC21" s="1" t="s">
        <v>683</v>
      </c>
      <c r="AD21" s="1" t="s">
        <v>348</v>
      </c>
      <c r="AE21" s="1" t="s">
        <v>349</v>
      </c>
      <c r="AF21" s="1">
        <v>4</v>
      </c>
      <c r="AG21" s="1" t="s">
        <v>652</v>
      </c>
      <c r="AH21" s="1" t="s">
        <v>350</v>
      </c>
      <c r="AI21" s="1">
        <v>0.5</v>
      </c>
      <c r="AJ21" s="1">
        <v>-99</v>
      </c>
      <c r="AK21" s="1" t="s">
        <v>348</v>
      </c>
      <c r="AL21" s="1"/>
      <c r="AM21" s="1" t="s">
        <v>636</v>
      </c>
      <c r="AN21" s="1">
        <v>-99</v>
      </c>
      <c r="AO21" s="1" t="s">
        <v>637</v>
      </c>
      <c r="AP21" s="1" t="s">
        <v>637</v>
      </c>
      <c r="AQ21" s="1" t="s">
        <v>351</v>
      </c>
      <c r="AR21" s="1" t="s">
        <v>637</v>
      </c>
      <c r="AS21" s="1" t="s">
        <v>637</v>
      </c>
      <c r="AT21" s="1" t="s">
        <v>351</v>
      </c>
      <c r="AU21" s="1" t="s">
        <v>351</v>
      </c>
      <c r="AV21" s="1" t="s">
        <v>351</v>
      </c>
      <c r="AW21" s="1">
        <v>299.67899999999997</v>
      </c>
      <c r="AX21" s="1">
        <v>331.53899999999999</v>
      </c>
      <c r="AY21" s="1">
        <v>575.37900000000002</v>
      </c>
      <c r="AZ21" s="1">
        <v>3</v>
      </c>
      <c r="BA21" s="1"/>
      <c r="BB21" s="1"/>
      <c r="BC21" s="1"/>
      <c r="BD21" s="1"/>
      <c r="BE21" s="1"/>
      <c r="BF21" s="1"/>
      <c r="BG21" s="1"/>
      <c r="BH21" s="1"/>
      <c r="BI21" s="1"/>
      <c r="BJ21" s="1"/>
      <c r="BK21" s="1"/>
      <c r="BL21" s="1"/>
      <c r="BM21" s="1"/>
      <c r="BN21" s="1"/>
      <c r="BO21" s="1"/>
      <c r="BP21" s="1"/>
      <c r="BQ21" s="1"/>
      <c r="BR21" s="1"/>
      <c r="BS21" s="1"/>
      <c r="BT21" s="1"/>
      <c r="BU21" s="1"/>
      <c r="BV21" s="1"/>
      <c r="BW21" s="1">
        <v>87.382999999999996</v>
      </c>
      <c r="BX21" s="1">
        <v>764.14800000000002</v>
      </c>
      <c r="BY21" s="1">
        <v>765.75</v>
      </c>
      <c r="BZ21" s="1">
        <v>36</v>
      </c>
      <c r="CA21" s="1" t="s">
        <v>366</v>
      </c>
      <c r="CB21" s="1" t="s">
        <v>355</v>
      </c>
      <c r="CC21" s="1" t="s">
        <v>356</v>
      </c>
      <c r="CD21" s="1" t="s">
        <v>388</v>
      </c>
      <c r="CE21" s="1" t="s">
        <v>355</v>
      </c>
      <c r="CF21" s="1" t="s">
        <v>356</v>
      </c>
      <c r="CG21" s="1" t="s">
        <v>1152</v>
      </c>
      <c r="CH21" s="1" t="s">
        <v>355</v>
      </c>
      <c r="CI21" s="1" t="s">
        <v>356</v>
      </c>
      <c r="CJ21" s="1" t="s">
        <v>369</v>
      </c>
      <c r="CK21" s="1" t="s">
        <v>355</v>
      </c>
      <c r="CL21" s="1" t="s">
        <v>356</v>
      </c>
      <c r="CM21" s="1" t="s">
        <v>370</v>
      </c>
      <c r="CN21" s="1" t="s">
        <v>355</v>
      </c>
      <c r="CO21" s="1" t="s">
        <v>377</v>
      </c>
      <c r="CP21" s="1" t="s">
        <v>371</v>
      </c>
      <c r="CQ21" s="1" t="s">
        <v>355</v>
      </c>
      <c r="CR21" s="1" t="s">
        <v>356</v>
      </c>
      <c r="CS21" s="1">
        <v>2.819</v>
      </c>
      <c r="CT21" s="1">
        <v>21.041</v>
      </c>
      <c r="CU21" s="1">
        <v>22.210999999999999</v>
      </c>
      <c r="CV21" s="1">
        <v>10</v>
      </c>
      <c r="CW21" s="1" t="s">
        <v>387</v>
      </c>
      <c r="CX21" s="1" t="s">
        <v>364</v>
      </c>
      <c r="CY21" s="1" t="s">
        <v>364</v>
      </c>
      <c r="CZ21" s="1" t="s">
        <v>364</v>
      </c>
      <c r="DA21" s="1" t="s">
        <v>363</v>
      </c>
      <c r="DB21" s="1" t="s">
        <v>387</v>
      </c>
      <c r="DC21" s="1" t="s">
        <v>387</v>
      </c>
      <c r="DD21" s="1"/>
      <c r="DE21" s="1"/>
      <c r="DF21" s="1" t="s">
        <v>387</v>
      </c>
      <c r="DG21" s="1">
        <v>13.648999999999999</v>
      </c>
      <c r="DH21" s="1">
        <v>13.648999999999999</v>
      </c>
      <c r="DI21" s="1">
        <v>14.571</v>
      </c>
      <c r="DJ21" s="1">
        <v>1</v>
      </c>
      <c r="DK21" s="1" t="s">
        <v>365</v>
      </c>
      <c r="DL21" s="1">
        <v>0</v>
      </c>
      <c r="DM21" s="1">
        <v>0</v>
      </c>
      <c r="DN21" s="1">
        <v>300.00400000000002</v>
      </c>
      <c r="DO21" s="1">
        <v>0</v>
      </c>
      <c r="DP21" s="1"/>
      <c r="DQ21" s="1"/>
      <c r="DR21" s="1"/>
      <c r="DS21" s="1"/>
      <c r="DT21" s="1"/>
      <c r="DU21" s="1"/>
      <c r="DV21" s="1"/>
      <c r="DW21" s="1"/>
      <c r="DX21" s="1"/>
      <c r="DY21" s="1"/>
      <c r="DZ21" s="1"/>
      <c r="EA21" s="1"/>
      <c r="EB21" s="1"/>
      <c r="EC21" s="1"/>
      <c r="ED21" s="1"/>
      <c r="EE21" s="1"/>
      <c r="EF21" s="1"/>
      <c r="EG21" s="1"/>
      <c r="EH21" s="1"/>
      <c r="EI21" s="1"/>
      <c r="EJ21" s="1"/>
      <c r="EK21" s="1"/>
      <c r="EL21" s="1">
        <v>15.518000000000001</v>
      </c>
      <c r="EM21" s="1">
        <v>504.96699999999998</v>
      </c>
      <c r="EN21" s="1">
        <v>506.49200000000002</v>
      </c>
      <c r="EO21" s="1">
        <v>23</v>
      </c>
      <c r="EP21" s="1" t="s">
        <v>354</v>
      </c>
      <c r="EQ21" s="1" t="s">
        <v>376</v>
      </c>
      <c r="ER21" s="1" t="s">
        <v>356</v>
      </c>
      <c r="ES21" s="1" t="s">
        <v>357</v>
      </c>
      <c r="ET21" s="1" t="s">
        <v>355</v>
      </c>
      <c r="EU21" s="1" t="s">
        <v>356</v>
      </c>
      <c r="EV21" s="1" t="s">
        <v>691</v>
      </c>
      <c r="EW21" s="1" t="s">
        <v>355</v>
      </c>
      <c r="EX21" s="1" t="s">
        <v>356</v>
      </c>
      <c r="EY21" s="1" t="s">
        <v>354</v>
      </c>
      <c r="EZ21" s="1" t="s">
        <v>355</v>
      </c>
      <c r="FA21" s="1" t="s">
        <v>356</v>
      </c>
      <c r="FB21" s="1" t="s">
        <v>724</v>
      </c>
      <c r="FC21" s="1" t="s">
        <v>359</v>
      </c>
      <c r="FD21" s="1" t="s">
        <v>360</v>
      </c>
      <c r="FE21" s="1" t="s">
        <v>354</v>
      </c>
      <c r="FF21" s="1" t="s">
        <v>355</v>
      </c>
      <c r="FG21" s="1" t="s">
        <v>356</v>
      </c>
      <c r="FH21" s="1">
        <v>2.746</v>
      </c>
      <c r="FI21" s="1">
        <v>21.536999999999999</v>
      </c>
      <c r="FJ21" s="1">
        <v>22.068000000000001</v>
      </c>
      <c r="FK21" s="1">
        <v>10</v>
      </c>
      <c r="FL21" s="1" t="s">
        <v>372</v>
      </c>
      <c r="FM21" s="1" t="s">
        <v>387</v>
      </c>
      <c r="FN21" s="1" t="s">
        <v>364</v>
      </c>
      <c r="FO21" s="1" t="s">
        <v>363</v>
      </c>
      <c r="FP21" s="1" t="s">
        <v>363</v>
      </c>
      <c r="FQ21" s="1" t="s">
        <v>364</v>
      </c>
      <c r="FR21" s="1" t="s">
        <v>372</v>
      </c>
      <c r="FS21" s="1" t="s">
        <v>387</v>
      </c>
      <c r="FT21" s="1"/>
      <c r="FU21" s="1"/>
      <c r="FV21" s="1" t="s">
        <v>363</v>
      </c>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v>1</v>
      </c>
      <c r="JH21" s="1" t="s">
        <v>662</v>
      </c>
      <c r="JI21" t="str">
        <f t="shared" si="3"/>
        <v>UML</v>
      </c>
      <c r="JJ21" t="str">
        <f t="shared" si="4"/>
        <v>G2</v>
      </c>
      <c r="JK21" s="1" t="s">
        <v>981</v>
      </c>
    </row>
    <row r="22" spans="1:271" x14ac:dyDescent="0.2">
      <c r="A22" t="str">
        <f t="shared" si="2"/>
        <v>R_6sVOuNJAQU0lU0p</v>
      </c>
      <c r="B22" s="7">
        <v>42992.456250000003</v>
      </c>
      <c r="C22" s="7">
        <v>42992.48333333333</v>
      </c>
      <c r="D22" s="1" t="s">
        <v>237</v>
      </c>
      <c r="E22" s="1"/>
      <c r="F22" s="1">
        <v>100</v>
      </c>
      <c r="G22" s="1">
        <v>2355</v>
      </c>
      <c r="H22" s="1" t="b">
        <v>1</v>
      </c>
      <c r="I22" s="7">
        <v>42992.48333333333</v>
      </c>
      <c r="J22" s="1" t="s">
        <v>725</v>
      </c>
      <c r="K22" s="1"/>
      <c r="L22" s="1"/>
      <c r="M22" s="1"/>
      <c r="N22" s="1"/>
      <c r="O22" s="1"/>
      <c r="P22" s="1"/>
      <c r="Q22" s="1" t="s">
        <v>344</v>
      </c>
      <c r="R22" s="1" t="s">
        <v>345</v>
      </c>
      <c r="S22" s="1">
        <v>49.276000000000003</v>
      </c>
      <c r="T22" s="1">
        <v>49.276000000000003</v>
      </c>
      <c r="U22" s="1">
        <v>50.951000000000001</v>
      </c>
      <c r="V22" s="1">
        <v>1</v>
      </c>
      <c r="W22" s="1" t="s">
        <v>346</v>
      </c>
      <c r="X22" s="1">
        <v>2.2120000000000002</v>
      </c>
      <c r="Y22" s="1">
        <v>5.0449999999999999</v>
      </c>
      <c r="Z22" s="1">
        <v>7.0449999999999999</v>
      </c>
      <c r="AA22" s="1">
        <v>3</v>
      </c>
      <c r="AB22" s="1">
        <v>24</v>
      </c>
      <c r="AC22" s="1" t="s">
        <v>347</v>
      </c>
      <c r="AD22" s="1" t="s">
        <v>348</v>
      </c>
      <c r="AE22" s="1" t="s">
        <v>349</v>
      </c>
      <c r="AF22" s="1">
        <v>5</v>
      </c>
      <c r="AG22" s="1" t="s">
        <v>726</v>
      </c>
      <c r="AH22" s="1" t="s">
        <v>350</v>
      </c>
      <c r="AI22" s="1">
        <v>1</v>
      </c>
      <c r="AJ22" s="1" t="s">
        <v>727</v>
      </c>
      <c r="AK22" s="1" t="s">
        <v>350</v>
      </c>
      <c r="AL22" s="1" t="s">
        <v>728</v>
      </c>
      <c r="AM22" s="1" t="s">
        <v>636</v>
      </c>
      <c r="AN22" s="1">
        <v>-99</v>
      </c>
      <c r="AO22" s="1" t="s">
        <v>352</v>
      </c>
      <c r="AP22" s="1" t="s">
        <v>352</v>
      </c>
      <c r="AQ22" s="1" t="s">
        <v>353</v>
      </c>
      <c r="AR22" s="1" t="s">
        <v>351</v>
      </c>
      <c r="AS22" s="1" t="s">
        <v>637</v>
      </c>
      <c r="AT22" s="1" t="s">
        <v>353</v>
      </c>
      <c r="AU22" s="1" t="s">
        <v>353</v>
      </c>
      <c r="AV22" s="1" t="s">
        <v>351</v>
      </c>
      <c r="AW22" s="1">
        <v>13.427</v>
      </c>
      <c r="AX22" s="1">
        <v>160.73599999999999</v>
      </c>
      <c r="AY22" s="1">
        <v>495.59199999999998</v>
      </c>
      <c r="AZ22" s="1">
        <v>7</v>
      </c>
      <c r="BA22" s="1"/>
      <c r="BB22" s="1"/>
      <c r="BC22" s="1"/>
      <c r="BD22" s="1"/>
      <c r="BE22" s="1"/>
      <c r="BF22" s="1"/>
      <c r="BG22" s="1"/>
      <c r="BH22" s="1"/>
      <c r="BI22" s="1"/>
      <c r="BJ22" s="1"/>
      <c r="BK22" s="1"/>
      <c r="BL22" s="1"/>
      <c r="BM22" s="1"/>
      <c r="BN22" s="1"/>
      <c r="BO22" s="1"/>
      <c r="BP22" s="1"/>
      <c r="BQ22" s="1"/>
      <c r="BR22" s="1"/>
      <c r="BS22" s="1"/>
      <c r="BT22" s="1"/>
      <c r="BU22" s="1"/>
      <c r="BV22" s="1"/>
      <c r="BW22" s="1">
        <v>123.029</v>
      </c>
      <c r="BX22" s="1">
        <v>787.20299999999997</v>
      </c>
      <c r="BY22" s="1">
        <v>788.23400000000004</v>
      </c>
      <c r="BZ22" s="1">
        <v>42</v>
      </c>
      <c r="CA22" s="1" t="s">
        <v>366</v>
      </c>
      <c r="CB22" s="1" t="s">
        <v>384</v>
      </c>
      <c r="CC22" s="1" t="s">
        <v>377</v>
      </c>
      <c r="CD22" s="1" t="s">
        <v>389</v>
      </c>
      <c r="CE22" s="1" t="s">
        <v>355</v>
      </c>
      <c r="CF22" s="1" t="s">
        <v>356</v>
      </c>
      <c r="CG22" s="1" t="s">
        <v>589</v>
      </c>
      <c r="CH22" s="1" t="s">
        <v>355</v>
      </c>
      <c r="CI22" s="1" t="s">
        <v>356</v>
      </c>
      <c r="CJ22" s="1" t="s">
        <v>369</v>
      </c>
      <c r="CK22" s="1" t="s">
        <v>355</v>
      </c>
      <c r="CL22" s="1" t="s">
        <v>356</v>
      </c>
      <c r="CM22" s="1" t="s">
        <v>370</v>
      </c>
      <c r="CN22" s="1" t="s">
        <v>355</v>
      </c>
      <c r="CO22" s="1" t="s">
        <v>360</v>
      </c>
      <c r="CP22" s="1" t="s">
        <v>371</v>
      </c>
      <c r="CQ22" s="1" t="s">
        <v>355</v>
      </c>
      <c r="CR22" s="1" t="s">
        <v>356</v>
      </c>
      <c r="CS22" s="1">
        <v>4.4909999999999997</v>
      </c>
      <c r="CT22" s="1">
        <v>45.006999999999998</v>
      </c>
      <c r="CU22" s="1">
        <v>47.317999999999998</v>
      </c>
      <c r="CV22" s="1">
        <v>11</v>
      </c>
      <c r="CW22" s="1" t="s">
        <v>363</v>
      </c>
      <c r="CX22" s="1" t="s">
        <v>363</v>
      </c>
      <c r="CY22" s="1" t="s">
        <v>364</v>
      </c>
      <c r="CZ22" s="1" t="s">
        <v>363</v>
      </c>
      <c r="DA22" s="1" t="s">
        <v>363</v>
      </c>
      <c r="DB22" s="1" t="s">
        <v>363</v>
      </c>
      <c r="DC22" s="1" t="s">
        <v>364</v>
      </c>
      <c r="DD22" s="1"/>
      <c r="DE22" s="1"/>
      <c r="DF22" s="1" t="s">
        <v>363</v>
      </c>
      <c r="DG22" s="1">
        <v>21.803999999999998</v>
      </c>
      <c r="DH22" s="1">
        <v>21.803999999999998</v>
      </c>
      <c r="DI22" s="1">
        <v>24.945</v>
      </c>
      <c r="DJ22" s="1">
        <v>1</v>
      </c>
      <c r="DK22" s="1" t="s">
        <v>365</v>
      </c>
      <c r="DL22" s="1">
        <v>0</v>
      </c>
      <c r="DM22" s="1">
        <v>0</v>
      </c>
      <c r="DN22" s="1">
        <v>300.00200000000001</v>
      </c>
      <c r="DO22" s="1">
        <v>0</v>
      </c>
      <c r="DP22" s="1"/>
      <c r="DQ22" s="1"/>
      <c r="DR22" s="1"/>
      <c r="DS22" s="1"/>
      <c r="DT22" s="1"/>
      <c r="DU22" s="1"/>
      <c r="DV22" s="1"/>
      <c r="DW22" s="1"/>
      <c r="DX22" s="1"/>
      <c r="DY22" s="1"/>
      <c r="DZ22" s="1"/>
      <c r="EA22" s="1"/>
      <c r="EB22" s="1"/>
      <c r="EC22" s="1"/>
      <c r="ED22" s="1"/>
      <c r="EE22" s="1"/>
      <c r="EF22" s="1"/>
      <c r="EG22" s="1"/>
      <c r="EH22" s="1"/>
      <c r="EI22" s="1"/>
      <c r="EJ22" s="1"/>
      <c r="EK22" s="1"/>
      <c r="EL22" s="1">
        <v>19.212</v>
      </c>
      <c r="EM22" s="1">
        <v>392.02</v>
      </c>
      <c r="EN22" s="1">
        <v>393.60300000000001</v>
      </c>
      <c r="EO22" s="1">
        <v>35</v>
      </c>
      <c r="EP22" s="1" t="s">
        <v>729</v>
      </c>
      <c r="EQ22" s="1" t="s">
        <v>378</v>
      </c>
      <c r="ER22" s="1" t="s">
        <v>368</v>
      </c>
      <c r="ES22" s="1" t="s">
        <v>380</v>
      </c>
      <c r="ET22" s="1" t="s">
        <v>355</v>
      </c>
      <c r="EU22" s="1" t="s">
        <v>360</v>
      </c>
      <c r="EV22" s="1" t="s">
        <v>666</v>
      </c>
      <c r="EW22" s="1" t="s">
        <v>359</v>
      </c>
      <c r="EX22" s="1" t="s">
        <v>368</v>
      </c>
      <c r="EY22" s="1" t="s">
        <v>361</v>
      </c>
      <c r="EZ22" s="1" t="s">
        <v>378</v>
      </c>
      <c r="FA22" s="1" t="s">
        <v>368</v>
      </c>
      <c r="FB22" s="1" t="s">
        <v>730</v>
      </c>
      <c r="FC22" s="1" t="s">
        <v>378</v>
      </c>
      <c r="FD22" s="1" t="s">
        <v>379</v>
      </c>
      <c r="FE22" s="1" t="s">
        <v>361</v>
      </c>
      <c r="FF22" s="1" t="s">
        <v>378</v>
      </c>
      <c r="FG22" s="1" t="s">
        <v>368</v>
      </c>
      <c r="FH22" s="1">
        <v>3.5950000000000002</v>
      </c>
      <c r="FI22" s="1">
        <v>71.935000000000002</v>
      </c>
      <c r="FJ22" s="1">
        <v>72.926000000000002</v>
      </c>
      <c r="FK22" s="1">
        <v>12</v>
      </c>
      <c r="FL22" s="1" t="s">
        <v>372</v>
      </c>
      <c r="FM22" s="1" t="s">
        <v>363</v>
      </c>
      <c r="FN22" s="1" t="s">
        <v>363</v>
      </c>
      <c r="FO22" s="1" t="s">
        <v>363</v>
      </c>
      <c r="FP22" s="1" t="s">
        <v>363</v>
      </c>
      <c r="FQ22" s="1" t="s">
        <v>375</v>
      </c>
      <c r="FR22" s="1" t="s">
        <v>375</v>
      </c>
      <c r="FS22" s="1" t="s">
        <v>363</v>
      </c>
      <c r="FT22" s="1"/>
      <c r="FU22" s="1"/>
      <c r="FV22" s="1" t="s">
        <v>363</v>
      </c>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v>0</v>
      </c>
      <c r="JH22" s="1" t="s">
        <v>662</v>
      </c>
      <c r="JI22" t="str">
        <f t="shared" si="3"/>
        <v>UML</v>
      </c>
      <c r="JJ22" t="str">
        <f t="shared" si="4"/>
        <v>G2</v>
      </c>
      <c r="JK22" s="1" t="s">
        <v>981</v>
      </c>
    </row>
    <row r="23" spans="1:271" x14ac:dyDescent="0.2">
      <c r="A23" t="str">
        <f t="shared" si="2"/>
        <v>R_3kuAup9Vn5F6ZKq</v>
      </c>
      <c r="B23" s="7">
        <v>42992.456944444442</v>
      </c>
      <c r="C23" s="7">
        <v>42992.48333333333</v>
      </c>
      <c r="D23" s="1" t="s">
        <v>237</v>
      </c>
      <c r="E23" s="1"/>
      <c r="F23" s="1">
        <v>100</v>
      </c>
      <c r="G23" s="1">
        <v>2321</v>
      </c>
      <c r="H23" s="1" t="b">
        <v>1</v>
      </c>
      <c r="I23" s="7">
        <v>42992.48333333333</v>
      </c>
      <c r="J23" s="1" t="s">
        <v>731</v>
      </c>
      <c r="K23" s="1"/>
      <c r="L23" s="1"/>
      <c r="M23" s="1"/>
      <c r="N23" s="1"/>
      <c r="O23" s="1"/>
      <c r="P23" s="1"/>
      <c r="Q23" s="1" t="s">
        <v>344</v>
      </c>
      <c r="R23" s="1" t="s">
        <v>345</v>
      </c>
      <c r="S23" s="1">
        <v>11.638999999999999</v>
      </c>
      <c r="T23" s="1">
        <v>44.311</v>
      </c>
      <c r="U23" s="1">
        <v>48.209000000000003</v>
      </c>
      <c r="V23" s="1">
        <v>7</v>
      </c>
      <c r="W23" s="1" t="s">
        <v>346</v>
      </c>
      <c r="X23" s="1">
        <v>5.2439999999999998</v>
      </c>
      <c r="Y23" s="1">
        <v>12.084</v>
      </c>
      <c r="Z23" s="1">
        <v>15.941000000000001</v>
      </c>
      <c r="AA23" s="1">
        <v>3</v>
      </c>
      <c r="AB23" s="1">
        <v>26</v>
      </c>
      <c r="AC23" s="1" t="s">
        <v>347</v>
      </c>
      <c r="AD23" s="1" t="s">
        <v>348</v>
      </c>
      <c r="AE23" s="1" t="s">
        <v>349</v>
      </c>
      <c r="AF23" s="1">
        <v>6</v>
      </c>
      <c r="AG23" s="1" t="s">
        <v>732</v>
      </c>
      <c r="AH23" s="1" t="s">
        <v>350</v>
      </c>
      <c r="AI23" s="1">
        <v>2</v>
      </c>
      <c r="AJ23" s="1" t="s">
        <v>733</v>
      </c>
      <c r="AK23" s="1" t="s">
        <v>348</v>
      </c>
      <c r="AL23" s="1"/>
      <c r="AM23" s="1" t="s">
        <v>636</v>
      </c>
      <c r="AN23" s="1">
        <v>-99</v>
      </c>
      <c r="AO23" s="1" t="s">
        <v>637</v>
      </c>
      <c r="AP23" s="1" t="s">
        <v>637</v>
      </c>
      <c r="AQ23" s="1" t="s">
        <v>637</v>
      </c>
      <c r="AR23" s="1" t="s">
        <v>637</v>
      </c>
      <c r="AS23" s="1" t="s">
        <v>637</v>
      </c>
      <c r="AT23" s="1" t="s">
        <v>637</v>
      </c>
      <c r="AU23" s="1" t="s">
        <v>637</v>
      </c>
      <c r="AV23" s="1" t="s">
        <v>637</v>
      </c>
      <c r="AW23" s="1">
        <v>6.4630000000000001</v>
      </c>
      <c r="AX23" s="1">
        <v>391.18599999999998</v>
      </c>
      <c r="AY23" s="1">
        <v>400.70699999999999</v>
      </c>
      <c r="AZ23" s="1">
        <v>8</v>
      </c>
      <c r="BA23" s="1">
        <v>20.491</v>
      </c>
      <c r="BB23" s="1">
        <v>791.91200000000003</v>
      </c>
      <c r="BC23" s="1">
        <v>793.18100000000004</v>
      </c>
      <c r="BD23" s="1">
        <v>69</v>
      </c>
      <c r="BE23" s="1" t="s">
        <v>734</v>
      </c>
      <c r="BF23" s="1" t="s">
        <v>355</v>
      </c>
      <c r="BG23" s="1" t="s">
        <v>360</v>
      </c>
      <c r="BH23" s="1" t="s">
        <v>735</v>
      </c>
      <c r="BI23" s="1" t="s">
        <v>359</v>
      </c>
      <c r="BJ23" s="1" t="s">
        <v>368</v>
      </c>
      <c r="BK23" s="1" t="s">
        <v>385</v>
      </c>
      <c r="BL23" s="1" t="s">
        <v>384</v>
      </c>
      <c r="BM23" s="1" t="s">
        <v>356</v>
      </c>
      <c r="BN23" s="1" t="s">
        <v>675</v>
      </c>
      <c r="BO23" s="1" t="s">
        <v>359</v>
      </c>
      <c r="BP23" s="1" t="s">
        <v>360</v>
      </c>
      <c r="BQ23" s="1" t="s">
        <v>736</v>
      </c>
      <c r="BR23" s="1" t="s">
        <v>359</v>
      </c>
      <c r="BS23" s="1" t="s">
        <v>360</v>
      </c>
      <c r="BT23" s="1" t="s">
        <v>675</v>
      </c>
      <c r="BU23" s="1" t="s">
        <v>359</v>
      </c>
      <c r="BV23" s="1" t="s">
        <v>356</v>
      </c>
      <c r="BW23" s="1"/>
      <c r="BX23" s="1"/>
      <c r="BY23" s="1"/>
      <c r="BZ23" s="1"/>
      <c r="CA23" s="1"/>
      <c r="CB23" s="1"/>
      <c r="CC23" s="1"/>
      <c r="CD23" s="1"/>
      <c r="CE23" s="1"/>
      <c r="CF23" s="1"/>
      <c r="CG23" s="1"/>
      <c r="CH23" s="1"/>
      <c r="CI23" s="1"/>
      <c r="CJ23" s="1"/>
      <c r="CK23" s="1"/>
      <c r="CL23" s="1"/>
      <c r="CM23" s="1"/>
      <c r="CN23" s="1"/>
      <c r="CO23" s="1"/>
      <c r="CP23" s="1"/>
      <c r="CQ23" s="1"/>
      <c r="CR23" s="1"/>
      <c r="CS23" s="1">
        <v>6.5350000000000001</v>
      </c>
      <c r="CT23" s="1">
        <v>51.317999999999998</v>
      </c>
      <c r="CU23" s="1">
        <v>52.343000000000004</v>
      </c>
      <c r="CV23" s="1">
        <v>12</v>
      </c>
      <c r="CW23" s="1" t="s">
        <v>387</v>
      </c>
      <c r="CX23" s="1" t="s">
        <v>363</v>
      </c>
      <c r="CY23" s="1" t="s">
        <v>387</v>
      </c>
      <c r="CZ23" s="1" t="s">
        <v>364</v>
      </c>
      <c r="DA23" s="1" t="s">
        <v>375</v>
      </c>
      <c r="DB23" s="1" t="s">
        <v>364</v>
      </c>
      <c r="DC23" s="1" t="s">
        <v>372</v>
      </c>
      <c r="DD23" s="1"/>
      <c r="DE23" s="1"/>
      <c r="DF23" s="1" t="s">
        <v>363</v>
      </c>
      <c r="DG23" s="1">
        <v>13.255000000000001</v>
      </c>
      <c r="DH23" s="1">
        <v>13.255000000000001</v>
      </c>
      <c r="DI23" s="1">
        <v>14.377000000000001</v>
      </c>
      <c r="DJ23" s="1">
        <v>1</v>
      </c>
      <c r="DK23" s="1" t="s">
        <v>365</v>
      </c>
      <c r="DL23" s="1">
        <v>0</v>
      </c>
      <c r="DM23" s="1">
        <v>0</v>
      </c>
      <c r="DN23" s="1">
        <v>300.00700000000001</v>
      </c>
      <c r="DO23" s="1">
        <v>0</v>
      </c>
      <c r="DP23" s="1">
        <v>14.079000000000001</v>
      </c>
      <c r="DQ23" s="1">
        <v>374.34399999999999</v>
      </c>
      <c r="DR23" s="1">
        <v>376.01100000000002</v>
      </c>
      <c r="DS23" s="1">
        <v>36</v>
      </c>
      <c r="DT23" s="1" t="s">
        <v>565</v>
      </c>
      <c r="DU23" s="1" t="s">
        <v>384</v>
      </c>
      <c r="DV23" s="1" t="s">
        <v>356</v>
      </c>
      <c r="DW23" s="1" t="s">
        <v>699</v>
      </c>
      <c r="DX23" s="1" t="s">
        <v>355</v>
      </c>
      <c r="DY23" s="1" t="s">
        <v>360</v>
      </c>
      <c r="DZ23" s="1" t="s">
        <v>1161</v>
      </c>
      <c r="EA23" s="1" t="s">
        <v>355</v>
      </c>
      <c r="EB23" s="1" t="s">
        <v>360</v>
      </c>
      <c r="EC23" s="1" t="s">
        <v>737</v>
      </c>
      <c r="ED23" s="1" t="s">
        <v>359</v>
      </c>
      <c r="EE23" s="1" t="s">
        <v>360</v>
      </c>
      <c r="EF23" s="1" t="s">
        <v>370</v>
      </c>
      <c r="EG23" s="1" t="s">
        <v>378</v>
      </c>
      <c r="EH23" s="1" t="s">
        <v>356</v>
      </c>
      <c r="EI23" s="1" t="s">
        <v>738</v>
      </c>
      <c r="EJ23" s="1" t="s">
        <v>359</v>
      </c>
      <c r="EK23" s="1" t="s">
        <v>360</v>
      </c>
      <c r="EL23" s="1"/>
      <c r="EM23" s="1"/>
      <c r="EN23" s="1"/>
      <c r="EO23" s="1"/>
      <c r="EP23" s="1"/>
      <c r="EQ23" s="1"/>
      <c r="ER23" s="1"/>
      <c r="ES23" s="1"/>
      <c r="ET23" s="1"/>
      <c r="EU23" s="1"/>
      <c r="EV23" s="1"/>
      <c r="EW23" s="1"/>
      <c r="EX23" s="1"/>
      <c r="EY23" s="1"/>
      <c r="EZ23" s="1"/>
      <c r="FA23" s="1"/>
      <c r="FB23" s="1"/>
      <c r="FC23" s="1"/>
      <c r="FD23" s="1"/>
      <c r="FE23" s="1"/>
      <c r="FF23" s="1"/>
      <c r="FG23" s="1"/>
      <c r="FH23" s="1">
        <v>11.701000000000001</v>
      </c>
      <c r="FI23" s="1">
        <v>44.064</v>
      </c>
      <c r="FJ23" s="1">
        <v>45.758000000000003</v>
      </c>
      <c r="FK23" s="1">
        <v>9</v>
      </c>
      <c r="FL23" s="1" t="s">
        <v>372</v>
      </c>
      <c r="FM23" s="1" t="s">
        <v>387</v>
      </c>
      <c r="FN23" s="1" t="s">
        <v>363</v>
      </c>
      <c r="FO23" s="1" t="s">
        <v>363</v>
      </c>
      <c r="FP23" s="1" t="s">
        <v>364</v>
      </c>
      <c r="FQ23" s="1" t="s">
        <v>372</v>
      </c>
      <c r="FR23" s="1" t="s">
        <v>375</v>
      </c>
      <c r="FS23" s="1" t="s">
        <v>363</v>
      </c>
      <c r="FT23" s="1"/>
      <c r="FU23" s="1"/>
      <c r="FV23" s="1" t="s">
        <v>387</v>
      </c>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v>0</v>
      </c>
      <c r="JH23" s="1" t="s">
        <v>373</v>
      </c>
      <c r="JI23" t="str">
        <f t="shared" si="3"/>
        <v>UML</v>
      </c>
      <c r="JJ23" t="str">
        <f t="shared" si="4"/>
        <v>G1</v>
      </c>
      <c r="JK23" s="1" t="s">
        <v>981</v>
      </c>
    </row>
    <row r="24" spans="1:271" x14ac:dyDescent="0.2">
      <c r="A24" t="str">
        <f t="shared" si="2"/>
        <v>R_1N37LeNTW0GfQkg</v>
      </c>
      <c r="B24" s="7">
        <v>42992.456250000003</v>
      </c>
      <c r="C24" s="7">
        <v>42992.484027777777</v>
      </c>
      <c r="D24" s="1" t="s">
        <v>237</v>
      </c>
      <c r="E24" s="1"/>
      <c r="F24" s="1">
        <v>100</v>
      </c>
      <c r="G24" s="1">
        <v>2366</v>
      </c>
      <c r="H24" s="1" t="b">
        <v>1</v>
      </c>
      <c r="I24" s="7">
        <v>42992.484027777777</v>
      </c>
      <c r="J24" s="1" t="s">
        <v>739</v>
      </c>
      <c r="K24" s="1"/>
      <c r="L24" s="1"/>
      <c r="M24" s="1"/>
      <c r="N24" s="1"/>
      <c r="O24" s="1"/>
      <c r="P24" s="1"/>
      <c r="Q24" s="1" t="s">
        <v>344</v>
      </c>
      <c r="R24" s="1" t="s">
        <v>345</v>
      </c>
      <c r="S24" s="1">
        <v>14.632</v>
      </c>
      <c r="T24" s="1">
        <v>73.852000000000004</v>
      </c>
      <c r="U24" s="1">
        <v>75.899000000000001</v>
      </c>
      <c r="V24" s="1">
        <v>30</v>
      </c>
      <c r="W24" s="1" t="s">
        <v>346</v>
      </c>
      <c r="X24" s="1">
        <v>4.5259999999999998</v>
      </c>
      <c r="Y24" s="1">
        <v>7.6840000000000002</v>
      </c>
      <c r="Z24" s="1">
        <v>9.91</v>
      </c>
      <c r="AA24" s="1">
        <v>3</v>
      </c>
      <c r="AB24" s="1">
        <v>23</v>
      </c>
      <c r="AC24" s="1" t="s">
        <v>347</v>
      </c>
      <c r="AD24" s="1" t="s">
        <v>348</v>
      </c>
      <c r="AE24" s="1" t="s">
        <v>382</v>
      </c>
      <c r="AF24" s="1">
        <v>5</v>
      </c>
      <c r="AG24" s="1" t="s">
        <v>740</v>
      </c>
      <c r="AH24" s="1" t="s">
        <v>350</v>
      </c>
      <c r="AI24" s="1">
        <v>6</v>
      </c>
      <c r="AJ24" s="1" t="s">
        <v>741</v>
      </c>
      <c r="AK24" s="1" t="s">
        <v>348</v>
      </c>
      <c r="AL24" s="1"/>
      <c r="AM24" s="1" t="s">
        <v>636</v>
      </c>
      <c r="AN24" s="1">
        <v>-99</v>
      </c>
      <c r="AO24" s="1" t="s">
        <v>637</v>
      </c>
      <c r="AP24" s="1" t="s">
        <v>351</v>
      </c>
      <c r="AQ24" s="1" t="s">
        <v>637</v>
      </c>
      <c r="AR24" s="1" t="s">
        <v>637</v>
      </c>
      <c r="AS24" s="1" t="s">
        <v>351</v>
      </c>
      <c r="AT24" s="1" t="s">
        <v>351</v>
      </c>
      <c r="AU24" s="1" t="s">
        <v>637</v>
      </c>
      <c r="AV24" s="1" t="s">
        <v>351</v>
      </c>
      <c r="AW24" s="1">
        <v>13.305</v>
      </c>
      <c r="AX24" s="1">
        <v>377.32299999999998</v>
      </c>
      <c r="AY24" s="1">
        <v>456.90300000000002</v>
      </c>
      <c r="AZ24" s="1">
        <v>23</v>
      </c>
      <c r="BA24" s="1">
        <v>13.010999999999999</v>
      </c>
      <c r="BB24" s="1">
        <v>915.91800000000001</v>
      </c>
      <c r="BC24" s="1">
        <v>917.31799999999998</v>
      </c>
      <c r="BD24" s="1">
        <v>76</v>
      </c>
      <c r="BE24" s="1" t="s">
        <v>354</v>
      </c>
      <c r="BF24" s="1" t="s">
        <v>378</v>
      </c>
      <c r="BG24" s="1" t="s">
        <v>379</v>
      </c>
      <c r="BH24" s="1" t="s">
        <v>357</v>
      </c>
      <c r="BI24" s="1" t="s">
        <v>384</v>
      </c>
      <c r="BJ24" s="1" t="s">
        <v>356</v>
      </c>
      <c r="BK24" s="1" t="s">
        <v>385</v>
      </c>
      <c r="BL24" s="1" t="s">
        <v>384</v>
      </c>
      <c r="BM24" s="1" t="s">
        <v>360</v>
      </c>
      <c r="BN24" s="1" t="s">
        <v>361</v>
      </c>
      <c r="BO24" s="1" t="s">
        <v>355</v>
      </c>
      <c r="BP24" s="1" t="s">
        <v>360</v>
      </c>
      <c r="BQ24" s="1" t="s">
        <v>357</v>
      </c>
      <c r="BR24" s="1" t="s">
        <v>384</v>
      </c>
      <c r="BS24" s="1" t="s">
        <v>360</v>
      </c>
      <c r="BT24" s="1" t="s">
        <v>354</v>
      </c>
      <c r="BU24" s="1" t="s">
        <v>384</v>
      </c>
      <c r="BV24" s="1" t="s">
        <v>360</v>
      </c>
      <c r="BW24" s="1"/>
      <c r="BX24" s="1"/>
      <c r="BY24" s="1"/>
      <c r="BZ24" s="1"/>
      <c r="CA24" s="1"/>
      <c r="CB24" s="1"/>
      <c r="CC24" s="1"/>
      <c r="CD24" s="1"/>
      <c r="CE24" s="1"/>
      <c r="CF24" s="1"/>
      <c r="CG24" s="1"/>
      <c r="CH24" s="1"/>
      <c r="CI24" s="1"/>
      <c r="CJ24" s="1"/>
      <c r="CK24" s="1"/>
      <c r="CL24" s="1"/>
      <c r="CM24" s="1"/>
      <c r="CN24" s="1"/>
      <c r="CO24" s="1"/>
      <c r="CP24" s="1"/>
      <c r="CQ24" s="1"/>
      <c r="CR24" s="1"/>
      <c r="CS24" s="1">
        <v>5.6509999999999998</v>
      </c>
      <c r="CT24" s="1">
        <v>34.298000000000002</v>
      </c>
      <c r="CU24" s="1">
        <v>35.680999999999997</v>
      </c>
      <c r="CV24" s="1">
        <v>9</v>
      </c>
      <c r="CW24" s="1" t="s">
        <v>363</v>
      </c>
      <c r="CX24" s="1" t="s">
        <v>363</v>
      </c>
      <c r="CY24" s="1" t="s">
        <v>363</v>
      </c>
      <c r="CZ24" s="1" t="s">
        <v>363</v>
      </c>
      <c r="DA24" s="1" t="s">
        <v>363</v>
      </c>
      <c r="DB24" s="1" t="s">
        <v>364</v>
      </c>
      <c r="DC24" s="1" t="s">
        <v>387</v>
      </c>
      <c r="DD24" s="1"/>
      <c r="DE24" s="1"/>
      <c r="DF24" s="1" t="s">
        <v>387</v>
      </c>
      <c r="DG24" s="1">
        <v>13.206</v>
      </c>
      <c r="DH24" s="1">
        <v>15.984</v>
      </c>
      <c r="DI24" s="1">
        <v>17.007999999999999</v>
      </c>
      <c r="DJ24" s="1">
        <v>3</v>
      </c>
      <c r="DK24" s="1" t="s">
        <v>365</v>
      </c>
      <c r="DL24" s="1">
        <v>4.2549999999999999</v>
      </c>
      <c r="DM24" s="1">
        <v>134.203</v>
      </c>
      <c r="DN24" s="1">
        <v>300.00400000000002</v>
      </c>
      <c r="DO24" s="1">
        <v>12</v>
      </c>
      <c r="DP24" s="1">
        <v>16.494</v>
      </c>
      <c r="DQ24" s="1">
        <v>415.23200000000003</v>
      </c>
      <c r="DR24" s="1">
        <v>416.16399999999999</v>
      </c>
      <c r="DS24" s="1">
        <v>58</v>
      </c>
      <c r="DT24" s="1" t="s">
        <v>742</v>
      </c>
      <c r="DU24" s="1" t="s">
        <v>355</v>
      </c>
      <c r="DV24" s="1" t="s">
        <v>360</v>
      </c>
      <c r="DW24" s="1" t="s">
        <v>743</v>
      </c>
      <c r="DX24" s="1" t="s">
        <v>355</v>
      </c>
      <c r="DY24" s="1" t="s">
        <v>360</v>
      </c>
      <c r="DZ24" s="1" t="s">
        <v>1162</v>
      </c>
      <c r="EA24" s="1" t="s">
        <v>359</v>
      </c>
      <c r="EB24" s="1" t="s">
        <v>360</v>
      </c>
      <c r="EC24" s="1" t="s">
        <v>744</v>
      </c>
      <c r="ED24" s="1" t="s">
        <v>355</v>
      </c>
      <c r="EE24" s="1" t="s">
        <v>360</v>
      </c>
      <c r="EF24" s="1" t="s">
        <v>646</v>
      </c>
      <c r="EG24" s="1" t="s">
        <v>355</v>
      </c>
      <c r="EH24" s="1" t="s">
        <v>356</v>
      </c>
      <c r="EI24" s="1" t="s">
        <v>745</v>
      </c>
      <c r="EJ24" s="1" t="s">
        <v>359</v>
      </c>
      <c r="EK24" s="1" t="s">
        <v>360</v>
      </c>
      <c r="EL24" s="1"/>
      <c r="EM24" s="1"/>
      <c r="EN24" s="1"/>
      <c r="EO24" s="1"/>
      <c r="EP24" s="1"/>
      <c r="EQ24" s="1"/>
      <c r="ER24" s="1"/>
      <c r="ES24" s="1"/>
      <c r="ET24" s="1"/>
      <c r="EU24" s="1"/>
      <c r="EV24" s="1"/>
      <c r="EW24" s="1"/>
      <c r="EX24" s="1"/>
      <c r="EY24" s="1"/>
      <c r="EZ24" s="1"/>
      <c r="FA24" s="1"/>
      <c r="FB24" s="1"/>
      <c r="FC24" s="1"/>
      <c r="FD24" s="1"/>
      <c r="FE24" s="1"/>
      <c r="FF24" s="1"/>
      <c r="FG24" s="1"/>
      <c r="FH24" s="1">
        <v>4.8890000000000002</v>
      </c>
      <c r="FI24" s="1">
        <v>21.353000000000002</v>
      </c>
      <c r="FJ24" s="1">
        <v>22.32</v>
      </c>
      <c r="FK24" s="1">
        <v>12</v>
      </c>
      <c r="FL24" s="1" t="s">
        <v>387</v>
      </c>
      <c r="FM24" s="1" t="s">
        <v>387</v>
      </c>
      <c r="FN24" s="1" t="s">
        <v>387</v>
      </c>
      <c r="FO24" s="1" t="s">
        <v>387</v>
      </c>
      <c r="FP24" s="1" t="s">
        <v>387</v>
      </c>
      <c r="FQ24" s="1" t="s">
        <v>364</v>
      </c>
      <c r="FR24" s="1" t="s">
        <v>364</v>
      </c>
      <c r="FS24" s="1" t="s">
        <v>387</v>
      </c>
      <c r="FT24" s="1"/>
      <c r="FU24" s="1"/>
      <c r="FV24" s="1" t="s">
        <v>387</v>
      </c>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v>1</v>
      </c>
      <c r="JH24" s="1" t="s">
        <v>390</v>
      </c>
      <c r="JI24" t="str">
        <f t="shared" si="3"/>
        <v>CORAS</v>
      </c>
      <c r="JJ24" t="str">
        <f t="shared" si="4"/>
        <v>G1</v>
      </c>
      <c r="JK24" s="1" t="s">
        <v>981</v>
      </c>
    </row>
    <row r="25" spans="1:271" x14ac:dyDescent="0.2">
      <c r="A25" t="str">
        <f t="shared" si="2"/>
        <v>R_beGPXPLGP6KuzAt</v>
      </c>
      <c r="B25" s="7">
        <v>42992.458333333336</v>
      </c>
      <c r="C25" s="7">
        <v>42992.484027777777</v>
      </c>
      <c r="D25" s="1" t="s">
        <v>237</v>
      </c>
      <c r="E25" s="1"/>
      <c r="F25" s="1">
        <v>100</v>
      </c>
      <c r="G25" s="1">
        <v>2169</v>
      </c>
      <c r="H25" s="1" t="b">
        <v>1</v>
      </c>
      <c r="I25" s="7">
        <v>42992.484027777777</v>
      </c>
      <c r="J25" s="1" t="s">
        <v>746</v>
      </c>
      <c r="K25" s="1"/>
      <c r="L25" s="1"/>
      <c r="M25" s="1"/>
      <c r="N25" s="1"/>
      <c r="O25" s="1"/>
      <c r="P25" s="1"/>
      <c r="Q25" s="1" t="s">
        <v>344</v>
      </c>
      <c r="R25" s="1" t="s">
        <v>345</v>
      </c>
      <c r="S25" s="1">
        <v>121.518</v>
      </c>
      <c r="T25" s="1">
        <v>121.518</v>
      </c>
      <c r="U25" s="1">
        <v>123.083</v>
      </c>
      <c r="V25" s="1">
        <v>1</v>
      </c>
      <c r="W25" s="1" t="s">
        <v>346</v>
      </c>
      <c r="X25" s="1">
        <v>0.92700000000000005</v>
      </c>
      <c r="Y25" s="1">
        <v>3.488</v>
      </c>
      <c r="Z25" s="1">
        <v>4.7370000000000001</v>
      </c>
      <c r="AA25" s="1">
        <v>4</v>
      </c>
      <c r="AB25" s="1">
        <v>22</v>
      </c>
      <c r="AC25" s="1" t="s">
        <v>683</v>
      </c>
      <c r="AD25" s="1" t="s">
        <v>348</v>
      </c>
      <c r="AE25" s="1" t="s">
        <v>382</v>
      </c>
      <c r="AF25" s="1">
        <v>5</v>
      </c>
      <c r="AG25" s="1" t="s">
        <v>747</v>
      </c>
      <c r="AH25" s="1" t="s">
        <v>350</v>
      </c>
      <c r="AI25" s="1">
        <v>1</v>
      </c>
      <c r="AJ25" s="1" t="s">
        <v>748</v>
      </c>
      <c r="AK25" s="1" t="s">
        <v>348</v>
      </c>
      <c r="AL25" s="1"/>
      <c r="AM25" s="1" t="s">
        <v>636</v>
      </c>
      <c r="AN25" s="1">
        <v>-99</v>
      </c>
      <c r="AO25" s="1" t="s">
        <v>351</v>
      </c>
      <c r="AP25" s="1" t="s">
        <v>637</v>
      </c>
      <c r="AQ25" s="1" t="s">
        <v>351</v>
      </c>
      <c r="AR25" s="1" t="s">
        <v>637</v>
      </c>
      <c r="AS25" s="1" t="s">
        <v>637</v>
      </c>
      <c r="AT25" s="1" t="s">
        <v>351</v>
      </c>
      <c r="AU25" s="1" t="s">
        <v>351</v>
      </c>
      <c r="AV25" s="1" t="s">
        <v>637</v>
      </c>
      <c r="AW25" s="1">
        <v>220.62899999999999</v>
      </c>
      <c r="AX25" s="1">
        <v>419.91800000000001</v>
      </c>
      <c r="AY25" s="1">
        <v>442.74799999999999</v>
      </c>
      <c r="AZ25" s="1">
        <v>2</v>
      </c>
      <c r="BA25" s="1">
        <v>240.499</v>
      </c>
      <c r="BB25" s="1">
        <v>711.36</v>
      </c>
      <c r="BC25" s="1">
        <v>712.25699999999995</v>
      </c>
      <c r="BD25" s="1">
        <v>24</v>
      </c>
      <c r="BE25" s="1" t="s">
        <v>354</v>
      </c>
      <c r="BF25" s="1" t="s">
        <v>378</v>
      </c>
      <c r="BG25" s="1" t="s">
        <v>368</v>
      </c>
      <c r="BH25" s="1" t="s">
        <v>357</v>
      </c>
      <c r="BI25" s="1" t="s">
        <v>359</v>
      </c>
      <c r="BJ25" s="1" t="s">
        <v>360</v>
      </c>
      <c r="BK25" s="1" t="s">
        <v>358</v>
      </c>
      <c r="BL25" s="1" t="s">
        <v>359</v>
      </c>
      <c r="BM25" s="1" t="s">
        <v>360</v>
      </c>
      <c r="BN25" s="1" t="s">
        <v>361</v>
      </c>
      <c r="BO25" s="1" t="s">
        <v>359</v>
      </c>
      <c r="BP25" s="1" t="s">
        <v>360</v>
      </c>
      <c r="BQ25" s="1" t="s">
        <v>357</v>
      </c>
      <c r="BR25" s="1" t="s">
        <v>355</v>
      </c>
      <c r="BS25" s="1" t="s">
        <v>360</v>
      </c>
      <c r="BT25" s="1" t="s">
        <v>354</v>
      </c>
      <c r="BU25" s="1" t="s">
        <v>355</v>
      </c>
      <c r="BV25" s="1" t="s">
        <v>360</v>
      </c>
      <c r="BW25" s="1"/>
      <c r="BX25" s="1"/>
      <c r="BY25" s="1"/>
      <c r="BZ25" s="1"/>
      <c r="CA25" s="1"/>
      <c r="CB25" s="1"/>
      <c r="CC25" s="1"/>
      <c r="CD25" s="1"/>
      <c r="CE25" s="1"/>
      <c r="CF25" s="1"/>
      <c r="CG25" s="1"/>
      <c r="CH25" s="1"/>
      <c r="CI25" s="1"/>
      <c r="CJ25" s="1"/>
      <c r="CK25" s="1"/>
      <c r="CL25" s="1"/>
      <c r="CM25" s="1"/>
      <c r="CN25" s="1"/>
      <c r="CO25" s="1"/>
      <c r="CP25" s="1"/>
      <c r="CQ25" s="1"/>
      <c r="CR25" s="1"/>
      <c r="CS25" s="1">
        <v>2.7919999999999998</v>
      </c>
      <c r="CT25" s="1">
        <v>27.824999999999999</v>
      </c>
      <c r="CU25" s="1">
        <v>28.423999999999999</v>
      </c>
      <c r="CV25" s="1">
        <v>9</v>
      </c>
      <c r="CW25" s="1" t="s">
        <v>363</v>
      </c>
      <c r="CX25" s="1" t="s">
        <v>372</v>
      </c>
      <c r="CY25" s="1" t="s">
        <v>372</v>
      </c>
      <c r="CZ25" s="1" t="s">
        <v>363</v>
      </c>
      <c r="DA25" s="1" t="s">
        <v>363</v>
      </c>
      <c r="DB25" s="1" t="s">
        <v>364</v>
      </c>
      <c r="DC25" s="1" t="s">
        <v>372</v>
      </c>
      <c r="DD25" s="1"/>
      <c r="DE25" s="1"/>
      <c r="DF25" s="1" t="s">
        <v>363</v>
      </c>
      <c r="DG25" s="1">
        <v>9.1780000000000008</v>
      </c>
      <c r="DH25" s="1">
        <v>9.1780000000000008</v>
      </c>
      <c r="DI25" s="1">
        <v>11.028</v>
      </c>
      <c r="DJ25" s="1">
        <v>1</v>
      </c>
      <c r="DK25" s="1" t="s">
        <v>365</v>
      </c>
      <c r="DL25" s="1">
        <v>0</v>
      </c>
      <c r="DM25" s="1">
        <v>0</v>
      </c>
      <c r="DN25" s="1">
        <v>300.00700000000001</v>
      </c>
      <c r="DO25" s="1">
        <v>0</v>
      </c>
      <c r="DP25" s="1">
        <v>51.097000000000001</v>
      </c>
      <c r="DQ25" s="1">
        <v>371.935</v>
      </c>
      <c r="DR25" s="1">
        <v>374.77199999999999</v>
      </c>
      <c r="DS25" s="1">
        <v>32</v>
      </c>
      <c r="DT25" s="1" t="s">
        <v>749</v>
      </c>
      <c r="DU25" s="1" t="s">
        <v>355</v>
      </c>
      <c r="DV25" s="1" t="s">
        <v>368</v>
      </c>
      <c r="DW25" s="1" t="s">
        <v>580</v>
      </c>
      <c r="DX25" s="1" t="s">
        <v>359</v>
      </c>
      <c r="DY25" s="1" t="s">
        <v>368</v>
      </c>
      <c r="DZ25" s="1" t="s">
        <v>750</v>
      </c>
      <c r="EA25" s="1" t="s">
        <v>359</v>
      </c>
      <c r="EB25" s="1" t="s">
        <v>368</v>
      </c>
      <c r="EC25" s="1" t="s">
        <v>751</v>
      </c>
      <c r="ED25" s="1" t="s">
        <v>355</v>
      </c>
      <c r="EE25" s="1" t="s">
        <v>368</v>
      </c>
      <c r="EF25" s="1" t="s">
        <v>361</v>
      </c>
      <c r="EG25" s="1" t="s">
        <v>359</v>
      </c>
      <c r="EH25" s="1" t="s">
        <v>368</v>
      </c>
      <c r="EI25" s="1" t="s">
        <v>696</v>
      </c>
      <c r="EJ25" s="1" t="s">
        <v>359</v>
      </c>
      <c r="EK25" s="1" t="s">
        <v>368</v>
      </c>
      <c r="EL25" s="1"/>
      <c r="EM25" s="1"/>
      <c r="EN25" s="1"/>
      <c r="EO25" s="1"/>
      <c r="EP25" s="1"/>
      <c r="EQ25" s="1"/>
      <c r="ER25" s="1"/>
      <c r="ES25" s="1"/>
      <c r="ET25" s="1"/>
      <c r="EU25" s="1"/>
      <c r="EV25" s="1"/>
      <c r="EW25" s="1"/>
      <c r="EX25" s="1"/>
      <c r="EY25" s="1"/>
      <c r="EZ25" s="1"/>
      <c r="FA25" s="1"/>
      <c r="FB25" s="1"/>
      <c r="FC25" s="1"/>
      <c r="FD25" s="1"/>
      <c r="FE25" s="1"/>
      <c r="FF25" s="1"/>
      <c r="FG25" s="1"/>
      <c r="FH25" s="1">
        <v>2.851</v>
      </c>
      <c r="FI25" s="1">
        <v>26.78</v>
      </c>
      <c r="FJ25" s="1">
        <v>28.248000000000001</v>
      </c>
      <c r="FK25" s="1">
        <v>14</v>
      </c>
      <c r="FL25" s="1" t="s">
        <v>364</v>
      </c>
      <c r="FM25" s="1" t="s">
        <v>363</v>
      </c>
      <c r="FN25" s="1" t="s">
        <v>372</v>
      </c>
      <c r="FO25" s="1" t="s">
        <v>363</v>
      </c>
      <c r="FP25" s="1" t="s">
        <v>363</v>
      </c>
      <c r="FQ25" s="1" t="s">
        <v>372</v>
      </c>
      <c r="FR25" s="1" t="s">
        <v>372</v>
      </c>
      <c r="FS25" s="1" t="s">
        <v>364</v>
      </c>
      <c r="FT25" s="1"/>
      <c r="FU25" s="1"/>
      <c r="FV25" s="1" t="s">
        <v>363</v>
      </c>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v>1</v>
      </c>
      <c r="JH25" s="1" t="s">
        <v>373</v>
      </c>
      <c r="JI25" t="str">
        <f t="shared" si="3"/>
        <v>UML</v>
      </c>
      <c r="JJ25" t="str">
        <f t="shared" si="4"/>
        <v>G1</v>
      </c>
      <c r="JK25" s="1" t="s">
        <v>981</v>
      </c>
    </row>
    <row r="26" spans="1:271" x14ac:dyDescent="0.2">
      <c r="A26" t="str">
        <f t="shared" si="2"/>
        <v>R_1jTdExQawdlxBC4</v>
      </c>
      <c r="B26" s="7">
        <v>42992.456250000003</v>
      </c>
      <c r="C26" s="7">
        <v>42992.484027777777</v>
      </c>
      <c r="D26" s="1" t="s">
        <v>237</v>
      </c>
      <c r="E26" s="1"/>
      <c r="F26" s="1">
        <v>100</v>
      </c>
      <c r="G26" s="1">
        <v>2375</v>
      </c>
      <c r="H26" s="1" t="b">
        <v>1</v>
      </c>
      <c r="I26" s="7">
        <v>42992.484027777777</v>
      </c>
      <c r="J26" s="1" t="s">
        <v>752</v>
      </c>
      <c r="K26" s="1"/>
      <c r="L26" s="1"/>
      <c r="M26" s="1"/>
      <c r="N26" s="1"/>
      <c r="O26" s="1"/>
      <c r="P26" s="1"/>
      <c r="Q26" s="1" t="s">
        <v>344</v>
      </c>
      <c r="R26" s="1" t="s">
        <v>345</v>
      </c>
      <c r="S26" s="1">
        <v>108.916</v>
      </c>
      <c r="T26" s="1">
        <v>108.916</v>
      </c>
      <c r="U26" s="1">
        <v>110.895</v>
      </c>
      <c r="V26" s="1">
        <v>1</v>
      </c>
      <c r="W26" s="1" t="s">
        <v>346</v>
      </c>
      <c r="X26" s="1">
        <v>1.643</v>
      </c>
      <c r="Y26" s="1">
        <v>5.0670000000000002</v>
      </c>
      <c r="Z26" s="1">
        <v>6.3769999999999998</v>
      </c>
      <c r="AA26" s="1">
        <v>3</v>
      </c>
      <c r="AB26" s="1">
        <v>23</v>
      </c>
      <c r="AC26" s="1" t="s">
        <v>683</v>
      </c>
      <c r="AD26" s="1" t="s">
        <v>348</v>
      </c>
      <c r="AE26" s="1" t="s">
        <v>753</v>
      </c>
      <c r="AF26" s="1">
        <v>5</v>
      </c>
      <c r="AG26" s="1" t="s">
        <v>754</v>
      </c>
      <c r="AH26" s="1" t="s">
        <v>348</v>
      </c>
      <c r="AI26" s="1"/>
      <c r="AJ26" s="1"/>
      <c r="AK26" s="1" t="s">
        <v>348</v>
      </c>
      <c r="AL26" s="1"/>
      <c r="AM26" s="1" t="s">
        <v>755</v>
      </c>
      <c r="AN26" s="1">
        <v>-99</v>
      </c>
      <c r="AO26" s="1" t="s">
        <v>637</v>
      </c>
      <c r="AP26" s="1" t="s">
        <v>637</v>
      </c>
      <c r="AQ26" s="1" t="s">
        <v>637</v>
      </c>
      <c r="AR26" s="1" t="s">
        <v>637</v>
      </c>
      <c r="AS26" s="1" t="s">
        <v>637</v>
      </c>
      <c r="AT26" s="1" t="s">
        <v>637</v>
      </c>
      <c r="AU26" s="1" t="s">
        <v>351</v>
      </c>
      <c r="AV26" s="1" t="s">
        <v>637</v>
      </c>
      <c r="AW26" s="1">
        <v>0</v>
      </c>
      <c r="AX26" s="1">
        <v>0</v>
      </c>
      <c r="AY26" s="1">
        <v>417.63200000000001</v>
      </c>
      <c r="AZ26" s="1">
        <v>0</v>
      </c>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v>4.8739999999999997</v>
      </c>
      <c r="CT26" s="1">
        <v>30.262</v>
      </c>
      <c r="CU26" s="1">
        <v>31.471</v>
      </c>
      <c r="CV26" s="1">
        <v>8</v>
      </c>
      <c r="CW26" s="1" t="s">
        <v>363</v>
      </c>
      <c r="CX26" s="1" t="s">
        <v>363</v>
      </c>
      <c r="CY26" s="1" t="s">
        <v>372</v>
      </c>
      <c r="CZ26" s="1" t="s">
        <v>372</v>
      </c>
      <c r="DA26" s="1" t="s">
        <v>372</v>
      </c>
      <c r="DB26" s="1"/>
      <c r="DC26" s="1"/>
      <c r="DD26" s="1" t="s">
        <v>363</v>
      </c>
      <c r="DE26" s="1" t="s">
        <v>363</v>
      </c>
      <c r="DF26" s="1" t="s">
        <v>363</v>
      </c>
      <c r="DG26" s="1">
        <v>31.408000000000001</v>
      </c>
      <c r="DH26" s="1">
        <v>31.408000000000001</v>
      </c>
      <c r="DI26" s="1">
        <v>33.479999999999997</v>
      </c>
      <c r="DJ26" s="1">
        <v>1</v>
      </c>
      <c r="DK26" s="1" t="s">
        <v>365</v>
      </c>
      <c r="DL26" s="1">
        <v>0</v>
      </c>
      <c r="DM26" s="1">
        <v>0</v>
      </c>
      <c r="DN26" s="1">
        <v>300.00299999999999</v>
      </c>
      <c r="DO26" s="1">
        <v>0</v>
      </c>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v>5.2229999999999999</v>
      </c>
      <c r="FI26" s="1">
        <v>36.052</v>
      </c>
      <c r="FJ26" s="1">
        <v>37.512999999999998</v>
      </c>
      <c r="FK26" s="1">
        <v>12</v>
      </c>
      <c r="FL26" s="1" t="s">
        <v>364</v>
      </c>
      <c r="FM26" s="1" t="s">
        <v>363</v>
      </c>
      <c r="FN26" s="1" t="s">
        <v>363</v>
      </c>
      <c r="FO26" s="1" t="s">
        <v>363</v>
      </c>
      <c r="FP26" s="1" t="s">
        <v>363</v>
      </c>
      <c r="FQ26" s="1" t="s">
        <v>372</v>
      </c>
      <c r="FR26" s="1"/>
      <c r="FS26" s="1"/>
      <c r="FT26" s="1" t="s">
        <v>372</v>
      </c>
      <c r="FU26" s="1" t="s">
        <v>363</v>
      </c>
      <c r="FV26" s="1" t="s">
        <v>363</v>
      </c>
      <c r="FW26" s="1">
        <v>54.225999999999999</v>
      </c>
      <c r="FX26" s="1">
        <v>715.84299999999996</v>
      </c>
      <c r="FY26" s="1">
        <v>717.78300000000002</v>
      </c>
      <c r="FZ26" s="1">
        <v>52</v>
      </c>
      <c r="GA26" s="1" t="s">
        <v>756</v>
      </c>
      <c r="GB26" s="1" t="s">
        <v>378</v>
      </c>
      <c r="GC26" s="1" t="s">
        <v>360</v>
      </c>
      <c r="GD26" s="1" t="s">
        <v>757</v>
      </c>
      <c r="GE26" s="1" t="s">
        <v>378</v>
      </c>
      <c r="GF26" s="1" t="s">
        <v>360</v>
      </c>
      <c r="GG26" s="1" t="s">
        <v>385</v>
      </c>
      <c r="GH26" s="1" t="s">
        <v>359</v>
      </c>
      <c r="GI26" s="1" t="s">
        <v>360</v>
      </c>
      <c r="GJ26" s="1" t="s">
        <v>361</v>
      </c>
      <c r="GK26" s="1" t="s">
        <v>355</v>
      </c>
      <c r="GL26" s="1" t="s">
        <v>360</v>
      </c>
      <c r="GM26" s="1" t="s">
        <v>361</v>
      </c>
      <c r="GN26" s="1" t="s">
        <v>355</v>
      </c>
      <c r="GO26" s="1" t="s">
        <v>360</v>
      </c>
      <c r="GP26" s="1" t="s">
        <v>354</v>
      </c>
      <c r="GQ26" s="1" t="s">
        <v>355</v>
      </c>
      <c r="GR26" s="1" t="s">
        <v>360</v>
      </c>
      <c r="GS26" s="1"/>
      <c r="GT26" s="1"/>
      <c r="GU26" s="1"/>
      <c r="GV26" s="1"/>
      <c r="GW26" s="1"/>
      <c r="GX26" s="1"/>
      <c r="GY26" s="1"/>
      <c r="GZ26" s="1"/>
      <c r="HA26" s="1"/>
      <c r="HB26" s="1"/>
      <c r="HC26" s="1"/>
      <c r="HD26" s="1"/>
      <c r="HE26" s="1"/>
      <c r="HF26" s="1"/>
      <c r="HG26" s="1"/>
      <c r="HH26" s="1"/>
      <c r="HI26" s="1"/>
      <c r="HJ26" s="1"/>
      <c r="HK26" s="1"/>
      <c r="HL26" s="1"/>
      <c r="HM26" s="1"/>
      <c r="HN26" s="1"/>
      <c r="HO26" s="1">
        <v>113.96</v>
      </c>
      <c r="HP26" s="1">
        <v>555.50800000000004</v>
      </c>
      <c r="HQ26" s="1">
        <v>596.24599999999998</v>
      </c>
      <c r="HR26" s="1">
        <v>41</v>
      </c>
      <c r="HS26" s="1" t="s">
        <v>621</v>
      </c>
      <c r="HT26" s="1" t="s">
        <v>378</v>
      </c>
      <c r="HU26" s="1" t="s">
        <v>368</v>
      </c>
      <c r="HV26" s="1" t="s">
        <v>386</v>
      </c>
      <c r="HW26" s="1" t="s">
        <v>378</v>
      </c>
      <c r="HX26" s="1" t="s">
        <v>368</v>
      </c>
      <c r="HY26" s="1" t="s">
        <v>1184</v>
      </c>
      <c r="HZ26" s="1" t="s">
        <v>378</v>
      </c>
      <c r="IA26" s="1" t="s">
        <v>368</v>
      </c>
      <c r="IB26" s="1" t="s">
        <v>604</v>
      </c>
      <c r="IC26" s="1" t="s">
        <v>378</v>
      </c>
      <c r="ID26" s="1" t="s">
        <v>360</v>
      </c>
      <c r="IE26" s="1" t="s">
        <v>354</v>
      </c>
      <c r="IF26" s="1" t="s">
        <v>359</v>
      </c>
      <c r="IG26" s="1" t="s">
        <v>360</v>
      </c>
      <c r="IH26" s="1" t="s">
        <v>758</v>
      </c>
      <c r="II26" s="1" t="s">
        <v>359</v>
      </c>
      <c r="IJ26" s="1" t="s">
        <v>360</v>
      </c>
      <c r="IK26" s="1"/>
      <c r="IL26" s="1"/>
      <c r="IM26" s="1"/>
      <c r="IN26" s="1"/>
      <c r="IO26" s="1"/>
      <c r="IP26" s="1"/>
      <c r="IQ26" s="1"/>
      <c r="IR26" s="1"/>
      <c r="IS26" s="1"/>
      <c r="IT26" s="1"/>
      <c r="IU26" s="1"/>
      <c r="IV26" s="1"/>
      <c r="IW26" s="1"/>
      <c r="IX26" s="1"/>
      <c r="IY26" s="1"/>
      <c r="IZ26" s="1"/>
      <c r="JA26" s="1"/>
      <c r="JB26" s="1"/>
      <c r="JC26" s="1"/>
      <c r="JD26" s="1"/>
      <c r="JE26" s="1"/>
      <c r="JF26" s="1"/>
      <c r="JG26" s="1">
        <v>0</v>
      </c>
      <c r="JH26" s="1" t="s">
        <v>381</v>
      </c>
      <c r="JI26" t="str">
        <f t="shared" si="3"/>
        <v>Tabular</v>
      </c>
      <c r="JJ26" t="str">
        <f t="shared" si="4"/>
        <v>G1</v>
      </c>
      <c r="JK26" s="1" t="s">
        <v>981</v>
      </c>
    </row>
    <row r="27" spans="1:271" x14ac:dyDescent="0.2">
      <c r="A27" t="str">
        <f t="shared" si="2"/>
        <v>R_u34Bwyr1na9Q3dL</v>
      </c>
      <c r="B27" s="7">
        <v>42992.456250000003</v>
      </c>
      <c r="C27" s="7">
        <v>42992.484722222223</v>
      </c>
      <c r="D27" s="1" t="s">
        <v>237</v>
      </c>
      <c r="E27" s="1"/>
      <c r="F27" s="1">
        <v>100</v>
      </c>
      <c r="G27" s="1">
        <v>2444</v>
      </c>
      <c r="H27" s="1" t="b">
        <v>1</v>
      </c>
      <c r="I27" s="7">
        <v>42992.484722222223</v>
      </c>
      <c r="J27" s="1" t="s">
        <v>759</v>
      </c>
      <c r="K27" s="1"/>
      <c r="L27" s="1"/>
      <c r="M27" s="1"/>
      <c r="N27" s="1"/>
      <c r="O27" s="1"/>
      <c r="P27" s="1"/>
      <c r="Q27" s="1" t="s">
        <v>344</v>
      </c>
      <c r="R27" s="1" t="s">
        <v>345</v>
      </c>
      <c r="S27" s="1">
        <v>60.088999999999999</v>
      </c>
      <c r="T27" s="1">
        <v>60.088999999999999</v>
      </c>
      <c r="U27" s="1">
        <v>76.650000000000006</v>
      </c>
      <c r="V27" s="1">
        <v>1</v>
      </c>
      <c r="W27" s="1" t="s">
        <v>346</v>
      </c>
      <c r="X27" s="1">
        <v>1.1879999999999999</v>
      </c>
      <c r="Y27" s="1">
        <v>6.0890000000000004</v>
      </c>
      <c r="Z27" s="1">
        <v>7.5810000000000004</v>
      </c>
      <c r="AA27" s="1">
        <v>3</v>
      </c>
      <c r="AB27" s="1">
        <v>27</v>
      </c>
      <c r="AC27" s="1" t="s">
        <v>347</v>
      </c>
      <c r="AD27" s="1" t="s">
        <v>348</v>
      </c>
      <c r="AE27" s="1" t="s">
        <v>349</v>
      </c>
      <c r="AF27" s="1">
        <v>8</v>
      </c>
      <c r="AG27" s="1" t="s">
        <v>760</v>
      </c>
      <c r="AH27" s="1" t="s">
        <v>350</v>
      </c>
      <c r="AI27" s="1">
        <v>5</v>
      </c>
      <c r="AJ27" s="1" t="s">
        <v>761</v>
      </c>
      <c r="AK27" s="1" t="s">
        <v>348</v>
      </c>
      <c r="AL27" s="1"/>
      <c r="AM27" s="1" t="s">
        <v>636</v>
      </c>
      <c r="AN27" s="1">
        <v>-99</v>
      </c>
      <c r="AO27" s="1" t="s">
        <v>637</v>
      </c>
      <c r="AP27" s="1" t="s">
        <v>637</v>
      </c>
      <c r="AQ27" s="1" t="s">
        <v>637</v>
      </c>
      <c r="AR27" s="1" t="s">
        <v>637</v>
      </c>
      <c r="AS27" s="1" t="s">
        <v>637</v>
      </c>
      <c r="AT27" s="1" t="s">
        <v>353</v>
      </c>
      <c r="AU27" s="1" t="s">
        <v>353</v>
      </c>
      <c r="AV27" s="1" t="s">
        <v>637</v>
      </c>
      <c r="AW27" s="1">
        <v>428.30799999999999</v>
      </c>
      <c r="AX27" s="1">
        <v>437.85899999999998</v>
      </c>
      <c r="AY27" s="1">
        <v>449.36900000000003</v>
      </c>
      <c r="AZ27" s="1">
        <v>3</v>
      </c>
      <c r="BA27" s="1">
        <v>53.89</v>
      </c>
      <c r="BB27" s="1">
        <v>742.90599999999995</v>
      </c>
      <c r="BC27" s="1">
        <v>744.40499999999997</v>
      </c>
      <c r="BD27" s="1">
        <v>31</v>
      </c>
      <c r="BE27" s="1" t="s">
        <v>762</v>
      </c>
      <c r="BF27" s="1" t="s">
        <v>384</v>
      </c>
      <c r="BG27" s="1" t="s">
        <v>360</v>
      </c>
      <c r="BH27" s="1" t="s">
        <v>357</v>
      </c>
      <c r="BI27" s="1" t="s">
        <v>376</v>
      </c>
      <c r="BJ27" s="1" t="s">
        <v>356</v>
      </c>
      <c r="BK27" s="1" t="s">
        <v>358</v>
      </c>
      <c r="BL27" s="1" t="s">
        <v>355</v>
      </c>
      <c r="BM27" s="1" t="s">
        <v>356</v>
      </c>
      <c r="BN27" s="1" t="s">
        <v>361</v>
      </c>
      <c r="BO27" s="1" t="s">
        <v>376</v>
      </c>
      <c r="BP27" s="1" t="s">
        <v>377</v>
      </c>
      <c r="BQ27" s="1" t="s">
        <v>763</v>
      </c>
      <c r="BR27" s="1" t="s">
        <v>376</v>
      </c>
      <c r="BS27" s="1" t="s">
        <v>377</v>
      </c>
      <c r="BT27" s="1" t="s">
        <v>354</v>
      </c>
      <c r="BU27" s="1" t="s">
        <v>384</v>
      </c>
      <c r="BV27" s="1" t="s">
        <v>360</v>
      </c>
      <c r="BW27" s="1"/>
      <c r="BX27" s="1"/>
      <c r="BY27" s="1"/>
      <c r="BZ27" s="1"/>
      <c r="CA27" s="1"/>
      <c r="CB27" s="1"/>
      <c r="CC27" s="1"/>
      <c r="CD27" s="1"/>
      <c r="CE27" s="1"/>
      <c r="CF27" s="1"/>
      <c r="CG27" s="1"/>
      <c r="CH27" s="1"/>
      <c r="CI27" s="1"/>
      <c r="CJ27" s="1"/>
      <c r="CK27" s="1"/>
      <c r="CL27" s="1"/>
      <c r="CM27" s="1"/>
      <c r="CN27" s="1"/>
      <c r="CO27" s="1"/>
      <c r="CP27" s="1"/>
      <c r="CQ27" s="1"/>
      <c r="CR27" s="1"/>
      <c r="CS27" s="1">
        <v>6.7839999999999998</v>
      </c>
      <c r="CT27" s="1">
        <v>41.948999999999998</v>
      </c>
      <c r="CU27" s="1">
        <v>43.131999999999998</v>
      </c>
      <c r="CV27" s="1">
        <v>10</v>
      </c>
      <c r="CW27" s="1" t="s">
        <v>387</v>
      </c>
      <c r="CX27" s="1" t="s">
        <v>387</v>
      </c>
      <c r="CY27" s="1" t="s">
        <v>387</v>
      </c>
      <c r="CZ27" s="1" t="s">
        <v>363</v>
      </c>
      <c r="DA27" s="1" t="s">
        <v>364</v>
      </c>
      <c r="DB27" s="1" t="s">
        <v>363</v>
      </c>
      <c r="DC27" s="1" t="s">
        <v>363</v>
      </c>
      <c r="DD27" s="1"/>
      <c r="DE27" s="1"/>
      <c r="DF27" s="1" t="s">
        <v>363</v>
      </c>
      <c r="DG27" s="1">
        <v>33.433999999999997</v>
      </c>
      <c r="DH27" s="1">
        <v>33.433999999999997</v>
      </c>
      <c r="DI27" s="1">
        <v>49.218000000000004</v>
      </c>
      <c r="DJ27" s="1">
        <v>1</v>
      </c>
      <c r="DK27" s="1" t="s">
        <v>365</v>
      </c>
      <c r="DL27" s="1">
        <v>0</v>
      </c>
      <c r="DM27" s="1">
        <v>0</v>
      </c>
      <c r="DN27" s="1">
        <v>300.00299999999999</v>
      </c>
      <c r="DO27" s="1">
        <v>0</v>
      </c>
      <c r="DP27" s="1">
        <v>80.542000000000002</v>
      </c>
      <c r="DQ27" s="1">
        <v>525.80899999999997</v>
      </c>
      <c r="DR27" s="1">
        <v>526.327</v>
      </c>
      <c r="DS27" s="1">
        <v>35</v>
      </c>
      <c r="DT27" s="1" t="s">
        <v>669</v>
      </c>
      <c r="DU27" s="1" t="s">
        <v>355</v>
      </c>
      <c r="DV27" s="1" t="s">
        <v>368</v>
      </c>
      <c r="DW27" s="1" t="s">
        <v>578</v>
      </c>
      <c r="DX27" s="1" t="s">
        <v>359</v>
      </c>
      <c r="DY27" s="1" t="s">
        <v>368</v>
      </c>
      <c r="DZ27" s="1" t="s">
        <v>1154</v>
      </c>
      <c r="EA27" s="1" t="s">
        <v>355</v>
      </c>
      <c r="EB27" s="1" t="s">
        <v>360</v>
      </c>
      <c r="EC27" s="1" t="s">
        <v>751</v>
      </c>
      <c r="ED27" s="1" t="s">
        <v>355</v>
      </c>
      <c r="EE27" s="1" t="s">
        <v>368</v>
      </c>
      <c r="EF27" s="1" t="s">
        <v>646</v>
      </c>
      <c r="EG27" s="1" t="s">
        <v>355</v>
      </c>
      <c r="EH27" s="1" t="s">
        <v>360</v>
      </c>
      <c r="EI27" s="1" t="s">
        <v>764</v>
      </c>
      <c r="EJ27" s="1" t="s">
        <v>359</v>
      </c>
      <c r="EK27" s="1" t="s">
        <v>368</v>
      </c>
      <c r="EL27" s="1"/>
      <c r="EM27" s="1"/>
      <c r="EN27" s="1"/>
      <c r="EO27" s="1"/>
      <c r="EP27" s="1"/>
      <c r="EQ27" s="1"/>
      <c r="ER27" s="1"/>
      <c r="ES27" s="1"/>
      <c r="ET27" s="1"/>
      <c r="EU27" s="1"/>
      <c r="EV27" s="1"/>
      <c r="EW27" s="1"/>
      <c r="EX27" s="1"/>
      <c r="EY27" s="1"/>
      <c r="EZ27" s="1"/>
      <c r="FA27" s="1"/>
      <c r="FB27" s="1"/>
      <c r="FC27" s="1"/>
      <c r="FD27" s="1"/>
      <c r="FE27" s="1"/>
      <c r="FF27" s="1"/>
      <c r="FG27" s="1"/>
      <c r="FH27" s="1">
        <v>3.9929999999999999</v>
      </c>
      <c r="FI27" s="1">
        <v>35.616</v>
      </c>
      <c r="FJ27" s="1">
        <v>36.759</v>
      </c>
      <c r="FK27" s="1">
        <v>11</v>
      </c>
      <c r="FL27" s="1" t="s">
        <v>372</v>
      </c>
      <c r="FM27" s="1" t="s">
        <v>387</v>
      </c>
      <c r="FN27" s="1" t="s">
        <v>387</v>
      </c>
      <c r="FO27" s="1" t="s">
        <v>387</v>
      </c>
      <c r="FP27" s="1" t="s">
        <v>387</v>
      </c>
      <c r="FQ27" s="1" t="s">
        <v>372</v>
      </c>
      <c r="FR27" s="1" t="s">
        <v>364</v>
      </c>
      <c r="FS27" s="1" t="s">
        <v>363</v>
      </c>
      <c r="FT27" s="1"/>
      <c r="FU27" s="1"/>
      <c r="FV27" s="1" t="s">
        <v>363</v>
      </c>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v>0</v>
      </c>
      <c r="JH27" s="1" t="s">
        <v>373</v>
      </c>
      <c r="JI27" t="str">
        <f t="shared" si="3"/>
        <v>UML</v>
      </c>
      <c r="JJ27" t="str">
        <f t="shared" si="4"/>
        <v>G1</v>
      </c>
      <c r="JK27" s="1" t="s">
        <v>981</v>
      </c>
    </row>
    <row r="28" spans="1:271" x14ac:dyDescent="0.2">
      <c r="A28" t="str">
        <f t="shared" si="2"/>
        <v>R_1QhDWgNIB5l2iP3</v>
      </c>
      <c r="B28" s="7">
        <v>42992.456250000003</v>
      </c>
      <c r="C28" s="7">
        <v>42992.484722222223</v>
      </c>
      <c r="D28" s="1" t="s">
        <v>237</v>
      </c>
      <c r="E28" s="1"/>
      <c r="F28" s="1">
        <v>100</v>
      </c>
      <c r="G28" s="1">
        <v>2448</v>
      </c>
      <c r="H28" s="1" t="b">
        <v>1</v>
      </c>
      <c r="I28" s="7">
        <v>42992.484722222223</v>
      </c>
      <c r="J28" s="1" t="s">
        <v>765</v>
      </c>
      <c r="K28" s="1"/>
      <c r="L28" s="1"/>
      <c r="M28" s="1"/>
      <c r="N28" s="1"/>
      <c r="O28" s="1"/>
      <c r="P28" s="1"/>
      <c r="Q28" s="1" t="s">
        <v>344</v>
      </c>
      <c r="R28" s="1" t="s">
        <v>345</v>
      </c>
      <c r="S28" s="1">
        <v>52.636000000000003</v>
      </c>
      <c r="T28" s="1">
        <v>74.081999999999994</v>
      </c>
      <c r="U28" s="1">
        <v>79.570999999999998</v>
      </c>
      <c r="V28" s="1">
        <v>5</v>
      </c>
      <c r="W28" s="1" t="s">
        <v>346</v>
      </c>
      <c r="X28" s="1">
        <v>1.66</v>
      </c>
      <c r="Y28" s="1">
        <v>6.4539999999999997</v>
      </c>
      <c r="Z28" s="1">
        <v>8.7789999999999999</v>
      </c>
      <c r="AA28" s="1">
        <v>4</v>
      </c>
      <c r="AB28" s="1">
        <v>25</v>
      </c>
      <c r="AC28" s="1" t="s">
        <v>683</v>
      </c>
      <c r="AD28" s="1" t="s">
        <v>348</v>
      </c>
      <c r="AE28" s="1" t="s">
        <v>349</v>
      </c>
      <c r="AF28" s="1">
        <v>7</v>
      </c>
      <c r="AG28" s="1" t="s">
        <v>766</v>
      </c>
      <c r="AH28" s="1" t="s">
        <v>348</v>
      </c>
      <c r="AI28" s="1">
        <v>0</v>
      </c>
      <c r="AJ28" s="1" t="s">
        <v>767</v>
      </c>
      <c r="AK28" s="1" t="s">
        <v>348</v>
      </c>
      <c r="AL28" s="1"/>
      <c r="AM28" s="1" t="s">
        <v>636</v>
      </c>
      <c r="AN28" s="1">
        <v>-99</v>
      </c>
      <c r="AO28" s="1" t="s">
        <v>637</v>
      </c>
      <c r="AP28" s="1" t="s">
        <v>637</v>
      </c>
      <c r="AQ28" s="1" t="s">
        <v>637</v>
      </c>
      <c r="AR28" s="1" t="s">
        <v>637</v>
      </c>
      <c r="AS28" s="1" t="s">
        <v>637</v>
      </c>
      <c r="AT28" s="1" t="s">
        <v>637</v>
      </c>
      <c r="AU28" s="1" t="s">
        <v>353</v>
      </c>
      <c r="AV28" s="1" t="s">
        <v>352</v>
      </c>
      <c r="AW28" s="1">
        <v>0</v>
      </c>
      <c r="AX28" s="1">
        <v>0</v>
      </c>
      <c r="AY28" s="1">
        <v>553.78300000000002</v>
      </c>
      <c r="AZ28" s="1">
        <v>0</v>
      </c>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v>7.3360000000000003</v>
      </c>
      <c r="CT28" s="1">
        <v>32.606999999999999</v>
      </c>
      <c r="CU28" s="1">
        <v>34.572000000000003</v>
      </c>
      <c r="CV28" s="1">
        <v>8</v>
      </c>
      <c r="CW28" s="1" t="s">
        <v>387</v>
      </c>
      <c r="CX28" s="1" t="s">
        <v>363</v>
      </c>
      <c r="CY28" s="1" t="s">
        <v>363</v>
      </c>
      <c r="CZ28" s="1" t="s">
        <v>363</v>
      </c>
      <c r="DA28" s="1" t="s">
        <v>363</v>
      </c>
      <c r="DB28" s="1"/>
      <c r="DC28" s="1"/>
      <c r="DD28" s="1" t="s">
        <v>387</v>
      </c>
      <c r="DE28" s="1" t="s">
        <v>387</v>
      </c>
      <c r="DF28" s="1" t="s">
        <v>387</v>
      </c>
      <c r="DG28" s="1">
        <v>30.710999999999999</v>
      </c>
      <c r="DH28" s="1">
        <v>30.710999999999999</v>
      </c>
      <c r="DI28" s="1">
        <v>31.984000000000002</v>
      </c>
      <c r="DJ28" s="1">
        <v>1</v>
      </c>
      <c r="DK28" s="1" t="s">
        <v>365</v>
      </c>
      <c r="DL28" s="1">
        <v>0</v>
      </c>
      <c r="DM28" s="1">
        <v>0</v>
      </c>
      <c r="DN28" s="1">
        <v>300.00299999999999</v>
      </c>
      <c r="DO28" s="1">
        <v>0</v>
      </c>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v>3.44</v>
      </c>
      <c r="FI28" s="1">
        <v>35.994999999999997</v>
      </c>
      <c r="FJ28" s="1">
        <v>37.305999999999997</v>
      </c>
      <c r="FK28" s="1">
        <v>12</v>
      </c>
      <c r="FL28" s="1" t="s">
        <v>363</v>
      </c>
      <c r="FM28" s="1" t="s">
        <v>387</v>
      </c>
      <c r="FN28" s="1" t="s">
        <v>364</v>
      </c>
      <c r="FO28" s="1" t="s">
        <v>363</v>
      </c>
      <c r="FP28" s="1" t="s">
        <v>363</v>
      </c>
      <c r="FQ28" s="1" t="s">
        <v>363</v>
      </c>
      <c r="FR28" s="1"/>
      <c r="FS28" s="1"/>
      <c r="FT28" s="1" t="s">
        <v>363</v>
      </c>
      <c r="FU28" s="1" t="s">
        <v>387</v>
      </c>
      <c r="FV28" s="1" t="s">
        <v>387</v>
      </c>
      <c r="FW28" s="1"/>
      <c r="FX28" s="1"/>
      <c r="FY28" s="1"/>
      <c r="FZ28" s="1"/>
      <c r="GA28" s="1"/>
      <c r="GB28" s="1"/>
      <c r="GC28" s="1"/>
      <c r="GD28" s="1"/>
      <c r="GE28" s="1"/>
      <c r="GF28" s="1"/>
      <c r="GG28" s="1"/>
      <c r="GH28" s="1"/>
      <c r="GI28" s="1"/>
      <c r="GJ28" s="1"/>
      <c r="GK28" s="1"/>
      <c r="GL28" s="1"/>
      <c r="GM28" s="1"/>
      <c r="GN28" s="1"/>
      <c r="GO28" s="1"/>
      <c r="GP28" s="1"/>
      <c r="GQ28" s="1"/>
      <c r="GR28" s="1"/>
      <c r="GS28" s="1">
        <v>163.07900000000001</v>
      </c>
      <c r="GT28" s="1">
        <v>814.798</v>
      </c>
      <c r="GU28" s="1">
        <v>815.80799999999999</v>
      </c>
      <c r="GV28" s="1">
        <v>104</v>
      </c>
      <c r="GW28" s="1" t="s">
        <v>768</v>
      </c>
      <c r="GX28" s="1" t="s">
        <v>376</v>
      </c>
      <c r="GY28" s="1" t="s">
        <v>377</v>
      </c>
      <c r="GZ28" s="1" t="s">
        <v>389</v>
      </c>
      <c r="HA28" s="1" t="s">
        <v>376</v>
      </c>
      <c r="HB28" s="1" t="s">
        <v>377</v>
      </c>
      <c r="HC28" s="1" t="s">
        <v>1180</v>
      </c>
      <c r="HD28" s="1" t="s">
        <v>384</v>
      </c>
      <c r="HE28" s="1" t="s">
        <v>377</v>
      </c>
      <c r="HF28" s="1" t="s">
        <v>369</v>
      </c>
      <c r="HG28" s="1" t="s">
        <v>376</v>
      </c>
      <c r="HH28" s="1" t="s">
        <v>377</v>
      </c>
      <c r="HI28" s="1" t="s">
        <v>668</v>
      </c>
      <c r="HJ28" s="1" t="s">
        <v>384</v>
      </c>
      <c r="HK28" s="1" t="s">
        <v>377</v>
      </c>
      <c r="HL28" s="1" t="s">
        <v>769</v>
      </c>
      <c r="HM28" s="1" t="s">
        <v>376</v>
      </c>
      <c r="HN28" s="1" t="s">
        <v>377</v>
      </c>
      <c r="HO28" s="1"/>
      <c r="HP28" s="1"/>
      <c r="HQ28" s="1"/>
      <c r="HR28" s="1"/>
      <c r="HS28" s="1"/>
      <c r="HT28" s="1"/>
      <c r="HU28" s="1"/>
      <c r="HV28" s="1"/>
      <c r="HW28" s="1"/>
      <c r="HX28" s="1"/>
      <c r="HY28" s="1"/>
      <c r="HZ28" s="1"/>
      <c r="IA28" s="1"/>
      <c r="IB28" s="1"/>
      <c r="IC28" s="1"/>
      <c r="ID28" s="1"/>
      <c r="IE28" s="1"/>
      <c r="IF28" s="1"/>
      <c r="IG28" s="1"/>
      <c r="IH28" s="1"/>
      <c r="II28" s="1"/>
      <c r="IJ28" s="1"/>
      <c r="IK28" s="1">
        <v>21.600999999999999</v>
      </c>
      <c r="IL28" s="1">
        <v>412.39100000000002</v>
      </c>
      <c r="IM28" s="1">
        <v>413.19299999999998</v>
      </c>
      <c r="IN28" s="1">
        <v>46</v>
      </c>
      <c r="IO28" s="1" t="s">
        <v>354</v>
      </c>
      <c r="IP28" s="1" t="s">
        <v>384</v>
      </c>
      <c r="IQ28" s="1" t="s">
        <v>356</v>
      </c>
      <c r="IR28" s="1" t="s">
        <v>357</v>
      </c>
      <c r="IS28" s="1" t="s">
        <v>376</v>
      </c>
      <c r="IT28" s="1" t="s">
        <v>377</v>
      </c>
      <c r="IU28" s="1" t="s">
        <v>770</v>
      </c>
      <c r="IV28" s="1" t="s">
        <v>384</v>
      </c>
      <c r="IW28" s="1" t="s">
        <v>356</v>
      </c>
      <c r="IX28" s="1" t="s">
        <v>354</v>
      </c>
      <c r="IY28" s="1" t="s">
        <v>359</v>
      </c>
      <c r="IZ28" s="1" t="s">
        <v>356</v>
      </c>
      <c r="JA28" s="1" t="s">
        <v>771</v>
      </c>
      <c r="JB28" s="1" t="s">
        <v>376</v>
      </c>
      <c r="JC28" s="1" t="s">
        <v>377</v>
      </c>
      <c r="JD28" s="1" t="s">
        <v>354</v>
      </c>
      <c r="JE28" s="1" t="s">
        <v>376</v>
      </c>
      <c r="JF28" s="1" t="s">
        <v>377</v>
      </c>
      <c r="JG28" s="1">
        <v>0</v>
      </c>
      <c r="JH28" s="1" t="s">
        <v>529</v>
      </c>
      <c r="JI28" t="str">
        <f t="shared" si="3"/>
        <v>Tabular</v>
      </c>
      <c r="JJ28" t="str">
        <f t="shared" si="4"/>
        <v>G2</v>
      </c>
      <c r="JK28" s="1" t="s">
        <v>981</v>
      </c>
    </row>
    <row r="29" spans="1:271" x14ac:dyDescent="0.2">
      <c r="A29" t="str">
        <f t="shared" si="2"/>
        <v>R_wY9tE3P2KqBhmc9</v>
      </c>
      <c r="B29" s="7">
        <v>42992.456250000003</v>
      </c>
      <c r="C29" s="7">
        <v>42992.484722222223</v>
      </c>
      <c r="D29" s="1" t="s">
        <v>237</v>
      </c>
      <c r="E29" s="1"/>
      <c r="F29" s="1">
        <v>100</v>
      </c>
      <c r="G29" s="1">
        <v>2441</v>
      </c>
      <c r="H29" s="1" t="b">
        <v>1</v>
      </c>
      <c r="I29" s="7">
        <v>42992.484722222223</v>
      </c>
      <c r="J29" s="1" t="s">
        <v>772</v>
      </c>
      <c r="K29" s="1"/>
      <c r="L29" s="1"/>
      <c r="M29" s="1"/>
      <c r="N29" s="1"/>
      <c r="O29" s="1"/>
      <c r="P29" s="1"/>
      <c r="Q29" s="1" t="s">
        <v>344</v>
      </c>
      <c r="R29" s="1" t="s">
        <v>345</v>
      </c>
      <c r="S29" s="1">
        <v>53.97</v>
      </c>
      <c r="T29" s="1">
        <v>53.97</v>
      </c>
      <c r="U29" s="1">
        <v>55.728999999999999</v>
      </c>
      <c r="V29" s="1">
        <v>1</v>
      </c>
      <c r="W29" s="1" t="s">
        <v>346</v>
      </c>
      <c r="X29" s="1">
        <v>1.7749999999999999</v>
      </c>
      <c r="Y29" s="1">
        <v>6.5830000000000002</v>
      </c>
      <c r="Z29" s="1">
        <v>8.9540000000000006</v>
      </c>
      <c r="AA29" s="1">
        <v>3</v>
      </c>
      <c r="AB29" s="1">
        <v>21</v>
      </c>
      <c r="AC29" s="1" t="s">
        <v>347</v>
      </c>
      <c r="AD29" s="1" t="s">
        <v>348</v>
      </c>
      <c r="AE29" s="1" t="s">
        <v>671</v>
      </c>
      <c r="AF29" s="1">
        <v>4</v>
      </c>
      <c r="AG29" s="1" t="s">
        <v>773</v>
      </c>
      <c r="AH29" s="1" t="s">
        <v>348</v>
      </c>
      <c r="AI29" s="1"/>
      <c r="AJ29" s="1"/>
      <c r="AK29" s="1" t="s">
        <v>348</v>
      </c>
      <c r="AL29" s="1"/>
      <c r="AM29" s="1" t="s">
        <v>636</v>
      </c>
      <c r="AN29" s="1">
        <v>-99</v>
      </c>
      <c r="AO29" s="1" t="s">
        <v>637</v>
      </c>
      <c r="AP29" s="1" t="s">
        <v>637</v>
      </c>
      <c r="AQ29" s="1" t="s">
        <v>637</v>
      </c>
      <c r="AR29" s="1" t="s">
        <v>637</v>
      </c>
      <c r="AS29" s="1" t="s">
        <v>351</v>
      </c>
      <c r="AT29" s="1" t="s">
        <v>353</v>
      </c>
      <c r="AU29" s="1" t="s">
        <v>353</v>
      </c>
      <c r="AV29" s="1" t="s">
        <v>637</v>
      </c>
      <c r="AW29" s="1">
        <v>23.568000000000001</v>
      </c>
      <c r="AX29" s="1">
        <v>23.568000000000001</v>
      </c>
      <c r="AY29" s="1">
        <v>418.98200000000003</v>
      </c>
      <c r="AZ29" s="1">
        <v>1</v>
      </c>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v>5.0030000000000001</v>
      </c>
      <c r="CT29" s="1">
        <v>62.55</v>
      </c>
      <c r="CU29" s="1">
        <v>71.960999999999999</v>
      </c>
      <c r="CV29" s="1">
        <v>13</v>
      </c>
      <c r="CW29" s="1" t="s">
        <v>363</v>
      </c>
      <c r="CX29" s="1" t="s">
        <v>363</v>
      </c>
      <c r="CY29" s="1" t="s">
        <v>387</v>
      </c>
      <c r="CZ29" s="1" t="s">
        <v>387</v>
      </c>
      <c r="DA29" s="1" t="s">
        <v>364</v>
      </c>
      <c r="DB29" s="1"/>
      <c r="DC29" s="1"/>
      <c r="DD29" s="1" t="s">
        <v>363</v>
      </c>
      <c r="DE29" s="1" t="s">
        <v>364</v>
      </c>
      <c r="DF29" s="1" t="s">
        <v>372</v>
      </c>
      <c r="DG29" s="1">
        <v>25.509</v>
      </c>
      <c r="DH29" s="1">
        <v>25.509</v>
      </c>
      <c r="DI29" s="1">
        <v>29.835000000000001</v>
      </c>
      <c r="DJ29" s="1">
        <v>1</v>
      </c>
      <c r="DK29" s="1" t="s">
        <v>365</v>
      </c>
      <c r="DL29" s="1">
        <v>72.932000000000002</v>
      </c>
      <c r="DM29" s="1">
        <v>289.58600000000001</v>
      </c>
      <c r="DN29" s="1">
        <v>300.00299999999999</v>
      </c>
      <c r="DO29" s="1">
        <v>3</v>
      </c>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v>6.6260000000000003</v>
      </c>
      <c r="FI29" s="1">
        <v>30.074000000000002</v>
      </c>
      <c r="FJ29" s="1">
        <v>31.792000000000002</v>
      </c>
      <c r="FK29" s="1">
        <v>9</v>
      </c>
      <c r="FL29" s="1" t="s">
        <v>372</v>
      </c>
      <c r="FM29" s="1" t="s">
        <v>387</v>
      </c>
      <c r="FN29" s="1" t="s">
        <v>387</v>
      </c>
      <c r="FO29" s="1" t="s">
        <v>387</v>
      </c>
      <c r="FP29" s="1" t="s">
        <v>387</v>
      </c>
      <c r="FQ29" s="1" t="s">
        <v>372</v>
      </c>
      <c r="FR29" s="1"/>
      <c r="FS29" s="1"/>
      <c r="FT29" s="1" t="s">
        <v>372</v>
      </c>
      <c r="FU29" s="1" t="s">
        <v>364</v>
      </c>
      <c r="FV29" s="1" t="s">
        <v>372</v>
      </c>
      <c r="FW29" s="1"/>
      <c r="FX29" s="1"/>
      <c r="FY29" s="1"/>
      <c r="FZ29" s="1"/>
      <c r="GA29" s="1"/>
      <c r="GB29" s="1"/>
      <c r="GC29" s="1"/>
      <c r="GD29" s="1"/>
      <c r="GE29" s="1"/>
      <c r="GF29" s="1"/>
      <c r="GG29" s="1"/>
      <c r="GH29" s="1"/>
      <c r="GI29" s="1"/>
      <c r="GJ29" s="1"/>
      <c r="GK29" s="1"/>
      <c r="GL29" s="1"/>
      <c r="GM29" s="1"/>
      <c r="GN29" s="1"/>
      <c r="GO29" s="1"/>
      <c r="GP29" s="1"/>
      <c r="GQ29" s="1"/>
      <c r="GR29" s="1"/>
      <c r="GS29" s="1">
        <v>70.021000000000001</v>
      </c>
      <c r="GT29" s="1">
        <v>768.94600000000003</v>
      </c>
      <c r="GU29" s="1">
        <v>770.53200000000004</v>
      </c>
      <c r="GV29" s="1">
        <v>50</v>
      </c>
      <c r="GW29" s="1" t="s">
        <v>366</v>
      </c>
      <c r="GX29" s="1" t="s">
        <v>384</v>
      </c>
      <c r="GY29" s="1" t="s">
        <v>356</v>
      </c>
      <c r="GZ29" s="1" t="s">
        <v>389</v>
      </c>
      <c r="HA29" s="1" t="s">
        <v>384</v>
      </c>
      <c r="HB29" s="1" t="s">
        <v>356</v>
      </c>
      <c r="HC29" s="1" t="s">
        <v>1180</v>
      </c>
      <c r="HD29" s="1" t="s">
        <v>355</v>
      </c>
      <c r="HE29" s="1" t="s">
        <v>360</v>
      </c>
      <c r="HF29" s="1" t="s">
        <v>369</v>
      </c>
      <c r="HG29" s="1" t="s">
        <v>384</v>
      </c>
      <c r="HH29" s="1" t="s">
        <v>356</v>
      </c>
      <c r="HI29" s="1" t="s">
        <v>370</v>
      </c>
      <c r="HJ29" s="1" t="s">
        <v>355</v>
      </c>
      <c r="HK29" s="1" t="s">
        <v>360</v>
      </c>
      <c r="HL29" s="1" t="s">
        <v>769</v>
      </c>
      <c r="HM29" s="1" t="s">
        <v>355</v>
      </c>
      <c r="HN29" s="1" t="s">
        <v>360</v>
      </c>
      <c r="HO29" s="1"/>
      <c r="HP29" s="1"/>
      <c r="HQ29" s="1"/>
      <c r="HR29" s="1"/>
      <c r="HS29" s="1"/>
      <c r="HT29" s="1"/>
      <c r="HU29" s="1"/>
      <c r="HV29" s="1"/>
      <c r="HW29" s="1"/>
      <c r="HX29" s="1"/>
      <c r="HY29" s="1"/>
      <c r="HZ29" s="1"/>
      <c r="IA29" s="1"/>
      <c r="IB29" s="1"/>
      <c r="IC29" s="1"/>
      <c r="ID29" s="1"/>
      <c r="IE29" s="1"/>
      <c r="IF29" s="1"/>
      <c r="IG29" s="1"/>
      <c r="IH29" s="1"/>
      <c r="II29" s="1"/>
      <c r="IJ29" s="1"/>
      <c r="IK29" s="1">
        <v>31.75</v>
      </c>
      <c r="IL29" s="1">
        <v>469.63799999999998</v>
      </c>
      <c r="IM29" s="1">
        <v>471.64699999999999</v>
      </c>
      <c r="IN29" s="1">
        <v>43</v>
      </c>
      <c r="IO29" s="1" t="s">
        <v>354</v>
      </c>
      <c r="IP29" s="1" t="s">
        <v>384</v>
      </c>
      <c r="IQ29" s="1" t="s">
        <v>356</v>
      </c>
      <c r="IR29" s="1" t="s">
        <v>357</v>
      </c>
      <c r="IS29" s="1" t="s">
        <v>359</v>
      </c>
      <c r="IT29" s="1" t="s">
        <v>368</v>
      </c>
      <c r="IU29" s="1" t="s">
        <v>691</v>
      </c>
      <c r="IV29" s="1" t="s">
        <v>359</v>
      </c>
      <c r="IW29" s="1" t="s">
        <v>368</v>
      </c>
      <c r="IX29" s="1" t="s">
        <v>361</v>
      </c>
      <c r="IY29" s="1" t="s">
        <v>359</v>
      </c>
      <c r="IZ29" s="1" t="s">
        <v>368</v>
      </c>
      <c r="JA29" s="1" t="s">
        <v>573</v>
      </c>
      <c r="JB29" s="1" t="s">
        <v>359</v>
      </c>
      <c r="JC29" s="1" t="s">
        <v>368</v>
      </c>
      <c r="JD29" s="1" t="s">
        <v>361</v>
      </c>
      <c r="JE29" s="1" t="s">
        <v>359</v>
      </c>
      <c r="JF29" s="1" t="s">
        <v>368</v>
      </c>
      <c r="JG29" s="1">
        <v>2</v>
      </c>
      <c r="JH29" s="1" t="s">
        <v>529</v>
      </c>
      <c r="JI29" t="str">
        <f t="shared" si="3"/>
        <v>Tabular</v>
      </c>
      <c r="JJ29" t="str">
        <f t="shared" si="4"/>
        <v>G2</v>
      </c>
      <c r="JK29" s="1" t="s">
        <v>981</v>
      </c>
    </row>
    <row r="30" spans="1:271" x14ac:dyDescent="0.2">
      <c r="A30" t="str">
        <f t="shared" si="2"/>
        <v>R_1OvOkf4boOwgZJB</v>
      </c>
      <c r="B30" s="7">
        <v>42992.456944444442</v>
      </c>
      <c r="C30" s="7">
        <v>42992.484722222223</v>
      </c>
      <c r="D30" s="1" t="s">
        <v>237</v>
      </c>
      <c r="E30" s="1"/>
      <c r="F30" s="1">
        <v>100</v>
      </c>
      <c r="G30" s="1">
        <v>2425</v>
      </c>
      <c r="H30" s="1" t="b">
        <v>1</v>
      </c>
      <c r="I30" s="7">
        <v>42992.484722222223</v>
      </c>
      <c r="J30" s="1" t="s">
        <v>774</v>
      </c>
      <c r="K30" s="1"/>
      <c r="L30" s="1"/>
      <c r="M30" s="1"/>
      <c r="N30" s="1"/>
      <c r="O30" s="1"/>
      <c r="P30" s="1"/>
      <c r="Q30" s="1" t="s">
        <v>344</v>
      </c>
      <c r="R30" s="1" t="s">
        <v>345</v>
      </c>
      <c r="S30" s="1">
        <v>52.194000000000003</v>
      </c>
      <c r="T30" s="1">
        <v>105.355</v>
      </c>
      <c r="U30" s="1">
        <v>107.11199999999999</v>
      </c>
      <c r="V30" s="1">
        <v>5</v>
      </c>
      <c r="W30" s="1" t="s">
        <v>346</v>
      </c>
      <c r="X30" s="1">
        <v>1.002</v>
      </c>
      <c r="Y30" s="1">
        <v>1.002</v>
      </c>
      <c r="Z30" s="1">
        <v>8.0180000000000007</v>
      </c>
      <c r="AA30" s="1">
        <v>1</v>
      </c>
      <c r="AB30" s="1">
        <v>25</v>
      </c>
      <c r="AC30" s="1" t="s">
        <v>347</v>
      </c>
      <c r="AD30" s="1" t="s">
        <v>348</v>
      </c>
      <c r="AE30" s="1" t="s">
        <v>382</v>
      </c>
      <c r="AF30" s="1">
        <v>5</v>
      </c>
      <c r="AG30" s="1" t="s">
        <v>775</v>
      </c>
      <c r="AH30" s="1" t="s">
        <v>350</v>
      </c>
      <c r="AI30" s="1">
        <v>2</v>
      </c>
      <c r="AJ30" s="1" t="s">
        <v>776</v>
      </c>
      <c r="AK30" s="1" t="s">
        <v>348</v>
      </c>
      <c r="AL30" s="1"/>
      <c r="AM30" s="1" t="s">
        <v>636</v>
      </c>
      <c r="AN30" s="1">
        <v>-99</v>
      </c>
      <c r="AO30" s="1" t="s">
        <v>637</v>
      </c>
      <c r="AP30" s="1" t="s">
        <v>637</v>
      </c>
      <c r="AQ30" s="1" t="s">
        <v>637</v>
      </c>
      <c r="AR30" s="1" t="s">
        <v>637</v>
      </c>
      <c r="AS30" s="1" t="s">
        <v>637</v>
      </c>
      <c r="AT30" s="1" t="s">
        <v>637</v>
      </c>
      <c r="AU30" s="1" t="s">
        <v>351</v>
      </c>
      <c r="AV30" s="1" t="s">
        <v>351</v>
      </c>
      <c r="AW30" s="1">
        <v>0</v>
      </c>
      <c r="AX30" s="1">
        <v>0</v>
      </c>
      <c r="AY30" s="1">
        <v>428.78500000000003</v>
      </c>
      <c r="AZ30" s="1">
        <v>0</v>
      </c>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v>7.2969999999999997</v>
      </c>
      <c r="CT30" s="1">
        <v>53.508000000000003</v>
      </c>
      <c r="CU30" s="1">
        <v>58.061999999999998</v>
      </c>
      <c r="CV30" s="1">
        <v>9</v>
      </c>
      <c r="CW30" s="1" t="s">
        <v>387</v>
      </c>
      <c r="CX30" s="1" t="s">
        <v>364</v>
      </c>
      <c r="CY30" s="1" t="s">
        <v>387</v>
      </c>
      <c r="CZ30" s="1" t="s">
        <v>387</v>
      </c>
      <c r="DA30" s="1" t="s">
        <v>387</v>
      </c>
      <c r="DB30" s="1"/>
      <c r="DC30" s="1"/>
      <c r="DD30" s="1" t="s">
        <v>387</v>
      </c>
      <c r="DE30" s="1" t="s">
        <v>387</v>
      </c>
      <c r="DF30" s="1" t="s">
        <v>363</v>
      </c>
      <c r="DG30" s="1">
        <v>19.071999999999999</v>
      </c>
      <c r="DH30" s="1">
        <v>36.168999999999997</v>
      </c>
      <c r="DI30" s="1">
        <v>37.518999999999998</v>
      </c>
      <c r="DJ30" s="1">
        <v>4</v>
      </c>
      <c r="DK30" s="1" t="s">
        <v>365</v>
      </c>
      <c r="DL30" s="1">
        <v>0</v>
      </c>
      <c r="DM30" s="1">
        <v>0</v>
      </c>
      <c r="DN30" s="1">
        <v>300.00200000000001</v>
      </c>
      <c r="DO30" s="1">
        <v>0</v>
      </c>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v>5.8109999999999999</v>
      </c>
      <c r="FI30" s="1">
        <v>50.582999999999998</v>
      </c>
      <c r="FJ30" s="1">
        <v>52.116</v>
      </c>
      <c r="FK30" s="1">
        <v>16</v>
      </c>
      <c r="FL30" s="1" t="s">
        <v>364</v>
      </c>
      <c r="FM30" s="1" t="s">
        <v>387</v>
      </c>
      <c r="FN30" s="1" t="s">
        <v>363</v>
      </c>
      <c r="FO30" s="1" t="s">
        <v>387</v>
      </c>
      <c r="FP30" s="1" t="s">
        <v>387</v>
      </c>
      <c r="FQ30" s="1" t="s">
        <v>372</v>
      </c>
      <c r="FR30" s="1"/>
      <c r="FS30" s="1"/>
      <c r="FT30" s="1" t="s">
        <v>372</v>
      </c>
      <c r="FU30" s="1" t="s">
        <v>387</v>
      </c>
      <c r="FV30" s="1" t="s">
        <v>363</v>
      </c>
      <c r="FW30" s="1"/>
      <c r="FX30" s="1"/>
      <c r="FY30" s="1"/>
      <c r="FZ30" s="1"/>
      <c r="GA30" s="1"/>
      <c r="GB30" s="1"/>
      <c r="GC30" s="1"/>
      <c r="GD30" s="1"/>
      <c r="GE30" s="1"/>
      <c r="GF30" s="1"/>
      <c r="GG30" s="1"/>
      <c r="GH30" s="1"/>
      <c r="GI30" s="1"/>
      <c r="GJ30" s="1"/>
      <c r="GK30" s="1"/>
      <c r="GL30" s="1"/>
      <c r="GM30" s="1"/>
      <c r="GN30" s="1"/>
      <c r="GO30" s="1"/>
      <c r="GP30" s="1"/>
      <c r="GQ30" s="1"/>
      <c r="GR30" s="1"/>
      <c r="GS30" s="1">
        <v>131.99700000000001</v>
      </c>
      <c r="GT30" s="1">
        <v>740.49599999999998</v>
      </c>
      <c r="GU30" s="1">
        <v>743.55700000000002</v>
      </c>
      <c r="GV30" s="1">
        <v>35</v>
      </c>
      <c r="GW30" s="1" t="s">
        <v>366</v>
      </c>
      <c r="GX30" s="1" t="s">
        <v>376</v>
      </c>
      <c r="GY30" s="1" t="s">
        <v>377</v>
      </c>
      <c r="GZ30" s="1" t="s">
        <v>389</v>
      </c>
      <c r="HA30" s="1" t="s">
        <v>376</v>
      </c>
      <c r="HB30" s="1" t="s">
        <v>377</v>
      </c>
      <c r="HC30" s="1" t="s">
        <v>1180</v>
      </c>
      <c r="HD30" s="1" t="s">
        <v>376</v>
      </c>
      <c r="HE30" s="1" t="s">
        <v>377</v>
      </c>
      <c r="HF30" s="1" t="s">
        <v>369</v>
      </c>
      <c r="HG30" s="1" t="s">
        <v>376</v>
      </c>
      <c r="HH30" s="1" t="s">
        <v>377</v>
      </c>
      <c r="HI30" s="1" t="s">
        <v>370</v>
      </c>
      <c r="HJ30" s="1" t="s">
        <v>376</v>
      </c>
      <c r="HK30" s="1" t="s">
        <v>377</v>
      </c>
      <c r="HL30" s="1" t="s">
        <v>371</v>
      </c>
      <c r="HM30" s="1" t="s">
        <v>376</v>
      </c>
      <c r="HN30" s="1" t="s">
        <v>377</v>
      </c>
      <c r="HO30" s="1"/>
      <c r="HP30" s="1"/>
      <c r="HQ30" s="1"/>
      <c r="HR30" s="1"/>
      <c r="HS30" s="1"/>
      <c r="HT30" s="1"/>
      <c r="HU30" s="1"/>
      <c r="HV30" s="1"/>
      <c r="HW30" s="1"/>
      <c r="HX30" s="1"/>
      <c r="HY30" s="1"/>
      <c r="HZ30" s="1"/>
      <c r="IA30" s="1"/>
      <c r="IB30" s="1"/>
      <c r="IC30" s="1"/>
      <c r="ID30" s="1"/>
      <c r="IE30" s="1"/>
      <c r="IF30" s="1"/>
      <c r="IG30" s="1"/>
      <c r="IH30" s="1"/>
      <c r="II30" s="1"/>
      <c r="IJ30" s="1"/>
      <c r="IK30" s="1">
        <v>23.276</v>
      </c>
      <c r="IL30" s="1">
        <v>486.70499999999998</v>
      </c>
      <c r="IM30" s="1">
        <v>487.56</v>
      </c>
      <c r="IN30" s="1">
        <v>43</v>
      </c>
      <c r="IO30" s="1" t="s">
        <v>354</v>
      </c>
      <c r="IP30" s="1" t="s">
        <v>384</v>
      </c>
      <c r="IQ30" s="1" t="s">
        <v>360</v>
      </c>
      <c r="IR30" s="1" t="s">
        <v>661</v>
      </c>
      <c r="IS30" s="1" t="s">
        <v>376</v>
      </c>
      <c r="IT30" s="1" t="s">
        <v>356</v>
      </c>
      <c r="IU30" s="1" t="s">
        <v>666</v>
      </c>
      <c r="IV30" s="1" t="s">
        <v>384</v>
      </c>
      <c r="IW30" s="1" t="s">
        <v>360</v>
      </c>
      <c r="IX30" s="1" t="s">
        <v>361</v>
      </c>
      <c r="IY30" s="1" t="s">
        <v>355</v>
      </c>
      <c r="IZ30" s="1" t="s">
        <v>360</v>
      </c>
      <c r="JA30" s="1" t="s">
        <v>777</v>
      </c>
      <c r="JB30" s="1" t="s">
        <v>359</v>
      </c>
      <c r="JC30" s="1" t="s">
        <v>368</v>
      </c>
      <c r="JD30" s="1" t="s">
        <v>354</v>
      </c>
      <c r="JE30" s="1" t="s">
        <v>384</v>
      </c>
      <c r="JF30" s="1" t="s">
        <v>360</v>
      </c>
      <c r="JG30" s="1">
        <v>0</v>
      </c>
      <c r="JH30" s="1" t="s">
        <v>529</v>
      </c>
      <c r="JI30" t="str">
        <f t="shared" si="3"/>
        <v>Tabular</v>
      </c>
      <c r="JJ30" t="str">
        <f t="shared" si="4"/>
        <v>G2</v>
      </c>
      <c r="JK30" s="1" t="s">
        <v>981</v>
      </c>
    </row>
    <row r="31" spans="1:271" x14ac:dyDescent="0.2">
      <c r="A31" t="str">
        <f t="shared" si="2"/>
        <v>R_3PmFT5iLPo4FELy</v>
      </c>
      <c r="B31" s="7">
        <v>42992.456250000003</v>
      </c>
      <c r="C31" s="7">
        <v>42992.484722222223</v>
      </c>
      <c r="D31" s="1" t="s">
        <v>237</v>
      </c>
      <c r="E31" s="1"/>
      <c r="F31" s="1">
        <v>100</v>
      </c>
      <c r="G31" s="1">
        <v>2469</v>
      </c>
      <c r="H31" s="1" t="b">
        <v>1</v>
      </c>
      <c r="I31" s="7">
        <v>42992.484722222223</v>
      </c>
      <c r="J31" s="1" t="s">
        <v>778</v>
      </c>
      <c r="K31" s="1"/>
      <c r="L31" s="1"/>
      <c r="M31" s="1"/>
      <c r="N31" s="1"/>
      <c r="O31" s="1"/>
      <c r="P31" s="1"/>
      <c r="Q31" s="1" t="s">
        <v>344</v>
      </c>
      <c r="R31" s="1" t="s">
        <v>345</v>
      </c>
      <c r="S31" s="1">
        <v>97.462999999999994</v>
      </c>
      <c r="T31" s="1">
        <v>107.328</v>
      </c>
      <c r="U31" s="1">
        <v>108.645</v>
      </c>
      <c r="V31" s="1">
        <v>7</v>
      </c>
      <c r="W31" s="1" t="s">
        <v>346</v>
      </c>
      <c r="X31" s="1">
        <v>4.1989999999999998</v>
      </c>
      <c r="Y31" s="1">
        <v>8.4260000000000002</v>
      </c>
      <c r="Z31" s="1">
        <v>9.6850000000000005</v>
      </c>
      <c r="AA31" s="1">
        <v>3</v>
      </c>
      <c r="AB31" s="1">
        <v>24</v>
      </c>
      <c r="AC31" s="1" t="s">
        <v>347</v>
      </c>
      <c r="AD31" s="1" t="s">
        <v>348</v>
      </c>
      <c r="AE31" s="1" t="s">
        <v>671</v>
      </c>
      <c r="AF31" s="1">
        <v>3</v>
      </c>
      <c r="AG31" s="1" t="s">
        <v>779</v>
      </c>
      <c r="AH31" s="1" t="s">
        <v>348</v>
      </c>
      <c r="AI31" s="1"/>
      <c r="AJ31" s="1"/>
      <c r="AK31" s="1" t="s">
        <v>348</v>
      </c>
      <c r="AL31" s="1"/>
      <c r="AM31" s="1" t="s">
        <v>636</v>
      </c>
      <c r="AN31" s="1">
        <v>-99</v>
      </c>
      <c r="AO31" s="1" t="s">
        <v>637</v>
      </c>
      <c r="AP31" s="1" t="s">
        <v>637</v>
      </c>
      <c r="AQ31" s="1" t="s">
        <v>351</v>
      </c>
      <c r="AR31" s="1" t="s">
        <v>637</v>
      </c>
      <c r="AS31" s="1" t="s">
        <v>637</v>
      </c>
      <c r="AT31" s="1" t="s">
        <v>353</v>
      </c>
      <c r="AU31" s="1" t="s">
        <v>353</v>
      </c>
      <c r="AV31" s="1" t="s">
        <v>351</v>
      </c>
      <c r="AW31" s="1">
        <v>3.0710000000000002</v>
      </c>
      <c r="AX31" s="1">
        <v>157.78800000000001</v>
      </c>
      <c r="AY31" s="1">
        <v>405.38200000000001</v>
      </c>
      <c r="AZ31" s="1">
        <v>8</v>
      </c>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v>3.45</v>
      </c>
      <c r="CT31" s="1">
        <v>43.262</v>
      </c>
      <c r="CU31" s="1">
        <v>44.398000000000003</v>
      </c>
      <c r="CV31" s="1">
        <v>13</v>
      </c>
      <c r="CW31" s="1" t="s">
        <v>387</v>
      </c>
      <c r="CX31" s="1" t="s">
        <v>363</v>
      </c>
      <c r="CY31" s="1" t="s">
        <v>363</v>
      </c>
      <c r="CZ31" s="1" t="s">
        <v>363</v>
      </c>
      <c r="DA31" s="1" t="s">
        <v>363</v>
      </c>
      <c r="DB31" s="1"/>
      <c r="DC31" s="1"/>
      <c r="DD31" s="1" t="s">
        <v>363</v>
      </c>
      <c r="DE31" s="1" t="s">
        <v>363</v>
      </c>
      <c r="DF31" s="1" t="s">
        <v>363</v>
      </c>
      <c r="DG31" s="1">
        <v>3.2010000000000001</v>
      </c>
      <c r="DH31" s="1">
        <v>19.146000000000001</v>
      </c>
      <c r="DI31" s="1">
        <v>20.571000000000002</v>
      </c>
      <c r="DJ31" s="1">
        <v>25</v>
      </c>
      <c r="DK31" s="1" t="s">
        <v>365</v>
      </c>
      <c r="DL31" s="1">
        <v>6.9969999999999999</v>
      </c>
      <c r="DM31" s="1">
        <v>156.41900000000001</v>
      </c>
      <c r="DN31" s="1">
        <v>300.00200000000001</v>
      </c>
      <c r="DO31" s="1">
        <v>3</v>
      </c>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v>4.7309999999999999</v>
      </c>
      <c r="FI31" s="1">
        <v>33.216000000000001</v>
      </c>
      <c r="FJ31" s="1">
        <v>34.381999999999998</v>
      </c>
      <c r="FK31" s="1">
        <v>11</v>
      </c>
      <c r="FL31" s="1" t="s">
        <v>364</v>
      </c>
      <c r="FM31" s="1" t="s">
        <v>363</v>
      </c>
      <c r="FN31" s="1" t="s">
        <v>363</v>
      </c>
      <c r="FO31" s="1" t="s">
        <v>363</v>
      </c>
      <c r="FP31" s="1" t="s">
        <v>363</v>
      </c>
      <c r="FQ31" s="1" t="s">
        <v>364</v>
      </c>
      <c r="FR31" s="1"/>
      <c r="FS31" s="1"/>
      <c r="FT31" s="1" t="s">
        <v>364</v>
      </c>
      <c r="FU31" s="1" t="s">
        <v>364</v>
      </c>
      <c r="FV31" s="1" t="s">
        <v>387</v>
      </c>
      <c r="FW31" s="1">
        <v>3.1070000000000002</v>
      </c>
      <c r="FX31" s="1">
        <v>826.69600000000003</v>
      </c>
      <c r="FY31" s="1">
        <v>827.63400000000001</v>
      </c>
      <c r="FZ31" s="1">
        <v>116</v>
      </c>
      <c r="GA31" s="1" t="s">
        <v>383</v>
      </c>
      <c r="GB31" s="1" t="s">
        <v>355</v>
      </c>
      <c r="GC31" s="1" t="s">
        <v>360</v>
      </c>
      <c r="GD31" s="1" t="s">
        <v>357</v>
      </c>
      <c r="GE31" s="1" t="s">
        <v>384</v>
      </c>
      <c r="GF31" s="1" t="s">
        <v>356</v>
      </c>
      <c r="GG31" s="1" t="s">
        <v>685</v>
      </c>
      <c r="GH31" s="1" t="s">
        <v>384</v>
      </c>
      <c r="GI31" s="1" t="s">
        <v>356</v>
      </c>
      <c r="GJ31" s="1" t="s">
        <v>578</v>
      </c>
      <c r="GK31" s="1" t="s">
        <v>384</v>
      </c>
      <c r="GL31" s="1" t="s">
        <v>356</v>
      </c>
      <c r="GM31" s="1" t="s">
        <v>362</v>
      </c>
      <c r="GN31" s="1" t="s">
        <v>384</v>
      </c>
      <c r="GO31" s="1" t="s">
        <v>356</v>
      </c>
      <c r="GP31" s="1" t="s">
        <v>386</v>
      </c>
      <c r="GQ31" s="1" t="s">
        <v>384</v>
      </c>
      <c r="GR31" s="1" t="s">
        <v>356</v>
      </c>
      <c r="GS31" s="1"/>
      <c r="GT31" s="1"/>
      <c r="GU31" s="1"/>
      <c r="GV31" s="1"/>
      <c r="GW31" s="1"/>
      <c r="GX31" s="1"/>
      <c r="GY31" s="1"/>
      <c r="GZ31" s="1"/>
      <c r="HA31" s="1"/>
      <c r="HB31" s="1"/>
      <c r="HC31" s="1"/>
      <c r="HD31" s="1"/>
      <c r="HE31" s="1"/>
      <c r="HF31" s="1"/>
      <c r="HG31" s="1"/>
      <c r="HH31" s="1"/>
      <c r="HI31" s="1"/>
      <c r="HJ31" s="1"/>
      <c r="HK31" s="1"/>
      <c r="HL31" s="1"/>
      <c r="HM31" s="1"/>
      <c r="HN31" s="1"/>
      <c r="HO31" s="1">
        <v>9.7110000000000003</v>
      </c>
      <c r="HP31" s="1">
        <v>521.178</v>
      </c>
      <c r="HQ31" s="1">
        <v>522.16700000000003</v>
      </c>
      <c r="HR31" s="1">
        <v>149</v>
      </c>
      <c r="HS31" s="1" t="s">
        <v>780</v>
      </c>
      <c r="HT31" s="1" t="s">
        <v>384</v>
      </c>
      <c r="HU31" s="1" t="s">
        <v>356</v>
      </c>
      <c r="HV31" s="1" t="s">
        <v>380</v>
      </c>
      <c r="HW31" s="1" t="s">
        <v>359</v>
      </c>
      <c r="HX31" s="1" t="s">
        <v>356</v>
      </c>
      <c r="HY31" s="1" t="s">
        <v>1185</v>
      </c>
      <c r="HZ31" s="1" t="s">
        <v>378</v>
      </c>
      <c r="IA31" s="1" t="s">
        <v>356</v>
      </c>
      <c r="IB31" s="1" t="s">
        <v>369</v>
      </c>
      <c r="IC31" s="1" t="s">
        <v>378</v>
      </c>
      <c r="ID31" s="1" t="s">
        <v>360</v>
      </c>
      <c r="IE31" s="1" t="s">
        <v>370</v>
      </c>
      <c r="IF31" s="1" t="s">
        <v>359</v>
      </c>
      <c r="IG31" s="1" t="s">
        <v>356</v>
      </c>
      <c r="IH31" s="1" t="s">
        <v>781</v>
      </c>
      <c r="II31" s="1" t="s">
        <v>359</v>
      </c>
      <c r="IJ31" s="1" t="s">
        <v>356</v>
      </c>
      <c r="IK31" s="1"/>
      <c r="IL31" s="1"/>
      <c r="IM31" s="1"/>
      <c r="IN31" s="1"/>
      <c r="IO31" s="1"/>
      <c r="IP31" s="1"/>
      <c r="IQ31" s="1"/>
      <c r="IR31" s="1"/>
      <c r="IS31" s="1"/>
      <c r="IT31" s="1"/>
      <c r="IU31" s="1"/>
      <c r="IV31" s="1"/>
      <c r="IW31" s="1"/>
      <c r="IX31" s="1"/>
      <c r="IY31" s="1"/>
      <c r="IZ31" s="1"/>
      <c r="JA31" s="1"/>
      <c r="JB31" s="1"/>
      <c r="JC31" s="1"/>
      <c r="JD31" s="1"/>
      <c r="JE31" s="1"/>
      <c r="JF31" s="1"/>
      <c r="JG31" s="1">
        <v>1</v>
      </c>
      <c r="JH31" s="1" t="s">
        <v>381</v>
      </c>
      <c r="JI31" t="str">
        <f t="shared" si="3"/>
        <v>Tabular</v>
      </c>
      <c r="JJ31" t="str">
        <f t="shared" si="4"/>
        <v>G1</v>
      </c>
      <c r="JK31" s="1" t="s">
        <v>981</v>
      </c>
    </row>
    <row r="32" spans="1:271" x14ac:dyDescent="0.2">
      <c r="A32" t="str">
        <f t="shared" si="2"/>
        <v>R_1QrWPrsK6vU2c3n</v>
      </c>
      <c r="B32" s="7">
        <v>42992.456250000003</v>
      </c>
      <c r="C32" s="7">
        <v>42992.484722222223</v>
      </c>
      <c r="D32" s="1" t="s">
        <v>237</v>
      </c>
      <c r="E32" s="1"/>
      <c r="F32" s="1">
        <v>100</v>
      </c>
      <c r="G32" s="1">
        <v>2487</v>
      </c>
      <c r="H32" s="1" t="b">
        <v>1</v>
      </c>
      <c r="I32" s="7">
        <v>42992.484722222223</v>
      </c>
      <c r="J32" s="1" t="s">
        <v>782</v>
      </c>
      <c r="K32" s="1"/>
      <c r="L32" s="1"/>
      <c r="M32" s="1"/>
      <c r="N32" s="1"/>
      <c r="O32" s="1"/>
      <c r="P32" s="1"/>
      <c r="Q32" s="1" t="s">
        <v>344</v>
      </c>
      <c r="R32" s="1" t="s">
        <v>345</v>
      </c>
      <c r="S32" s="1">
        <v>2.4169999999999998</v>
      </c>
      <c r="T32" s="1">
        <v>74.132000000000005</v>
      </c>
      <c r="U32" s="1">
        <v>79.474000000000004</v>
      </c>
      <c r="V32" s="1">
        <v>4</v>
      </c>
      <c r="W32" s="1" t="s">
        <v>346</v>
      </c>
      <c r="X32" s="1">
        <v>1.8220000000000001</v>
      </c>
      <c r="Y32" s="1">
        <v>9.7810000000000006</v>
      </c>
      <c r="Z32" s="1">
        <v>11.98</v>
      </c>
      <c r="AA32" s="1">
        <v>4</v>
      </c>
      <c r="AB32" s="1">
        <v>23</v>
      </c>
      <c r="AC32" s="1" t="s">
        <v>347</v>
      </c>
      <c r="AD32" s="1" t="s">
        <v>348</v>
      </c>
      <c r="AE32" s="1" t="s">
        <v>671</v>
      </c>
      <c r="AF32" s="1">
        <v>5</v>
      </c>
      <c r="AG32" s="1" t="s">
        <v>783</v>
      </c>
      <c r="AH32" s="1" t="s">
        <v>350</v>
      </c>
      <c r="AI32" s="1">
        <v>0.5</v>
      </c>
      <c r="AJ32" s="1" t="s">
        <v>784</v>
      </c>
      <c r="AK32" s="1" t="s">
        <v>348</v>
      </c>
      <c r="AL32" s="1"/>
      <c r="AM32" s="1" t="s">
        <v>785</v>
      </c>
      <c r="AN32" s="1">
        <v>-99</v>
      </c>
      <c r="AO32" s="1" t="s">
        <v>351</v>
      </c>
      <c r="AP32" s="1" t="s">
        <v>351</v>
      </c>
      <c r="AQ32" s="1" t="s">
        <v>353</v>
      </c>
      <c r="AR32" s="1" t="s">
        <v>351</v>
      </c>
      <c r="AS32" s="1" t="s">
        <v>351</v>
      </c>
      <c r="AT32" s="1" t="s">
        <v>353</v>
      </c>
      <c r="AU32" s="1" t="s">
        <v>352</v>
      </c>
      <c r="AV32" s="1" t="s">
        <v>353</v>
      </c>
      <c r="AW32" s="1">
        <v>15.817</v>
      </c>
      <c r="AX32" s="1">
        <v>487.50799999999998</v>
      </c>
      <c r="AY32" s="1">
        <v>504.99299999999999</v>
      </c>
      <c r="AZ32" s="1">
        <v>15</v>
      </c>
      <c r="BA32" s="1">
        <v>10.391</v>
      </c>
      <c r="BB32" s="1">
        <v>643.37</v>
      </c>
      <c r="BC32" s="1">
        <v>688.67100000000005</v>
      </c>
      <c r="BD32" s="1">
        <v>42</v>
      </c>
      <c r="BE32" s="1" t="s">
        <v>354</v>
      </c>
      <c r="BF32" s="1" t="s">
        <v>355</v>
      </c>
      <c r="BG32" s="1" t="s">
        <v>377</v>
      </c>
      <c r="BH32" s="1" t="s">
        <v>357</v>
      </c>
      <c r="BI32" s="1" t="s">
        <v>384</v>
      </c>
      <c r="BJ32" s="1" t="s">
        <v>356</v>
      </c>
      <c r="BK32" s="1" t="s">
        <v>385</v>
      </c>
      <c r="BL32" s="1" t="s">
        <v>359</v>
      </c>
      <c r="BM32" s="1" t="s">
        <v>360</v>
      </c>
      <c r="BN32" s="1" t="s">
        <v>361</v>
      </c>
      <c r="BO32" s="1" t="s">
        <v>384</v>
      </c>
      <c r="BP32" s="1" t="s">
        <v>377</v>
      </c>
      <c r="BQ32" s="1" t="s">
        <v>362</v>
      </c>
      <c r="BR32" s="1" t="s">
        <v>355</v>
      </c>
      <c r="BS32" s="1" t="s">
        <v>360</v>
      </c>
      <c r="BT32" s="1" t="s">
        <v>354</v>
      </c>
      <c r="BU32" s="1" t="s">
        <v>384</v>
      </c>
      <c r="BV32" s="1" t="s">
        <v>360</v>
      </c>
      <c r="BW32" s="1"/>
      <c r="BX32" s="1"/>
      <c r="BY32" s="1"/>
      <c r="BZ32" s="1"/>
      <c r="CA32" s="1"/>
      <c r="CB32" s="1"/>
      <c r="CC32" s="1"/>
      <c r="CD32" s="1"/>
      <c r="CE32" s="1"/>
      <c r="CF32" s="1"/>
      <c r="CG32" s="1"/>
      <c r="CH32" s="1"/>
      <c r="CI32" s="1"/>
      <c r="CJ32" s="1"/>
      <c r="CK32" s="1"/>
      <c r="CL32" s="1"/>
      <c r="CM32" s="1"/>
      <c r="CN32" s="1"/>
      <c r="CO32" s="1"/>
      <c r="CP32" s="1"/>
      <c r="CQ32" s="1"/>
      <c r="CR32" s="1"/>
      <c r="CS32" s="1">
        <v>4.3979999999999997</v>
      </c>
      <c r="CT32" s="1">
        <v>24.215</v>
      </c>
      <c r="CU32" s="1">
        <v>26.45</v>
      </c>
      <c r="CV32" s="1">
        <v>8</v>
      </c>
      <c r="CW32" s="1" t="s">
        <v>387</v>
      </c>
      <c r="CX32" s="1" t="s">
        <v>363</v>
      </c>
      <c r="CY32" s="1" t="s">
        <v>363</v>
      </c>
      <c r="CZ32" s="1" t="s">
        <v>363</v>
      </c>
      <c r="DA32" s="1" t="s">
        <v>363</v>
      </c>
      <c r="DB32" s="1" t="s">
        <v>363</v>
      </c>
      <c r="DC32" s="1" t="s">
        <v>363</v>
      </c>
      <c r="DD32" s="1"/>
      <c r="DE32" s="1"/>
      <c r="DF32" s="1" t="s">
        <v>387</v>
      </c>
      <c r="DG32" s="1">
        <v>22.155000000000001</v>
      </c>
      <c r="DH32" s="1">
        <v>29.492000000000001</v>
      </c>
      <c r="DI32" s="1">
        <v>31.082999999999998</v>
      </c>
      <c r="DJ32" s="1">
        <v>2</v>
      </c>
      <c r="DK32" s="1" t="s">
        <v>365</v>
      </c>
      <c r="DL32" s="1">
        <v>1.4890000000000001</v>
      </c>
      <c r="DM32" s="1">
        <v>1.4890000000000001</v>
      </c>
      <c r="DN32" s="1">
        <v>300.00700000000001</v>
      </c>
      <c r="DO32" s="1">
        <v>1</v>
      </c>
      <c r="DP32" s="1">
        <v>52.36</v>
      </c>
      <c r="DQ32" s="1">
        <v>600.755</v>
      </c>
      <c r="DR32" s="1">
        <v>603.31100000000004</v>
      </c>
      <c r="DS32" s="1">
        <v>44</v>
      </c>
      <c r="DT32" s="1" t="s">
        <v>703</v>
      </c>
      <c r="DU32" s="1" t="s">
        <v>359</v>
      </c>
      <c r="DV32" s="1" t="s">
        <v>368</v>
      </c>
      <c r="DW32" s="1" t="s">
        <v>667</v>
      </c>
      <c r="DX32" s="1" t="s">
        <v>378</v>
      </c>
      <c r="DY32" s="1" t="s">
        <v>379</v>
      </c>
      <c r="DZ32" s="1" t="s">
        <v>786</v>
      </c>
      <c r="EA32" s="1" t="s">
        <v>359</v>
      </c>
      <c r="EB32" s="1" t="s">
        <v>368</v>
      </c>
      <c r="EC32" s="1" t="s">
        <v>787</v>
      </c>
      <c r="ED32" s="1" t="s">
        <v>359</v>
      </c>
      <c r="EE32" s="1" t="s">
        <v>368</v>
      </c>
      <c r="EF32" s="1" t="s">
        <v>361</v>
      </c>
      <c r="EG32" s="1" t="s">
        <v>359</v>
      </c>
      <c r="EH32" s="1" t="s">
        <v>368</v>
      </c>
      <c r="EI32" s="1" t="s">
        <v>366</v>
      </c>
      <c r="EJ32" s="1" t="s">
        <v>378</v>
      </c>
      <c r="EK32" s="1" t="s">
        <v>379</v>
      </c>
      <c r="EL32" s="1"/>
      <c r="EM32" s="1"/>
      <c r="EN32" s="1"/>
      <c r="EO32" s="1"/>
      <c r="EP32" s="1"/>
      <c r="EQ32" s="1"/>
      <c r="ER32" s="1"/>
      <c r="ES32" s="1"/>
      <c r="ET32" s="1"/>
      <c r="EU32" s="1"/>
      <c r="EV32" s="1"/>
      <c r="EW32" s="1"/>
      <c r="EX32" s="1"/>
      <c r="EY32" s="1"/>
      <c r="EZ32" s="1"/>
      <c r="FA32" s="1"/>
      <c r="FB32" s="1"/>
      <c r="FC32" s="1"/>
      <c r="FD32" s="1"/>
      <c r="FE32" s="1"/>
      <c r="FF32" s="1"/>
      <c r="FG32" s="1"/>
      <c r="FH32" s="1">
        <v>9.4120000000000008</v>
      </c>
      <c r="FI32" s="1">
        <v>39.01</v>
      </c>
      <c r="FJ32" s="1">
        <v>41.149000000000001</v>
      </c>
      <c r="FK32" s="1">
        <v>10</v>
      </c>
      <c r="FL32" s="1" t="s">
        <v>372</v>
      </c>
      <c r="FM32" s="1" t="s">
        <v>364</v>
      </c>
      <c r="FN32" s="1" t="s">
        <v>363</v>
      </c>
      <c r="FO32" s="1" t="s">
        <v>363</v>
      </c>
      <c r="FP32" s="1" t="s">
        <v>363</v>
      </c>
      <c r="FQ32" s="1" t="s">
        <v>372</v>
      </c>
      <c r="FR32" s="1" t="s">
        <v>372</v>
      </c>
      <c r="FS32" s="1" t="s">
        <v>363</v>
      </c>
      <c r="FT32" s="1"/>
      <c r="FU32" s="1"/>
      <c r="FV32" s="1" t="s">
        <v>387</v>
      </c>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v>1</v>
      </c>
      <c r="JH32" s="1" t="s">
        <v>390</v>
      </c>
      <c r="JI32" t="str">
        <f t="shared" si="3"/>
        <v>CORAS</v>
      </c>
      <c r="JJ32" t="str">
        <f t="shared" si="4"/>
        <v>G1</v>
      </c>
      <c r="JK32" s="1" t="s">
        <v>981</v>
      </c>
    </row>
    <row r="33" spans="1:271" x14ac:dyDescent="0.2">
      <c r="A33" t="str">
        <f t="shared" si="2"/>
        <v>R_2TS519uIksnK4Te</v>
      </c>
      <c r="B33" s="7">
        <v>42992.457638888889</v>
      </c>
      <c r="C33" s="7">
        <v>42992.484722222223</v>
      </c>
      <c r="D33" s="1" t="s">
        <v>237</v>
      </c>
      <c r="E33" s="1"/>
      <c r="F33" s="1">
        <v>100</v>
      </c>
      <c r="G33" s="1">
        <v>2336</v>
      </c>
      <c r="H33" s="1" t="b">
        <v>1</v>
      </c>
      <c r="I33" s="7">
        <v>42992.484722222223</v>
      </c>
      <c r="J33" s="1" t="s">
        <v>788</v>
      </c>
      <c r="K33" s="1"/>
      <c r="L33" s="1"/>
      <c r="M33" s="1"/>
      <c r="N33" s="1"/>
      <c r="O33" s="1"/>
      <c r="P33" s="1"/>
      <c r="Q33" s="1" t="s">
        <v>344</v>
      </c>
      <c r="R33" s="1" t="s">
        <v>345</v>
      </c>
      <c r="S33" s="1">
        <v>7.6870000000000003</v>
      </c>
      <c r="T33" s="1">
        <v>9.9329999999999998</v>
      </c>
      <c r="U33" s="1">
        <v>11.917</v>
      </c>
      <c r="V33" s="1">
        <v>2</v>
      </c>
      <c r="W33" s="1" t="s">
        <v>346</v>
      </c>
      <c r="X33" s="1">
        <v>1.6659999999999999</v>
      </c>
      <c r="Y33" s="1">
        <v>8.2460000000000004</v>
      </c>
      <c r="Z33" s="1">
        <v>10.337</v>
      </c>
      <c r="AA33" s="1">
        <v>3</v>
      </c>
      <c r="AB33" s="1">
        <v>25</v>
      </c>
      <c r="AC33" s="1" t="s">
        <v>683</v>
      </c>
      <c r="AD33" s="1" t="s">
        <v>348</v>
      </c>
      <c r="AE33" s="1" t="s">
        <v>349</v>
      </c>
      <c r="AF33" s="1">
        <v>5</v>
      </c>
      <c r="AG33" s="1" t="s">
        <v>789</v>
      </c>
      <c r="AH33" s="1" t="s">
        <v>350</v>
      </c>
      <c r="AI33" s="1">
        <v>2</v>
      </c>
      <c r="AJ33" s="1" t="s">
        <v>790</v>
      </c>
      <c r="AK33" s="1" t="s">
        <v>348</v>
      </c>
      <c r="AL33" s="1"/>
      <c r="AM33" s="1" t="s">
        <v>791</v>
      </c>
      <c r="AN33" s="1">
        <v>-99</v>
      </c>
      <c r="AO33" s="1" t="s">
        <v>351</v>
      </c>
      <c r="AP33" s="1" t="s">
        <v>351</v>
      </c>
      <c r="AQ33" s="1" t="s">
        <v>351</v>
      </c>
      <c r="AR33" s="1" t="s">
        <v>351</v>
      </c>
      <c r="AS33" s="1" t="s">
        <v>353</v>
      </c>
      <c r="AT33" s="1" t="s">
        <v>352</v>
      </c>
      <c r="AU33" s="1" t="s">
        <v>352</v>
      </c>
      <c r="AV33" s="1" t="s">
        <v>353</v>
      </c>
      <c r="AW33" s="1">
        <v>5.1849999999999996</v>
      </c>
      <c r="AX33" s="1">
        <v>426.61500000000001</v>
      </c>
      <c r="AY33" s="1">
        <v>439.97199999999998</v>
      </c>
      <c r="AZ33" s="1">
        <v>8</v>
      </c>
      <c r="BA33" s="1"/>
      <c r="BB33" s="1"/>
      <c r="BC33" s="1"/>
      <c r="BD33" s="1"/>
      <c r="BE33" s="1"/>
      <c r="BF33" s="1"/>
      <c r="BG33" s="1"/>
      <c r="BH33" s="1"/>
      <c r="BI33" s="1"/>
      <c r="BJ33" s="1"/>
      <c r="BK33" s="1"/>
      <c r="BL33" s="1"/>
      <c r="BM33" s="1"/>
      <c r="BN33" s="1"/>
      <c r="BO33" s="1"/>
      <c r="BP33" s="1"/>
      <c r="BQ33" s="1"/>
      <c r="BR33" s="1"/>
      <c r="BS33" s="1"/>
      <c r="BT33" s="1"/>
      <c r="BU33" s="1"/>
      <c r="BV33" s="1"/>
      <c r="BW33" s="1">
        <v>228.327</v>
      </c>
      <c r="BX33" s="1">
        <v>914.73900000000003</v>
      </c>
      <c r="BY33" s="1">
        <v>917.27700000000004</v>
      </c>
      <c r="BZ33" s="1">
        <v>49</v>
      </c>
      <c r="CA33" s="1" t="s">
        <v>366</v>
      </c>
      <c r="CB33" s="1" t="s">
        <v>355</v>
      </c>
      <c r="CC33" s="1" t="s">
        <v>360</v>
      </c>
      <c r="CD33" s="1" t="s">
        <v>580</v>
      </c>
      <c r="CE33" s="1" t="s">
        <v>355</v>
      </c>
      <c r="CF33" s="1" t="s">
        <v>360</v>
      </c>
      <c r="CG33" s="1" t="s">
        <v>589</v>
      </c>
      <c r="CH33" s="1" t="s">
        <v>355</v>
      </c>
      <c r="CI33" s="1" t="s">
        <v>360</v>
      </c>
      <c r="CJ33" s="1" t="s">
        <v>589</v>
      </c>
      <c r="CK33" s="1" t="s">
        <v>359</v>
      </c>
      <c r="CL33" s="1" t="s">
        <v>368</v>
      </c>
      <c r="CM33" s="1" t="s">
        <v>792</v>
      </c>
      <c r="CN33" s="1" t="s">
        <v>359</v>
      </c>
      <c r="CO33" s="1" t="s">
        <v>368</v>
      </c>
      <c r="CP33" s="1" t="s">
        <v>793</v>
      </c>
      <c r="CQ33" s="1" t="s">
        <v>378</v>
      </c>
      <c r="CR33" s="1" t="s">
        <v>379</v>
      </c>
      <c r="CS33" s="1">
        <v>8.4220000000000006</v>
      </c>
      <c r="CT33" s="1">
        <v>76.739999999999995</v>
      </c>
      <c r="CU33" s="1">
        <v>78.457999999999998</v>
      </c>
      <c r="CV33" s="1">
        <v>13</v>
      </c>
      <c r="CW33" s="1" t="s">
        <v>363</v>
      </c>
      <c r="CX33" s="1" t="s">
        <v>387</v>
      </c>
      <c r="CY33" s="1" t="s">
        <v>372</v>
      </c>
      <c r="CZ33" s="1" t="s">
        <v>372</v>
      </c>
      <c r="DA33" s="1" t="s">
        <v>372</v>
      </c>
      <c r="DB33" s="1" t="s">
        <v>363</v>
      </c>
      <c r="DC33" s="1" t="s">
        <v>363</v>
      </c>
      <c r="DD33" s="1"/>
      <c r="DE33" s="1"/>
      <c r="DF33" s="1" t="s">
        <v>387</v>
      </c>
      <c r="DG33" s="1">
        <v>15.923</v>
      </c>
      <c r="DH33" s="1">
        <v>15.923</v>
      </c>
      <c r="DI33" s="1">
        <v>17.190000000000001</v>
      </c>
      <c r="DJ33" s="1">
        <v>1</v>
      </c>
      <c r="DK33" s="1" t="s">
        <v>365</v>
      </c>
      <c r="DL33" s="1">
        <v>72.838999999999999</v>
      </c>
      <c r="DM33" s="1">
        <v>216.76900000000001</v>
      </c>
      <c r="DN33" s="1">
        <v>300.00299999999999</v>
      </c>
      <c r="DO33" s="1">
        <v>4</v>
      </c>
      <c r="DP33" s="1"/>
      <c r="DQ33" s="1"/>
      <c r="DR33" s="1"/>
      <c r="DS33" s="1"/>
      <c r="DT33" s="1"/>
      <c r="DU33" s="1"/>
      <c r="DV33" s="1"/>
      <c r="DW33" s="1"/>
      <c r="DX33" s="1"/>
      <c r="DY33" s="1"/>
      <c r="DZ33" s="1"/>
      <c r="EA33" s="1"/>
      <c r="EB33" s="1"/>
      <c r="EC33" s="1"/>
      <c r="ED33" s="1"/>
      <c r="EE33" s="1"/>
      <c r="EF33" s="1"/>
      <c r="EG33" s="1"/>
      <c r="EH33" s="1"/>
      <c r="EI33" s="1"/>
      <c r="EJ33" s="1"/>
      <c r="EK33" s="1"/>
      <c r="EL33" s="1">
        <v>31.670999999999999</v>
      </c>
      <c r="EM33" s="1">
        <v>289.36</v>
      </c>
      <c r="EN33" s="1">
        <v>290.66300000000001</v>
      </c>
      <c r="EO33" s="1">
        <v>36</v>
      </c>
      <c r="EP33" s="1" t="s">
        <v>361</v>
      </c>
      <c r="EQ33" s="1" t="s">
        <v>359</v>
      </c>
      <c r="ER33" s="1" t="s">
        <v>368</v>
      </c>
      <c r="ES33" s="1" t="s">
        <v>794</v>
      </c>
      <c r="ET33" s="1" t="s">
        <v>359</v>
      </c>
      <c r="EU33" s="1" t="s">
        <v>368</v>
      </c>
      <c r="EV33" s="1" t="s">
        <v>795</v>
      </c>
      <c r="EW33" s="1" t="s">
        <v>378</v>
      </c>
      <c r="EX33" s="1" t="s">
        <v>379</v>
      </c>
      <c r="EY33" s="1" t="s">
        <v>796</v>
      </c>
      <c r="EZ33" s="1" t="s">
        <v>378</v>
      </c>
      <c r="FA33" s="1" t="s">
        <v>379</v>
      </c>
      <c r="FB33" s="1" t="s">
        <v>797</v>
      </c>
      <c r="FC33" s="1" t="s">
        <v>378</v>
      </c>
      <c r="FD33" s="1" t="s">
        <v>379</v>
      </c>
      <c r="FE33" s="1" t="s">
        <v>354</v>
      </c>
      <c r="FF33" s="1" t="s">
        <v>378</v>
      </c>
      <c r="FG33" s="1" t="s">
        <v>379</v>
      </c>
      <c r="FH33" s="1">
        <v>5.3739999999999997</v>
      </c>
      <c r="FI33" s="1">
        <v>39.625</v>
      </c>
      <c r="FJ33" s="1">
        <v>40.816000000000003</v>
      </c>
      <c r="FK33" s="1">
        <v>13</v>
      </c>
      <c r="FL33" s="1" t="s">
        <v>375</v>
      </c>
      <c r="FM33" s="1" t="s">
        <v>363</v>
      </c>
      <c r="FN33" s="1" t="s">
        <v>363</v>
      </c>
      <c r="FO33" s="1" t="s">
        <v>363</v>
      </c>
      <c r="FP33" s="1" t="s">
        <v>363</v>
      </c>
      <c r="FQ33" s="1" t="s">
        <v>372</v>
      </c>
      <c r="FR33" s="1" t="s">
        <v>375</v>
      </c>
      <c r="FS33" s="1" t="s">
        <v>387</v>
      </c>
      <c r="FT33" s="1"/>
      <c r="FU33" s="1"/>
      <c r="FV33" s="1" t="s">
        <v>387</v>
      </c>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v>0</v>
      </c>
      <c r="JH33" s="1" t="s">
        <v>662</v>
      </c>
      <c r="JI33" t="str">
        <f t="shared" si="3"/>
        <v>UML</v>
      </c>
      <c r="JJ33" t="str">
        <f t="shared" si="4"/>
        <v>G2</v>
      </c>
      <c r="JK33" s="1" t="s">
        <v>981</v>
      </c>
    </row>
    <row r="34" spans="1:271" x14ac:dyDescent="0.2">
      <c r="A34" t="str">
        <f t="shared" si="2"/>
        <v>R_3MPuGkPudSdqO6Q</v>
      </c>
      <c r="B34" s="7">
        <v>42992.456250000003</v>
      </c>
      <c r="C34" s="7">
        <v>42992.484722222223</v>
      </c>
      <c r="D34" s="1" t="s">
        <v>237</v>
      </c>
      <c r="E34" s="1"/>
      <c r="F34" s="1">
        <v>100</v>
      </c>
      <c r="G34" s="1">
        <v>2490</v>
      </c>
      <c r="H34" s="1" t="b">
        <v>1</v>
      </c>
      <c r="I34" s="7">
        <v>42992.484722222223</v>
      </c>
      <c r="J34" s="1" t="s">
        <v>798</v>
      </c>
      <c r="K34" s="1"/>
      <c r="L34" s="1"/>
      <c r="M34" s="1"/>
      <c r="N34" s="1"/>
      <c r="O34" s="1"/>
      <c r="P34" s="1"/>
      <c r="Q34" s="1" t="s">
        <v>344</v>
      </c>
      <c r="R34" s="1" t="s">
        <v>345</v>
      </c>
      <c r="S34" s="1">
        <v>137.32</v>
      </c>
      <c r="T34" s="1">
        <v>137.32</v>
      </c>
      <c r="U34" s="1">
        <v>139.042</v>
      </c>
      <c r="V34" s="1">
        <v>1</v>
      </c>
      <c r="W34" s="1" t="s">
        <v>346</v>
      </c>
      <c r="X34" s="1">
        <v>1.4830000000000001</v>
      </c>
      <c r="Y34" s="1">
        <v>7.8330000000000002</v>
      </c>
      <c r="Z34" s="1">
        <v>18.082000000000001</v>
      </c>
      <c r="AA34" s="1">
        <v>3</v>
      </c>
      <c r="AB34" s="1">
        <v>22</v>
      </c>
      <c r="AC34" s="1" t="s">
        <v>347</v>
      </c>
      <c r="AD34" s="1" t="s">
        <v>348</v>
      </c>
      <c r="AE34" s="1" t="s">
        <v>753</v>
      </c>
      <c r="AF34" s="1">
        <v>3</v>
      </c>
      <c r="AG34" s="1" t="s">
        <v>652</v>
      </c>
      <c r="AH34" s="1" t="s">
        <v>348</v>
      </c>
      <c r="AI34" s="1"/>
      <c r="AJ34" s="1"/>
      <c r="AK34" s="1" t="s">
        <v>348</v>
      </c>
      <c r="AL34" s="1"/>
      <c r="AM34" s="1" t="s">
        <v>636</v>
      </c>
      <c r="AN34" s="1">
        <v>-99</v>
      </c>
      <c r="AO34" s="1" t="s">
        <v>351</v>
      </c>
      <c r="AP34" s="1" t="s">
        <v>353</v>
      </c>
      <c r="AQ34" s="1" t="s">
        <v>351</v>
      </c>
      <c r="AR34" s="1" t="s">
        <v>351</v>
      </c>
      <c r="AS34" s="1" t="s">
        <v>351</v>
      </c>
      <c r="AT34" s="1" t="s">
        <v>351</v>
      </c>
      <c r="AU34" s="1" t="s">
        <v>353</v>
      </c>
      <c r="AV34" s="1" t="s">
        <v>351</v>
      </c>
      <c r="AW34" s="1">
        <v>29.366</v>
      </c>
      <c r="AX34" s="1">
        <v>68.525999999999996</v>
      </c>
      <c r="AY34" s="1">
        <v>534.33799999999997</v>
      </c>
      <c r="AZ34" s="1">
        <v>2</v>
      </c>
      <c r="BA34" s="1"/>
      <c r="BB34" s="1"/>
      <c r="BC34" s="1"/>
      <c r="BD34" s="1"/>
      <c r="BE34" s="1"/>
      <c r="BF34" s="1"/>
      <c r="BG34" s="1"/>
      <c r="BH34" s="1"/>
      <c r="BI34" s="1"/>
      <c r="BJ34" s="1"/>
      <c r="BK34" s="1"/>
      <c r="BL34" s="1"/>
      <c r="BM34" s="1"/>
      <c r="BN34" s="1"/>
      <c r="BO34" s="1"/>
      <c r="BP34" s="1"/>
      <c r="BQ34" s="1"/>
      <c r="BR34" s="1"/>
      <c r="BS34" s="1"/>
      <c r="BT34" s="1"/>
      <c r="BU34" s="1"/>
      <c r="BV34" s="1"/>
      <c r="BW34" s="1">
        <v>26.303999999999998</v>
      </c>
      <c r="BX34" s="1">
        <v>824.87699999999995</v>
      </c>
      <c r="BY34" s="1">
        <v>826.04600000000005</v>
      </c>
      <c r="BZ34" s="1">
        <v>36</v>
      </c>
      <c r="CA34" s="1" t="s">
        <v>366</v>
      </c>
      <c r="CB34" s="1" t="s">
        <v>384</v>
      </c>
      <c r="CC34" s="1" t="s">
        <v>356</v>
      </c>
      <c r="CD34" s="1" t="s">
        <v>389</v>
      </c>
      <c r="CE34" s="1" t="s">
        <v>384</v>
      </c>
      <c r="CF34" s="1" t="s">
        <v>356</v>
      </c>
      <c r="CG34" s="1" t="s">
        <v>1163</v>
      </c>
      <c r="CH34" s="1" t="s">
        <v>384</v>
      </c>
      <c r="CI34" s="1" t="s">
        <v>356</v>
      </c>
      <c r="CJ34" s="1" t="s">
        <v>1153</v>
      </c>
      <c r="CK34" s="1" t="s">
        <v>384</v>
      </c>
      <c r="CL34" s="1" t="s">
        <v>356</v>
      </c>
      <c r="CM34" s="1" t="s">
        <v>354</v>
      </c>
      <c r="CN34" s="1" t="s">
        <v>376</v>
      </c>
      <c r="CO34" s="1" t="s">
        <v>377</v>
      </c>
      <c r="CP34" s="1" t="s">
        <v>669</v>
      </c>
      <c r="CQ34" s="1" t="s">
        <v>376</v>
      </c>
      <c r="CR34" s="1" t="s">
        <v>377</v>
      </c>
      <c r="CS34" s="1">
        <v>5.9119999999999999</v>
      </c>
      <c r="CT34" s="1">
        <v>33.616999999999997</v>
      </c>
      <c r="CU34" s="1">
        <v>35.017000000000003</v>
      </c>
      <c r="CV34" s="1">
        <v>9</v>
      </c>
      <c r="CW34" s="1" t="s">
        <v>363</v>
      </c>
      <c r="CX34" s="1" t="s">
        <v>364</v>
      </c>
      <c r="CY34" s="1" t="s">
        <v>363</v>
      </c>
      <c r="CZ34" s="1" t="s">
        <v>363</v>
      </c>
      <c r="DA34" s="1" t="s">
        <v>363</v>
      </c>
      <c r="DB34" s="1" t="s">
        <v>363</v>
      </c>
      <c r="DC34" s="1" t="s">
        <v>363</v>
      </c>
      <c r="DD34" s="1"/>
      <c r="DE34" s="1"/>
      <c r="DF34" s="1" t="s">
        <v>363</v>
      </c>
      <c r="DG34" s="1">
        <v>16.721</v>
      </c>
      <c r="DH34" s="1">
        <v>16.721</v>
      </c>
      <c r="DI34" s="1">
        <v>18.178000000000001</v>
      </c>
      <c r="DJ34" s="1">
        <v>1</v>
      </c>
      <c r="DK34" s="1" t="s">
        <v>365</v>
      </c>
      <c r="DL34" s="1">
        <v>0</v>
      </c>
      <c r="DM34" s="1">
        <v>0</v>
      </c>
      <c r="DN34" s="1">
        <v>300.00400000000002</v>
      </c>
      <c r="DO34" s="1">
        <v>0</v>
      </c>
      <c r="DP34" s="1"/>
      <c r="DQ34" s="1"/>
      <c r="DR34" s="1"/>
      <c r="DS34" s="1"/>
      <c r="DT34" s="1"/>
      <c r="DU34" s="1"/>
      <c r="DV34" s="1"/>
      <c r="DW34" s="1"/>
      <c r="DX34" s="1"/>
      <c r="DY34" s="1"/>
      <c r="DZ34" s="1"/>
      <c r="EA34" s="1"/>
      <c r="EB34" s="1"/>
      <c r="EC34" s="1"/>
      <c r="ED34" s="1"/>
      <c r="EE34" s="1"/>
      <c r="EF34" s="1"/>
      <c r="EG34" s="1"/>
      <c r="EH34" s="1"/>
      <c r="EI34" s="1"/>
      <c r="EJ34" s="1"/>
      <c r="EK34" s="1"/>
      <c r="EL34" s="1">
        <v>38.950000000000003</v>
      </c>
      <c r="EM34" s="1">
        <v>406.65300000000002</v>
      </c>
      <c r="EN34" s="1">
        <v>407.66699999999997</v>
      </c>
      <c r="EO34" s="1">
        <v>30</v>
      </c>
      <c r="EP34" s="1" t="s">
        <v>354</v>
      </c>
      <c r="EQ34" s="1" t="s">
        <v>355</v>
      </c>
      <c r="ER34" s="1" t="s">
        <v>360</v>
      </c>
      <c r="ES34" s="1" t="s">
        <v>661</v>
      </c>
      <c r="ET34" s="1" t="s">
        <v>355</v>
      </c>
      <c r="EU34" s="1" t="s">
        <v>360</v>
      </c>
      <c r="EV34" s="1" t="s">
        <v>385</v>
      </c>
      <c r="EW34" s="1" t="s">
        <v>384</v>
      </c>
      <c r="EX34" s="1" t="s">
        <v>356</v>
      </c>
      <c r="EY34" s="1" t="s">
        <v>361</v>
      </c>
      <c r="EZ34" s="1" t="s">
        <v>355</v>
      </c>
      <c r="FA34" s="1" t="s">
        <v>360</v>
      </c>
      <c r="FB34" s="1" t="s">
        <v>389</v>
      </c>
      <c r="FC34" s="1" t="s">
        <v>359</v>
      </c>
      <c r="FD34" s="1" t="s">
        <v>368</v>
      </c>
      <c r="FE34" s="1" t="s">
        <v>361</v>
      </c>
      <c r="FF34" s="1" t="s">
        <v>384</v>
      </c>
      <c r="FG34" s="1" t="s">
        <v>356</v>
      </c>
      <c r="FH34" s="1">
        <v>4.5030000000000001</v>
      </c>
      <c r="FI34" s="1">
        <v>26.521000000000001</v>
      </c>
      <c r="FJ34" s="1">
        <v>28.321999999999999</v>
      </c>
      <c r="FK34" s="1">
        <v>11</v>
      </c>
      <c r="FL34" s="1" t="s">
        <v>364</v>
      </c>
      <c r="FM34" s="1" t="s">
        <v>363</v>
      </c>
      <c r="FN34" s="1" t="s">
        <v>364</v>
      </c>
      <c r="FO34" s="1" t="s">
        <v>363</v>
      </c>
      <c r="FP34" s="1" t="s">
        <v>363</v>
      </c>
      <c r="FQ34" s="1" t="s">
        <v>364</v>
      </c>
      <c r="FR34" s="1" t="s">
        <v>364</v>
      </c>
      <c r="FS34" s="1" t="s">
        <v>363</v>
      </c>
      <c r="FT34" s="1"/>
      <c r="FU34" s="1"/>
      <c r="FV34" s="1" t="s">
        <v>363</v>
      </c>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v>0</v>
      </c>
      <c r="JH34" s="1" t="s">
        <v>528</v>
      </c>
      <c r="JI34" t="str">
        <f t="shared" si="3"/>
        <v>CORAS</v>
      </c>
      <c r="JJ34" t="str">
        <f t="shared" si="4"/>
        <v>G2</v>
      </c>
      <c r="JK34" s="1" t="s">
        <v>981</v>
      </c>
    </row>
    <row r="35" spans="1:271" x14ac:dyDescent="0.2">
      <c r="A35" t="str">
        <f t="shared" si="2"/>
        <v>R_1QrSOZ3kdCwXMpM</v>
      </c>
      <c r="B35" s="7">
        <v>42992.456250000003</v>
      </c>
      <c r="C35" s="7">
        <v>42992.48541666667</v>
      </c>
      <c r="D35" s="1" t="s">
        <v>237</v>
      </c>
      <c r="E35" s="1"/>
      <c r="F35" s="1">
        <v>100</v>
      </c>
      <c r="G35" s="1">
        <v>2497</v>
      </c>
      <c r="H35" s="1" t="b">
        <v>1</v>
      </c>
      <c r="I35" s="7">
        <v>42992.48541666667</v>
      </c>
      <c r="J35" s="1" t="s">
        <v>799</v>
      </c>
      <c r="K35" s="1"/>
      <c r="L35" s="1"/>
      <c r="M35" s="1"/>
      <c r="N35" s="1"/>
      <c r="O35" s="1"/>
      <c r="P35" s="1"/>
      <c r="Q35" s="1" t="s">
        <v>344</v>
      </c>
      <c r="R35" s="1" t="s">
        <v>345</v>
      </c>
      <c r="S35" s="1">
        <v>26.792000000000002</v>
      </c>
      <c r="T35" s="1">
        <v>26.792000000000002</v>
      </c>
      <c r="U35" s="1">
        <v>70.972999999999999</v>
      </c>
      <c r="V35" s="1">
        <v>1</v>
      </c>
      <c r="W35" s="1" t="s">
        <v>346</v>
      </c>
      <c r="X35" s="1">
        <v>1.627</v>
      </c>
      <c r="Y35" s="1">
        <v>5.72</v>
      </c>
      <c r="Z35" s="1">
        <v>8.5559999999999992</v>
      </c>
      <c r="AA35" s="1">
        <v>3</v>
      </c>
      <c r="AB35" s="1">
        <v>23</v>
      </c>
      <c r="AC35" s="1" t="s">
        <v>683</v>
      </c>
      <c r="AD35" s="1" t="s">
        <v>348</v>
      </c>
      <c r="AE35" s="1" t="s">
        <v>671</v>
      </c>
      <c r="AF35" s="1">
        <v>4</v>
      </c>
      <c r="AG35" s="1" t="s">
        <v>800</v>
      </c>
      <c r="AH35" s="1" t="s">
        <v>350</v>
      </c>
      <c r="AI35" s="1">
        <v>2</v>
      </c>
      <c r="AJ35" s="1" t="s">
        <v>801</v>
      </c>
      <c r="AK35" s="1" t="s">
        <v>348</v>
      </c>
      <c r="AL35" s="1"/>
      <c r="AM35" s="1" t="s">
        <v>636</v>
      </c>
      <c r="AN35" s="1">
        <v>-99</v>
      </c>
      <c r="AO35" s="1" t="s">
        <v>637</v>
      </c>
      <c r="AP35" s="1" t="s">
        <v>353</v>
      </c>
      <c r="AQ35" s="1" t="s">
        <v>637</v>
      </c>
      <c r="AR35" s="1" t="s">
        <v>353</v>
      </c>
      <c r="AS35" s="1" t="s">
        <v>637</v>
      </c>
      <c r="AT35" s="1" t="s">
        <v>351</v>
      </c>
      <c r="AU35" s="1" t="s">
        <v>353</v>
      </c>
      <c r="AV35" s="1" t="s">
        <v>351</v>
      </c>
      <c r="AW35" s="1">
        <v>35.463000000000001</v>
      </c>
      <c r="AX35" s="1">
        <v>37.174999999999997</v>
      </c>
      <c r="AY35" s="1">
        <v>397.55099999999999</v>
      </c>
      <c r="AZ35" s="1">
        <v>2</v>
      </c>
      <c r="BA35" s="1"/>
      <c r="BB35" s="1"/>
      <c r="BC35" s="1"/>
      <c r="BD35" s="1"/>
      <c r="BE35" s="1"/>
      <c r="BF35" s="1"/>
      <c r="BG35" s="1"/>
      <c r="BH35" s="1"/>
      <c r="BI35" s="1"/>
      <c r="BJ35" s="1"/>
      <c r="BK35" s="1"/>
      <c r="BL35" s="1"/>
      <c r="BM35" s="1"/>
      <c r="BN35" s="1"/>
      <c r="BO35" s="1"/>
      <c r="BP35" s="1"/>
      <c r="BQ35" s="1"/>
      <c r="BR35" s="1"/>
      <c r="BS35" s="1"/>
      <c r="BT35" s="1"/>
      <c r="BU35" s="1"/>
      <c r="BV35" s="1"/>
      <c r="BW35" s="1">
        <v>35.898000000000003</v>
      </c>
      <c r="BX35" s="1">
        <v>925.38499999999999</v>
      </c>
      <c r="BY35" s="1">
        <v>927.28399999999999</v>
      </c>
      <c r="BZ35" s="1">
        <v>35</v>
      </c>
      <c r="CA35" s="1" t="s">
        <v>366</v>
      </c>
      <c r="CB35" s="1" t="s">
        <v>384</v>
      </c>
      <c r="CC35" s="1" t="s">
        <v>356</v>
      </c>
      <c r="CD35" s="1" t="s">
        <v>389</v>
      </c>
      <c r="CE35" s="1" t="s">
        <v>384</v>
      </c>
      <c r="CF35" s="1" t="s">
        <v>360</v>
      </c>
      <c r="CG35" s="1" t="s">
        <v>1152</v>
      </c>
      <c r="CH35" s="1" t="s">
        <v>384</v>
      </c>
      <c r="CI35" s="1" t="s">
        <v>360</v>
      </c>
      <c r="CJ35" s="1" t="s">
        <v>369</v>
      </c>
      <c r="CK35" s="1" t="s">
        <v>384</v>
      </c>
      <c r="CL35" s="1" t="s">
        <v>356</v>
      </c>
      <c r="CM35" s="1" t="s">
        <v>370</v>
      </c>
      <c r="CN35" s="1" t="s">
        <v>384</v>
      </c>
      <c r="CO35" s="1" t="s">
        <v>368</v>
      </c>
      <c r="CP35" s="1" t="s">
        <v>371</v>
      </c>
      <c r="CQ35" s="1" t="s">
        <v>384</v>
      </c>
      <c r="CR35" s="1" t="s">
        <v>360</v>
      </c>
      <c r="CS35" s="1">
        <v>7.0229999999999997</v>
      </c>
      <c r="CT35" s="1">
        <v>48.170999999999999</v>
      </c>
      <c r="CU35" s="1">
        <v>50.968000000000004</v>
      </c>
      <c r="CV35" s="1">
        <v>8</v>
      </c>
      <c r="CW35" s="1" t="s">
        <v>363</v>
      </c>
      <c r="CX35" s="1" t="s">
        <v>364</v>
      </c>
      <c r="CY35" s="1" t="s">
        <v>363</v>
      </c>
      <c r="CZ35" s="1" t="s">
        <v>363</v>
      </c>
      <c r="DA35" s="1" t="s">
        <v>364</v>
      </c>
      <c r="DB35" s="1" t="s">
        <v>364</v>
      </c>
      <c r="DC35" s="1" t="s">
        <v>363</v>
      </c>
      <c r="DD35" s="1"/>
      <c r="DE35" s="1"/>
      <c r="DF35" s="1" t="s">
        <v>363</v>
      </c>
      <c r="DG35" s="1">
        <v>14.56</v>
      </c>
      <c r="DH35" s="1">
        <v>14.56</v>
      </c>
      <c r="DI35" s="1">
        <v>15.831</v>
      </c>
      <c r="DJ35" s="1">
        <v>1</v>
      </c>
      <c r="DK35" s="1" t="s">
        <v>365</v>
      </c>
      <c r="DL35" s="1">
        <v>0</v>
      </c>
      <c r="DM35" s="1">
        <v>0</v>
      </c>
      <c r="DN35" s="1">
        <v>300.005</v>
      </c>
      <c r="DO35" s="1">
        <v>0</v>
      </c>
      <c r="DP35" s="1"/>
      <c r="DQ35" s="1"/>
      <c r="DR35" s="1"/>
      <c r="DS35" s="1"/>
      <c r="DT35" s="1"/>
      <c r="DU35" s="1"/>
      <c r="DV35" s="1"/>
      <c r="DW35" s="1"/>
      <c r="DX35" s="1"/>
      <c r="DY35" s="1"/>
      <c r="DZ35" s="1"/>
      <c r="EA35" s="1"/>
      <c r="EB35" s="1"/>
      <c r="EC35" s="1"/>
      <c r="ED35" s="1"/>
      <c r="EE35" s="1"/>
      <c r="EF35" s="1"/>
      <c r="EG35" s="1"/>
      <c r="EH35" s="1"/>
      <c r="EI35" s="1"/>
      <c r="EJ35" s="1"/>
      <c r="EK35" s="1"/>
      <c r="EL35" s="1">
        <v>74.888999999999996</v>
      </c>
      <c r="EM35" s="1">
        <v>424.60899999999998</v>
      </c>
      <c r="EN35" s="1">
        <v>426.11599999999999</v>
      </c>
      <c r="EO35" s="1">
        <v>27</v>
      </c>
      <c r="EP35" s="1" t="s">
        <v>354</v>
      </c>
      <c r="EQ35" s="1" t="s">
        <v>355</v>
      </c>
      <c r="ER35" s="1" t="s">
        <v>360</v>
      </c>
      <c r="ES35" s="1" t="s">
        <v>357</v>
      </c>
      <c r="ET35" s="1" t="s">
        <v>355</v>
      </c>
      <c r="EU35" s="1" t="s">
        <v>360</v>
      </c>
      <c r="EV35" s="1" t="s">
        <v>802</v>
      </c>
      <c r="EW35" s="1" t="s">
        <v>378</v>
      </c>
      <c r="EX35" s="1" t="s">
        <v>360</v>
      </c>
      <c r="EY35" s="1" t="s">
        <v>361</v>
      </c>
      <c r="EZ35" s="1" t="s">
        <v>359</v>
      </c>
      <c r="FA35" s="1" t="s">
        <v>360</v>
      </c>
      <c r="FB35" s="1" t="s">
        <v>724</v>
      </c>
      <c r="FC35" s="1" t="s">
        <v>359</v>
      </c>
      <c r="FD35" s="1" t="s">
        <v>360</v>
      </c>
      <c r="FE35" s="1" t="s">
        <v>361</v>
      </c>
      <c r="FF35" s="1" t="s">
        <v>378</v>
      </c>
      <c r="FG35" s="1" t="s">
        <v>360</v>
      </c>
      <c r="FH35" s="1">
        <v>9.8490000000000002</v>
      </c>
      <c r="FI35" s="1">
        <v>42.258000000000003</v>
      </c>
      <c r="FJ35" s="1">
        <v>49.569000000000003</v>
      </c>
      <c r="FK35" s="1">
        <v>9</v>
      </c>
      <c r="FL35" s="1" t="s">
        <v>372</v>
      </c>
      <c r="FM35" s="1" t="s">
        <v>363</v>
      </c>
      <c r="FN35" s="1" t="s">
        <v>372</v>
      </c>
      <c r="FO35" s="1" t="s">
        <v>363</v>
      </c>
      <c r="FP35" s="1" t="s">
        <v>363</v>
      </c>
      <c r="FQ35" s="1" t="s">
        <v>364</v>
      </c>
      <c r="FR35" s="1" t="s">
        <v>372</v>
      </c>
      <c r="FS35" s="1" t="s">
        <v>363</v>
      </c>
      <c r="FT35" s="1"/>
      <c r="FU35" s="1"/>
      <c r="FV35" s="1" t="s">
        <v>363</v>
      </c>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v>0</v>
      </c>
      <c r="JH35" s="1" t="s">
        <v>662</v>
      </c>
      <c r="JI35" t="str">
        <f t="shared" si="3"/>
        <v>UML</v>
      </c>
      <c r="JJ35" t="str">
        <f t="shared" si="4"/>
        <v>G2</v>
      </c>
      <c r="JK35" s="1" t="s">
        <v>981</v>
      </c>
    </row>
    <row r="36" spans="1:271" x14ac:dyDescent="0.2">
      <c r="A36" t="str">
        <f t="shared" si="2"/>
        <v>R_s86My5FLWvLtAHL</v>
      </c>
      <c r="B36" s="7">
        <v>42992.456250000003</v>
      </c>
      <c r="C36" s="7">
        <v>42992.48541666667</v>
      </c>
      <c r="D36" s="1" t="s">
        <v>237</v>
      </c>
      <c r="E36" s="1"/>
      <c r="F36" s="1">
        <v>100</v>
      </c>
      <c r="G36" s="1">
        <v>2506</v>
      </c>
      <c r="H36" s="1" t="b">
        <v>1</v>
      </c>
      <c r="I36" s="7">
        <v>42992.48541666667</v>
      </c>
      <c r="J36" s="1" t="s">
        <v>803</v>
      </c>
      <c r="K36" s="1"/>
      <c r="L36" s="1"/>
      <c r="M36" s="1"/>
      <c r="N36" s="1"/>
      <c r="O36" s="1"/>
      <c r="P36" s="1"/>
      <c r="Q36" s="1" t="s">
        <v>344</v>
      </c>
      <c r="R36" s="1" t="s">
        <v>345</v>
      </c>
      <c r="S36" s="1">
        <v>51.018999999999998</v>
      </c>
      <c r="T36" s="1">
        <v>51.018999999999998</v>
      </c>
      <c r="U36" s="1">
        <v>55.462000000000003</v>
      </c>
      <c r="V36" s="1">
        <v>1</v>
      </c>
      <c r="W36" s="1" t="s">
        <v>346</v>
      </c>
      <c r="X36" s="1">
        <v>2.4039999999999999</v>
      </c>
      <c r="Y36" s="1">
        <v>8.9359999999999999</v>
      </c>
      <c r="Z36" s="1">
        <v>11.497</v>
      </c>
      <c r="AA36" s="1">
        <v>3</v>
      </c>
      <c r="AB36" s="1">
        <v>23</v>
      </c>
      <c r="AC36" s="1" t="s">
        <v>683</v>
      </c>
      <c r="AD36" s="1" t="s">
        <v>348</v>
      </c>
      <c r="AE36" s="1" t="s">
        <v>671</v>
      </c>
      <c r="AF36" s="1">
        <v>5</v>
      </c>
      <c r="AG36" s="1" t="s">
        <v>804</v>
      </c>
      <c r="AH36" s="1" t="s">
        <v>348</v>
      </c>
      <c r="AI36" s="1"/>
      <c r="AJ36" s="1"/>
      <c r="AK36" s="1" t="s">
        <v>348</v>
      </c>
      <c r="AL36" s="1"/>
      <c r="AM36" s="1" t="s">
        <v>636</v>
      </c>
      <c r="AN36" s="1">
        <v>-99</v>
      </c>
      <c r="AO36" s="1" t="s">
        <v>637</v>
      </c>
      <c r="AP36" s="1" t="s">
        <v>637</v>
      </c>
      <c r="AQ36" s="1" t="s">
        <v>637</v>
      </c>
      <c r="AR36" s="1" t="s">
        <v>637</v>
      </c>
      <c r="AS36" s="1" t="s">
        <v>637</v>
      </c>
      <c r="AT36" s="1" t="s">
        <v>637</v>
      </c>
      <c r="AU36" s="1" t="s">
        <v>637</v>
      </c>
      <c r="AV36" s="1" t="s">
        <v>637</v>
      </c>
      <c r="AW36" s="1">
        <v>459.90300000000002</v>
      </c>
      <c r="AX36" s="1">
        <v>459.90300000000002</v>
      </c>
      <c r="AY36" s="1">
        <v>485.57400000000001</v>
      </c>
      <c r="AZ36" s="1">
        <v>1</v>
      </c>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v>4.415</v>
      </c>
      <c r="CT36" s="1">
        <v>55.595999999999997</v>
      </c>
      <c r="CU36" s="1">
        <v>66.14</v>
      </c>
      <c r="CV36" s="1">
        <v>8</v>
      </c>
      <c r="CW36" s="1" t="s">
        <v>363</v>
      </c>
      <c r="CX36" s="1" t="s">
        <v>372</v>
      </c>
      <c r="CY36" s="1" t="s">
        <v>363</v>
      </c>
      <c r="CZ36" s="1" t="s">
        <v>363</v>
      </c>
      <c r="DA36" s="1" t="s">
        <v>372</v>
      </c>
      <c r="DB36" s="1"/>
      <c r="DC36" s="1"/>
      <c r="DD36" s="1" t="s">
        <v>363</v>
      </c>
      <c r="DE36" s="1" t="s">
        <v>363</v>
      </c>
      <c r="DF36" s="1" t="s">
        <v>364</v>
      </c>
      <c r="DG36" s="1">
        <v>37.21</v>
      </c>
      <c r="DH36" s="1">
        <v>37.21</v>
      </c>
      <c r="DI36" s="1">
        <v>41.106999999999999</v>
      </c>
      <c r="DJ36" s="1">
        <v>1</v>
      </c>
      <c r="DK36" s="1" t="s">
        <v>365</v>
      </c>
      <c r="DL36" s="1">
        <v>0</v>
      </c>
      <c r="DM36" s="1">
        <v>0</v>
      </c>
      <c r="DN36" s="1">
        <v>300.00099999999998</v>
      </c>
      <c r="DO36" s="1">
        <v>0</v>
      </c>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v>9.3040000000000003</v>
      </c>
      <c r="FI36" s="1">
        <v>52.723999999999997</v>
      </c>
      <c r="FJ36" s="1">
        <v>59.69</v>
      </c>
      <c r="FK36" s="1">
        <v>11</v>
      </c>
      <c r="FL36" s="1" t="s">
        <v>372</v>
      </c>
      <c r="FM36" s="1" t="s">
        <v>363</v>
      </c>
      <c r="FN36" s="1" t="s">
        <v>372</v>
      </c>
      <c r="FO36" s="1" t="s">
        <v>363</v>
      </c>
      <c r="FP36" s="1" t="s">
        <v>363</v>
      </c>
      <c r="FQ36" s="1" t="s">
        <v>372</v>
      </c>
      <c r="FR36" s="1"/>
      <c r="FS36" s="1"/>
      <c r="FT36" s="1" t="s">
        <v>372</v>
      </c>
      <c r="FU36" s="1" t="s">
        <v>363</v>
      </c>
      <c r="FV36" s="1" t="s">
        <v>363</v>
      </c>
      <c r="FW36" s="1">
        <v>131.41200000000001</v>
      </c>
      <c r="FX36" s="1">
        <v>630.351</v>
      </c>
      <c r="FY36" s="1">
        <v>632.24099999999999</v>
      </c>
      <c r="FZ36" s="1">
        <v>26</v>
      </c>
      <c r="GA36" s="1" t="s">
        <v>354</v>
      </c>
      <c r="GB36" s="1" t="s">
        <v>355</v>
      </c>
      <c r="GC36" s="1" t="s">
        <v>356</v>
      </c>
      <c r="GD36" s="1" t="s">
        <v>357</v>
      </c>
      <c r="GE36" s="1" t="s">
        <v>384</v>
      </c>
      <c r="GF36" s="1" t="s">
        <v>356</v>
      </c>
      <c r="GG36" s="1" t="s">
        <v>685</v>
      </c>
      <c r="GH36" s="1" t="s">
        <v>384</v>
      </c>
      <c r="GI36" s="1" t="s">
        <v>356</v>
      </c>
      <c r="GJ36" s="1" t="s">
        <v>675</v>
      </c>
      <c r="GK36" s="1" t="s">
        <v>384</v>
      </c>
      <c r="GL36" s="1" t="s">
        <v>356</v>
      </c>
      <c r="GM36" s="1" t="s">
        <v>805</v>
      </c>
      <c r="GN36" s="1" t="s">
        <v>384</v>
      </c>
      <c r="GO36" s="1" t="s">
        <v>356</v>
      </c>
      <c r="GP36" s="1" t="s">
        <v>354</v>
      </c>
      <c r="GQ36" s="1" t="s">
        <v>384</v>
      </c>
      <c r="GR36" s="1" t="s">
        <v>356</v>
      </c>
      <c r="GS36" s="1"/>
      <c r="GT36" s="1"/>
      <c r="GU36" s="1"/>
      <c r="GV36" s="1"/>
      <c r="GW36" s="1"/>
      <c r="GX36" s="1"/>
      <c r="GY36" s="1"/>
      <c r="GZ36" s="1"/>
      <c r="HA36" s="1"/>
      <c r="HB36" s="1"/>
      <c r="HC36" s="1"/>
      <c r="HD36" s="1"/>
      <c r="HE36" s="1"/>
      <c r="HF36" s="1"/>
      <c r="HG36" s="1"/>
      <c r="HH36" s="1"/>
      <c r="HI36" s="1"/>
      <c r="HJ36" s="1"/>
      <c r="HK36" s="1"/>
      <c r="HL36" s="1"/>
      <c r="HM36" s="1"/>
      <c r="HN36" s="1"/>
      <c r="HO36" s="1">
        <v>83.551000000000002</v>
      </c>
      <c r="HP36" s="1">
        <v>663.98800000000006</v>
      </c>
      <c r="HQ36" s="1">
        <v>670.60599999999999</v>
      </c>
      <c r="HR36" s="1">
        <v>32</v>
      </c>
      <c r="HS36" s="1" t="s">
        <v>572</v>
      </c>
      <c r="HT36" s="1" t="s">
        <v>359</v>
      </c>
      <c r="HU36" s="1" t="s">
        <v>368</v>
      </c>
      <c r="HV36" s="1" t="s">
        <v>806</v>
      </c>
      <c r="HW36" s="1" t="s">
        <v>359</v>
      </c>
      <c r="HX36" s="1" t="s">
        <v>368</v>
      </c>
      <c r="HY36" s="1" t="s">
        <v>1186</v>
      </c>
      <c r="HZ36" s="1" t="s">
        <v>359</v>
      </c>
      <c r="IA36" s="1" t="s">
        <v>368</v>
      </c>
      <c r="IB36" s="1" t="s">
        <v>369</v>
      </c>
      <c r="IC36" s="1" t="s">
        <v>359</v>
      </c>
      <c r="ID36" s="1" t="s">
        <v>368</v>
      </c>
      <c r="IE36" s="1" t="s">
        <v>792</v>
      </c>
      <c r="IF36" s="1" t="s">
        <v>359</v>
      </c>
      <c r="IG36" s="1" t="s">
        <v>368</v>
      </c>
      <c r="IH36" s="1" t="s">
        <v>357</v>
      </c>
      <c r="II36" s="1" t="s">
        <v>355</v>
      </c>
      <c r="IJ36" s="1" t="s">
        <v>360</v>
      </c>
      <c r="IK36" s="1"/>
      <c r="IL36" s="1"/>
      <c r="IM36" s="1"/>
      <c r="IN36" s="1"/>
      <c r="IO36" s="1"/>
      <c r="IP36" s="1"/>
      <c r="IQ36" s="1"/>
      <c r="IR36" s="1"/>
      <c r="IS36" s="1"/>
      <c r="IT36" s="1"/>
      <c r="IU36" s="1"/>
      <c r="IV36" s="1"/>
      <c r="IW36" s="1"/>
      <c r="IX36" s="1"/>
      <c r="IY36" s="1"/>
      <c r="IZ36" s="1"/>
      <c r="JA36" s="1"/>
      <c r="JB36" s="1"/>
      <c r="JC36" s="1"/>
      <c r="JD36" s="1"/>
      <c r="JE36" s="1"/>
      <c r="JF36" s="1"/>
      <c r="JG36" s="1">
        <v>0</v>
      </c>
      <c r="JH36" s="1" t="s">
        <v>381</v>
      </c>
      <c r="JI36" t="str">
        <f t="shared" si="3"/>
        <v>Tabular</v>
      </c>
      <c r="JJ36" t="str">
        <f t="shared" si="4"/>
        <v>G1</v>
      </c>
      <c r="JK36" s="1" t="s">
        <v>981</v>
      </c>
    </row>
    <row r="37" spans="1:271" x14ac:dyDescent="0.2">
      <c r="A37" t="str">
        <f t="shared" si="2"/>
        <v>R_3m1zjFgs8IRVvHj</v>
      </c>
      <c r="B37" s="7">
        <v>42992.457638888889</v>
      </c>
      <c r="C37" s="7">
        <v>42992.48541666667</v>
      </c>
      <c r="D37" s="1" t="s">
        <v>237</v>
      </c>
      <c r="E37" s="1"/>
      <c r="F37" s="1">
        <v>100</v>
      </c>
      <c r="G37" s="1">
        <v>2387</v>
      </c>
      <c r="H37" s="1" t="b">
        <v>1</v>
      </c>
      <c r="I37" s="7">
        <v>42992.48541666667</v>
      </c>
      <c r="J37" s="1" t="s">
        <v>807</v>
      </c>
      <c r="K37" s="1"/>
      <c r="L37" s="1"/>
      <c r="M37" s="1"/>
      <c r="N37" s="1"/>
      <c r="O37" s="1"/>
      <c r="P37" s="1"/>
      <c r="Q37" s="1" t="s">
        <v>344</v>
      </c>
      <c r="R37" s="1" t="s">
        <v>345</v>
      </c>
      <c r="S37" s="1">
        <v>25.608000000000001</v>
      </c>
      <c r="T37" s="1">
        <v>42.369</v>
      </c>
      <c r="U37" s="1">
        <v>43.62</v>
      </c>
      <c r="V37" s="1">
        <v>3</v>
      </c>
      <c r="W37" s="1" t="s">
        <v>346</v>
      </c>
      <c r="X37" s="1">
        <v>1.4650000000000001</v>
      </c>
      <c r="Y37" s="1">
        <v>5.2210000000000001</v>
      </c>
      <c r="Z37" s="1">
        <v>6.5369999999999999</v>
      </c>
      <c r="AA37" s="1">
        <v>3</v>
      </c>
      <c r="AB37" s="1">
        <v>23</v>
      </c>
      <c r="AC37" s="1" t="s">
        <v>683</v>
      </c>
      <c r="AD37" s="1" t="s">
        <v>348</v>
      </c>
      <c r="AE37" s="1" t="s">
        <v>382</v>
      </c>
      <c r="AF37" s="1">
        <v>5</v>
      </c>
      <c r="AG37" s="1" t="s">
        <v>652</v>
      </c>
      <c r="AH37" s="1" t="s">
        <v>348</v>
      </c>
      <c r="AI37" s="1"/>
      <c r="AJ37" s="1"/>
      <c r="AK37" s="1" t="s">
        <v>348</v>
      </c>
      <c r="AL37" s="1"/>
      <c r="AM37" s="1" t="s">
        <v>755</v>
      </c>
      <c r="AN37" s="1">
        <v>-99</v>
      </c>
      <c r="AO37" s="1" t="s">
        <v>351</v>
      </c>
      <c r="AP37" s="1" t="s">
        <v>637</v>
      </c>
      <c r="AQ37" s="1" t="s">
        <v>637</v>
      </c>
      <c r="AR37" s="1" t="s">
        <v>637</v>
      </c>
      <c r="AS37" s="1" t="s">
        <v>351</v>
      </c>
      <c r="AT37" s="1" t="s">
        <v>637</v>
      </c>
      <c r="AU37" s="1" t="s">
        <v>351</v>
      </c>
      <c r="AV37" s="1" t="s">
        <v>351</v>
      </c>
      <c r="AW37" s="1">
        <v>11.257999999999999</v>
      </c>
      <c r="AX37" s="1">
        <v>383.71699999999998</v>
      </c>
      <c r="AY37" s="1">
        <v>385.512</v>
      </c>
      <c r="AZ37" s="1">
        <v>4</v>
      </c>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v>4.7050000000000001</v>
      </c>
      <c r="CT37" s="1">
        <v>44.204000000000001</v>
      </c>
      <c r="CU37" s="1">
        <v>45.203000000000003</v>
      </c>
      <c r="CV37" s="1">
        <v>10</v>
      </c>
      <c r="CW37" s="1" t="s">
        <v>387</v>
      </c>
      <c r="CX37" s="1" t="s">
        <v>363</v>
      </c>
      <c r="CY37" s="1" t="s">
        <v>364</v>
      </c>
      <c r="CZ37" s="1" t="s">
        <v>364</v>
      </c>
      <c r="DA37" s="1" t="s">
        <v>363</v>
      </c>
      <c r="DB37" s="1"/>
      <c r="DC37" s="1"/>
      <c r="DD37" s="1" t="s">
        <v>363</v>
      </c>
      <c r="DE37" s="1" t="s">
        <v>363</v>
      </c>
      <c r="DF37" s="1" t="s">
        <v>363</v>
      </c>
      <c r="DG37" s="1">
        <v>28.693999999999999</v>
      </c>
      <c r="DH37" s="1">
        <v>28.693999999999999</v>
      </c>
      <c r="DI37" s="1">
        <v>32.857999999999997</v>
      </c>
      <c r="DJ37" s="1">
        <v>1</v>
      </c>
      <c r="DK37" s="1" t="s">
        <v>365</v>
      </c>
      <c r="DL37" s="1">
        <v>11.573</v>
      </c>
      <c r="DM37" s="1">
        <v>267.851</v>
      </c>
      <c r="DN37" s="1">
        <v>300.00400000000002</v>
      </c>
      <c r="DO37" s="1">
        <v>3</v>
      </c>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v>5.359</v>
      </c>
      <c r="FI37" s="1">
        <v>27.884</v>
      </c>
      <c r="FJ37" s="1">
        <v>28.66</v>
      </c>
      <c r="FK37" s="1">
        <v>11</v>
      </c>
      <c r="FL37" s="1" t="s">
        <v>364</v>
      </c>
      <c r="FM37" s="1" t="s">
        <v>387</v>
      </c>
      <c r="FN37" s="1" t="s">
        <v>387</v>
      </c>
      <c r="FO37" s="1" t="s">
        <v>387</v>
      </c>
      <c r="FP37" s="1" t="s">
        <v>387</v>
      </c>
      <c r="FQ37" s="1" t="s">
        <v>372</v>
      </c>
      <c r="FR37" s="1"/>
      <c r="FS37" s="1"/>
      <c r="FT37" s="1" t="s">
        <v>372</v>
      </c>
      <c r="FU37" s="1" t="s">
        <v>363</v>
      </c>
      <c r="FV37" s="1" t="s">
        <v>363</v>
      </c>
      <c r="FW37" s="1"/>
      <c r="FX37" s="1"/>
      <c r="FY37" s="1"/>
      <c r="FZ37" s="1"/>
      <c r="GA37" s="1"/>
      <c r="GB37" s="1"/>
      <c r="GC37" s="1"/>
      <c r="GD37" s="1"/>
      <c r="GE37" s="1"/>
      <c r="GF37" s="1"/>
      <c r="GG37" s="1"/>
      <c r="GH37" s="1"/>
      <c r="GI37" s="1"/>
      <c r="GJ37" s="1"/>
      <c r="GK37" s="1"/>
      <c r="GL37" s="1"/>
      <c r="GM37" s="1"/>
      <c r="GN37" s="1"/>
      <c r="GO37" s="1"/>
      <c r="GP37" s="1"/>
      <c r="GQ37" s="1"/>
      <c r="GR37" s="1"/>
      <c r="GS37" s="1">
        <v>8.4109999999999996</v>
      </c>
      <c r="GT37" s="1">
        <v>762.54499999999996</v>
      </c>
      <c r="GU37" s="1">
        <v>763.49599999999998</v>
      </c>
      <c r="GV37" s="1">
        <v>70</v>
      </c>
      <c r="GW37" s="1" t="s">
        <v>366</v>
      </c>
      <c r="GX37" s="1" t="s">
        <v>359</v>
      </c>
      <c r="GY37" s="1" t="s">
        <v>356</v>
      </c>
      <c r="GZ37" s="1" t="s">
        <v>367</v>
      </c>
      <c r="HA37" s="1" t="s">
        <v>355</v>
      </c>
      <c r="HB37" s="1" t="s">
        <v>356</v>
      </c>
      <c r="HC37" s="1" t="s">
        <v>1183</v>
      </c>
      <c r="HD37" s="1" t="s">
        <v>355</v>
      </c>
      <c r="HE37" s="1" t="s">
        <v>356</v>
      </c>
      <c r="HF37" s="1" t="s">
        <v>638</v>
      </c>
      <c r="HG37" s="1" t="s">
        <v>355</v>
      </c>
      <c r="HH37" s="1" t="s">
        <v>356</v>
      </c>
      <c r="HI37" s="1" t="s">
        <v>370</v>
      </c>
      <c r="HJ37" s="1" t="s">
        <v>359</v>
      </c>
      <c r="HK37" s="1" t="s">
        <v>356</v>
      </c>
      <c r="HL37" s="1" t="s">
        <v>371</v>
      </c>
      <c r="HM37" s="1" t="s">
        <v>355</v>
      </c>
      <c r="HN37" s="1" t="s">
        <v>356</v>
      </c>
      <c r="HO37" s="1"/>
      <c r="HP37" s="1"/>
      <c r="HQ37" s="1"/>
      <c r="HR37" s="1"/>
      <c r="HS37" s="1"/>
      <c r="HT37" s="1"/>
      <c r="HU37" s="1"/>
      <c r="HV37" s="1"/>
      <c r="HW37" s="1"/>
      <c r="HX37" s="1"/>
      <c r="HY37" s="1"/>
      <c r="HZ37" s="1"/>
      <c r="IA37" s="1"/>
      <c r="IB37" s="1"/>
      <c r="IC37" s="1"/>
      <c r="ID37" s="1"/>
      <c r="IE37" s="1"/>
      <c r="IF37" s="1"/>
      <c r="IG37" s="1"/>
      <c r="IH37" s="1"/>
      <c r="II37" s="1"/>
      <c r="IJ37" s="1"/>
      <c r="IK37" s="1">
        <v>5.976</v>
      </c>
      <c r="IL37" s="1">
        <v>620.529</v>
      </c>
      <c r="IM37" s="1">
        <v>621.37400000000002</v>
      </c>
      <c r="IN37" s="1">
        <v>51</v>
      </c>
      <c r="IO37" s="1" t="s">
        <v>808</v>
      </c>
      <c r="IP37" s="1" t="s">
        <v>378</v>
      </c>
      <c r="IQ37" s="1" t="s">
        <v>356</v>
      </c>
      <c r="IR37" s="1" t="s">
        <v>641</v>
      </c>
      <c r="IS37" s="1" t="s">
        <v>378</v>
      </c>
      <c r="IT37" s="1" t="s">
        <v>356</v>
      </c>
      <c r="IU37" s="1" t="s">
        <v>809</v>
      </c>
      <c r="IV37" s="1" t="s">
        <v>359</v>
      </c>
      <c r="IW37" s="1" t="s">
        <v>356</v>
      </c>
      <c r="IX37" s="1" t="s">
        <v>354</v>
      </c>
      <c r="IY37" s="1" t="s">
        <v>378</v>
      </c>
      <c r="IZ37" s="1" t="s">
        <v>356</v>
      </c>
      <c r="JA37" s="1" t="s">
        <v>1187</v>
      </c>
      <c r="JB37" s="1" t="s">
        <v>378</v>
      </c>
      <c r="JC37" s="1" t="s">
        <v>356</v>
      </c>
      <c r="JD37" s="1" t="s">
        <v>361</v>
      </c>
      <c r="JE37" s="1" t="s">
        <v>378</v>
      </c>
      <c r="JF37" s="1" t="s">
        <v>360</v>
      </c>
      <c r="JG37" s="1">
        <v>0</v>
      </c>
      <c r="JH37" s="1" t="s">
        <v>529</v>
      </c>
      <c r="JI37" t="str">
        <f t="shared" si="3"/>
        <v>Tabular</v>
      </c>
      <c r="JJ37" t="str">
        <f t="shared" si="4"/>
        <v>G2</v>
      </c>
      <c r="JK37" s="1" t="s">
        <v>981</v>
      </c>
    </row>
    <row r="38" spans="1:271" x14ac:dyDescent="0.2">
      <c r="A38" t="str">
        <f t="shared" si="2"/>
        <v>R_e40YiUX2MSVIWFb</v>
      </c>
      <c r="B38" s="7">
        <v>42992.456250000003</v>
      </c>
      <c r="C38" s="7">
        <v>42992.48541666667</v>
      </c>
      <c r="D38" s="1" t="s">
        <v>237</v>
      </c>
      <c r="E38" s="1"/>
      <c r="F38" s="1">
        <v>100</v>
      </c>
      <c r="G38" s="1">
        <v>2519</v>
      </c>
      <c r="H38" s="1" t="b">
        <v>1</v>
      </c>
      <c r="I38" s="7">
        <v>42992.48541666667</v>
      </c>
      <c r="J38" s="1" t="s">
        <v>810</v>
      </c>
      <c r="K38" s="1"/>
      <c r="L38" s="1"/>
      <c r="M38" s="1"/>
      <c r="N38" s="1"/>
      <c r="O38" s="1"/>
      <c r="P38" s="1"/>
      <c r="Q38" s="1" t="s">
        <v>344</v>
      </c>
      <c r="R38" s="1" t="s">
        <v>345</v>
      </c>
      <c r="S38" s="1">
        <v>90.721000000000004</v>
      </c>
      <c r="T38" s="1">
        <v>90.721000000000004</v>
      </c>
      <c r="U38" s="1">
        <v>94.948999999999998</v>
      </c>
      <c r="V38" s="1">
        <v>1</v>
      </c>
      <c r="W38" s="1" t="s">
        <v>346</v>
      </c>
      <c r="X38" s="1">
        <v>1.119</v>
      </c>
      <c r="Y38" s="1">
        <v>5.9710000000000001</v>
      </c>
      <c r="Z38" s="1">
        <v>8.923</v>
      </c>
      <c r="AA38" s="1">
        <v>4</v>
      </c>
      <c r="AB38" s="1">
        <v>21</v>
      </c>
      <c r="AC38" s="1" t="s">
        <v>683</v>
      </c>
      <c r="AD38" s="1" t="s">
        <v>348</v>
      </c>
      <c r="AE38" s="1" t="s">
        <v>382</v>
      </c>
      <c r="AF38" s="1">
        <v>4</v>
      </c>
      <c r="AG38" s="1" t="s">
        <v>644</v>
      </c>
      <c r="AH38" s="1" t="s">
        <v>350</v>
      </c>
      <c r="AI38" s="1">
        <v>1</v>
      </c>
      <c r="AJ38" s="1" t="s">
        <v>811</v>
      </c>
      <c r="AK38" s="1" t="s">
        <v>348</v>
      </c>
      <c r="AL38" s="1"/>
      <c r="AM38" s="1" t="s">
        <v>636</v>
      </c>
      <c r="AN38" s="1">
        <v>-99</v>
      </c>
      <c r="AO38" s="1" t="s">
        <v>351</v>
      </c>
      <c r="AP38" s="1" t="s">
        <v>637</v>
      </c>
      <c r="AQ38" s="1" t="s">
        <v>353</v>
      </c>
      <c r="AR38" s="1" t="s">
        <v>351</v>
      </c>
      <c r="AS38" s="1" t="s">
        <v>351</v>
      </c>
      <c r="AT38" s="1" t="s">
        <v>353</v>
      </c>
      <c r="AU38" s="1" t="s">
        <v>352</v>
      </c>
      <c r="AV38" s="1" t="s">
        <v>353</v>
      </c>
      <c r="AW38" s="1">
        <v>12.215999999999999</v>
      </c>
      <c r="AX38" s="1">
        <v>22.49</v>
      </c>
      <c r="AY38" s="1">
        <v>456.39699999999999</v>
      </c>
      <c r="AZ38" s="1">
        <v>2</v>
      </c>
      <c r="BA38" s="1"/>
      <c r="BB38" s="1"/>
      <c r="BC38" s="1"/>
      <c r="BD38" s="1"/>
      <c r="BE38" s="1"/>
      <c r="BF38" s="1"/>
      <c r="BG38" s="1"/>
      <c r="BH38" s="1"/>
      <c r="BI38" s="1"/>
      <c r="BJ38" s="1"/>
      <c r="BK38" s="1"/>
      <c r="BL38" s="1"/>
      <c r="BM38" s="1"/>
      <c r="BN38" s="1"/>
      <c r="BO38" s="1"/>
      <c r="BP38" s="1"/>
      <c r="BQ38" s="1"/>
      <c r="BR38" s="1"/>
      <c r="BS38" s="1"/>
      <c r="BT38" s="1"/>
      <c r="BU38" s="1"/>
      <c r="BV38" s="1"/>
      <c r="BW38" s="1">
        <v>79.542000000000002</v>
      </c>
      <c r="BX38" s="1">
        <v>881.25400000000002</v>
      </c>
      <c r="BY38" s="1">
        <v>882.07600000000002</v>
      </c>
      <c r="BZ38" s="1">
        <v>59</v>
      </c>
      <c r="CA38" s="1" t="s">
        <v>366</v>
      </c>
      <c r="CB38" s="1" t="s">
        <v>384</v>
      </c>
      <c r="CC38" s="1" t="s">
        <v>356</v>
      </c>
      <c r="CD38" s="1" t="s">
        <v>389</v>
      </c>
      <c r="CE38" s="1" t="s">
        <v>384</v>
      </c>
      <c r="CF38" s="1" t="s">
        <v>356</v>
      </c>
      <c r="CG38" s="1" t="s">
        <v>1152</v>
      </c>
      <c r="CH38" s="1" t="s">
        <v>355</v>
      </c>
      <c r="CI38" s="1" t="s">
        <v>360</v>
      </c>
      <c r="CJ38" s="1" t="s">
        <v>369</v>
      </c>
      <c r="CK38" s="1" t="s">
        <v>355</v>
      </c>
      <c r="CL38" s="1" t="s">
        <v>360</v>
      </c>
      <c r="CM38" s="1" t="s">
        <v>370</v>
      </c>
      <c r="CN38" s="1" t="s">
        <v>384</v>
      </c>
      <c r="CO38" s="1" t="s">
        <v>356</v>
      </c>
      <c r="CP38" s="1" t="s">
        <v>371</v>
      </c>
      <c r="CQ38" s="1" t="s">
        <v>355</v>
      </c>
      <c r="CR38" s="1" t="s">
        <v>360</v>
      </c>
      <c r="CS38" s="1">
        <v>5.024</v>
      </c>
      <c r="CT38" s="1">
        <v>32.924999999999997</v>
      </c>
      <c r="CU38" s="1">
        <v>36.963999999999999</v>
      </c>
      <c r="CV38" s="1">
        <v>11</v>
      </c>
      <c r="CW38" s="1" t="s">
        <v>363</v>
      </c>
      <c r="CX38" s="1" t="s">
        <v>363</v>
      </c>
      <c r="CY38" s="1" t="s">
        <v>387</v>
      </c>
      <c r="CZ38" s="1" t="s">
        <v>363</v>
      </c>
      <c r="DA38" s="1" t="s">
        <v>363</v>
      </c>
      <c r="DB38" s="1" t="s">
        <v>363</v>
      </c>
      <c r="DC38" s="1" t="s">
        <v>363</v>
      </c>
      <c r="DD38" s="1"/>
      <c r="DE38" s="1"/>
      <c r="DF38" s="1" t="s">
        <v>364</v>
      </c>
      <c r="DG38" s="1">
        <v>28.952999999999999</v>
      </c>
      <c r="DH38" s="1">
        <v>28.952999999999999</v>
      </c>
      <c r="DI38" s="1">
        <v>38.802</v>
      </c>
      <c r="DJ38" s="1">
        <v>1</v>
      </c>
      <c r="DK38" s="1" t="s">
        <v>365</v>
      </c>
      <c r="DL38" s="1">
        <v>0</v>
      </c>
      <c r="DM38" s="1">
        <v>0</v>
      </c>
      <c r="DN38" s="1">
        <v>300.00700000000001</v>
      </c>
      <c r="DO38" s="1">
        <v>0</v>
      </c>
      <c r="DP38" s="1"/>
      <c r="DQ38" s="1"/>
      <c r="DR38" s="1"/>
      <c r="DS38" s="1"/>
      <c r="DT38" s="1"/>
      <c r="DU38" s="1"/>
      <c r="DV38" s="1"/>
      <c r="DW38" s="1"/>
      <c r="DX38" s="1"/>
      <c r="DY38" s="1"/>
      <c r="DZ38" s="1"/>
      <c r="EA38" s="1"/>
      <c r="EB38" s="1"/>
      <c r="EC38" s="1"/>
      <c r="ED38" s="1"/>
      <c r="EE38" s="1"/>
      <c r="EF38" s="1"/>
      <c r="EG38" s="1"/>
      <c r="EH38" s="1"/>
      <c r="EI38" s="1"/>
      <c r="EJ38" s="1"/>
      <c r="EK38" s="1"/>
      <c r="EL38" s="1">
        <v>40.091000000000001</v>
      </c>
      <c r="EM38" s="1">
        <v>421.64100000000002</v>
      </c>
      <c r="EN38" s="1">
        <v>430.67200000000003</v>
      </c>
      <c r="EO38" s="1">
        <v>45</v>
      </c>
      <c r="EP38" s="1" t="s">
        <v>383</v>
      </c>
      <c r="EQ38" s="1" t="s">
        <v>384</v>
      </c>
      <c r="ER38" s="1" t="s">
        <v>356</v>
      </c>
      <c r="ES38" s="1" t="s">
        <v>357</v>
      </c>
      <c r="ET38" s="1" t="s">
        <v>384</v>
      </c>
      <c r="EU38" s="1" t="s">
        <v>356</v>
      </c>
      <c r="EV38" s="1" t="s">
        <v>385</v>
      </c>
      <c r="EW38" s="1" t="s">
        <v>355</v>
      </c>
      <c r="EX38" s="1" t="s">
        <v>356</v>
      </c>
      <c r="EY38" s="1" t="s">
        <v>361</v>
      </c>
      <c r="EZ38" s="1" t="s">
        <v>376</v>
      </c>
      <c r="FA38" s="1" t="s">
        <v>356</v>
      </c>
      <c r="FB38" s="1" t="s">
        <v>576</v>
      </c>
      <c r="FC38" s="1" t="s">
        <v>359</v>
      </c>
      <c r="FD38" s="1" t="s">
        <v>360</v>
      </c>
      <c r="FE38" s="1" t="s">
        <v>699</v>
      </c>
      <c r="FF38" s="1" t="s">
        <v>384</v>
      </c>
      <c r="FG38" s="1" t="s">
        <v>356</v>
      </c>
      <c r="FH38" s="1">
        <v>3.21</v>
      </c>
      <c r="FI38" s="1">
        <v>28.933</v>
      </c>
      <c r="FJ38" s="1">
        <v>30.135000000000002</v>
      </c>
      <c r="FK38" s="1">
        <v>12</v>
      </c>
      <c r="FL38" s="1" t="s">
        <v>372</v>
      </c>
      <c r="FM38" s="1" t="s">
        <v>387</v>
      </c>
      <c r="FN38" s="1" t="s">
        <v>363</v>
      </c>
      <c r="FO38" s="1" t="s">
        <v>363</v>
      </c>
      <c r="FP38" s="1" t="s">
        <v>363</v>
      </c>
      <c r="FQ38" s="1" t="s">
        <v>363</v>
      </c>
      <c r="FR38" s="1" t="s">
        <v>364</v>
      </c>
      <c r="FS38" s="1" t="s">
        <v>387</v>
      </c>
      <c r="FT38" s="1"/>
      <c r="FU38" s="1"/>
      <c r="FV38" s="1" t="s">
        <v>363</v>
      </c>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v>1</v>
      </c>
      <c r="JH38" s="1" t="s">
        <v>528</v>
      </c>
      <c r="JI38" t="str">
        <f t="shared" si="3"/>
        <v>CORAS</v>
      </c>
      <c r="JJ38" t="str">
        <f t="shared" si="4"/>
        <v>G2</v>
      </c>
      <c r="JK38" s="1" t="s">
        <v>981</v>
      </c>
    </row>
    <row r="39" spans="1:271" x14ac:dyDescent="0.2">
      <c r="A39" t="str">
        <f t="shared" si="2"/>
        <v>R_2y4a58qbrSAKxpv</v>
      </c>
      <c r="B39" s="7">
        <v>42992.456944444442</v>
      </c>
      <c r="C39" s="7">
        <v>42992.48541666667</v>
      </c>
      <c r="D39" s="1" t="s">
        <v>237</v>
      </c>
      <c r="E39" s="1"/>
      <c r="F39" s="1">
        <v>100</v>
      </c>
      <c r="G39" s="1">
        <v>2473</v>
      </c>
      <c r="H39" s="1" t="b">
        <v>1</v>
      </c>
      <c r="I39" s="7">
        <v>42992.48541666667</v>
      </c>
      <c r="J39" s="1" t="s">
        <v>812</v>
      </c>
      <c r="K39" s="1"/>
      <c r="L39" s="1"/>
      <c r="M39" s="1"/>
      <c r="N39" s="1"/>
      <c r="O39" s="1"/>
      <c r="P39" s="1"/>
      <c r="Q39" s="1" t="s">
        <v>344</v>
      </c>
      <c r="R39" s="1" t="s">
        <v>345</v>
      </c>
      <c r="S39" s="1">
        <v>44.84</v>
      </c>
      <c r="T39" s="1">
        <v>44.84</v>
      </c>
      <c r="U39" s="1">
        <v>48.671999999999997</v>
      </c>
      <c r="V39" s="1">
        <v>1</v>
      </c>
      <c r="W39" s="1" t="s">
        <v>346</v>
      </c>
      <c r="X39" s="1">
        <v>2.3439999999999999</v>
      </c>
      <c r="Y39" s="1">
        <v>7.1559999999999997</v>
      </c>
      <c r="Z39" s="1">
        <v>9.2110000000000003</v>
      </c>
      <c r="AA39" s="1">
        <v>3</v>
      </c>
      <c r="AB39" s="1">
        <v>23</v>
      </c>
      <c r="AC39" s="1" t="s">
        <v>683</v>
      </c>
      <c r="AD39" s="1" t="s">
        <v>348</v>
      </c>
      <c r="AE39" s="1" t="s">
        <v>382</v>
      </c>
      <c r="AF39" s="1">
        <v>5</v>
      </c>
      <c r="AG39" s="1" t="s">
        <v>813</v>
      </c>
      <c r="AH39" s="1" t="s">
        <v>348</v>
      </c>
      <c r="AI39" s="1"/>
      <c r="AJ39" s="1"/>
      <c r="AK39" s="1" t="s">
        <v>348</v>
      </c>
      <c r="AL39" s="1"/>
      <c r="AM39" s="1" t="s">
        <v>814</v>
      </c>
      <c r="AN39" s="1">
        <v>-99</v>
      </c>
      <c r="AO39" s="1" t="s">
        <v>351</v>
      </c>
      <c r="AP39" s="1" t="s">
        <v>637</v>
      </c>
      <c r="AQ39" s="1" t="s">
        <v>353</v>
      </c>
      <c r="AR39" s="1" t="s">
        <v>637</v>
      </c>
      <c r="AS39" s="1" t="s">
        <v>637</v>
      </c>
      <c r="AT39" s="1" t="s">
        <v>353</v>
      </c>
      <c r="AU39" s="1" t="s">
        <v>353</v>
      </c>
      <c r="AV39" s="1" t="s">
        <v>351</v>
      </c>
      <c r="AW39" s="1">
        <v>33.61</v>
      </c>
      <c r="AX39" s="1">
        <v>33.61</v>
      </c>
      <c r="AY39" s="1">
        <v>332.71</v>
      </c>
      <c r="AZ39" s="1">
        <v>1</v>
      </c>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v>10.433999999999999</v>
      </c>
      <c r="CT39" s="1">
        <v>43.006999999999998</v>
      </c>
      <c r="CU39" s="1">
        <v>46.183999999999997</v>
      </c>
      <c r="CV39" s="1">
        <v>8</v>
      </c>
      <c r="CW39" s="1" t="s">
        <v>387</v>
      </c>
      <c r="CX39" s="1" t="s">
        <v>363</v>
      </c>
      <c r="CY39" s="1" t="s">
        <v>387</v>
      </c>
      <c r="CZ39" s="1" t="s">
        <v>363</v>
      </c>
      <c r="DA39" s="1" t="s">
        <v>387</v>
      </c>
      <c r="DB39" s="1"/>
      <c r="DC39" s="1"/>
      <c r="DD39" s="1" t="s">
        <v>363</v>
      </c>
      <c r="DE39" s="1" t="s">
        <v>387</v>
      </c>
      <c r="DF39" s="1" t="s">
        <v>387</v>
      </c>
      <c r="DG39" s="1">
        <v>29.062000000000001</v>
      </c>
      <c r="DH39" s="1">
        <v>29.062000000000001</v>
      </c>
      <c r="DI39" s="1">
        <v>30.733000000000001</v>
      </c>
      <c r="DJ39" s="1">
        <v>1</v>
      </c>
      <c r="DK39" s="1" t="s">
        <v>365</v>
      </c>
      <c r="DL39" s="1">
        <v>0</v>
      </c>
      <c r="DM39" s="1">
        <v>0</v>
      </c>
      <c r="DN39" s="1">
        <v>300.00799999999998</v>
      </c>
      <c r="DO39" s="1">
        <v>0</v>
      </c>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v>6.4489999999999998</v>
      </c>
      <c r="FI39" s="1">
        <v>42.682000000000002</v>
      </c>
      <c r="FJ39" s="1">
        <v>44.762</v>
      </c>
      <c r="FK39" s="1">
        <v>9</v>
      </c>
      <c r="FL39" s="1" t="s">
        <v>363</v>
      </c>
      <c r="FM39" s="1" t="s">
        <v>387</v>
      </c>
      <c r="FN39" s="1" t="s">
        <v>387</v>
      </c>
      <c r="FO39" s="1" t="s">
        <v>387</v>
      </c>
      <c r="FP39" s="1" t="s">
        <v>387</v>
      </c>
      <c r="FQ39" s="1" t="s">
        <v>387</v>
      </c>
      <c r="FR39" s="1"/>
      <c r="FS39" s="1"/>
      <c r="FT39" s="1" t="s">
        <v>364</v>
      </c>
      <c r="FU39" s="1" t="s">
        <v>387</v>
      </c>
      <c r="FV39" s="1" t="s">
        <v>387</v>
      </c>
      <c r="FW39" s="1"/>
      <c r="FX39" s="1"/>
      <c r="FY39" s="1"/>
      <c r="FZ39" s="1"/>
      <c r="GA39" s="1"/>
      <c r="GB39" s="1"/>
      <c r="GC39" s="1"/>
      <c r="GD39" s="1"/>
      <c r="GE39" s="1"/>
      <c r="GF39" s="1"/>
      <c r="GG39" s="1"/>
      <c r="GH39" s="1"/>
      <c r="GI39" s="1"/>
      <c r="GJ39" s="1"/>
      <c r="GK39" s="1"/>
      <c r="GL39" s="1"/>
      <c r="GM39" s="1"/>
      <c r="GN39" s="1"/>
      <c r="GO39" s="1"/>
      <c r="GP39" s="1"/>
      <c r="GQ39" s="1"/>
      <c r="GR39" s="1"/>
      <c r="GS39" s="1">
        <v>45.869</v>
      </c>
      <c r="GT39" s="1">
        <v>796.28</v>
      </c>
      <c r="GU39" s="1">
        <v>1142.4090000000001</v>
      </c>
      <c r="GV39" s="1">
        <v>37</v>
      </c>
      <c r="GW39" s="1" t="s">
        <v>366</v>
      </c>
      <c r="GX39" s="1" t="s">
        <v>384</v>
      </c>
      <c r="GY39" s="1" t="s">
        <v>360</v>
      </c>
      <c r="GZ39" s="1" t="s">
        <v>389</v>
      </c>
      <c r="HA39" s="1" t="s">
        <v>384</v>
      </c>
      <c r="HB39" s="1" t="s">
        <v>356</v>
      </c>
      <c r="HC39" s="1" t="s">
        <v>592</v>
      </c>
      <c r="HD39" s="1" t="s">
        <v>384</v>
      </c>
      <c r="HE39" s="1" t="s">
        <v>356</v>
      </c>
      <c r="HF39" s="1" t="s">
        <v>369</v>
      </c>
      <c r="HG39" s="1" t="s">
        <v>384</v>
      </c>
      <c r="HH39" s="1" t="s">
        <v>356</v>
      </c>
      <c r="HI39" s="1" t="s">
        <v>370</v>
      </c>
      <c r="HJ39" s="1" t="s">
        <v>384</v>
      </c>
      <c r="HK39" s="1" t="s">
        <v>356</v>
      </c>
      <c r="HL39" s="1" t="s">
        <v>371</v>
      </c>
      <c r="HM39" s="1" t="s">
        <v>384</v>
      </c>
      <c r="HN39" s="1" t="s">
        <v>356</v>
      </c>
      <c r="HO39" s="1"/>
      <c r="HP39" s="1"/>
      <c r="HQ39" s="1"/>
      <c r="HR39" s="1"/>
      <c r="HS39" s="1"/>
      <c r="HT39" s="1"/>
      <c r="HU39" s="1"/>
      <c r="HV39" s="1"/>
      <c r="HW39" s="1"/>
      <c r="HX39" s="1"/>
      <c r="HY39" s="1"/>
      <c r="HZ39" s="1"/>
      <c r="IA39" s="1"/>
      <c r="IB39" s="1"/>
      <c r="IC39" s="1"/>
      <c r="ID39" s="1"/>
      <c r="IE39" s="1"/>
      <c r="IF39" s="1"/>
      <c r="IG39" s="1"/>
      <c r="IH39" s="1"/>
      <c r="II39" s="1"/>
      <c r="IJ39" s="1"/>
      <c r="IK39" s="1">
        <v>31.573</v>
      </c>
      <c r="IL39" s="1">
        <v>366.154</v>
      </c>
      <c r="IM39" s="1">
        <v>369.28</v>
      </c>
      <c r="IN39" s="1">
        <v>22</v>
      </c>
      <c r="IO39" s="1" t="s">
        <v>354</v>
      </c>
      <c r="IP39" s="1" t="s">
        <v>384</v>
      </c>
      <c r="IQ39" s="1" t="s">
        <v>360</v>
      </c>
      <c r="IR39" s="1" t="s">
        <v>641</v>
      </c>
      <c r="IS39" s="1" t="s">
        <v>355</v>
      </c>
      <c r="IT39" s="1" t="s">
        <v>360</v>
      </c>
      <c r="IU39" s="1" t="s">
        <v>809</v>
      </c>
      <c r="IV39" s="1" t="s">
        <v>384</v>
      </c>
      <c r="IW39" s="1" t="s">
        <v>356</v>
      </c>
      <c r="IX39" s="1" t="s">
        <v>354</v>
      </c>
      <c r="IY39" s="1" t="s">
        <v>384</v>
      </c>
      <c r="IZ39" s="1" t="s">
        <v>356</v>
      </c>
      <c r="JA39" s="1" t="s">
        <v>805</v>
      </c>
      <c r="JB39" s="1" t="s">
        <v>384</v>
      </c>
      <c r="JC39" s="1" t="s">
        <v>356</v>
      </c>
      <c r="JD39" s="1" t="s">
        <v>361</v>
      </c>
      <c r="JE39" s="1" t="s">
        <v>359</v>
      </c>
      <c r="JF39" s="1" t="s">
        <v>368</v>
      </c>
      <c r="JG39" s="1">
        <v>0</v>
      </c>
      <c r="JH39" s="1" t="s">
        <v>529</v>
      </c>
      <c r="JI39" t="str">
        <f t="shared" si="3"/>
        <v>Tabular</v>
      </c>
      <c r="JJ39" t="str">
        <f t="shared" si="4"/>
        <v>G2</v>
      </c>
      <c r="JK39" s="1" t="s">
        <v>981</v>
      </c>
    </row>
    <row r="40" spans="1:271" x14ac:dyDescent="0.2">
      <c r="A40" t="str">
        <f t="shared" si="2"/>
        <v>R_23IXHF9fPN6Ik3D</v>
      </c>
      <c r="B40" s="7">
        <v>42992.456250000003</v>
      </c>
      <c r="C40" s="7">
        <v>42992.48541666667</v>
      </c>
      <c r="D40" s="1" t="s">
        <v>237</v>
      </c>
      <c r="E40" s="1"/>
      <c r="F40" s="1">
        <v>100</v>
      </c>
      <c r="G40" s="1">
        <v>2553</v>
      </c>
      <c r="H40" s="1" t="b">
        <v>1</v>
      </c>
      <c r="I40" s="7">
        <v>42992.48541666667</v>
      </c>
      <c r="J40" s="1" t="s">
        <v>815</v>
      </c>
      <c r="K40" s="1"/>
      <c r="L40" s="1"/>
      <c r="M40" s="1"/>
      <c r="N40" s="1"/>
      <c r="O40" s="1"/>
      <c r="P40" s="1"/>
      <c r="Q40" s="1" t="s">
        <v>344</v>
      </c>
      <c r="R40" s="1" t="s">
        <v>345</v>
      </c>
      <c r="S40" s="1">
        <v>101.57</v>
      </c>
      <c r="T40" s="1">
        <v>101.57</v>
      </c>
      <c r="U40" s="1">
        <v>107.52800000000001</v>
      </c>
      <c r="V40" s="1">
        <v>1</v>
      </c>
      <c r="W40" s="1" t="s">
        <v>346</v>
      </c>
      <c r="X40" s="1">
        <v>1.3660000000000001</v>
      </c>
      <c r="Y40" s="1">
        <v>6.8460000000000001</v>
      </c>
      <c r="Z40" s="1">
        <v>8.2669999999999995</v>
      </c>
      <c r="AA40" s="1">
        <v>3</v>
      </c>
      <c r="AB40" s="1">
        <v>29</v>
      </c>
      <c r="AC40" s="1" t="s">
        <v>347</v>
      </c>
      <c r="AD40" s="1" t="s">
        <v>348</v>
      </c>
      <c r="AE40" s="1" t="s">
        <v>349</v>
      </c>
      <c r="AF40" s="1">
        <v>8</v>
      </c>
      <c r="AG40" s="1" t="s">
        <v>816</v>
      </c>
      <c r="AH40" s="1" t="s">
        <v>350</v>
      </c>
      <c r="AI40" s="1">
        <v>2</v>
      </c>
      <c r="AJ40" s="1" t="s">
        <v>817</v>
      </c>
      <c r="AK40" s="1" t="s">
        <v>350</v>
      </c>
      <c r="AL40" s="1" t="s">
        <v>818</v>
      </c>
      <c r="AM40" s="1" t="s">
        <v>636</v>
      </c>
      <c r="AN40" s="1">
        <v>-99</v>
      </c>
      <c r="AO40" s="1" t="s">
        <v>351</v>
      </c>
      <c r="AP40" s="1" t="s">
        <v>637</v>
      </c>
      <c r="AQ40" s="1" t="s">
        <v>351</v>
      </c>
      <c r="AR40" s="1" t="s">
        <v>351</v>
      </c>
      <c r="AS40" s="1" t="s">
        <v>351</v>
      </c>
      <c r="AT40" s="1" t="s">
        <v>351</v>
      </c>
      <c r="AU40" s="1" t="s">
        <v>351</v>
      </c>
      <c r="AV40" s="1" t="s">
        <v>351</v>
      </c>
      <c r="AW40" s="1">
        <v>31.866</v>
      </c>
      <c r="AX40" s="1">
        <v>384.12900000000002</v>
      </c>
      <c r="AY40" s="1">
        <v>402.46300000000002</v>
      </c>
      <c r="AZ40" s="1">
        <v>3</v>
      </c>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v>4.0720000000000001</v>
      </c>
      <c r="CT40" s="1">
        <v>37.646999999999998</v>
      </c>
      <c r="CU40" s="1">
        <v>39.261000000000003</v>
      </c>
      <c r="CV40" s="1">
        <v>14</v>
      </c>
      <c r="CW40" s="1" t="s">
        <v>387</v>
      </c>
      <c r="CX40" s="1" t="s">
        <v>387</v>
      </c>
      <c r="CY40" s="1" t="s">
        <v>387</v>
      </c>
      <c r="CZ40" s="1" t="s">
        <v>363</v>
      </c>
      <c r="DA40" s="1" t="s">
        <v>387</v>
      </c>
      <c r="DB40" s="1"/>
      <c r="DC40" s="1"/>
      <c r="DD40" s="1" t="s">
        <v>387</v>
      </c>
      <c r="DE40" s="1" t="s">
        <v>372</v>
      </c>
      <c r="DF40" s="1" t="s">
        <v>363</v>
      </c>
      <c r="DG40" s="1">
        <v>6.641</v>
      </c>
      <c r="DH40" s="1">
        <v>14.635999999999999</v>
      </c>
      <c r="DI40" s="1">
        <v>16.925000000000001</v>
      </c>
      <c r="DJ40" s="1">
        <v>8</v>
      </c>
      <c r="DK40" s="1" t="s">
        <v>365</v>
      </c>
      <c r="DL40" s="1">
        <v>1.52</v>
      </c>
      <c r="DM40" s="1">
        <v>12.191000000000001</v>
      </c>
      <c r="DN40" s="1">
        <v>300.00200000000001</v>
      </c>
      <c r="DO40" s="1">
        <v>4</v>
      </c>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v>4.3620000000000001</v>
      </c>
      <c r="FI40" s="1">
        <v>34.972999999999999</v>
      </c>
      <c r="FJ40" s="1">
        <v>35.92</v>
      </c>
      <c r="FK40" s="1">
        <v>11</v>
      </c>
      <c r="FL40" s="1" t="s">
        <v>375</v>
      </c>
      <c r="FM40" s="1" t="s">
        <v>387</v>
      </c>
      <c r="FN40" s="1" t="s">
        <v>363</v>
      </c>
      <c r="FO40" s="1" t="s">
        <v>363</v>
      </c>
      <c r="FP40" s="1" t="s">
        <v>363</v>
      </c>
      <c r="FQ40" s="1" t="s">
        <v>372</v>
      </c>
      <c r="FR40" s="1"/>
      <c r="FS40" s="1"/>
      <c r="FT40" s="1" t="s">
        <v>372</v>
      </c>
      <c r="FU40" s="1" t="s">
        <v>363</v>
      </c>
      <c r="FV40" s="1" t="s">
        <v>363</v>
      </c>
      <c r="FW40" s="1"/>
      <c r="FX40" s="1"/>
      <c r="FY40" s="1"/>
      <c r="FZ40" s="1"/>
      <c r="GA40" s="1"/>
      <c r="GB40" s="1"/>
      <c r="GC40" s="1"/>
      <c r="GD40" s="1"/>
      <c r="GE40" s="1"/>
      <c r="GF40" s="1"/>
      <c r="GG40" s="1"/>
      <c r="GH40" s="1"/>
      <c r="GI40" s="1"/>
      <c r="GJ40" s="1"/>
      <c r="GK40" s="1"/>
      <c r="GL40" s="1"/>
      <c r="GM40" s="1"/>
      <c r="GN40" s="1"/>
      <c r="GO40" s="1"/>
      <c r="GP40" s="1"/>
      <c r="GQ40" s="1"/>
      <c r="GR40" s="1"/>
      <c r="GS40" s="1">
        <v>2.5619999999999998</v>
      </c>
      <c r="GT40" s="1">
        <v>959.57100000000003</v>
      </c>
      <c r="GU40" s="1">
        <v>961.71</v>
      </c>
      <c r="GV40" s="1">
        <v>124</v>
      </c>
      <c r="GW40" s="1" t="s">
        <v>366</v>
      </c>
      <c r="GX40" s="1" t="s">
        <v>376</v>
      </c>
      <c r="GY40" s="1" t="s">
        <v>377</v>
      </c>
      <c r="GZ40" s="1" t="s">
        <v>389</v>
      </c>
      <c r="HA40" s="1" t="s">
        <v>376</v>
      </c>
      <c r="HB40" s="1" t="s">
        <v>377</v>
      </c>
      <c r="HC40" s="1" t="s">
        <v>1180</v>
      </c>
      <c r="HD40" s="1" t="s">
        <v>376</v>
      </c>
      <c r="HE40" s="1" t="s">
        <v>377</v>
      </c>
      <c r="HF40" s="1" t="s">
        <v>369</v>
      </c>
      <c r="HG40" s="1" t="s">
        <v>376</v>
      </c>
      <c r="HH40" s="1" t="s">
        <v>356</v>
      </c>
      <c r="HI40" s="1" t="s">
        <v>370</v>
      </c>
      <c r="HJ40" s="1" t="s">
        <v>376</v>
      </c>
      <c r="HK40" s="1" t="s">
        <v>356</v>
      </c>
      <c r="HL40" s="1" t="s">
        <v>371</v>
      </c>
      <c r="HM40" s="1" t="s">
        <v>376</v>
      </c>
      <c r="HN40" s="1" t="s">
        <v>377</v>
      </c>
      <c r="HO40" s="1"/>
      <c r="HP40" s="1"/>
      <c r="HQ40" s="1"/>
      <c r="HR40" s="1"/>
      <c r="HS40" s="1"/>
      <c r="HT40" s="1"/>
      <c r="HU40" s="1"/>
      <c r="HV40" s="1"/>
      <c r="HW40" s="1"/>
      <c r="HX40" s="1"/>
      <c r="HY40" s="1"/>
      <c r="HZ40" s="1"/>
      <c r="IA40" s="1"/>
      <c r="IB40" s="1"/>
      <c r="IC40" s="1"/>
      <c r="ID40" s="1"/>
      <c r="IE40" s="1"/>
      <c r="IF40" s="1"/>
      <c r="IG40" s="1"/>
      <c r="IH40" s="1"/>
      <c r="II40" s="1"/>
      <c r="IJ40" s="1"/>
      <c r="IK40" s="1">
        <v>74.94</v>
      </c>
      <c r="IL40" s="1">
        <v>479.97399999999999</v>
      </c>
      <c r="IM40" s="1">
        <v>481.14499999999998</v>
      </c>
      <c r="IN40" s="1">
        <v>48</v>
      </c>
      <c r="IO40" s="1" t="s">
        <v>354</v>
      </c>
      <c r="IP40" s="1" t="s">
        <v>359</v>
      </c>
      <c r="IQ40" s="1" t="s">
        <v>360</v>
      </c>
      <c r="IR40" s="1" t="s">
        <v>573</v>
      </c>
      <c r="IS40" s="1" t="s">
        <v>359</v>
      </c>
      <c r="IT40" s="1" t="s">
        <v>360</v>
      </c>
      <c r="IU40" s="1" t="s">
        <v>770</v>
      </c>
      <c r="IV40" s="1" t="s">
        <v>355</v>
      </c>
      <c r="IW40" s="1" t="s">
        <v>360</v>
      </c>
      <c r="IX40" s="1" t="s">
        <v>370</v>
      </c>
      <c r="IY40" s="1" t="s">
        <v>355</v>
      </c>
      <c r="IZ40" s="1" t="s">
        <v>356</v>
      </c>
      <c r="JA40" s="1" t="s">
        <v>819</v>
      </c>
      <c r="JB40" s="1" t="s">
        <v>359</v>
      </c>
      <c r="JC40" s="1" t="s">
        <v>360</v>
      </c>
      <c r="JD40" s="1" t="s">
        <v>370</v>
      </c>
      <c r="JE40" s="1" t="s">
        <v>355</v>
      </c>
      <c r="JF40" s="1" t="s">
        <v>360</v>
      </c>
      <c r="JG40" s="1">
        <v>1</v>
      </c>
      <c r="JH40" s="1" t="s">
        <v>529</v>
      </c>
      <c r="JI40" t="str">
        <f t="shared" si="3"/>
        <v>Tabular</v>
      </c>
      <c r="JJ40" t="str">
        <f t="shared" si="4"/>
        <v>G2</v>
      </c>
      <c r="JK40" s="1" t="s">
        <v>981</v>
      </c>
    </row>
    <row r="41" spans="1:271" x14ac:dyDescent="0.2">
      <c r="A41" t="str">
        <f t="shared" si="2"/>
        <v>R_2Bwwnw368gSGFBS</v>
      </c>
      <c r="B41" s="7">
        <v>42992.456250000003</v>
      </c>
      <c r="C41" s="7">
        <v>42992.486111111109</v>
      </c>
      <c r="D41" s="1" t="s">
        <v>237</v>
      </c>
      <c r="E41" s="1"/>
      <c r="F41" s="1">
        <v>100</v>
      </c>
      <c r="G41" s="1">
        <v>2556</v>
      </c>
      <c r="H41" s="1" t="b">
        <v>1</v>
      </c>
      <c r="I41" s="7">
        <v>42992.486111111109</v>
      </c>
      <c r="J41" s="1" t="s">
        <v>820</v>
      </c>
      <c r="K41" s="1"/>
      <c r="L41" s="1"/>
      <c r="M41" s="1"/>
      <c r="N41" s="1"/>
      <c r="O41" s="1"/>
      <c r="P41" s="1"/>
      <c r="Q41" s="1" t="s">
        <v>344</v>
      </c>
      <c r="R41" s="1" t="s">
        <v>345</v>
      </c>
      <c r="S41" s="1">
        <v>42.506999999999998</v>
      </c>
      <c r="T41" s="1">
        <v>113.139</v>
      </c>
      <c r="U41" s="1">
        <v>119.574</v>
      </c>
      <c r="V41" s="1">
        <v>14</v>
      </c>
      <c r="W41" s="1" t="s">
        <v>346</v>
      </c>
      <c r="X41" s="1">
        <v>33.033000000000001</v>
      </c>
      <c r="Y41" s="1">
        <v>58.354999999999997</v>
      </c>
      <c r="Z41" s="1">
        <v>58.436</v>
      </c>
      <c r="AA41" s="1">
        <v>8</v>
      </c>
      <c r="AB41" s="1">
        <v>23</v>
      </c>
      <c r="AC41" s="1" t="s">
        <v>347</v>
      </c>
      <c r="AD41" s="1" t="s">
        <v>348</v>
      </c>
      <c r="AE41" s="1" t="s">
        <v>671</v>
      </c>
      <c r="AF41" s="1">
        <v>5</v>
      </c>
      <c r="AG41" s="1" t="s">
        <v>821</v>
      </c>
      <c r="AH41" s="1" t="s">
        <v>348</v>
      </c>
      <c r="AI41" s="1"/>
      <c r="AJ41" s="1"/>
      <c r="AK41" s="1" t="s">
        <v>350</v>
      </c>
      <c r="AL41" s="1" t="s">
        <v>822</v>
      </c>
      <c r="AM41" s="1" t="s">
        <v>636</v>
      </c>
      <c r="AN41" s="1">
        <v>-99</v>
      </c>
      <c r="AO41" s="1" t="s">
        <v>351</v>
      </c>
      <c r="AP41" s="1" t="s">
        <v>353</v>
      </c>
      <c r="AQ41" s="1" t="s">
        <v>351</v>
      </c>
      <c r="AR41" s="1" t="s">
        <v>637</v>
      </c>
      <c r="AS41" s="1" t="s">
        <v>351</v>
      </c>
      <c r="AT41" s="1" t="s">
        <v>637</v>
      </c>
      <c r="AU41" s="1" t="s">
        <v>637</v>
      </c>
      <c r="AV41" s="1" t="s">
        <v>351</v>
      </c>
      <c r="AW41" s="1">
        <v>3.4630000000000001</v>
      </c>
      <c r="AX41" s="1">
        <v>396.97500000000002</v>
      </c>
      <c r="AY41" s="1">
        <v>400.661</v>
      </c>
      <c r="AZ41" s="1">
        <v>6</v>
      </c>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v>5.5359999999999996</v>
      </c>
      <c r="CT41" s="1">
        <v>40.850999999999999</v>
      </c>
      <c r="CU41" s="1">
        <v>41.603000000000002</v>
      </c>
      <c r="CV41" s="1">
        <v>23</v>
      </c>
      <c r="CW41" s="1" t="s">
        <v>363</v>
      </c>
      <c r="CX41" s="1" t="s">
        <v>363</v>
      </c>
      <c r="CY41" s="1" t="s">
        <v>364</v>
      </c>
      <c r="CZ41" s="1" t="s">
        <v>364</v>
      </c>
      <c r="DA41" s="1" t="s">
        <v>372</v>
      </c>
      <c r="DB41" s="1"/>
      <c r="DC41" s="1"/>
      <c r="DD41" s="1" t="s">
        <v>372</v>
      </c>
      <c r="DE41" s="1" t="s">
        <v>375</v>
      </c>
      <c r="DF41" s="1" t="s">
        <v>372</v>
      </c>
      <c r="DG41" s="1">
        <v>16.391999999999999</v>
      </c>
      <c r="DH41" s="1">
        <v>16.396000000000001</v>
      </c>
      <c r="DI41" s="1">
        <v>18.04</v>
      </c>
      <c r="DJ41" s="1">
        <v>2</v>
      </c>
      <c r="DK41" s="1" t="s">
        <v>365</v>
      </c>
      <c r="DL41" s="1">
        <v>7.2210000000000001</v>
      </c>
      <c r="DM41" s="1">
        <v>261.10300000000001</v>
      </c>
      <c r="DN41" s="1">
        <v>300.01799999999997</v>
      </c>
      <c r="DO41" s="1">
        <v>13</v>
      </c>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v>4.5709999999999997</v>
      </c>
      <c r="FI41" s="1">
        <v>35.616</v>
      </c>
      <c r="FJ41" s="1">
        <v>36.847000000000001</v>
      </c>
      <c r="FK41" s="1">
        <v>24</v>
      </c>
      <c r="FL41" s="1" t="s">
        <v>375</v>
      </c>
      <c r="FM41" s="1" t="s">
        <v>387</v>
      </c>
      <c r="FN41" s="1" t="s">
        <v>363</v>
      </c>
      <c r="FO41" s="1" t="s">
        <v>363</v>
      </c>
      <c r="FP41" s="1" t="s">
        <v>363</v>
      </c>
      <c r="FQ41" s="1" t="s">
        <v>375</v>
      </c>
      <c r="FR41" s="1"/>
      <c r="FS41" s="1"/>
      <c r="FT41" s="1" t="s">
        <v>375</v>
      </c>
      <c r="FU41" s="1" t="s">
        <v>372</v>
      </c>
      <c r="FV41" s="1" t="s">
        <v>363</v>
      </c>
      <c r="FW41" s="1">
        <v>2.641</v>
      </c>
      <c r="FX41" s="1">
        <v>798.49300000000005</v>
      </c>
      <c r="FY41" s="1">
        <v>800.27</v>
      </c>
      <c r="FZ41" s="1">
        <v>267</v>
      </c>
      <c r="GA41" s="1" t="s">
        <v>354</v>
      </c>
      <c r="GB41" s="1" t="s">
        <v>384</v>
      </c>
      <c r="GC41" s="1" t="s">
        <v>368</v>
      </c>
      <c r="GD41" s="1" t="s">
        <v>743</v>
      </c>
      <c r="GE41" s="1" t="s">
        <v>384</v>
      </c>
      <c r="GF41" s="1" t="s">
        <v>360</v>
      </c>
      <c r="GG41" s="1" t="s">
        <v>685</v>
      </c>
      <c r="GH41" s="1" t="s">
        <v>384</v>
      </c>
      <c r="GI41" s="1" t="s">
        <v>360</v>
      </c>
      <c r="GJ41" s="1" t="s">
        <v>361</v>
      </c>
      <c r="GK41" s="1" t="s">
        <v>384</v>
      </c>
      <c r="GL41" s="1" t="s">
        <v>360</v>
      </c>
      <c r="GM41" s="1" t="s">
        <v>362</v>
      </c>
      <c r="GN41" s="1" t="s">
        <v>384</v>
      </c>
      <c r="GO41" s="1" t="s">
        <v>360</v>
      </c>
      <c r="GP41" s="1" t="s">
        <v>354</v>
      </c>
      <c r="GQ41" s="1" t="s">
        <v>355</v>
      </c>
      <c r="GR41" s="1" t="s">
        <v>368</v>
      </c>
      <c r="GS41" s="1"/>
      <c r="GT41" s="1"/>
      <c r="GU41" s="1"/>
      <c r="GV41" s="1"/>
      <c r="GW41" s="1"/>
      <c r="GX41" s="1"/>
      <c r="GY41" s="1"/>
      <c r="GZ41" s="1"/>
      <c r="HA41" s="1"/>
      <c r="HB41" s="1"/>
      <c r="HC41" s="1"/>
      <c r="HD41" s="1"/>
      <c r="HE41" s="1"/>
      <c r="HF41" s="1"/>
      <c r="HG41" s="1"/>
      <c r="HH41" s="1"/>
      <c r="HI41" s="1"/>
      <c r="HJ41" s="1"/>
      <c r="HK41" s="1"/>
      <c r="HL41" s="1"/>
      <c r="HM41" s="1"/>
      <c r="HN41" s="1"/>
      <c r="HO41" s="1">
        <v>2.7360000000000002</v>
      </c>
      <c r="HP41" s="1">
        <v>521.29499999999996</v>
      </c>
      <c r="HQ41" s="1">
        <v>521.33100000000002</v>
      </c>
      <c r="HR41" s="1">
        <v>197</v>
      </c>
      <c r="HS41" s="1" t="s">
        <v>823</v>
      </c>
      <c r="HT41" s="1" t="s">
        <v>378</v>
      </c>
      <c r="HU41" s="1" t="s">
        <v>360</v>
      </c>
      <c r="HV41" s="1" t="s">
        <v>824</v>
      </c>
      <c r="HW41" s="1" t="s">
        <v>359</v>
      </c>
      <c r="HX41" s="1" t="s">
        <v>360</v>
      </c>
      <c r="HY41" s="1" t="s">
        <v>825</v>
      </c>
      <c r="HZ41" s="1" t="s">
        <v>378</v>
      </c>
      <c r="IA41" s="1" t="s">
        <v>368</v>
      </c>
      <c r="IB41" s="1" t="s">
        <v>1188</v>
      </c>
      <c r="IC41" s="1" t="s">
        <v>359</v>
      </c>
      <c r="ID41" s="1" t="s">
        <v>360</v>
      </c>
      <c r="IE41" s="1" t="s">
        <v>354</v>
      </c>
      <c r="IF41" s="1" t="s">
        <v>378</v>
      </c>
      <c r="IG41" s="1" t="s">
        <v>368</v>
      </c>
      <c r="IH41" s="1" t="s">
        <v>1189</v>
      </c>
      <c r="II41" s="1" t="s">
        <v>378</v>
      </c>
      <c r="IJ41" s="1" t="s">
        <v>360</v>
      </c>
      <c r="IK41" s="1"/>
      <c r="IL41" s="1"/>
      <c r="IM41" s="1"/>
      <c r="IN41" s="1"/>
      <c r="IO41" s="1"/>
      <c r="IP41" s="1"/>
      <c r="IQ41" s="1"/>
      <c r="IR41" s="1"/>
      <c r="IS41" s="1"/>
      <c r="IT41" s="1"/>
      <c r="IU41" s="1"/>
      <c r="IV41" s="1"/>
      <c r="IW41" s="1"/>
      <c r="IX41" s="1"/>
      <c r="IY41" s="1"/>
      <c r="IZ41" s="1"/>
      <c r="JA41" s="1"/>
      <c r="JB41" s="1"/>
      <c r="JC41" s="1"/>
      <c r="JD41" s="1"/>
      <c r="JE41" s="1"/>
      <c r="JF41" s="1"/>
      <c r="JG41" s="1">
        <v>0</v>
      </c>
      <c r="JH41" s="1" t="s">
        <v>381</v>
      </c>
      <c r="JI41" t="str">
        <f t="shared" si="3"/>
        <v>Tabular</v>
      </c>
      <c r="JJ41" t="str">
        <f t="shared" si="4"/>
        <v>G1</v>
      </c>
      <c r="JK41" s="1" t="s">
        <v>981</v>
      </c>
    </row>
    <row r="42" spans="1:271" x14ac:dyDescent="0.2">
      <c r="A42" t="str">
        <f t="shared" si="2"/>
        <v>R_2YDRWzLJocTz13R</v>
      </c>
      <c r="B42" s="7">
        <v>42992.456250000003</v>
      </c>
      <c r="C42" s="7">
        <v>42992.486111111109</v>
      </c>
      <c r="D42" s="1" t="s">
        <v>237</v>
      </c>
      <c r="E42" s="1"/>
      <c r="F42" s="1">
        <v>100</v>
      </c>
      <c r="G42" s="1">
        <v>2601</v>
      </c>
      <c r="H42" s="1" t="b">
        <v>1</v>
      </c>
      <c r="I42" s="7">
        <v>42992.486111111109</v>
      </c>
      <c r="J42" s="1" t="s">
        <v>826</v>
      </c>
      <c r="K42" s="1"/>
      <c r="L42" s="1"/>
      <c r="M42" s="1"/>
      <c r="N42" s="1"/>
      <c r="O42" s="1"/>
      <c r="P42" s="1"/>
      <c r="Q42" s="1" t="s">
        <v>344</v>
      </c>
      <c r="R42" s="1" t="s">
        <v>345</v>
      </c>
      <c r="S42" s="1">
        <v>64.635000000000005</v>
      </c>
      <c r="T42" s="1">
        <v>94.756</v>
      </c>
      <c r="U42" s="1">
        <v>96.486999999999995</v>
      </c>
      <c r="V42" s="1">
        <v>5</v>
      </c>
      <c r="W42" s="1" t="s">
        <v>346</v>
      </c>
      <c r="X42" s="1">
        <v>19.966999999999999</v>
      </c>
      <c r="Y42" s="1">
        <v>24.047999999999998</v>
      </c>
      <c r="Z42" s="1">
        <v>26.231000000000002</v>
      </c>
      <c r="AA42" s="1">
        <v>6</v>
      </c>
      <c r="AB42" s="1">
        <v>20</v>
      </c>
      <c r="AC42" s="1" t="s">
        <v>683</v>
      </c>
      <c r="AD42" s="1" t="s">
        <v>348</v>
      </c>
      <c r="AE42" s="1" t="s">
        <v>382</v>
      </c>
      <c r="AF42" s="1">
        <v>2</v>
      </c>
      <c r="AG42" s="1" t="s">
        <v>827</v>
      </c>
      <c r="AH42" s="1" t="s">
        <v>348</v>
      </c>
      <c r="AI42" s="1"/>
      <c r="AJ42" s="1"/>
      <c r="AK42" s="1" t="s">
        <v>348</v>
      </c>
      <c r="AL42" s="1"/>
      <c r="AM42" s="1" t="s">
        <v>636</v>
      </c>
      <c r="AN42" s="1">
        <v>-99</v>
      </c>
      <c r="AO42" s="1" t="s">
        <v>637</v>
      </c>
      <c r="AP42" s="1" t="s">
        <v>351</v>
      </c>
      <c r="AQ42" s="1" t="s">
        <v>637</v>
      </c>
      <c r="AR42" s="1" t="s">
        <v>637</v>
      </c>
      <c r="AS42" s="1" t="s">
        <v>637</v>
      </c>
      <c r="AT42" s="1" t="s">
        <v>637</v>
      </c>
      <c r="AU42" s="1" t="s">
        <v>637</v>
      </c>
      <c r="AV42" s="1" t="s">
        <v>351</v>
      </c>
      <c r="AW42" s="1">
        <v>66.704999999999998</v>
      </c>
      <c r="AX42" s="1">
        <v>563.49199999999996</v>
      </c>
      <c r="AY42" s="1">
        <v>604.96699999999998</v>
      </c>
      <c r="AZ42" s="1">
        <v>6</v>
      </c>
      <c r="BA42" s="1">
        <v>112.973</v>
      </c>
      <c r="BB42" s="1">
        <v>960.17100000000005</v>
      </c>
      <c r="BC42" s="1">
        <v>970.50300000000004</v>
      </c>
      <c r="BD42" s="1">
        <v>49</v>
      </c>
      <c r="BE42" s="1" t="s">
        <v>383</v>
      </c>
      <c r="BF42" s="1" t="s">
        <v>355</v>
      </c>
      <c r="BG42" s="1" t="s">
        <v>356</v>
      </c>
      <c r="BH42" s="1" t="s">
        <v>357</v>
      </c>
      <c r="BI42" s="1" t="s">
        <v>384</v>
      </c>
      <c r="BJ42" s="1" t="s">
        <v>356</v>
      </c>
      <c r="BK42" s="1" t="s">
        <v>385</v>
      </c>
      <c r="BL42" s="1" t="s">
        <v>384</v>
      </c>
      <c r="BM42" s="1" t="s">
        <v>356</v>
      </c>
      <c r="BN42" s="1" t="s">
        <v>388</v>
      </c>
      <c r="BO42" s="1" t="s">
        <v>355</v>
      </c>
      <c r="BP42" s="1" t="s">
        <v>356</v>
      </c>
      <c r="BQ42" s="1" t="s">
        <v>362</v>
      </c>
      <c r="BR42" s="1" t="s">
        <v>384</v>
      </c>
      <c r="BS42" s="1" t="s">
        <v>356</v>
      </c>
      <c r="BT42" s="1" t="s">
        <v>828</v>
      </c>
      <c r="BU42" s="1" t="s">
        <v>355</v>
      </c>
      <c r="BV42" s="1" t="s">
        <v>360</v>
      </c>
      <c r="BW42" s="1"/>
      <c r="BX42" s="1"/>
      <c r="BY42" s="1"/>
      <c r="BZ42" s="1"/>
      <c r="CA42" s="1"/>
      <c r="CB42" s="1"/>
      <c r="CC42" s="1"/>
      <c r="CD42" s="1"/>
      <c r="CE42" s="1"/>
      <c r="CF42" s="1"/>
      <c r="CG42" s="1"/>
      <c r="CH42" s="1"/>
      <c r="CI42" s="1"/>
      <c r="CJ42" s="1"/>
      <c r="CK42" s="1"/>
      <c r="CL42" s="1"/>
      <c r="CM42" s="1"/>
      <c r="CN42" s="1"/>
      <c r="CO42" s="1"/>
      <c r="CP42" s="1"/>
      <c r="CQ42" s="1"/>
      <c r="CR42" s="1"/>
      <c r="CS42" s="1">
        <v>3.9079999999999999</v>
      </c>
      <c r="CT42" s="1">
        <v>23.567</v>
      </c>
      <c r="CU42" s="1">
        <v>25.593</v>
      </c>
      <c r="CV42" s="1">
        <v>10</v>
      </c>
      <c r="CW42" s="1" t="s">
        <v>363</v>
      </c>
      <c r="CX42" s="1" t="s">
        <v>363</v>
      </c>
      <c r="CY42" s="1" t="s">
        <v>363</v>
      </c>
      <c r="CZ42" s="1" t="s">
        <v>364</v>
      </c>
      <c r="DA42" s="1" t="s">
        <v>364</v>
      </c>
      <c r="DB42" s="1" t="s">
        <v>363</v>
      </c>
      <c r="DC42" s="1" t="s">
        <v>363</v>
      </c>
      <c r="DD42" s="1"/>
      <c r="DE42" s="1"/>
      <c r="DF42" s="1" t="s">
        <v>363</v>
      </c>
      <c r="DG42" s="1">
        <v>14.734999999999999</v>
      </c>
      <c r="DH42" s="1">
        <v>14.739000000000001</v>
      </c>
      <c r="DI42" s="1">
        <v>15.689</v>
      </c>
      <c r="DJ42" s="1">
        <v>2</v>
      </c>
      <c r="DK42" s="1" t="s">
        <v>365</v>
      </c>
      <c r="DL42" s="1">
        <v>10.093</v>
      </c>
      <c r="DM42" s="1">
        <v>184.041</v>
      </c>
      <c r="DN42" s="1">
        <v>300.00700000000001</v>
      </c>
      <c r="DO42" s="1">
        <v>34</v>
      </c>
      <c r="DP42" s="1">
        <v>25.268999999999998</v>
      </c>
      <c r="DQ42" s="1">
        <v>415.00400000000002</v>
      </c>
      <c r="DR42" s="1">
        <v>415.88400000000001</v>
      </c>
      <c r="DS42" s="1">
        <v>117</v>
      </c>
      <c r="DT42" s="1" t="s">
        <v>829</v>
      </c>
      <c r="DU42" s="1" t="s">
        <v>359</v>
      </c>
      <c r="DV42" s="1" t="s">
        <v>360</v>
      </c>
      <c r="DW42" s="1" t="s">
        <v>389</v>
      </c>
      <c r="DX42" s="1" t="s">
        <v>355</v>
      </c>
      <c r="DY42" s="1" t="s">
        <v>360</v>
      </c>
      <c r="DZ42" s="1" t="s">
        <v>1164</v>
      </c>
      <c r="EA42" s="1" t="s">
        <v>355</v>
      </c>
      <c r="EB42" s="1" t="s">
        <v>356</v>
      </c>
      <c r="EC42" s="1" t="s">
        <v>369</v>
      </c>
      <c r="ED42" s="1" t="s">
        <v>384</v>
      </c>
      <c r="EE42" s="1" t="s">
        <v>356</v>
      </c>
      <c r="EF42" s="1" t="s">
        <v>370</v>
      </c>
      <c r="EG42" s="1" t="s">
        <v>359</v>
      </c>
      <c r="EH42" s="1" t="s">
        <v>368</v>
      </c>
      <c r="EI42" s="1" t="s">
        <v>669</v>
      </c>
      <c r="EJ42" s="1" t="s">
        <v>355</v>
      </c>
      <c r="EK42" s="1" t="s">
        <v>360</v>
      </c>
      <c r="EL42" s="1"/>
      <c r="EM42" s="1"/>
      <c r="EN42" s="1"/>
      <c r="EO42" s="1"/>
      <c r="EP42" s="1"/>
      <c r="EQ42" s="1"/>
      <c r="ER42" s="1"/>
      <c r="ES42" s="1"/>
      <c r="ET42" s="1"/>
      <c r="EU42" s="1"/>
      <c r="EV42" s="1"/>
      <c r="EW42" s="1"/>
      <c r="EX42" s="1"/>
      <c r="EY42" s="1"/>
      <c r="EZ42" s="1"/>
      <c r="FA42" s="1"/>
      <c r="FB42" s="1"/>
      <c r="FC42" s="1"/>
      <c r="FD42" s="1"/>
      <c r="FE42" s="1"/>
      <c r="FF42" s="1"/>
      <c r="FG42" s="1"/>
      <c r="FH42" s="1">
        <v>5.9630000000000001</v>
      </c>
      <c r="FI42" s="1">
        <v>26.574000000000002</v>
      </c>
      <c r="FJ42" s="1">
        <v>27.564</v>
      </c>
      <c r="FK42" s="1">
        <v>30</v>
      </c>
      <c r="FL42" s="1" t="s">
        <v>364</v>
      </c>
      <c r="FM42" s="1" t="s">
        <v>387</v>
      </c>
      <c r="FN42" s="1" t="s">
        <v>363</v>
      </c>
      <c r="FO42" s="1" t="s">
        <v>363</v>
      </c>
      <c r="FP42" s="1" t="s">
        <v>363</v>
      </c>
      <c r="FQ42" s="1" t="s">
        <v>372</v>
      </c>
      <c r="FR42" s="1" t="s">
        <v>364</v>
      </c>
      <c r="FS42" s="1" t="s">
        <v>364</v>
      </c>
      <c r="FT42" s="1"/>
      <c r="FU42" s="1"/>
      <c r="FV42" s="1" t="s">
        <v>363</v>
      </c>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v>0</v>
      </c>
      <c r="JH42" s="1" t="s">
        <v>390</v>
      </c>
      <c r="JI42" t="str">
        <f t="shared" si="3"/>
        <v>CORAS</v>
      </c>
      <c r="JJ42" t="str">
        <f t="shared" si="4"/>
        <v>G1</v>
      </c>
      <c r="JK42" s="1" t="s">
        <v>981</v>
      </c>
    </row>
    <row r="43" spans="1:271" x14ac:dyDescent="0.2">
      <c r="A43" t="str">
        <f t="shared" si="2"/>
        <v>R_2tspyHUpTidYp4g</v>
      </c>
      <c r="B43" s="7">
        <v>42992.456250000003</v>
      </c>
      <c r="C43" s="7">
        <v>42992.486805555556</v>
      </c>
      <c r="D43" s="1" t="s">
        <v>237</v>
      </c>
      <c r="E43" s="1"/>
      <c r="F43" s="1">
        <v>100</v>
      </c>
      <c r="G43" s="1">
        <v>2628</v>
      </c>
      <c r="H43" s="1" t="b">
        <v>1</v>
      </c>
      <c r="I43" s="7">
        <v>42992.486805555556</v>
      </c>
      <c r="J43" s="1" t="s">
        <v>830</v>
      </c>
      <c r="K43" s="1"/>
      <c r="L43" s="1"/>
      <c r="M43" s="1"/>
      <c r="N43" s="1"/>
      <c r="O43" s="1"/>
      <c r="P43" s="1"/>
      <c r="Q43" s="1" t="s">
        <v>344</v>
      </c>
      <c r="R43" s="1" t="s">
        <v>345</v>
      </c>
      <c r="S43" s="1">
        <v>55.621000000000002</v>
      </c>
      <c r="T43" s="1">
        <v>55.621000000000002</v>
      </c>
      <c r="U43" s="1">
        <v>62.042000000000002</v>
      </c>
      <c r="V43" s="1">
        <v>1</v>
      </c>
      <c r="W43" s="1" t="s">
        <v>346</v>
      </c>
      <c r="X43" s="1">
        <v>1.917</v>
      </c>
      <c r="Y43" s="1">
        <v>8.0009999999999994</v>
      </c>
      <c r="Z43" s="1">
        <v>9.9280000000000008</v>
      </c>
      <c r="AA43" s="1">
        <v>3</v>
      </c>
      <c r="AB43" s="1">
        <v>25</v>
      </c>
      <c r="AC43" s="1" t="s">
        <v>347</v>
      </c>
      <c r="AD43" s="1" t="s">
        <v>348</v>
      </c>
      <c r="AE43" s="1" t="s">
        <v>671</v>
      </c>
      <c r="AF43" s="1">
        <v>3</v>
      </c>
      <c r="AG43" s="1" t="s">
        <v>644</v>
      </c>
      <c r="AH43" s="1" t="s">
        <v>348</v>
      </c>
      <c r="AI43" s="1"/>
      <c r="AJ43" s="1"/>
      <c r="AK43" s="1" t="s">
        <v>348</v>
      </c>
      <c r="AL43" s="1"/>
      <c r="AM43" s="1" t="s">
        <v>636</v>
      </c>
      <c r="AN43" s="1">
        <v>-99</v>
      </c>
      <c r="AO43" s="1" t="s">
        <v>351</v>
      </c>
      <c r="AP43" s="1" t="s">
        <v>637</v>
      </c>
      <c r="AQ43" s="1" t="s">
        <v>351</v>
      </c>
      <c r="AR43" s="1" t="s">
        <v>637</v>
      </c>
      <c r="AS43" s="1" t="s">
        <v>637</v>
      </c>
      <c r="AT43" s="1" t="s">
        <v>637</v>
      </c>
      <c r="AU43" s="1" t="s">
        <v>637</v>
      </c>
      <c r="AV43" s="1" t="s">
        <v>637</v>
      </c>
      <c r="AW43" s="1">
        <v>50.204000000000001</v>
      </c>
      <c r="AX43" s="1">
        <v>429.47300000000001</v>
      </c>
      <c r="AY43" s="1">
        <v>442.85</v>
      </c>
      <c r="AZ43" s="1">
        <v>4</v>
      </c>
      <c r="BA43" s="1"/>
      <c r="BB43" s="1"/>
      <c r="BC43" s="1"/>
      <c r="BD43" s="1"/>
      <c r="BE43" s="1"/>
      <c r="BF43" s="1"/>
      <c r="BG43" s="1"/>
      <c r="BH43" s="1"/>
      <c r="BI43" s="1"/>
      <c r="BJ43" s="1"/>
      <c r="BK43" s="1"/>
      <c r="BL43" s="1"/>
      <c r="BM43" s="1"/>
      <c r="BN43" s="1"/>
      <c r="BO43" s="1"/>
      <c r="BP43" s="1"/>
      <c r="BQ43" s="1"/>
      <c r="BR43" s="1"/>
      <c r="BS43" s="1"/>
      <c r="BT43" s="1"/>
      <c r="BU43" s="1"/>
      <c r="BV43" s="1"/>
      <c r="BW43" s="1">
        <v>97.006</v>
      </c>
      <c r="BX43" s="1">
        <v>897.30600000000004</v>
      </c>
      <c r="BY43" s="1">
        <v>902.51900000000001</v>
      </c>
      <c r="BZ43" s="1">
        <v>33</v>
      </c>
      <c r="CA43" s="1" t="s">
        <v>366</v>
      </c>
      <c r="CB43" s="1" t="s">
        <v>384</v>
      </c>
      <c r="CC43" s="1" t="s">
        <v>377</v>
      </c>
      <c r="CD43" s="1" t="s">
        <v>389</v>
      </c>
      <c r="CE43" s="1" t="s">
        <v>384</v>
      </c>
      <c r="CF43" s="1" t="s">
        <v>377</v>
      </c>
      <c r="CG43" s="1" t="s">
        <v>1152</v>
      </c>
      <c r="CH43" s="1" t="s">
        <v>355</v>
      </c>
      <c r="CI43" s="1" t="s">
        <v>356</v>
      </c>
      <c r="CJ43" s="1" t="s">
        <v>369</v>
      </c>
      <c r="CK43" s="1" t="s">
        <v>384</v>
      </c>
      <c r="CL43" s="1" t="s">
        <v>377</v>
      </c>
      <c r="CM43" s="1" t="s">
        <v>370</v>
      </c>
      <c r="CN43" s="1" t="s">
        <v>355</v>
      </c>
      <c r="CO43" s="1" t="s">
        <v>356</v>
      </c>
      <c r="CP43" s="1" t="s">
        <v>371</v>
      </c>
      <c r="CQ43" s="1" t="s">
        <v>384</v>
      </c>
      <c r="CR43" s="1" t="s">
        <v>356</v>
      </c>
      <c r="CS43" s="1">
        <v>5.0709999999999997</v>
      </c>
      <c r="CT43" s="1">
        <v>52.466000000000001</v>
      </c>
      <c r="CU43" s="1">
        <v>54.137999999999998</v>
      </c>
      <c r="CV43" s="1">
        <v>9</v>
      </c>
      <c r="CW43" s="1" t="s">
        <v>363</v>
      </c>
      <c r="CX43" s="1" t="s">
        <v>363</v>
      </c>
      <c r="CY43" s="1" t="s">
        <v>363</v>
      </c>
      <c r="CZ43" s="1" t="s">
        <v>363</v>
      </c>
      <c r="DA43" s="1" t="s">
        <v>363</v>
      </c>
      <c r="DB43" s="1" t="s">
        <v>363</v>
      </c>
      <c r="DC43" s="1" t="s">
        <v>363</v>
      </c>
      <c r="DD43" s="1"/>
      <c r="DE43" s="1"/>
      <c r="DF43" s="1" t="s">
        <v>372</v>
      </c>
      <c r="DG43" s="1">
        <v>16.908000000000001</v>
      </c>
      <c r="DH43" s="1">
        <v>16.908000000000001</v>
      </c>
      <c r="DI43" s="1">
        <v>22.582000000000001</v>
      </c>
      <c r="DJ43" s="1">
        <v>1</v>
      </c>
      <c r="DK43" s="1" t="s">
        <v>365</v>
      </c>
      <c r="DL43" s="1">
        <v>0</v>
      </c>
      <c r="DM43" s="1">
        <v>0</v>
      </c>
      <c r="DN43" s="1">
        <v>300.01100000000002</v>
      </c>
      <c r="DO43" s="1">
        <v>0</v>
      </c>
      <c r="DP43" s="1"/>
      <c r="DQ43" s="1"/>
      <c r="DR43" s="1"/>
      <c r="DS43" s="1"/>
      <c r="DT43" s="1"/>
      <c r="DU43" s="1"/>
      <c r="DV43" s="1"/>
      <c r="DW43" s="1"/>
      <c r="DX43" s="1"/>
      <c r="DY43" s="1"/>
      <c r="DZ43" s="1"/>
      <c r="EA43" s="1"/>
      <c r="EB43" s="1"/>
      <c r="EC43" s="1"/>
      <c r="ED43" s="1"/>
      <c r="EE43" s="1"/>
      <c r="EF43" s="1"/>
      <c r="EG43" s="1"/>
      <c r="EH43" s="1"/>
      <c r="EI43" s="1"/>
      <c r="EJ43" s="1"/>
      <c r="EK43" s="1"/>
      <c r="EL43" s="1">
        <v>76.510999999999996</v>
      </c>
      <c r="EM43" s="1">
        <v>598.94100000000003</v>
      </c>
      <c r="EN43" s="1">
        <v>601.18499999999995</v>
      </c>
      <c r="EO43" s="1">
        <v>33</v>
      </c>
      <c r="EP43" s="1" t="s">
        <v>690</v>
      </c>
      <c r="EQ43" s="1" t="s">
        <v>355</v>
      </c>
      <c r="ER43" s="1" t="s">
        <v>360</v>
      </c>
      <c r="ES43" s="1" t="s">
        <v>709</v>
      </c>
      <c r="ET43" s="1" t="s">
        <v>355</v>
      </c>
      <c r="EU43" s="1" t="s">
        <v>368</v>
      </c>
      <c r="EV43" s="1" t="s">
        <v>691</v>
      </c>
      <c r="EW43" s="1" t="s">
        <v>359</v>
      </c>
      <c r="EX43" s="1" t="s">
        <v>368</v>
      </c>
      <c r="EY43" s="1" t="s">
        <v>646</v>
      </c>
      <c r="EZ43" s="1" t="s">
        <v>359</v>
      </c>
      <c r="FA43" s="1" t="s">
        <v>368</v>
      </c>
      <c r="FB43" s="1" t="s">
        <v>831</v>
      </c>
      <c r="FC43" s="1" t="s">
        <v>359</v>
      </c>
      <c r="FD43" s="1" t="s">
        <v>368</v>
      </c>
      <c r="FE43" s="1" t="s">
        <v>646</v>
      </c>
      <c r="FF43" s="1" t="s">
        <v>359</v>
      </c>
      <c r="FG43" s="1" t="s">
        <v>368</v>
      </c>
      <c r="FH43" s="1">
        <v>5</v>
      </c>
      <c r="FI43" s="1">
        <v>48.231999999999999</v>
      </c>
      <c r="FJ43" s="1">
        <v>49.546999999999997</v>
      </c>
      <c r="FK43" s="1">
        <v>11</v>
      </c>
      <c r="FL43" s="1" t="s">
        <v>372</v>
      </c>
      <c r="FM43" s="1" t="s">
        <v>363</v>
      </c>
      <c r="FN43" s="1" t="s">
        <v>363</v>
      </c>
      <c r="FO43" s="1" t="s">
        <v>363</v>
      </c>
      <c r="FP43" s="1" t="s">
        <v>363</v>
      </c>
      <c r="FQ43" s="1" t="s">
        <v>372</v>
      </c>
      <c r="FR43" s="1" t="s">
        <v>372</v>
      </c>
      <c r="FS43" s="1" t="s">
        <v>364</v>
      </c>
      <c r="FT43" s="1"/>
      <c r="FU43" s="1"/>
      <c r="FV43" s="1" t="s">
        <v>364</v>
      </c>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v>0</v>
      </c>
      <c r="JH43" s="1" t="s">
        <v>662</v>
      </c>
      <c r="JI43" t="str">
        <f t="shared" si="3"/>
        <v>UML</v>
      </c>
      <c r="JJ43" t="str">
        <f t="shared" si="4"/>
        <v>G2</v>
      </c>
      <c r="JK43" s="1" t="s">
        <v>981</v>
      </c>
    </row>
    <row r="44" spans="1:271" x14ac:dyDescent="0.2">
      <c r="A44" t="str">
        <f t="shared" si="2"/>
        <v>R_1C881jUkk2XxnhU</v>
      </c>
      <c r="B44" s="7">
        <v>42992.456250000003</v>
      </c>
      <c r="C44" s="7">
        <v>42992.486805555556</v>
      </c>
      <c r="D44" s="1" t="s">
        <v>237</v>
      </c>
      <c r="E44" s="1"/>
      <c r="F44" s="1">
        <v>100</v>
      </c>
      <c r="G44" s="1">
        <v>2636</v>
      </c>
      <c r="H44" s="1" t="b">
        <v>1</v>
      </c>
      <c r="I44" s="7">
        <v>42992.486805555556</v>
      </c>
      <c r="J44" s="1" t="s">
        <v>832</v>
      </c>
      <c r="K44" s="1"/>
      <c r="L44" s="1"/>
      <c r="M44" s="1"/>
      <c r="N44" s="1"/>
      <c r="O44" s="1"/>
      <c r="P44" s="1"/>
      <c r="Q44" s="1" t="s">
        <v>344</v>
      </c>
      <c r="R44" s="1" t="s">
        <v>345</v>
      </c>
      <c r="S44" s="1">
        <v>147.82599999999999</v>
      </c>
      <c r="T44" s="1">
        <v>147.82599999999999</v>
      </c>
      <c r="U44" s="1">
        <v>156.75700000000001</v>
      </c>
      <c r="V44" s="1">
        <v>1</v>
      </c>
      <c r="W44" s="1" t="s">
        <v>346</v>
      </c>
      <c r="X44" s="1">
        <v>7.266</v>
      </c>
      <c r="Y44" s="1">
        <v>14.997</v>
      </c>
      <c r="Z44" s="1">
        <v>27.256</v>
      </c>
      <c r="AA44" s="1">
        <v>4</v>
      </c>
      <c r="AB44" s="1">
        <v>22</v>
      </c>
      <c r="AC44" s="1" t="s">
        <v>347</v>
      </c>
      <c r="AD44" s="1" t="s">
        <v>348</v>
      </c>
      <c r="AE44" s="1" t="s">
        <v>382</v>
      </c>
      <c r="AF44" s="1">
        <v>5</v>
      </c>
      <c r="AG44" s="1" t="s">
        <v>833</v>
      </c>
      <c r="AH44" s="1" t="s">
        <v>350</v>
      </c>
      <c r="AI44" s="1">
        <v>1</v>
      </c>
      <c r="AJ44" s="1">
        <v>-99</v>
      </c>
      <c r="AK44" s="1" t="s">
        <v>348</v>
      </c>
      <c r="AL44" s="1"/>
      <c r="AM44" s="1" t="s">
        <v>636</v>
      </c>
      <c r="AN44" s="1">
        <v>-99</v>
      </c>
      <c r="AO44" s="1" t="s">
        <v>352</v>
      </c>
      <c r="AP44" s="1" t="s">
        <v>353</v>
      </c>
      <c r="AQ44" s="1" t="s">
        <v>374</v>
      </c>
      <c r="AR44" s="1" t="s">
        <v>351</v>
      </c>
      <c r="AS44" s="1" t="s">
        <v>351</v>
      </c>
      <c r="AT44" s="1" t="s">
        <v>637</v>
      </c>
      <c r="AU44" s="1" t="s">
        <v>351</v>
      </c>
      <c r="AV44" s="1" t="s">
        <v>353</v>
      </c>
      <c r="AW44" s="1">
        <v>487.19099999999997</v>
      </c>
      <c r="AX44" s="1">
        <v>487.19099999999997</v>
      </c>
      <c r="AY44" s="1">
        <v>537.51</v>
      </c>
      <c r="AZ44" s="1">
        <v>1</v>
      </c>
      <c r="BA44" s="1">
        <v>135.20400000000001</v>
      </c>
      <c r="BB44" s="1">
        <v>777.654</v>
      </c>
      <c r="BC44" s="1">
        <v>779.70699999999999</v>
      </c>
      <c r="BD44" s="1">
        <v>26</v>
      </c>
      <c r="BE44" s="1" t="s">
        <v>354</v>
      </c>
      <c r="BF44" s="1" t="s">
        <v>376</v>
      </c>
      <c r="BG44" s="1" t="s">
        <v>377</v>
      </c>
      <c r="BH44" s="1" t="s">
        <v>357</v>
      </c>
      <c r="BI44" s="1" t="s">
        <v>376</v>
      </c>
      <c r="BJ44" s="1" t="s">
        <v>377</v>
      </c>
      <c r="BK44" s="1" t="s">
        <v>685</v>
      </c>
      <c r="BL44" s="1" t="s">
        <v>384</v>
      </c>
      <c r="BM44" s="1" t="s">
        <v>356</v>
      </c>
      <c r="BN44" s="1" t="s">
        <v>361</v>
      </c>
      <c r="BO44" s="1" t="s">
        <v>376</v>
      </c>
      <c r="BP44" s="1" t="s">
        <v>377</v>
      </c>
      <c r="BQ44" s="1" t="s">
        <v>362</v>
      </c>
      <c r="BR44" s="1" t="s">
        <v>376</v>
      </c>
      <c r="BS44" s="1" t="s">
        <v>377</v>
      </c>
      <c r="BT44" s="1" t="s">
        <v>354</v>
      </c>
      <c r="BU44" s="1" t="s">
        <v>376</v>
      </c>
      <c r="BV44" s="1" t="s">
        <v>377</v>
      </c>
      <c r="BW44" s="1"/>
      <c r="BX44" s="1"/>
      <c r="BY44" s="1"/>
      <c r="BZ44" s="1"/>
      <c r="CA44" s="1"/>
      <c r="CB44" s="1"/>
      <c r="CC44" s="1"/>
      <c r="CD44" s="1"/>
      <c r="CE44" s="1"/>
      <c r="CF44" s="1"/>
      <c r="CG44" s="1"/>
      <c r="CH44" s="1"/>
      <c r="CI44" s="1"/>
      <c r="CJ44" s="1"/>
      <c r="CK44" s="1"/>
      <c r="CL44" s="1"/>
      <c r="CM44" s="1"/>
      <c r="CN44" s="1"/>
      <c r="CO44" s="1"/>
      <c r="CP44" s="1"/>
      <c r="CQ44" s="1"/>
      <c r="CR44" s="1"/>
      <c r="CS44" s="1">
        <v>8.0839999999999996</v>
      </c>
      <c r="CT44" s="1">
        <v>85.506</v>
      </c>
      <c r="CU44" s="1">
        <v>91.290999999999997</v>
      </c>
      <c r="CV44" s="1">
        <v>10</v>
      </c>
      <c r="CW44" s="1" t="s">
        <v>387</v>
      </c>
      <c r="CX44" s="1" t="s">
        <v>363</v>
      </c>
      <c r="CY44" s="1" t="s">
        <v>387</v>
      </c>
      <c r="CZ44" s="1" t="s">
        <v>363</v>
      </c>
      <c r="DA44" s="1" t="s">
        <v>387</v>
      </c>
      <c r="DB44" s="1" t="s">
        <v>363</v>
      </c>
      <c r="DC44" s="1" t="s">
        <v>363</v>
      </c>
      <c r="DD44" s="1"/>
      <c r="DE44" s="1"/>
      <c r="DF44" s="1" t="s">
        <v>372</v>
      </c>
      <c r="DG44" s="1">
        <v>41.893999999999998</v>
      </c>
      <c r="DH44" s="1">
        <v>55.53</v>
      </c>
      <c r="DI44" s="1">
        <v>56.591000000000001</v>
      </c>
      <c r="DJ44" s="1">
        <v>2</v>
      </c>
      <c r="DK44" s="1" t="s">
        <v>365</v>
      </c>
      <c r="DL44" s="1">
        <v>0</v>
      </c>
      <c r="DM44" s="1">
        <v>0</v>
      </c>
      <c r="DN44" s="1">
        <v>300.00400000000002</v>
      </c>
      <c r="DO44" s="1">
        <v>0</v>
      </c>
      <c r="DP44" s="1">
        <v>62.393999999999998</v>
      </c>
      <c r="DQ44" s="1">
        <v>388.11700000000002</v>
      </c>
      <c r="DR44" s="1">
        <v>389.37799999999999</v>
      </c>
      <c r="DS44" s="1">
        <v>31</v>
      </c>
      <c r="DT44" s="1" t="s">
        <v>829</v>
      </c>
      <c r="DU44" s="1" t="s">
        <v>355</v>
      </c>
      <c r="DV44" s="1" t="s">
        <v>360</v>
      </c>
      <c r="DW44" s="1" t="s">
        <v>657</v>
      </c>
      <c r="DX44" s="1" t="s">
        <v>359</v>
      </c>
      <c r="DY44" s="1" t="s">
        <v>368</v>
      </c>
      <c r="DZ44" s="1" t="s">
        <v>589</v>
      </c>
      <c r="EA44" s="1" t="s">
        <v>359</v>
      </c>
      <c r="EB44" s="1" t="s">
        <v>368</v>
      </c>
      <c r="EC44" s="1" t="s">
        <v>834</v>
      </c>
      <c r="ED44" s="1" t="s">
        <v>359</v>
      </c>
      <c r="EE44" s="1" t="s">
        <v>368</v>
      </c>
      <c r="EF44" s="1" t="s">
        <v>354</v>
      </c>
      <c r="EG44" s="1" t="s">
        <v>355</v>
      </c>
      <c r="EH44" s="1" t="s">
        <v>360</v>
      </c>
      <c r="EI44" s="1" t="s">
        <v>835</v>
      </c>
      <c r="EJ44" s="1" t="s">
        <v>359</v>
      </c>
      <c r="EK44" s="1" t="s">
        <v>368</v>
      </c>
      <c r="EL44" s="1"/>
      <c r="EM44" s="1"/>
      <c r="EN44" s="1"/>
      <c r="EO44" s="1"/>
      <c r="EP44" s="1"/>
      <c r="EQ44" s="1"/>
      <c r="ER44" s="1"/>
      <c r="ES44" s="1"/>
      <c r="ET44" s="1"/>
      <c r="EU44" s="1"/>
      <c r="EV44" s="1"/>
      <c r="EW44" s="1"/>
      <c r="EX44" s="1"/>
      <c r="EY44" s="1"/>
      <c r="EZ44" s="1"/>
      <c r="FA44" s="1"/>
      <c r="FB44" s="1"/>
      <c r="FC44" s="1"/>
      <c r="FD44" s="1"/>
      <c r="FE44" s="1"/>
      <c r="FF44" s="1"/>
      <c r="FG44" s="1"/>
      <c r="FH44" s="1">
        <v>7.024</v>
      </c>
      <c r="FI44" s="1">
        <v>69.421000000000006</v>
      </c>
      <c r="FJ44" s="1">
        <v>70.902000000000001</v>
      </c>
      <c r="FK44" s="1">
        <v>11</v>
      </c>
      <c r="FL44" s="1" t="s">
        <v>372</v>
      </c>
      <c r="FM44" s="1" t="s">
        <v>363</v>
      </c>
      <c r="FN44" s="1" t="s">
        <v>363</v>
      </c>
      <c r="FO44" s="1" t="s">
        <v>363</v>
      </c>
      <c r="FP44" s="1" t="s">
        <v>363</v>
      </c>
      <c r="FQ44" s="1" t="s">
        <v>375</v>
      </c>
      <c r="FR44" s="1" t="s">
        <v>372</v>
      </c>
      <c r="FS44" s="1" t="s">
        <v>363</v>
      </c>
      <c r="FT44" s="1"/>
      <c r="FU44" s="1"/>
      <c r="FV44" s="1" t="s">
        <v>363</v>
      </c>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v>0</v>
      </c>
      <c r="JH44" s="1" t="s">
        <v>390</v>
      </c>
      <c r="JI44" t="str">
        <f t="shared" si="3"/>
        <v>CORAS</v>
      </c>
      <c r="JJ44" t="str">
        <f t="shared" si="4"/>
        <v>G1</v>
      </c>
      <c r="JK44" s="1" t="s">
        <v>981</v>
      </c>
    </row>
    <row r="45" spans="1:271" x14ac:dyDescent="0.2">
      <c r="A45" t="str">
        <f t="shared" si="2"/>
        <v>R_3hrNyhNhPiHBnKy</v>
      </c>
      <c r="B45" s="7">
        <v>42992.456250000003</v>
      </c>
      <c r="C45" s="7">
        <v>42992.486805555556</v>
      </c>
      <c r="D45" s="1" t="s">
        <v>237</v>
      </c>
      <c r="E45" s="1"/>
      <c r="F45" s="1">
        <v>100</v>
      </c>
      <c r="G45" s="1">
        <v>2665</v>
      </c>
      <c r="H45" s="1" t="b">
        <v>1</v>
      </c>
      <c r="I45" s="7">
        <v>42992.487500000003</v>
      </c>
      <c r="J45" s="1" t="s">
        <v>836</v>
      </c>
      <c r="K45" s="1"/>
      <c r="L45" s="1"/>
      <c r="M45" s="1"/>
      <c r="N45" s="1"/>
      <c r="O45" s="1"/>
      <c r="P45" s="1"/>
      <c r="Q45" s="1" t="s">
        <v>344</v>
      </c>
      <c r="R45" s="1" t="s">
        <v>345</v>
      </c>
      <c r="S45" s="1">
        <v>116.902</v>
      </c>
      <c r="T45" s="1">
        <v>116.902</v>
      </c>
      <c r="U45" s="1">
        <v>118.405</v>
      </c>
      <c r="V45" s="1">
        <v>1</v>
      </c>
      <c r="W45" s="1" t="s">
        <v>346</v>
      </c>
      <c r="X45" s="1">
        <v>2.577</v>
      </c>
      <c r="Y45" s="1">
        <v>9.2270000000000003</v>
      </c>
      <c r="Z45" s="1">
        <v>11.601000000000001</v>
      </c>
      <c r="AA45" s="1">
        <v>3</v>
      </c>
      <c r="AB45" s="1">
        <v>22</v>
      </c>
      <c r="AC45" s="1" t="s">
        <v>347</v>
      </c>
      <c r="AD45" s="1" t="s">
        <v>348</v>
      </c>
      <c r="AE45" s="1" t="s">
        <v>382</v>
      </c>
      <c r="AF45" s="1">
        <v>5</v>
      </c>
      <c r="AG45" s="1" t="s">
        <v>652</v>
      </c>
      <c r="AH45" s="1" t="s">
        <v>348</v>
      </c>
      <c r="AI45" s="1"/>
      <c r="AJ45" s="1"/>
      <c r="AK45" s="1" t="s">
        <v>348</v>
      </c>
      <c r="AL45" s="1"/>
      <c r="AM45" s="1" t="s">
        <v>636</v>
      </c>
      <c r="AN45" s="1">
        <v>-99</v>
      </c>
      <c r="AO45" s="1" t="s">
        <v>637</v>
      </c>
      <c r="AP45" s="1" t="s">
        <v>637</v>
      </c>
      <c r="AQ45" s="1" t="s">
        <v>637</v>
      </c>
      <c r="AR45" s="1" t="s">
        <v>637</v>
      </c>
      <c r="AS45" s="1" t="s">
        <v>637</v>
      </c>
      <c r="AT45" s="1" t="s">
        <v>353</v>
      </c>
      <c r="AU45" s="1" t="s">
        <v>353</v>
      </c>
      <c r="AV45" s="1" t="s">
        <v>637</v>
      </c>
      <c r="AW45" s="1">
        <v>325.41899999999998</v>
      </c>
      <c r="AX45" s="1">
        <v>357.18799999999999</v>
      </c>
      <c r="AY45" s="1">
        <v>426.04300000000001</v>
      </c>
      <c r="AZ45" s="1">
        <v>2</v>
      </c>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v>8.1809999999999992</v>
      </c>
      <c r="CT45" s="1">
        <v>52.738999999999997</v>
      </c>
      <c r="CU45" s="1">
        <v>54.225000000000001</v>
      </c>
      <c r="CV45" s="1">
        <v>9</v>
      </c>
      <c r="CW45" s="1" t="s">
        <v>387</v>
      </c>
      <c r="CX45" s="1" t="s">
        <v>363</v>
      </c>
      <c r="CY45" s="1" t="s">
        <v>363</v>
      </c>
      <c r="CZ45" s="1" t="s">
        <v>363</v>
      </c>
      <c r="DA45" s="1" t="s">
        <v>363</v>
      </c>
      <c r="DB45" s="1"/>
      <c r="DC45" s="1"/>
      <c r="DD45" s="1" t="s">
        <v>387</v>
      </c>
      <c r="DE45" s="1" t="s">
        <v>387</v>
      </c>
      <c r="DF45" s="1" t="s">
        <v>363</v>
      </c>
      <c r="DG45" s="1">
        <v>24.420999999999999</v>
      </c>
      <c r="DH45" s="1">
        <v>24.420999999999999</v>
      </c>
      <c r="DI45" s="1">
        <v>32.341999999999999</v>
      </c>
      <c r="DJ45" s="1">
        <v>1</v>
      </c>
      <c r="DK45" s="1" t="s">
        <v>365</v>
      </c>
      <c r="DL45" s="1">
        <v>0</v>
      </c>
      <c r="DM45" s="1">
        <v>0</v>
      </c>
      <c r="DN45" s="1">
        <v>300.00400000000002</v>
      </c>
      <c r="DO45" s="1">
        <v>0</v>
      </c>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v>4.2539999999999996</v>
      </c>
      <c r="FI45" s="1">
        <v>36.720999999999997</v>
      </c>
      <c r="FJ45" s="1">
        <v>38.207999999999998</v>
      </c>
      <c r="FK45" s="1">
        <v>9</v>
      </c>
      <c r="FL45" s="1" t="s">
        <v>363</v>
      </c>
      <c r="FM45" s="1" t="s">
        <v>363</v>
      </c>
      <c r="FN45" s="1" t="s">
        <v>363</v>
      </c>
      <c r="FO45" s="1" t="s">
        <v>363</v>
      </c>
      <c r="FP45" s="1" t="s">
        <v>363</v>
      </c>
      <c r="FQ45" s="1" t="s">
        <v>364</v>
      </c>
      <c r="FR45" s="1"/>
      <c r="FS45" s="1"/>
      <c r="FT45" s="1" t="s">
        <v>364</v>
      </c>
      <c r="FU45" s="1" t="s">
        <v>363</v>
      </c>
      <c r="FV45" s="1" t="s">
        <v>363</v>
      </c>
      <c r="FW45" s="1">
        <v>81.385999999999996</v>
      </c>
      <c r="FX45" s="1">
        <v>774.12199999999996</v>
      </c>
      <c r="FY45" s="1">
        <v>775.30200000000002</v>
      </c>
      <c r="FZ45" s="1">
        <v>31</v>
      </c>
      <c r="GA45" s="1" t="s">
        <v>354</v>
      </c>
      <c r="GB45" s="1" t="s">
        <v>355</v>
      </c>
      <c r="GC45" s="1" t="s">
        <v>356</v>
      </c>
      <c r="GD45" s="1" t="s">
        <v>357</v>
      </c>
      <c r="GE45" s="1" t="s">
        <v>384</v>
      </c>
      <c r="GF45" s="1" t="s">
        <v>356</v>
      </c>
      <c r="GG45" s="1" t="s">
        <v>685</v>
      </c>
      <c r="GH45" s="1" t="s">
        <v>384</v>
      </c>
      <c r="GI45" s="1" t="s">
        <v>356</v>
      </c>
      <c r="GJ45" s="1" t="s">
        <v>361</v>
      </c>
      <c r="GK45" s="1" t="s">
        <v>384</v>
      </c>
      <c r="GL45" s="1" t="s">
        <v>356</v>
      </c>
      <c r="GM45" s="1" t="s">
        <v>362</v>
      </c>
      <c r="GN45" s="1" t="s">
        <v>384</v>
      </c>
      <c r="GO45" s="1" t="s">
        <v>356</v>
      </c>
      <c r="GP45" s="1" t="s">
        <v>354</v>
      </c>
      <c r="GQ45" s="1" t="s">
        <v>384</v>
      </c>
      <c r="GR45" s="1" t="s">
        <v>356</v>
      </c>
      <c r="GS45" s="1"/>
      <c r="GT45" s="1"/>
      <c r="GU45" s="1"/>
      <c r="GV45" s="1"/>
      <c r="GW45" s="1"/>
      <c r="GX45" s="1"/>
      <c r="GY45" s="1"/>
      <c r="GZ45" s="1"/>
      <c r="HA45" s="1"/>
      <c r="HB45" s="1"/>
      <c r="HC45" s="1"/>
      <c r="HD45" s="1"/>
      <c r="HE45" s="1"/>
      <c r="HF45" s="1"/>
      <c r="HG45" s="1"/>
      <c r="HH45" s="1"/>
      <c r="HI45" s="1"/>
      <c r="HJ45" s="1"/>
      <c r="HK45" s="1"/>
      <c r="HL45" s="1"/>
      <c r="HM45" s="1"/>
      <c r="HN45" s="1"/>
      <c r="HO45" s="1">
        <v>62.713000000000001</v>
      </c>
      <c r="HP45" s="1">
        <v>708.03200000000004</v>
      </c>
      <c r="HQ45" s="1">
        <v>708.73</v>
      </c>
      <c r="HR45" s="1">
        <v>32</v>
      </c>
      <c r="HS45" s="1" t="s">
        <v>837</v>
      </c>
      <c r="HT45" s="1" t="s">
        <v>359</v>
      </c>
      <c r="HU45" s="1" t="s">
        <v>360</v>
      </c>
      <c r="HV45" s="1" t="s">
        <v>838</v>
      </c>
      <c r="HW45" s="1" t="s">
        <v>359</v>
      </c>
      <c r="HX45" s="1" t="s">
        <v>360</v>
      </c>
      <c r="HY45" s="1" t="s">
        <v>1190</v>
      </c>
      <c r="HZ45" s="1" t="s">
        <v>378</v>
      </c>
      <c r="IA45" s="1" t="s">
        <v>360</v>
      </c>
      <c r="IB45" s="1" t="s">
        <v>369</v>
      </c>
      <c r="IC45" s="1" t="s">
        <v>355</v>
      </c>
      <c r="ID45" s="1" t="s">
        <v>360</v>
      </c>
      <c r="IE45" s="1" t="s">
        <v>370</v>
      </c>
      <c r="IF45" s="1" t="s">
        <v>355</v>
      </c>
      <c r="IG45" s="1" t="s">
        <v>360</v>
      </c>
      <c r="IH45" s="1" t="s">
        <v>839</v>
      </c>
      <c r="II45" s="1" t="s">
        <v>378</v>
      </c>
      <c r="IJ45" s="1" t="s">
        <v>360</v>
      </c>
      <c r="IK45" s="1"/>
      <c r="IL45" s="1"/>
      <c r="IM45" s="1"/>
      <c r="IN45" s="1"/>
      <c r="IO45" s="1"/>
      <c r="IP45" s="1"/>
      <c r="IQ45" s="1"/>
      <c r="IR45" s="1"/>
      <c r="IS45" s="1"/>
      <c r="IT45" s="1"/>
      <c r="IU45" s="1"/>
      <c r="IV45" s="1"/>
      <c r="IW45" s="1"/>
      <c r="IX45" s="1"/>
      <c r="IY45" s="1"/>
      <c r="IZ45" s="1"/>
      <c r="JA45" s="1"/>
      <c r="JB45" s="1"/>
      <c r="JC45" s="1"/>
      <c r="JD45" s="1"/>
      <c r="JE45" s="1"/>
      <c r="JF45" s="1"/>
      <c r="JG45" s="1">
        <v>0</v>
      </c>
      <c r="JH45" s="1" t="s">
        <v>381</v>
      </c>
      <c r="JI45" t="str">
        <f t="shared" si="3"/>
        <v>Tabular</v>
      </c>
      <c r="JJ45" t="str">
        <f t="shared" si="4"/>
        <v>G1</v>
      </c>
      <c r="JK45" s="1" t="s">
        <v>981</v>
      </c>
    </row>
    <row r="46" spans="1:271" x14ac:dyDescent="0.2">
      <c r="A46" t="str">
        <f t="shared" si="2"/>
        <v>R_24odwsyQxYceSKT</v>
      </c>
      <c r="B46" s="7">
        <v>42992.462500000001</v>
      </c>
      <c r="C46" s="7">
        <v>42992.487500000003</v>
      </c>
      <c r="D46" s="1" t="s">
        <v>237</v>
      </c>
      <c r="E46" s="1"/>
      <c r="F46" s="1">
        <v>100</v>
      </c>
      <c r="G46" s="1">
        <v>2178</v>
      </c>
      <c r="H46" s="1" t="b">
        <v>1</v>
      </c>
      <c r="I46" s="7">
        <v>42992.487500000003</v>
      </c>
      <c r="J46" s="1" t="s">
        <v>840</v>
      </c>
      <c r="K46" s="1"/>
      <c r="L46" s="1"/>
      <c r="M46" s="1"/>
      <c r="N46" s="1"/>
      <c r="O46" s="1"/>
      <c r="P46" s="1"/>
      <c r="Q46" s="1" t="s">
        <v>344</v>
      </c>
      <c r="R46" s="1" t="s">
        <v>345</v>
      </c>
      <c r="S46" s="1">
        <v>67.36</v>
      </c>
      <c r="T46" s="1">
        <v>68.302999999999997</v>
      </c>
      <c r="U46" s="1">
        <v>70.262</v>
      </c>
      <c r="V46" s="1">
        <v>2</v>
      </c>
      <c r="W46" s="1" t="s">
        <v>346</v>
      </c>
      <c r="X46" s="1">
        <v>2.9060000000000001</v>
      </c>
      <c r="Y46" s="1">
        <v>6.8470000000000004</v>
      </c>
      <c r="Z46" s="1">
        <v>8.4350000000000005</v>
      </c>
      <c r="AA46" s="1">
        <v>3</v>
      </c>
      <c r="AB46" s="1">
        <v>23</v>
      </c>
      <c r="AC46" s="1" t="s">
        <v>347</v>
      </c>
      <c r="AD46" s="1" t="s">
        <v>348</v>
      </c>
      <c r="AE46" s="1" t="s">
        <v>671</v>
      </c>
      <c r="AF46" s="1">
        <v>5</v>
      </c>
      <c r="AG46" s="1" t="s">
        <v>841</v>
      </c>
      <c r="AH46" s="1" t="s">
        <v>348</v>
      </c>
      <c r="AI46" s="1"/>
      <c r="AJ46" s="1"/>
      <c r="AK46" s="1" t="s">
        <v>348</v>
      </c>
      <c r="AL46" s="1"/>
      <c r="AM46" s="1" t="s">
        <v>636</v>
      </c>
      <c r="AN46" s="1">
        <v>-99</v>
      </c>
      <c r="AO46" s="1" t="s">
        <v>637</v>
      </c>
      <c r="AP46" s="1" t="s">
        <v>637</v>
      </c>
      <c r="AQ46" s="1" t="s">
        <v>637</v>
      </c>
      <c r="AR46" s="1" t="s">
        <v>637</v>
      </c>
      <c r="AS46" s="1" t="s">
        <v>351</v>
      </c>
      <c r="AT46" s="1" t="s">
        <v>353</v>
      </c>
      <c r="AU46" s="1" t="s">
        <v>351</v>
      </c>
      <c r="AV46" s="1" t="s">
        <v>637</v>
      </c>
      <c r="AW46" s="1">
        <v>65.953999999999994</v>
      </c>
      <c r="AX46" s="1">
        <v>65.953999999999994</v>
      </c>
      <c r="AY46" s="1">
        <v>392.173</v>
      </c>
      <c r="AZ46" s="1">
        <v>1</v>
      </c>
      <c r="BA46" s="1"/>
      <c r="BB46" s="1"/>
      <c r="BC46" s="1"/>
      <c r="BD46" s="1"/>
      <c r="BE46" s="1"/>
      <c r="BF46" s="1"/>
      <c r="BG46" s="1"/>
      <c r="BH46" s="1"/>
      <c r="BI46" s="1"/>
      <c r="BJ46" s="1"/>
      <c r="BK46" s="1"/>
      <c r="BL46" s="1"/>
      <c r="BM46" s="1"/>
      <c r="BN46" s="1"/>
      <c r="BO46" s="1"/>
      <c r="BP46" s="1"/>
      <c r="BQ46" s="1"/>
      <c r="BR46" s="1"/>
      <c r="BS46" s="1"/>
      <c r="BT46" s="1"/>
      <c r="BU46" s="1"/>
      <c r="BV46" s="1"/>
      <c r="BW46" s="1">
        <v>135.69999999999999</v>
      </c>
      <c r="BX46" s="1">
        <v>720.59199999999998</v>
      </c>
      <c r="BY46" s="1">
        <v>721.87900000000002</v>
      </c>
      <c r="BZ46" s="1">
        <v>30</v>
      </c>
      <c r="CA46" s="1" t="s">
        <v>568</v>
      </c>
      <c r="CB46" s="1" t="s">
        <v>355</v>
      </c>
      <c r="CC46" s="1" t="s">
        <v>356</v>
      </c>
      <c r="CD46" s="1" t="s">
        <v>389</v>
      </c>
      <c r="CE46" s="1" t="s">
        <v>355</v>
      </c>
      <c r="CF46" s="1" t="s">
        <v>356</v>
      </c>
      <c r="CG46" s="1" t="s">
        <v>1152</v>
      </c>
      <c r="CH46" s="1" t="s">
        <v>355</v>
      </c>
      <c r="CI46" s="1" t="s">
        <v>360</v>
      </c>
      <c r="CJ46" s="1" t="s">
        <v>369</v>
      </c>
      <c r="CK46" s="1" t="s">
        <v>384</v>
      </c>
      <c r="CL46" s="1" t="s">
        <v>356</v>
      </c>
      <c r="CM46" s="1" t="s">
        <v>370</v>
      </c>
      <c r="CN46" s="1" t="s">
        <v>355</v>
      </c>
      <c r="CO46" s="1" t="s">
        <v>360</v>
      </c>
      <c r="CP46" s="1" t="s">
        <v>669</v>
      </c>
      <c r="CQ46" s="1" t="s">
        <v>355</v>
      </c>
      <c r="CR46" s="1" t="s">
        <v>360</v>
      </c>
      <c r="CS46" s="1">
        <v>7.1619999999999999</v>
      </c>
      <c r="CT46" s="1">
        <v>45.811</v>
      </c>
      <c r="CU46" s="1">
        <v>47.918999999999997</v>
      </c>
      <c r="CV46" s="1">
        <v>13</v>
      </c>
      <c r="CW46" s="1" t="s">
        <v>363</v>
      </c>
      <c r="CX46" s="1" t="s">
        <v>363</v>
      </c>
      <c r="CY46" s="1" t="s">
        <v>363</v>
      </c>
      <c r="CZ46" s="1" t="s">
        <v>363</v>
      </c>
      <c r="DA46" s="1" t="s">
        <v>363</v>
      </c>
      <c r="DB46" s="1" t="s">
        <v>363</v>
      </c>
      <c r="DC46" s="1" t="s">
        <v>387</v>
      </c>
      <c r="DD46" s="1"/>
      <c r="DE46" s="1"/>
      <c r="DF46" s="1" t="s">
        <v>387</v>
      </c>
      <c r="DG46" s="1">
        <v>19.57</v>
      </c>
      <c r="DH46" s="1">
        <v>19.57</v>
      </c>
      <c r="DI46" s="1">
        <v>20.789000000000001</v>
      </c>
      <c r="DJ46" s="1">
        <v>1</v>
      </c>
      <c r="DK46" s="1" t="s">
        <v>365</v>
      </c>
      <c r="DL46" s="1">
        <v>0</v>
      </c>
      <c r="DM46" s="1">
        <v>0</v>
      </c>
      <c r="DN46" s="1">
        <v>300.00599999999997</v>
      </c>
      <c r="DO46" s="1">
        <v>0</v>
      </c>
      <c r="DP46" s="1"/>
      <c r="DQ46" s="1"/>
      <c r="DR46" s="1"/>
      <c r="DS46" s="1"/>
      <c r="DT46" s="1"/>
      <c r="DU46" s="1"/>
      <c r="DV46" s="1"/>
      <c r="DW46" s="1"/>
      <c r="DX46" s="1"/>
      <c r="DY46" s="1"/>
      <c r="DZ46" s="1"/>
      <c r="EA46" s="1"/>
      <c r="EB46" s="1"/>
      <c r="EC46" s="1"/>
      <c r="ED46" s="1"/>
      <c r="EE46" s="1"/>
      <c r="EF46" s="1"/>
      <c r="EG46" s="1"/>
      <c r="EH46" s="1"/>
      <c r="EI46" s="1"/>
      <c r="EJ46" s="1"/>
      <c r="EK46" s="1"/>
      <c r="EL46" s="1">
        <v>65.619</v>
      </c>
      <c r="EM46" s="1">
        <v>446.24799999999999</v>
      </c>
      <c r="EN46" s="1">
        <v>448.351</v>
      </c>
      <c r="EO46" s="1">
        <v>32</v>
      </c>
      <c r="EP46" s="1" t="s">
        <v>383</v>
      </c>
      <c r="EQ46" s="1" t="s">
        <v>359</v>
      </c>
      <c r="ER46" s="1" t="s">
        <v>360</v>
      </c>
      <c r="ES46" s="1" t="s">
        <v>842</v>
      </c>
      <c r="ET46" s="1" t="s">
        <v>359</v>
      </c>
      <c r="EU46" s="1" t="s">
        <v>368</v>
      </c>
      <c r="EV46" s="1" t="s">
        <v>385</v>
      </c>
      <c r="EW46" s="1" t="s">
        <v>359</v>
      </c>
      <c r="EX46" s="1" t="s">
        <v>368</v>
      </c>
      <c r="EY46" s="1" t="s">
        <v>386</v>
      </c>
      <c r="EZ46" s="1" t="s">
        <v>378</v>
      </c>
      <c r="FA46" s="1" t="s">
        <v>368</v>
      </c>
      <c r="FB46" s="1" t="s">
        <v>843</v>
      </c>
      <c r="FC46" s="1" t="s">
        <v>359</v>
      </c>
      <c r="FD46" s="1" t="s">
        <v>360</v>
      </c>
      <c r="FE46" s="1" t="s">
        <v>578</v>
      </c>
      <c r="FF46" s="1" t="s">
        <v>378</v>
      </c>
      <c r="FG46" s="1" t="s">
        <v>379</v>
      </c>
      <c r="FH46" s="1">
        <v>5.0330000000000004</v>
      </c>
      <c r="FI46" s="1">
        <v>31.504999999999999</v>
      </c>
      <c r="FJ46" s="1">
        <v>33.357999999999997</v>
      </c>
      <c r="FK46" s="1">
        <v>9</v>
      </c>
      <c r="FL46" s="1" t="s">
        <v>363</v>
      </c>
      <c r="FM46" s="1" t="s">
        <v>363</v>
      </c>
      <c r="FN46" s="1" t="s">
        <v>363</v>
      </c>
      <c r="FO46" s="1" t="s">
        <v>363</v>
      </c>
      <c r="FP46" s="1" t="s">
        <v>363</v>
      </c>
      <c r="FQ46" s="1" t="s">
        <v>375</v>
      </c>
      <c r="FR46" s="1" t="s">
        <v>375</v>
      </c>
      <c r="FS46" s="1" t="s">
        <v>363</v>
      </c>
      <c r="FT46" s="1"/>
      <c r="FU46" s="1"/>
      <c r="FV46" s="1" t="s">
        <v>387</v>
      </c>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v>0</v>
      </c>
      <c r="JH46" s="1" t="s">
        <v>662</v>
      </c>
      <c r="JI46" t="str">
        <f t="shared" si="3"/>
        <v>UML</v>
      </c>
      <c r="JJ46" t="str">
        <f t="shared" si="4"/>
        <v>G2</v>
      </c>
      <c r="JK46" s="1" t="s">
        <v>981</v>
      </c>
    </row>
    <row r="47" spans="1:271" x14ac:dyDescent="0.2">
      <c r="A47" t="str">
        <f t="shared" si="2"/>
        <v>R_2uCAg01CW3ew3fh</v>
      </c>
      <c r="B47" s="7">
        <v>42992.456944444442</v>
      </c>
      <c r="C47" s="7">
        <v>42992.487500000003</v>
      </c>
      <c r="D47" s="1" t="s">
        <v>237</v>
      </c>
      <c r="E47" s="1"/>
      <c r="F47" s="1">
        <v>100</v>
      </c>
      <c r="G47" s="1">
        <v>2622</v>
      </c>
      <c r="H47" s="1" t="b">
        <v>1</v>
      </c>
      <c r="I47" s="7">
        <v>42992.487500000003</v>
      </c>
      <c r="J47" s="1" t="s">
        <v>844</v>
      </c>
      <c r="K47" s="1"/>
      <c r="L47" s="1"/>
      <c r="M47" s="1"/>
      <c r="N47" s="1"/>
      <c r="O47" s="1"/>
      <c r="P47" s="1"/>
      <c r="Q47" s="1" t="s">
        <v>344</v>
      </c>
      <c r="R47" s="1" t="s">
        <v>345</v>
      </c>
      <c r="S47" s="1">
        <v>3.4860000000000002</v>
      </c>
      <c r="T47" s="1">
        <v>64.34</v>
      </c>
      <c r="U47" s="1">
        <v>66.2</v>
      </c>
      <c r="V47" s="1">
        <v>44</v>
      </c>
      <c r="W47" s="1" t="s">
        <v>346</v>
      </c>
      <c r="X47" s="1">
        <v>0.83799999999999997</v>
      </c>
      <c r="Y47" s="1">
        <v>6.7939999999999996</v>
      </c>
      <c r="Z47" s="1">
        <v>7.1909999999999998</v>
      </c>
      <c r="AA47" s="1">
        <v>9</v>
      </c>
      <c r="AB47" s="1">
        <v>22</v>
      </c>
      <c r="AC47" s="1" t="s">
        <v>683</v>
      </c>
      <c r="AD47" s="1" t="s">
        <v>348</v>
      </c>
      <c r="AE47" s="1" t="s">
        <v>671</v>
      </c>
      <c r="AF47" s="1">
        <v>4</v>
      </c>
      <c r="AG47" s="1" t="s">
        <v>845</v>
      </c>
      <c r="AH47" s="1" t="s">
        <v>350</v>
      </c>
      <c r="AI47" s="1">
        <v>4</v>
      </c>
      <c r="AJ47" s="1" t="s">
        <v>846</v>
      </c>
      <c r="AK47" s="1" t="s">
        <v>348</v>
      </c>
      <c r="AL47" s="1"/>
      <c r="AM47" s="1" t="s">
        <v>636</v>
      </c>
      <c r="AN47" s="1">
        <v>-99</v>
      </c>
      <c r="AO47" s="1" t="s">
        <v>637</v>
      </c>
      <c r="AP47" s="1" t="s">
        <v>351</v>
      </c>
      <c r="AQ47" s="1" t="s">
        <v>637</v>
      </c>
      <c r="AR47" s="1" t="s">
        <v>637</v>
      </c>
      <c r="AS47" s="1" t="s">
        <v>637</v>
      </c>
      <c r="AT47" s="1" t="s">
        <v>351</v>
      </c>
      <c r="AU47" s="1" t="s">
        <v>351</v>
      </c>
      <c r="AV47" s="1" t="s">
        <v>637</v>
      </c>
      <c r="AW47" s="1">
        <v>2.7879999999999998</v>
      </c>
      <c r="AX47" s="1">
        <v>539.62099999999998</v>
      </c>
      <c r="AY47" s="1">
        <v>540.49400000000003</v>
      </c>
      <c r="AZ47" s="1">
        <v>65</v>
      </c>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v>6.976</v>
      </c>
      <c r="CT47" s="1">
        <v>41.723999999999997</v>
      </c>
      <c r="CU47" s="1">
        <v>42.188000000000002</v>
      </c>
      <c r="CV47" s="1">
        <v>36</v>
      </c>
      <c r="CW47" s="1" t="s">
        <v>363</v>
      </c>
      <c r="CX47" s="1" t="s">
        <v>364</v>
      </c>
      <c r="CY47" s="1" t="s">
        <v>372</v>
      </c>
      <c r="CZ47" s="1" t="s">
        <v>363</v>
      </c>
      <c r="DA47" s="1" t="s">
        <v>364</v>
      </c>
      <c r="DB47" s="1"/>
      <c r="DC47" s="1"/>
      <c r="DD47" s="1" t="s">
        <v>363</v>
      </c>
      <c r="DE47" s="1" t="s">
        <v>372</v>
      </c>
      <c r="DF47" s="1" t="s">
        <v>372</v>
      </c>
      <c r="DG47" s="1">
        <v>2.4449999999999998</v>
      </c>
      <c r="DH47" s="1">
        <v>80.856999999999999</v>
      </c>
      <c r="DI47" s="1">
        <v>83.415000000000006</v>
      </c>
      <c r="DJ47" s="1">
        <v>17</v>
      </c>
      <c r="DK47" s="1" t="s">
        <v>365</v>
      </c>
      <c r="DL47" s="1">
        <v>1.7290000000000001</v>
      </c>
      <c r="DM47" s="1">
        <v>286.899</v>
      </c>
      <c r="DN47" s="1">
        <v>300.036</v>
      </c>
      <c r="DO47" s="1">
        <v>56</v>
      </c>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v>3.7170000000000001</v>
      </c>
      <c r="FI47" s="1">
        <v>30.376999999999999</v>
      </c>
      <c r="FJ47" s="1">
        <v>30.817</v>
      </c>
      <c r="FK47" s="1">
        <v>28</v>
      </c>
      <c r="FL47" s="1" t="s">
        <v>363</v>
      </c>
      <c r="FM47" s="1" t="s">
        <v>363</v>
      </c>
      <c r="FN47" s="1" t="s">
        <v>363</v>
      </c>
      <c r="FO47" s="1" t="s">
        <v>363</v>
      </c>
      <c r="FP47" s="1" t="s">
        <v>363</v>
      </c>
      <c r="FQ47" s="1" t="s">
        <v>372</v>
      </c>
      <c r="FR47" s="1"/>
      <c r="FS47" s="1"/>
      <c r="FT47" s="1" t="s">
        <v>372</v>
      </c>
      <c r="FU47" s="1" t="s">
        <v>364</v>
      </c>
      <c r="FV47" s="1" t="s">
        <v>372</v>
      </c>
      <c r="FW47" s="1">
        <v>1.8520000000000001</v>
      </c>
      <c r="FX47" s="1">
        <v>813.90300000000002</v>
      </c>
      <c r="FY47" s="1">
        <v>814.47299999999996</v>
      </c>
      <c r="FZ47" s="1">
        <v>732</v>
      </c>
      <c r="GA47" s="1" t="s">
        <v>354</v>
      </c>
      <c r="GB47" s="1" t="s">
        <v>359</v>
      </c>
      <c r="GC47" s="1" t="s">
        <v>360</v>
      </c>
      <c r="GD47" s="1" t="s">
        <v>357</v>
      </c>
      <c r="GE47" s="1" t="s">
        <v>355</v>
      </c>
      <c r="GF47" s="1" t="s">
        <v>360</v>
      </c>
      <c r="GG47" s="1" t="s">
        <v>685</v>
      </c>
      <c r="GH47" s="1" t="s">
        <v>355</v>
      </c>
      <c r="GI47" s="1" t="s">
        <v>360</v>
      </c>
      <c r="GJ47" s="1" t="s">
        <v>361</v>
      </c>
      <c r="GK47" s="1" t="s">
        <v>355</v>
      </c>
      <c r="GL47" s="1" t="s">
        <v>360</v>
      </c>
      <c r="GM47" s="1" t="s">
        <v>695</v>
      </c>
      <c r="GN47" s="1" t="s">
        <v>355</v>
      </c>
      <c r="GO47" s="1" t="s">
        <v>360</v>
      </c>
      <c r="GP47" s="1" t="s">
        <v>354</v>
      </c>
      <c r="GQ47" s="1" t="s">
        <v>355</v>
      </c>
      <c r="GR47" s="1" t="s">
        <v>360</v>
      </c>
      <c r="GS47" s="1"/>
      <c r="GT47" s="1"/>
      <c r="GU47" s="1"/>
      <c r="GV47" s="1"/>
      <c r="GW47" s="1"/>
      <c r="GX47" s="1"/>
      <c r="GY47" s="1"/>
      <c r="GZ47" s="1"/>
      <c r="HA47" s="1"/>
      <c r="HB47" s="1"/>
      <c r="HC47" s="1"/>
      <c r="HD47" s="1"/>
      <c r="HE47" s="1"/>
      <c r="HF47" s="1"/>
      <c r="HG47" s="1"/>
      <c r="HH47" s="1"/>
      <c r="HI47" s="1"/>
      <c r="HJ47" s="1"/>
      <c r="HK47" s="1"/>
      <c r="HL47" s="1"/>
      <c r="HM47" s="1"/>
      <c r="HN47" s="1"/>
      <c r="HO47" s="1">
        <v>0.86899999999999999</v>
      </c>
      <c r="HP47" s="1">
        <v>552.89800000000002</v>
      </c>
      <c r="HQ47" s="1">
        <v>553.54999999999995</v>
      </c>
      <c r="HR47" s="1">
        <v>532</v>
      </c>
      <c r="HS47" s="1" t="s">
        <v>565</v>
      </c>
      <c r="HT47" s="1" t="s">
        <v>355</v>
      </c>
      <c r="HU47" s="1" t="s">
        <v>360</v>
      </c>
      <c r="HV47" s="1" t="s">
        <v>808</v>
      </c>
      <c r="HW47" s="1" t="s">
        <v>359</v>
      </c>
      <c r="HX47" s="1" t="s">
        <v>360</v>
      </c>
      <c r="HY47" s="1" t="s">
        <v>847</v>
      </c>
      <c r="HZ47" s="1" t="s">
        <v>378</v>
      </c>
      <c r="IA47" s="1" t="s">
        <v>360</v>
      </c>
      <c r="IB47" s="1" t="s">
        <v>1191</v>
      </c>
      <c r="IC47" s="1" t="s">
        <v>359</v>
      </c>
      <c r="ID47" s="1" t="s">
        <v>360</v>
      </c>
      <c r="IE47" s="1" t="s">
        <v>361</v>
      </c>
      <c r="IF47" s="1" t="s">
        <v>359</v>
      </c>
      <c r="IG47" s="1" t="s">
        <v>360</v>
      </c>
      <c r="IH47" s="1" t="s">
        <v>647</v>
      </c>
      <c r="II47" s="1" t="s">
        <v>359</v>
      </c>
      <c r="IJ47" s="1" t="s">
        <v>360</v>
      </c>
      <c r="IK47" s="1"/>
      <c r="IL47" s="1"/>
      <c r="IM47" s="1"/>
      <c r="IN47" s="1"/>
      <c r="IO47" s="1"/>
      <c r="IP47" s="1"/>
      <c r="IQ47" s="1"/>
      <c r="IR47" s="1"/>
      <c r="IS47" s="1"/>
      <c r="IT47" s="1"/>
      <c r="IU47" s="1"/>
      <c r="IV47" s="1"/>
      <c r="IW47" s="1"/>
      <c r="IX47" s="1"/>
      <c r="IY47" s="1"/>
      <c r="IZ47" s="1"/>
      <c r="JA47" s="1"/>
      <c r="JB47" s="1"/>
      <c r="JC47" s="1"/>
      <c r="JD47" s="1"/>
      <c r="JE47" s="1"/>
      <c r="JF47" s="1"/>
      <c r="JG47" s="1">
        <v>0</v>
      </c>
      <c r="JH47" s="1" t="s">
        <v>381</v>
      </c>
      <c r="JI47" t="str">
        <f t="shared" si="3"/>
        <v>Tabular</v>
      </c>
      <c r="JJ47" t="str">
        <f t="shared" si="4"/>
        <v>G1</v>
      </c>
      <c r="JK47" s="1" t="s">
        <v>981</v>
      </c>
    </row>
    <row r="48" spans="1:271" x14ac:dyDescent="0.2">
      <c r="A48" t="str">
        <f t="shared" si="2"/>
        <v>R_3pgVvQ5SzJDNJW7</v>
      </c>
      <c r="B48" s="7">
        <v>42992.464583333334</v>
      </c>
      <c r="C48" s="7">
        <v>42992.487500000003</v>
      </c>
      <c r="D48" s="1" t="s">
        <v>237</v>
      </c>
      <c r="E48" s="1"/>
      <c r="F48" s="1">
        <v>100</v>
      </c>
      <c r="G48" s="1">
        <v>2004</v>
      </c>
      <c r="H48" s="1" t="b">
        <v>1</v>
      </c>
      <c r="I48" s="7">
        <v>42992.487500000003</v>
      </c>
      <c r="J48" s="1" t="s">
        <v>848</v>
      </c>
      <c r="K48" s="1"/>
      <c r="L48" s="1"/>
      <c r="M48" s="1"/>
      <c r="N48" s="1"/>
      <c r="O48" s="1"/>
      <c r="P48" s="1"/>
      <c r="Q48" s="1" t="s">
        <v>344</v>
      </c>
      <c r="R48" s="1" t="s">
        <v>345</v>
      </c>
      <c r="S48" s="1">
        <v>3.7850000000000001</v>
      </c>
      <c r="T48" s="1">
        <v>3.7850000000000001</v>
      </c>
      <c r="U48" s="1">
        <v>4.9080000000000004</v>
      </c>
      <c r="V48" s="1">
        <v>1</v>
      </c>
      <c r="W48" s="1" t="s">
        <v>346</v>
      </c>
      <c r="X48" s="1">
        <v>6.7130000000000001</v>
      </c>
      <c r="Y48" s="1">
        <v>10.295999999999999</v>
      </c>
      <c r="Z48" s="1">
        <v>11.45</v>
      </c>
      <c r="AA48" s="1">
        <v>3</v>
      </c>
      <c r="AB48" s="1">
        <v>21</v>
      </c>
      <c r="AC48" s="1" t="s">
        <v>347</v>
      </c>
      <c r="AD48" s="1" t="s">
        <v>350</v>
      </c>
      <c r="AE48" s="1"/>
      <c r="AF48" s="1">
        <v>3</v>
      </c>
      <c r="AG48" s="1" t="s">
        <v>652</v>
      </c>
      <c r="AH48" s="1" t="s">
        <v>348</v>
      </c>
      <c r="AI48" s="1"/>
      <c r="AJ48" s="1"/>
      <c r="AK48" s="1" t="s">
        <v>348</v>
      </c>
      <c r="AL48" s="1"/>
      <c r="AM48" s="1" t="s">
        <v>636</v>
      </c>
      <c r="AN48" s="1">
        <v>-99</v>
      </c>
      <c r="AO48" s="1" t="s">
        <v>637</v>
      </c>
      <c r="AP48" s="1" t="s">
        <v>637</v>
      </c>
      <c r="AQ48" s="1" t="s">
        <v>637</v>
      </c>
      <c r="AR48" s="1" t="s">
        <v>637</v>
      </c>
      <c r="AS48" s="1" t="s">
        <v>637</v>
      </c>
      <c r="AT48" s="1" t="s">
        <v>637</v>
      </c>
      <c r="AU48" s="1" t="s">
        <v>637</v>
      </c>
      <c r="AV48" s="1" t="s">
        <v>637</v>
      </c>
      <c r="AW48" s="1">
        <v>2.637</v>
      </c>
      <c r="AX48" s="1">
        <v>420.101</v>
      </c>
      <c r="AY48" s="1">
        <v>423.46899999999999</v>
      </c>
      <c r="AZ48" s="1">
        <v>5</v>
      </c>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v>6.6269999999999998</v>
      </c>
      <c r="CT48" s="1">
        <v>44.011000000000003</v>
      </c>
      <c r="CU48" s="1">
        <v>46.235999999999997</v>
      </c>
      <c r="CV48" s="1">
        <v>11</v>
      </c>
      <c r="CW48" s="1" t="s">
        <v>387</v>
      </c>
      <c r="CX48" s="1" t="s">
        <v>387</v>
      </c>
      <c r="CY48" s="1" t="s">
        <v>387</v>
      </c>
      <c r="CZ48" s="1" t="s">
        <v>387</v>
      </c>
      <c r="DA48" s="1" t="s">
        <v>387</v>
      </c>
      <c r="DB48" s="1"/>
      <c r="DC48" s="1"/>
      <c r="DD48" s="1" t="s">
        <v>387</v>
      </c>
      <c r="DE48" s="1" t="s">
        <v>387</v>
      </c>
      <c r="DF48" s="1" t="s">
        <v>387</v>
      </c>
      <c r="DG48" s="1">
        <v>20.922999999999998</v>
      </c>
      <c r="DH48" s="1">
        <v>20.922999999999998</v>
      </c>
      <c r="DI48" s="1">
        <v>35.198999999999998</v>
      </c>
      <c r="DJ48" s="1">
        <v>1</v>
      </c>
      <c r="DK48" s="1" t="s">
        <v>365</v>
      </c>
      <c r="DL48" s="1">
        <v>0</v>
      </c>
      <c r="DM48" s="1">
        <v>0</v>
      </c>
      <c r="DN48" s="1">
        <v>300.00299999999999</v>
      </c>
      <c r="DO48" s="1">
        <v>0</v>
      </c>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v>1.734</v>
      </c>
      <c r="FI48" s="1">
        <v>32.694000000000003</v>
      </c>
      <c r="FJ48" s="1">
        <v>33.915999999999997</v>
      </c>
      <c r="FK48" s="1">
        <v>10</v>
      </c>
      <c r="FL48" s="1" t="s">
        <v>364</v>
      </c>
      <c r="FM48" s="1" t="s">
        <v>387</v>
      </c>
      <c r="FN48" s="1" t="s">
        <v>387</v>
      </c>
      <c r="FO48" s="1" t="s">
        <v>387</v>
      </c>
      <c r="FP48" s="1" t="s">
        <v>387</v>
      </c>
      <c r="FQ48" s="1" t="s">
        <v>372</v>
      </c>
      <c r="FR48" s="1"/>
      <c r="FS48" s="1"/>
      <c r="FT48" s="1" t="s">
        <v>372</v>
      </c>
      <c r="FU48" s="1" t="s">
        <v>387</v>
      </c>
      <c r="FV48" s="1" t="s">
        <v>387</v>
      </c>
      <c r="FW48" s="1">
        <v>115.94199999999999</v>
      </c>
      <c r="FX48" s="1">
        <v>682.27200000000005</v>
      </c>
      <c r="FY48" s="1">
        <v>683.346</v>
      </c>
      <c r="FZ48" s="1">
        <v>45</v>
      </c>
      <c r="GA48" s="1" t="s">
        <v>354</v>
      </c>
      <c r="GB48" s="1" t="s">
        <v>376</v>
      </c>
      <c r="GC48" s="1" t="s">
        <v>356</v>
      </c>
      <c r="GD48" s="1" t="s">
        <v>357</v>
      </c>
      <c r="GE48" s="1" t="s">
        <v>376</v>
      </c>
      <c r="GF48" s="1" t="s">
        <v>356</v>
      </c>
      <c r="GG48" s="1" t="s">
        <v>685</v>
      </c>
      <c r="GH48" s="1" t="s">
        <v>376</v>
      </c>
      <c r="GI48" s="1" t="s">
        <v>360</v>
      </c>
      <c r="GJ48" s="1" t="s">
        <v>361</v>
      </c>
      <c r="GK48" s="1" t="s">
        <v>376</v>
      </c>
      <c r="GL48" s="1" t="s">
        <v>356</v>
      </c>
      <c r="GM48" s="1" t="s">
        <v>805</v>
      </c>
      <c r="GN48" s="1" t="s">
        <v>376</v>
      </c>
      <c r="GO48" s="1" t="s">
        <v>356</v>
      </c>
      <c r="GP48" s="1" t="s">
        <v>354</v>
      </c>
      <c r="GQ48" s="1" t="s">
        <v>384</v>
      </c>
      <c r="GR48" s="1" t="s">
        <v>356</v>
      </c>
      <c r="GS48" s="1"/>
      <c r="GT48" s="1"/>
      <c r="GU48" s="1"/>
      <c r="GV48" s="1"/>
      <c r="GW48" s="1"/>
      <c r="GX48" s="1"/>
      <c r="GY48" s="1"/>
      <c r="GZ48" s="1"/>
      <c r="HA48" s="1"/>
      <c r="HB48" s="1"/>
      <c r="HC48" s="1"/>
      <c r="HD48" s="1"/>
      <c r="HE48" s="1"/>
      <c r="HF48" s="1"/>
      <c r="HG48" s="1"/>
      <c r="HH48" s="1"/>
      <c r="HI48" s="1"/>
      <c r="HJ48" s="1"/>
      <c r="HK48" s="1"/>
      <c r="HL48" s="1"/>
      <c r="HM48" s="1"/>
      <c r="HN48" s="1"/>
      <c r="HO48" s="1">
        <v>44.399000000000001</v>
      </c>
      <c r="HP48" s="1">
        <v>414.15</v>
      </c>
      <c r="HQ48" s="1">
        <v>415.61799999999999</v>
      </c>
      <c r="HR48" s="1">
        <v>26</v>
      </c>
      <c r="HS48" s="1" t="s">
        <v>565</v>
      </c>
      <c r="HT48" s="1" t="s">
        <v>355</v>
      </c>
      <c r="HU48" s="1" t="s">
        <v>360</v>
      </c>
      <c r="HV48" s="1" t="s">
        <v>687</v>
      </c>
      <c r="HW48" s="1" t="s">
        <v>359</v>
      </c>
      <c r="HX48" s="1" t="s">
        <v>368</v>
      </c>
      <c r="HY48" s="1" t="s">
        <v>847</v>
      </c>
      <c r="HZ48" s="1" t="s">
        <v>378</v>
      </c>
      <c r="IA48" s="1" t="s">
        <v>379</v>
      </c>
      <c r="IB48" s="1" t="s">
        <v>751</v>
      </c>
      <c r="IC48" s="1" t="s">
        <v>355</v>
      </c>
      <c r="ID48" s="1" t="s">
        <v>360</v>
      </c>
      <c r="IE48" s="1" t="s">
        <v>354</v>
      </c>
      <c r="IF48" s="1" t="s">
        <v>355</v>
      </c>
      <c r="IG48" s="1" t="s">
        <v>360</v>
      </c>
      <c r="IH48" s="1" t="s">
        <v>849</v>
      </c>
      <c r="II48" s="1" t="s">
        <v>378</v>
      </c>
      <c r="IJ48" s="1" t="s">
        <v>368</v>
      </c>
      <c r="IK48" s="1"/>
      <c r="IL48" s="1"/>
      <c r="IM48" s="1"/>
      <c r="IN48" s="1"/>
      <c r="IO48" s="1"/>
      <c r="IP48" s="1"/>
      <c r="IQ48" s="1"/>
      <c r="IR48" s="1"/>
      <c r="IS48" s="1"/>
      <c r="IT48" s="1"/>
      <c r="IU48" s="1"/>
      <c r="IV48" s="1"/>
      <c r="IW48" s="1"/>
      <c r="IX48" s="1"/>
      <c r="IY48" s="1"/>
      <c r="IZ48" s="1"/>
      <c r="JA48" s="1"/>
      <c r="JB48" s="1"/>
      <c r="JC48" s="1"/>
      <c r="JD48" s="1"/>
      <c r="JE48" s="1"/>
      <c r="JF48" s="1"/>
      <c r="JG48" s="1">
        <v>0</v>
      </c>
      <c r="JH48" s="1" t="s">
        <v>381</v>
      </c>
      <c r="JI48" t="str">
        <f t="shared" si="3"/>
        <v>Tabular</v>
      </c>
      <c r="JJ48" t="str">
        <f t="shared" si="4"/>
        <v>G1</v>
      </c>
      <c r="JK48" s="1" t="s">
        <v>981</v>
      </c>
    </row>
    <row r="49" spans="1:271" x14ac:dyDescent="0.2">
      <c r="A49" t="str">
        <f t="shared" si="2"/>
        <v>R_1etNqGXLuAX9upn</v>
      </c>
      <c r="B49" s="7">
        <v>42992.459722222222</v>
      </c>
      <c r="C49" s="7">
        <v>42992.487500000003</v>
      </c>
      <c r="D49" s="1" t="s">
        <v>237</v>
      </c>
      <c r="E49" s="1"/>
      <c r="F49" s="1">
        <v>100</v>
      </c>
      <c r="G49" s="1">
        <v>2437</v>
      </c>
      <c r="H49" s="1" t="b">
        <v>1</v>
      </c>
      <c r="I49" s="7">
        <v>42992.487500000003</v>
      </c>
      <c r="J49" s="1" t="s">
        <v>850</v>
      </c>
      <c r="K49" s="1"/>
      <c r="L49" s="1"/>
      <c r="M49" s="1"/>
      <c r="N49" s="1"/>
      <c r="O49" s="1"/>
      <c r="P49" s="1"/>
      <c r="Q49" s="1" t="s">
        <v>344</v>
      </c>
      <c r="R49" s="1" t="s">
        <v>345</v>
      </c>
      <c r="S49" s="1">
        <v>150.339</v>
      </c>
      <c r="T49" s="1">
        <v>192.61799999999999</v>
      </c>
      <c r="U49" s="1">
        <v>196.06100000000001</v>
      </c>
      <c r="V49" s="1">
        <v>2</v>
      </c>
      <c r="W49" s="1" t="s">
        <v>346</v>
      </c>
      <c r="X49" s="1">
        <v>3.1920000000000002</v>
      </c>
      <c r="Y49" s="1">
        <v>6.3940000000000001</v>
      </c>
      <c r="Z49" s="1">
        <v>7.1529999999999996</v>
      </c>
      <c r="AA49" s="1">
        <v>3</v>
      </c>
      <c r="AB49" s="1">
        <v>21</v>
      </c>
      <c r="AC49" s="1" t="s">
        <v>347</v>
      </c>
      <c r="AD49" s="1" t="s">
        <v>348</v>
      </c>
      <c r="AE49" s="1" t="s">
        <v>382</v>
      </c>
      <c r="AF49" s="1">
        <v>3</v>
      </c>
      <c r="AG49" s="1" t="s">
        <v>851</v>
      </c>
      <c r="AH49" s="1" t="s">
        <v>350</v>
      </c>
      <c r="AI49" s="1">
        <v>0.3</v>
      </c>
      <c r="AJ49" s="1" t="s">
        <v>852</v>
      </c>
      <c r="AK49" s="1" t="s">
        <v>348</v>
      </c>
      <c r="AL49" s="1"/>
      <c r="AM49" s="1" t="s">
        <v>636</v>
      </c>
      <c r="AN49" s="1">
        <v>-99</v>
      </c>
      <c r="AO49" s="1" t="s">
        <v>637</v>
      </c>
      <c r="AP49" s="1" t="s">
        <v>637</v>
      </c>
      <c r="AQ49" s="1" t="s">
        <v>353</v>
      </c>
      <c r="AR49" s="1" t="s">
        <v>637</v>
      </c>
      <c r="AS49" s="1" t="s">
        <v>637</v>
      </c>
      <c r="AT49" s="1" t="s">
        <v>351</v>
      </c>
      <c r="AU49" s="1" t="s">
        <v>351</v>
      </c>
      <c r="AV49" s="1" t="s">
        <v>351</v>
      </c>
      <c r="AW49" s="1">
        <v>47.856000000000002</v>
      </c>
      <c r="AX49" s="1">
        <v>516.78300000000002</v>
      </c>
      <c r="AY49" s="1">
        <v>551.38499999999999</v>
      </c>
      <c r="AZ49" s="1">
        <v>27</v>
      </c>
      <c r="BA49" s="1"/>
      <c r="BB49" s="1"/>
      <c r="BC49" s="1"/>
      <c r="BD49" s="1"/>
      <c r="BE49" s="1"/>
      <c r="BF49" s="1"/>
      <c r="BG49" s="1"/>
      <c r="BH49" s="1"/>
      <c r="BI49" s="1"/>
      <c r="BJ49" s="1"/>
      <c r="BK49" s="1"/>
      <c r="BL49" s="1"/>
      <c r="BM49" s="1"/>
      <c r="BN49" s="1"/>
      <c r="BO49" s="1"/>
      <c r="BP49" s="1"/>
      <c r="BQ49" s="1"/>
      <c r="BR49" s="1"/>
      <c r="BS49" s="1"/>
      <c r="BT49" s="1"/>
      <c r="BU49" s="1"/>
      <c r="BV49" s="1"/>
      <c r="BW49" s="1">
        <v>58.036000000000001</v>
      </c>
      <c r="BX49" s="1">
        <v>742.67200000000003</v>
      </c>
      <c r="BY49" s="1">
        <v>743.35599999999999</v>
      </c>
      <c r="BZ49" s="1">
        <v>39</v>
      </c>
      <c r="CA49" s="1" t="s">
        <v>366</v>
      </c>
      <c r="CB49" s="1" t="s">
        <v>376</v>
      </c>
      <c r="CC49" s="1" t="s">
        <v>377</v>
      </c>
      <c r="CD49" s="1" t="s">
        <v>389</v>
      </c>
      <c r="CE49" s="1" t="s">
        <v>376</v>
      </c>
      <c r="CF49" s="1" t="s">
        <v>377</v>
      </c>
      <c r="CG49" s="1" t="s">
        <v>1152</v>
      </c>
      <c r="CH49" s="1" t="s">
        <v>376</v>
      </c>
      <c r="CI49" s="1" t="s">
        <v>377</v>
      </c>
      <c r="CJ49" s="1" t="s">
        <v>369</v>
      </c>
      <c r="CK49" s="1" t="s">
        <v>376</v>
      </c>
      <c r="CL49" s="1" t="s">
        <v>377</v>
      </c>
      <c r="CM49" s="1" t="s">
        <v>354</v>
      </c>
      <c r="CN49" s="1" t="s">
        <v>376</v>
      </c>
      <c r="CO49" s="1" t="s">
        <v>377</v>
      </c>
      <c r="CP49" s="1" t="s">
        <v>371</v>
      </c>
      <c r="CQ49" s="1" t="s">
        <v>376</v>
      </c>
      <c r="CR49" s="1" t="s">
        <v>377</v>
      </c>
      <c r="CS49" s="1">
        <v>3.839</v>
      </c>
      <c r="CT49" s="1">
        <v>33.447000000000003</v>
      </c>
      <c r="CU49" s="1">
        <v>36.523000000000003</v>
      </c>
      <c r="CV49" s="1">
        <v>10</v>
      </c>
      <c r="CW49" s="1" t="s">
        <v>387</v>
      </c>
      <c r="CX49" s="1" t="s">
        <v>387</v>
      </c>
      <c r="CY49" s="1" t="s">
        <v>387</v>
      </c>
      <c r="CZ49" s="1" t="s">
        <v>363</v>
      </c>
      <c r="DA49" s="1" t="s">
        <v>363</v>
      </c>
      <c r="DB49" s="1" t="s">
        <v>387</v>
      </c>
      <c r="DC49" s="1" t="s">
        <v>387</v>
      </c>
      <c r="DD49" s="1"/>
      <c r="DE49" s="1"/>
      <c r="DF49" s="1" t="s">
        <v>387</v>
      </c>
      <c r="DG49" s="1">
        <v>31.119</v>
      </c>
      <c r="DH49" s="1">
        <v>31.119</v>
      </c>
      <c r="DI49" s="1">
        <v>51.268000000000001</v>
      </c>
      <c r="DJ49" s="1">
        <v>1</v>
      </c>
      <c r="DK49" s="1" t="s">
        <v>365</v>
      </c>
      <c r="DL49" s="1">
        <v>0</v>
      </c>
      <c r="DM49" s="1">
        <v>0</v>
      </c>
      <c r="DN49" s="1">
        <v>300.00599999999997</v>
      </c>
      <c r="DO49" s="1">
        <v>0</v>
      </c>
      <c r="DP49" s="1"/>
      <c r="DQ49" s="1"/>
      <c r="DR49" s="1"/>
      <c r="DS49" s="1"/>
      <c r="DT49" s="1"/>
      <c r="DU49" s="1"/>
      <c r="DV49" s="1"/>
      <c r="DW49" s="1"/>
      <c r="DX49" s="1"/>
      <c r="DY49" s="1"/>
      <c r="DZ49" s="1"/>
      <c r="EA49" s="1"/>
      <c r="EB49" s="1"/>
      <c r="EC49" s="1"/>
      <c r="ED49" s="1"/>
      <c r="EE49" s="1"/>
      <c r="EF49" s="1"/>
      <c r="EG49" s="1"/>
      <c r="EH49" s="1"/>
      <c r="EI49" s="1"/>
      <c r="EJ49" s="1"/>
      <c r="EK49" s="1"/>
      <c r="EL49" s="1">
        <v>6.0960000000000001</v>
      </c>
      <c r="EM49" s="1">
        <v>343.87599999999998</v>
      </c>
      <c r="EN49" s="1">
        <v>346.64699999999999</v>
      </c>
      <c r="EO49" s="1">
        <v>29</v>
      </c>
      <c r="EP49" s="1" t="s">
        <v>668</v>
      </c>
      <c r="EQ49" s="1" t="s">
        <v>359</v>
      </c>
      <c r="ER49" s="1" t="s">
        <v>368</v>
      </c>
      <c r="ES49" s="1" t="s">
        <v>357</v>
      </c>
      <c r="ET49" s="1" t="s">
        <v>384</v>
      </c>
      <c r="EU49" s="1" t="s">
        <v>377</v>
      </c>
      <c r="EV49" s="1" t="s">
        <v>853</v>
      </c>
      <c r="EW49" s="1" t="s">
        <v>355</v>
      </c>
      <c r="EX49" s="1" t="s">
        <v>377</v>
      </c>
      <c r="EY49" s="1" t="s">
        <v>361</v>
      </c>
      <c r="EZ49" s="1" t="s">
        <v>355</v>
      </c>
      <c r="FA49" s="1" t="s">
        <v>368</v>
      </c>
      <c r="FB49" s="1" t="s">
        <v>642</v>
      </c>
      <c r="FC49" s="1" t="s">
        <v>355</v>
      </c>
      <c r="FD49" s="1" t="s">
        <v>377</v>
      </c>
      <c r="FE49" s="1" t="s">
        <v>361</v>
      </c>
      <c r="FF49" s="1" t="s">
        <v>384</v>
      </c>
      <c r="FG49" s="1" t="s">
        <v>377</v>
      </c>
      <c r="FH49" s="1">
        <v>5.81</v>
      </c>
      <c r="FI49" s="1">
        <v>36.17</v>
      </c>
      <c r="FJ49" s="1">
        <v>37.399000000000001</v>
      </c>
      <c r="FK49" s="1">
        <v>9</v>
      </c>
      <c r="FL49" s="1" t="s">
        <v>363</v>
      </c>
      <c r="FM49" s="1" t="s">
        <v>387</v>
      </c>
      <c r="FN49" s="1" t="s">
        <v>387</v>
      </c>
      <c r="FO49" s="1" t="s">
        <v>387</v>
      </c>
      <c r="FP49" s="1" t="s">
        <v>364</v>
      </c>
      <c r="FQ49" s="1" t="s">
        <v>364</v>
      </c>
      <c r="FR49" s="1" t="s">
        <v>372</v>
      </c>
      <c r="FS49" s="1" t="s">
        <v>387</v>
      </c>
      <c r="FT49" s="1"/>
      <c r="FU49" s="1"/>
      <c r="FV49" s="1" t="s">
        <v>387</v>
      </c>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v>1</v>
      </c>
      <c r="JH49" s="1" t="s">
        <v>528</v>
      </c>
      <c r="JI49" t="str">
        <f t="shared" si="3"/>
        <v>CORAS</v>
      </c>
      <c r="JJ49" t="str">
        <f t="shared" si="4"/>
        <v>G2</v>
      </c>
      <c r="JK49" s="1" t="s">
        <v>981</v>
      </c>
    </row>
    <row r="50" spans="1:271" x14ac:dyDescent="0.2">
      <c r="A50" t="str">
        <f t="shared" si="2"/>
        <v>R_WcAiBKJLQwKVLFf</v>
      </c>
      <c r="B50" s="7">
        <v>42992.456250000003</v>
      </c>
      <c r="C50" s="7">
        <v>42992.487500000003</v>
      </c>
      <c r="D50" s="1" t="s">
        <v>237</v>
      </c>
      <c r="E50" s="1"/>
      <c r="F50" s="1">
        <v>100</v>
      </c>
      <c r="G50" s="1">
        <v>2727</v>
      </c>
      <c r="H50" s="1" t="b">
        <v>1</v>
      </c>
      <c r="I50" s="7">
        <v>42992.487500000003</v>
      </c>
      <c r="J50" s="1" t="s">
        <v>854</v>
      </c>
      <c r="K50" s="1"/>
      <c r="L50" s="1"/>
      <c r="M50" s="1"/>
      <c r="N50" s="1"/>
      <c r="O50" s="1"/>
      <c r="P50" s="1"/>
      <c r="Q50" s="1" t="s">
        <v>344</v>
      </c>
      <c r="R50" s="1" t="s">
        <v>345</v>
      </c>
      <c r="S50" s="1">
        <v>3.3420000000000001</v>
      </c>
      <c r="T50" s="1">
        <v>43.954999999999998</v>
      </c>
      <c r="U50" s="1">
        <v>44.558999999999997</v>
      </c>
      <c r="V50" s="1">
        <v>4</v>
      </c>
      <c r="W50" s="1" t="s">
        <v>346</v>
      </c>
      <c r="X50" s="1">
        <v>1.407</v>
      </c>
      <c r="Y50" s="1">
        <v>6.8860000000000001</v>
      </c>
      <c r="Z50" s="1">
        <v>8.4700000000000006</v>
      </c>
      <c r="AA50" s="1">
        <v>3</v>
      </c>
      <c r="AB50" s="1">
        <v>25</v>
      </c>
      <c r="AC50" s="1" t="s">
        <v>347</v>
      </c>
      <c r="AD50" s="1" t="s">
        <v>348</v>
      </c>
      <c r="AE50" s="1" t="s">
        <v>753</v>
      </c>
      <c r="AF50" s="1">
        <v>5</v>
      </c>
      <c r="AG50" s="1" t="s">
        <v>652</v>
      </c>
      <c r="AH50" s="1" t="s">
        <v>350</v>
      </c>
      <c r="AI50" s="1">
        <v>1</v>
      </c>
      <c r="AJ50" s="1" t="s">
        <v>855</v>
      </c>
      <c r="AK50" s="1" t="s">
        <v>348</v>
      </c>
      <c r="AL50" s="1"/>
      <c r="AM50" s="1" t="s">
        <v>856</v>
      </c>
      <c r="AN50" s="1">
        <v>-99</v>
      </c>
      <c r="AO50" s="1" t="s">
        <v>351</v>
      </c>
      <c r="AP50" s="1" t="s">
        <v>637</v>
      </c>
      <c r="AQ50" s="1" t="s">
        <v>353</v>
      </c>
      <c r="AR50" s="1" t="s">
        <v>351</v>
      </c>
      <c r="AS50" s="1" t="s">
        <v>351</v>
      </c>
      <c r="AT50" s="1" t="s">
        <v>637</v>
      </c>
      <c r="AU50" s="1" t="s">
        <v>353</v>
      </c>
      <c r="AV50" s="1" t="s">
        <v>351</v>
      </c>
      <c r="AW50" s="1">
        <v>8.1129999999999995</v>
      </c>
      <c r="AX50" s="1">
        <v>527.91700000000003</v>
      </c>
      <c r="AY50" s="1">
        <v>532.95600000000002</v>
      </c>
      <c r="AZ50" s="1">
        <v>36</v>
      </c>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v>4.3360000000000003</v>
      </c>
      <c r="CT50" s="1">
        <v>34.646999999999998</v>
      </c>
      <c r="CU50" s="1">
        <v>35.53</v>
      </c>
      <c r="CV50" s="1">
        <v>11</v>
      </c>
      <c r="CW50" s="1" t="s">
        <v>363</v>
      </c>
      <c r="CX50" s="1" t="s">
        <v>363</v>
      </c>
      <c r="CY50" s="1" t="s">
        <v>363</v>
      </c>
      <c r="CZ50" s="1" t="s">
        <v>363</v>
      </c>
      <c r="DA50" s="1" t="s">
        <v>363</v>
      </c>
      <c r="DB50" s="1"/>
      <c r="DC50" s="1"/>
      <c r="DD50" s="1" t="s">
        <v>387</v>
      </c>
      <c r="DE50" s="1" t="s">
        <v>387</v>
      </c>
      <c r="DF50" s="1" t="s">
        <v>375</v>
      </c>
      <c r="DG50" s="1">
        <v>21.402999999999999</v>
      </c>
      <c r="DH50" s="1">
        <v>21.402999999999999</v>
      </c>
      <c r="DI50" s="1">
        <v>24.318999999999999</v>
      </c>
      <c r="DJ50" s="1">
        <v>1</v>
      </c>
      <c r="DK50" s="1" t="s">
        <v>365</v>
      </c>
      <c r="DL50" s="1">
        <v>0</v>
      </c>
      <c r="DM50" s="1">
        <v>0</v>
      </c>
      <c r="DN50" s="1">
        <v>300.005</v>
      </c>
      <c r="DO50" s="1">
        <v>0</v>
      </c>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v>3.5550000000000002</v>
      </c>
      <c r="FI50" s="1">
        <v>27.51</v>
      </c>
      <c r="FJ50" s="1">
        <v>28.465</v>
      </c>
      <c r="FK50" s="1">
        <v>10</v>
      </c>
      <c r="FL50" s="1" t="s">
        <v>363</v>
      </c>
      <c r="FM50" s="1" t="s">
        <v>387</v>
      </c>
      <c r="FN50" s="1" t="s">
        <v>363</v>
      </c>
      <c r="FO50" s="1" t="s">
        <v>363</v>
      </c>
      <c r="FP50" s="1" t="s">
        <v>364</v>
      </c>
      <c r="FQ50" s="1" t="s">
        <v>364</v>
      </c>
      <c r="FR50" s="1"/>
      <c r="FS50" s="1"/>
      <c r="FT50" s="1" t="s">
        <v>372</v>
      </c>
      <c r="FU50" s="1" t="s">
        <v>363</v>
      </c>
      <c r="FV50" s="1" t="s">
        <v>375</v>
      </c>
      <c r="FW50" s="1"/>
      <c r="FX50" s="1"/>
      <c r="FY50" s="1"/>
      <c r="FZ50" s="1"/>
      <c r="GA50" s="1"/>
      <c r="GB50" s="1"/>
      <c r="GC50" s="1"/>
      <c r="GD50" s="1"/>
      <c r="GE50" s="1"/>
      <c r="GF50" s="1"/>
      <c r="GG50" s="1"/>
      <c r="GH50" s="1"/>
      <c r="GI50" s="1"/>
      <c r="GJ50" s="1"/>
      <c r="GK50" s="1"/>
      <c r="GL50" s="1"/>
      <c r="GM50" s="1"/>
      <c r="GN50" s="1"/>
      <c r="GO50" s="1"/>
      <c r="GP50" s="1"/>
      <c r="GQ50" s="1"/>
      <c r="GR50" s="1"/>
      <c r="GS50" s="1">
        <v>1.2310000000000001</v>
      </c>
      <c r="GT50" s="1">
        <v>1178.9760000000001</v>
      </c>
      <c r="GU50" s="1">
        <v>1180.011</v>
      </c>
      <c r="GV50" s="1">
        <v>89</v>
      </c>
      <c r="GW50" s="1" t="s">
        <v>366</v>
      </c>
      <c r="GX50" s="1" t="s">
        <v>376</v>
      </c>
      <c r="GY50" s="1" t="s">
        <v>377</v>
      </c>
      <c r="GZ50" s="1" t="s">
        <v>389</v>
      </c>
      <c r="HA50" s="1" t="s">
        <v>376</v>
      </c>
      <c r="HB50" s="1" t="s">
        <v>356</v>
      </c>
      <c r="HC50" s="1" t="s">
        <v>1180</v>
      </c>
      <c r="HD50" s="1" t="s">
        <v>376</v>
      </c>
      <c r="HE50" s="1" t="s">
        <v>377</v>
      </c>
      <c r="HF50" s="1" t="s">
        <v>369</v>
      </c>
      <c r="HG50" s="1" t="s">
        <v>376</v>
      </c>
      <c r="HH50" s="1" t="s">
        <v>377</v>
      </c>
      <c r="HI50" s="1" t="s">
        <v>370</v>
      </c>
      <c r="HJ50" s="1" t="s">
        <v>376</v>
      </c>
      <c r="HK50" s="1" t="s">
        <v>377</v>
      </c>
      <c r="HL50" s="1" t="s">
        <v>769</v>
      </c>
      <c r="HM50" s="1" t="s">
        <v>376</v>
      </c>
      <c r="HN50" s="1" t="s">
        <v>377</v>
      </c>
      <c r="HO50" s="1"/>
      <c r="HP50" s="1"/>
      <c r="HQ50" s="1"/>
      <c r="HR50" s="1"/>
      <c r="HS50" s="1"/>
      <c r="HT50" s="1"/>
      <c r="HU50" s="1"/>
      <c r="HV50" s="1"/>
      <c r="HW50" s="1"/>
      <c r="HX50" s="1"/>
      <c r="HY50" s="1"/>
      <c r="HZ50" s="1"/>
      <c r="IA50" s="1"/>
      <c r="IB50" s="1"/>
      <c r="IC50" s="1"/>
      <c r="ID50" s="1"/>
      <c r="IE50" s="1"/>
      <c r="IF50" s="1"/>
      <c r="IG50" s="1"/>
      <c r="IH50" s="1"/>
      <c r="II50" s="1"/>
      <c r="IJ50" s="1"/>
      <c r="IK50" s="1">
        <v>18.260999999999999</v>
      </c>
      <c r="IL50" s="1">
        <v>394.983</v>
      </c>
      <c r="IM50" s="1">
        <v>396.89600000000002</v>
      </c>
      <c r="IN50" s="1">
        <v>58</v>
      </c>
      <c r="IO50" s="1" t="s">
        <v>805</v>
      </c>
      <c r="IP50" s="1" t="s">
        <v>355</v>
      </c>
      <c r="IQ50" s="1" t="s">
        <v>360</v>
      </c>
      <c r="IR50" s="1" t="s">
        <v>857</v>
      </c>
      <c r="IS50" s="1" t="s">
        <v>359</v>
      </c>
      <c r="IT50" s="1" t="s">
        <v>356</v>
      </c>
      <c r="IU50" s="1" t="s">
        <v>685</v>
      </c>
      <c r="IV50" s="1" t="s">
        <v>355</v>
      </c>
      <c r="IW50" s="1" t="s">
        <v>356</v>
      </c>
      <c r="IX50" s="1" t="s">
        <v>361</v>
      </c>
      <c r="IY50" s="1" t="s">
        <v>355</v>
      </c>
      <c r="IZ50" s="1" t="s">
        <v>356</v>
      </c>
      <c r="JA50" s="1" t="s">
        <v>858</v>
      </c>
      <c r="JB50" s="1" t="s">
        <v>355</v>
      </c>
      <c r="JC50" s="1" t="s">
        <v>356</v>
      </c>
      <c r="JD50" s="1" t="s">
        <v>361</v>
      </c>
      <c r="JE50" s="1" t="s">
        <v>376</v>
      </c>
      <c r="JF50" s="1" t="s">
        <v>356</v>
      </c>
      <c r="JG50" s="1">
        <v>1</v>
      </c>
      <c r="JH50" s="1" t="s">
        <v>529</v>
      </c>
      <c r="JI50" t="str">
        <f t="shared" si="3"/>
        <v>Tabular</v>
      </c>
      <c r="JJ50" t="str">
        <f t="shared" si="4"/>
        <v>G2</v>
      </c>
      <c r="JK50" s="1" t="s">
        <v>981</v>
      </c>
    </row>
    <row r="51" spans="1:271" x14ac:dyDescent="0.2">
      <c r="A51" t="str">
        <f t="shared" si="2"/>
        <v>R_1Nb8DJ5hsi1qIKF</v>
      </c>
      <c r="B51" s="7">
        <v>42992.460416666669</v>
      </c>
      <c r="C51" s="7">
        <v>42992.488194444442</v>
      </c>
      <c r="D51" s="1" t="s">
        <v>237</v>
      </c>
      <c r="E51" s="1"/>
      <c r="F51" s="1">
        <v>100</v>
      </c>
      <c r="G51" s="1">
        <v>2397</v>
      </c>
      <c r="H51" s="1" t="b">
        <v>1</v>
      </c>
      <c r="I51" s="7">
        <v>42992.488194444442</v>
      </c>
      <c r="J51" s="1" t="s">
        <v>859</v>
      </c>
      <c r="K51" s="1"/>
      <c r="L51" s="1"/>
      <c r="M51" s="1"/>
      <c r="N51" s="1"/>
      <c r="O51" s="1"/>
      <c r="P51" s="1"/>
      <c r="Q51" s="1" t="s">
        <v>344</v>
      </c>
      <c r="R51" s="1" t="s">
        <v>345</v>
      </c>
      <c r="S51" s="1">
        <v>17.940999999999999</v>
      </c>
      <c r="T51" s="1">
        <v>34.555</v>
      </c>
      <c r="U51" s="1">
        <v>36.170999999999999</v>
      </c>
      <c r="V51" s="1">
        <v>6</v>
      </c>
      <c r="W51" s="1" t="s">
        <v>346</v>
      </c>
      <c r="X51" s="1">
        <v>1.5189999999999999</v>
      </c>
      <c r="Y51" s="1">
        <v>9.2370000000000001</v>
      </c>
      <c r="Z51" s="1">
        <v>11.208</v>
      </c>
      <c r="AA51" s="1">
        <v>3</v>
      </c>
      <c r="AB51" s="1">
        <v>21</v>
      </c>
      <c r="AC51" s="1" t="s">
        <v>347</v>
      </c>
      <c r="AD51" s="1" t="s">
        <v>348</v>
      </c>
      <c r="AE51" s="1" t="s">
        <v>382</v>
      </c>
      <c r="AF51" s="1">
        <v>5</v>
      </c>
      <c r="AG51" s="1" t="s">
        <v>860</v>
      </c>
      <c r="AH51" s="1" t="s">
        <v>350</v>
      </c>
      <c r="AI51" s="1">
        <v>0.5</v>
      </c>
      <c r="AJ51" s="1" t="s">
        <v>861</v>
      </c>
      <c r="AK51" s="1" t="s">
        <v>348</v>
      </c>
      <c r="AL51" s="1"/>
      <c r="AM51" s="1" t="s">
        <v>636</v>
      </c>
      <c r="AN51" s="1">
        <v>-99</v>
      </c>
      <c r="AO51" s="1" t="s">
        <v>351</v>
      </c>
      <c r="AP51" s="1" t="s">
        <v>353</v>
      </c>
      <c r="AQ51" s="1" t="s">
        <v>353</v>
      </c>
      <c r="AR51" s="1" t="s">
        <v>637</v>
      </c>
      <c r="AS51" s="1" t="s">
        <v>637</v>
      </c>
      <c r="AT51" s="1" t="s">
        <v>351</v>
      </c>
      <c r="AU51" s="1" t="s">
        <v>637</v>
      </c>
      <c r="AV51" s="1" t="s">
        <v>353</v>
      </c>
      <c r="AW51" s="1">
        <v>392.6</v>
      </c>
      <c r="AX51" s="1">
        <v>392.6</v>
      </c>
      <c r="AY51" s="1">
        <v>406.59199999999998</v>
      </c>
      <c r="AZ51" s="1">
        <v>1</v>
      </c>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v>7.7190000000000003</v>
      </c>
      <c r="CT51" s="1">
        <v>47.704999999999998</v>
      </c>
      <c r="CU51" s="1">
        <v>49.814</v>
      </c>
      <c r="CV51" s="1">
        <v>9</v>
      </c>
      <c r="CW51" s="1" t="s">
        <v>387</v>
      </c>
      <c r="CX51" s="1" t="s">
        <v>363</v>
      </c>
      <c r="CY51" s="1" t="s">
        <v>364</v>
      </c>
      <c r="CZ51" s="1" t="s">
        <v>372</v>
      </c>
      <c r="DA51" s="1" t="s">
        <v>372</v>
      </c>
      <c r="DB51" s="1"/>
      <c r="DC51" s="1"/>
      <c r="DD51" s="1" t="s">
        <v>364</v>
      </c>
      <c r="DE51" s="1" t="s">
        <v>363</v>
      </c>
      <c r="DF51" s="1" t="s">
        <v>387</v>
      </c>
      <c r="DG51" s="1">
        <v>23.852</v>
      </c>
      <c r="DH51" s="1">
        <v>23.852</v>
      </c>
      <c r="DI51" s="1">
        <v>25.745000000000001</v>
      </c>
      <c r="DJ51" s="1">
        <v>1</v>
      </c>
      <c r="DK51" s="1" t="s">
        <v>365</v>
      </c>
      <c r="DL51" s="1">
        <v>4.3680000000000003</v>
      </c>
      <c r="DM51" s="1">
        <v>120.166</v>
      </c>
      <c r="DN51" s="1">
        <v>300.00299999999999</v>
      </c>
      <c r="DO51" s="1">
        <v>3</v>
      </c>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v>6.2089999999999996</v>
      </c>
      <c r="FI51" s="1">
        <v>56.18</v>
      </c>
      <c r="FJ51" s="1">
        <v>57.875999999999998</v>
      </c>
      <c r="FK51" s="1">
        <v>11</v>
      </c>
      <c r="FL51" s="1" t="s">
        <v>372</v>
      </c>
      <c r="FM51" s="1" t="s">
        <v>387</v>
      </c>
      <c r="FN51" s="1" t="s">
        <v>363</v>
      </c>
      <c r="FO51" s="1" t="s">
        <v>363</v>
      </c>
      <c r="FP51" s="1" t="s">
        <v>372</v>
      </c>
      <c r="FQ51" s="1" t="s">
        <v>364</v>
      </c>
      <c r="FR51" s="1"/>
      <c r="FS51" s="1"/>
      <c r="FT51" s="1" t="s">
        <v>372</v>
      </c>
      <c r="FU51" s="1" t="s">
        <v>363</v>
      </c>
      <c r="FV51" s="1" t="s">
        <v>363</v>
      </c>
      <c r="FW51" s="1"/>
      <c r="FX51" s="1"/>
      <c r="FY51" s="1"/>
      <c r="FZ51" s="1"/>
      <c r="GA51" s="1"/>
      <c r="GB51" s="1"/>
      <c r="GC51" s="1"/>
      <c r="GD51" s="1"/>
      <c r="GE51" s="1"/>
      <c r="GF51" s="1"/>
      <c r="GG51" s="1"/>
      <c r="GH51" s="1"/>
      <c r="GI51" s="1"/>
      <c r="GJ51" s="1"/>
      <c r="GK51" s="1"/>
      <c r="GL51" s="1"/>
      <c r="GM51" s="1"/>
      <c r="GN51" s="1"/>
      <c r="GO51" s="1"/>
      <c r="GP51" s="1"/>
      <c r="GQ51" s="1"/>
      <c r="GR51" s="1"/>
      <c r="GS51" s="1">
        <v>5.298</v>
      </c>
      <c r="GT51" s="1">
        <v>943.06899999999996</v>
      </c>
      <c r="GU51" s="1">
        <v>945.79300000000001</v>
      </c>
      <c r="GV51" s="1">
        <v>87</v>
      </c>
      <c r="GW51" s="1" t="s">
        <v>862</v>
      </c>
      <c r="GX51" s="1" t="s">
        <v>384</v>
      </c>
      <c r="GY51" s="1" t="s">
        <v>360</v>
      </c>
      <c r="GZ51" s="1" t="s">
        <v>1192</v>
      </c>
      <c r="HA51" s="1" t="s">
        <v>378</v>
      </c>
      <c r="HB51" s="1" t="s">
        <v>379</v>
      </c>
      <c r="HC51" s="1" t="s">
        <v>1193</v>
      </c>
      <c r="HD51" s="1" t="s">
        <v>355</v>
      </c>
      <c r="HE51" s="1" t="s">
        <v>368</v>
      </c>
      <c r="HF51" s="1" t="s">
        <v>1194</v>
      </c>
      <c r="HG51" s="1" t="s">
        <v>355</v>
      </c>
      <c r="HH51" s="1" t="s">
        <v>368</v>
      </c>
      <c r="HI51" s="1" t="s">
        <v>863</v>
      </c>
      <c r="HJ51" s="1" t="s">
        <v>359</v>
      </c>
      <c r="HK51" s="1" t="s">
        <v>368</v>
      </c>
      <c r="HL51" s="1" t="s">
        <v>864</v>
      </c>
      <c r="HM51" s="1" t="s">
        <v>378</v>
      </c>
      <c r="HN51" s="1" t="s">
        <v>379</v>
      </c>
      <c r="HO51" s="1"/>
      <c r="HP51" s="1"/>
      <c r="HQ51" s="1"/>
      <c r="HR51" s="1"/>
      <c r="HS51" s="1"/>
      <c r="HT51" s="1"/>
      <c r="HU51" s="1"/>
      <c r="HV51" s="1"/>
      <c r="HW51" s="1"/>
      <c r="HX51" s="1"/>
      <c r="HY51" s="1"/>
      <c r="HZ51" s="1"/>
      <c r="IA51" s="1"/>
      <c r="IB51" s="1"/>
      <c r="IC51" s="1"/>
      <c r="ID51" s="1"/>
      <c r="IE51" s="1"/>
      <c r="IF51" s="1"/>
      <c r="IG51" s="1"/>
      <c r="IH51" s="1"/>
      <c r="II51" s="1"/>
      <c r="IJ51" s="1"/>
      <c r="IK51" s="1">
        <v>25.073</v>
      </c>
      <c r="IL51" s="1">
        <v>374.55099999999999</v>
      </c>
      <c r="IM51" s="1">
        <v>379.411</v>
      </c>
      <c r="IN51" s="1">
        <v>45</v>
      </c>
      <c r="IO51" s="1" t="s">
        <v>865</v>
      </c>
      <c r="IP51" s="1" t="s">
        <v>384</v>
      </c>
      <c r="IQ51" s="1" t="s">
        <v>356</v>
      </c>
      <c r="IR51" s="1" t="s">
        <v>866</v>
      </c>
      <c r="IS51" s="1" t="s">
        <v>384</v>
      </c>
      <c r="IT51" s="1" t="s">
        <v>360</v>
      </c>
      <c r="IU51" s="1" t="s">
        <v>867</v>
      </c>
      <c r="IV51" s="1" t="s">
        <v>384</v>
      </c>
      <c r="IW51" s="1" t="s">
        <v>356</v>
      </c>
      <c r="IX51" s="1" t="s">
        <v>675</v>
      </c>
      <c r="IY51" s="1" t="s">
        <v>359</v>
      </c>
      <c r="IZ51" s="1" t="s">
        <v>368</v>
      </c>
      <c r="JA51" s="1" t="s">
        <v>642</v>
      </c>
      <c r="JB51" s="1" t="s">
        <v>359</v>
      </c>
      <c r="JC51" s="1" t="s">
        <v>368</v>
      </c>
      <c r="JD51" s="1" t="s">
        <v>361</v>
      </c>
      <c r="JE51" s="1" t="s">
        <v>355</v>
      </c>
      <c r="JF51" s="1" t="s">
        <v>360</v>
      </c>
      <c r="JG51" s="1">
        <v>1</v>
      </c>
      <c r="JH51" s="1" t="s">
        <v>529</v>
      </c>
      <c r="JI51" t="str">
        <f t="shared" si="3"/>
        <v>Tabular</v>
      </c>
      <c r="JJ51" t="str">
        <f t="shared" si="4"/>
        <v>G2</v>
      </c>
      <c r="JK51" s="1" t="s">
        <v>981</v>
      </c>
    </row>
    <row r="52" spans="1:271" x14ac:dyDescent="0.2">
      <c r="A52" t="str">
        <f t="shared" si="2"/>
        <v>R_C8jPjgCEZpeH2DL</v>
      </c>
      <c r="B52" s="7">
        <v>42992.459027777775</v>
      </c>
      <c r="C52" s="7">
        <v>42992.489583333336</v>
      </c>
      <c r="D52" s="1" t="s">
        <v>237</v>
      </c>
      <c r="E52" s="1"/>
      <c r="F52" s="1">
        <v>100</v>
      </c>
      <c r="G52" s="1">
        <v>2641</v>
      </c>
      <c r="H52" s="1" t="b">
        <v>1</v>
      </c>
      <c r="I52" s="7">
        <v>42992.489583333336</v>
      </c>
      <c r="J52" s="1" t="s">
        <v>868</v>
      </c>
      <c r="K52" s="1"/>
      <c r="L52" s="1"/>
      <c r="M52" s="1"/>
      <c r="N52" s="1"/>
      <c r="O52" s="1"/>
      <c r="P52" s="1"/>
      <c r="Q52" s="1" t="s">
        <v>344</v>
      </c>
      <c r="R52" s="1" t="s">
        <v>345</v>
      </c>
      <c r="S52" s="1">
        <v>19.614999999999998</v>
      </c>
      <c r="T52" s="1">
        <v>30.114999999999998</v>
      </c>
      <c r="U52" s="1">
        <v>32.802</v>
      </c>
      <c r="V52" s="1">
        <v>7</v>
      </c>
      <c r="W52" s="1" t="s">
        <v>346</v>
      </c>
      <c r="X52" s="1">
        <v>1.7909999999999999</v>
      </c>
      <c r="Y52" s="1">
        <v>5.851</v>
      </c>
      <c r="Z52" s="1">
        <v>7.5140000000000002</v>
      </c>
      <c r="AA52" s="1">
        <v>3</v>
      </c>
      <c r="AB52" s="1">
        <v>33</v>
      </c>
      <c r="AC52" s="1" t="s">
        <v>347</v>
      </c>
      <c r="AD52" s="1" t="s">
        <v>348</v>
      </c>
      <c r="AE52" s="1" t="s">
        <v>671</v>
      </c>
      <c r="AF52" s="1">
        <v>4</v>
      </c>
      <c r="AG52" s="1" t="s">
        <v>869</v>
      </c>
      <c r="AH52" s="1" t="s">
        <v>350</v>
      </c>
      <c r="AI52" s="1">
        <v>6</v>
      </c>
      <c r="AJ52" s="1" t="s">
        <v>870</v>
      </c>
      <c r="AK52" s="1" t="s">
        <v>348</v>
      </c>
      <c r="AL52" s="1"/>
      <c r="AM52" s="1" t="s">
        <v>636</v>
      </c>
      <c r="AN52" s="1">
        <v>-99</v>
      </c>
      <c r="AO52" s="1" t="s">
        <v>637</v>
      </c>
      <c r="AP52" s="1" t="s">
        <v>637</v>
      </c>
      <c r="AQ52" s="1" t="s">
        <v>353</v>
      </c>
      <c r="AR52" s="1" t="s">
        <v>351</v>
      </c>
      <c r="AS52" s="1" t="s">
        <v>637</v>
      </c>
      <c r="AT52" s="1" t="s">
        <v>351</v>
      </c>
      <c r="AU52" s="1" t="s">
        <v>351</v>
      </c>
      <c r="AV52" s="1" t="s">
        <v>353</v>
      </c>
      <c r="AW52" s="1">
        <v>29.224</v>
      </c>
      <c r="AX52" s="1">
        <v>484.04300000000001</v>
      </c>
      <c r="AY52" s="1">
        <v>487.94799999999998</v>
      </c>
      <c r="AZ52" s="1">
        <v>5</v>
      </c>
      <c r="BA52" s="1"/>
      <c r="BB52" s="1"/>
      <c r="BC52" s="1"/>
      <c r="BD52" s="1"/>
      <c r="BE52" s="1"/>
      <c r="BF52" s="1"/>
      <c r="BG52" s="1"/>
      <c r="BH52" s="1"/>
      <c r="BI52" s="1"/>
      <c r="BJ52" s="1"/>
      <c r="BK52" s="1"/>
      <c r="BL52" s="1"/>
      <c r="BM52" s="1"/>
      <c r="BN52" s="1"/>
      <c r="BO52" s="1"/>
      <c r="BP52" s="1"/>
      <c r="BQ52" s="1"/>
      <c r="BR52" s="1"/>
      <c r="BS52" s="1"/>
      <c r="BT52" s="1"/>
      <c r="BU52" s="1"/>
      <c r="BV52" s="1"/>
      <c r="BW52" s="1">
        <v>6.6950000000000003</v>
      </c>
      <c r="BX52" s="1">
        <v>1093.886</v>
      </c>
      <c r="BY52" s="1">
        <v>1095.579</v>
      </c>
      <c r="BZ52" s="1">
        <v>181</v>
      </c>
      <c r="CA52" s="1" t="s">
        <v>366</v>
      </c>
      <c r="CB52" s="1" t="s">
        <v>384</v>
      </c>
      <c r="CC52" s="1" t="s">
        <v>356</v>
      </c>
      <c r="CD52" s="1" t="s">
        <v>388</v>
      </c>
      <c r="CE52" s="1" t="s">
        <v>384</v>
      </c>
      <c r="CF52" s="1" t="s">
        <v>356</v>
      </c>
      <c r="CG52" s="1" t="s">
        <v>1163</v>
      </c>
      <c r="CH52" s="1" t="s">
        <v>384</v>
      </c>
      <c r="CI52" s="1" t="s">
        <v>377</v>
      </c>
      <c r="CJ52" s="1" t="s">
        <v>369</v>
      </c>
      <c r="CK52" s="1" t="s">
        <v>384</v>
      </c>
      <c r="CL52" s="1" t="s">
        <v>356</v>
      </c>
      <c r="CM52" s="1" t="s">
        <v>646</v>
      </c>
      <c r="CN52" s="1" t="s">
        <v>355</v>
      </c>
      <c r="CO52" s="1" t="s">
        <v>356</v>
      </c>
      <c r="CP52" s="1" t="s">
        <v>871</v>
      </c>
      <c r="CQ52" s="1" t="s">
        <v>355</v>
      </c>
      <c r="CR52" s="1" t="s">
        <v>356</v>
      </c>
      <c r="CS52" s="1">
        <v>18.707999999999998</v>
      </c>
      <c r="CT52" s="1">
        <v>44.148000000000003</v>
      </c>
      <c r="CU52" s="1">
        <v>46.021000000000001</v>
      </c>
      <c r="CV52" s="1">
        <v>12</v>
      </c>
      <c r="CW52" s="1" t="s">
        <v>363</v>
      </c>
      <c r="CX52" s="1" t="s">
        <v>372</v>
      </c>
      <c r="CY52" s="1" t="s">
        <v>387</v>
      </c>
      <c r="CZ52" s="1" t="s">
        <v>387</v>
      </c>
      <c r="DA52" s="1" t="s">
        <v>363</v>
      </c>
      <c r="DB52" s="1" t="s">
        <v>363</v>
      </c>
      <c r="DC52" s="1" t="s">
        <v>363</v>
      </c>
      <c r="DD52" s="1"/>
      <c r="DE52" s="1"/>
      <c r="DF52" s="1" t="s">
        <v>387</v>
      </c>
      <c r="DG52" s="1">
        <v>14.381</v>
      </c>
      <c r="DH52" s="1">
        <v>14.381</v>
      </c>
      <c r="DI52" s="1">
        <v>16.202999999999999</v>
      </c>
      <c r="DJ52" s="1">
        <v>1</v>
      </c>
      <c r="DK52" s="1" t="s">
        <v>365</v>
      </c>
      <c r="DL52" s="1">
        <v>1.5449999999999999</v>
      </c>
      <c r="DM52" s="1">
        <v>93.447000000000003</v>
      </c>
      <c r="DN52" s="1">
        <v>300.005</v>
      </c>
      <c r="DO52" s="1">
        <v>12</v>
      </c>
      <c r="DP52" s="1"/>
      <c r="DQ52" s="1"/>
      <c r="DR52" s="1"/>
      <c r="DS52" s="1"/>
      <c r="DT52" s="1"/>
      <c r="DU52" s="1"/>
      <c r="DV52" s="1"/>
      <c r="DW52" s="1"/>
      <c r="DX52" s="1"/>
      <c r="DY52" s="1"/>
      <c r="DZ52" s="1"/>
      <c r="EA52" s="1"/>
      <c r="EB52" s="1"/>
      <c r="EC52" s="1"/>
      <c r="ED52" s="1"/>
      <c r="EE52" s="1"/>
      <c r="EF52" s="1"/>
      <c r="EG52" s="1"/>
      <c r="EH52" s="1"/>
      <c r="EI52" s="1"/>
      <c r="EJ52" s="1"/>
      <c r="EK52" s="1"/>
      <c r="EL52" s="1">
        <v>13.521000000000001</v>
      </c>
      <c r="EM52" s="1">
        <v>495.89499999999998</v>
      </c>
      <c r="EN52" s="1">
        <v>497.13299999999998</v>
      </c>
      <c r="EO52" s="1">
        <v>114</v>
      </c>
      <c r="EP52" s="1" t="s">
        <v>872</v>
      </c>
      <c r="EQ52" s="1" t="s">
        <v>359</v>
      </c>
      <c r="ER52" s="1" t="s">
        <v>356</v>
      </c>
      <c r="ES52" s="1" t="s">
        <v>873</v>
      </c>
      <c r="ET52" s="1" t="s">
        <v>355</v>
      </c>
      <c r="EU52" s="1" t="s">
        <v>360</v>
      </c>
      <c r="EV52" s="1" t="s">
        <v>658</v>
      </c>
      <c r="EW52" s="1" t="s">
        <v>355</v>
      </c>
      <c r="EX52" s="1" t="s">
        <v>360</v>
      </c>
      <c r="EY52" s="1" t="s">
        <v>370</v>
      </c>
      <c r="EZ52" s="1" t="s">
        <v>355</v>
      </c>
      <c r="FA52" s="1" t="s">
        <v>360</v>
      </c>
      <c r="FB52" s="1" t="s">
        <v>874</v>
      </c>
      <c r="FC52" s="1" t="s">
        <v>355</v>
      </c>
      <c r="FD52" s="1" t="s">
        <v>360</v>
      </c>
      <c r="FE52" s="1" t="s">
        <v>843</v>
      </c>
      <c r="FF52" s="1" t="s">
        <v>355</v>
      </c>
      <c r="FG52" s="1" t="s">
        <v>360</v>
      </c>
      <c r="FH52" s="1">
        <v>3.5289999999999999</v>
      </c>
      <c r="FI52" s="1">
        <v>32.127000000000002</v>
      </c>
      <c r="FJ52" s="1">
        <v>33.075000000000003</v>
      </c>
      <c r="FK52" s="1">
        <v>27</v>
      </c>
      <c r="FL52" s="1" t="s">
        <v>364</v>
      </c>
      <c r="FM52" s="1" t="s">
        <v>364</v>
      </c>
      <c r="FN52" s="1" t="s">
        <v>372</v>
      </c>
      <c r="FO52" s="1" t="s">
        <v>387</v>
      </c>
      <c r="FP52" s="1" t="s">
        <v>387</v>
      </c>
      <c r="FQ52" s="1" t="s">
        <v>372</v>
      </c>
      <c r="FR52" s="1" t="s">
        <v>372</v>
      </c>
      <c r="FS52" s="1" t="s">
        <v>363</v>
      </c>
      <c r="FT52" s="1"/>
      <c r="FU52" s="1"/>
      <c r="FV52" s="1" t="s">
        <v>387</v>
      </c>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v>0</v>
      </c>
      <c r="JH52" s="1" t="s">
        <v>662</v>
      </c>
      <c r="JI52" t="str">
        <f t="shared" si="3"/>
        <v>UML</v>
      </c>
      <c r="JJ52" t="str">
        <f t="shared" si="4"/>
        <v>G2</v>
      </c>
      <c r="JK52" s="1" t="s">
        <v>981</v>
      </c>
    </row>
    <row r="53" spans="1:271" x14ac:dyDescent="0.2">
      <c r="A53" t="str">
        <f t="shared" si="2"/>
        <v>R_1Ca8J9Oxyd5QQPh</v>
      </c>
      <c r="B53" s="7">
        <v>42992.456250000003</v>
      </c>
      <c r="C53" s="7">
        <v>42992.489583333336</v>
      </c>
      <c r="D53" s="1" t="s">
        <v>237</v>
      </c>
      <c r="E53" s="1"/>
      <c r="F53" s="1">
        <v>100</v>
      </c>
      <c r="G53" s="1">
        <v>2877</v>
      </c>
      <c r="H53" s="1" t="b">
        <v>1</v>
      </c>
      <c r="I53" s="7">
        <v>42992.489583333336</v>
      </c>
      <c r="J53" s="1" t="s">
        <v>875</v>
      </c>
      <c r="K53" s="1"/>
      <c r="L53" s="1"/>
      <c r="M53" s="1"/>
      <c r="N53" s="1"/>
      <c r="O53" s="1"/>
      <c r="P53" s="1"/>
      <c r="Q53" s="1" t="s">
        <v>344</v>
      </c>
      <c r="R53" s="1" t="s">
        <v>345</v>
      </c>
      <c r="S53" s="1">
        <v>57.981000000000002</v>
      </c>
      <c r="T53" s="1">
        <v>57.981000000000002</v>
      </c>
      <c r="U53" s="1">
        <v>59.475999999999999</v>
      </c>
      <c r="V53" s="1">
        <v>1</v>
      </c>
      <c r="W53" s="1" t="s">
        <v>346</v>
      </c>
      <c r="X53" s="1">
        <v>1.147</v>
      </c>
      <c r="Y53" s="1">
        <v>7.6820000000000004</v>
      </c>
      <c r="Z53" s="1">
        <v>12.356</v>
      </c>
      <c r="AA53" s="1">
        <v>4</v>
      </c>
      <c r="AB53" s="1">
        <v>24</v>
      </c>
      <c r="AC53" s="1" t="s">
        <v>683</v>
      </c>
      <c r="AD53" s="1" t="s">
        <v>348</v>
      </c>
      <c r="AE53" s="1" t="s">
        <v>382</v>
      </c>
      <c r="AF53" s="1">
        <v>5</v>
      </c>
      <c r="AG53" s="1" t="s">
        <v>876</v>
      </c>
      <c r="AH53" s="1" t="s">
        <v>350</v>
      </c>
      <c r="AI53" s="1">
        <v>1</v>
      </c>
      <c r="AJ53" s="1" t="s">
        <v>877</v>
      </c>
      <c r="AK53" s="1" t="s">
        <v>348</v>
      </c>
      <c r="AL53" s="1"/>
      <c r="AM53" s="1" t="s">
        <v>636</v>
      </c>
      <c r="AN53" s="1">
        <v>-99</v>
      </c>
      <c r="AO53" s="1" t="s">
        <v>637</v>
      </c>
      <c r="AP53" s="1" t="s">
        <v>637</v>
      </c>
      <c r="AQ53" s="1" t="s">
        <v>637</v>
      </c>
      <c r="AR53" s="1" t="s">
        <v>637</v>
      </c>
      <c r="AS53" s="1" t="s">
        <v>637</v>
      </c>
      <c r="AT53" s="1" t="s">
        <v>353</v>
      </c>
      <c r="AU53" s="1" t="s">
        <v>352</v>
      </c>
      <c r="AV53" s="1" t="s">
        <v>351</v>
      </c>
      <c r="AW53" s="1">
        <v>0</v>
      </c>
      <c r="AX53" s="1">
        <v>0</v>
      </c>
      <c r="AY53" s="1">
        <v>442.86200000000002</v>
      </c>
      <c r="AZ53" s="1">
        <v>0</v>
      </c>
      <c r="BA53" s="1">
        <v>176.72900000000001</v>
      </c>
      <c r="BB53" s="1">
        <v>1101.9259999999999</v>
      </c>
      <c r="BC53" s="1">
        <v>1107.567</v>
      </c>
      <c r="BD53" s="1">
        <v>31</v>
      </c>
      <c r="BE53" s="1" t="s">
        <v>354</v>
      </c>
      <c r="BF53" s="1" t="s">
        <v>359</v>
      </c>
      <c r="BG53" s="1" t="s">
        <v>368</v>
      </c>
      <c r="BH53" s="1" t="s">
        <v>357</v>
      </c>
      <c r="BI53" s="1" t="s">
        <v>376</v>
      </c>
      <c r="BJ53" s="1" t="s">
        <v>377</v>
      </c>
      <c r="BK53" s="1" t="s">
        <v>358</v>
      </c>
      <c r="BL53" s="1" t="s">
        <v>384</v>
      </c>
      <c r="BM53" s="1" t="s">
        <v>356</v>
      </c>
      <c r="BN53" s="1" t="s">
        <v>361</v>
      </c>
      <c r="BO53" s="1" t="s">
        <v>359</v>
      </c>
      <c r="BP53" s="1" t="s">
        <v>368</v>
      </c>
      <c r="BQ53" s="1" t="s">
        <v>362</v>
      </c>
      <c r="BR53" s="1" t="s">
        <v>384</v>
      </c>
      <c r="BS53" s="1" t="s">
        <v>356</v>
      </c>
      <c r="BT53" s="1" t="s">
        <v>354</v>
      </c>
      <c r="BU53" s="1" t="s">
        <v>384</v>
      </c>
      <c r="BV53" s="1" t="s">
        <v>356</v>
      </c>
      <c r="BW53" s="1"/>
      <c r="BX53" s="1"/>
      <c r="BY53" s="1"/>
      <c r="BZ53" s="1"/>
      <c r="CA53" s="1"/>
      <c r="CB53" s="1"/>
      <c r="CC53" s="1"/>
      <c r="CD53" s="1"/>
      <c r="CE53" s="1"/>
      <c r="CF53" s="1"/>
      <c r="CG53" s="1"/>
      <c r="CH53" s="1"/>
      <c r="CI53" s="1"/>
      <c r="CJ53" s="1"/>
      <c r="CK53" s="1"/>
      <c r="CL53" s="1"/>
      <c r="CM53" s="1"/>
      <c r="CN53" s="1"/>
      <c r="CO53" s="1"/>
      <c r="CP53" s="1"/>
      <c r="CQ53" s="1"/>
      <c r="CR53" s="1"/>
      <c r="CS53" s="1">
        <v>7.2729999999999997</v>
      </c>
      <c r="CT53" s="1">
        <v>39.252000000000002</v>
      </c>
      <c r="CU53" s="1">
        <v>46.807000000000002</v>
      </c>
      <c r="CV53" s="1">
        <v>9</v>
      </c>
      <c r="CW53" s="1" t="s">
        <v>387</v>
      </c>
      <c r="CX53" s="1" t="s">
        <v>363</v>
      </c>
      <c r="CY53" s="1" t="s">
        <v>363</v>
      </c>
      <c r="CZ53" s="1" t="s">
        <v>364</v>
      </c>
      <c r="DA53" s="1" t="s">
        <v>364</v>
      </c>
      <c r="DB53" s="1" t="s">
        <v>364</v>
      </c>
      <c r="DC53" s="1" t="s">
        <v>387</v>
      </c>
      <c r="DD53" s="1"/>
      <c r="DE53" s="1"/>
      <c r="DF53" s="1" t="s">
        <v>375</v>
      </c>
      <c r="DG53" s="1">
        <v>16.431999999999999</v>
      </c>
      <c r="DH53" s="1">
        <v>16.431999999999999</v>
      </c>
      <c r="DI53" s="1">
        <v>19.251000000000001</v>
      </c>
      <c r="DJ53" s="1">
        <v>1</v>
      </c>
      <c r="DK53" s="1" t="s">
        <v>365</v>
      </c>
      <c r="DL53" s="1">
        <v>0</v>
      </c>
      <c r="DM53" s="1">
        <v>0</v>
      </c>
      <c r="DN53" s="1">
        <v>300.00299999999999</v>
      </c>
      <c r="DO53" s="1">
        <v>0</v>
      </c>
      <c r="DP53" s="1">
        <v>57.860999999999997</v>
      </c>
      <c r="DQ53" s="1">
        <v>520.75800000000004</v>
      </c>
      <c r="DR53" s="1">
        <v>565.572</v>
      </c>
      <c r="DS53" s="1">
        <v>35</v>
      </c>
      <c r="DT53" s="1" t="s">
        <v>878</v>
      </c>
      <c r="DU53" s="1" t="s">
        <v>378</v>
      </c>
      <c r="DV53" s="1" t="s">
        <v>377</v>
      </c>
      <c r="DW53" s="1" t="s">
        <v>388</v>
      </c>
      <c r="DX53" s="1" t="s">
        <v>378</v>
      </c>
      <c r="DY53" s="1" t="s">
        <v>377</v>
      </c>
      <c r="DZ53" s="1" t="s">
        <v>1161</v>
      </c>
      <c r="EA53" s="1" t="s">
        <v>378</v>
      </c>
      <c r="EB53" s="1" t="s">
        <v>377</v>
      </c>
      <c r="EC53" s="1" t="s">
        <v>879</v>
      </c>
      <c r="ED53" s="1" t="s">
        <v>378</v>
      </c>
      <c r="EE53" s="1" t="s">
        <v>377</v>
      </c>
      <c r="EF53" s="1" t="s">
        <v>646</v>
      </c>
      <c r="EG53" s="1" t="s">
        <v>378</v>
      </c>
      <c r="EH53" s="1" t="s">
        <v>377</v>
      </c>
      <c r="EI53" s="1" t="s">
        <v>880</v>
      </c>
      <c r="EJ53" s="1" t="s">
        <v>378</v>
      </c>
      <c r="EK53" s="1" t="s">
        <v>377</v>
      </c>
      <c r="EL53" s="1"/>
      <c r="EM53" s="1"/>
      <c r="EN53" s="1"/>
      <c r="EO53" s="1"/>
      <c r="EP53" s="1"/>
      <c r="EQ53" s="1"/>
      <c r="ER53" s="1"/>
      <c r="ES53" s="1"/>
      <c r="ET53" s="1"/>
      <c r="EU53" s="1"/>
      <c r="EV53" s="1"/>
      <c r="EW53" s="1"/>
      <c r="EX53" s="1"/>
      <c r="EY53" s="1"/>
      <c r="EZ53" s="1"/>
      <c r="FA53" s="1"/>
      <c r="FB53" s="1"/>
      <c r="FC53" s="1"/>
      <c r="FD53" s="1"/>
      <c r="FE53" s="1"/>
      <c r="FF53" s="1"/>
      <c r="FG53" s="1"/>
      <c r="FH53" s="1">
        <v>9.9860000000000007</v>
      </c>
      <c r="FI53" s="1">
        <v>37.756999999999998</v>
      </c>
      <c r="FJ53" s="1">
        <v>40.433</v>
      </c>
      <c r="FK53" s="1">
        <v>13</v>
      </c>
      <c r="FL53" s="1" t="s">
        <v>375</v>
      </c>
      <c r="FM53" s="1" t="s">
        <v>387</v>
      </c>
      <c r="FN53" s="1" t="s">
        <v>387</v>
      </c>
      <c r="FO53" s="1" t="s">
        <v>387</v>
      </c>
      <c r="FP53" s="1" t="s">
        <v>387</v>
      </c>
      <c r="FQ53" s="1" t="s">
        <v>372</v>
      </c>
      <c r="FR53" s="1" t="s">
        <v>372</v>
      </c>
      <c r="FS53" s="1" t="s">
        <v>387</v>
      </c>
      <c r="FT53" s="1"/>
      <c r="FU53" s="1"/>
      <c r="FV53" s="1" t="s">
        <v>387</v>
      </c>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v>0</v>
      </c>
      <c r="JH53" s="1" t="s">
        <v>373</v>
      </c>
      <c r="JI53" t="str">
        <f t="shared" si="3"/>
        <v>UML</v>
      </c>
      <c r="JJ53" t="str">
        <f t="shared" si="4"/>
        <v>G1</v>
      </c>
      <c r="JK53" s="1" t="s">
        <v>981</v>
      </c>
    </row>
    <row r="54" spans="1:271" x14ac:dyDescent="0.2">
      <c r="A54" t="str">
        <f t="shared" si="2"/>
        <v>R_UmA6Q6kd7yfsxMt</v>
      </c>
      <c r="B54" s="7">
        <v>42992.456250000003</v>
      </c>
      <c r="C54" s="7">
        <v>42992.490277777775</v>
      </c>
      <c r="D54" s="1" t="s">
        <v>237</v>
      </c>
      <c r="E54" s="1"/>
      <c r="F54" s="1">
        <v>100</v>
      </c>
      <c r="G54" s="1">
        <v>2939</v>
      </c>
      <c r="H54" s="1" t="b">
        <v>1</v>
      </c>
      <c r="I54" s="7">
        <v>42992.490277777775</v>
      </c>
      <c r="J54" s="1" t="s">
        <v>881</v>
      </c>
      <c r="K54" s="1"/>
      <c r="L54" s="1"/>
      <c r="M54" s="1"/>
      <c r="N54" s="1"/>
      <c r="O54" s="1"/>
      <c r="P54" s="1"/>
      <c r="Q54" s="1" t="s">
        <v>344</v>
      </c>
      <c r="R54" s="1" t="s">
        <v>345</v>
      </c>
      <c r="S54" s="1">
        <v>92.778999999999996</v>
      </c>
      <c r="T54" s="1">
        <v>92.778999999999996</v>
      </c>
      <c r="U54" s="1">
        <v>96.254999999999995</v>
      </c>
      <c r="V54" s="1">
        <v>1</v>
      </c>
      <c r="W54" s="1" t="s">
        <v>346</v>
      </c>
      <c r="X54" s="1">
        <v>1.585</v>
      </c>
      <c r="Y54" s="1">
        <v>9.82</v>
      </c>
      <c r="Z54" s="1">
        <v>18.911000000000001</v>
      </c>
      <c r="AA54" s="1">
        <v>3</v>
      </c>
      <c r="AB54" s="1">
        <v>22</v>
      </c>
      <c r="AC54" s="1" t="s">
        <v>347</v>
      </c>
      <c r="AD54" s="1" t="s">
        <v>348</v>
      </c>
      <c r="AE54" s="1" t="s">
        <v>671</v>
      </c>
      <c r="AF54" s="1">
        <v>5</v>
      </c>
      <c r="AG54" s="1" t="s">
        <v>882</v>
      </c>
      <c r="AH54" s="1" t="s">
        <v>348</v>
      </c>
      <c r="AI54" s="1"/>
      <c r="AJ54" s="1"/>
      <c r="AK54" s="1" t="s">
        <v>348</v>
      </c>
      <c r="AL54" s="1"/>
      <c r="AM54" s="1" t="s">
        <v>636</v>
      </c>
      <c r="AN54" s="1">
        <v>-99</v>
      </c>
      <c r="AO54" s="1" t="s">
        <v>637</v>
      </c>
      <c r="AP54" s="1" t="s">
        <v>637</v>
      </c>
      <c r="AQ54" s="1" t="s">
        <v>351</v>
      </c>
      <c r="AR54" s="1" t="s">
        <v>637</v>
      </c>
      <c r="AS54" s="1" t="s">
        <v>637</v>
      </c>
      <c r="AT54" s="1" t="s">
        <v>637</v>
      </c>
      <c r="AU54" s="1" t="s">
        <v>353</v>
      </c>
      <c r="AV54" s="1" t="s">
        <v>351</v>
      </c>
      <c r="AW54" s="1">
        <v>33.871000000000002</v>
      </c>
      <c r="AX54" s="1">
        <v>493.77800000000002</v>
      </c>
      <c r="AY54" s="1">
        <v>496.52199999999999</v>
      </c>
      <c r="AZ54" s="1">
        <v>4</v>
      </c>
      <c r="BA54" s="1">
        <v>33.89</v>
      </c>
      <c r="BB54" s="1">
        <v>930.46</v>
      </c>
      <c r="BC54" s="1">
        <v>931.61800000000005</v>
      </c>
      <c r="BD54" s="1">
        <v>29</v>
      </c>
      <c r="BE54" s="1" t="s">
        <v>383</v>
      </c>
      <c r="BF54" s="1" t="s">
        <v>384</v>
      </c>
      <c r="BG54" s="1" t="s">
        <v>360</v>
      </c>
      <c r="BH54" s="1" t="s">
        <v>357</v>
      </c>
      <c r="BI54" s="1" t="s">
        <v>384</v>
      </c>
      <c r="BJ54" s="1" t="s">
        <v>356</v>
      </c>
      <c r="BK54" s="1" t="s">
        <v>358</v>
      </c>
      <c r="BL54" s="1" t="s">
        <v>355</v>
      </c>
      <c r="BM54" s="1" t="s">
        <v>360</v>
      </c>
      <c r="BN54" s="1" t="s">
        <v>580</v>
      </c>
      <c r="BO54" s="1" t="s">
        <v>384</v>
      </c>
      <c r="BP54" s="1" t="s">
        <v>356</v>
      </c>
      <c r="BQ54" s="1" t="s">
        <v>362</v>
      </c>
      <c r="BR54" s="1" t="s">
        <v>355</v>
      </c>
      <c r="BS54" s="1" t="s">
        <v>360</v>
      </c>
      <c r="BT54" s="1" t="s">
        <v>386</v>
      </c>
      <c r="BU54" s="1" t="s">
        <v>355</v>
      </c>
      <c r="BV54" s="1" t="s">
        <v>356</v>
      </c>
      <c r="BW54" s="1"/>
      <c r="BX54" s="1"/>
      <c r="BY54" s="1"/>
      <c r="BZ54" s="1"/>
      <c r="CA54" s="1"/>
      <c r="CB54" s="1"/>
      <c r="CC54" s="1"/>
      <c r="CD54" s="1"/>
      <c r="CE54" s="1"/>
      <c r="CF54" s="1"/>
      <c r="CG54" s="1"/>
      <c r="CH54" s="1"/>
      <c r="CI54" s="1"/>
      <c r="CJ54" s="1"/>
      <c r="CK54" s="1"/>
      <c r="CL54" s="1"/>
      <c r="CM54" s="1"/>
      <c r="CN54" s="1"/>
      <c r="CO54" s="1"/>
      <c r="CP54" s="1"/>
      <c r="CQ54" s="1"/>
      <c r="CR54" s="1"/>
      <c r="CS54" s="1">
        <v>14.901</v>
      </c>
      <c r="CT54" s="1">
        <v>59.137</v>
      </c>
      <c r="CU54" s="1">
        <v>60.271999999999998</v>
      </c>
      <c r="CV54" s="1">
        <v>11</v>
      </c>
      <c r="CW54" s="1" t="s">
        <v>387</v>
      </c>
      <c r="CX54" s="1" t="s">
        <v>387</v>
      </c>
      <c r="CY54" s="1" t="s">
        <v>387</v>
      </c>
      <c r="CZ54" s="1" t="s">
        <v>363</v>
      </c>
      <c r="DA54" s="1" t="s">
        <v>363</v>
      </c>
      <c r="DB54" s="1" t="s">
        <v>363</v>
      </c>
      <c r="DC54" s="1" t="s">
        <v>387</v>
      </c>
      <c r="DD54" s="1"/>
      <c r="DE54" s="1"/>
      <c r="DF54" s="1" t="s">
        <v>363</v>
      </c>
      <c r="DG54" s="1">
        <v>20.661999999999999</v>
      </c>
      <c r="DH54" s="1">
        <v>20.661999999999999</v>
      </c>
      <c r="DI54" s="1">
        <v>22.85</v>
      </c>
      <c r="DJ54" s="1">
        <v>1</v>
      </c>
      <c r="DK54" s="1" t="s">
        <v>365</v>
      </c>
      <c r="DL54" s="1">
        <v>296.39800000000002</v>
      </c>
      <c r="DM54" s="1">
        <v>296.39800000000002</v>
      </c>
      <c r="DN54" s="1">
        <v>300.00200000000001</v>
      </c>
      <c r="DO54" s="1">
        <v>1</v>
      </c>
      <c r="DP54" s="1">
        <v>97.412999999999997</v>
      </c>
      <c r="DQ54" s="1">
        <v>769.56399999999996</v>
      </c>
      <c r="DR54" s="1">
        <v>771.18399999999997</v>
      </c>
      <c r="DS54" s="1">
        <v>28</v>
      </c>
      <c r="DT54" s="1" t="s">
        <v>568</v>
      </c>
      <c r="DU54" s="1" t="s">
        <v>359</v>
      </c>
      <c r="DV54" s="1" t="s">
        <v>368</v>
      </c>
      <c r="DW54" s="1" t="s">
        <v>883</v>
      </c>
      <c r="DX54" s="1" t="s">
        <v>359</v>
      </c>
      <c r="DY54" s="1" t="s">
        <v>368</v>
      </c>
      <c r="DZ54" s="1" t="s">
        <v>884</v>
      </c>
      <c r="EA54" s="1" t="s">
        <v>378</v>
      </c>
      <c r="EB54" s="1" t="s">
        <v>379</v>
      </c>
      <c r="EC54" s="1" t="s">
        <v>885</v>
      </c>
      <c r="ED54" s="1" t="s">
        <v>378</v>
      </c>
      <c r="EE54" s="1" t="s">
        <v>379</v>
      </c>
      <c r="EF54" s="1" t="s">
        <v>886</v>
      </c>
      <c r="EG54" s="1" t="s">
        <v>378</v>
      </c>
      <c r="EH54" s="1" t="s">
        <v>379</v>
      </c>
      <c r="EI54" s="1" t="s">
        <v>565</v>
      </c>
      <c r="EJ54" s="1" t="s">
        <v>378</v>
      </c>
      <c r="EK54" s="1" t="s">
        <v>379</v>
      </c>
      <c r="EL54" s="1"/>
      <c r="EM54" s="1"/>
      <c r="EN54" s="1"/>
      <c r="EO54" s="1"/>
      <c r="EP54" s="1"/>
      <c r="EQ54" s="1"/>
      <c r="ER54" s="1"/>
      <c r="ES54" s="1"/>
      <c r="ET54" s="1"/>
      <c r="EU54" s="1"/>
      <c r="EV54" s="1"/>
      <c r="EW54" s="1"/>
      <c r="EX54" s="1"/>
      <c r="EY54" s="1"/>
      <c r="EZ54" s="1"/>
      <c r="FA54" s="1"/>
      <c r="FB54" s="1"/>
      <c r="FC54" s="1"/>
      <c r="FD54" s="1"/>
      <c r="FE54" s="1"/>
      <c r="FF54" s="1"/>
      <c r="FG54" s="1"/>
      <c r="FH54" s="1">
        <v>4.1680000000000001</v>
      </c>
      <c r="FI54" s="1">
        <v>36.737000000000002</v>
      </c>
      <c r="FJ54" s="1">
        <v>37.57</v>
      </c>
      <c r="FK54" s="1">
        <v>11</v>
      </c>
      <c r="FL54" s="1" t="s">
        <v>372</v>
      </c>
      <c r="FM54" s="1" t="s">
        <v>372</v>
      </c>
      <c r="FN54" s="1" t="s">
        <v>387</v>
      </c>
      <c r="FO54" s="1" t="s">
        <v>387</v>
      </c>
      <c r="FP54" s="1" t="s">
        <v>363</v>
      </c>
      <c r="FQ54" s="1" t="s">
        <v>372</v>
      </c>
      <c r="FR54" s="1" t="s">
        <v>372</v>
      </c>
      <c r="FS54" s="1" t="s">
        <v>372</v>
      </c>
      <c r="FT54" s="1"/>
      <c r="FU54" s="1"/>
      <c r="FV54" s="1" t="s">
        <v>364</v>
      </c>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v>0</v>
      </c>
      <c r="JH54" s="1" t="s">
        <v>390</v>
      </c>
      <c r="JI54" t="str">
        <f t="shared" si="3"/>
        <v>CORAS</v>
      </c>
      <c r="JJ54" t="str">
        <f t="shared" si="4"/>
        <v>G1</v>
      </c>
      <c r="JK54" s="1" t="s">
        <v>981</v>
      </c>
    </row>
    <row r="55" spans="1:271" x14ac:dyDescent="0.2">
      <c r="A55" t="str">
        <f t="shared" si="2"/>
        <v>R_1pnX8uwi20rObXc</v>
      </c>
      <c r="B55" s="7">
        <v>42992.456250000003</v>
      </c>
      <c r="C55" s="7">
        <v>42992.490277777775</v>
      </c>
      <c r="D55" s="1" t="s">
        <v>237</v>
      </c>
      <c r="E55" s="1"/>
      <c r="F55" s="1">
        <v>100</v>
      </c>
      <c r="G55" s="1">
        <v>2943</v>
      </c>
      <c r="H55" s="1" t="b">
        <v>1</v>
      </c>
      <c r="I55" s="7">
        <v>42992.490277777775</v>
      </c>
      <c r="J55" s="1" t="s">
        <v>887</v>
      </c>
      <c r="K55" s="1"/>
      <c r="L55" s="1"/>
      <c r="M55" s="1"/>
      <c r="N55" s="1"/>
      <c r="O55" s="1"/>
      <c r="P55" s="1"/>
      <c r="Q55" s="1" t="s">
        <v>344</v>
      </c>
      <c r="R55" s="1" t="s">
        <v>345</v>
      </c>
      <c r="S55" s="1">
        <v>111.101</v>
      </c>
      <c r="T55" s="1">
        <v>111.101</v>
      </c>
      <c r="U55" s="1">
        <v>113.24299999999999</v>
      </c>
      <c r="V55" s="1">
        <v>1</v>
      </c>
      <c r="W55" s="1" t="s">
        <v>346</v>
      </c>
      <c r="X55" s="1">
        <v>2.343</v>
      </c>
      <c r="Y55" s="1">
        <v>8.2629999999999999</v>
      </c>
      <c r="Z55" s="1">
        <v>10.186</v>
      </c>
      <c r="AA55" s="1">
        <v>3</v>
      </c>
      <c r="AB55" s="1">
        <v>22</v>
      </c>
      <c r="AC55" s="1" t="s">
        <v>347</v>
      </c>
      <c r="AD55" s="1" t="s">
        <v>348</v>
      </c>
      <c r="AE55" s="1" t="s">
        <v>382</v>
      </c>
      <c r="AF55" s="1">
        <v>5</v>
      </c>
      <c r="AG55" s="1" t="s">
        <v>888</v>
      </c>
      <c r="AH55" s="1" t="s">
        <v>348</v>
      </c>
      <c r="AI55" s="1"/>
      <c r="AJ55" s="1"/>
      <c r="AK55" s="1" t="s">
        <v>348</v>
      </c>
      <c r="AL55" s="1"/>
      <c r="AM55" s="1" t="s">
        <v>636</v>
      </c>
      <c r="AN55" s="1">
        <v>-99</v>
      </c>
      <c r="AO55" s="1" t="s">
        <v>637</v>
      </c>
      <c r="AP55" s="1" t="s">
        <v>637</v>
      </c>
      <c r="AQ55" s="1" t="s">
        <v>637</v>
      </c>
      <c r="AR55" s="1" t="s">
        <v>637</v>
      </c>
      <c r="AS55" s="1" t="s">
        <v>351</v>
      </c>
      <c r="AT55" s="1" t="s">
        <v>637</v>
      </c>
      <c r="AU55" s="1" t="s">
        <v>353</v>
      </c>
      <c r="AV55" s="1" t="s">
        <v>351</v>
      </c>
      <c r="AW55" s="1">
        <v>490.49599999999998</v>
      </c>
      <c r="AX55" s="1">
        <v>490.49599999999998</v>
      </c>
      <c r="AY55" s="1">
        <v>509.18400000000003</v>
      </c>
      <c r="AZ55" s="1">
        <v>1</v>
      </c>
      <c r="BA55" s="1">
        <v>143.60900000000001</v>
      </c>
      <c r="BB55" s="1">
        <v>858.82</v>
      </c>
      <c r="BC55" s="1">
        <v>862.45699999999999</v>
      </c>
      <c r="BD55" s="1">
        <v>26</v>
      </c>
      <c r="BE55" s="1" t="s">
        <v>889</v>
      </c>
      <c r="BF55" s="1" t="s">
        <v>359</v>
      </c>
      <c r="BG55" s="1" t="s">
        <v>356</v>
      </c>
      <c r="BH55" s="1" t="s">
        <v>573</v>
      </c>
      <c r="BI55" s="1" t="s">
        <v>384</v>
      </c>
      <c r="BJ55" s="1" t="s">
        <v>356</v>
      </c>
      <c r="BK55" s="1" t="s">
        <v>385</v>
      </c>
      <c r="BL55" s="1" t="s">
        <v>384</v>
      </c>
      <c r="BM55" s="1" t="s">
        <v>356</v>
      </c>
      <c r="BN55" s="1" t="s">
        <v>388</v>
      </c>
      <c r="BO55" s="1" t="s">
        <v>355</v>
      </c>
      <c r="BP55" s="1" t="s">
        <v>360</v>
      </c>
      <c r="BQ55" s="1" t="s">
        <v>695</v>
      </c>
      <c r="BR55" s="1" t="s">
        <v>384</v>
      </c>
      <c r="BS55" s="1" t="s">
        <v>360</v>
      </c>
      <c r="BT55" s="1" t="s">
        <v>806</v>
      </c>
      <c r="BU55" s="1" t="s">
        <v>359</v>
      </c>
      <c r="BV55" s="1" t="s">
        <v>360</v>
      </c>
      <c r="BW55" s="1"/>
      <c r="BX55" s="1"/>
      <c r="BY55" s="1"/>
      <c r="BZ55" s="1"/>
      <c r="CA55" s="1"/>
      <c r="CB55" s="1"/>
      <c r="CC55" s="1"/>
      <c r="CD55" s="1"/>
      <c r="CE55" s="1"/>
      <c r="CF55" s="1"/>
      <c r="CG55" s="1"/>
      <c r="CH55" s="1"/>
      <c r="CI55" s="1"/>
      <c r="CJ55" s="1"/>
      <c r="CK55" s="1"/>
      <c r="CL55" s="1"/>
      <c r="CM55" s="1"/>
      <c r="CN55" s="1"/>
      <c r="CO55" s="1"/>
      <c r="CP55" s="1"/>
      <c r="CQ55" s="1"/>
      <c r="CR55" s="1"/>
      <c r="CS55" s="1">
        <v>20.440999999999999</v>
      </c>
      <c r="CT55" s="1">
        <v>82.24</v>
      </c>
      <c r="CU55" s="1">
        <v>93.52</v>
      </c>
      <c r="CV55" s="1">
        <v>8</v>
      </c>
      <c r="CW55" s="1" t="s">
        <v>363</v>
      </c>
      <c r="CX55" s="1" t="s">
        <v>363</v>
      </c>
      <c r="CY55" s="1" t="s">
        <v>364</v>
      </c>
      <c r="CZ55" s="1" t="s">
        <v>364</v>
      </c>
      <c r="DA55" s="1" t="s">
        <v>364</v>
      </c>
      <c r="DB55" s="1" t="s">
        <v>363</v>
      </c>
      <c r="DC55" s="1" t="s">
        <v>363</v>
      </c>
      <c r="DD55" s="1"/>
      <c r="DE55" s="1"/>
      <c r="DF55" s="1" t="s">
        <v>363</v>
      </c>
      <c r="DG55" s="1">
        <v>33.090000000000003</v>
      </c>
      <c r="DH55" s="1">
        <v>33.090000000000003</v>
      </c>
      <c r="DI55" s="1">
        <v>35.091000000000001</v>
      </c>
      <c r="DJ55" s="1">
        <v>1</v>
      </c>
      <c r="DK55" s="1" t="s">
        <v>365</v>
      </c>
      <c r="DL55" s="1">
        <v>0</v>
      </c>
      <c r="DM55" s="1">
        <v>0</v>
      </c>
      <c r="DN55" s="1">
        <v>300.01100000000002</v>
      </c>
      <c r="DO55" s="1">
        <v>0</v>
      </c>
      <c r="DP55" s="1">
        <v>48.372</v>
      </c>
      <c r="DQ55" s="1">
        <v>737.221</v>
      </c>
      <c r="DR55" s="1">
        <v>738.18200000000002</v>
      </c>
      <c r="DS55" s="1">
        <v>56</v>
      </c>
      <c r="DT55" s="1" t="s">
        <v>890</v>
      </c>
      <c r="DU55" s="1" t="s">
        <v>359</v>
      </c>
      <c r="DV55" s="1" t="s">
        <v>368</v>
      </c>
      <c r="DW55" s="1" t="s">
        <v>389</v>
      </c>
      <c r="DX55" s="1" t="s">
        <v>355</v>
      </c>
      <c r="DY55" s="1" t="s">
        <v>368</v>
      </c>
      <c r="DZ55" s="1" t="s">
        <v>750</v>
      </c>
      <c r="EA55" s="1" t="s">
        <v>359</v>
      </c>
      <c r="EB55" s="1" t="s">
        <v>368</v>
      </c>
      <c r="EC55" s="1" t="s">
        <v>891</v>
      </c>
      <c r="ED55" s="1" t="s">
        <v>359</v>
      </c>
      <c r="EE55" s="1" t="s">
        <v>368</v>
      </c>
      <c r="EF55" s="1" t="s">
        <v>646</v>
      </c>
      <c r="EG55" s="1" t="s">
        <v>359</v>
      </c>
      <c r="EH55" s="1" t="s">
        <v>368</v>
      </c>
      <c r="EI55" s="1" t="s">
        <v>892</v>
      </c>
      <c r="EJ55" s="1" t="s">
        <v>359</v>
      </c>
      <c r="EK55" s="1" t="s">
        <v>368</v>
      </c>
      <c r="EL55" s="1"/>
      <c r="EM55" s="1"/>
      <c r="EN55" s="1"/>
      <c r="EO55" s="1"/>
      <c r="EP55" s="1"/>
      <c r="EQ55" s="1"/>
      <c r="ER55" s="1"/>
      <c r="ES55" s="1"/>
      <c r="ET55" s="1"/>
      <c r="EU55" s="1"/>
      <c r="EV55" s="1"/>
      <c r="EW55" s="1"/>
      <c r="EX55" s="1"/>
      <c r="EY55" s="1"/>
      <c r="EZ55" s="1"/>
      <c r="FA55" s="1"/>
      <c r="FB55" s="1"/>
      <c r="FC55" s="1"/>
      <c r="FD55" s="1"/>
      <c r="FE55" s="1"/>
      <c r="FF55" s="1"/>
      <c r="FG55" s="1"/>
      <c r="FH55" s="1">
        <v>6.2720000000000002</v>
      </c>
      <c r="FI55" s="1">
        <v>51.366</v>
      </c>
      <c r="FJ55" s="1">
        <v>53.387999999999998</v>
      </c>
      <c r="FK55" s="1">
        <v>11</v>
      </c>
      <c r="FL55" s="1" t="s">
        <v>372</v>
      </c>
      <c r="FM55" s="1" t="s">
        <v>363</v>
      </c>
      <c r="FN55" s="1" t="s">
        <v>363</v>
      </c>
      <c r="FO55" s="1" t="s">
        <v>363</v>
      </c>
      <c r="FP55" s="1" t="s">
        <v>363</v>
      </c>
      <c r="FQ55" s="1" t="s">
        <v>372</v>
      </c>
      <c r="FR55" s="1" t="s">
        <v>372</v>
      </c>
      <c r="FS55" s="1" t="s">
        <v>363</v>
      </c>
      <c r="FT55" s="1"/>
      <c r="FU55" s="1"/>
      <c r="FV55" s="1" t="s">
        <v>363</v>
      </c>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v>1</v>
      </c>
      <c r="JH55" s="1" t="s">
        <v>390</v>
      </c>
      <c r="JI55" t="str">
        <f t="shared" si="3"/>
        <v>CORAS</v>
      </c>
      <c r="JJ55" t="str">
        <f t="shared" si="4"/>
        <v>G1</v>
      </c>
      <c r="JK55" s="1" t="s">
        <v>981</v>
      </c>
    </row>
    <row r="56" spans="1:271" x14ac:dyDescent="0.2">
      <c r="A56" t="str">
        <f t="shared" si="2"/>
        <v>R_2Qt9QoU1ujHjfwI</v>
      </c>
      <c r="B56" s="7">
        <v>42992.456250000003</v>
      </c>
      <c r="C56" s="7">
        <v>42992.490277777775</v>
      </c>
      <c r="D56" s="1" t="s">
        <v>237</v>
      </c>
      <c r="E56" s="1"/>
      <c r="F56" s="1">
        <v>100</v>
      </c>
      <c r="G56" s="1">
        <v>2968</v>
      </c>
      <c r="H56" s="1" t="b">
        <v>1</v>
      </c>
      <c r="I56" s="7">
        <v>42992.490277777775</v>
      </c>
      <c r="J56" s="1" t="s">
        <v>893</v>
      </c>
      <c r="K56" s="1"/>
      <c r="L56" s="1"/>
      <c r="M56" s="1"/>
      <c r="N56" s="1"/>
      <c r="O56" s="1"/>
      <c r="P56" s="1"/>
      <c r="Q56" s="1" t="s">
        <v>344</v>
      </c>
      <c r="R56" s="1" t="s">
        <v>345</v>
      </c>
      <c r="S56" s="1">
        <v>105.04</v>
      </c>
      <c r="T56" s="1">
        <v>106.961</v>
      </c>
      <c r="U56" s="1">
        <v>111.288</v>
      </c>
      <c r="V56" s="1">
        <v>2</v>
      </c>
      <c r="W56" s="1" t="s">
        <v>346</v>
      </c>
      <c r="X56" s="1">
        <v>2.5379999999999998</v>
      </c>
      <c r="Y56" s="1">
        <v>7.0940000000000003</v>
      </c>
      <c r="Z56" s="1">
        <v>9.4239999999999995</v>
      </c>
      <c r="AA56" s="1">
        <v>3</v>
      </c>
      <c r="AB56" s="1">
        <v>23</v>
      </c>
      <c r="AC56" s="1" t="s">
        <v>347</v>
      </c>
      <c r="AD56" s="1" t="s">
        <v>348</v>
      </c>
      <c r="AE56" s="1" t="s">
        <v>349</v>
      </c>
      <c r="AF56" s="1">
        <v>4</v>
      </c>
      <c r="AG56" s="1" t="s">
        <v>652</v>
      </c>
      <c r="AH56" s="1" t="s">
        <v>350</v>
      </c>
      <c r="AI56" s="1">
        <v>2</v>
      </c>
      <c r="AJ56" s="1" t="s">
        <v>894</v>
      </c>
      <c r="AK56" s="1" t="s">
        <v>348</v>
      </c>
      <c r="AL56" s="1"/>
      <c r="AM56" s="1" t="s">
        <v>636</v>
      </c>
      <c r="AN56" s="1">
        <v>-99</v>
      </c>
      <c r="AO56" s="1" t="s">
        <v>351</v>
      </c>
      <c r="AP56" s="1" t="s">
        <v>351</v>
      </c>
      <c r="AQ56" s="1" t="s">
        <v>351</v>
      </c>
      <c r="AR56" s="1" t="s">
        <v>351</v>
      </c>
      <c r="AS56" s="1" t="s">
        <v>637</v>
      </c>
      <c r="AT56" s="1" t="s">
        <v>637</v>
      </c>
      <c r="AU56" s="1" t="s">
        <v>351</v>
      </c>
      <c r="AV56" s="1" t="s">
        <v>353</v>
      </c>
      <c r="AW56" s="1">
        <v>154.81800000000001</v>
      </c>
      <c r="AX56" s="1">
        <v>154.81800000000001</v>
      </c>
      <c r="AY56" s="1">
        <v>332.43400000000003</v>
      </c>
      <c r="AZ56" s="1">
        <v>1</v>
      </c>
      <c r="BA56" s="1">
        <v>161.09200000000001</v>
      </c>
      <c r="BB56" s="1">
        <v>1165.1199999999999</v>
      </c>
      <c r="BC56" s="1">
        <v>1200.0039999999999</v>
      </c>
      <c r="BD56" s="1">
        <v>64</v>
      </c>
      <c r="BE56" s="1" t="s">
        <v>889</v>
      </c>
      <c r="BF56" s="1" t="s">
        <v>355</v>
      </c>
      <c r="BG56" s="1" t="s">
        <v>360</v>
      </c>
      <c r="BH56" s="1" t="s">
        <v>895</v>
      </c>
      <c r="BI56" s="1" t="s">
        <v>355</v>
      </c>
      <c r="BJ56" s="1" t="s">
        <v>368</v>
      </c>
      <c r="BK56" s="1" t="s">
        <v>385</v>
      </c>
      <c r="BL56" s="1" t="s">
        <v>355</v>
      </c>
      <c r="BM56" s="1" t="s">
        <v>360</v>
      </c>
      <c r="BN56" s="1" t="s">
        <v>354</v>
      </c>
      <c r="BO56" s="1" t="s">
        <v>359</v>
      </c>
      <c r="BP56" s="1" t="s">
        <v>360</v>
      </c>
      <c r="BQ56" s="1" t="s">
        <v>654</v>
      </c>
      <c r="BR56" s="1" t="s">
        <v>355</v>
      </c>
      <c r="BS56" s="1" t="s">
        <v>360</v>
      </c>
      <c r="BT56" s="1">
        <v>-99</v>
      </c>
      <c r="BU56" s="1">
        <v>-99</v>
      </c>
      <c r="BV56" s="1">
        <v>-99</v>
      </c>
      <c r="BW56" s="1"/>
      <c r="BX56" s="1"/>
      <c r="BY56" s="1"/>
      <c r="BZ56" s="1"/>
      <c r="CA56" s="1"/>
      <c r="CB56" s="1"/>
      <c r="CC56" s="1"/>
      <c r="CD56" s="1"/>
      <c r="CE56" s="1"/>
      <c r="CF56" s="1"/>
      <c r="CG56" s="1"/>
      <c r="CH56" s="1"/>
      <c r="CI56" s="1"/>
      <c r="CJ56" s="1"/>
      <c r="CK56" s="1"/>
      <c r="CL56" s="1"/>
      <c r="CM56" s="1"/>
      <c r="CN56" s="1"/>
      <c r="CO56" s="1"/>
      <c r="CP56" s="1"/>
      <c r="CQ56" s="1"/>
      <c r="CR56" s="1"/>
      <c r="CS56" s="1">
        <v>13.29</v>
      </c>
      <c r="CT56" s="1">
        <v>71.043000000000006</v>
      </c>
      <c r="CU56" s="1">
        <v>79.623999999999995</v>
      </c>
      <c r="CV56" s="1">
        <v>10</v>
      </c>
      <c r="CW56" s="1" t="s">
        <v>364</v>
      </c>
      <c r="CX56" s="1" t="s">
        <v>363</v>
      </c>
      <c r="CY56" s="1" t="s">
        <v>363</v>
      </c>
      <c r="CZ56" s="1" t="s">
        <v>372</v>
      </c>
      <c r="DA56" s="1" t="s">
        <v>364</v>
      </c>
      <c r="DB56" s="1" t="s">
        <v>363</v>
      </c>
      <c r="DC56" s="1" t="s">
        <v>375</v>
      </c>
      <c r="DD56" s="1"/>
      <c r="DE56" s="1"/>
      <c r="DF56" s="1" t="s">
        <v>363</v>
      </c>
      <c r="DG56" s="1">
        <v>19.981000000000002</v>
      </c>
      <c r="DH56" s="1">
        <v>19.981000000000002</v>
      </c>
      <c r="DI56" s="1">
        <v>21.335999999999999</v>
      </c>
      <c r="DJ56" s="1">
        <v>1</v>
      </c>
      <c r="DK56" s="1" t="s">
        <v>365</v>
      </c>
      <c r="DL56" s="1">
        <v>0</v>
      </c>
      <c r="DM56" s="1">
        <v>0</v>
      </c>
      <c r="DN56" s="1">
        <v>300.00400000000002</v>
      </c>
      <c r="DO56" s="1">
        <v>0</v>
      </c>
      <c r="DP56" s="1">
        <v>22.998000000000001</v>
      </c>
      <c r="DQ56" s="1">
        <v>645.72900000000004</v>
      </c>
      <c r="DR56" s="1">
        <v>646.63199999999995</v>
      </c>
      <c r="DS56" s="1">
        <v>46</v>
      </c>
      <c r="DT56" s="1" t="s">
        <v>1165</v>
      </c>
      <c r="DU56" s="1" t="s">
        <v>359</v>
      </c>
      <c r="DV56" s="1" t="s">
        <v>368</v>
      </c>
      <c r="DW56" s="1" t="s">
        <v>388</v>
      </c>
      <c r="DX56" s="1" t="s">
        <v>359</v>
      </c>
      <c r="DY56" s="1" t="s">
        <v>368</v>
      </c>
      <c r="DZ56" s="1" t="s">
        <v>896</v>
      </c>
      <c r="EA56" s="1" t="s">
        <v>359</v>
      </c>
      <c r="EB56" s="1" t="s">
        <v>368</v>
      </c>
      <c r="EC56" s="1" t="s">
        <v>897</v>
      </c>
      <c r="ED56" s="1" t="s">
        <v>378</v>
      </c>
      <c r="EE56" s="1" t="s">
        <v>379</v>
      </c>
      <c r="EF56" s="1" t="s">
        <v>354</v>
      </c>
      <c r="EG56" s="1" t="s">
        <v>355</v>
      </c>
      <c r="EH56" s="1" t="s">
        <v>368</v>
      </c>
      <c r="EI56" s="1" t="s">
        <v>898</v>
      </c>
      <c r="EJ56" s="1" t="s">
        <v>378</v>
      </c>
      <c r="EK56" s="1" t="s">
        <v>379</v>
      </c>
      <c r="EL56" s="1"/>
      <c r="EM56" s="1"/>
      <c r="EN56" s="1"/>
      <c r="EO56" s="1"/>
      <c r="EP56" s="1"/>
      <c r="EQ56" s="1"/>
      <c r="ER56" s="1"/>
      <c r="ES56" s="1"/>
      <c r="ET56" s="1"/>
      <c r="EU56" s="1"/>
      <c r="EV56" s="1"/>
      <c r="EW56" s="1"/>
      <c r="EX56" s="1"/>
      <c r="EY56" s="1"/>
      <c r="EZ56" s="1"/>
      <c r="FA56" s="1"/>
      <c r="FB56" s="1"/>
      <c r="FC56" s="1"/>
      <c r="FD56" s="1"/>
      <c r="FE56" s="1"/>
      <c r="FF56" s="1"/>
      <c r="FG56" s="1"/>
      <c r="FH56" s="1">
        <v>4.702</v>
      </c>
      <c r="FI56" s="1">
        <v>58.695999999999998</v>
      </c>
      <c r="FJ56" s="1">
        <v>59.904000000000003</v>
      </c>
      <c r="FK56" s="1">
        <v>12</v>
      </c>
      <c r="FL56" s="1" t="s">
        <v>372</v>
      </c>
      <c r="FM56" s="1" t="s">
        <v>372</v>
      </c>
      <c r="FN56" s="1" t="s">
        <v>363</v>
      </c>
      <c r="FO56" s="1" t="s">
        <v>363</v>
      </c>
      <c r="FP56" s="1" t="s">
        <v>363</v>
      </c>
      <c r="FQ56" s="1" t="s">
        <v>375</v>
      </c>
      <c r="FR56" s="1" t="s">
        <v>372</v>
      </c>
      <c r="FS56" s="1" t="s">
        <v>372</v>
      </c>
      <c r="FT56" s="1"/>
      <c r="FU56" s="1"/>
      <c r="FV56" s="1" t="s">
        <v>387</v>
      </c>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v>0</v>
      </c>
      <c r="JH56" s="1" t="s">
        <v>373</v>
      </c>
      <c r="JI56" t="str">
        <f t="shared" si="3"/>
        <v>UML</v>
      </c>
      <c r="JJ56" t="str">
        <f t="shared" si="4"/>
        <v>G1</v>
      </c>
      <c r="JK56" s="1" t="s">
        <v>981</v>
      </c>
    </row>
    <row r="57" spans="1:271" x14ac:dyDescent="0.2">
      <c r="A57" t="str">
        <f t="shared" si="2"/>
        <v>R_bkI3O1kRwIuNsPL</v>
      </c>
      <c r="B57" s="7">
        <v>42992.456250000003</v>
      </c>
      <c r="C57" s="7">
        <v>42992.491666666669</v>
      </c>
      <c r="D57" s="1" t="s">
        <v>237</v>
      </c>
      <c r="E57" s="1"/>
      <c r="F57" s="1">
        <v>100</v>
      </c>
      <c r="G57" s="1">
        <v>3045</v>
      </c>
      <c r="H57" s="1" t="b">
        <v>1</v>
      </c>
      <c r="I57" s="7">
        <v>42992.491666666669</v>
      </c>
      <c r="J57" s="1" t="s">
        <v>899</v>
      </c>
      <c r="K57" s="1"/>
      <c r="L57" s="1"/>
      <c r="M57" s="1"/>
      <c r="N57" s="1"/>
      <c r="O57" s="1"/>
      <c r="P57" s="1"/>
      <c r="Q57" s="1" t="s">
        <v>344</v>
      </c>
      <c r="R57" s="1" t="s">
        <v>345</v>
      </c>
      <c r="S57" s="1">
        <v>81.218999999999994</v>
      </c>
      <c r="T57" s="1">
        <v>81.218999999999994</v>
      </c>
      <c r="U57" s="1">
        <v>82.290999999999997</v>
      </c>
      <c r="V57" s="1">
        <v>1</v>
      </c>
      <c r="W57" s="1" t="s">
        <v>346</v>
      </c>
      <c r="X57" s="1">
        <v>1.2410000000000001</v>
      </c>
      <c r="Y57" s="1">
        <v>6.1859999999999999</v>
      </c>
      <c r="Z57" s="1">
        <v>8.3680000000000003</v>
      </c>
      <c r="AA57" s="1">
        <v>3</v>
      </c>
      <c r="AB57" s="1">
        <v>22</v>
      </c>
      <c r="AC57" s="1" t="s">
        <v>347</v>
      </c>
      <c r="AD57" s="1" t="s">
        <v>348</v>
      </c>
      <c r="AE57" s="1" t="s">
        <v>671</v>
      </c>
      <c r="AF57" s="1">
        <v>5</v>
      </c>
      <c r="AG57" s="1" t="s">
        <v>900</v>
      </c>
      <c r="AH57" s="1" t="s">
        <v>348</v>
      </c>
      <c r="AI57" s="1"/>
      <c r="AJ57" s="1"/>
      <c r="AK57" s="1" t="s">
        <v>348</v>
      </c>
      <c r="AL57" s="1"/>
      <c r="AM57" s="1" t="s">
        <v>636</v>
      </c>
      <c r="AN57" s="1">
        <v>-99</v>
      </c>
      <c r="AO57" s="1" t="s">
        <v>637</v>
      </c>
      <c r="AP57" s="1" t="s">
        <v>637</v>
      </c>
      <c r="AQ57" s="1" t="s">
        <v>637</v>
      </c>
      <c r="AR57" s="1" t="s">
        <v>637</v>
      </c>
      <c r="AS57" s="1" t="s">
        <v>637</v>
      </c>
      <c r="AT57" s="1" t="s">
        <v>637</v>
      </c>
      <c r="AU57" s="1" t="s">
        <v>353</v>
      </c>
      <c r="AV57" s="1" t="s">
        <v>637</v>
      </c>
      <c r="AW57" s="1">
        <v>478.18200000000002</v>
      </c>
      <c r="AX57" s="1">
        <v>478.18200000000002</v>
      </c>
      <c r="AY57" s="1">
        <v>490.86500000000001</v>
      </c>
      <c r="AZ57" s="1">
        <v>1</v>
      </c>
      <c r="BA57" s="1"/>
      <c r="BB57" s="1"/>
      <c r="BC57" s="1"/>
      <c r="BD57" s="1"/>
      <c r="BE57" s="1"/>
      <c r="BF57" s="1"/>
      <c r="BG57" s="1"/>
      <c r="BH57" s="1"/>
      <c r="BI57" s="1"/>
      <c r="BJ57" s="1"/>
      <c r="BK57" s="1"/>
      <c r="BL57" s="1"/>
      <c r="BM57" s="1"/>
      <c r="BN57" s="1"/>
      <c r="BO57" s="1"/>
      <c r="BP57" s="1"/>
      <c r="BQ57" s="1"/>
      <c r="BR57" s="1"/>
      <c r="BS57" s="1"/>
      <c r="BT57" s="1"/>
      <c r="BU57" s="1"/>
      <c r="BV57" s="1"/>
      <c r="BW57" s="1">
        <v>95.076999999999998</v>
      </c>
      <c r="BX57" s="1">
        <v>1076.5450000000001</v>
      </c>
      <c r="BY57" s="1">
        <v>1077.683</v>
      </c>
      <c r="BZ57" s="1">
        <v>43</v>
      </c>
      <c r="CA57" s="1" t="s">
        <v>366</v>
      </c>
      <c r="CB57" s="1" t="s">
        <v>384</v>
      </c>
      <c r="CC57" s="1" t="s">
        <v>356</v>
      </c>
      <c r="CD57" s="1" t="s">
        <v>667</v>
      </c>
      <c r="CE57" s="1" t="s">
        <v>384</v>
      </c>
      <c r="CF57" s="1" t="s">
        <v>356</v>
      </c>
      <c r="CG57" s="1" t="s">
        <v>1152</v>
      </c>
      <c r="CH57" s="1" t="s">
        <v>384</v>
      </c>
      <c r="CI57" s="1" t="s">
        <v>356</v>
      </c>
      <c r="CJ57" s="1" t="s">
        <v>369</v>
      </c>
      <c r="CK57" s="1" t="s">
        <v>384</v>
      </c>
      <c r="CL57" s="1" t="s">
        <v>356</v>
      </c>
      <c r="CM57" s="1" t="s">
        <v>370</v>
      </c>
      <c r="CN57" s="1" t="s">
        <v>355</v>
      </c>
      <c r="CO57" s="1" t="s">
        <v>360</v>
      </c>
      <c r="CP57" s="1" t="s">
        <v>708</v>
      </c>
      <c r="CQ57" s="1" t="s">
        <v>355</v>
      </c>
      <c r="CR57" s="1" t="s">
        <v>360</v>
      </c>
      <c r="CS57" s="1">
        <v>2.5259999999999998</v>
      </c>
      <c r="CT57" s="1">
        <v>60.17</v>
      </c>
      <c r="CU57" s="1">
        <v>61.658999999999999</v>
      </c>
      <c r="CV57" s="1">
        <v>10</v>
      </c>
      <c r="CW57" s="1" t="s">
        <v>363</v>
      </c>
      <c r="CX57" s="1" t="s">
        <v>363</v>
      </c>
      <c r="CY57" s="1" t="s">
        <v>363</v>
      </c>
      <c r="CZ57" s="1" t="s">
        <v>363</v>
      </c>
      <c r="DA57" s="1" t="s">
        <v>363</v>
      </c>
      <c r="DB57" s="1" t="s">
        <v>363</v>
      </c>
      <c r="DC57" s="1" t="s">
        <v>363</v>
      </c>
      <c r="DD57" s="1"/>
      <c r="DE57" s="1"/>
      <c r="DF57" s="1" t="s">
        <v>363</v>
      </c>
      <c r="DG57" s="1">
        <v>23.663</v>
      </c>
      <c r="DH57" s="1">
        <v>23.663</v>
      </c>
      <c r="DI57" s="1">
        <v>30.556000000000001</v>
      </c>
      <c r="DJ57" s="1">
        <v>1</v>
      </c>
      <c r="DK57" s="1" t="s">
        <v>365</v>
      </c>
      <c r="DL57" s="1">
        <v>0</v>
      </c>
      <c r="DM57" s="1">
        <v>0</v>
      </c>
      <c r="DN57" s="1">
        <v>300.00400000000002</v>
      </c>
      <c r="DO57" s="1">
        <v>0</v>
      </c>
      <c r="DP57" s="1"/>
      <c r="DQ57" s="1"/>
      <c r="DR57" s="1"/>
      <c r="DS57" s="1"/>
      <c r="DT57" s="1"/>
      <c r="DU57" s="1"/>
      <c r="DV57" s="1"/>
      <c r="DW57" s="1"/>
      <c r="DX57" s="1"/>
      <c r="DY57" s="1"/>
      <c r="DZ57" s="1"/>
      <c r="EA57" s="1"/>
      <c r="EB57" s="1"/>
      <c r="EC57" s="1"/>
      <c r="ED57" s="1"/>
      <c r="EE57" s="1"/>
      <c r="EF57" s="1"/>
      <c r="EG57" s="1"/>
      <c r="EH57" s="1"/>
      <c r="EI57" s="1"/>
      <c r="EJ57" s="1"/>
      <c r="EK57" s="1"/>
      <c r="EL57" s="1">
        <v>94.801000000000002</v>
      </c>
      <c r="EM57" s="1">
        <v>753.72799999999995</v>
      </c>
      <c r="EN57" s="1">
        <v>755.64099999999996</v>
      </c>
      <c r="EO57" s="1">
        <v>34</v>
      </c>
      <c r="EP57" s="1" t="s">
        <v>657</v>
      </c>
      <c r="EQ57" s="1" t="s">
        <v>378</v>
      </c>
      <c r="ER57" s="1" t="s">
        <v>368</v>
      </c>
      <c r="ES57" s="1" t="s">
        <v>654</v>
      </c>
      <c r="ET57" s="1" t="s">
        <v>359</v>
      </c>
      <c r="EU57" s="1" t="s">
        <v>360</v>
      </c>
      <c r="EV57" s="1" t="s">
        <v>658</v>
      </c>
      <c r="EW57" s="1" t="s">
        <v>359</v>
      </c>
      <c r="EX57" s="1" t="s">
        <v>360</v>
      </c>
      <c r="EY57" s="1" t="s">
        <v>361</v>
      </c>
      <c r="EZ57" s="1" t="s">
        <v>359</v>
      </c>
      <c r="FA57" s="1" t="s">
        <v>360</v>
      </c>
      <c r="FB57" s="1" t="s">
        <v>654</v>
      </c>
      <c r="FC57" s="1" t="s">
        <v>378</v>
      </c>
      <c r="FD57" s="1" t="s">
        <v>368</v>
      </c>
      <c r="FE57" s="1" t="s">
        <v>354</v>
      </c>
      <c r="FF57" s="1" t="s">
        <v>359</v>
      </c>
      <c r="FG57" s="1" t="s">
        <v>360</v>
      </c>
      <c r="FH57" s="1">
        <v>5.3010000000000002</v>
      </c>
      <c r="FI57" s="1">
        <v>37.478000000000002</v>
      </c>
      <c r="FJ57" s="1">
        <v>38.874000000000002</v>
      </c>
      <c r="FK57" s="1">
        <v>15</v>
      </c>
      <c r="FL57" s="1" t="s">
        <v>372</v>
      </c>
      <c r="FM57" s="1" t="s">
        <v>364</v>
      </c>
      <c r="FN57" s="1" t="s">
        <v>363</v>
      </c>
      <c r="FO57" s="1" t="s">
        <v>363</v>
      </c>
      <c r="FP57" s="1" t="s">
        <v>363</v>
      </c>
      <c r="FQ57" s="1" t="s">
        <v>372</v>
      </c>
      <c r="FR57" s="1" t="s">
        <v>364</v>
      </c>
      <c r="FS57" s="1" t="s">
        <v>363</v>
      </c>
      <c r="FT57" s="1"/>
      <c r="FU57" s="1"/>
      <c r="FV57" s="1" t="s">
        <v>363</v>
      </c>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v>0</v>
      </c>
      <c r="JH57" s="1" t="s">
        <v>528</v>
      </c>
      <c r="JI57" t="str">
        <f t="shared" si="3"/>
        <v>CORAS</v>
      </c>
      <c r="JJ57" t="str">
        <f t="shared" si="4"/>
        <v>G2</v>
      </c>
      <c r="JK57" s="1" t="s">
        <v>981</v>
      </c>
    </row>
    <row r="58" spans="1:271" x14ac:dyDescent="0.2">
      <c r="A58" t="str">
        <f t="shared" si="2"/>
        <v>R_3FW20S7htUSXUYM</v>
      </c>
      <c r="B58" s="7">
        <v>42992.456944444442</v>
      </c>
      <c r="C58" s="7">
        <v>42992.491666666669</v>
      </c>
      <c r="D58" s="1" t="s">
        <v>237</v>
      </c>
      <c r="E58" s="1"/>
      <c r="F58" s="1">
        <v>100</v>
      </c>
      <c r="G58" s="1">
        <v>3029</v>
      </c>
      <c r="H58" s="1" t="b">
        <v>1</v>
      </c>
      <c r="I58" s="7">
        <v>42992.491666666669</v>
      </c>
      <c r="J58" s="1" t="s">
        <v>901</v>
      </c>
      <c r="K58" s="1"/>
      <c r="L58" s="1"/>
      <c r="M58" s="1"/>
      <c r="N58" s="1"/>
      <c r="O58" s="1"/>
      <c r="P58" s="1"/>
      <c r="Q58" s="1" t="s">
        <v>344</v>
      </c>
      <c r="R58" s="1" t="s">
        <v>345</v>
      </c>
      <c r="S58" s="1">
        <v>66.760000000000005</v>
      </c>
      <c r="T58" s="1">
        <v>66.760000000000005</v>
      </c>
      <c r="U58" s="1">
        <v>68.522000000000006</v>
      </c>
      <c r="V58" s="1">
        <v>1</v>
      </c>
      <c r="W58" s="1" t="s">
        <v>346</v>
      </c>
      <c r="X58" s="1">
        <v>2.468</v>
      </c>
      <c r="Y58" s="1">
        <v>9.7100000000000009</v>
      </c>
      <c r="Z58" s="1">
        <v>17.562000000000001</v>
      </c>
      <c r="AA58" s="1">
        <v>4</v>
      </c>
      <c r="AB58" s="1">
        <v>23</v>
      </c>
      <c r="AC58" s="1" t="s">
        <v>347</v>
      </c>
      <c r="AD58" s="1" t="s">
        <v>350</v>
      </c>
      <c r="AE58" s="1"/>
      <c r="AF58" s="1">
        <v>4</v>
      </c>
      <c r="AG58" s="1" t="s">
        <v>902</v>
      </c>
      <c r="AH58" s="1" t="s">
        <v>350</v>
      </c>
      <c r="AI58" s="1">
        <v>1</v>
      </c>
      <c r="AJ58" s="1" t="s">
        <v>903</v>
      </c>
      <c r="AK58" s="1" t="s">
        <v>348</v>
      </c>
      <c r="AL58" s="1"/>
      <c r="AM58" s="1" t="s">
        <v>904</v>
      </c>
      <c r="AN58" s="1">
        <v>-99</v>
      </c>
      <c r="AO58" s="1" t="s">
        <v>637</v>
      </c>
      <c r="AP58" s="1" t="s">
        <v>351</v>
      </c>
      <c r="AQ58" s="1" t="s">
        <v>351</v>
      </c>
      <c r="AR58" s="1" t="s">
        <v>637</v>
      </c>
      <c r="AS58" s="1" t="s">
        <v>637</v>
      </c>
      <c r="AT58" s="1" t="s">
        <v>353</v>
      </c>
      <c r="AU58" s="1" t="s">
        <v>353</v>
      </c>
      <c r="AV58" s="1" t="s">
        <v>351</v>
      </c>
      <c r="AW58" s="1">
        <v>65.623000000000005</v>
      </c>
      <c r="AX58" s="1">
        <v>68.242999999999995</v>
      </c>
      <c r="AY58" s="1">
        <v>623.54</v>
      </c>
      <c r="AZ58" s="1">
        <v>2</v>
      </c>
      <c r="BA58" s="1"/>
      <c r="BB58" s="1"/>
      <c r="BC58" s="1"/>
      <c r="BD58" s="1"/>
      <c r="BE58" s="1"/>
      <c r="BF58" s="1"/>
      <c r="BG58" s="1"/>
      <c r="BH58" s="1"/>
      <c r="BI58" s="1"/>
      <c r="BJ58" s="1"/>
      <c r="BK58" s="1"/>
      <c r="BL58" s="1"/>
      <c r="BM58" s="1"/>
      <c r="BN58" s="1"/>
      <c r="BO58" s="1"/>
      <c r="BP58" s="1"/>
      <c r="BQ58" s="1"/>
      <c r="BR58" s="1"/>
      <c r="BS58" s="1"/>
      <c r="BT58" s="1"/>
      <c r="BU58" s="1"/>
      <c r="BV58" s="1"/>
      <c r="BW58" s="1">
        <v>165.04599999999999</v>
      </c>
      <c r="BX58" s="1">
        <v>1055.124</v>
      </c>
      <c r="BY58" s="1">
        <v>1056.501</v>
      </c>
      <c r="BZ58" s="1">
        <v>29</v>
      </c>
      <c r="CA58" s="1" t="s">
        <v>366</v>
      </c>
      <c r="CB58" s="1" t="s">
        <v>376</v>
      </c>
      <c r="CC58" s="1" t="s">
        <v>356</v>
      </c>
      <c r="CD58" s="1" t="s">
        <v>389</v>
      </c>
      <c r="CE58" s="1" t="s">
        <v>376</v>
      </c>
      <c r="CF58" s="1" t="s">
        <v>356</v>
      </c>
      <c r="CG58" s="1" t="s">
        <v>589</v>
      </c>
      <c r="CH58" s="1" t="s">
        <v>384</v>
      </c>
      <c r="CI58" s="1" t="s">
        <v>360</v>
      </c>
      <c r="CJ58" s="1" t="s">
        <v>369</v>
      </c>
      <c r="CK58" s="1" t="s">
        <v>384</v>
      </c>
      <c r="CL58" s="1" t="s">
        <v>356</v>
      </c>
      <c r="CM58" s="1" t="s">
        <v>1166</v>
      </c>
      <c r="CN58" s="1" t="s">
        <v>359</v>
      </c>
      <c r="CO58" s="1" t="s">
        <v>360</v>
      </c>
      <c r="CP58" s="1" t="s">
        <v>905</v>
      </c>
      <c r="CQ58" s="1" t="s">
        <v>359</v>
      </c>
      <c r="CR58" s="1" t="s">
        <v>368</v>
      </c>
      <c r="CS58" s="1">
        <v>5.4480000000000004</v>
      </c>
      <c r="CT58" s="1">
        <v>37.295000000000002</v>
      </c>
      <c r="CU58" s="1">
        <v>38.406999999999996</v>
      </c>
      <c r="CV58" s="1">
        <v>8</v>
      </c>
      <c r="CW58" s="1" t="s">
        <v>363</v>
      </c>
      <c r="CX58" s="1" t="s">
        <v>363</v>
      </c>
      <c r="CY58" s="1" t="s">
        <v>363</v>
      </c>
      <c r="CZ58" s="1" t="s">
        <v>363</v>
      </c>
      <c r="DA58" s="1" t="s">
        <v>363</v>
      </c>
      <c r="DB58" s="1" t="s">
        <v>364</v>
      </c>
      <c r="DC58" s="1" t="s">
        <v>363</v>
      </c>
      <c r="DD58" s="1"/>
      <c r="DE58" s="1"/>
      <c r="DF58" s="1" t="s">
        <v>387</v>
      </c>
      <c r="DG58" s="1">
        <v>22.492999999999999</v>
      </c>
      <c r="DH58" s="1">
        <v>22.492999999999999</v>
      </c>
      <c r="DI58" s="1">
        <v>24.579000000000001</v>
      </c>
      <c r="DJ58" s="1">
        <v>1</v>
      </c>
      <c r="DK58" s="1" t="s">
        <v>365</v>
      </c>
      <c r="DL58" s="1">
        <v>0</v>
      </c>
      <c r="DM58" s="1">
        <v>0</v>
      </c>
      <c r="DN58" s="1">
        <v>300.00400000000002</v>
      </c>
      <c r="DO58" s="1">
        <v>0</v>
      </c>
      <c r="DP58" s="1"/>
      <c r="DQ58" s="1"/>
      <c r="DR58" s="1"/>
      <c r="DS58" s="1"/>
      <c r="DT58" s="1"/>
      <c r="DU58" s="1"/>
      <c r="DV58" s="1"/>
      <c r="DW58" s="1"/>
      <c r="DX58" s="1"/>
      <c r="DY58" s="1"/>
      <c r="DZ58" s="1"/>
      <c r="EA58" s="1"/>
      <c r="EB58" s="1"/>
      <c r="EC58" s="1"/>
      <c r="ED58" s="1"/>
      <c r="EE58" s="1"/>
      <c r="EF58" s="1"/>
      <c r="EG58" s="1"/>
      <c r="EH58" s="1"/>
      <c r="EI58" s="1"/>
      <c r="EJ58" s="1"/>
      <c r="EK58" s="1"/>
      <c r="EL58" s="1">
        <v>118.943</v>
      </c>
      <c r="EM58" s="1">
        <v>559.50300000000004</v>
      </c>
      <c r="EN58" s="1">
        <v>559.50900000000001</v>
      </c>
      <c r="EO58" s="1">
        <v>15</v>
      </c>
      <c r="EP58" s="1">
        <v>-99</v>
      </c>
      <c r="EQ58" s="1">
        <v>-99</v>
      </c>
      <c r="ER58" s="1">
        <v>-99</v>
      </c>
      <c r="ES58" s="1" t="s">
        <v>906</v>
      </c>
      <c r="ET58" s="1" t="s">
        <v>359</v>
      </c>
      <c r="EU58" s="1" t="s">
        <v>360</v>
      </c>
      <c r="EV58" s="1" t="s">
        <v>385</v>
      </c>
      <c r="EW58" s="1" t="s">
        <v>355</v>
      </c>
      <c r="EX58" s="1" t="s">
        <v>360</v>
      </c>
      <c r="EY58" s="1">
        <v>-99</v>
      </c>
      <c r="EZ58" s="1">
        <v>-99</v>
      </c>
      <c r="FA58" s="1">
        <v>-99</v>
      </c>
      <c r="FB58" s="1">
        <v>-99</v>
      </c>
      <c r="FC58" s="1">
        <v>-99</v>
      </c>
      <c r="FD58" s="1">
        <v>-99</v>
      </c>
      <c r="FE58" s="1">
        <v>-99</v>
      </c>
      <c r="FF58" s="1">
        <v>-99</v>
      </c>
      <c r="FG58" s="1">
        <v>-99</v>
      </c>
      <c r="FH58" s="1">
        <v>10.728999999999999</v>
      </c>
      <c r="FI58" s="1">
        <v>43.792999999999999</v>
      </c>
      <c r="FJ58" s="1">
        <v>45.280999999999999</v>
      </c>
      <c r="FK58" s="1">
        <v>10</v>
      </c>
      <c r="FL58" s="1" t="s">
        <v>364</v>
      </c>
      <c r="FM58" s="1" t="s">
        <v>372</v>
      </c>
      <c r="FN58" s="1" t="s">
        <v>363</v>
      </c>
      <c r="FO58" s="1" t="s">
        <v>363</v>
      </c>
      <c r="FP58" s="1" t="s">
        <v>363</v>
      </c>
      <c r="FQ58" s="1" t="s">
        <v>375</v>
      </c>
      <c r="FR58" s="1" t="s">
        <v>372</v>
      </c>
      <c r="FS58" s="1" t="s">
        <v>363</v>
      </c>
      <c r="FT58" s="1"/>
      <c r="FU58" s="1"/>
      <c r="FV58" s="1" t="s">
        <v>387</v>
      </c>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v>0</v>
      </c>
      <c r="JH58" s="1" t="s">
        <v>528</v>
      </c>
      <c r="JI58" t="str">
        <f t="shared" si="3"/>
        <v>CORAS</v>
      </c>
      <c r="JJ58" t="str">
        <f t="shared" si="4"/>
        <v>G2</v>
      </c>
      <c r="JK58" s="1" t="s">
        <v>981</v>
      </c>
    </row>
    <row r="59" spans="1:271" x14ac:dyDescent="0.2">
      <c r="A59" t="str">
        <f t="shared" si="2"/>
        <v>R_25LblKU5OAQzytr</v>
      </c>
      <c r="B59" s="7">
        <v>42992.456250000003</v>
      </c>
      <c r="C59" s="7">
        <v>42992.491666666669</v>
      </c>
      <c r="D59" s="1" t="s">
        <v>237</v>
      </c>
      <c r="E59" s="1"/>
      <c r="F59" s="1">
        <v>100</v>
      </c>
      <c r="G59" s="1">
        <v>3085</v>
      </c>
      <c r="H59" s="1" t="b">
        <v>1</v>
      </c>
      <c r="I59" s="7">
        <v>42992.491666666669</v>
      </c>
      <c r="J59" s="1" t="s">
        <v>907</v>
      </c>
      <c r="K59" s="1"/>
      <c r="L59" s="1"/>
      <c r="M59" s="1"/>
      <c r="N59" s="1"/>
      <c r="O59" s="1"/>
      <c r="P59" s="1"/>
      <c r="Q59" s="1" t="s">
        <v>344</v>
      </c>
      <c r="R59" s="1" t="s">
        <v>345</v>
      </c>
      <c r="S59" s="1">
        <v>122.13800000000001</v>
      </c>
      <c r="T59" s="1">
        <v>122.13800000000001</v>
      </c>
      <c r="U59" s="1">
        <v>127.747</v>
      </c>
      <c r="V59" s="1">
        <v>1</v>
      </c>
      <c r="W59" s="1" t="s">
        <v>346</v>
      </c>
      <c r="X59" s="1">
        <v>1.544</v>
      </c>
      <c r="Y59" s="1">
        <v>11.442</v>
      </c>
      <c r="Z59" s="1">
        <v>12.743</v>
      </c>
      <c r="AA59" s="1">
        <v>3</v>
      </c>
      <c r="AB59" s="1">
        <v>25</v>
      </c>
      <c r="AC59" s="1" t="s">
        <v>683</v>
      </c>
      <c r="AD59" s="1" t="s">
        <v>348</v>
      </c>
      <c r="AE59" s="1" t="s">
        <v>671</v>
      </c>
      <c r="AF59" s="1">
        <v>5</v>
      </c>
      <c r="AG59" s="1" t="s">
        <v>652</v>
      </c>
      <c r="AH59" s="1" t="s">
        <v>348</v>
      </c>
      <c r="AI59" s="1"/>
      <c r="AJ59" s="1"/>
      <c r="AK59" s="1" t="s">
        <v>348</v>
      </c>
      <c r="AL59" s="1"/>
      <c r="AM59" s="1" t="s">
        <v>636</v>
      </c>
      <c r="AN59" s="1">
        <v>-99</v>
      </c>
      <c r="AO59" s="1" t="s">
        <v>637</v>
      </c>
      <c r="AP59" s="1" t="s">
        <v>637</v>
      </c>
      <c r="AQ59" s="1" t="s">
        <v>637</v>
      </c>
      <c r="AR59" s="1" t="s">
        <v>637</v>
      </c>
      <c r="AS59" s="1" t="s">
        <v>637</v>
      </c>
      <c r="AT59" s="1" t="s">
        <v>637</v>
      </c>
      <c r="AU59" s="1" t="s">
        <v>353</v>
      </c>
      <c r="AV59" s="1" t="s">
        <v>637</v>
      </c>
      <c r="AW59" s="1">
        <v>29.808</v>
      </c>
      <c r="AX59" s="1">
        <v>118.06699999999999</v>
      </c>
      <c r="AY59" s="1">
        <v>904.20699999999999</v>
      </c>
      <c r="AZ59" s="1">
        <v>7</v>
      </c>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v>1.528</v>
      </c>
      <c r="CT59" s="1">
        <v>51.493000000000002</v>
      </c>
      <c r="CU59" s="1">
        <v>52.680999999999997</v>
      </c>
      <c r="CV59" s="1">
        <v>10</v>
      </c>
      <c r="CW59" s="1" t="s">
        <v>363</v>
      </c>
      <c r="CX59" s="1" t="s">
        <v>364</v>
      </c>
      <c r="CY59" s="1" t="s">
        <v>372</v>
      </c>
      <c r="CZ59" s="1" t="s">
        <v>372</v>
      </c>
      <c r="DA59" s="1" t="s">
        <v>372</v>
      </c>
      <c r="DB59" s="1"/>
      <c r="DC59" s="1"/>
      <c r="DD59" s="1" t="s">
        <v>363</v>
      </c>
      <c r="DE59" s="1" t="s">
        <v>363</v>
      </c>
      <c r="DF59" s="1" t="s">
        <v>363</v>
      </c>
      <c r="DG59" s="1">
        <v>29.72</v>
      </c>
      <c r="DH59" s="1">
        <v>29.72</v>
      </c>
      <c r="DI59" s="1">
        <v>30.818999999999999</v>
      </c>
      <c r="DJ59" s="1">
        <v>1</v>
      </c>
      <c r="DK59" s="1" t="s">
        <v>365</v>
      </c>
      <c r="DL59" s="1">
        <v>0</v>
      </c>
      <c r="DM59" s="1">
        <v>0</v>
      </c>
      <c r="DN59" s="1">
        <v>300.01799999999997</v>
      </c>
      <c r="DO59" s="1">
        <v>0</v>
      </c>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v>4.17</v>
      </c>
      <c r="FI59" s="1">
        <v>33.642000000000003</v>
      </c>
      <c r="FJ59" s="1">
        <v>34.823999999999998</v>
      </c>
      <c r="FK59" s="1">
        <v>9</v>
      </c>
      <c r="FL59" s="1" t="s">
        <v>372</v>
      </c>
      <c r="FM59" s="1" t="s">
        <v>363</v>
      </c>
      <c r="FN59" s="1" t="s">
        <v>364</v>
      </c>
      <c r="FO59" s="1" t="s">
        <v>363</v>
      </c>
      <c r="FP59" s="1" t="s">
        <v>363</v>
      </c>
      <c r="FQ59" s="1" t="s">
        <v>372</v>
      </c>
      <c r="FR59" s="1"/>
      <c r="FS59" s="1"/>
      <c r="FT59" s="1" t="s">
        <v>375</v>
      </c>
      <c r="FU59" s="1" t="s">
        <v>363</v>
      </c>
      <c r="FV59" s="1" t="s">
        <v>363</v>
      </c>
      <c r="FW59" s="1">
        <v>136.333</v>
      </c>
      <c r="FX59" s="1">
        <v>750.34799999999996</v>
      </c>
      <c r="FY59" s="1">
        <v>751.52499999999998</v>
      </c>
      <c r="FZ59" s="1">
        <v>38</v>
      </c>
      <c r="GA59" s="1" t="s">
        <v>908</v>
      </c>
      <c r="GB59" s="1" t="s">
        <v>355</v>
      </c>
      <c r="GC59" s="1" t="s">
        <v>360</v>
      </c>
      <c r="GD59" s="1" t="s">
        <v>357</v>
      </c>
      <c r="GE59" s="1" t="s">
        <v>359</v>
      </c>
      <c r="GF59" s="1" t="s">
        <v>360</v>
      </c>
      <c r="GG59" s="1" t="s">
        <v>685</v>
      </c>
      <c r="GH59" s="1" t="s">
        <v>355</v>
      </c>
      <c r="GI59" s="1" t="s">
        <v>360</v>
      </c>
      <c r="GJ59" s="1" t="s">
        <v>361</v>
      </c>
      <c r="GK59" s="1" t="s">
        <v>359</v>
      </c>
      <c r="GL59" s="1" t="s">
        <v>360</v>
      </c>
      <c r="GM59" s="1" t="s">
        <v>695</v>
      </c>
      <c r="GN59" s="1" t="s">
        <v>355</v>
      </c>
      <c r="GO59" s="1" t="s">
        <v>360</v>
      </c>
      <c r="GP59" s="1" t="s">
        <v>354</v>
      </c>
      <c r="GQ59" s="1" t="s">
        <v>355</v>
      </c>
      <c r="GR59" s="1" t="s">
        <v>360</v>
      </c>
      <c r="GS59" s="1"/>
      <c r="GT59" s="1"/>
      <c r="GU59" s="1"/>
      <c r="GV59" s="1"/>
      <c r="GW59" s="1"/>
      <c r="GX59" s="1"/>
      <c r="GY59" s="1"/>
      <c r="GZ59" s="1"/>
      <c r="HA59" s="1"/>
      <c r="HB59" s="1"/>
      <c r="HC59" s="1"/>
      <c r="HD59" s="1"/>
      <c r="HE59" s="1"/>
      <c r="HF59" s="1"/>
      <c r="HG59" s="1"/>
      <c r="HH59" s="1"/>
      <c r="HI59" s="1"/>
      <c r="HJ59" s="1"/>
      <c r="HK59" s="1"/>
      <c r="HL59" s="1"/>
      <c r="HM59" s="1"/>
      <c r="HN59" s="1"/>
      <c r="HO59" s="1">
        <v>86.070999999999998</v>
      </c>
      <c r="HP59" s="1">
        <v>638.46100000000001</v>
      </c>
      <c r="HQ59" s="1">
        <v>639.97</v>
      </c>
      <c r="HR59" s="1">
        <v>30</v>
      </c>
      <c r="HS59" s="1" t="s">
        <v>565</v>
      </c>
      <c r="HT59" s="1" t="s">
        <v>359</v>
      </c>
      <c r="HU59" s="1" t="s">
        <v>368</v>
      </c>
      <c r="HV59" s="1" t="s">
        <v>667</v>
      </c>
      <c r="HW59" s="1" t="s">
        <v>378</v>
      </c>
      <c r="HX59" s="1" t="s">
        <v>379</v>
      </c>
      <c r="HY59" s="1" t="s">
        <v>1186</v>
      </c>
      <c r="HZ59" s="1" t="s">
        <v>378</v>
      </c>
      <c r="IA59" s="1" t="s">
        <v>379</v>
      </c>
      <c r="IB59" s="1" t="s">
        <v>369</v>
      </c>
      <c r="IC59" s="1" t="s">
        <v>359</v>
      </c>
      <c r="ID59" s="1" t="s">
        <v>368</v>
      </c>
      <c r="IE59" s="1" t="s">
        <v>370</v>
      </c>
      <c r="IF59" s="1" t="s">
        <v>378</v>
      </c>
      <c r="IG59" s="1" t="s">
        <v>379</v>
      </c>
      <c r="IH59" s="1" t="s">
        <v>669</v>
      </c>
      <c r="II59" s="1" t="s">
        <v>359</v>
      </c>
      <c r="IJ59" s="1" t="s">
        <v>368</v>
      </c>
      <c r="IK59" s="1"/>
      <c r="IL59" s="1"/>
      <c r="IM59" s="1"/>
      <c r="IN59" s="1"/>
      <c r="IO59" s="1"/>
      <c r="IP59" s="1"/>
      <c r="IQ59" s="1"/>
      <c r="IR59" s="1"/>
      <c r="IS59" s="1"/>
      <c r="IT59" s="1"/>
      <c r="IU59" s="1"/>
      <c r="IV59" s="1"/>
      <c r="IW59" s="1"/>
      <c r="IX59" s="1"/>
      <c r="IY59" s="1"/>
      <c r="IZ59" s="1"/>
      <c r="JA59" s="1"/>
      <c r="JB59" s="1"/>
      <c r="JC59" s="1"/>
      <c r="JD59" s="1"/>
      <c r="JE59" s="1"/>
      <c r="JF59" s="1"/>
      <c r="JG59" s="1">
        <v>0</v>
      </c>
      <c r="JH59" s="1" t="s">
        <v>381</v>
      </c>
      <c r="JI59" t="str">
        <f t="shared" si="3"/>
        <v>Tabular</v>
      </c>
      <c r="JJ59" t="str">
        <f t="shared" si="4"/>
        <v>G1</v>
      </c>
      <c r="JK59" s="1" t="s">
        <v>981</v>
      </c>
    </row>
    <row r="60" spans="1:271" x14ac:dyDescent="0.2">
      <c r="A60" t="str">
        <f t="shared" si="2"/>
        <v>R_1oFpDP5RAxmSXWG</v>
      </c>
      <c r="B60" s="7">
        <v>42992.456250000003</v>
      </c>
      <c r="C60" s="7">
        <v>42992.492361111108</v>
      </c>
      <c r="D60" s="1" t="s">
        <v>237</v>
      </c>
      <c r="E60" s="1"/>
      <c r="F60" s="1">
        <v>100</v>
      </c>
      <c r="G60" s="1">
        <v>3090</v>
      </c>
      <c r="H60" s="1" t="b">
        <v>1</v>
      </c>
      <c r="I60" s="7">
        <v>42992.492361111108</v>
      </c>
      <c r="J60" s="1" t="s">
        <v>909</v>
      </c>
      <c r="K60" s="1"/>
      <c r="L60" s="1"/>
      <c r="M60" s="1"/>
      <c r="N60" s="1"/>
      <c r="O60" s="1"/>
      <c r="P60" s="1"/>
      <c r="Q60" s="1" t="s">
        <v>344</v>
      </c>
      <c r="R60" s="1" t="s">
        <v>345</v>
      </c>
      <c r="S60" s="1">
        <v>103.47499999999999</v>
      </c>
      <c r="T60" s="1">
        <v>103.47499999999999</v>
      </c>
      <c r="U60" s="1">
        <v>105.47799999999999</v>
      </c>
      <c r="V60" s="1">
        <v>1</v>
      </c>
      <c r="W60" s="1" t="s">
        <v>346</v>
      </c>
      <c r="X60" s="1">
        <v>2.2250000000000001</v>
      </c>
      <c r="Y60" s="1">
        <v>15.965999999999999</v>
      </c>
      <c r="Z60" s="1">
        <v>58.552</v>
      </c>
      <c r="AA60" s="1">
        <v>4</v>
      </c>
      <c r="AB60" s="1">
        <v>37</v>
      </c>
      <c r="AC60" s="1" t="s">
        <v>347</v>
      </c>
      <c r="AD60" s="1" t="s">
        <v>348</v>
      </c>
      <c r="AE60" s="1" t="s">
        <v>671</v>
      </c>
      <c r="AF60" s="1">
        <v>5</v>
      </c>
      <c r="AG60" s="1" t="s">
        <v>910</v>
      </c>
      <c r="AH60" s="1" t="s">
        <v>350</v>
      </c>
      <c r="AI60" s="1">
        <v>12</v>
      </c>
      <c r="AJ60" s="1" t="s">
        <v>911</v>
      </c>
      <c r="AK60" s="1" t="s">
        <v>350</v>
      </c>
      <c r="AL60" s="1" t="s">
        <v>912</v>
      </c>
      <c r="AM60" s="1" t="s">
        <v>913</v>
      </c>
      <c r="AN60" s="1" t="s">
        <v>914</v>
      </c>
      <c r="AO60" s="1" t="s">
        <v>351</v>
      </c>
      <c r="AP60" s="1" t="s">
        <v>351</v>
      </c>
      <c r="AQ60" s="1" t="s">
        <v>353</v>
      </c>
      <c r="AR60" s="1" t="s">
        <v>353</v>
      </c>
      <c r="AS60" s="1" t="s">
        <v>353</v>
      </c>
      <c r="AT60" s="1" t="s">
        <v>351</v>
      </c>
      <c r="AU60" s="1" t="s">
        <v>351</v>
      </c>
      <c r="AV60" s="1" t="s">
        <v>351</v>
      </c>
      <c r="AW60" s="1">
        <v>18.858000000000001</v>
      </c>
      <c r="AX60" s="1">
        <v>458.02300000000002</v>
      </c>
      <c r="AY60" s="1">
        <v>475.82</v>
      </c>
      <c r="AZ60" s="1">
        <v>4</v>
      </c>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v>12.427</v>
      </c>
      <c r="CT60" s="1">
        <v>41.851999999999997</v>
      </c>
      <c r="CU60" s="1">
        <v>44.924999999999997</v>
      </c>
      <c r="CV60" s="1">
        <v>8</v>
      </c>
      <c r="CW60" s="1" t="s">
        <v>363</v>
      </c>
      <c r="CX60" s="1" t="s">
        <v>363</v>
      </c>
      <c r="CY60" s="1" t="s">
        <v>363</v>
      </c>
      <c r="CZ60" s="1" t="s">
        <v>363</v>
      </c>
      <c r="DA60" s="1" t="s">
        <v>363</v>
      </c>
      <c r="DB60" s="1"/>
      <c r="DC60" s="1"/>
      <c r="DD60" s="1" t="s">
        <v>363</v>
      </c>
      <c r="DE60" s="1" t="s">
        <v>363</v>
      </c>
      <c r="DF60" s="1" t="s">
        <v>363</v>
      </c>
      <c r="DG60" s="1">
        <v>17.350000000000001</v>
      </c>
      <c r="DH60" s="1">
        <v>17.350000000000001</v>
      </c>
      <c r="DI60" s="1">
        <v>18.920000000000002</v>
      </c>
      <c r="DJ60" s="1">
        <v>1</v>
      </c>
      <c r="DK60" s="1" t="s">
        <v>365</v>
      </c>
      <c r="DL60" s="1">
        <v>0</v>
      </c>
      <c r="DM60" s="1">
        <v>0</v>
      </c>
      <c r="DN60" s="1">
        <v>300.005</v>
      </c>
      <c r="DO60" s="1">
        <v>0</v>
      </c>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v>5.9</v>
      </c>
      <c r="FI60" s="1">
        <v>24.552</v>
      </c>
      <c r="FJ60" s="1">
        <v>25.925999999999998</v>
      </c>
      <c r="FK60" s="1">
        <v>9</v>
      </c>
      <c r="FL60" s="1" t="s">
        <v>364</v>
      </c>
      <c r="FM60" s="1" t="s">
        <v>364</v>
      </c>
      <c r="FN60" s="1" t="s">
        <v>363</v>
      </c>
      <c r="FO60" s="1" t="s">
        <v>363</v>
      </c>
      <c r="FP60" s="1" t="s">
        <v>363</v>
      </c>
      <c r="FQ60" s="1" t="s">
        <v>364</v>
      </c>
      <c r="FR60" s="1"/>
      <c r="FS60" s="1"/>
      <c r="FT60" s="1" t="s">
        <v>372</v>
      </c>
      <c r="FU60" s="1" t="s">
        <v>364</v>
      </c>
      <c r="FV60" s="1" t="s">
        <v>363</v>
      </c>
      <c r="FW60" s="1"/>
      <c r="FX60" s="1"/>
      <c r="FY60" s="1"/>
      <c r="FZ60" s="1"/>
      <c r="GA60" s="1"/>
      <c r="GB60" s="1"/>
      <c r="GC60" s="1"/>
      <c r="GD60" s="1"/>
      <c r="GE60" s="1"/>
      <c r="GF60" s="1"/>
      <c r="GG60" s="1"/>
      <c r="GH60" s="1"/>
      <c r="GI60" s="1"/>
      <c r="GJ60" s="1"/>
      <c r="GK60" s="1"/>
      <c r="GL60" s="1"/>
      <c r="GM60" s="1"/>
      <c r="GN60" s="1"/>
      <c r="GO60" s="1"/>
      <c r="GP60" s="1"/>
      <c r="GQ60" s="1"/>
      <c r="GR60" s="1"/>
      <c r="GS60" s="1">
        <v>122.105</v>
      </c>
      <c r="GT60" s="1">
        <v>1009.897</v>
      </c>
      <c r="GU60" s="1">
        <v>1041.587</v>
      </c>
      <c r="GV60" s="1">
        <v>48</v>
      </c>
      <c r="GW60" s="1" t="s">
        <v>366</v>
      </c>
      <c r="GX60" s="1" t="s">
        <v>355</v>
      </c>
      <c r="GY60" s="1" t="s">
        <v>356</v>
      </c>
      <c r="GZ60" s="1" t="s">
        <v>388</v>
      </c>
      <c r="HA60" s="1" t="s">
        <v>355</v>
      </c>
      <c r="HB60" s="1" t="s">
        <v>356</v>
      </c>
      <c r="HC60" s="1" t="s">
        <v>1180</v>
      </c>
      <c r="HD60" s="1" t="s">
        <v>355</v>
      </c>
      <c r="HE60" s="1" t="s">
        <v>356</v>
      </c>
      <c r="HF60" s="1" t="s">
        <v>369</v>
      </c>
      <c r="HG60" s="1" t="s">
        <v>355</v>
      </c>
      <c r="HH60" s="1" t="s">
        <v>356</v>
      </c>
      <c r="HI60" s="1" t="s">
        <v>668</v>
      </c>
      <c r="HJ60" s="1" t="s">
        <v>355</v>
      </c>
      <c r="HK60" s="1" t="s">
        <v>356</v>
      </c>
      <c r="HL60" s="1" t="s">
        <v>669</v>
      </c>
      <c r="HM60" s="1" t="s">
        <v>355</v>
      </c>
      <c r="HN60" s="1" t="s">
        <v>356</v>
      </c>
      <c r="HO60" s="1"/>
      <c r="HP60" s="1"/>
      <c r="HQ60" s="1"/>
      <c r="HR60" s="1"/>
      <c r="HS60" s="1"/>
      <c r="HT60" s="1"/>
      <c r="HU60" s="1"/>
      <c r="HV60" s="1"/>
      <c r="HW60" s="1"/>
      <c r="HX60" s="1"/>
      <c r="HY60" s="1"/>
      <c r="HZ60" s="1"/>
      <c r="IA60" s="1"/>
      <c r="IB60" s="1"/>
      <c r="IC60" s="1"/>
      <c r="ID60" s="1"/>
      <c r="IE60" s="1"/>
      <c r="IF60" s="1"/>
      <c r="IG60" s="1"/>
      <c r="IH60" s="1"/>
      <c r="II60" s="1"/>
      <c r="IJ60" s="1"/>
      <c r="IK60" s="1">
        <v>141.184</v>
      </c>
      <c r="IL60" s="1">
        <v>570.68899999999996</v>
      </c>
      <c r="IM60" s="1">
        <v>573.26900000000001</v>
      </c>
      <c r="IN60" s="1">
        <v>33</v>
      </c>
      <c r="IO60" s="1" t="s">
        <v>915</v>
      </c>
      <c r="IP60" s="1" t="s">
        <v>359</v>
      </c>
      <c r="IQ60" s="1" t="s">
        <v>356</v>
      </c>
      <c r="IR60" s="1" t="s">
        <v>690</v>
      </c>
      <c r="IS60" s="1" t="s">
        <v>359</v>
      </c>
      <c r="IT60" s="1" t="s">
        <v>356</v>
      </c>
      <c r="IU60" s="1" t="s">
        <v>770</v>
      </c>
      <c r="IV60" s="1" t="s">
        <v>359</v>
      </c>
      <c r="IW60" s="1" t="s">
        <v>356</v>
      </c>
      <c r="IX60" s="1" t="s">
        <v>361</v>
      </c>
      <c r="IY60" s="1" t="s">
        <v>359</v>
      </c>
      <c r="IZ60" s="1" t="s">
        <v>356</v>
      </c>
      <c r="JA60" s="1" t="s">
        <v>669</v>
      </c>
      <c r="JB60" s="1" t="s">
        <v>359</v>
      </c>
      <c r="JC60" s="1" t="s">
        <v>356</v>
      </c>
      <c r="JD60" s="1" t="s">
        <v>361</v>
      </c>
      <c r="JE60" s="1" t="s">
        <v>378</v>
      </c>
      <c r="JF60" s="1" t="s">
        <v>356</v>
      </c>
      <c r="JG60" s="1">
        <v>1</v>
      </c>
      <c r="JH60" s="1" t="s">
        <v>529</v>
      </c>
      <c r="JI60" t="str">
        <f t="shared" si="3"/>
        <v>Tabular</v>
      </c>
      <c r="JJ60" t="str">
        <f t="shared" si="4"/>
        <v>G2</v>
      </c>
      <c r="JK60" s="1" t="s">
        <v>981</v>
      </c>
    </row>
    <row r="61" spans="1:271" x14ac:dyDescent="0.2">
      <c r="A61" t="str">
        <f t="shared" si="2"/>
        <v>R_2cA6aCrtooXvx9U</v>
      </c>
      <c r="B61" s="7">
        <v>42992.456250000003</v>
      </c>
      <c r="C61" s="7">
        <v>42992.492361111108</v>
      </c>
      <c r="D61" s="1" t="s">
        <v>237</v>
      </c>
      <c r="E61" s="1"/>
      <c r="F61" s="1">
        <v>100</v>
      </c>
      <c r="G61" s="1">
        <v>3129</v>
      </c>
      <c r="H61" s="1" t="b">
        <v>1</v>
      </c>
      <c r="I61" s="7">
        <v>42992.492361111108</v>
      </c>
      <c r="J61" s="1" t="s">
        <v>916</v>
      </c>
      <c r="K61" s="1"/>
      <c r="L61" s="1"/>
      <c r="M61" s="1"/>
      <c r="N61" s="1"/>
      <c r="O61" s="1"/>
      <c r="P61" s="1"/>
      <c r="Q61" s="1" t="s">
        <v>344</v>
      </c>
      <c r="R61" s="1" t="s">
        <v>345</v>
      </c>
      <c r="S61" s="1">
        <v>351.15100000000001</v>
      </c>
      <c r="T61" s="1">
        <v>351.15100000000001</v>
      </c>
      <c r="U61" s="1">
        <v>352.73</v>
      </c>
      <c r="V61" s="1">
        <v>1</v>
      </c>
      <c r="W61" s="1" t="s">
        <v>346</v>
      </c>
      <c r="X61" s="1">
        <v>15.061</v>
      </c>
      <c r="Y61" s="1">
        <v>18.132999999999999</v>
      </c>
      <c r="Z61" s="1">
        <v>19.581</v>
      </c>
      <c r="AA61" s="1">
        <v>3</v>
      </c>
      <c r="AB61" s="1">
        <v>23</v>
      </c>
      <c r="AC61" s="1" t="s">
        <v>347</v>
      </c>
      <c r="AD61" s="1" t="s">
        <v>348</v>
      </c>
      <c r="AE61" s="1" t="s">
        <v>382</v>
      </c>
      <c r="AF61" s="1">
        <v>5</v>
      </c>
      <c r="AG61" s="1" t="s">
        <v>644</v>
      </c>
      <c r="AH61" s="1" t="s">
        <v>350</v>
      </c>
      <c r="AI61" s="1">
        <v>3</v>
      </c>
      <c r="AJ61" s="1" t="s">
        <v>645</v>
      </c>
      <c r="AK61" s="1" t="s">
        <v>348</v>
      </c>
      <c r="AL61" s="1"/>
      <c r="AM61" s="1" t="s">
        <v>814</v>
      </c>
      <c r="AN61" s="1">
        <v>-99</v>
      </c>
      <c r="AO61" s="1" t="s">
        <v>351</v>
      </c>
      <c r="AP61" s="1" t="s">
        <v>351</v>
      </c>
      <c r="AQ61" s="1" t="s">
        <v>353</v>
      </c>
      <c r="AR61" s="1" t="s">
        <v>637</v>
      </c>
      <c r="AS61" s="1" t="s">
        <v>351</v>
      </c>
      <c r="AT61" s="1" t="s">
        <v>637</v>
      </c>
      <c r="AU61" s="1" t="s">
        <v>351</v>
      </c>
      <c r="AV61" s="1" t="s">
        <v>351</v>
      </c>
      <c r="AW61" s="1">
        <v>32.249000000000002</v>
      </c>
      <c r="AX61" s="1">
        <v>499.18900000000002</v>
      </c>
      <c r="AY61" s="1">
        <v>508.173</v>
      </c>
      <c r="AZ61" s="1">
        <v>7</v>
      </c>
      <c r="BA61" s="1">
        <v>206.685</v>
      </c>
      <c r="BB61" s="1">
        <v>1066.0840000000001</v>
      </c>
      <c r="BC61" s="1">
        <v>1067.8689999999999</v>
      </c>
      <c r="BD61" s="1">
        <v>33</v>
      </c>
      <c r="BE61" s="1" t="s">
        <v>354</v>
      </c>
      <c r="BF61" s="1" t="s">
        <v>355</v>
      </c>
      <c r="BG61" s="1" t="s">
        <v>360</v>
      </c>
      <c r="BH61" s="1" t="s">
        <v>357</v>
      </c>
      <c r="BI61" s="1" t="s">
        <v>376</v>
      </c>
      <c r="BJ61" s="1" t="s">
        <v>356</v>
      </c>
      <c r="BK61" s="1" t="s">
        <v>685</v>
      </c>
      <c r="BL61" s="1" t="s">
        <v>355</v>
      </c>
      <c r="BM61" s="1" t="s">
        <v>368</v>
      </c>
      <c r="BN61" s="1" t="s">
        <v>578</v>
      </c>
      <c r="BO61" s="1" t="s">
        <v>384</v>
      </c>
      <c r="BP61" s="1" t="s">
        <v>356</v>
      </c>
      <c r="BQ61" s="1" t="s">
        <v>362</v>
      </c>
      <c r="BR61" s="1" t="s">
        <v>384</v>
      </c>
      <c r="BS61" s="1" t="s">
        <v>356</v>
      </c>
      <c r="BT61" s="1" t="s">
        <v>386</v>
      </c>
      <c r="BU61" s="1" t="s">
        <v>384</v>
      </c>
      <c r="BV61" s="1" t="s">
        <v>356</v>
      </c>
      <c r="BW61" s="1"/>
      <c r="BX61" s="1"/>
      <c r="BY61" s="1"/>
      <c r="BZ61" s="1"/>
      <c r="CA61" s="1"/>
      <c r="CB61" s="1"/>
      <c r="CC61" s="1"/>
      <c r="CD61" s="1"/>
      <c r="CE61" s="1"/>
      <c r="CF61" s="1"/>
      <c r="CG61" s="1"/>
      <c r="CH61" s="1"/>
      <c r="CI61" s="1"/>
      <c r="CJ61" s="1"/>
      <c r="CK61" s="1"/>
      <c r="CL61" s="1"/>
      <c r="CM61" s="1"/>
      <c r="CN61" s="1"/>
      <c r="CO61" s="1"/>
      <c r="CP61" s="1"/>
      <c r="CQ61" s="1"/>
      <c r="CR61" s="1"/>
      <c r="CS61" s="1">
        <v>14.326000000000001</v>
      </c>
      <c r="CT61" s="1">
        <v>71.53</v>
      </c>
      <c r="CU61" s="1">
        <v>72.070999999999998</v>
      </c>
      <c r="CV61" s="1">
        <v>9</v>
      </c>
      <c r="CW61" s="1" t="s">
        <v>387</v>
      </c>
      <c r="CX61" s="1" t="s">
        <v>363</v>
      </c>
      <c r="CY61" s="1" t="s">
        <v>363</v>
      </c>
      <c r="CZ61" s="1" t="s">
        <v>363</v>
      </c>
      <c r="DA61" s="1" t="s">
        <v>363</v>
      </c>
      <c r="DB61" s="1" t="s">
        <v>363</v>
      </c>
      <c r="DC61" s="1" t="s">
        <v>363</v>
      </c>
      <c r="DD61" s="1"/>
      <c r="DE61" s="1"/>
      <c r="DF61" s="1" t="s">
        <v>363</v>
      </c>
      <c r="DG61" s="1">
        <v>23.234000000000002</v>
      </c>
      <c r="DH61" s="1">
        <v>23.234000000000002</v>
      </c>
      <c r="DI61" s="1">
        <v>24.768000000000001</v>
      </c>
      <c r="DJ61" s="1">
        <v>1</v>
      </c>
      <c r="DK61" s="1" t="s">
        <v>365</v>
      </c>
      <c r="DL61" s="1">
        <v>0</v>
      </c>
      <c r="DM61" s="1">
        <v>0</v>
      </c>
      <c r="DN61" s="1">
        <v>300.00400000000002</v>
      </c>
      <c r="DO61" s="1">
        <v>0</v>
      </c>
      <c r="DP61" s="1">
        <v>52.969000000000001</v>
      </c>
      <c r="DQ61" s="1">
        <v>455.51100000000002</v>
      </c>
      <c r="DR61" s="1">
        <v>456.01299999999998</v>
      </c>
      <c r="DS61" s="1">
        <v>34</v>
      </c>
      <c r="DT61" s="1" t="s">
        <v>849</v>
      </c>
      <c r="DU61" s="1" t="s">
        <v>355</v>
      </c>
      <c r="DV61" s="1" t="s">
        <v>356</v>
      </c>
      <c r="DW61" s="1" t="s">
        <v>367</v>
      </c>
      <c r="DX61" s="1" t="s">
        <v>355</v>
      </c>
      <c r="DY61" s="1" t="s">
        <v>356</v>
      </c>
      <c r="DZ61" s="1" t="s">
        <v>1167</v>
      </c>
      <c r="EA61" s="1" t="s">
        <v>359</v>
      </c>
      <c r="EB61" s="1" t="s">
        <v>356</v>
      </c>
      <c r="EC61" s="1" t="s">
        <v>369</v>
      </c>
      <c r="ED61" s="1" t="s">
        <v>355</v>
      </c>
      <c r="EE61" s="1" t="s">
        <v>356</v>
      </c>
      <c r="EF61" s="1" t="s">
        <v>354</v>
      </c>
      <c r="EG61" s="1" t="s">
        <v>384</v>
      </c>
      <c r="EH61" s="1" t="s">
        <v>356</v>
      </c>
      <c r="EI61" s="1" t="s">
        <v>917</v>
      </c>
      <c r="EJ61" s="1" t="s">
        <v>355</v>
      </c>
      <c r="EK61" s="1" t="s">
        <v>356</v>
      </c>
      <c r="EL61" s="1"/>
      <c r="EM61" s="1"/>
      <c r="EN61" s="1"/>
      <c r="EO61" s="1"/>
      <c r="EP61" s="1"/>
      <c r="EQ61" s="1"/>
      <c r="ER61" s="1"/>
      <c r="ES61" s="1"/>
      <c r="ET61" s="1"/>
      <c r="EU61" s="1"/>
      <c r="EV61" s="1"/>
      <c r="EW61" s="1"/>
      <c r="EX61" s="1"/>
      <c r="EY61" s="1"/>
      <c r="EZ61" s="1"/>
      <c r="FA61" s="1"/>
      <c r="FB61" s="1"/>
      <c r="FC61" s="1"/>
      <c r="FD61" s="1"/>
      <c r="FE61" s="1"/>
      <c r="FF61" s="1"/>
      <c r="FG61" s="1"/>
      <c r="FH61" s="1">
        <v>15.824999999999999</v>
      </c>
      <c r="FI61" s="1">
        <v>37.683999999999997</v>
      </c>
      <c r="FJ61" s="1">
        <v>38.28</v>
      </c>
      <c r="FK61" s="1">
        <v>11</v>
      </c>
      <c r="FL61" s="1" t="s">
        <v>363</v>
      </c>
      <c r="FM61" s="1" t="s">
        <v>363</v>
      </c>
      <c r="FN61" s="1" t="s">
        <v>387</v>
      </c>
      <c r="FO61" s="1" t="s">
        <v>387</v>
      </c>
      <c r="FP61" s="1" t="s">
        <v>363</v>
      </c>
      <c r="FQ61" s="1" t="s">
        <v>363</v>
      </c>
      <c r="FR61" s="1" t="s">
        <v>363</v>
      </c>
      <c r="FS61" s="1" t="s">
        <v>363</v>
      </c>
      <c r="FT61" s="1"/>
      <c r="FU61" s="1"/>
      <c r="FV61" s="1" t="s">
        <v>363</v>
      </c>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c r="IX61" s="1"/>
      <c r="IY61" s="1"/>
      <c r="IZ61" s="1"/>
      <c r="JA61" s="1"/>
      <c r="JB61" s="1"/>
      <c r="JC61" s="1"/>
      <c r="JD61" s="1"/>
      <c r="JE61" s="1"/>
      <c r="JF61" s="1"/>
      <c r="JG61" s="1">
        <v>0</v>
      </c>
      <c r="JH61" s="1" t="s">
        <v>373</v>
      </c>
      <c r="JI61" t="str">
        <f t="shared" si="3"/>
        <v>UML</v>
      </c>
      <c r="JJ61" t="str">
        <f t="shared" si="4"/>
        <v>G1</v>
      </c>
      <c r="JK61" s="1" t="s">
        <v>981</v>
      </c>
    </row>
    <row r="62" spans="1:271" x14ac:dyDescent="0.2">
      <c r="A62" t="str">
        <f t="shared" si="2"/>
        <v>R_4GA0kecVS070c2R</v>
      </c>
      <c r="B62" s="7">
        <v>42992.456944444442</v>
      </c>
      <c r="C62" s="7">
        <v>42992.492361111108</v>
      </c>
      <c r="D62" s="1" t="s">
        <v>237</v>
      </c>
      <c r="E62" s="1"/>
      <c r="F62" s="1">
        <v>100</v>
      </c>
      <c r="G62" s="1">
        <v>3099</v>
      </c>
      <c r="H62" s="1" t="b">
        <v>1</v>
      </c>
      <c r="I62" s="7">
        <v>42992.492361111108</v>
      </c>
      <c r="J62" s="1" t="s">
        <v>918</v>
      </c>
      <c r="K62" s="1"/>
      <c r="L62" s="1"/>
      <c r="M62" s="1"/>
      <c r="N62" s="1"/>
      <c r="O62" s="1"/>
      <c r="P62" s="1"/>
      <c r="Q62" s="1" t="s">
        <v>344</v>
      </c>
      <c r="R62" s="1" t="s">
        <v>345</v>
      </c>
      <c r="S62" s="1">
        <v>71.503</v>
      </c>
      <c r="T62" s="1">
        <v>71.503</v>
      </c>
      <c r="U62" s="1">
        <v>73.128</v>
      </c>
      <c r="V62" s="1">
        <v>1</v>
      </c>
      <c r="W62" s="1" t="s">
        <v>346</v>
      </c>
      <c r="X62" s="1">
        <v>2.7069999999999999</v>
      </c>
      <c r="Y62" s="1">
        <v>8.1440000000000001</v>
      </c>
      <c r="Z62" s="1">
        <v>9.8759999999999994</v>
      </c>
      <c r="AA62" s="1">
        <v>4</v>
      </c>
      <c r="AB62" s="1">
        <v>31</v>
      </c>
      <c r="AC62" s="1" t="s">
        <v>683</v>
      </c>
      <c r="AD62" s="1" t="s">
        <v>348</v>
      </c>
      <c r="AE62" s="1" t="s">
        <v>349</v>
      </c>
      <c r="AF62" s="1">
        <v>6</v>
      </c>
      <c r="AG62" s="1" t="s">
        <v>919</v>
      </c>
      <c r="AH62" s="1" t="s">
        <v>350</v>
      </c>
      <c r="AI62" s="1">
        <v>9</v>
      </c>
      <c r="AJ62" s="1" t="s">
        <v>920</v>
      </c>
      <c r="AK62" s="1" t="s">
        <v>348</v>
      </c>
      <c r="AL62" s="1"/>
      <c r="AM62" s="1" t="s">
        <v>636</v>
      </c>
      <c r="AN62" s="1">
        <v>-99</v>
      </c>
      <c r="AO62" s="1" t="s">
        <v>637</v>
      </c>
      <c r="AP62" s="1" t="s">
        <v>637</v>
      </c>
      <c r="AQ62" s="1" t="s">
        <v>637</v>
      </c>
      <c r="AR62" s="1" t="s">
        <v>637</v>
      </c>
      <c r="AS62" s="1" t="s">
        <v>637</v>
      </c>
      <c r="AT62" s="1" t="s">
        <v>351</v>
      </c>
      <c r="AU62" s="1" t="s">
        <v>637</v>
      </c>
      <c r="AV62" s="1" t="s">
        <v>637</v>
      </c>
      <c r="AW62" s="1">
        <v>15.137</v>
      </c>
      <c r="AX62" s="1">
        <v>567.91300000000001</v>
      </c>
      <c r="AY62" s="1">
        <v>572.79499999999996</v>
      </c>
      <c r="AZ62" s="1">
        <v>3</v>
      </c>
      <c r="BA62" s="1"/>
      <c r="BB62" s="1"/>
      <c r="BC62" s="1"/>
      <c r="BD62" s="1"/>
      <c r="BE62" s="1"/>
      <c r="BF62" s="1"/>
      <c r="BG62" s="1"/>
      <c r="BH62" s="1"/>
      <c r="BI62" s="1"/>
      <c r="BJ62" s="1"/>
      <c r="BK62" s="1"/>
      <c r="BL62" s="1"/>
      <c r="BM62" s="1"/>
      <c r="BN62" s="1"/>
      <c r="BO62" s="1"/>
      <c r="BP62" s="1"/>
      <c r="BQ62" s="1"/>
      <c r="BR62" s="1"/>
      <c r="BS62" s="1"/>
      <c r="BT62" s="1"/>
      <c r="BU62" s="1"/>
      <c r="BV62" s="1"/>
      <c r="BW62" s="1">
        <v>171.024</v>
      </c>
      <c r="BX62" s="1">
        <v>1194.548</v>
      </c>
      <c r="BY62" s="1">
        <v>1200.0050000000001</v>
      </c>
      <c r="BZ62" s="1">
        <v>89</v>
      </c>
      <c r="CA62" s="1" t="s">
        <v>366</v>
      </c>
      <c r="CB62" s="1" t="s">
        <v>384</v>
      </c>
      <c r="CC62" s="1" t="s">
        <v>356</v>
      </c>
      <c r="CD62" s="1" t="s">
        <v>687</v>
      </c>
      <c r="CE62" s="1" t="s">
        <v>355</v>
      </c>
      <c r="CF62" s="1" t="s">
        <v>356</v>
      </c>
      <c r="CG62" s="1" t="s">
        <v>1152</v>
      </c>
      <c r="CH62" s="1" t="s">
        <v>384</v>
      </c>
      <c r="CI62" s="1" t="s">
        <v>356</v>
      </c>
      <c r="CJ62" s="1" t="s">
        <v>369</v>
      </c>
      <c r="CK62" s="1" t="s">
        <v>355</v>
      </c>
      <c r="CL62" s="1" t="s">
        <v>356</v>
      </c>
      <c r="CM62" s="1" t="s">
        <v>367</v>
      </c>
      <c r="CN62" s="1" t="s">
        <v>355</v>
      </c>
      <c r="CO62" s="1" t="s">
        <v>356</v>
      </c>
      <c r="CP62" s="1" t="s">
        <v>669</v>
      </c>
      <c r="CQ62" s="1" t="s">
        <v>355</v>
      </c>
      <c r="CR62" s="1" t="s">
        <v>356</v>
      </c>
      <c r="CS62" s="1">
        <v>0.17799999999999999</v>
      </c>
      <c r="CT62" s="1">
        <v>82.968000000000004</v>
      </c>
      <c r="CU62" s="1">
        <v>84.623999999999995</v>
      </c>
      <c r="CV62" s="1">
        <v>16</v>
      </c>
      <c r="CW62" s="1" t="s">
        <v>372</v>
      </c>
      <c r="CX62" s="1" t="s">
        <v>387</v>
      </c>
      <c r="CY62" s="1" t="s">
        <v>363</v>
      </c>
      <c r="CZ62" s="1" t="s">
        <v>363</v>
      </c>
      <c r="DA62" s="1" t="s">
        <v>363</v>
      </c>
      <c r="DB62" s="1" t="s">
        <v>363</v>
      </c>
      <c r="DC62" s="1" t="s">
        <v>372</v>
      </c>
      <c r="DD62" s="1"/>
      <c r="DE62" s="1"/>
      <c r="DF62" s="1" t="s">
        <v>363</v>
      </c>
      <c r="DG62" s="1">
        <v>26.135999999999999</v>
      </c>
      <c r="DH62" s="1">
        <v>27.526</v>
      </c>
      <c r="DI62" s="1">
        <v>28.905000000000001</v>
      </c>
      <c r="DJ62" s="1">
        <v>2</v>
      </c>
      <c r="DK62" s="1" t="s">
        <v>365</v>
      </c>
      <c r="DL62" s="1">
        <v>67.954999999999998</v>
      </c>
      <c r="DM62" s="1">
        <v>94.811000000000007</v>
      </c>
      <c r="DN62" s="1">
        <v>300.00400000000002</v>
      </c>
      <c r="DO62" s="1">
        <v>3</v>
      </c>
      <c r="DP62" s="1"/>
      <c r="DQ62" s="1"/>
      <c r="DR62" s="1"/>
      <c r="DS62" s="1"/>
      <c r="DT62" s="1"/>
      <c r="DU62" s="1"/>
      <c r="DV62" s="1"/>
      <c r="DW62" s="1"/>
      <c r="DX62" s="1"/>
      <c r="DY62" s="1"/>
      <c r="DZ62" s="1"/>
      <c r="EA62" s="1"/>
      <c r="EB62" s="1"/>
      <c r="EC62" s="1"/>
      <c r="ED62" s="1"/>
      <c r="EE62" s="1"/>
      <c r="EF62" s="1"/>
      <c r="EG62" s="1"/>
      <c r="EH62" s="1"/>
      <c r="EI62" s="1"/>
      <c r="EJ62" s="1"/>
      <c r="EK62" s="1"/>
      <c r="EL62" s="1">
        <v>47.469000000000001</v>
      </c>
      <c r="EM62" s="1">
        <v>395.25900000000001</v>
      </c>
      <c r="EN62" s="1">
        <v>396.31400000000002</v>
      </c>
      <c r="EO62" s="1">
        <v>64</v>
      </c>
      <c r="EP62" s="1" t="s">
        <v>354</v>
      </c>
      <c r="EQ62" s="1" t="s">
        <v>359</v>
      </c>
      <c r="ER62" s="1" t="s">
        <v>356</v>
      </c>
      <c r="ES62" s="1" t="s">
        <v>641</v>
      </c>
      <c r="ET62" s="1" t="s">
        <v>359</v>
      </c>
      <c r="EU62" s="1" t="s">
        <v>356</v>
      </c>
      <c r="EV62" s="1" t="s">
        <v>358</v>
      </c>
      <c r="EW62" s="1" t="s">
        <v>355</v>
      </c>
      <c r="EX62" s="1" t="s">
        <v>356</v>
      </c>
      <c r="EY62" s="1" t="s">
        <v>620</v>
      </c>
      <c r="EZ62" s="1" t="s">
        <v>359</v>
      </c>
      <c r="FA62" s="1" t="s">
        <v>356</v>
      </c>
      <c r="FB62" s="1" t="s">
        <v>921</v>
      </c>
      <c r="FC62" s="1" t="s">
        <v>359</v>
      </c>
      <c r="FD62" s="1" t="s">
        <v>356</v>
      </c>
      <c r="FE62" s="1" t="s">
        <v>697</v>
      </c>
      <c r="FF62" s="1" t="s">
        <v>359</v>
      </c>
      <c r="FG62" s="1" t="s">
        <v>356</v>
      </c>
      <c r="FH62" s="1">
        <v>7.085</v>
      </c>
      <c r="FI62" s="1">
        <v>34.832999999999998</v>
      </c>
      <c r="FJ62" s="1">
        <v>35.896000000000001</v>
      </c>
      <c r="FK62" s="1">
        <v>11</v>
      </c>
      <c r="FL62" s="1" t="s">
        <v>372</v>
      </c>
      <c r="FM62" s="1" t="s">
        <v>372</v>
      </c>
      <c r="FN62" s="1" t="s">
        <v>363</v>
      </c>
      <c r="FO62" s="1" t="s">
        <v>363</v>
      </c>
      <c r="FP62" s="1" t="s">
        <v>363</v>
      </c>
      <c r="FQ62" s="1" t="s">
        <v>363</v>
      </c>
      <c r="FR62" s="1" t="s">
        <v>375</v>
      </c>
      <c r="FS62" s="1" t="s">
        <v>375</v>
      </c>
      <c r="FT62" s="1"/>
      <c r="FU62" s="1"/>
      <c r="FV62" s="1" t="s">
        <v>363</v>
      </c>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c r="IX62" s="1"/>
      <c r="IY62" s="1"/>
      <c r="IZ62" s="1"/>
      <c r="JA62" s="1"/>
      <c r="JB62" s="1"/>
      <c r="JC62" s="1"/>
      <c r="JD62" s="1"/>
      <c r="JE62" s="1"/>
      <c r="JF62" s="1"/>
      <c r="JG62" s="1">
        <v>1</v>
      </c>
      <c r="JH62" s="1" t="s">
        <v>662</v>
      </c>
      <c r="JI62" t="str">
        <f t="shared" si="3"/>
        <v>UML</v>
      </c>
      <c r="JJ62" t="str">
        <f t="shared" si="4"/>
        <v>G2</v>
      </c>
      <c r="JK62" s="1" t="s">
        <v>981</v>
      </c>
    </row>
    <row r="63" spans="1:271" x14ac:dyDescent="0.2">
      <c r="A63" t="str">
        <f t="shared" si="2"/>
        <v>R_u9N76IvtzR5J3jz</v>
      </c>
      <c r="B63" s="7">
        <v>42992.456250000003</v>
      </c>
      <c r="C63" s="7">
        <v>42992.493055555555</v>
      </c>
      <c r="D63" s="1" t="s">
        <v>237</v>
      </c>
      <c r="E63" s="1"/>
      <c r="F63" s="1">
        <v>100</v>
      </c>
      <c r="G63" s="1">
        <v>3163</v>
      </c>
      <c r="H63" s="1" t="b">
        <v>1</v>
      </c>
      <c r="I63" s="7">
        <v>42992.493055555555</v>
      </c>
      <c r="J63" s="1" t="s">
        <v>922</v>
      </c>
      <c r="K63" s="1"/>
      <c r="L63" s="1"/>
      <c r="M63" s="1"/>
      <c r="N63" s="1"/>
      <c r="O63" s="1"/>
      <c r="P63" s="1"/>
      <c r="Q63" s="1" t="s">
        <v>344</v>
      </c>
      <c r="R63" s="1" t="s">
        <v>345</v>
      </c>
      <c r="S63" s="1">
        <v>2.7490000000000001</v>
      </c>
      <c r="T63" s="1">
        <v>97.814999999999998</v>
      </c>
      <c r="U63" s="1">
        <v>101.488</v>
      </c>
      <c r="V63" s="1">
        <v>2</v>
      </c>
      <c r="W63" s="1" t="s">
        <v>346</v>
      </c>
      <c r="X63" s="1">
        <v>1.3360000000000001</v>
      </c>
      <c r="Y63" s="1">
        <v>5.6890000000000001</v>
      </c>
      <c r="Z63" s="1">
        <v>8.3780000000000001</v>
      </c>
      <c r="AA63" s="1">
        <v>3</v>
      </c>
      <c r="AB63" s="1">
        <v>21</v>
      </c>
      <c r="AC63" s="1" t="s">
        <v>683</v>
      </c>
      <c r="AD63" s="1" t="s">
        <v>348</v>
      </c>
      <c r="AE63" s="1" t="s">
        <v>671</v>
      </c>
      <c r="AF63" s="1">
        <v>3</v>
      </c>
      <c r="AG63" s="1" t="s">
        <v>902</v>
      </c>
      <c r="AH63" s="1" t="s">
        <v>348</v>
      </c>
      <c r="AI63" s="1"/>
      <c r="AJ63" s="1"/>
      <c r="AK63" s="1" t="s">
        <v>348</v>
      </c>
      <c r="AL63" s="1"/>
      <c r="AM63" s="1" t="s">
        <v>636</v>
      </c>
      <c r="AN63" s="1">
        <v>-99</v>
      </c>
      <c r="AO63" s="1" t="s">
        <v>637</v>
      </c>
      <c r="AP63" s="1" t="s">
        <v>637</v>
      </c>
      <c r="AQ63" s="1" t="s">
        <v>637</v>
      </c>
      <c r="AR63" s="1" t="s">
        <v>637</v>
      </c>
      <c r="AS63" s="1" t="s">
        <v>637</v>
      </c>
      <c r="AT63" s="1" t="s">
        <v>637</v>
      </c>
      <c r="AU63" s="1" t="s">
        <v>351</v>
      </c>
      <c r="AV63" s="1" t="s">
        <v>351</v>
      </c>
      <c r="AW63" s="1">
        <v>55.155000000000001</v>
      </c>
      <c r="AX63" s="1">
        <v>55.155000000000001</v>
      </c>
      <c r="AY63" s="1">
        <v>557.75199999999995</v>
      </c>
      <c r="AZ63" s="1">
        <v>1</v>
      </c>
      <c r="BA63" s="1"/>
      <c r="BB63" s="1"/>
      <c r="BC63" s="1"/>
      <c r="BD63" s="1"/>
      <c r="BE63" s="1"/>
      <c r="BF63" s="1"/>
      <c r="BG63" s="1"/>
      <c r="BH63" s="1"/>
      <c r="BI63" s="1"/>
      <c r="BJ63" s="1"/>
      <c r="BK63" s="1"/>
      <c r="BL63" s="1"/>
      <c r="BM63" s="1"/>
      <c r="BN63" s="1"/>
      <c r="BO63" s="1"/>
      <c r="BP63" s="1"/>
      <c r="BQ63" s="1"/>
      <c r="BR63" s="1"/>
      <c r="BS63" s="1"/>
      <c r="BT63" s="1"/>
      <c r="BU63" s="1"/>
      <c r="BV63" s="1"/>
      <c r="BW63" s="1">
        <v>170.482</v>
      </c>
      <c r="BX63" s="1">
        <v>977.16899999999998</v>
      </c>
      <c r="BY63" s="1">
        <v>978.84100000000001</v>
      </c>
      <c r="BZ63" s="1">
        <v>52</v>
      </c>
      <c r="CA63" s="1" t="s">
        <v>366</v>
      </c>
      <c r="CB63" s="1" t="s">
        <v>384</v>
      </c>
      <c r="CC63" s="1" t="s">
        <v>356</v>
      </c>
      <c r="CD63" s="1" t="s">
        <v>389</v>
      </c>
      <c r="CE63" s="1" t="s">
        <v>384</v>
      </c>
      <c r="CF63" s="1" t="s">
        <v>356</v>
      </c>
      <c r="CG63" s="1" t="s">
        <v>1152</v>
      </c>
      <c r="CH63" s="1" t="s">
        <v>355</v>
      </c>
      <c r="CI63" s="1" t="s">
        <v>356</v>
      </c>
      <c r="CJ63" s="1" t="s">
        <v>369</v>
      </c>
      <c r="CK63" s="1" t="s">
        <v>376</v>
      </c>
      <c r="CL63" s="1" t="s">
        <v>377</v>
      </c>
      <c r="CM63" s="1" t="s">
        <v>370</v>
      </c>
      <c r="CN63" s="1" t="s">
        <v>376</v>
      </c>
      <c r="CO63" s="1" t="s">
        <v>356</v>
      </c>
      <c r="CP63" s="1" t="s">
        <v>371</v>
      </c>
      <c r="CQ63" s="1" t="s">
        <v>384</v>
      </c>
      <c r="CR63" s="1" t="s">
        <v>356</v>
      </c>
      <c r="CS63" s="1">
        <v>7.62</v>
      </c>
      <c r="CT63" s="1">
        <v>50.119</v>
      </c>
      <c r="CU63" s="1">
        <v>51.883000000000003</v>
      </c>
      <c r="CV63" s="1">
        <v>8</v>
      </c>
      <c r="CW63" s="1" t="s">
        <v>387</v>
      </c>
      <c r="CX63" s="1" t="s">
        <v>364</v>
      </c>
      <c r="CY63" s="1" t="s">
        <v>363</v>
      </c>
      <c r="CZ63" s="1" t="s">
        <v>363</v>
      </c>
      <c r="DA63" s="1" t="s">
        <v>363</v>
      </c>
      <c r="DB63" s="1" t="s">
        <v>363</v>
      </c>
      <c r="DC63" s="1" t="s">
        <v>363</v>
      </c>
      <c r="DD63" s="1"/>
      <c r="DE63" s="1"/>
      <c r="DF63" s="1" t="s">
        <v>363</v>
      </c>
      <c r="DG63" s="1">
        <v>19.754999999999999</v>
      </c>
      <c r="DH63" s="1">
        <v>19.754999999999999</v>
      </c>
      <c r="DI63" s="1">
        <v>24.923999999999999</v>
      </c>
      <c r="DJ63" s="1">
        <v>1</v>
      </c>
      <c r="DK63" s="1" t="s">
        <v>365</v>
      </c>
      <c r="DL63" s="1">
        <v>0</v>
      </c>
      <c r="DM63" s="1">
        <v>0</v>
      </c>
      <c r="DN63" s="1">
        <v>300.005</v>
      </c>
      <c r="DO63" s="1">
        <v>0</v>
      </c>
      <c r="DP63" s="1"/>
      <c r="DQ63" s="1"/>
      <c r="DR63" s="1"/>
      <c r="DS63" s="1"/>
      <c r="DT63" s="1"/>
      <c r="DU63" s="1"/>
      <c r="DV63" s="1"/>
      <c r="DW63" s="1"/>
      <c r="DX63" s="1"/>
      <c r="DY63" s="1"/>
      <c r="DZ63" s="1"/>
      <c r="EA63" s="1"/>
      <c r="EB63" s="1"/>
      <c r="EC63" s="1"/>
      <c r="ED63" s="1"/>
      <c r="EE63" s="1"/>
      <c r="EF63" s="1"/>
      <c r="EG63" s="1"/>
      <c r="EH63" s="1"/>
      <c r="EI63" s="1"/>
      <c r="EJ63" s="1"/>
      <c r="EK63" s="1"/>
      <c r="EL63" s="1">
        <v>61.210999999999999</v>
      </c>
      <c r="EM63" s="1">
        <v>940.56100000000004</v>
      </c>
      <c r="EN63" s="1">
        <v>941.91399999999999</v>
      </c>
      <c r="EO63" s="1">
        <v>39</v>
      </c>
      <c r="EP63" s="1" t="s">
        <v>354</v>
      </c>
      <c r="EQ63" s="1" t="s">
        <v>359</v>
      </c>
      <c r="ER63" s="1" t="s">
        <v>360</v>
      </c>
      <c r="ES63" s="1" t="s">
        <v>641</v>
      </c>
      <c r="ET63" s="1" t="s">
        <v>359</v>
      </c>
      <c r="EU63" s="1" t="s">
        <v>368</v>
      </c>
      <c r="EV63" s="1" t="s">
        <v>691</v>
      </c>
      <c r="EW63" s="1" t="s">
        <v>378</v>
      </c>
      <c r="EX63" s="1" t="s">
        <v>379</v>
      </c>
      <c r="EY63" s="1" t="s">
        <v>361</v>
      </c>
      <c r="EZ63" s="1" t="s">
        <v>378</v>
      </c>
      <c r="FA63" s="1" t="s">
        <v>379</v>
      </c>
      <c r="FB63" s="1" t="s">
        <v>923</v>
      </c>
      <c r="FC63" s="1" t="s">
        <v>359</v>
      </c>
      <c r="FD63" s="1" t="s">
        <v>379</v>
      </c>
      <c r="FE63" s="1" t="s">
        <v>354</v>
      </c>
      <c r="FF63" s="1" t="s">
        <v>378</v>
      </c>
      <c r="FG63" s="1" t="s">
        <v>368</v>
      </c>
      <c r="FH63" s="1">
        <v>5.5140000000000002</v>
      </c>
      <c r="FI63" s="1">
        <v>31.960999999999999</v>
      </c>
      <c r="FJ63" s="1">
        <v>33.667000000000002</v>
      </c>
      <c r="FK63" s="1">
        <v>9</v>
      </c>
      <c r="FL63" s="1" t="s">
        <v>364</v>
      </c>
      <c r="FM63" s="1" t="s">
        <v>363</v>
      </c>
      <c r="FN63" s="1" t="s">
        <v>363</v>
      </c>
      <c r="FO63" s="1" t="s">
        <v>363</v>
      </c>
      <c r="FP63" s="1" t="s">
        <v>363</v>
      </c>
      <c r="FQ63" s="1" t="s">
        <v>375</v>
      </c>
      <c r="FR63" s="1" t="s">
        <v>375</v>
      </c>
      <c r="FS63" s="1" t="s">
        <v>363</v>
      </c>
      <c r="FT63" s="1"/>
      <c r="FU63" s="1"/>
      <c r="FV63" s="1" t="s">
        <v>363</v>
      </c>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c r="IX63" s="1"/>
      <c r="IY63" s="1"/>
      <c r="IZ63" s="1"/>
      <c r="JA63" s="1"/>
      <c r="JB63" s="1"/>
      <c r="JC63" s="1"/>
      <c r="JD63" s="1"/>
      <c r="JE63" s="1"/>
      <c r="JF63" s="1"/>
      <c r="JG63" s="1">
        <v>0</v>
      </c>
      <c r="JH63" s="1" t="s">
        <v>528</v>
      </c>
      <c r="JI63" t="str">
        <f t="shared" si="3"/>
        <v>CORAS</v>
      </c>
      <c r="JJ63" t="str">
        <f t="shared" si="4"/>
        <v>G2</v>
      </c>
      <c r="JK63" s="1" t="s">
        <v>981</v>
      </c>
    </row>
    <row r="64" spans="1:271" x14ac:dyDescent="0.2">
      <c r="A64" t="str">
        <f t="shared" si="2"/>
        <v>R_3QYRyAytLP2pIGm</v>
      </c>
      <c r="B64" s="7">
        <v>42992.457638888889</v>
      </c>
      <c r="C64" s="7">
        <v>42992.493055555555</v>
      </c>
      <c r="D64" s="1" t="s">
        <v>237</v>
      </c>
      <c r="E64" s="1"/>
      <c r="F64" s="1">
        <v>100</v>
      </c>
      <c r="G64" s="1">
        <v>3057</v>
      </c>
      <c r="H64" s="1" t="b">
        <v>1</v>
      </c>
      <c r="I64" s="7">
        <v>42992.493055555555</v>
      </c>
      <c r="J64" s="1" t="s">
        <v>924</v>
      </c>
      <c r="K64" s="1"/>
      <c r="L64" s="1"/>
      <c r="M64" s="1"/>
      <c r="N64" s="1"/>
      <c r="O64" s="1"/>
      <c r="P64" s="1"/>
      <c r="Q64" s="1" t="s">
        <v>344</v>
      </c>
      <c r="R64" s="1" t="s">
        <v>345</v>
      </c>
      <c r="S64" s="1">
        <v>195.85400000000001</v>
      </c>
      <c r="T64" s="1">
        <v>195.85400000000001</v>
      </c>
      <c r="U64" s="1">
        <v>198.50299999999999</v>
      </c>
      <c r="V64" s="1">
        <v>1</v>
      </c>
      <c r="W64" s="1" t="s">
        <v>346</v>
      </c>
      <c r="X64" s="1">
        <v>1.4550000000000001</v>
      </c>
      <c r="Y64" s="1">
        <v>17.896000000000001</v>
      </c>
      <c r="Z64" s="1">
        <v>20.071000000000002</v>
      </c>
      <c r="AA64" s="1">
        <v>3</v>
      </c>
      <c r="AB64" s="1">
        <v>23</v>
      </c>
      <c r="AC64" s="1" t="s">
        <v>347</v>
      </c>
      <c r="AD64" s="1" t="s">
        <v>348</v>
      </c>
      <c r="AE64" s="1" t="s">
        <v>753</v>
      </c>
      <c r="AF64" s="1" t="s">
        <v>1228</v>
      </c>
      <c r="AG64" s="1" t="s">
        <v>652</v>
      </c>
      <c r="AH64" s="1" t="s">
        <v>348</v>
      </c>
      <c r="AI64" s="1">
        <v>0</v>
      </c>
      <c r="AJ64" s="1" t="s">
        <v>925</v>
      </c>
      <c r="AK64" s="1" t="s">
        <v>348</v>
      </c>
      <c r="AL64" s="1" t="s">
        <v>926</v>
      </c>
      <c r="AM64" s="1" t="s">
        <v>636</v>
      </c>
      <c r="AN64" s="1">
        <v>-99</v>
      </c>
      <c r="AO64" s="1" t="s">
        <v>637</v>
      </c>
      <c r="AP64" s="1" t="s">
        <v>637</v>
      </c>
      <c r="AQ64" s="1" t="s">
        <v>637</v>
      </c>
      <c r="AR64" s="1" t="s">
        <v>637</v>
      </c>
      <c r="AS64" s="1" t="s">
        <v>637</v>
      </c>
      <c r="AT64" s="1" t="s">
        <v>637</v>
      </c>
      <c r="AU64" s="1" t="s">
        <v>351</v>
      </c>
      <c r="AV64" s="1" t="s">
        <v>637</v>
      </c>
      <c r="AW64" s="1">
        <v>22.913</v>
      </c>
      <c r="AX64" s="1">
        <v>166.14099999999999</v>
      </c>
      <c r="AY64" s="1">
        <v>644.91399999999999</v>
      </c>
      <c r="AZ64" s="1">
        <v>2</v>
      </c>
      <c r="BA64" s="1"/>
      <c r="BB64" s="1"/>
      <c r="BC64" s="1"/>
      <c r="BD64" s="1"/>
      <c r="BE64" s="1"/>
      <c r="BF64" s="1"/>
      <c r="BG64" s="1"/>
      <c r="BH64" s="1"/>
      <c r="BI64" s="1"/>
      <c r="BJ64" s="1"/>
      <c r="BK64" s="1"/>
      <c r="BL64" s="1"/>
      <c r="BM64" s="1"/>
      <c r="BN64" s="1"/>
      <c r="BO64" s="1"/>
      <c r="BP64" s="1"/>
      <c r="BQ64" s="1"/>
      <c r="BR64" s="1"/>
      <c r="BS64" s="1"/>
      <c r="BT64" s="1"/>
      <c r="BU64" s="1"/>
      <c r="BV64" s="1"/>
      <c r="BW64" s="1">
        <v>18.808</v>
      </c>
      <c r="BX64" s="1">
        <v>1068.393</v>
      </c>
      <c r="BY64" s="1">
        <v>1123.461</v>
      </c>
      <c r="BZ64" s="1">
        <v>62</v>
      </c>
      <c r="CA64" s="1" t="s">
        <v>366</v>
      </c>
      <c r="CB64" s="1" t="s">
        <v>384</v>
      </c>
      <c r="CC64" s="1" t="s">
        <v>360</v>
      </c>
      <c r="CD64" s="1" t="s">
        <v>389</v>
      </c>
      <c r="CE64" s="1" t="s">
        <v>384</v>
      </c>
      <c r="CF64" s="1" t="s">
        <v>360</v>
      </c>
      <c r="CG64" s="1" t="s">
        <v>1152</v>
      </c>
      <c r="CH64" s="1" t="s">
        <v>384</v>
      </c>
      <c r="CI64" s="1" t="s">
        <v>360</v>
      </c>
      <c r="CJ64" s="1" t="s">
        <v>369</v>
      </c>
      <c r="CK64" s="1" t="s">
        <v>384</v>
      </c>
      <c r="CL64" s="1" t="s">
        <v>360</v>
      </c>
      <c r="CM64" s="1" t="s">
        <v>370</v>
      </c>
      <c r="CN64" s="1" t="s">
        <v>384</v>
      </c>
      <c r="CO64" s="1" t="s">
        <v>360</v>
      </c>
      <c r="CP64" s="1" t="s">
        <v>793</v>
      </c>
      <c r="CQ64" s="1" t="s">
        <v>384</v>
      </c>
      <c r="CR64" s="1" t="s">
        <v>360</v>
      </c>
      <c r="CS64" s="1">
        <v>7.3019999999999996</v>
      </c>
      <c r="CT64" s="1">
        <v>30.106999999999999</v>
      </c>
      <c r="CU64" s="1">
        <v>35.64</v>
      </c>
      <c r="CV64" s="1">
        <v>9</v>
      </c>
      <c r="CW64" s="1" t="s">
        <v>363</v>
      </c>
      <c r="CX64" s="1" t="s">
        <v>363</v>
      </c>
      <c r="CY64" s="1" t="s">
        <v>363</v>
      </c>
      <c r="CZ64" s="1" t="s">
        <v>363</v>
      </c>
      <c r="DA64" s="1" t="s">
        <v>372</v>
      </c>
      <c r="DB64" s="1" t="s">
        <v>363</v>
      </c>
      <c r="DC64" s="1" t="s">
        <v>363</v>
      </c>
      <c r="DD64" s="1"/>
      <c r="DE64" s="1"/>
      <c r="DF64" s="1" t="s">
        <v>363</v>
      </c>
      <c r="DG64" s="1">
        <v>12.449</v>
      </c>
      <c r="DH64" s="1">
        <v>12.449</v>
      </c>
      <c r="DI64" s="1">
        <v>27.478000000000002</v>
      </c>
      <c r="DJ64" s="1">
        <v>1</v>
      </c>
      <c r="DK64" s="1" t="s">
        <v>365</v>
      </c>
      <c r="DL64" s="1">
        <v>34.061</v>
      </c>
      <c r="DM64" s="1">
        <v>240.03</v>
      </c>
      <c r="DN64" s="1">
        <v>300.00299999999999</v>
      </c>
      <c r="DO64" s="1">
        <v>3</v>
      </c>
      <c r="DP64" s="1"/>
      <c r="DQ64" s="1"/>
      <c r="DR64" s="1"/>
      <c r="DS64" s="1"/>
      <c r="DT64" s="1"/>
      <c r="DU64" s="1"/>
      <c r="DV64" s="1"/>
      <c r="DW64" s="1"/>
      <c r="DX64" s="1"/>
      <c r="DY64" s="1"/>
      <c r="DZ64" s="1"/>
      <c r="EA64" s="1"/>
      <c r="EB64" s="1"/>
      <c r="EC64" s="1"/>
      <c r="ED64" s="1"/>
      <c r="EE64" s="1"/>
      <c r="EF64" s="1"/>
      <c r="EG64" s="1"/>
      <c r="EH64" s="1"/>
      <c r="EI64" s="1"/>
      <c r="EJ64" s="1"/>
      <c r="EK64" s="1"/>
      <c r="EL64" s="1">
        <v>20.587</v>
      </c>
      <c r="EM64" s="1">
        <v>414.024</v>
      </c>
      <c r="EN64" s="1">
        <v>415.16899999999998</v>
      </c>
      <c r="EO64" s="1">
        <v>32</v>
      </c>
      <c r="EP64" s="1" t="s">
        <v>354</v>
      </c>
      <c r="EQ64" s="1" t="s">
        <v>384</v>
      </c>
      <c r="ER64" s="1" t="s">
        <v>360</v>
      </c>
      <c r="ES64" s="1" t="s">
        <v>573</v>
      </c>
      <c r="ET64" s="1" t="s">
        <v>384</v>
      </c>
      <c r="EU64" s="1" t="s">
        <v>360</v>
      </c>
      <c r="EV64" s="1" t="s">
        <v>770</v>
      </c>
      <c r="EW64" s="1" t="s">
        <v>384</v>
      </c>
      <c r="EX64" s="1" t="s">
        <v>360</v>
      </c>
      <c r="EY64" s="1" t="s">
        <v>361</v>
      </c>
      <c r="EZ64" s="1" t="s">
        <v>384</v>
      </c>
      <c r="FA64" s="1" t="s">
        <v>360</v>
      </c>
      <c r="FB64" s="1" t="s">
        <v>838</v>
      </c>
      <c r="FC64" s="1" t="s">
        <v>384</v>
      </c>
      <c r="FD64" s="1" t="s">
        <v>360</v>
      </c>
      <c r="FE64" s="1" t="s">
        <v>361</v>
      </c>
      <c r="FF64" s="1" t="s">
        <v>384</v>
      </c>
      <c r="FG64" s="1" t="s">
        <v>360</v>
      </c>
      <c r="FH64" s="1">
        <v>4.6509999999999998</v>
      </c>
      <c r="FI64" s="1">
        <v>26.852</v>
      </c>
      <c r="FJ64" s="1">
        <v>28.222999999999999</v>
      </c>
      <c r="FK64" s="1">
        <v>10</v>
      </c>
      <c r="FL64" s="1" t="s">
        <v>363</v>
      </c>
      <c r="FM64" s="1" t="s">
        <v>363</v>
      </c>
      <c r="FN64" s="1" t="s">
        <v>363</v>
      </c>
      <c r="FO64" s="1" t="s">
        <v>363</v>
      </c>
      <c r="FP64" s="1" t="s">
        <v>363</v>
      </c>
      <c r="FQ64" s="1" t="s">
        <v>363</v>
      </c>
      <c r="FR64" s="1" t="s">
        <v>364</v>
      </c>
      <c r="FS64" s="1" t="s">
        <v>363</v>
      </c>
      <c r="FT64" s="1"/>
      <c r="FU64" s="1"/>
      <c r="FV64" s="1" t="s">
        <v>363</v>
      </c>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c r="IX64" s="1"/>
      <c r="IY64" s="1"/>
      <c r="IZ64" s="1"/>
      <c r="JA64" s="1"/>
      <c r="JB64" s="1"/>
      <c r="JC64" s="1"/>
      <c r="JD64" s="1"/>
      <c r="JE64" s="1"/>
      <c r="JF64" s="1"/>
      <c r="JG64" s="1">
        <v>1</v>
      </c>
      <c r="JH64" s="1" t="s">
        <v>528</v>
      </c>
      <c r="JI64" t="str">
        <f t="shared" si="3"/>
        <v>CORAS</v>
      </c>
      <c r="JJ64" t="str">
        <f t="shared" si="4"/>
        <v>G2</v>
      </c>
      <c r="JK64" s="1" t="s">
        <v>981</v>
      </c>
    </row>
    <row r="65" spans="1:271" x14ac:dyDescent="0.2">
      <c r="A65" t="str">
        <f t="shared" si="2"/>
        <v>R_2i5qSPGFL0MRhLj</v>
      </c>
      <c r="B65" s="7">
        <v>42992.456250000003</v>
      </c>
      <c r="C65" s="7">
        <v>42992.494444444441</v>
      </c>
      <c r="D65" s="1" t="s">
        <v>237</v>
      </c>
      <c r="E65" s="1"/>
      <c r="F65" s="1">
        <v>100</v>
      </c>
      <c r="G65" s="1">
        <v>3269</v>
      </c>
      <c r="H65" s="1" t="b">
        <v>1</v>
      </c>
      <c r="I65" s="7">
        <v>42992.494444444441</v>
      </c>
      <c r="J65" s="1" t="s">
        <v>927</v>
      </c>
      <c r="K65" s="1"/>
      <c r="L65" s="1"/>
      <c r="M65" s="1"/>
      <c r="N65" s="1"/>
      <c r="O65" s="1"/>
      <c r="P65" s="1"/>
      <c r="Q65" s="1" t="s">
        <v>344</v>
      </c>
      <c r="R65" s="1" t="s">
        <v>345</v>
      </c>
      <c r="S65" s="1">
        <v>109.063</v>
      </c>
      <c r="T65" s="1">
        <v>109.063</v>
      </c>
      <c r="U65" s="1">
        <v>110.87</v>
      </c>
      <c r="V65" s="1">
        <v>1</v>
      </c>
      <c r="W65" s="1" t="s">
        <v>346</v>
      </c>
      <c r="X65" s="1">
        <v>1.488</v>
      </c>
      <c r="Y65" s="1">
        <v>4.6379999999999999</v>
      </c>
      <c r="Z65" s="1">
        <v>13.465999999999999</v>
      </c>
      <c r="AA65" s="1">
        <v>3</v>
      </c>
      <c r="AB65" s="1">
        <v>20</v>
      </c>
      <c r="AC65" s="1" t="s">
        <v>347</v>
      </c>
      <c r="AD65" s="1" t="s">
        <v>348</v>
      </c>
      <c r="AE65" s="1" t="s">
        <v>382</v>
      </c>
      <c r="AF65" s="1">
        <v>3</v>
      </c>
      <c r="AG65" s="1" t="s">
        <v>928</v>
      </c>
      <c r="AH65" s="1" t="s">
        <v>350</v>
      </c>
      <c r="AI65" s="1">
        <v>7</v>
      </c>
      <c r="AJ65" s="1" t="s">
        <v>929</v>
      </c>
      <c r="AK65" s="1" t="s">
        <v>348</v>
      </c>
      <c r="AL65" s="1"/>
      <c r="AM65" s="1" t="s">
        <v>636</v>
      </c>
      <c r="AN65" s="1">
        <v>-99</v>
      </c>
      <c r="AO65" s="1" t="s">
        <v>351</v>
      </c>
      <c r="AP65" s="1" t="s">
        <v>637</v>
      </c>
      <c r="AQ65" s="1" t="s">
        <v>351</v>
      </c>
      <c r="AR65" s="1" t="s">
        <v>637</v>
      </c>
      <c r="AS65" s="1" t="s">
        <v>637</v>
      </c>
      <c r="AT65" s="1" t="s">
        <v>352</v>
      </c>
      <c r="AU65" s="1" t="s">
        <v>353</v>
      </c>
      <c r="AV65" s="1" t="s">
        <v>637</v>
      </c>
      <c r="AW65" s="1">
        <v>0</v>
      </c>
      <c r="AX65" s="1">
        <v>0</v>
      </c>
      <c r="AY65" s="1">
        <v>466.267</v>
      </c>
      <c r="AZ65" s="1">
        <v>0</v>
      </c>
      <c r="BA65" s="1">
        <v>98.171000000000006</v>
      </c>
      <c r="BB65" s="1">
        <v>820.07100000000003</v>
      </c>
      <c r="BC65" s="1">
        <v>821.755</v>
      </c>
      <c r="BD65" s="1">
        <v>33</v>
      </c>
      <c r="BE65" s="1" t="s">
        <v>354</v>
      </c>
      <c r="BF65" s="1" t="s">
        <v>355</v>
      </c>
      <c r="BG65" s="1" t="s">
        <v>360</v>
      </c>
      <c r="BH65" s="1" t="s">
        <v>573</v>
      </c>
      <c r="BI65" s="1" t="s">
        <v>384</v>
      </c>
      <c r="BJ65" s="1" t="s">
        <v>360</v>
      </c>
      <c r="BK65" s="1" t="s">
        <v>685</v>
      </c>
      <c r="BL65" s="1" t="s">
        <v>376</v>
      </c>
      <c r="BM65" s="1" t="s">
        <v>356</v>
      </c>
      <c r="BN65" s="1" t="s">
        <v>361</v>
      </c>
      <c r="BO65" s="1" t="s">
        <v>376</v>
      </c>
      <c r="BP65" s="1" t="s">
        <v>377</v>
      </c>
      <c r="BQ65" s="1" t="s">
        <v>362</v>
      </c>
      <c r="BR65" s="1" t="s">
        <v>376</v>
      </c>
      <c r="BS65" s="1" t="s">
        <v>377</v>
      </c>
      <c r="BT65" s="1" t="s">
        <v>354</v>
      </c>
      <c r="BU65" s="1" t="s">
        <v>376</v>
      </c>
      <c r="BV65" s="1" t="s">
        <v>377</v>
      </c>
      <c r="BW65" s="1"/>
      <c r="BX65" s="1"/>
      <c r="BY65" s="1"/>
      <c r="BZ65" s="1"/>
      <c r="CA65" s="1"/>
      <c r="CB65" s="1"/>
      <c r="CC65" s="1"/>
      <c r="CD65" s="1"/>
      <c r="CE65" s="1"/>
      <c r="CF65" s="1"/>
      <c r="CG65" s="1"/>
      <c r="CH65" s="1"/>
      <c r="CI65" s="1"/>
      <c r="CJ65" s="1"/>
      <c r="CK65" s="1"/>
      <c r="CL65" s="1"/>
      <c r="CM65" s="1"/>
      <c r="CN65" s="1"/>
      <c r="CO65" s="1"/>
      <c r="CP65" s="1"/>
      <c r="CQ65" s="1"/>
      <c r="CR65" s="1"/>
      <c r="CS65" s="1">
        <v>5.3049999999999997</v>
      </c>
      <c r="CT65" s="1">
        <v>37.014000000000003</v>
      </c>
      <c r="CU65" s="1">
        <v>40.783000000000001</v>
      </c>
      <c r="CV65" s="1">
        <v>9</v>
      </c>
      <c r="CW65" s="1" t="s">
        <v>387</v>
      </c>
      <c r="CX65" s="1" t="s">
        <v>363</v>
      </c>
      <c r="CY65" s="1" t="s">
        <v>363</v>
      </c>
      <c r="CZ65" s="1" t="s">
        <v>364</v>
      </c>
      <c r="DA65" s="1" t="s">
        <v>372</v>
      </c>
      <c r="DB65" s="1" t="s">
        <v>387</v>
      </c>
      <c r="DC65" s="1" t="s">
        <v>387</v>
      </c>
      <c r="DD65" s="1"/>
      <c r="DE65" s="1"/>
      <c r="DF65" s="1" t="s">
        <v>387</v>
      </c>
      <c r="DG65" s="1">
        <v>12.976000000000001</v>
      </c>
      <c r="DH65" s="1">
        <v>12.976000000000001</v>
      </c>
      <c r="DI65" s="1">
        <v>14.786</v>
      </c>
      <c r="DJ65" s="1">
        <v>1</v>
      </c>
      <c r="DK65" s="1" t="s">
        <v>365</v>
      </c>
      <c r="DL65" s="1">
        <v>0</v>
      </c>
      <c r="DM65" s="1">
        <v>0</v>
      </c>
      <c r="DN65" s="1">
        <v>300.00200000000001</v>
      </c>
      <c r="DO65" s="1">
        <v>0</v>
      </c>
      <c r="DP65" s="1">
        <v>34.548999999999999</v>
      </c>
      <c r="DQ65" s="1">
        <v>916.12300000000005</v>
      </c>
      <c r="DR65" s="1">
        <v>940.947</v>
      </c>
      <c r="DS65" s="1">
        <v>58</v>
      </c>
      <c r="DT65" s="1" t="s">
        <v>930</v>
      </c>
      <c r="DU65" s="1" t="s">
        <v>355</v>
      </c>
      <c r="DV65" s="1" t="s">
        <v>360</v>
      </c>
      <c r="DW65" s="1" t="s">
        <v>667</v>
      </c>
      <c r="DX65" s="1" t="s">
        <v>355</v>
      </c>
      <c r="DY65" s="1" t="s">
        <v>368</v>
      </c>
      <c r="DZ65" s="1" t="s">
        <v>388</v>
      </c>
      <c r="EA65" s="1" t="s">
        <v>359</v>
      </c>
      <c r="EB65" s="1" t="s">
        <v>368</v>
      </c>
      <c r="EC65" s="1" t="s">
        <v>369</v>
      </c>
      <c r="ED65" s="1" t="s">
        <v>376</v>
      </c>
      <c r="EE65" s="1" t="s">
        <v>377</v>
      </c>
      <c r="EF65" s="1" t="s">
        <v>361</v>
      </c>
      <c r="EG65" s="1" t="s">
        <v>376</v>
      </c>
      <c r="EH65" s="1" t="s">
        <v>377</v>
      </c>
      <c r="EI65" s="1" t="s">
        <v>669</v>
      </c>
      <c r="EJ65" s="1" t="s">
        <v>384</v>
      </c>
      <c r="EK65" s="1" t="s">
        <v>368</v>
      </c>
      <c r="EL65" s="1"/>
      <c r="EM65" s="1"/>
      <c r="EN65" s="1"/>
      <c r="EO65" s="1"/>
      <c r="EP65" s="1"/>
      <c r="EQ65" s="1"/>
      <c r="ER65" s="1"/>
      <c r="ES65" s="1"/>
      <c r="ET65" s="1"/>
      <c r="EU65" s="1"/>
      <c r="EV65" s="1"/>
      <c r="EW65" s="1"/>
      <c r="EX65" s="1"/>
      <c r="EY65" s="1"/>
      <c r="EZ65" s="1"/>
      <c r="FA65" s="1"/>
      <c r="FB65" s="1"/>
      <c r="FC65" s="1"/>
      <c r="FD65" s="1"/>
      <c r="FE65" s="1"/>
      <c r="FF65" s="1"/>
      <c r="FG65" s="1"/>
      <c r="FH65" s="1">
        <v>5.7140000000000004</v>
      </c>
      <c r="FI65" s="1">
        <v>33.344000000000001</v>
      </c>
      <c r="FJ65" s="1">
        <v>38.295999999999999</v>
      </c>
      <c r="FK65" s="1">
        <v>10</v>
      </c>
      <c r="FL65" s="1" t="s">
        <v>363</v>
      </c>
      <c r="FM65" s="1" t="s">
        <v>387</v>
      </c>
      <c r="FN65" s="1" t="s">
        <v>387</v>
      </c>
      <c r="FO65" s="1" t="s">
        <v>387</v>
      </c>
      <c r="FP65" s="1" t="s">
        <v>387</v>
      </c>
      <c r="FQ65" s="1" t="s">
        <v>372</v>
      </c>
      <c r="FR65" s="1" t="s">
        <v>364</v>
      </c>
      <c r="FS65" s="1" t="s">
        <v>387</v>
      </c>
      <c r="FT65" s="1"/>
      <c r="FU65" s="1"/>
      <c r="FV65" s="1" t="s">
        <v>387</v>
      </c>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c r="IX65" s="1"/>
      <c r="IY65" s="1"/>
      <c r="IZ65" s="1"/>
      <c r="JA65" s="1"/>
      <c r="JB65" s="1"/>
      <c r="JC65" s="1"/>
      <c r="JD65" s="1"/>
      <c r="JE65" s="1"/>
      <c r="JF65" s="1"/>
      <c r="JG65" s="1">
        <v>0</v>
      </c>
      <c r="JH65" s="1" t="s">
        <v>390</v>
      </c>
      <c r="JI65" t="str">
        <f t="shared" si="3"/>
        <v>CORAS</v>
      </c>
      <c r="JJ65" t="str">
        <f t="shared" si="4"/>
        <v>G1</v>
      </c>
      <c r="JK65" s="1" t="s">
        <v>981</v>
      </c>
    </row>
    <row r="66" spans="1:271" x14ac:dyDescent="0.2">
      <c r="A66" t="str">
        <f t="shared" si="2"/>
        <v>R_1FKxbVGbLTWOrWF</v>
      </c>
      <c r="B66" s="19">
        <v>42996.52820601852</v>
      </c>
      <c r="C66" s="19">
        <v>42996.548020833332</v>
      </c>
      <c r="D66" t="s">
        <v>237</v>
      </c>
      <c r="F66">
        <v>100</v>
      </c>
      <c r="G66">
        <v>1711</v>
      </c>
      <c r="H66" t="b">
        <v>1</v>
      </c>
      <c r="I66" s="19">
        <v>42996.548032407409</v>
      </c>
      <c r="J66" t="s">
        <v>985</v>
      </c>
      <c r="Q66" t="s">
        <v>344</v>
      </c>
      <c r="R66" t="s">
        <v>345</v>
      </c>
      <c r="S66">
        <v>78.581000000000003</v>
      </c>
      <c r="T66">
        <v>78.581000000000003</v>
      </c>
      <c r="U66">
        <v>80.347999999999999</v>
      </c>
      <c r="V66">
        <v>1</v>
      </c>
      <c r="W66" t="s">
        <v>346</v>
      </c>
      <c r="X66">
        <v>1.357</v>
      </c>
      <c r="Y66">
        <v>5.3959999999999999</v>
      </c>
      <c r="Z66">
        <v>6.7539999999999996</v>
      </c>
      <c r="AA66">
        <v>3</v>
      </c>
      <c r="AB66">
        <v>21</v>
      </c>
      <c r="AC66" t="s">
        <v>683</v>
      </c>
      <c r="AD66" t="s">
        <v>348</v>
      </c>
      <c r="AE66" t="s">
        <v>382</v>
      </c>
      <c r="AF66">
        <v>3</v>
      </c>
      <c r="AG66" t="s">
        <v>986</v>
      </c>
      <c r="AH66" t="s">
        <v>350</v>
      </c>
      <c r="AI66">
        <v>3</v>
      </c>
      <c r="AJ66">
        <v>-99</v>
      </c>
      <c r="AK66" t="s">
        <v>348</v>
      </c>
      <c r="AM66" t="s">
        <v>636</v>
      </c>
      <c r="AN66">
        <v>-99</v>
      </c>
      <c r="AO66" t="s">
        <v>637</v>
      </c>
      <c r="AP66" t="s">
        <v>637</v>
      </c>
      <c r="AQ66" t="s">
        <v>637</v>
      </c>
      <c r="AR66" t="s">
        <v>637</v>
      </c>
      <c r="AS66" t="s">
        <v>637</v>
      </c>
      <c r="AT66" t="s">
        <v>351</v>
      </c>
      <c r="AU66" t="s">
        <v>637</v>
      </c>
      <c r="AV66" t="s">
        <v>351</v>
      </c>
      <c r="AW66">
        <v>135.03</v>
      </c>
      <c r="AX66">
        <v>306.524</v>
      </c>
      <c r="AY66">
        <v>346.11700000000002</v>
      </c>
      <c r="AZ66">
        <v>2</v>
      </c>
      <c r="CS66">
        <v>4.2220000000000004</v>
      </c>
      <c r="CT66">
        <v>36.411999999999999</v>
      </c>
      <c r="CU66">
        <v>37.579000000000001</v>
      </c>
      <c r="CV66">
        <v>11</v>
      </c>
      <c r="CW66" t="s">
        <v>387</v>
      </c>
      <c r="CX66" t="s">
        <v>364</v>
      </c>
      <c r="CY66" t="s">
        <v>363</v>
      </c>
      <c r="CZ66" t="s">
        <v>363</v>
      </c>
      <c r="DA66" t="s">
        <v>363</v>
      </c>
      <c r="DD66" t="s">
        <v>363</v>
      </c>
      <c r="DE66" t="s">
        <v>363</v>
      </c>
      <c r="DF66" t="s">
        <v>363</v>
      </c>
      <c r="DG66">
        <v>8.9559999999999995</v>
      </c>
      <c r="DH66">
        <v>10.148999999999999</v>
      </c>
      <c r="DI66">
        <v>11.141999999999999</v>
      </c>
      <c r="DJ66">
        <v>2</v>
      </c>
      <c r="DK66" t="s">
        <v>365</v>
      </c>
      <c r="DL66">
        <v>11.686</v>
      </c>
      <c r="DM66">
        <v>230.911</v>
      </c>
      <c r="DN66">
        <v>300.005</v>
      </c>
      <c r="DO66">
        <v>2</v>
      </c>
      <c r="FH66">
        <v>3.9660000000000002</v>
      </c>
      <c r="FI66">
        <v>23.890999999999998</v>
      </c>
      <c r="FJ66">
        <v>25.100999999999999</v>
      </c>
      <c r="FK66">
        <v>10</v>
      </c>
      <c r="FL66" t="s">
        <v>375</v>
      </c>
      <c r="FM66" t="s">
        <v>364</v>
      </c>
      <c r="FN66" t="s">
        <v>363</v>
      </c>
      <c r="FO66" t="s">
        <v>363</v>
      </c>
      <c r="FP66" t="s">
        <v>363</v>
      </c>
      <c r="FQ66" t="s">
        <v>375</v>
      </c>
      <c r="FT66" t="s">
        <v>375</v>
      </c>
      <c r="FU66" t="s">
        <v>363</v>
      </c>
      <c r="FV66" t="s">
        <v>363</v>
      </c>
      <c r="FW66">
        <v>8.4529999999999994</v>
      </c>
      <c r="FX66">
        <v>572.048</v>
      </c>
      <c r="FY66">
        <v>572.93600000000004</v>
      </c>
      <c r="FZ66">
        <v>43</v>
      </c>
      <c r="GA66" t="s">
        <v>354</v>
      </c>
      <c r="GB66" t="s">
        <v>376</v>
      </c>
      <c r="GC66" t="s">
        <v>377</v>
      </c>
      <c r="GD66" t="s">
        <v>357</v>
      </c>
      <c r="GE66" t="s">
        <v>376</v>
      </c>
      <c r="GF66" t="s">
        <v>377</v>
      </c>
      <c r="GG66" t="s">
        <v>685</v>
      </c>
      <c r="GH66" t="s">
        <v>384</v>
      </c>
      <c r="GI66" t="s">
        <v>356</v>
      </c>
      <c r="GJ66" t="s">
        <v>361</v>
      </c>
      <c r="GK66" t="s">
        <v>376</v>
      </c>
      <c r="GL66" t="s">
        <v>356</v>
      </c>
      <c r="GM66" t="s">
        <v>695</v>
      </c>
      <c r="GN66" t="s">
        <v>384</v>
      </c>
      <c r="GO66" t="s">
        <v>356</v>
      </c>
      <c r="GP66" t="s">
        <v>646</v>
      </c>
      <c r="GQ66" t="s">
        <v>384</v>
      </c>
      <c r="GR66" t="s">
        <v>356</v>
      </c>
      <c r="HO66">
        <v>40.954000000000001</v>
      </c>
      <c r="HP66">
        <v>169.608</v>
      </c>
      <c r="HQ66">
        <v>172.24</v>
      </c>
      <c r="HR66">
        <v>35</v>
      </c>
      <c r="HS66" t="s">
        <v>839</v>
      </c>
      <c r="HT66" t="s">
        <v>378</v>
      </c>
      <c r="HU66" t="s">
        <v>379</v>
      </c>
      <c r="HV66" t="s">
        <v>580</v>
      </c>
      <c r="HW66" t="s">
        <v>378</v>
      </c>
      <c r="HX66" t="s">
        <v>379</v>
      </c>
      <c r="HY66" t="s">
        <v>580</v>
      </c>
      <c r="HZ66" t="s">
        <v>378</v>
      </c>
      <c r="IA66" t="s">
        <v>379</v>
      </c>
      <c r="IB66" t="s">
        <v>987</v>
      </c>
      <c r="IC66" t="s">
        <v>378</v>
      </c>
      <c r="ID66" t="s">
        <v>379</v>
      </c>
      <c r="IE66" t="s">
        <v>354</v>
      </c>
      <c r="IF66" t="s">
        <v>378</v>
      </c>
      <c r="IG66" t="s">
        <v>379</v>
      </c>
      <c r="IH66" t="s">
        <v>583</v>
      </c>
      <c r="II66" t="s">
        <v>378</v>
      </c>
      <c r="IJ66" t="s">
        <v>379</v>
      </c>
      <c r="JG66">
        <v>0</v>
      </c>
      <c r="JH66" t="s">
        <v>381</v>
      </c>
      <c r="JI66" t="str">
        <f t="shared" si="3"/>
        <v>Tabular</v>
      </c>
      <c r="JJ66" t="str">
        <f t="shared" si="4"/>
        <v>G1</v>
      </c>
      <c r="JK66" s="1" t="s">
        <v>1128</v>
      </c>
    </row>
    <row r="67" spans="1:271" x14ac:dyDescent="0.2">
      <c r="A67" t="str">
        <f t="shared" si="2"/>
        <v>R_Rz92RbrwLoYRKA9</v>
      </c>
      <c r="B67" s="19">
        <v>42996.52815972222</v>
      </c>
      <c r="C67" s="19">
        <v>42996.548634259256</v>
      </c>
      <c r="D67" t="s">
        <v>237</v>
      </c>
      <c r="F67">
        <v>100</v>
      </c>
      <c r="G67">
        <v>1768</v>
      </c>
      <c r="H67" t="b">
        <v>1</v>
      </c>
      <c r="I67" s="19">
        <v>42996.548645833333</v>
      </c>
      <c r="J67" t="s">
        <v>988</v>
      </c>
      <c r="Q67" t="s">
        <v>344</v>
      </c>
      <c r="R67" t="s">
        <v>345</v>
      </c>
      <c r="S67">
        <v>9.0139999999999993</v>
      </c>
      <c r="T67">
        <v>9.0139999999999993</v>
      </c>
      <c r="U67">
        <v>10.925000000000001</v>
      </c>
      <c r="V67">
        <v>1</v>
      </c>
      <c r="W67" t="s">
        <v>346</v>
      </c>
      <c r="X67">
        <v>1.9159999999999999</v>
      </c>
      <c r="Y67">
        <v>4.63</v>
      </c>
      <c r="Z67">
        <v>6.085</v>
      </c>
      <c r="AA67">
        <v>3</v>
      </c>
      <c r="AB67">
        <v>22</v>
      </c>
      <c r="AC67" t="s">
        <v>347</v>
      </c>
      <c r="AD67" t="s">
        <v>348</v>
      </c>
      <c r="AE67" t="s">
        <v>671</v>
      </c>
      <c r="AF67">
        <v>3</v>
      </c>
      <c r="AG67" t="s">
        <v>989</v>
      </c>
      <c r="AH67" t="s">
        <v>348</v>
      </c>
      <c r="AK67" t="s">
        <v>348</v>
      </c>
      <c r="AM67" t="s">
        <v>636</v>
      </c>
      <c r="AN67">
        <v>-99</v>
      </c>
      <c r="AO67" t="s">
        <v>637</v>
      </c>
      <c r="AP67" t="s">
        <v>637</v>
      </c>
      <c r="AQ67" t="s">
        <v>637</v>
      </c>
      <c r="AR67" t="s">
        <v>637</v>
      </c>
      <c r="AS67" t="s">
        <v>351</v>
      </c>
      <c r="AT67" t="s">
        <v>351</v>
      </c>
      <c r="AU67" t="s">
        <v>637</v>
      </c>
      <c r="AV67" t="s">
        <v>353</v>
      </c>
      <c r="AW67">
        <v>0</v>
      </c>
      <c r="AX67">
        <v>0</v>
      </c>
      <c r="AY67">
        <v>339.42399999999998</v>
      </c>
      <c r="AZ67">
        <v>0</v>
      </c>
      <c r="BW67">
        <v>69.216999999999999</v>
      </c>
      <c r="BX67">
        <v>555.08000000000004</v>
      </c>
      <c r="BY67">
        <v>556.12699999999995</v>
      </c>
      <c r="BZ67">
        <v>36</v>
      </c>
      <c r="CA67" t="s">
        <v>366</v>
      </c>
      <c r="CB67" t="s">
        <v>376</v>
      </c>
      <c r="CC67" t="s">
        <v>356</v>
      </c>
      <c r="CD67" t="s">
        <v>707</v>
      </c>
      <c r="CE67" t="s">
        <v>384</v>
      </c>
      <c r="CF67" t="s">
        <v>356</v>
      </c>
      <c r="CG67" t="s">
        <v>1152</v>
      </c>
      <c r="CH67" t="s">
        <v>376</v>
      </c>
      <c r="CI67" t="s">
        <v>356</v>
      </c>
      <c r="CJ67" t="s">
        <v>369</v>
      </c>
      <c r="CK67" t="s">
        <v>376</v>
      </c>
      <c r="CL67" t="s">
        <v>377</v>
      </c>
      <c r="CM67" t="s">
        <v>370</v>
      </c>
      <c r="CN67" t="s">
        <v>384</v>
      </c>
      <c r="CO67" t="s">
        <v>360</v>
      </c>
      <c r="CP67" t="s">
        <v>371</v>
      </c>
      <c r="CQ67" t="s">
        <v>376</v>
      </c>
      <c r="CR67" t="s">
        <v>377</v>
      </c>
      <c r="CS67">
        <v>3.512</v>
      </c>
      <c r="CT67">
        <v>26.260999999999999</v>
      </c>
      <c r="CU67">
        <v>28.06</v>
      </c>
      <c r="CV67">
        <v>9</v>
      </c>
      <c r="CW67" t="s">
        <v>387</v>
      </c>
      <c r="CX67" t="s">
        <v>363</v>
      </c>
      <c r="CY67" t="s">
        <v>387</v>
      </c>
      <c r="CZ67" t="s">
        <v>387</v>
      </c>
      <c r="DA67" t="s">
        <v>363</v>
      </c>
      <c r="DB67" t="s">
        <v>363</v>
      </c>
      <c r="DC67" t="s">
        <v>363</v>
      </c>
      <c r="DF67" t="s">
        <v>387</v>
      </c>
      <c r="DG67">
        <v>17.611000000000001</v>
      </c>
      <c r="DH67">
        <v>17.611000000000001</v>
      </c>
      <c r="DI67">
        <v>18.954999999999998</v>
      </c>
      <c r="DJ67">
        <v>1</v>
      </c>
      <c r="DK67" t="s">
        <v>365</v>
      </c>
      <c r="DL67">
        <v>0</v>
      </c>
      <c r="DM67">
        <v>0</v>
      </c>
      <c r="DN67">
        <v>300.00400000000002</v>
      </c>
      <c r="DO67">
        <v>0</v>
      </c>
      <c r="EL67">
        <v>20.442</v>
      </c>
      <c r="EM67">
        <v>367.71199999999999</v>
      </c>
      <c r="EN67">
        <v>368.93200000000002</v>
      </c>
      <c r="EO67">
        <v>40</v>
      </c>
      <c r="EP67" t="s">
        <v>690</v>
      </c>
      <c r="EQ67" t="s">
        <v>376</v>
      </c>
      <c r="ER67" t="s">
        <v>377</v>
      </c>
      <c r="ES67" t="s">
        <v>357</v>
      </c>
      <c r="ET67" t="s">
        <v>384</v>
      </c>
      <c r="EU67" t="s">
        <v>377</v>
      </c>
      <c r="EV67" t="s">
        <v>691</v>
      </c>
      <c r="EW67" t="s">
        <v>376</v>
      </c>
      <c r="EX67" t="s">
        <v>356</v>
      </c>
      <c r="EY67" t="s">
        <v>361</v>
      </c>
      <c r="EZ67" t="s">
        <v>384</v>
      </c>
      <c r="FA67" t="s">
        <v>356</v>
      </c>
      <c r="FB67" t="s">
        <v>990</v>
      </c>
      <c r="FC67" t="s">
        <v>355</v>
      </c>
      <c r="FD67" t="s">
        <v>356</v>
      </c>
      <c r="FE67" t="s">
        <v>354</v>
      </c>
      <c r="FF67" t="s">
        <v>376</v>
      </c>
      <c r="FG67" t="s">
        <v>356</v>
      </c>
      <c r="FH67">
        <v>2.7559999999999998</v>
      </c>
      <c r="FI67">
        <v>22.954000000000001</v>
      </c>
      <c r="FJ67">
        <v>24.771000000000001</v>
      </c>
      <c r="FK67">
        <v>10</v>
      </c>
      <c r="FL67" t="s">
        <v>363</v>
      </c>
      <c r="FM67" t="s">
        <v>387</v>
      </c>
      <c r="FN67" t="s">
        <v>363</v>
      </c>
      <c r="FO67" t="s">
        <v>363</v>
      </c>
      <c r="FP67" t="s">
        <v>363</v>
      </c>
      <c r="FQ67" t="s">
        <v>363</v>
      </c>
      <c r="FR67" t="s">
        <v>363</v>
      </c>
      <c r="FS67" t="s">
        <v>387</v>
      </c>
      <c r="FV67" t="s">
        <v>387</v>
      </c>
      <c r="JG67">
        <v>1</v>
      </c>
      <c r="JH67" t="s">
        <v>528</v>
      </c>
      <c r="JI67" t="str">
        <f t="shared" si="3"/>
        <v>CORAS</v>
      </c>
      <c r="JJ67" t="str">
        <f t="shared" si="4"/>
        <v>G2</v>
      </c>
      <c r="JK67" s="1" t="s">
        <v>1128</v>
      </c>
    </row>
    <row r="68" spans="1:271" x14ac:dyDescent="0.2">
      <c r="A68" t="str">
        <f t="shared" si="2"/>
        <v>R_3KIpSmsOOzSxb02</v>
      </c>
      <c r="B68" s="19">
        <v>42996.527905092589</v>
      </c>
      <c r="C68" s="19">
        <v>42996.54965277778</v>
      </c>
      <c r="D68" t="s">
        <v>237</v>
      </c>
      <c r="F68">
        <v>100</v>
      </c>
      <c r="G68">
        <v>1878</v>
      </c>
      <c r="H68" t="b">
        <v>1</v>
      </c>
      <c r="I68" s="19">
        <v>42996.549664351849</v>
      </c>
      <c r="J68" t="s">
        <v>991</v>
      </c>
      <c r="Q68" t="s">
        <v>344</v>
      </c>
      <c r="R68" t="s">
        <v>345</v>
      </c>
      <c r="S68">
        <v>35.4</v>
      </c>
      <c r="T68">
        <v>37.280999999999999</v>
      </c>
      <c r="U68">
        <v>37.902000000000001</v>
      </c>
      <c r="V68">
        <v>2</v>
      </c>
      <c r="W68" t="s">
        <v>346</v>
      </c>
      <c r="X68">
        <v>5.1130000000000004</v>
      </c>
      <c r="Y68">
        <v>8.891</v>
      </c>
      <c r="Z68">
        <v>10.95</v>
      </c>
      <c r="AA68">
        <v>3</v>
      </c>
      <c r="AB68">
        <v>21</v>
      </c>
      <c r="AC68" t="s">
        <v>347</v>
      </c>
      <c r="AD68" t="s">
        <v>348</v>
      </c>
      <c r="AE68" t="s">
        <v>349</v>
      </c>
      <c r="AF68">
        <v>2</v>
      </c>
      <c r="AG68" t="s">
        <v>992</v>
      </c>
      <c r="AH68" t="s">
        <v>350</v>
      </c>
      <c r="AI68">
        <v>7</v>
      </c>
      <c r="AJ68" t="s">
        <v>993</v>
      </c>
      <c r="AK68" t="s">
        <v>348</v>
      </c>
      <c r="AM68" t="s">
        <v>636</v>
      </c>
      <c r="AN68">
        <v>-99</v>
      </c>
      <c r="AO68" t="s">
        <v>353</v>
      </c>
      <c r="AP68" t="s">
        <v>353</v>
      </c>
      <c r="AQ68" t="s">
        <v>351</v>
      </c>
      <c r="AR68" t="s">
        <v>353</v>
      </c>
      <c r="AS68" t="s">
        <v>351</v>
      </c>
      <c r="AT68" t="s">
        <v>351</v>
      </c>
      <c r="AU68" t="s">
        <v>637</v>
      </c>
      <c r="AV68" t="s">
        <v>353</v>
      </c>
      <c r="AW68">
        <v>14.093999999999999</v>
      </c>
      <c r="AX68">
        <v>22.614000000000001</v>
      </c>
      <c r="AY68">
        <v>399.27100000000002</v>
      </c>
      <c r="AZ68">
        <v>3</v>
      </c>
      <c r="BA68">
        <v>145.50700000000001</v>
      </c>
      <c r="BB68">
        <v>528.96900000000005</v>
      </c>
      <c r="BC68">
        <v>536.22299999999996</v>
      </c>
      <c r="BD68">
        <v>34</v>
      </c>
      <c r="BE68" t="s">
        <v>994</v>
      </c>
      <c r="BF68" t="s">
        <v>359</v>
      </c>
      <c r="BG68" t="s">
        <v>368</v>
      </c>
      <c r="BH68" t="s">
        <v>707</v>
      </c>
      <c r="BI68" t="s">
        <v>355</v>
      </c>
      <c r="BJ68" t="s">
        <v>360</v>
      </c>
      <c r="BK68" t="s">
        <v>995</v>
      </c>
      <c r="BL68" t="s">
        <v>359</v>
      </c>
      <c r="BM68" t="s">
        <v>360</v>
      </c>
      <c r="BN68" t="s">
        <v>996</v>
      </c>
      <c r="BO68" t="s">
        <v>355</v>
      </c>
      <c r="BP68" t="s">
        <v>360</v>
      </c>
      <c r="BQ68" t="s">
        <v>997</v>
      </c>
      <c r="BR68" t="s">
        <v>355</v>
      </c>
      <c r="BS68" t="s">
        <v>360</v>
      </c>
      <c r="BT68" t="s">
        <v>998</v>
      </c>
      <c r="BU68" t="s">
        <v>359</v>
      </c>
      <c r="BV68" t="s">
        <v>368</v>
      </c>
      <c r="CS68">
        <v>7.1859999999999999</v>
      </c>
      <c r="CT68">
        <v>48.485999999999997</v>
      </c>
      <c r="CU68">
        <v>51.408000000000001</v>
      </c>
      <c r="CV68">
        <v>10</v>
      </c>
      <c r="CW68" t="s">
        <v>363</v>
      </c>
      <c r="CX68" t="s">
        <v>372</v>
      </c>
      <c r="CY68" t="s">
        <v>372</v>
      </c>
      <c r="CZ68" t="s">
        <v>372</v>
      </c>
      <c r="DA68" t="s">
        <v>372</v>
      </c>
      <c r="DB68" t="s">
        <v>363</v>
      </c>
      <c r="DC68" t="s">
        <v>363</v>
      </c>
      <c r="DF68" t="s">
        <v>363</v>
      </c>
      <c r="DG68">
        <v>7.8730000000000002</v>
      </c>
      <c r="DH68">
        <v>7.8730000000000002</v>
      </c>
      <c r="DI68">
        <v>13.489000000000001</v>
      </c>
      <c r="DJ68">
        <v>1</v>
      </c>
      <c r="DK68" t="s">
        <v>365</v>
      </c>
      <c r="DL68">
        <v>0</v>
      </c>
      <c r="DM68">
        <v>0</v>
      </c>
      <c r="DN68">
        <v>300.00900000000001</v>
      </c>
      <c r="DO68">
        <v>0</v>
      </c>
      <c r="DP68">
        <v>31.254000000000001</v>
      </c>
      <c r="DQ68">
        <v>300.38600000000002</v>
      </c>
      <c r="DR68">
        <v>303.93900000000002</v>
      </c>
      <c r="DS68">
        <v>36</v>
      </c>
      <c r="DT68" t="s">
        <v>999</v>
      </c>
      <c r="DU68" t="s">
        <v>355</v>
      </c>
      <c r="DV68" t="s">
        <v>360</v>
      </c>
      <c r="DW68" t="s">
        <v>667</v>
      </c>
      <c r="DX68" t="s">
        <v>355</v>
      </c>
      <c r="DY68" t="s">
        <v>368</v>
      </c>
      <c r="DZ68" t="s">
        <v>1168</v>
      </c>
      <c r="EA68" t="s">
        <v>384</v>
      </c>
      <c r="EB68" t="s">
        <v>360</v>
      </c>
      <c r="EC68" t="s">
        <v>1000</v>
      </c>
      <c r="ED68" t="s">
        <v>384</v>
      </c>
      <c r="EE68" t="s">
        <v>356</v>
      </c>
      <c r="EF68" t="s">
        <v>621</v>
      </c>
      <c r="EG68" t="s">
        <v>355</v>
      </c>
      <c r="EH68" t="s">
        <v>368</v>
      </c>
      <c r="EI68" t="s">
        <v>1001</v>
      </c>
      <c r="EJ68" t="s">
        <v>384</v>
      </c>
      <c r="EK68" t="s">
        <v>356</v>
      </c>
      <c r="FH68">
        <v>6.8120000000000003</v>
      </c>
      <c r="FI68">
        <v>34.122999999999998</v>
      </c>
      <c r="FJ68">
        <v>36.889000000000003</v>
      </c>
      <c r="FK68">
        <v>9</v>
      </c>
      <c r="FL68" t="s">
        <v>364</v>
      </c>
      <c r="FM68" t="s">
        <v>363</v>
      </c>
      <c r="FN68" t="s">
        <v>363</v>
      </c>
      <c r="FO68" t="s">
        <v>364</v>
      </c>
      <c r="FP68" t="s">
        <v>363</v>
      </c>
      <c r="FQ68" t="s">
        <v>363</v>
      </c>
      <c r="FR68" t="s">
        <v>372</v>
      </c>
      <c r="FS68" t="s">
        <v>363</v>
      </c>
      <c r="FV68" t="s">
        <v>363</v>
      </c>
      <c r="JG68">
        <v>0</v>
      </c>
      <c r="JH68" t="s">
        <v>373</v>
      </c>
      <c r="JI68" t="str">
        <f t="shared" si="3"/>
        <v>UML</v>
      </c>
      <c r="JJ68" t="str">
        <f t="shared" si="4"/>
        <v>G1</v>
      </c>
      <c r="JK68" s="1" t="s">
        <v>1128</v>
      </c>
    </row>
    <row r="69" spans="1:271" x14ac:dyDescent="0.2">
      <c r="A69" t="str">
        <f t="shared" si="2"/>
        <v>R_6ybBmJKLFq4NpE5</v>
      </c>
      <c r="B69" s="19">
        <v>42996.527881944443</v>
      </c>
      <c r="C69" s="19">
        <v>42996.550868055558</v>
      </c>
      <c r="D69" t="s">
        <v>237</v>
      </c>
      <c r="F69">
        <v>100</v>
      </c>
      <c r="G69">
        <v>1985</v>
      </c>
      <c r="H69" t="b">
        <v>1</v>
      </c>
      <c r="I69" s="19">
        <v>42996.550868055558</v>
      </c>
      <c r="J69" t="s">
        <v>1002</v>
      </c>
      <c r="Q69" t="s">
        <v>344</v>
      </c>
      <c r="R69" t="s">
        <v>345</v>
      </c>
      <c r="S69">
        <v>54.996000000000002</v>
      </c>
      <c r="T69">
        <v>54.996000000000002</v>
      </c>
      <c r="U69">
        <v>65.715999999999994</v>
      </c>
      <c r="V69">
        <v>1</v>
      </c>
      <c r="W69" t="s">
        <v>346</v>
      </c>
      <c r="X69">
        <v>5.6929999999999996</v>
      </c>
      <c r="Y69">
        <v>9.3689999999999998</v>
      </c>
      <c r="Z69">
        <v>12.717000000000001</v>
      </c>
      <c r="AA69">
        <v>3</v>
      </c>
      <c r="AB69">
        <v>22</v>
      </c>
      <c r="AC69" t="s">
        <v>347</v>
      </c>
      <c r="AD69" t="s">
        <v>348</v>
      </c>
      <c r="AE69" t="s">
        <v>382</v>
      </c>
      <c r="AF69">
        <v>4</v>
      </c>
      <c r="AG69" t="s">
        <v>1003</v>
      </c>
      <c r="AH69" t="s">
        <v>350</v>
      </c>
      <c r="AI69">
        <v>2</v>
      </c>
      <c r="AJ69" t="s">
        <v>1004</v>
      </c>
      <c r="AK69" t="s">
        <v>348</v>
      </c>
      <c r="AM69" t="s">
        <v>636</v>
      </c>
      <c r="AN69">
        <v>-99</v>
      </c>
      <c r="AO69" t="s">
        <v>351</v>
      </c>
      <c r="AP69" t="s">
        <v>351</v>
      </c>
      <c r="AQ69" t="s">
        <v>637</v>
      </c>
      <c r="AR69" t="s">
        <v>637</v>
      </c>
      <c r="AS69" t="s">
        <v>351</v>
      </c>
      <c r="AT69" t="s">
        <v>353</v>
      </c>
      <c r="AU69" t="s">
        <v>353</v>
      </c>
      <c r="AV69" t="s">
        <v>351</v>
      </c>
      <c r="AW69">
        <v>26.225000000000001</v>
      </c>
      <c r="AX69">
        <v>26.225000000000001</v>
      </c>
      <c r="AY69">
        <v>341.28800000000001</v>
      </c>
      <c r="AZ69">
        <v>1</v>
      </c>
      <c r="CS69">
        <v>3.714</v>
      </c>
      <c r="CT69">
        <v>30.811</v>
      </c>
      <c r="CU69">
        <v>31.8</v>
      </c>
      <c r="CV69">
        <v>8</v>
      </c>
      <c r="CW69" t="s">
        <v>363</v>
      </c>
      <c r="CX69" t="s">
        <v>372</v>
      </c>
      <c r="CY69" t="s">
        <v>372</v>
      </c>
      <c r="CZ69" t="s">
        <v>372</v>
      </c>
      <c r="DA69" t="s">
        <v>372</v>
      </c>
      <c r="DD69" t="s">
        <v>363</v>
      </c>
      <c r="DE69" t="s">
        <v>372</v>
      </c>
      <c r="DF69" t="s">
        <v>375</v>
      </c>
      <c r="DG69">
        <v>5.0839999999999996</v>
      </c>
      <c r="DH69">
        <v>7.8319999999999999</v>
      </c>
      <c r="DI69">
        <v>8.907</v>
      </c>
      <c r="DJ69">
        <v>7</v>
      </c>
      <c r="DK69" t="s">
        <v>365</v>
      </c>
      <c r="DL69">
        <v>212.584</v>
      </c>
      <c r="DM69">
        <v>214.17500000000001</v>
      </c>
      <c r="DN69">
        <v>300.005</v>
      </c>
      <c r="DO69">
        <v>4</v>
      </c>
      <c r="FH69">
        <v>3.4279999999999999</v>
      </c>
      <c r="FI69">
        <v>23.251999999999999</v>
      </c>
      <c r="FJ69">
        <v>24.933</v>
      </c>
      <c r="FK69">
        <v>11</v>
      </c>
      <c r="FL69" t="s">
        <v>363</v>
      </c>
      <c r="FM69" t="s">
        <v>387</v>
      </c>
      <c r="FN69" t="s">
        <v>363</v>
      </c>
      <c r="FO69" t="s">
        <v>363</v>
      </c>
      <c r="FP69" t="s">
        <v>363</v>
      </c>
      <c r="FQ69" t="s">
        <v>372</v>
      </c>
      <c r="FT69" t="s">
        <v>375</v>
      </c>
      <c r="FU69" t="s">
        <v>372</v>
      </c>
      <c r="FV69" t="s">
        <v>372</v>
      </c>
      <c r="GS69">
        <v>9.9920000000000009</v>
      </c>
      <c r="GT69">
        <v>779.56399999999996</v>
      </c>
      <c r="GU69">
        <v>793.56100000000004</v>
      </c>
      <c r="GV69">
        <v>71</v>
      </c>
      <c r="GW69" t="s">
        <v>749</v>
      </c>
      <c r="GX69" t="s">
        <v>355</v>
      </c>
      <c r="GY69" t="s">
        <v>356</v>
      </c>
      <c r="GZ69" t="s">
        <v>1195</v>
      </c>
      <c r="HA69" t="s">
        <v>384</v>
      </c>
      <c r="HB69" t="s">
        <v>360</v>
      </c>
      <c r="HC69" t="s">
        <v>1180</v>
      </c>
      <c r="HD69" t="s">
        <v>384</v>
      </c>
      <c r="HE69" t="s">
        <v>360</v>
      </c>
      <c r="HF69" t="s">
        <v>369</v>
      </c>
      <c r="HG69" t="s">
        <v>384</v>
      </c>
      <c r="HH69" t="s">
        <v>360</v>
      </c>
      <c r="HI69" t="s">
        <v>646</v>
      </c>
      <c r="HJ69" t="s">
        <v>359</v>
      </c>
      <c r="HK69" t="s">
        <v>360</v>
      </c>
      <c r="HL69" t="s">
        <v>669</v>
      </c>
      <c r="HM69" t="s">
        <v>384</v>
      </c>
      <c r="HN69" t="s">
        <v>360</v>
      </c>
      <c r="IK69">
        <v>17.498999999999999</v>
      </c>
      <c r="IL69">
        <v>260.37599999999998</v>
      </c>
      <c r="IM69">
        <v>262.125</v>
      </c>
      <c r="IN69">
        <v>27</v>
      </c>
      <c r="IO69" t="s">
        <v>354</v>
      </c>
      <c r="IP69" t="s">
        <v>384</v>
      </c>
      <c r="IQ69" t="s">
        <v>360</v>
      </c>
      <c r="IR69" t="s">
        <v>866</v>
      </c>
      <c r="IS69" t="s">
        <v>378</v>
      </c>
      <c r="IT69" t="s">
        <v>368</v>
      </c>
      <c r="IU69" t="s">
        <v>809</v>
      </c>
      <c r="IV69" t="s">
        <v>355</v>
      </c>
      <c r="IW69" t="s">
        <v>368</v>
      </c>
      <c r="IX69" t="s">
        <v>361</v>
      </c>
      <c r="IY69" t="s">
        <v>355</v>
      </c>
      <c r="IZ69" t="s">
        <v>368</v>
      </c>
      <c r="JA69" t="s">
        <v>697</v>
      </c>
      <c r="JB69" t="s">
        <v>359</v>
      </c>
      <c r="JC69" t="s">
        <v>368</v>
      </c>
      <c r="JD69" t="s">
        <v>675</v>
      </c>
      <c r="JE69" t="s">
        <v>355</v>
      </c>
      <c r="JF69" t="s">
        <v>360</v>
      </c>
      <c r="JG69">
        <v>0</v>
      </c>
      <c r="JH69" t="s">
        <v>529</v>
      </c>
      <c r="JI69" t="str">
        <f t="shared" si="3"/>
        <v>Tabular</v>
      </c>
      <c r="JJ69" t="str">
        <f t="shared" si="4"/>
        <v>G2</v>
      </c>
      <c r="JK69" s="1" t="s">
        <v>1128</v>
      </c>
    </row>
    <row r="70" spans="1:271" x14ac:dyDescent="0.2">
      <c r="A70" t="str">
        <f t="shared" ref="A70:A96" si="5">J70</f>
        <v>R_3OoTaUJCQFnMsFK</v>
      </c>
      <c r="B70" s="19">
        <v>42996.527962962966</v>
      </c>
      <c r="C70" s="19">
        <v>42996.55201388889</v>
      </c>
      <c r="D70" t="s">
        <v>237</v>
      </c>
      <c r="F70">
        <v>100</v>
      </c>
      <c r="G70">
        <v>2077</v>
      </c>
      <c r="H70" t="b">
        <v>1</v>
      </c>
      <c r="I70" s="19">
        <v>42996.552025462966</v>
      </c>
      <c r="J70" t="s">
        <v>1005</v>
      </c>
      <c r="Q70" t="s">
        <v>344</v>
      </c>
      <c r="R70" t="s">
        <v>345</v>
      </c>
      <c r="S70">
        <v>15.465999999999999</v>
      </c>
      <c r="T70">
        <v>19.588000000000001</v>
      </c>
      <c r="U70">
        <v>21.24</v>
      </c>
      <c r="V70">
        <v>5</v>
      </c>
      <c r="W70" t="s">
        <v>346</v>
      </c>
      <c r="X70">
        <v>9.3800000000000008</v>
      </c>
      <c r="Y70">
        <v>16.096</v>
      </c>
      <c r="Z70">
        <v>18.216999999999999</v>
      </c>
      <c r="AA70">
        <v>4</v>
      </c>
      <c r="AB70">
        <v>20</v>
      </c>
      <c r="AC70" t="s">
        <v>683</v>
      </c>
      <c r="AD70" t="s">
        <v>348</v>
      </c>
      <c r="AE70" t="s">
        <v>349</v>
      </c>
      <c r="AF70">
        <v>2</v>
      </c>
      <c r="AG70" t="s">
        <v>1006</v>
      </c>
      <c r="AH70" t="s">
        <v>350</v>
      </c>
      <c r="AI70">
        <v>1</v>
      </c>
      <c r="AJ70" t="s">
        <v>1007</v>
      </c>
      <c r="AK70" t="s">
        <v>348</v>
      </c>
      <c r="AM70" t="s">
        <v>636</v>
      </c>
      <c r="AN70">
        <v>-99</v>
      </c>
      <c r="AO70" t="s">
        <v>637</v>
      </c>
      <c r="AP70" t="s">
        <v>637</v>
      </c>
      <c r="AQ70" t="s">
        <v>637</v>
      </c>
      <c r="AR70" t="s">
        <v>637</v>
      </c>
      <c r="AS70" t="s">
        <v>637</v>
      </c>
      <c r="AT70" t="s">
        <v>637</v>
      </c>
      <c r="AU70" t="s">
        <v>637</v>
      </c>
      <c r="AV70" t="s">
        <v>637</v>
      </c>
      <c r="AW70">
        <v>44.341999999999999</v>
      </c>
      <c r="AX70">
        <v>432.63400000000001</v>
      </c>
      <c r="AY70">
        <v>434.52499999999998</v>
      </c>
      <c r="AZ70">
        <v>5</v>
      </c>
      <c r="CS70">
        <v>6.0359999999999996</v>
      </c>
      <c r="CT70">
        <v>23.236999999999998</v>
      </c>
      <c r="CU70">
        <v>25.393000000000001</v>
      </c>
      <c r="CV70">
        <v>12</v>
      </c>
      <c r="CW70" t="s">
        <v>387</v>
      </c>
      <c r="CX70" t="s">
        <v>387</v>
      </c>
      <c r="CY70" t="s">
        <v>387</v>
      </c>
      <c r="CZ70" t="s">
        <v>363</v>
      </c>
      <c r="DA70" t="s">
        <v>363</v>
      </c>
      <c r="DD70" t="s">
        <v>363</v>
      </c>
      <c r="DE70" t="s">
        <v>363</v>
      </c>
      <c r="DF70" t="s">
        <v>363</v>
      </c>
      <c r="DG70">
        <v>12.772</v>
      </c>
      <c r="DH70">
        <v>12.772</v>
      </c>
      <c r="DI70">
        <v>14.737</v>
      </c>
      <c r="DJ70">
        <v>1</v>
      </c>
      <c r="DK70" t="s">
        <v>365</v>
      </c>
      <c r="DL70">
        <v>6.8860000000000001</v>
      </c>
      <c r="DM70">
        <v>295.51</v>
      </c>
      <c r="DN70">
        <v>300.005</v>
      </c>
      <c r="DO70">
        <v>80</v>
      </c>
      <c r="FH70">
        <v>3.754</v>
      </c>
      <c r="FI70">
        <v>30.033999999999999</v>
      </c>
      <c r="FJ70">
        <v>31.395</v>
      </c>
      <c r="FK70">
        <v>15</v>
      </c>
      <c r="FL70" t="s">
        <v>364</v>
      </c>
      <c r="FM70" t="s">
        <v>363</v>
      </c>
      <c r="FN70" t="s">
        <v>363</v>
      </c>
      <c r="FO70" t="s">
        <v>363</v>
      </c>
      <c r="FP70" t="s">
        <v>363</v>
      </c>
      <c r="FQ70" t="s">
        <v>372</v>
      </c>
      <c r="FT70" t="s">
        <v>363</v>
      </c>
      <c r="FU70" t="s">
        <v>372</v>
      </c>
      <c r="FV70" t="s">
        <v>372</v>
      </c>
      <c r="FW70">
        <v>9.9510000000000005</v>
      </c>
      <c r="FX70">
        <v>810.28</v>
      </c>
      <c r="FY70">
        <v>812.78700000000003</v>
      </c>
      <c r="FZ70">
        <v>194</v>
      </c>
      <c r="GA70" t="s">
        <v>354</v>
      </c>
      <c r="GB70" t="s">
        <v>376</v>
      </c>
      <c r="GC70" t="s">
        <v>377</v>
      </c>
      <c r="GD70" t="s">
        <v>1008</v>
      </c>
      <c r="GE70" t="s">
        <v>376</v>
      </c>
      <c r="GF70" t="s">
        <v>377</v>
      </c>
      <c r="GG70" t="s">
        <v>685</v>
      </c>
      <c r="GH70" t="s">
        <v>376</v>
      </c>
      <c r="GI70" t="s">
        <v>377</v>
      </c>
      <c r="GJ70" t="s">
        <v>675</v>
      </c>
      <c r="GK70" t="s">
        <v>376</v>
      </c>
      <c r="GL70" t="s">
        <v>377</v>
      </c>
      <c r="GM70" t="s">
        <v>805</v>
      </c>
      <c r="GN70" t="s">
        <v>384</v>
      </c>
      <c r="GO70" t="s">
        <v>356</v>
      </c>
      <c r="GP70" t="s">
        <v>354</v>
      </c>
      <c r="GQ70" t="s">
        <v>384</v>
      </c>
      <c r="GR70" t="s">
        <v>356</v>
      </c>
      <c r="HO70">
        <v>14.872</v>
      </c>
      <c r="HP70">
        <v>302.02499999999998</v>
      </c>
      <c r="HQ70">
        <v>303.697</v>
      </c>
      <c r="HR70">
        <v>85</v>
      </c>
      <c r="HS70" t="s">
        <v>686</v>
      </c>
      <c r="HT70" t="s">
        <v>355</v>
      </c>
      <c r="HU70" t="s">
        <v>356</v>
      </c>
      <c r="HV70" t="s">
        <v>1196</v>
      </c>
      <c r="HW70" t="s">
        <v>355</v>
      </c>
      <c r="HX70" t="s">
        <v>360</v>
      </c>
      <c r="HY70" t="s">
        <v>1197</v>
      </c>
      <c r="HZ70" t="s">
        <v>355</v>
      </c>
      <c r="IA70" t="s">
        <v>360</v>
      </c>
      <c r="IB70" t="s">
        <v>1198</v>
      </c>
      <c r="IC70" t="s">
        <v>355</v>
      </c>
      <c r="ID70" t="s">
        <v>360</v>
      </c>
      <c r="IE70" t="s">
        <v>668</v>
      </c>
      <c r="IF70" t="s">
        <v>355</v>
      </c>
      <c r="IG70" t="s">
        <v>356</v>
      </c>
      <c r="IH70" t="s">
        <v>1009</v>
      </c>
      <c r="II70" t="s">
        <v>359</v>
      </c>
      <c r="IJ70" t="s">
        <v>360</v>
      </c>
      <c r="JG70">
        <v>1</v>
      </c>
      <c r="JH70" t="s">
        <v>381</v>
      </c>
      <c r="JI70" t="str">
        <f t="shared" si="3"/>
        <v>Tabular</v>
      </c>
      <c r="JJ70" t="str">
        <f t="shared" si="4"/>
        <v>G1</v>
      </c>
      <c r="JK70" s="1" t="s">
        <v>1128</v>
      </c>
    </row>
    <row r="71" spans="1:271" x14ac:dyDescent="0.2">
      <c r="A71" t="str">
        <f t="shared" si="5"/>
        <v>R_3NxPxxI1kSXnXiG</v>
      </c>
      <c r="B71" s="19">
        <v>42996.528275462966</v>
      </c>
      <c r="C71" s="19">
        <v>42996.552141203705</v>
      </c>
      <c r="D71" t="s">
        <v>237</v>
      </c>
      <c r="F71">
        <v>100</v>
      </c>
      <c r="G71">
        <v>2061</v>
      </c>
      <c r="H71" t="b">
        <v>1</v>
      </c>
      <c r="I71" s="19">
        <v>42996.552152777775</v>
      </c>
      <c r="J71" t="s">
        <v>1010</v>
      </c>
      <c r="Q71" t="s">
        <v>344</v>
      </c>
      <c r="R71" t="s">
        <v>345</v>
      </c>
      <c r="S71">
        <v>106.001</v>
      </c>
      <c r="T71">
        <v>106.001</v>
      </c>
      <c r="U71">
        <v>109.04300000000001</v>
      </c>
      <c r="V71">
        <v>1</v>
      </c>
      <c r="W71" t="s">
        <v>346</v>
      </c>
      <c r="X71">
        <v>1.1220000000000001</v>
      </c>
      <c r="Y71">
        <v>4.7119999999999997</v>
      </c>
      <c r="Z71">
        <v>7.2</v>
      </c>
      <c r="AA71">
        <v>4</v>
      </c>
      <c r="AB71">
        <v>21</v>
      </c>
      <c r="AC71" t="s">
        <v>347</v>
      </c>
      <c r="AD71" t="s">
        <v>348</v>
      </c>
      <c r="AE71" t="s">
        <v>349</v>
      </c>
      <c r="AF71">
        <v>2</v>
      </c>
      <c r="AG71" t="s">
        <v>1011</v>
      </c>
      <c r="AH71" t="s">
        <v>350</v>
      </c>
      <c r="AI71">
        <v>2</v>
      </c>
      <c r="AJ71" t="s">
        <v>1012</v>
      </c>
      <c r="AK71" t="s">
        <v>348</v>
      </c>
      <c r="AM71" t="s">
        <v>636</v>
      </c>
      <c r="AN71">
        <v>-99</v>
      </c>
      <c r="AO71" t="s">
        <v>637</v>
      </c>
      <c r="AP71" t="s">
        <v>637</v>
      </c>
      <c r="AQ71" t="s">
        <v>351</v>
      </c>
      <c r="AR71" t="s">
        <v>351</v>
      </c>
      <c r="AS71" t="s">
        <v>637</v>
      </c>
      <c r="AT71" t="s">
        <v>637</v>
      </c>
      <c r="AU71" t="s">
        <v>637</v>
      </c>
      <c r="AV71" t="s">
        <v>637</v>
      </c>
      <c r="AW71">
        <v>19.271999999999998</v>
      </c>
      <c r="AX71">
        <v>352.06200000000001</v>
      </c>
      <c r="AY71">
        <v>426.94600000000003</v>
      </c>
      <c r="AZ71">
        <v>5</v>
      </c>
      <c r="BA71">
        <v>114.50700000000001</v>
      </c>
      <c r="BB71">
        <v>575.74</v>
      </c>
      <c r="BC71">
        <v>577.59699999999998</v>
      </c>
      <c r="BD71">
        <v>31</v>
      </c>
      <c r="BE71" t="s">
        <v>690</v>
      </c>
      <c r="BF71" t="s">
        <v>384</v>
      </c>
      <c r="BG71" t="s">
        <v>368</v>
      </c>
      <c r="BH71" t="s">
        <v>357</v>
      </c>
      <c r="BI71" t="s">
        <v>384</v>
      </c>
      <c r="BJ71" t="s">
        <v>360</v>
      </c>
      <c r="BK71" t="s">
        <v>385</v>
      </c>
      <c r="BL71" t="s">
        <v>376</v>
      </c>
      <c r="BM71" t="s">
        <v>360</v>
      </c>
      <c r="BN71" t="s">
        <v>361</v>
      </c>
      <c r="BO71" t="s">
        <v>376</v>
      </c>
      <c r="BP71" t="s">
        <v>377</v>
      </c>
      <c r="BQ71" t="s">
        <v>362</v>
      </c>
      <c r="BR71" t="s">
        <v>355</v>
      </c>
      <c r="BS71" t="s">
        <v>360</v>
      </c>
      <c r="BT71" t="s">
        <v>354</v>
      </c>
      <c r="BU71" t="s">
        <v>384</v>
      </c>
      <c r="BV71" t="s">
        <v>368</v>
      </c>
      <c r="CS71">
        <v>2.6150000000000002</v>
      </c>
      <c r="CT71">
        <v>31.474</v>
      </c>
      <c r="CU71">
        <v>32.679000000000002</v>
      </c>
      <c r="CV71">
        <v>10</v>
      </c>
      <c r="CW71" t="s">
        <v>363</v>
      </c>
      <c r="CX71" t="s">
        <v>364</v>
      </c>
      <c r="CY71" t="s">
        <v>372</v>
      </c>
      <c r="CZ71" t="s">
        <v>375</v>
      </c>
      <c r="DA71" t="s">
        <v>372</v>
      </c>
      <c r="DB71" t="s">
        <v>363</v>
      </c>
      <c r="DC71" t="s">
        <v>363</v>
      </c>
      <c r="DF71" t="s">
        <v>372</v>
      </c>
      <c r="DG71">
        <v>16.082999999999998</v>
      </c>
      <c r="DH71">
        <v>16.082999999999998</v>
      </c>
      <c r="DI71">
        <v>17.282</v>
      </c>
      <c r="DJ71">
        <v>1</v>
      </c>
      <c r="DK71" t="s">
        <v>365</v>
      </c>
      <c r="DL71">
        <v>165.024</v>
      </c>
      <c r="DM71">
        <v>209.54599999999999</v>
      </c>
      <c r="DN71">
        <v>300.00400000000002</v>
      </c>
      <c r="DO71">
        <v>4</v>
      </c>
      <c r="DP71">
        <v>27.928000000000001</v>
      </c>
      <c r="DQ71">
        <v>308.78199999999998</v>
      </c>
      <c r="DR71">
        <v>308.78699999999998</v>
      </c>
      <c r="DS71">
        <v>35</v>
      </c>
      <c r="DT71" t="s">
        <v>829</v>
      </c>
      <c r="DU71" t="s">
        <v>384</v>
      </c>
      <c r="DV71" t="s">
        <v>356</v>
      </c>
      <c r="DW71" t="s">
        <v>667</v>
      </c>
      <c r="DX71" t="s">
        <v>359</v>
      </c>
      <c r="DY71" t="s">
        <v>379</v>
      </c>
      <c r="DZ71" t="s">
        <v>1169</v>
      </c>
      <c r="EA71" t="s">
        <v>355</v>
      </c>
      <c r="EB71" t="s">
        <v>368</v>
      </c>
      <c r="EC71" t="s">
        <v>667</v>
      </c>
      <c r="ED71" t="s">
        <v>378</v>
      </c>
      <c r="EE71" t="s">
        <v>368</v>
      </c>
      <c r="EF71" t="s">
        <v>354</v>
      </c>
      <c r="EG71" t="s">
        <v>355</v>
      </c>
      <c r="EH71" t="s">
        <v>360</v>
      </c>
      <c r="EI71">
        <v>-99</v>
      </c>
      <c r="EJ71" t="s">
        <v>378</v>
      </c>
      <c r="EK71" t="s">
        <v>379</v>
      </c>
      <c r="FH71">
        <v>2.9460000000000002</v>
      </c>
      <c r="FI71">
        <v>31.103999999999999</v>
      </c>
      <c r="FJ71">
        <v>31.931000000000001</v>
      </c>
      <c r="FK71">
        <v>10</v>
      </c>
      <c r="FL71" t="s">
        <v>363</v>
      </c>
      <c r="FM71" t="s">
        <v>363</v>
      </c>
      <c r="FN71" t="s">
        <v>363</v>
      </c>
      <c r="FO71" t="s">
        <v>364</v>
      </c>
      <c r="FP71" t="s">
        <v>375</v>
      </c>
      <c r="FQ71" t="s">
        <v>375</v>
      </c>
      <c r="FR71" t="s">
        <v>364</v>
      </c>
      <c r="FS71" t="s">
        <v>363</v>
      </c>
      <c r="FV71" t="s">
        <v>372</v>
      </c>
      <c r="JG71">
        <v>0</v>
      </c>
      <c r="JH71" t="s">
        <v>373</v>
      </c>
      <c r="JI71" t="str">
        <f t="shared" ref="JI71:JI96" si="6">LEFT( $JH71,FIND( "-", $JH71 ) - 1 )</f>
        <v>UML</v>
      </c>
      <c r="JJ71" t="str">
        <f t="shared" ref="JJ71:JJ96" si="7">RIGHT( $JH71,LEN($JH71)-FIND( "-", $JH71 ) )</f>
        <v>G1</v>
      </c>
      <c r="JK71" s="1" t="s">
        <v>1128</v>
      </c>
    </row>
    <row r="72" spans="1:271" x14ac:dyDescent="0.2">
      <c r="A72" t="str">
        <f t="shared" si="5"/>
        <v>R_2fxKQVdcePs5erY</v>
      </c>
      <c r="B72" s="19">
        <v>42996.52789351852</v>
      </c>
      <c r="C72" s="19">
        <v>42996.552291666667</v>
      </c>
      <c r="D72" t="s">
        <v>237</v>
      </c>
      <c r="F72">
        <v>100</v>
      </c>
      <c r="G72">
        <v>2107</v>
      </c>
      <c r="H72" t="b">
        <v>1</v>
      </c>
      <c r="I72" s="19">
        <v>42996.552291666667</v>
      </c>
      <c r="J72" t="s">
        <v>1013</v>
      </c>
      <c r="Q72" t="s">
        <v>344</v>
      </c>
      <c r="R72" t="s">
        <v>345</v>
      </c>
      <c r="S72">
        <v>62.118000000000002</v>
      </c>
      <c r="T72">
        <v>64.611000000000004</v>
      </c>
      <c r="U72">
        <v>82.608999999999995</v>
      </c>
      <c r="V72">
        <v>2</v>
      </c>
      <c r="W72" t="s">
        <v>346</v>
      </c>
      <c r="X72">
        <v>3.6269999999999998</v>
      </c>
      <c r="Y72">
        <v>9.2490000000000006</v>
      </c>
      <c r="Z72">
        <v>16.681999999999999</v>
      </c>
      <c r="AA72">
        <v>3</v>
      </c>
      <c r="AB72">
        <v>19</v>
      </c>
      <c r="AC72" t="s">
        <v>347</v>
      </c>
      <c r="AD72" t="s">
        <v>348</v>
      </c>
      <c r="AE72" t="s">
        <v>753</v>
      </c>
      <c r="AF72">
        <v>3</v>
      </c>
      <c r="AG72" t="s">
        <v>1014</v>
      </c>
      <c r="AH72" t="s">
        <v>350</v>
      </c>
      <c r="AI72">
        <v>2</v>
      </c>
      <c r="AJ72" t="s">
        <v>1015</v>
      </c>
      <c r="AK72" t="s">
        <v>348</v>
      </c>
      <c r="AM72" t="s">
        <v>1016</v>
      </c>
      <c r="AN72" t="s">
        <v>1017</v>
      </c>
      <c r="AO72" t="s">
        <v>637</v>
      </c>
      <c r="AP72" t="s">
        <v>637</v>
      </c>
      <c r="AQ72" t="s">
        <v>637</v>
      </c>
      <c r="AR72" t="s">
        <v>637</v>
      </c>
      <c r="AS72" t="s">
        <v>351</v>
      </c>
      <c r="AT72" t="s">
        <v>351</v>
      </c>
      <c r="AU72" t="s">
        <v>637</v>
      </c>
      <c r="AV72" t="s">
        <v>351</v>
      </c>
      <c r="AW72">
        <v>18.899000000000001</v>
      </c>
      <c r="AX72">
        <v>18.899000000000001</v>
      </c>
      <c r="AY72">
        <v>395.51100000000002</v>
      </c>
      <c r="AZ72">
        <v>1</v>
      </c>
      <c r="CS72">
        <v>5.4130000000000003</v>
      </c>
      <c r="CT72">
        <v>34.530999999999999</v>
      </c>
      <c r="CU72">
        <v>37.210999999999999</v>
      </c>
      <c r="CV72">
        <v>10</v>
      </c>
      <c r="CW72" t="s">
        <v>363</v>
      </c>
      <c r="CX72" t="s">
        <v>372</v>
      </c>
      <c r="CY72" t="s">
        <v>372</v>
      </c>
      <c r="CZ72" t="s">
        <v>372</v>
      </c>
      <c r="DA72" t="s">
        <v>363</v>
      </c>
      <c r="DD72" t="s">
        <v>363</v>
      </c>
      <c r="DE72" t="s">
        <v>363</v>
      </c>
      <c r="DF72" t="s">
        <v>364</v>
      </c>
      <c r="DG72">
        <v>15.148</v>
      </c>
      <c r="DH72">
        <v>15.148</v>
      </c>
      <c r="DI72">
        <v>16.704999999999998</v>
      </c>
      <c r="DJ72">
        <v>1</v>
      </c>
      <c r="DK72" t="s">
        <v>365</v>
      </c>
      <c r="DL72">
        <v>0</v>
      </c>
      <c r="DM72">
        <v>0</v>
      </c>
      <c r="DN72">
        <v>300.005</v>
      </c>
      <c r="DO72">
        <v>0</v>
      </c>
      <c r="FH72">
        <v>4.0199999999999996</v>
      </c>
      <c r="FI72">
        <v>31.44</v>
      </c>
      <c r="FJ72">
        <v>32.526000000000003</v>
      </c>
      <c r="FK72">
        <v>14</v>
      </c>
      <c r="FL72" t="s">
        <v>372</v>
      </c>
      <c r="FM72" t="s">
        <v>363</v>
      </c>
      <c r="FN72" t="s">
        <v>363</v>
      </c>
      <c r="FO72" t="s">
        <v>363</v>
      </c>
      <c r="FP72" t="s">
        <v>372</v>
      </c>
      <c r="FQ72" t="s">
        <v>363</v>
      </c>
      <c r="FT72" t="s">
        <v>372</v>
      </c>
      <c r="FU72" t="s">
        <v>363</v>
      </c>
      <c r="FV72" t="s">
        <v>364</v>
      </c>
      <c r="FW72">
        <v>72.597999999999999</v>
      </c>
      <c r="FX72">
        <v>598.904</v>
      </c>
      <c r="FY72">
        <v>599.66099999999994</v>
      </c>
      <c r="FZ72">
        <v>91</v>
      </c>
      <c r="GA72" t="s">
        <v>354</v>
      </c>
      <c r="GB72" t="s">
        <v>355</v>
      </c>
      <c r="GC72" t="s">
        <v>360</v>
      </c>
      <c r="GD72" t="s">
        <v>357</v>
      </c>
      <c r="GE72" t="s">
        <v>355</v>
      </c>
      <c r="GF72" t="s">
        <v>360</v>
      </c>
      <c r="GG72" t="s">
        <v>685</v>
      </c>
      <c r="GH72" t="s">
        <v>355</v>
      </c>
      <c r="GI72" t="s">
        <v>360</v>
      </c>
      <c r="GJ72" t="s">
        <v>361</v>
      </c>
      <c r="GK72" t="s">
        <v>355</v>
      </c>
      <c r="GL72" t="s">
        <v>360</v>
      </c>
      <c r="GM72" t="s">
        <v>805</v>
      </c>
      <c r="GN72" t="s">
        <v>355</v>
      </c>
      <c r="GO72" t="s">
        <v>360</v>
      </c>
      <c r="GP72" t="s">
        <v>354</v>
      </c>
      <c r="GQ72" t="s">
        <v>355</v>
      </c>
      <c r="GR72" t="s">
        <v>360</v>
      </c>
      <c r="HO72">
        <v>14.958</v>
      </c>
      <c r="HP72">
        <v>401.577</v>
      </c>
      <c r="HQ72">
        <v>402.41699999999997</v>
      </c>
      <c r="HR72">
        <v>51</v>
      </c>
      <c r="HS72" t="s">
        <v>749</v>
      </c>
      <c r="HT72" t="s">
        <v>359</v>
      </c>
      <c r="HU72" t="s">
        <v>360</v>
      </c>
      <c r="HV72" t="s">
        <v>687</v>
      </c>
      <c r="HW72" t="s">
        <v>359</v>
      </c>
      <c r="HX72" t="s">
        <v>360</v>
      </c>
      <c r="HY72" t="s">
        <v>1180</v>
      </c>
      <c r="HZ72" t="s">
        <v>359</v>
      </c>
      <c r="IA72" t="s">
        <v>360</v>
      </c>
      <c r="IB72" t="s">
        <v>369</v>
      </c>
      <c r="IC72" t="s">
        <v>359</v>
      </c>
      <c r="ID72" t="s">
        <v>360</v>
      </c>
      <c r="IE72" t="s">
        <v>646</v>
      </c>
      <c r="IF72" t="s">
        <v>359</v>
      </c>
      <c r="IG72" t="s">
        <v>360</v>
      </c>
      <c r="IH72" t="s">
        <v>1018</v>
      </c>
      <c r="II72" t="s">
        <v>359</v>
      </c>
      <c r="IJ72" t="s">
        <v>360</v>
      </c>
      <c r="JG72">
        <v>0</v>
      </c>
      <c r="JH72" t="s">
        <v>381</v>
      </c>
      <c r="JI72" t="str">
        <f t="shared" si="6"/>
        <v>Tabular</v>
      </c>
      <c r="JJ72" t="str">
        <f t="shared" si="7"/>
        <v>G1</v>
      </c>
      <c r="JK72" s="1" t="s">
        <v>1128</v>
      </c>
    </row>
    <row r="73" spans="1:271" x14ac:dyDescent="0.2">
      <c r="A73" t="str">
        <f t="shared" si="5"/>
        <v>R_3ezdVmUp6V15WrO</v>
      </c>
      <c r="B73" s="19">
        <v>42996.528773148151</v>
      </c>
      <c r="C73" s="19">
        <v>42996.552557870367</v>
      </c>
      <c r="D73" t="s">
        <v>237</v>
      </c>
      <c r="F73">
        <v>100</v>
      </c>
      <c r="G73">
        <v>2055</v>
      </c>
      <c r="H73" t="b">
        <v>1</v>
      </c>
      <c r="I73" s="19">
        <v>42996.552569444444</v>
      </c>
      <c r="J73" t="s">
        <v>1019</v>
      </c>
      <c r="Q73" t="s">
        <v>344</v>
      </c>
      <c r="R73" t="s">
        <v>345</v>
      </c>
      <c r="S73">
        <v>3.3319999999999999</v>
      </c>
      <c r="T73">
        <v>3.3319999999999999</v>
      </c>
      <c r="U73">
        <v>5.1100000000000003</v>
      </c>
      <c r="V73">
        <v>1</v>
      </c>
      <c r="W73" t="s">
        <v>346</v>
      </c>
      <c r="X73">
        <v>1.1359999999999999</v>
      </c>
      <c r="Y73">
        <v>5.5060000000000002</v>
      </c>
      <c r="Z73">
        <v>5.9969999999999999</v>
      </c>
      <c r="AA73">
        <v>5</v>
      </c>
      <c r="AB73">
        <v>20</v>
      </c>
      <c r="AC73" t="s">
        <v>347</v>
      </c>
      <c r="AD73" t="s">
        <v>348</v>
      </c>
      <c r="AE73" t="s">
        <v>382</v>
      </c>
      <c r="AF73">
        <v>3</v>
      </c>
      <c r="AG73" t="s">
        <v>1020</v>
      </c>
      <c r="AH73" t="s">
        <v>348</v>
      </c>
      <c r="AK73" t="s">
        <v>348</v>
      </c>
      <c r="AM73" t="s">
        <v>636</v>
      </c>
      <c r="AN73">
        <v>-99</v>
      </c>
      <c r="AO73" t="s">
        <v>637</v>
      </c>
      <c r="AP73" t="s">
        <v>637</v>
      </c>
      <c r="AQ73" t="s">
        <v>637</v>
      </c>
      <c r="AR73" t="s">
        <v>637</v>
      </c>
      <c r="AS73" t="s">
        <v>351</v>
      </c>
      <c r="AT73" t="s">
        <v>351</v>
      </c>
      <c r="AU73" t="s">
        <v>637</v>
      </c>
      <c r="AV73" t="s">
        <v>637</v>
      </c>
      <c r="AW73">
        <v>4.0170000000000003</v>
      </c>
      <c r="AX73">
        <v>311.45600000000002</v>
      </c>
      <c r="AY73">
        <v>598.28700000000003</v>
      </c>
      <c r="AZ73">
        <v>11</v>
      </c>
      <c r="BA73">
        <v>133.36000000000001</v>
      </c>
      <c r="BB73">
        <v>577.88400000000001</v>
      </c>
      <c r="BC73">
        <v>578.72299999999996</v>
      </c>
      <c r="BD73">
        <v>39</v>
      </c>
      <c r="BE73" t="s">
        <v>383</v>
      </c>
      <c r="BF73" t="s">
        <v>376</v>
      </c>
      <c r="BG73" t="s">
        <v>356</v>
      </c>
      <c r="BH73" t="s">
        <v>357</v>
      </c>
      <c r="BI73" t="s">
        <v>384</v>
      </c>
      <c r="BJ73" t="s">
        <v>356</v>
      </c>
      <c r="BK73" t="s">
        <v>809</v>
      </c>
      <c r="BL73" t="s">
        <v>355</v>
      </c>
      <c r="BM73" t="s">
        <v>360</v>
      </c>
      <c r="BN73" t="s">
        <v>578</v>
      </c>
      <c r="BO73" t="s">
        <v>384</v>
      </c>
      <c r="BP73" t="s">
        <v>356</v>
      </c>
      <c r="BQ73" t="s">
        <v>362</v>
      </c>
      <c r="BR73" t="s">
        <v>384</v>
      </c>
      <c r="BS73" t="s">
        <v>356</v>
      </c>
      <c r="BT73" t="s">
        <v>572</v>
      </c>
      <c r="BU73" t="s">
        <v>384</v>
      </c>
      <c r="BV73" t="s">
        <v>356</v>
      </c>
      <c r="CS73">
        <v>3.9</v>
      </c>
      <c r="CT73">
        <v>30.446000000000002</v>
      </c>
      <c r="CU73">
        <v>30.855</v>
      </c>
      <c r="CV73">
        <v>10</v>
      </c>
      <c r="CW73" t="s">
        <v>387</v>
      </c>
      <c r="CX73" t="s">
        <v>364</v>
      </c>
      <c r="CY73" t="s">
        <v>363</v>
      </c>
      <c r="CZ73" t="s">
        <v>387</v>
      </c>
      <c r="DA73" t="s">
        <v>387</v>
      </c>
      <c r="DB73" t="s">
        <v>387</v>
      </c>
      <c r="DC73" t="s">
        <v>387</v>
      </c>
      <c r="DF73" t="s">
        <v>387</v>
      </c>
      <c r="DG73">
        <v>1.7649999999999999</v>
      </c>
      <c r="DH73">
        <v>1.7649999999999999</v>
      </c>
      <c r="DI73">
        <v>3.2850000000000001</v>
      </c>
      <c r="DJ73">
        <v>1</v>
      </c>
      <c r="DK73" t="s">
        <v>365</v>
      </c>
      <c r="DL73">
        <v>216.244</v>
      </c>
      <c r="DM73">
        <v>216.244</v>
      </c>
      <c r="DN73">
        <v>300.00299999999999</v>
      </c>
      <c r="DO73">
        <v>1</v>
      </c>
      <c r="DP73">
        <v>21.466000000000001</v>
      </c>
      <c r="DQ73">
        <v>360.03899999999999</v>
      </c>
      <c r="DR73">
        <v>361.416</v>
      </c>
      <c r="DS73">
        <v>45</v>
      </c>
      <c r="DT73" t="s">
        <v>1021</v>
      </c>
      <c r="DU73" t="s">
        <v>359</v>
      </c>
      <c r="DV73" t="s">
        <v>368</v>
      </c>
      <c r="DW73" t="s">
        <v>1022</v>
      </c>
      <c r="DX73" t="s">
        <v>359</v>
      </c>
      <c r="DY73" t="s">
        <v>368</v>
      </c>
      <c r="DZ73" t="s">
        <v>1170</v>
      </c>
      <c r="EA73" t="s">
        <v>378</v>
      </c>
      <c r="EB73" t="s">
        <v>379</v>
      </c>
      <c r="EC73" t="s">
        <v>849</v>
      </c>
      <c r="ED73" t="s">
        <v>378</v>
      </c>
      <c r="EE73" t="s">
        <v>379</v>
      </c>
      <c r="EF73" t="s">
        <v>646</v>
      </c>
      <c r="EG73" t="s">
        <v>355</v>
      </c>
      <c r="EH73" t="s">
        <v>360</v>
      </c>
      <c r="EI73" t="s">
        <v>717</v>
      </c>
      <c r="EJ73" t="s">
        <v>355</v>
      </c>
      <c r="EK73" t="s">
        <v>360</v>
      </c>
      <c r="FH73">
        <v>3.573</v>
      </c>
      <c r="FI73">
        <v>27.821000000000002</v>
      </c>
      <c r="FJ73">
        <v>28.56</v>
      </c>
      <c r="FK73">
        <v>10</v>
      </c>
      <c r="FL73" t="s">
        <v>363</v>
      </c>
      <c r="FM73" t="s">
        <v>363</v>
      </c>
      <c r="FN73" t="s">
        <v>363</v>
      </c>
      <c r="FO73" t="s">
        <v>363</v>
      </c>
      <c r="FP73" t="s">
        <v>363</v>
      </c>
      <c r="FQ73" t="s">
        <v>372</v>
      </c>
      <c r="FR73" t="s">
        <v>372</v>
      </c>
      <c r="FS73" t="s">
        <v>363</v>
      </c>
      <c r="FV73" t="s">
        <v>363</v>
      </c>
      <c r="JG73">
        <v>1</v>
      </c>
      <c r="JH73" t="s">
        <v>390</v>
      </c>
      <c r="JI73" t="str">
        <f t="shared" si="6"/>
        <v>CORAS</v>
      </c>
      <c r="JJ73" t="str">
        <f t="shared" si="7"/>
        <v>G1</v>
      </c>
      <c r="JK73" s="1" t="s">
        <v>1128</v>
      </c>
    </row>
    <row r="74" spans="1:271" x14ac:dyDescent="0.2">
      <c r="A74" t="str">
        <f t="shared" si="5"/>
        <v>R_3CIMiVmeW03PqFD</v>
      </c>
      <c r="B74" s="19">
        <v>42996.528287037036</v>
      </c>
      <c r="C74" s="19">
        <v>42996.552777777775</v>
      </c>
      <c r="D74" t="s">
        <v>237</v>
      </c>
      <c r="F74">
        <v>100</v>
      </c>
      <c r="G74">
        <v>2115</v>
      </c>
      <c r="H74" t="b">
        <v>1</v>
      </c>
      <c r="I74" s="19">
        <v>42996.552789351852</v>
      </c>
      <c r="J74" t="s">
        <v>1023</v>
      </c>
      <c r="Q74" t="s">
        <v>344</v>
      </c>
      <c r="R74" t="s">
        <v>345</v>
      </c>
      <c r="S74">
        <v>10.95</v>
      </c>
      <c r="T74">
        <v>10.95</v>
      </c>
      <c r="U74">
        <v>12.404999999999999</v>
      </c>
      <c r="V74">
        <v>1</v>
      </c>
      <c r="W74" t="s">
        <v>346</v>
      </c>
      <c r="X74">
        <v>2.052</v>
      </c>
      <c r="Y74">
        <v>6.234</v>
      </c>
      <c r="Z74">
        <v>7.774</v>
      </c>
      <c r="AA74">
        <v>3</v>
      </c>
      <c r="AB74">
        <v>22</v>
      </c>
      <c r="AC74" t="s">
        <v>347</v>
      </c>
      <c r="AD74" t="s">
        <v>348</v>
      </c>
      <c r="AE74" t="s">
        <v>1024</v>
      </c>
      <c r="AF74">
        <v>4</v>
      </c>
      <c r="AG74" t="s">
        <v>1025</v>
      </c>
      <c r="AH74" t="s">
        <v>350</v>
      </c>
      <c r="AI74">
        <v>9</v>
      </c>
      <c r="AJ74" t="s">
        <v>1026</v>
      </c>
      <c r="AK74" t="s">
        <v>348</v>
      </c>
      <c r="AM74" t="s">
        <v>636</v>
      </c>
      <c r="AN74">
        <v>-99</v>
      </c>
      <c r="AO74" t="s">
        <v>637</v>
      </c>
      <c r="AP74" t="s">
        <v>637</v>
      </c>
      <c r="AQ74" t="s">
        <v>637</v>
      </c>
      <c r="AR74" t="s">
        <v>637</v>
      </c>
      <c r="AS74" t="s">
        <v>637</v>
      </c>
      <c r="AT74" t="s">
        <v>637</v>
      </c>
      <c r="AU74" t="s">
        <v>637</v>
      </c>
      <c r="AV74" t="s">
        <v>637</v>
      </c>
      <c r="AW74">
        <v>327.22699999999998</v>
      </c>
      <c r="AX74">
        <v>327.22699999999998</v>
      </c>
      <c r="AY74">
        <v>372.52300000000002</v>
      </c>
      <c r="AZ74">
        <v>1</v>
      </c>
      <c r="BW74">
        <v>65.355000000000004</v>
      </c>
      <c r="BX74">
        <v>784.01</v>
      </c>
      <c r="BY74">
        <v>785.90300000000002</v>
      </c>
      <c r="BZ74">
        <v>37</v>
      </c>
      <c r="CA74" t="s">
        <v>1027</v>
      </c>
      <c r="CB74" t="s">
        <v>355</v>
      </c>
      <c r="CC74" t="s">
        <v>360</v>
      </c>
      <c r="CD74" t="s">
        <v>1028</v>
      </c>
      <c r="CE74" t="s">
        <v>355</v>
      </c>
      <c r="CF74" t="s">
        <v>360</v>
      </c>
      <c r="CG74" t="s">
        <v>674</v>
      </c>
      <c r="CH74" t="s">
        <v>355</v>
      </c>
      <c r="CI74" t="s">
        <v>360</v>
      </c>
      <c r="CJ74" t="s">
        <v>751</v>
      </c>
      <c r="CK74" t="s">
        <v>384</v>
      </c>
      <c r="CL74" t="s">
        <v>356</v>
      </c>
      <c r="CM74" t="s">
        <v>763</v>
      </c>
      <c r="CN74" t="s">
        <v>359</v>
      </c>
      <c r="CO74" t="s">
        <v>368</v>
      </c>
      <c r="CP74" t="s">
        <v>578</v>
      </c>
      <c r="CQ74" t="s">
        <v>355</v>
      </c>
      <c r="CR74" t="s">
        <v>356</v>
      </c>
      <c r="CS74">
        <v>3.3140000000000001</v>
      </c>
      <c r="CT74">
        <v>30.585999999999999</v>
      </c>
      <c r="CU74">
        <v>32.063000000000002</v>
      </c>
      <c r="CV74">
        <v>8</v>
      </c>
      <c r="CW74" t="s">
        <v>387</v>
      </c>
      <c r="CX74" t="s">
        <v>363</v>
      </c>
      <c r="CY74" t="s">
        <v>364</v>
      </c>
      <c r="CZ74" t="s">
        <v>372</v>
      </c>
      <c r="DA74" t="s">
        <v>364</v>
      </c>
      <c r="DB74" t="s">
        <v>372</v>
      </c>
      <c r="DC74" t="s">
        <v>363</v>
      </c>
      <c r="DF74" t="s">
        <v>364</v>
      </c>
      <c r="DG74">
        <v>4.875</v>
      </c>
      <c r="DH74">
        <v>4.875</v>
      </c>
      <c r="DI74">
        <v>7.6</v>
      </c>
      <c r="DJ74">
        <v>1</v>
      </c>
      <c r="DK74" t="s">
        <v>365</v>
      </c>
      <c r="DL74">
        <v>0</v>
      </c>
      <c r="DM74">
        <v>0</v>
      </c>
      <c r="DN74">
        <v>300.00299999999999</v>
      </c>
      <c r="DO74">
        <v>0</v>
      </c>
      <c r="EL74">
        <v>34.331000000000003</v>
      </c>
      <c r="EM74">
        <v>399.51100000000002</v>
      </c>
      <c r="EN74">
        <v>415.178</v>
      </c>
      <c r="EO74">
        <v>22</v>
      </c>
      <c r="EP74" t="s">
        <v>361</v>
      </c>
      <c r="EQ74" t="s">
        <v>378</v>
      </c>
      <c r="ER74" t="s">
        <v>368</v>
      </c>
      <c r="ES74" t="s">
        <v>383</v>
      </c>
      <c r="ET74" t="s">
        <v>359</v>
      </c>
      <c r="EU74" t="s">
        <v>368</v>
      </c>
      <c r="EV74" t="s">
        <v>658</v>
      </c>
      <c r="EW74" t="s">
        <v>359</v>
      </c>
      <c r="EX74" t="s">
        <v>368</v>
      </c>
      <c r="EY74" t="s">
        <v>883</v>
      </c>
      <c r="EZ74" t="s">
        <v>378</v>
      </c>
      <c r="FA74" t="s">
        <v>379</v>
      </c>
      <c r="FB74" t="s">
        <v>578</v>
      </c>
      <c r="FC74" t="s">
        <v>378</v>
      </c>
      <c r="FD74" t="s">
        <v>368</v>
      </c>
      <c r="FE74" t="s">
        <v>587</v>
      </c>
      <c r="FF74" t="s">
        <v>378</v>
      </c>
      <c r="FG74" t="s">
        <v>368</v>
      </c>
      <c r="FH74">
        <v>3.6539999999999999</v>
      </c>
      <c r="FI74">
        <v>30.405000000000001</v>
      </c>
      <c r="FJ74">
        <v>31.536000000000001</v>
      </c>
      <c r="FK74">
        <v>9</v>
      </c>
      <c r="FL74" t="s">
        <v>364</v>
      </c>
      <c r="FM74" t="s">
        <v>387</v>
      </c>
      <c r="FN74" t="s">
        <v>363</v>
      </c>
      <c r="FO74" t="s">
        <v>363</v>
      </c>
      <c r="FP74" t="s">
        <v>363</v>
      </c>
      <c r="FQ74" t="s">
        <v>375</v>
      </c>
      <c r="FR74" t="s">
        <v>372</v>
      </c>
      <c r="FS74" t="s">
        <v>363</v>
      </c>
      <c r="FV74" t="s">
        <v>364</v>
      </c>
      <c r="JG74">
        <v>0</v>
      </c>
      <c r="JH74" t="s">
        <v>662</v>
      </c>
      <c r="JI74" t="str">
        <f t="shared" si="6"/>
        <v>UML</v>
      </c>
      <c r="JJ74" t="str">
        <f t="shared" si="7"/>
        <v>G2</v>
      </c>
      <c r="JK74" s="1" t="s">
        <v>1128</v>
      </c>
    </row>
    <row r="75" spans="1:271" x14ac:dyDescent="0.2">
      <c r="A75" t="str">
        <f t="shared" si="5"/>
        <v>R_1OrZhy7n4rphN9V</v>
      </c>
      <c r="B75" s="19">
        <v>42996.527905092589</v>
      </c>
      <c r="C75" s="19">
        <v>42996.553287037037</v>
      </c>
      <c r="D75" t="s">
        <v>237</v>
      </c>
      <c r="F75">
        <v>100</v>
      </c>
      <c r="G75">
        <v>2193</v>
      </c>
      <c r="H75" t="b">
        <v>1</v>
      </c>
      <c r="I75" s="19">
        <v>42996.553298611114</v>
      </c>
      <c r="J75" t="s">
        <v>1029</v>
      </c>
      <c r="Q75" t="s">
        <v>344</v>
      </c>
      <c r="R75" t="s">
        <v>345</v>
      </c>
      <c r="S75">
        <v>33.524999999999999</v>
      </c>
      <c r="T75">
        <v>109.482</v>
      </c>
      <c r="U75">
        <v>111.39400000000001</v>
      </c>
      <c r="V75">
        <v>2</v>
      </c>
      <c r="W75" t="s">
        <v>346</v>
      </c>
      <c r="X75">
        <v>1.6120000000000001</v>
      </c>
      <c r="Y75">
        <v>5.5449999999999999</v>
      </c>
      <c r="Z75">
        <v>7.17</v>
      </c>
      <c r="AA75">
        <v>3</v>
      </c>
      <c r="AB75">
        <v>21</v>
      </c>
      <c r="AC75" t="s">
        <v>347</v>
      </c>
      <c r="AD75" t="s">
        <v>348</v>
      </c>
      <c r="AE75" t="s">
        <v>382</v>
      </c>
      <c r="AF75">
        <v>3</v>
      </c>
      <c r="AG75" t="s">
        <v>1030</v>
      </c>
      <c r="AH75" t="s">
        <v>350</v>
      </c>
      <c r="AI75">
        <v>5</v>
      </c>
      <c r="AJ75" t="s">
        <v>1031</v>
      </c>
      <c r="AK75" t="s">
        <v>348</v>
      </c>
      <c r="AM75" t="s">
        <v>636</v>
      </c>
      <c r="AN75">
        <v>-99</v>
      </c>
      <c r="AO75" t="s">
        <v>637</v>
      </c>
      <c r="AP75" t="s">
        <v>637</v>
      </c>
      <c r="AQ75" t="s">
        <v>637</v>
      </c>
      <c r="AR75" t="s">
        <v>637</v>
      </c>
      <c r="AS75" t="s">
        <v>637</v>
      </c>
      <c r="AT75" t="s">
        <v>637</v>
      </c>
      <c r="AU75" t="s">
        <v>637</v>
      </c>
      <c r="AV75" t="s">
        <v>351</v>
      </c>
      <c r="AW75">
        <v>5.2830000000000004</v>
      </c>
      <c r="AX75">
        <v>247.58600000000001</v>
      </c>
      <c r="AY75">
        <v>362.29199999999997</v>
      </c>
      <c r="AZ75">
        <v>3</v>
      </c>
      <c r="BA75">
        <v>16.663</v>
      </c>
      <c r="BB75">
        <v>590.56500000000005</v>
      </c>
      <c r="BC75">
        <v>590.92399999999998</v>
      </c>
      <c r="BD75">
        <v>28</v>
      </c>
      <c r="BE75" t="s">
        <v>354</v>
      </c>
      <c r="BF75" t="s">
        <v>376</v>
      </c>
      <c r="BG75" t="s">
        <v>377</v>
      </c>
      <c r="BH75" t="s">
        <v>357</v>
      </c>
      <c r="BI75" t="s">
        <v>384</v>
      </c>
      <c r="BJ75" t="s">
        <v>356</v>
      </c>
      <c r="BK75" t="s">
        <v>358</v>
      </c>
      <c r="BL75" t="s">
        <v>384</v>
      </c>
      <c r="BM75" t="s">
        <v>356</v>
      </c>
      <c r="BN75" t="s">
        <v>1032</v>
      </c>
      <c r="BO75" t="s">
        <v>384</v>
      </c>
      <c r="BP75" t="s">
        <v>356</v>
      </c>
      <c r="BQ75" t="s">
        <v>362</v>
      </c>
      <c r="BR75" t="s">
        <v>384</v>
      </c>
      <c r="BS75" t="s">
        <v>356</v>
      </c>
      <c r="BT75" t="s">
        <v>646</v>
      </c>
      <c r="BU75" t="s">
        <v>376</v>
      </c>
      <c r="BV75" t="s">
        <v>356</v>
      </c>
      <c r="CS75">
        <v>4.1130000000000004</v>
      </c>
      <c r="CT75">
        <v>32.746000000000002</v>
      </c>
      <c r="CU75">
        <v>34.140999999999998</v>
      </c>
      <c r="CV75">
        <v>8</v>
      </c>
      <c r="CW75" t="s">
        <v>387</v>
      </c>
      <c r="CX75" t="s">
        <v>363</v>
      </c>
      <c r="CY75" t="s">
        <v>387</v>
      </c>
      <c r="CZ75" t="s">
        <v>387</v>
      </c>
      <c r="DA75" t="s">
        <v>387</v>
      </c>
      <c r="DB75" t="s">
        <v>363</v>
      </c>
      <c r="DC75" t="s">
        <v>387</v>
      </c>
      <c r="DF75" t="s">
        <v>387</v>
      </c>
      <c r="DG75">
        <v>12.503</v>
      </c>
      <c r="DH75">
        <v>12.503</v>
      </c>
      <c r="DI75">
        <v>14.177</v>
      </c>
      <c r="DJ75">
        <v>1</v>
      </c>
      <c r="DK75" t="s">
        <v>365</v>
      </c>
      <c r="DL75">
        <v>0</v>
      </c>
      <c r="DM75">
        <v>0</v>
      </c>
      <c r="DN75">
        <v>300.00099999999998</v>
      </c>
      <c r="DO75">
        <v>0</v>
      </c>
      <c r="DP75">
        <v>36.427</v>
      </c>
      <c r="DQ75">
        <v>537.17700000000002</v>
      </c>
      <c r="DR75">
        <v>538.22199999999998</v>
      </c>
      <c r="DS75">
        <v>37</v>
      </c>
      <c r="DT75" t="s">
        <v>568</v>
      </c>
      <c r="DU75" t="s">
        <v>384</v>
      </c>
      <c r="DV75" t="s">
        <v>356</v>
      </c>
      <c r="DW75" t="s">
        <v>389</v>
      </c>
      <c r="DX75" t="s">
        <v>355</v>
      </c>
      <c r="DY75" t="s">
        <v>356</v>
      </c>
      <c r="DZ75" t="s">
        <v>1163</v>
      </c>
      <c r="EA75" t="s">
        <v>384</v>
      </c>
      <c r="EB75" t="s">
        <v>356</v>
      </c>
      <c r="EC75" t="s">
        <v>369</v>
      </c>
      <c r="ED75" t="s">
        <v>355</v>
      </c>
      <c r="EE75" t="s">
        <v>356</v>
      </c>
      <c r="EF75" t="s">
        <v>646</v>
      </c>
      <c r="EG75" t="s">
        <v>384</v>
      </c>
      <c r="EH75" t="s">
        <v>356</v>
      </c>
      <c r="EI75" t="s">
        <v>884</v>
      </c>
      <c r="EJ75" t="s">
        <v>355</v>
      </c>
      <c r="EK75" t="s">
        <v>356</v>
      </c>
      <c r="FH75">
        <v>3.7480000000000002</v>
      </c>
      <c r="FI75">
        <v>29.131</v>
      </c>
      <c r="FJ75">
        <v>29.684000000000001</v>
      </c>
      <c r="FK75">
        <v>13</v>
      </c>
      <c r="FL75" t="s">
        <v>363</v>
      </c>
      <c r="FM75" t="s">
        <v>387</v>
      </c>
      <c r="FN75" t="s">
        <v>387</v>
      </c>
      <c r="FO75" t="s">
        <v>387</v>
      </c>
      <c r="FP75" t="s">
        <v>363</v>
      </c>
      <c r="FQ75" t="s">
        <v>364</v>
      </c>
      <c r="FR75" t="s">
        <v>364</v>
      </c>
      <c r="FS75" t="s">
        <v>387</v>
      </c>
      <c r="FV75" t="s">
        <v>387</v>
      </c>
      <c r="JG75">
        <v>0</v>
      </c>
      <c r="JH75" t="s">
        <v>373</v>
      </c>
      <c r="JI75" t="str">
        <f t="shared" si="6"/>
        <v>UML</v>
      </c>
      <c r="JJ75" t="str">
        <f t="shared" si="7"/>
        <v>G1</v>
      </c>
      <c r="JK75" s="1" t="s">
        <v>1128</v>
      </c>
    </row>
    <row r="76" spans="1:271" x14ac:dyDescent="0.2">
      <c r="A76" t="str">
        <f t="shared" si="5"/>
        <v>R_2CPXuJz3cEGipAY</v>
      </c>
      <c r="B76" s="19">
        <v>42996.527870370373</v>
      </c>
      <c r="C76" s="19">
        <v>42996.554351851853</v>
      </c>
      <c r="D76" t="s">
        <v>237</v>
      </c>
      <c r="F76">
        <v>100</v>
      </c>
      <c r="G76">
        <v>2288</v>
      </c>
      <c r="H76" t="b">
        <v>1</v>
      </c>
      <c r="I76" s="19">
        <v>42996.554363425923</v>
      </c>
      <c r="J76" t="s">
        <v>1033</v>
      </c>
      <c r="Q76" t="s">
        <v>344</v>
      </c>
      <c r="R76" t="s">
        <v>345</v>
      </c>
      <c r="S76">
        <v>72.468000000000004</v>
      </c>
      <c r="T76">
        <v>89.238</v>
      </c>
      <c r="U76">
        <v>124.72499999999999</v>
      </c>
      <c r="V76">
        <v>6</v>
      </c>
      <c r="W76" t="s">
        <v>346</v>
      </c>
      <c r="X76">
        <v>1.92</v>
      </c>
      <c r="Y76">
        <v>8.9130000000000003</v>
      </c>
      <c r="Z76">
        <v>10.544</v>
      </c>
      <c r="AA76">
        <v>3</v>
      </c>
      <c r="AB76">
        <v>24</v>
      </c>
      <c r="AC76" t="s">
        <v>347</v>
      </c>
      <c r="AD76" t="s">
        <v>348</v>
      </c>
      <c r="AE76" t="s">
        <v>753</v>
      </c>
      <c r="AF76">
        <v>3</v>
      </c>
      <c r="AG76" t="s">
        <v>1034</v>
      </c>
      <c r="AH76" t="s">
        <v>350</v>
      </c>
      <c r="AI76">
        <v>5</v>
      </c>
      <c r="AJ76" t="s">
        <v>1035</v>
      </c>
      <c r="AK76" t="s">
        <v>348</v>
      </c>
      <c r="AM76" t="s">
        <v>636</v>
      </c>
      <c r="AN76">
        <v>-99</v>
      </c>
      <c r="AO76" t="s">
        <v>637</v>
      </c>
      <c r="AP76" t="s">
        <v>637</v>
      </c>
      <c r="AQ76" t="s">
        <v>637</v>
      </c>
      <c r="AR76" t="s">
        <v>637</v>
      </c>
      <c r="AS76" t="s">
        <v>637</v>
      </c>
      <c r="AT76" t="s">
        <v>637</v>
      </c>
      <c r="AU76" t="s">
        <v>351</v>
      </c>
      <c r="AV76" t="s">
        <v>637</v>
      </c>
      <c r="AW76">
        <v>28.05</v>
      </c>
      <c r="AX76">
        <v>28.05</v>
      </c>
      <c r="AY76">
        <v>393.97899999999998</v>
      </c>
      <c r="AZ76">
        <v>1</v>
      </c>
      <c r="CS76">
        <v>6.4539999999999997</v>
      </c>
      <c r="CT76">
        <v>46.726999999999997</v>
      </c>
      <c r="CU76">
        <v>50.313000000000002</v>
      </c>
      <c r="CV76">
        <v>9</v>
      </c>
      <c r="CW76" t="s">
        <v>387</v>
      </c>
      <c r="CX76" t="s">
        <v>364</v>
      </c>
      <c r="CY76" t="s">
        <v>363</v>
      </c>
      <c r="CZ76" t="s">
        <v>387</v>
      </c>
      <c r="DA76" t="s">
        <v>387</v>
      </c>
      <c r="DD76" t="s">
        <v>387</v>
      </c>
      <c r="DE76" t="s">
        <v>387</v>
      </c>
      <c r="DF76" t="s">
        <v>387</v>
      </c>
      <c r="DG76">
        <v>75.105000000000004</v>
      </c>
      <c r="DH76">
        <v>75.25</v>
      </c>
      <c r="DI76">
        <v>77.563999999999993</v>
      </c>
      <c r="DJ76">
        <v>2</v>
      </c>
      <c r="DK76" t="s">
        <v>365</v>
      </c>
      <c r="DL76">
        <v>0</v>
      </c>
      <c r="DM76">
        <v>0</v>
      </c>
      <c r="DN76">
        <v>300.005</v>
      </c>
      <c r="DO76">
        <v>0</v>
      </c>
      <c r="FH76">
        <v>4.1900000000000004</v>
      </c>
      <c r="FI76">
        <v>32.491999999999997</v>
      </c>
      <c r="FJ76">
        <v>33.965000000000003</v>
      </c>
      <c r="FK76">
        <v>10</v>
      </c>
      <c r="FL76" t="s">
        <v>363</v>
      </c>
      <c r="FM76" t="s">
        <v>387</v>
      </c>
      <c r="FN76" t="s">
        <v>364</v>
      </c>
      <c r="FO76" t="s">
        <v>363</v>
      </c>
      <c r="FP76" t="s">
        <v>363</v>
      </c>
      <c r="FQ76" t="s">
        <v>364</v>
      </c>
      <c r="FT76" t="s">
        <v>363</v>
      </c>
      <c r="FU76" t="s">
        <v>387</v>
      </c>
      <c r="FV76" t="s">
        <v>363</v>
      </c>
      <c r="FW76">
        <v>158.43100000000001</v>
      </c>
      <c r="FX76">
        <v>690.76400000000001</v>
      </c>
      <c r="FY76">
        <v>700.30600000000004</v>
      </c>
      <c r="FZ76">
        <v>34</v>
      </c>
      <c r="GA76" t="s">
        <v>354</v>
      </c>
      <c r="GB76" t="s">
        <v>384</v>
      </c>
      <c r="GC76" t="s">
        <v>360</v>
      </c>
      <c r="GD76" t="s">
        <v>357</v>
      </c>
      <c r="GE76" t="s">
        <v>376</v>
      </c>
      <c r="GF76" t="s">
        <v>356</v>
      </c>
      <c r="GG76" t="s">
        <v>685</v>
      </c>
      <c r="GH76" t="s">
        <v>376</v>
      </c>
      <c r="GI76" t="s">
        <v>356</v>
      </c>
      <c r="GJ76" t="s">
        <v>361</v>
      </c>
      <c r="GK76" t="s">
        <v>384</v>
      </c>
      <c r="GL76" t="s">
        <v>356</v>
      </c>
      <c r="GM76" t="s">
        <v>362</v>
      </c>
      <c r="GN76" t="s">
        <v>384</v>
      </c>
      <c r="GO76" t="s">
        <v>360</v>
      </c>
      <c r="GP76" t="s">
        <v>354</v>
      </c>
      <c r="GQ76" t="s">
        <v>384</v>
      </c>
      <c r="GR76" t="s">
        <v>360</v>
      </c>
      <c r="HO76">
        <v>45.451000000000001</v>
      </c>
      <c r="HP76">
        <v>390.96199999999999</v>
      </c>
      <c r="HQ76">
        <v>393.04500000000002</v>
      </c>
      <c r="HR76">
        <v>35</v>
      </c>
      <c r="HS76" t="s">
        <v>565</v>
      </c>
      <c r="HT76" t="s">
        <v>355</v>
      </c>
      <c r="HU76" t="s">
        <v>360</v>
      </c>
      <c r="HV76" t="s">
        <v>576</v>
      </c>
      <c r="HW76" t="s">
        <v>355</v>
      </c>
      <c r="HX76" t="s">
        <v>368</v>
      </c>
      <c r="HY76" t="s">
        <v>1199</v>
      </c>
      <c r="HZ76" t="s">
        <v>355</v>
      </c>
      <c r="IA76" t="s">
        <v>368</v>
      </c>
      <c r="IB76" t="s">
        <v>1036</v>
      </c>
      <c r="IC76" t="s">
        <v>359</v>
      </c>
      <c r="ID76" t="s">
        <v>368</v>
      </c>
      <c r="IE76" t="s">
        <v>646</v>
      </c>
      <c r="IF76" t="s">
        <v>359</v>
      </c>
      <c r="IG76" t="s">
        <v>368</v>
      </c>
      <c r="IH76" t="s">
        <v>849</v>
      </c>
      <c r="II76" t="s">
        <v>359</v>
      </c>
      <c r="IJ76" t="s">
        <v>368</v>
      </c>
      <c r="JG76">
        <v>0</v>
      </c>
      <c r="JH76" t="s">
        <v>381</v>
      </c>
      <c r="JI76" t="str">
        <f t="shared" si="6"/>
        <v>Tabular</v>
      </c>
      <c r="JJ76" t="str">
        <f t="shared" si="7"/>
        <v>G1</v>
      </c>
      <c r="JK76" s="1" t="s">
        <v>1128</v>
      </c>
    </row>
    <row r="77" spans="1:271" x14ac:dyDescent="0.2">
      <c r="A77" t="str">
        <f t="shared" si="5"/>
        <v>R_vCXXiwJGbeaoTLP</v>
      </c>
      <c r="B77" s="19">
        <v>42996.528194444443</v>
      </c>
      <c r="C77" s="19">
        <v>42996.554479166669</v>
      </c>
      <c r="D77" t="s">
        <v>237</v>
      </c>
      <c r="F77">
        <v>100</v>
      </c>
      <c r="G77">
        <v>2270</v>
      </c>
      <c r="H77" t="b">
        <v>1</v>
      </c>
      <c r="I77" s="19">
        <v>42996.554479166669</v>
      </c>
      <c r="J77" t="s">
        <v>1037</v>
      </c>
      <c r="Q77" t="s">
        <v>344</v>
      </c>
      <c r="R77" t="s">
        <v>345</v>
      </c>
      <c r="S77">
        <v>49.859000000000002</v>
      </c>
      <c r="T77">
        <v>51.46</v>
      </c>
      <c r="U77">
        <v>52.69</v>
      </c>
      <c r="V77">
        <v>2</v>
      </c>
      <c r="W77" t="s">
        <v>346</v>
      </c>
      <c r="X77">
        <v>1.361</v>
      </c>
      <c r="Y77">
        <v>6.3840000000000003</v>
      </c>
      <c r="Z77">
        <v>7.8529999999999998</v>
      </c>
      <c r="AA77">
        <v>5</v>
      </c>
      <c r="AB77">
        <v>21</v>
      </c>
      <c r="AC77" t="s">
        <v>347</v>
      </c>
      <c r="AD77" t="s">
        <v>348</v>
      </c>
      <c r="AE77" t="s">
        <v>753</v>
      </c>
      <c r="AF77">
        <v>2.5</v>
      </c>
      <c r="AG77" t="s">
        <v>1038</v>
      </c>
      <c r="AH77" t="s">
        <v>350</v>
      </c>
      <c r="AI77">
        <v>3</v>
      </c>
      <c r="AJ77" t="s">
        <v>1039</v>
      </c>
      <c r="AK77" t="s">
        <v>348</v>
      </c>
      <c r="AM77" t="s">
        <v>904</v>
      </c>
      <c r="AN77">
        <v>-99</v>
      </c>
      <c r="AO77" t="s">
        <v>637</v>
      </c>
      <c r="AP77" t="s">
        <v>351</v>
      </c>
      <c r="AQ77" t="s">
        <v>637</v>
      </c>
      <c r="AR77" t="s">
        <v>637</v>
      </c>
      <c r="AS77" t="s">
        <v>637</v>
      </c>
      <c r="AT77" t="s">
        <v>351</v>
      </c>
      <c r="AU77" t="s">
        <v>637</v>
      </c>
      <c r="AV77" t="s">
        <v>637</v>
      </c>
      <c r="AW77">
        <v>36.457000000000001</v>
      </c>
      <c r="AX77">
        <v>468.28300000000002</v>
      </c>
      <c r="AY77">
        <v>488.24599999999998</v>
      </c>
      <c r="AZ77">
        <v>4</v>
      </c>
      <c r="BW77">
        <v>34.994999999999997</v>
      </c>
      <c r="BX77">
        <v>690.04399999999998</v>
      </c>
      <c r="BY77">
        <v>691.76800000000003</v>
      </c>
      <c r="BZ77">
        <v>32</v>
      </c>
      <c r="CA77" t="s">
        <v>366</v>
      </c>
      <c r="CB77" t="s">
        <v>359</v>
      </c>
      <c r="CC77" t="s">
        <v>356</v>
      </c>
      <c r="CD77" t="s">
        <v>687</v>
      </c>
      <c r="CE77" t="s">
        <v>355</v>
      </c>
      <c r="CF77" t="s">
        <v>356</v>
      </c>
      <c r="CG77" t="s">
        <v>1152</v>
      </c>
      <c r="CH77" t="s">
        <v>355</v>
      </c>
      <c r="CI77" t="s">
        <v>356</v>
      </c>
      <c r="CJ77" t="s">
        <v>751</v>
      </c>
      <c r="CK77" t="s">
        <v>355</v>
      </c>
      <c r="CL77" t="s">
        <v>356</v>
      </c>
      <c r="CM77" t="s">
        <v>668</v>
      </c>
      <c r="CN77" t="s">
        <v>359</v>
      </c>
      <c r="CO77" t="s">
        <v>360</v>
      </c>
      <c r="CP77" t="s">
        <v>371</v>
      </c>
      <c r="CQ77" t="s">
        <v>355</v>
      </c>
      <c r="CR77" t="s">
        <v>356</v>
      </c>
      <c r="CS77">
        <v>3.3279999999999998</v>
      </c>
      <c r="CT77">
        <v>31.175999999999998</v>
      </c>
      <c r="CU77">
        <v>32.841999999999999</v>
      </c>
      <c r="CV77">
        <v>9</v>
      </c>
      <c r="CW77" t="s">
        <v>363</v>
      </c>
      <c r="CX77" t="s">
        <v>364</v>
      </c>
      <c r="CY77" t="s">
        <v>363</v>
      </c>
      <c r="CZ77" t="s">
        <v>363</v>
      </c>
      <c r="DA77" t="s">
        <v>364</v>
      </c>
      <c r="DB77" t="s">
        <v>363</v>
      </c>
      <c r="DC77" t="s">
        <v>363</v>
      </c>
      <c r="DF77" t="s">
        <v>363</v>
      </c>
      <c r="DG77">
        <v>56.472000000000001</v>
      </c>
      <c r="DH77">
        <v>56.472000000000001</v>
      </c>
      <c r="DI77">
        <v>58.393999999999998</v>
      </c>
      <c r="DJ77">
        <v>1</v>
      </c>
      <c r="DK77" t="s">
        <v>365</v>
      </c>
      <c r="DL77">
        <v>0</v>
      </c>
      <c r="DM77">
        <v>0</v>
      </c>
      <c r="DN77">
        <v>300.01400000000001</v>
      </c>
      <c r="DO77">
        <v>0</v>
      </c>
      <c r="EL77">
        <v>59.603999999999999</v>
      </c>
      <c r="EM77">
        <v>414.91</v>
      </c>
      <c r="EN77">
        <v>416.69</v>
      </c>
      <c r="EO77">
        <v>37</v>
      </c>
      <c r="EP77" t="s">
        <v>380</v>
      </c>
      <c r="EQ77" t="s">
        <v>378</v>
      </c>
      <c r="ER77" t="s">
        <v>368</v>
      </c>
      <c r="ES77" t="s">
        <v>1040</v>
      </c>
      <c r="ET77" t="s">
        <v>378</v>
      </c>
      <c r="EU77" t="s">
        <v>368</v>
      </c>
      <c r="EV77" t="s">
        <v>658</v>
      </c>
      <c r="EW77" t="s">
        <v>378</v>
      </c>
      <c r="EX77" t="s">
        <v>368</v>
      </c>
      <c r="EY77" t="s">
        <v>370</v>
      </c>
      <c r="EZ77" t="s">
        <v>378</v>
      </c>
      <c r="FA77" t="s">
        <v>368</v>
      </c>
      <c r="FB77" t="s">
        <v>1159</v>
      </c>
      <c r="FC77" t="s">
        <v>378</v>
      </c>
      <c r="FD77" t="s">
        <v>368</v>
      </c>
      <c r="FE77" t="s">
        <v>370</v>
      </c>
      <c r="FF77" t="s">
        <v>378</v>
      </c>
      <c r="FG77" t="s">
        <v>368</v>
      </c>
      <c r="FH77">
        <v>3.64</v>
      </c>
      <c r="FI77">
        <v>23.227</v>
      </c>
      <c r="FJ77">
        <v>24.532</v>
      </c>
      <c r="FK77">
        <v>10</v>
      </c>
      <c r="FL77" t="s">
        <v>372</v>
      </c>
      <c r="FM77" t="s">
        <v>363</v>
      </c>
      <c r="FN77" t="s">
        <v>363</v>
      </c>
      <c r="FO77" t="s">
        <v>363</v>
      </c>
      <c r="FP77" t="s">
        <v>363</v>
      </c>
      <c r="FQ77" t="s">
        <v>372</v>
      </c>
      <c r="FR77" t="s">
        <v>372</v>
      </c>
      <c r="FS77" t="s">
        <v>363</v>
      </c>
      <c r="FV77" t="s">
        <v>363</v>
      </c>
      <c r="JG77">
        <v>0</v>
      </c>
      <c r="JH77" t="s">
        <v>528</v>
      </c>
      <c r="JI77" t="str">
        <f t="shared" si="6"/>
        <v>CORAS</v>
      </c>
      <c r="JJ77" t="str">
        <f t="shared" si="7"/>
        <v>G2</v>
      </c>
      <c r="JK77" s="1" t="s">
        <v>1128</v>
      </c>
    </row>
    <row r="78" spans="1:271" x14ac:dyDescent="0.2">
      <c r="A78" t="str">
        <f t="shared" si="5"/>
        <v>R_qIowXXuXIIQjEVX</v>
      </c>
      <c r="B78" s="19">
        <v>42996.527812499997</v>
      </c>
      <c r="C78" s="19">
        <v>42996.554502314815</v>
      </c>
      <c r="D78" t="s">
        <v>237</v>
      </c>
      <c r="F78">
        <v>100</v>
      </c>
      <c r="G78">
        <v>2306</v>
      </c>
      <c r="H78" t="b">
        <v>1</v>
      </c>
      <c r="I78" s="19">
        <v>42996.554513888892</v>
      </c>
      <c r="J78" t="s">
        <v>1041</v>
      </c>
      <c r="Q78" t="s">
        <v>344</v>
      </c>
      <c r="R78" t="s">
        <v>345</v>
      </c>
      <c r="S78">
        <v>55.274999999999999</v>
      </c>
      <c r="T78">
        <v>83.563999999999993</v>
      </c>
      <c r="U78">
        <v>84.878</v>
      </c>
      <c r="V78">
        <v>3</v>
      </c>
      <c r="W78" t="s">
        <v>346</v>
      </c>
      <c r="X78">
        <v>1.76</v>
      </c>
      <c r="Y78">
        <v>6.5350000000000001</v>
      </c>
      <c r="Z78">
        <v>8.5960000000000001</v>
      </c>
      <c r="AA78">
        <v>3</v>
      </c>
      <c r="AB78">
        <v>20</v>
      </c>
      <c r="AC78" t="s">
        <v>683</v>
      </c>
      <c r="AD78" t="s">
        <v>348</v>
      </c>
      <c r="AE78" t="s">
        <v>382</v>
      </c>
      <c r="AF78">
        <v>4</v>
      </c>
      <c r="AG78" t="s">
        <v>1042</v>
      </c>
      <c r="AH78" t="s">
        <v>350</v>
      </c>
      <c r="AI78">
        <v>4</v>
      </c>
      <c r="AJ78" t="s">
        <v>1043</v>
      </c>
      <c r="AK78" t="s">
        <v>348</v>
      </c>
      <c r="AM78" t="s">
        <v>636</v>
      </c>
      <c r="AN78">
        <v>-99</v>
      </c>
      <c r="AO78" t="s">
        <v>637</v>
      </c>
      <c r="AP78" t="s">
        <v>351</v>
      </c>
      <c r="AQ78" t="s">
        <v>637</v>
      </c>
      <c r="AR78" t="s">
        <v>637</v>
      </c>
      <c r="AS78" t="s">
        <v>637</v>
      </c>
      <c r="AT78" t="s">
        <v>637</v>
      </c>
      <c r="AU78" t="s">
        <v>637</v>
      </c>
      <c r="AV78" t="s">
        <v>637</v>
      </c>
      <c r="AW78">
        <v>17.082000000000001</v>
      </c>
      <c r="AX78">
        <v>382.339</v>
      </c>
      <c r="AY78">
        <v>417.637</v>
      </c>
      <c r="AZ78">
        <v>2</v>
      </c>
      <c r="CS78">
        <v>6.2969999999999997</v>
      </c>
      <c r="CT78">
        <v>32.750999999999998</v>
      </c>
      <c r="CU78">
        <v>34.182000000000002</v>
      </c>
      <c r="CV78">
        <v>8</v>
      </c>
      <c r="CW78" t="s">
        <v>363</v>
      </c>
      <c r="CX78" t="s">
        <v>364</v>
      </c>
      <c r="CY78" t="s">
        <v>363</v>
      </c>
      <c r="CZ78" t="s">
        <v>363</v>
      </c>
      <c r="DA78" t="s">
        <v>363</v>
      </c>
      <c r="DD78" t="s">
        <v>363</v>
      </c>
      <c r="DE78" t="s">
        <v>363</v>
      </c>
      <c r="DF78" t="s">
        <v>364</v>
      </c>
      <c r="DG78">
        <v>20.02</v>
      </c>
      <c r="DH78">
        <v>20.02</v>
      </c>
      <c r="DI78">
        <v>22.777999999999999</v>
      </c>
      <c r="DJ78">
        <v>1</v>
      </c>
      <c r="DK78" t="s">
        <v>365</v>
      </c>
      <c r="DL78">
        <v>0</v>
      </c>
      <c r="DM78">
        <v>0</v>
      </c>
      <c r="DN78">
        <v>300.00400000000002</v>
      </c>
      <c r="DO78">
        <v>0</v>
      </c>
      <c r="FH78">
        <v>4.8520000000000003</v>
      </c>
      <c r="FI78">
        <v>29.332999999999998</v>
      </c>
      <c r="FJ78">
        <v>30.673999999999999</v>
      </c>
      <c r="FK78">
        <v>12</v>
      </c>
      <c r="FL78" t="s">
        <v>372</v>
      </c>
      <c r="FM78" t="s">
        <v>387</v>
      </c>
      <c r="FN78" t="s">
        <v>364</v>
      </c>
      <c r="FO78" t="s">
        <v>387</v>
      </c>
      <c r="FP78" t="s">
        <v>387</v>
      </c>
      <c r="FQ78" t="s">
        <v>372</v>
      </c>
      <c r="FT78" t="s">
        <v>372</v>
      </c>
      <c r="FU78" t="s">
        <v>364</v>
      </c>
      <c r="FV78" t="s">
        <v>363</v>
      </c>
      <c r="GS78">
        <v>110.941</v>
      </c>
      <c r="GT78">
        <v>887.32100000000003</v>
      </c>
      <c r="GU78">
        <v>892.00099999999998</v>
      </c>
      <c r="GV78">
        <v>84</v>
      </c>
      <c r="GW78" t="s">
        <v>366</v>
      </c>
      <c r="GX78" t="s">
        <v>384</v>
      </c>
      <c r="GY78" t="s">
        <v>356</v>
      </c>
      <c r="GZ78" t="s">
        <v>389</v>
      </c>
      <c r="HA78" t="s">
        <v>384</v>
      </c>
      <c r="HB78" t="s">
        <v>356</v>
      </c>
      <c r="HC78" t="s">
        <v>1180</v>
      </c>
      <c r="HD78" t="s">
        <v>384</v>
      </c>
      <c r="HE78" t="s">
        <v>356</v>
      </c>
      <c r="HF78" t="s">
        <v>369</v>
      </c>
      <c r="HG78" t="s">
        <v>384</v>
      </c>
      <c r="HH78" t="s">
        <v>356</v>
      </c>
      <c r="HI78" t="s">
        <v>370</v>
      </c>
      <c r="HJ78" t="s">
        <v>355</v>
      </c>
      <c r="HK78" t="s">
        <v>360</v>
      </c>
      <c r="HL78" t="s">
        <v>371</v>
      </c>
      <c r="HM78" t="s">
        <v>384</v>
      </c>
      <c r="HN78" t="s">
        <v>356</v>
      </c>
      <c r="IK78">
        <v>22.494</v>
      </c>
      <c r="IL78">
        <v>349.30799999999999</v>
      </c>
      <c r="IM78">
        <v>350.084</v>
      </c>
      <c r="IN78">
        <v>56</v>
      </c>
      <c r="IO78" t="s">
        <v>354</v>
      </c>
      <c r="IP78" t="s">
        <v>384</v>
      </c>
      <c r="IQ78" t="s">
        <v>377</v>
      </c>
      <c r="IR78" t="s">
        <v>357</v>
      </c>
      <c r="IS78" t="s">
        <v>355</v>
      </c>
      <c r="IT78" t="s">
        <v>377</v>
      </c>
      <c r="IU78" t="s">
        <v>770</v>
      </c>
      <c r="IV78" t="s">
        <v>355</v>
      </c>
      <c r="IW78" t="s">
        <v>356</v>
      </c>
      <c r="IX78" t="s">
        <v>370</v>
      </c>
      <c r="IY78" t="s">
        <v>359</v>
      </c>
      <c r="IZ78" t="s">
        <v>356</v>
      </c>
      <c r="JA78" t="s">
        <v>1044</v>
      </c>
      <c r="JB78" t="s">
        <v>355</v>
      </c>
      <c r="JC78" t="s">
        <v>356</v>
      </c>
      <c r="JD78" t="s">
        <v>370</v>
      </c>
      <c r="JE78" t="s">
        <v>359</v>
      </c>
      <c r="JF78" t="s">
        <v>377</v>
      </c>
      <c r="JG78">
        <v>0</v>
      </c>
      <c r="JH78" t="s">
        <v>529</v>
      </c>
      <c r="JI78" t="str">
        <f t="shared" si="6"/>
        <v>Tabular</v>
      </c>
      <c r="JJ78" t="str">
        <f t="shared" si="7"/>
        <v>G2</v>
      </c>
      <c r="JK78" s="1" t="s">
        <v>1128</v>
      </c>
    </row>
    <row r="79" spans="1:271" x14ac:dyDescent="0.2">
      <c r="A79" t="str">
        <f t="shared" si="5"/>
        <v>R_29bk3Yv8AVYLIE5</v>
      </c>
      <c r="B79" s="19">
        <v>42996.52789351852</v>
      </c>
      <c r="C79" s="19">
        <v>42996.5546412037</v>
      </c>
      <c r="D79" t="s">
        <v>237</v>
      </c>
      <c r="F79">
        <v>100</v>
      </c>
      <c r="G79">
        <v>2310</v>
      </c>
      <c r="H79" t="b">
        <v>1</v>
      </c>
      <c r="I79" s="19">
        <v>42996.554652777777</v>
      </c>
      <c r="J79" t="s">
        <v>1045</v>
      </c>
      <c r="Q79" t="s">
        <v>344</v>
      </c>
      <c r="R79" t="s">
        <v>345</v>
      </c>
      <c r="S79">
        <v>147.07900000000001</v>
      </c>
      <c r="T79">
        <v>147.07900000000001</v>
      </c>
      <c r="U79">
        <v>149.51</v>
      </c>
      <c r="V79">
        <v>1</v>
      </c>
      <c r="W79" t="s">
        <v>346</v>
      </c>
      <c r="X79">
        <v>1.9410000000000001</v>
      </c>
      <c r="Y79">
        <v>6.7880000000000003</v>
      </c>
      <c r="Z79">
        <v>8.4629999999999992</v>
      </c>
      <c r="AA79">
        <v>3</v>
      </c>
      <c r="AB79">
        <v>22</v>
      </c>
      <c r="AC79" t="s">
        <v>347</v>
      </c>
      <c r="AD79" t="s">
        <v>348</v>
      </c>
      <c r="AE79" t="s">
        <v>382</v>
      </c>
      <c r="AF79">
        <v>4</v>
      </c>
      <c r="AG79" t="s">
        <v>1046</v>
      </c>
      <c r="AH79" t="s">
        <v>348</v>
      </c>
      <c r="AK79" t="s">
        <v>348</v>
      </c>
      <c r="AM79" t="s">
        <v>636</v>
      </c>
      <c r="AN79">
        <v>-99</v>
      </c>
      <c r="AO79" t="s">
        <v>637</v>
      </c>
      <c r="AP79" t="s">
        <v>637</v>
      </c>
      <c r="AQ79" t="s">
        <v>637</v>
      </c>
      <c r="AR79" t="s">
        <v>637</v>
      </c>
      <c r="AS79" t="s">
        <v>637</v>
      </c>
      <c r="AT79" t="s">
        <v>637</v>
      </c>
      <c r="AU79" t="s">
        <v>637</v>
      </c>
      <c r="AV79" t="s">
        <v>637</v>
      </c>
      <c r="AW79">
        <v>385.93700000000001</v>
      </c>
      <c r="AX79">
        <v>387.262</v>
      </c>
      <c r="AY79">
        <v>399.74599999999998</v>
      </c>
      <c r="AZ79">
        <v>2</v>
      </c>
      <c r="CS79">
        <v>6.3289999999999997</v>
      </c>
      <c r="CT79">
        <v>37.194000000000003</v>
      </c>
      <c r="CU79">
        <v>39.183999999999997</v>
      </c>
      <c r="CV79">
        <v>8</v>
      </c>
      <c r="CW79" t="s">
        <v>363</v>
      </c>
      <c r="CX79" t="s">
        <v>363</v>
      </c>
      <c r="CY79" t="s">
        <v>363</v>
      </c>
      <c r="CZ79" t="s">
        <v>364</v>
      </c>
      <c r="DA79" t="s">
        <v>363</v>
      </c>
      <c r="DD79" t="s">
        <v>387</v>
      </c>
      <c r="DE79" t="s">
        <v>387</v>
      </c>
      <c r="DF79" t="s">
        <v>387</v>
      </c>
      <c r="DG79">
        <v>30.032</v>
      </c>
      <c r="DH79">
        <v>30.032</v>
      </c>
      <c r="DI79">
        <v>32.012999999999998</v>
      </c>
      <c r="DJ79">
        <v>1</v>
      </c>
      <c r="DK79" t="s">
        <v>365</v>
      </c>
      <c r="DL79">
        <v>13.526</v>
      </c>
      <c r="DM79">
        <v>282.666</v>
      </c>
      <c r="DN79">
        <v>300.00200000000001</v>
      </c>
      <c r="DO79">
        <v>3</v>
      </c>
      <c r="FH79">
        <v>5.048</v>
      </c>
      <c r="FI79">
        <v>37.249000000000002</v>
      </c>
      <c r="FJ79">
        <v>38.543999999999997</v>
      </c>
      <c r="FK79">
        <v>12</v>
      </c>
      <c r="FL79" t="s">
        <v>375</v>
      </c>
      <c r="FM79" t="s">
        <v>387</v>
      </c>
      <c r="FN79" t="s">
        <v>387</v>
      </c>
      <c r="FO79" t="s">
        <v>387</v>
      </c>
      <c r="FP79" t="s">
        <v>387</v>
      </c>
      <c r="FQ79" t="s">
        <v>372</v>
      </c>
      <c r="FT79" t="s">
        <v>375</v>
      </c>
      <c r="FU79" t="s">
        <v>387</v>
      </c>
      <c r="FV79" t="s">
        <v>387</v>
      </c>
      <c r="GS79">
        <v>58.115000000000002</v>
      </c>
      <c r="GT79">
        <v>915.29499999999996</v>
      </c>
      <c r="GU79">
        <v>916.62699999999995</v>
      </c>
      <c r="GV79">
        <v>50</v>
      </c>
      <c r="GW79" t="s">
        <v>366</v>
      </c>
      <c r="GX79" t="s">
        <v>376</v>
      </c>
      <c r="GY79" t="s">
        <v>356</v>
      </c>
      <c r="GZ79" t="s">
        <v>1047</v>
      </c>
      <c r="HA79" t="s">
        <v>376</v>
      </c>
      <c r="HB79" t="s">
        <v>360</v>
      </c>
      <c r="HC79" t="s">
        <v>1180</v>
      </c>
      <c r="HD79" t="s">
        <v>384</v>
      </c>
      <c r="HE79" t="s">
        <v>368</v>
      </c>
      <c r="HF79" t="s">
        <v>1048</v>
      </c>
      <c r="HG79" t="s">
        <v>376</v>
      </c>
      <c r="HH79" t="s">
        <v>360</v>
      </c>
      <c r="HI79" t="s">
        <v>370</v>
      </c>
      <c r="HJ79" t="s">
        <v>384</v>
      </c>
      <c r="HK79" t="s">
        <v>368</v>
      </c>
      <c r="HL79" t="s">
        <v>371</v>
      </c>
      <c r="HM79" t="s">
        <v>384</v>
      </c>
      <c r="HN79" t="s">
        <v>360</v>
      </c>
      <c r="IK79">
        <v>19.902999999999999</v>
      </c>
      <c r="IL79">
        <v>305.41699999999997</v>
      </c>
      <c r="IM79">
        <v>307.83300000000003</v>
      </c>
      <c r="IN79">
        <v>28</v>
      </c>
      <c r="IO79" t="s">
        <v>354</v>
      </c>
      <c r="IP79" t="s">
        <v>355</v>
      </c>
      <c r="IQ79" t="s">
        <v>368</v>
      </c>
      <c r="IR79" t="s">
        <v>572</v>
      </c>
      <c r="IS79" t="s">
        <v>378</v>
      </c>
      <c r="IT79" t="s">
        <v>379</v>
      </c>
      <c r="IU79" t="s">
        <v>691</v>
      </c>
      <c r="IV79" t="s">
        <v>359</v>
      </c>
      <c r="IW79" t="s">
        <v>379</v>
      </c>
      <c r="IX79" t="s">
        <v>361</v>
      </c>
      <c r="IY79" t="s">
        <v>355</v>
      </c>
      <c r="IZ79" t="s">
        <v>379</v>
      </c>
      <c r="JA79" t="s">
        <v>388</v>
      </c>
      <c r="JB79" t="s">
        <v>359</v>
      </c>
      <c r="JC79" t="s">
        <v>379</v>
      </c>
      <c r="JD79" t="s">
        <v>354</v>
      </c>
      <c r="JE79" t="s">
        <v>359</v>
      </c>
      <c r="JF79" t="s">
        <v>379</v>
      </c>
      <c r="JG79">
        <v>2</v>
      </c>
      <c r="JH79" t="s">
        <v>529</v>
      </c>
      <c r="JI79" t="str">
        <f t="shared" si="6"/>
        <v>Tabular</v>
      </c>
      <c r="JJ79" t="str">
        <f t="shared" si="7"/>
        <v>G2</v>
      </c>
      <c r="JK79" s="1" t="s">
        <v>1128</v>
      </c>
    </row>
    <row r="80" spans="1:271" x14ac:dyDescent="0.2">
      <c r="A80" t="str">
        <f t="shared" si="5"/>
        <v>R_3q8xQtKI6p2Jm3p</v>
      </c>
      <c r="B80" s="19">
        <v>42996.528217592589</v>
      </c>
      <c r="C80" s="19">
        <v>42996.5546875</v>
      </c>
      <c r="D80" t="s">
        <v>237</v>
      </c>
      <c r="F80">
        <v>100</v>
      </c>
      <c r="G80">
        <v>2286</v>
      </c>
      <c r="H80" t="b">
        <v>1</v>
      </c>
      <c r="I80" s="19">
        <v>42996.5546875</v>
      </c>
      <c r="J80" t="s">
        <v>1049</v>
      </c>
      <c r="Q80" t="s">
        <v>344</v>
      </c>
      <c r="R80" t="s">
        <v>345</v>
      </c>
      <c r="S80">
        <v>2.6080000000000001</v>
      </c>
      <c r="T80">
        <v>17.556000000000001</v>
      </c>
      <c r="U80">
        <v>27.04</v>
      </c>
      <c r="V80">
        <v>19</v>
      </c>
      <c r="W80" t="s">
        <v>346</v>
      </c>
      <c r="X80">
        <v>1.492</v>
      </c>
      <c r="Y80">
        <v>5.0129999999999999</v>
      </c>
      <c r="Z80">
        <v>6.5810000000000004</v>
      </c>
      <c r="AA80">
        <v>6</v>
      </c>
      <c r="AB80">
        <v>20</v>
      </c>
      <c r="AC80" t="s">
        <v>347</v>
      </c>
      <c r="AD80" t="s">
        <v>348</v>
      </c>
      <c r="AE80" t="s">
        <v>349</v>
      </c>
      <c r="AF80">
        <v>2</v>
      </c>
      <c r="AG80" t="s">
        <v>1050</v>
      </c>
      <c r="AH80" t="s">
        <v>350</v>
      </c>
      <c r="AI80">
        <v>0.5</v>
      </c>
      <c r="AJ80" t="s">
        <v>1051</v>
      </c>
      <c r="AK80" t="s">
        <v>348</v>
      </c>
      <c r="AM80" t="s">
        <v>636</v>
      </c>
      <c r="AN80">
        <v>-99</v>
      </c>
      <c r="AO80" t="s">
        <v>351</v>
      </c>
      <c r="AP80" t="s">
        <v>351</v>
      </c>
      <c r="AQ80" t="s">
        <v>351</v>
      </c>
      <c r="AR80" t="s">
        <v>351</v>
      </c>
      <c r="AS80" t="s">
        <v>353</v>
      </c>
      <c r="AT80" t="s">
        <v>637</v>
      </c>
      <c r="AU80" t="s">
        <v>637</v>
      </c>
      <c r="AV80" t="s">
        <v>637</v>
      </c>
      <c r="AW80">
        <v>5.6230000000000002</v>
      </c>
      <c r="AX80">
        <v>381.351</v>
      </c>
      <c r="AY80">
        <v>391.15800000000002</v>
      </c>
      <c r="AZ80">
        <v>6</v>
      </c>
      <c r="BA80">
        <v>10.781000000000001</v>
      </c>
      <c r="BB80">
        <v>765.43700000000001</v>
      </c>
      <c r="BC80">
        <v>766.88900000000001</v>
      </c>
      <c r="BD80">
        <v>83</v>
      </c>
      <c r="BE80" t="s">
        <v>354</v>
      </c>
      <c r="BF80" t="s">
        <v>384</v>
      </c>
      <c r="BG80" t="s">
        <v>377</v>
      </c>
      <c r="BH80" t="s">
        <v>357</v>
      </c>
      <c r="BI80" t="s">
        <v>384</v>
      </c>
      <c r="BJ80" t="s">
        <v>377</v>
      </c>
      <c r="BK80" t="s">
        <v>358</v>
      </c>
      <c r="BL80" t="s">
        <v>355</v>
      </c>
      <c r="BM80" t="s">
        <v>360</v>
      </c>
      <c r="BN80" t="s">
        <v>361</v>
      </c>
      <c r="BO80" t="s">
        <v>355</v>
      </c>
      <c r="BP80" t="s">
        <v>356</v>
      </c>
      <c r="BQ80" t="s">
        <v>576</v>
      </c>
      <c r="BR80" t="s">
        <v>355</v>
      </c>
      <c r="BS80" t="s">
        <v>356</v>
      </c>
      <c r="BT80" t="s">
        <v>354</v>
      </c>
      <c r="BU80" t="s">
        <v>384</v>
      </c>
      <c r="BV80" t="s">
        <v>356</v>
      </c>
      <c r="CS80">
        <v>5.1379999999999999</v>
      </c>
      <c r="CT80">
        <v>67.561999999999998</v>
      </c>
      <c r="CU80">
        <v>72.581000000000003</v>
      </c>
      <c r="CV80">
        <v>12</v>
      </c>
      <c r="CW80" t="s">
        <v>363</v>
      </c>
      <c r="CX80" t="s">
        <v>363</v>
      </c>
      <c r="CY80" t="s">
        <v>363</v>
      </c>
      <c r="CZ80" t="s">
        <v>363</v>
      </c>
      <c r="DA80" t="s">
        <v>363</v>
      </c>
      <c r="DB80" t="s">
        <v>363</v>
      </c>
      <c r="DC80" t="s">
        <v>372</v>
      </c>
      <c r="DF80" t="s">
        <v>363</v>
      </c>
      <c r="DG80">
        <v>14.803000000000001</v>
      </c>
      <c r="DH80">
        <v>14.803000000000001</v>
      </c>
      <c r="DI80">
        <v>16.812999999999999</v>
      </c>
      <c r="DJ80">
        <v>1</v>
      </c>
      <c r="DK80" t="s">
        <v>365</v>
      </c>
      <c r="DL80">
        <v>1.875</v>
      </c>
      <c r="DM80">
        <v>299.32900000000001</v>
      </c>
      <c r="DN80">
        <v>300.005</v>
      </c>
      <c r="DO80">
        <v>112</v>
      </c>
      <c r="DP80">
        <v>0.622</v>
      </c>
      <c r="DQ80">
        <v>459.39100000000002</v>
      </c>
      <c r="DR80">
        <v>461.08199999999999</v>
      </c>
      <c r="DS80">
        <v>248</v>
      </c>
      <c r="DT80" t="s">
        <v>1052</v>
      </c>
      <c r="DU80" t="s">
        <v>355</v>
      </c>
      <c r="DV80" t="s">
        <v>360</v>
      </c>
      <c r="DW80" t="s">
        <v>687</v>
      </c>
      <c r="DX80" t="s">
        <v>355</v>
      </c>
      <c r="DY80" t="s">
        <v>360</v>
      </c>
      <c r="DZ80" t="s">
        <v>1171</v>
      </c>
      <c r="EA80" t="s">
        <v>355</v>
      </c>
      <c r="EB80" t="s">
        <v>360</v>
      </c>
      <c r="EC80" t="s">
        <v>369</v>
      </c>
      <c r="ED80" t="s">
        <v>384</v>
      </c>
      <c r="EE80" t="s">
        <v>356</v>
      </c>
      <c r="EF80" t="s">
        <v>383</v>
      </c>
      <c r="EG80" t="s">
        <v>355</v>
      </c>
      <c r="EH80" t="s">
        <v>356</v>
      </c>
      <c r="EI80" t="s">
        <v>1053</v>
      </c>
      <c r="EJ80" t="s">
        <v>355</v>
      </c>
      <c r="EK80" t="s">
        <v>356</v>
      </c>
      <c r="FH80">
        <v>1.3320000000000001</v>
      </c>
      <c r="FI80">
        <v>37.537999999999997</v>
      </c>
      <c r="FJ80">
        <v>38.338999999999999</v>
      </c>
      <c r="FK80">
        <v>38</v>
      </c>
      <c r="FL80" t="s">
        <v>363</v>
      </c>
      <c r="FM80" t="s">
        <v>363</v>
      </c>
      <c r="FN80" t="s">
        <v>363</v>
      </c>
      <c r="FO80" t="s">
        <v>363</v>
      </c>
      <c r="FP80" t="s">
        <v>363</v>
      </c>
      <c r="FQ80" t="s">
        <v>372</v>
      </c>
      <c r="FR80" t="s">
        <v>364</v>
      </c>
      <c r="FS80" t="s">
        <v>363</v>
      </c>
      <c r="FV80" t="s">
        <v>363</v>
      </c>
      <c r="JG80">
        <v>1</v>
      </c>
      <c r="JH80" t="s">
        <v>373</v>
      </c>
      <c r="JI80" t="str">
        <f t="shared" si="6"/>
        <v>UML</v>
      </c>
      <c r="JJ80" t="str">
        <f t="shared" si="7"/>
        <v>G1</v>
      </c>
      <c r="JK80" s="1" t="s">
        <v>1128</v>
      </c>
    </row>
    <row r="81" spans="1:271" x14ac:dyDescent="0.2">
      <c r="A81" t="str">
        <f t="shared" si="5"/>
        <v>R_1fa5N3h6IRey3Ws</v>
      </c>
      <c r="B81" s="19">
        <v>42996.528240740743</v>
      </c>
      <c r="C81" s="19">
        <v>42996.55605324074</v>
      </c>
      <c r="D81" t="s">
        <v>237</v>
      </c>
      <c r="F81">
        <v>100</v>
      </c>
      <c r="G81">
        <v>2403</v>
      </c>
      <c r="H81" t="b">
        <v>1</v>
      </c>
      <c r="I81" s="19">
        <v>42996.556064814817</v>
      </c>
      <c r="J81" t="s">
        <v>1054</v>
      </c>
      <c r="Q81" t="s">
        <v>344</v>
      </c>
      <c r="R81" t="s">
        <v>345</v>
      </c>
      <c r="S81">
        <v>52.633000000000003</v>
      </c>
      <c r="T81">
        <v>53.241</v>
      </c>
      <c r="U81">
        <v>55.225999999999999</v>
      </c>
      <c r="V81">
        <v>3</v>
      </c>
      <c r="W81" t="s">
        <v>346</v>
      </c>
      <c r="X81">
        <v>2.8170000000000002</v>
      </c>
      <c r="Y81">
        <v>7.0960000000000001</v>
      </c>
      <c r="Z81">
        <v>8.8239999999999998</v>
      </c>
      <c r="AA81">
        <v>3</v>
      </c>
      <c r="AB81">
        <v>20</v>
      </c>
      <c r="AC81" t="s">
        <v>347</v>
      </c>
      <c r="AD81" t="s">
        <v>348</v>
      </c>
      <c r="AE81" t="s">
        <v>671</v>
      </c>
      <c r="AF81">
        <v>2</v>
      </c>
      <c r="AG81" t="s">
        <v>1055</v>
      </c>
      <c r="AH81" t="s">
        <v>350</v>
      </c>
      <c r="AI81">
        <v>5</v>
      </c>
      <c r="AJ81" t="s">
        <v>1056</v>
      </c>
      <c r="AK81" t="s">
        <v>348</v>
      </c>
      <c r="AM81" t="s">
        <v>636</v>
      </c>
      <c r="AN81">
        <v>-99</v>
      </c>
      <c r="AO81" t="s">
        <v>637</v>
      </c>
      <c r="AP81" t="s">
        <v>637</v>
      </c>
      <c r="AQ81" t="s">
        <v>637</v>
      </c>
      <c r="AR81" t="s">
        <v>637</v>
      </c>
      <c r="AS81" t="s">
        <v>637</v>
      </c>
      <c r="AT81" t="s">
        <v>637</v>
      </c>
      <c r="AU81" t="s">
        <v>637</v>
      </c>
      <c r="AV81" t="s">
        <v>637</v>
      </c>
      <c r="AW81">
        <v>31.463000000000001</v>
      </c>
      <c r="AX81">
        <v>595.73900000000003</v>
      </c>
      <c r="AY81">
        <v>597.39400000000001</v>
      </c>
      <c r="AZ81">
        <v>9</v>
      </c>
      <c r="CS81">
        <v>16.155000000000001</v>
      </c>
      <c r="CT81">
        <v>50.006</v>
      </c>
      <c r="CU81">
        <v>51.417999999999999</v>
      </c>
      <c r="CV81">
        <v>8</v>
      </c>
      <c r="CW81" t="s">
        <v>363</v>
      </c>
      <c r="CX81" t="s">
        <v>364</v>
      </c>
      <c r="CY81" t="s">
        <v>363</v>
      </c>
      <c r="CZ81" t="s">
        <v>363</v>
      </c>
      <c r="DA81" t="s">
        <v>363</v>
      </c>
      <c r="DD81" t="s">
        <v>363</v>
      </c>
      <c r="DE81" t="s">
        <v>364</v>
      </c>
      <c r="DF81" t="s">
        <v>364</v>
      </c>
      <c r="DG81">
        <v>13.782999999999999</v>
      </c>
      <c r="DH81">
        <v>13.782999999999999</v>
      </c>
      <c r="DI81">
        <v>16.699000000000002</v>
      </c>
      <c r="DJ81">
        <v>1</v>
      </c>
      <c r="DK81" t="s">
        <v>365</v>
      </c>
      <c r="DL81">
        <v>0</v>
      </c>
      <c r="DM81">
        <v>0</v>
      </c>
      <c r="DN81">
        <v>300.00700000000001</v>
      </c>
      <c r="DO81">
        <v>0</v>
      </c>
      <c r="FH81">
        <v>9.8979999999999997</v>
      </c>
      <c r="FI81">
        <v>36.009</v>
      </c>
      <c r="FJ81">
        <v>38.024000000000001</v>
      </c>
      <c r="FK81">
        <v>9</v>
      </c>
      <c r="FL81" t="s">
        <v>372</v>
      </c>
      <c r="FM81" t="s">
        <v>363</v>
      </c>
      <c r="FN81" t="s">
        <v>364</v>
      </c>
      <c r="FO81" t="s">
        <v>363</v>
      </c>
      <c r="FP81" t="s">
        <v>363</v>
      </c>
      <c r="FQ81" t="s">
        <v>372</v>
      </c>
      <c r="FT81" t="s">
        <v>364</v>
      </c>
      <c r="FU81" t="s">
        <v>363</v>
      </c>
      <c r="FV81" t="s">
        <v>363</v>
      </c>
      <c r="GS81">
        <v>76.718000000000004</v>
      </c>
      <c r="GT81">
        <v>744.26300000000003</v>
      </c>
      <c r="GU81">
        <v>745.28200000000004</v>
      </c>
      <c r="GV81">
        <v>47</v>
      </c>
      <c r="GW81" t="s">
        <v>1057</v>
      </c>
      <c r="GX81" t="s">
        <v>384</v>
      </c>
      <c r="GY81" t="s">
        <v>356</v>
      </c>
      <c r="GZ81" t="s">
        <v>1195</v>
      </c>
      <c r="HA81" t="s">
        <v>384</v>
      </c>
      <c r="HB81" t="s">
        <v>356</v>
      </c>
      <c r="HC81" t="s">
        <v>1180</v>
      </c>
      <c r="HD81" t="s">
        <v>384</v>
      </c>
      <c r="HE81" t="s">
        <v>356</v>
      </c>
      <c r="HF81" t="s">
        <v>1200</v>
      </c>
      <c r="HG81" t="s">
        <v>384</v>
      </c>
      <c r="HH81" t="s">
        <v>356</v>
      </c>
      <c r="HI81" t="s">
        <v>1058</v>
      </c>
      <c r="HJ81" t="s">
        <v>384</v>
      </c>
      <c r="HK81" t="s">
        <v>356</v>
      </c>
      <c r="HL81" t="s">
        <v>371</v>
      </c>
      <c r="HM81" t="s">
        <v>384</v>
      </c>
      <c r="HN81" t="s">
        <v>356</v>
      </c>
      <c r="IK81">
        <v>27.25</v>
      </c>
      <c r="IL81">
        <v>368.10700000000003</v>
      </c>
      <c r="IM81">
        <v>370.29300000000001</v>
      </c>
      <c r="IN81">
        <v>31</v>
      </c>
      <c r="IO81" t="s">
        <v>796</v>
      </c>
      <c r="IP81" t="s">
        <v>378</v>
      </c>
      <c r="IQ81" t="s">
        <v>368</v>
      </c>
      <c r="IR81" t="s">
        <v>866</v>
      </c>
      <c r="IS81" t="s">
        <v>355</v>
      </c>
      <c r="IT81" t="s">
        <v>360</v>
      </c>
      <c r="IU81" t="s">
        <v>867</v>
      </c>
      <c r="IV81" t="s">
        <v>378</v>
      </c>
      <c r="IW81" t="s">
        <v>368</v>
      </c>
      <c r="IX81" t="s">
        <v>361</v>
      </c>
      <c r="IY81" t="s">
        <v>378</v>
      </c>
      <c r="IZ81" t="s">
        <v>368</v>
      </c>
      <c r="JA81" t="s">
        <v>1044</v>
      </c>
      <c r="JB81" t="s">
        <v>355</v>
      </c>
      <c r="JC81" t="s">
        <v>360</v>
      </c>
      <c r="JD81" t="s">
        <v>354</v>
      </c>
      <c r="JE81" t="s">
        <v>359</v>
      </c>
      <c r="JF81" t="s">
        <v>368</v>
      </c>
      <c r="JG81">
        <v>1</v>
      </c>
      <c r="JH81" t="s">
        <v>529</v>
      </c>
      <c r="JI81" t="str">
        <f t="shared" si="6"/>
        <v>Tabular</v>
      </c>
      <c r="JJ81" t="str">
        <f t="shared" si="7"/>
        <v>G2</v>
      </c>
      <c r="JK81" s="1" t="s">
        <v>1128</v>
      </c>
    </row>
    <row r="82" spans="1:271" x14ac:dyDescent="0.2">
      <c r="A82" t="str">
        <f t="shared" si="5"/>
        <v>R_PFfVlu4kmGXBRrH</v>
      </c>
      <c r="B82" s="19">
        <v>42996.52851851852</v>
      </c>
      <c r="C82" s="19">
        <v>42996.556331018517</v>
      </c>
      <c r="D82" t="s">
        <v>237</v>
      </c>
      <c r="F82">
        <v>100</v>
      </c>
      <c r="G82">
        <v>2403</v>
      </c>
      <c r="H82" t="b">
        <v>1</v>
      </c>
      <c r="I82" s="19">
        <v>42996.556342592594</v>
      </c>
      <c r="J82" t="s">
        <v>1059</v>
      </c>
      <c r="Q82" t="s">
        <v>344</v>
      </c>
      <c r="R82" t="s">
        <v>345</v>
      </c>
      <c r="S82">
        <v>48.71</v>
      </c>
      <c r="T82">
        <v>91.070999999999998</v>
      </c>
      <c r="U82">
        <v>92.855999999999995</v>
      </c>
      <c r="V82">
        <v>3</v>
      </c>
      <c r="W82" t="s">
        <v>346</v>
      </c>
      <c r="X82">
        <v>2.8109999999999999</v>
      </c>
      <c r="Y82">
        <v>8.5990000000000002</v>
      </c>
      <c r="Z82">
        <v>10.356999999999999</v>
      </c>
      <c r="AA82">
        <v>3</v>
      </c>
      <c r="AB82">
        <v>22</v>
      </c>
      <c r="AC82" t="s">
        <v>347</v>
      </c>
      <c r="AD82" t="s">
        <v>348</v>
      </c>
      <c r="AE82" t="s">
        <v>382</v>
      </c>
      <c r="AF82">
        <v>4</v>
      </c>
      <c r="AG82" t="s">
        <v>1060</v>
      </c>
      <c r="AH82" t="s">
        <v>350</v>
      </c>
      <c r="AI82">
        <v>3</v>
      </c>
      <c r="AJ82">
        <v>-99</v>
      </c>
      <c r="AK82" t="s">
        <v>348</v>
      </c>
      <c r="AM82" t="s">
        <v>636</v>
      </c>
      <c r="AN82">
        <v>-99</v>
      </c>
      <c r="AO82" t="s">
        <v>353</v>
      </c>
      <c r="AP82" t="s">
        <v>353</v>
      </c>
      <c r="AQ82" t="s">
        <v>353</v>
      </c>
      <c r="AR82" t="s">
        <v>353</v>
      </c>
      <c r="AS82" t="s">
        <v>351</v>
      </c>
      <c r="AT82" t="s">
        <v>351</v>
      </c>
      <c r="AU82" t="s">
        <v>353</v>
      </c>
      <c r="AV82" t="s">
        <v>352</v>
      </c>
      <c r="AW82">
        <v>8.9659999999999993</v>
      </c>
      <c r="AX82">
        <v>514.56500000000005</v>
      </c>
      <c r="AY82">
        <v>518.173</v>
      </c>
      <c r="AZ82">
        <v>4</v>
      </c>
      <c r="BA82">
        <v>9.31</v>
      </c>
      <c r="BB82">
        <v>724.99199999999996</v>
      </c>
      <c r="BC82">
        <v>726.755</v>
      </c>
      <c r="BD82">
        <v>52</v>
      </c>
      <c r="BE82" t="s">
        <v>354</v>
      </c>
      <c r="BF82" t="s">
        <v>384</v>
      </c>
      <c r="BG82" t="s">
        <v>356</v>
      </c>
      <c r="BH82" t="s">
        <v>357</v>
      </c>
      <c r="BI82" t="s">
        <v>384</v>
      </c>
      <c r="BJ82" t="s">
        <v>356</v>
      </c>
      <c r="BK82" t="s">
        <v>685</v>
      </c>
      <c r="BL82" t="s">
        <v>355</v>
      </c>
      <c r="BM82" t="s">
        <v>360</v>
      </c>
      <c r="BN82" t="s">
        <v>361</v>
      </c>
      <c r="BO82" t="s">
        <v>384</v>
      </c>
      <c r="BP82" t="s">
        <v>356</v>
      </c>
      <c r="BQ82" t="s">
        <v>362</v>
      </c>
      <c r="BR82" t="s">
        <v>384</v>
      </c>
      <c r="BS82" t="s">
        <v>356</v>
      </c>
      <c r="BT82" t="s">
        <v>354</v>
      </c>
      <c r="BU82" t="s">
        <v>384</v>
      </c>
      <c r="BV82" t="s">
        <v>356</v>
      </c>
      <c r="CS82">
        <v>5.0919999999999996</v>
      </c>
      <c r="CT82">
        <v>36.713999999999999</v>
      </c>
      <c r="CU82">
        <v>38.618000000000002</v>
      </c>
      <c r="CV82">
        <v>12</v>
      </c>
      <c r="CW82" t="s">
        <v>363</v>
      </c>
      <c r="CX82" t="s">
        <v>363</v>
      </c>
      <c r="CY82" t="s">
        <v>363</v>
      </c>
      <c r="CZ82" t="s">
        <v>363</v>
      </c>
      <c r="DA82" t="s">
        <v>363</v>
      </c>
      <c r="DB82" t="s">
        <v>387</v>
      </c>
      <c r="DC82" t="s">
        <v>363</v>
      </c>
      <c r="DF82" t="s">
        <v>387</v>
      </c>
      <c r="DG82">
        <v>12.388</v>
      </c>
      <c r="DH82">
        <v>12.388</v>
      </c>
      <c r="DI82">
        <v>14.914</v>
      </c>
      <c r="DJ82">
        <v>1</v>
      </c>
      <c r="DK82" t="s">
        <v>365</v>
      </c>
      <c r="DL82">
        <v>5.7279999999999998</v>
      </c>
      <c r="DM82">
        <v>235.71100000000001</v>
      </c>
      <c r="DN82">
        <v>300.00099999999998</v>
      </c>
      <c r="DO82">
        <v>10</v>
      </c>
      <c r="DP82">
        <v>0.17699999999999999</v>
      </c>
      <c r="DQ82">
        <v>497.41899999999998</v>
      </c>
      <c r="DR82">
        <v>498.79599999999999</v>
      </c>
      <c r="DS82">
        <v>108</v>
      </c>
      <c r="DT82" t="s">
        <v>849</v>
      </c>
      <c r="DU82" t="s">
        <v>359</v>
      </c>
      <c r="DV82" t="s">
        <v>368</v>
      </c>
      <c r="DW82" t="s">
        <v>1172</v>
      </c>
      <c r="DX82" t="s">
        <v>359</v>
      </c>
      <c r="DY82" t="s">
        <v>368</v>
      </c>
      <c r="DZ82" t="s">
        <v>1173</v>
      </c>
      <c r="EA82" t="s">
        <v>359</v>
      </c>
      <c r="EB82" t="s">
        <v>368</v>
      </c>
      <c r="EC82" t="s">
        <v>1174</v>
      </c>
      <c r="ED82" t="s">
        <v>359</v>
      </c>
      <c r="EE82" t="s">
        <v>368</v>
      </c>
      <c r="EF82" t="s">
        <v>354</v>
      </c>
      <c r="EG82" t="s">
        <v>359</v>
      </c>
      <c r="EH82" t="s">
        <v>368</v>
      </c>
      <c r="EI82" t="s">
        <v>1061</v>
      </c>
      <c r="EJ82" t="s">
        <v>359</v>
      </c>
      <c r="EK82" t="s">
        <v>368</v>
      </c>
      <c r="FH82">
        <v>3.14</v>
      </c>
      <c r="FI82">
        <v>27.917999999999999</v>
      </c>
      <c r="FJ82">
        <v>29.427</v>
      </c>
      <c r="FK82">
        <v>12</v>
      </c>
      <c r="FL82" t="s">
        <v>363</v>
      </c>
      <c r="FM82" t="s">
        <v>363</v>
      </c>
      <c r="FN82" t="s">
        <v>363</v>
      </c>
      <c r="FO82" t="s">
        <v>363</v>
      </c>
      <c r="FP82" t="s">
        <v>363</v>
      </c>
      <c r="FQ82" t="s">
        <v>372</v>
      </c>
      <c r="FR82" t="s">
        <v>372</v>
      </c>
      <c r="FS82" t="s">
        <v>363</v>
      </c>
      <c r="FV82" t="s">
        <v>363</v>
      </c>
      <c r="JG82">
        <v>0</v>
      </c>
      <c r="JH82" t="s">
        <v>390</v>
      </c>
      <c r="JI82" t="str">
        <f t="shared" si="6"/>
        <v>CORAS</v>
      </c>
      <c r="JJ82" t="str">
        <f t="shared" si="7"/>
        <v>G1</v>
      </c>
      <c r="JK82" s="1" t="s">
        <v>1128</v>
      </c>
    </row>
    <row r="83" spans="1:271" x14ac:dyDescent="0.2">
      <c r="A83" t="str">
        <f t="shared" si="5"/>
        <v>R_7OjeLEJ3nO8pSEh</v>
      </c>
      <c r="B83" s="19">
        <v>42996.528020833335</v>
      </c>
      <c r="C83" s="19">
        <v>42996.556400462963</v>
      </c>
      <c r="D83" t="s">
        <v>237</v>
      </c>
      <c r="F83">
        <v>100</v>
      </c>
      <c r="G83">
        <v>2452</v>
      </c>
      <c r="H83" t="b">
        <v>1</v>
      </c>
      <c r="I83" s="19">
        <v>42996.55641203704</v>
      </c>
      <c r="J83" t="s">
        <v>1062</v>
      </c>
      <c r="Q83" t="s">
        <v>344</v>
      </c>
      <c r="R83" t="s">
        <v>345</v>
      </c>
      <c r="S83">
        <v>47.613999999999997</v>
      </c>
      <c r="T83">
        <v>50.674999999999997</v>
      </c>
      <c r="U83">
        <v>55.594999999999999</v>
      </c>
      <c r="V83">
        <v>2</v>
      </c>
      <c r="W83" t="s">
        <v>346</v>
      </c>
      <c r="X83">
        <v>1.8480000000000001</v>
      </c>
      <c r="Y83">
        <v>9.1379999999999999</v>
      </c>
      <c r="Z83">
        <v>16.279</v>
      </c>
      <c r="AA83">
        <v>3</v>
      </c>
      <c r="AB83">
        <v>20</v>
      </c>
      <c r="AC83" t="s">
        <v>347</v>
      </c>
      <c r="AD83" t="s">
        <v>348</v>
      </c>
      <c r="AE83" t="s">
        <v>671</v>
      </c>
      <c r="AF83">
        <v>2</v>
      </c>
      <c r="AG83" t="s">
        <v>1063</v>
      </c>
      <c r="AH83" t="s">
        <v>350</v>
      </c>
      <c r="AI83">
        <v>3</v>
      </c>
      <c r="AJ83" t="s">
        <v>1064</v>
      </c>
      <c r="AK83" t="s">
        <v>348</v>
      </c>
      <c r="AM83" t="s">
        <v>636</v>
      </c>
      <c r="AN83">
        <v>-99</v>
      </c>
      <c r="AO83" t="s">
        <v>637</v>
      </c>
      <c r="AP83" t="s">
        <v>637</v>
      </c>
      <c r="AQ83" t="s">
        <v>637</v>
      </c>
      <c r="AR83" t="s">
        <v>637</v>
      </c>
      <c r="AS83" t="s">
        <v>637</v>
      </c>
      <c r="AT83" t="s">
        <v>637</v>
      </c>
      <c r="AU83" t="s">
        <v>637</v>
      </c>
      <c r="AV83" t="s">
        <v>351</v>
      </c>
      <c r="AW83">
        <v>450.06900000000002</v>
      </c>
      <c r="AX83">
        <v>484.60399999999998</v>
      </c>
      <c r="AY83">
        <v>496.642</v>
      </c>
      <c r="AZ83">
        <v>4</v>
      </c>
      <c r="BA83">
        <v>5.6760000000000002</v>
      </c>
      <c r="BB83">
        <v>913.83100000000002</v>
      </c>
      <c r="BC83">
        <v>916.41300000000001</v>
      </c>
      <c r="BD83">
        <v>59</v>
      </c>
      <c r="BE83" t="s">
        <v>383</v>
      </c>
      <c r="BF83" t="s">
        <v>378</v>
      </c>
      <c r="BG83" t="s">
        <v>368</v>
      </c>
      <c r="BH83" t="s">
        <v>357</v>
      </c>
      <c r="BI83" t="s">
        <v>384</v>
      </c>
      <c r="BJ83" t="s">
        <v>360</v>
      </c>
      <c r="BK83" t="s">
        <v>358</v>
      </c>
      <c r="BL83" t="s">
        <v>384</v>
      </c>
      <c r="BM83" t="s">
        <v>360</v>
      </c>
      <c r="BN83" t="s">
        <v>361</v>
      </c>
      <c r="BO83" t="s">
        <v>359</v>
      </c>
      <c r="BP83" t="s">
        <v>368</v>
      </c>
      <c r="BQ83" t="s">
        <v>362</v>
      </c>
      <c r="BR83" t="s">
        <v>384</v>
      </c>
      <c r="BS83" t="s">
        <v>360</v>
      </c>
      <c r="BT83" t="s">
        <v>354</v>
      </c>
      <c r="BU83" t="s">
        <v>384</v>
      </c>
      <c r="BV83" t="s">
        <v>360</v>
      </c>
      <c r="CS83">
        <v>3.6720000000000002</v>
      </c>
      <c r="CT83">
        <v>47.911000000000001</v>
      </c>
      <c r="CU83">
        <v>49.753999999999998</v>
      </c>
      <c r="CV83">
        <v>10</v>
      </c>
      <c r="CW83" t="s">
        <v>363</v>
      </c>
      <c r="CX83" t="s">
        <v>364</v>
      </c>
      <c r="CY83" t="s">
        <v>363</v>
      </c>
      <c r="CZ83" t="s">
        <v>372</v>
      </c>
      <c r="DA83" t="s">
        <v>372</v>
      </c>
      <c r="DB83" t="s">
        <v>363</v>
      </c>
      <c r="DC83" t="s">
        <v>363</v>
      </c>
      <c r="DF83" t="s">
        <v>363</v>
      </c>
      <c r="DG83">
        <v>14.683999999999999</v>
      </c>
      <c r="DH83">
        <v>14.683999999999999</v>
      </c>
      <c r="DI83">
        <v>16.678999999999998</v>
      </c>
      <c r="DJ83">
        <v>1</v>
      </c>
      <c r="DK83" t="s">
        <v>365</v>
      </c>
      <c r="DL83">
        <v>9.2349999999999994</v>
      </c>
      <c r="DM83">
        <v>9.2349999999999994</v>
      </c>
      <c r="DN83">
        <v>300.00200000000001</v>
      </c>
      <c r="DO83">
        <v>1</v>
      </c>
      <c r="DP83">
        <v>8.58</v>
      </c>
      <c r="DQ83">
        <v>332.8</v>
      </c>
      <c r="DR83">
        <v>334.05599999999998</v>
      </c>
      <c r="DS83">
        <v>50</v>
      </c>
      <c r="DT83" t="s">
        <v>878</v>
      </c>
      <c r="DU83" t="s">
        <v>378</v>
      </c>
      <c r="DV83" t="s">
        <v>368</v>
      </c>
      <c r="DW83" t="s">
        <v>699</v>
      </c>
      <c r="DX83" t="s">
        <v>378</v>
      </c>
      <c r="DY83" t="s">
        <v>368</v>
      </c>
      <c r="DZ83" t="s">
        <v>565</v>
      </c>
      <c r="EA83" t="s">
        <v>378</v>
      </c>
      <c r="EB83" t="s">
        <v>368</v>
      </c>
      <c r="EC83" t="s">
        <v>369</v>
      </c>
      <c r="ED83" t="s">
        <v>384</v>
      </c>
      <c r="EE83" t="s">
        <v>360</v>
      </c>
      <c r="EF83" t="s">
        <v>361</v>
      </c>
      <c r="EG83" t="s">
        <v>359</v>
      </c>
      <c r="EH83" t="s">
        <v>368</v>
      </c>
      <c r="EI83" t="s">
        <v>884</v>
      </c>
      <c r="EJ83" t="s">
        <v>378</v>
      </c>
      <c r="EK83" t="s">
        <v>368</v>
      </c>
      <c r="FH83">
        <v>4.1680000000000001</v>
      </c>
      <c r="FI83">
        <v>34.055</v>
      </c>
      <c r="FJ83">
        <v>34.985999999999997</v>
      </c>
      <c r="FK83">
        <v>13</v>
      </c>
      <c r="FL83" t="s">
        <v>372</v>
      </c>
      <c r="FM83" t="s">
        <v>363</v>
      </c>
      <c r="FN83" t="s">
        <v>363</v>
      </c>
      <c r="FO83" t="s">
        <v>363</v>
      </c>
      <c r="FP83" t="s">
        <v>363</v>
      </c>
      <c r="FQ83" t="s">
        <v>375</v>
      </c>
      <c r="FR83" t="s">
        <v>375</v>
      </c>
      <c r="FS83" t="s">
        <v>363</v>
      </c>
      <c r="FV83" t="s">
        <v>363</v>
      </c>
      <c r="JG83">
        <v>0</v>
      </c>
      <c r="JH83" t="s">
        <v>390</v>
      </c>
      <c r="JI83" t="str">
        <f t="shared" si="6"/>
        <v>CORAS</v>
      </c>
      <c r="JJ83" t="str">
        <f t="shared" si="7"/>
        <v>G1</v>
      </c>
      <c r="JK83" s="1" t="s">
        <v>1128</v>
      </c>
    </row>
    <row r="84" spans="1:271" x14ac:dyDescent="0.2">
      <c r="A84" t="str">
        <f t="shared" si="5"/>
        <v>R_2dEXseH6bzYEmSN</v>
      </c>
      <c r="B84" s="19">
        <v>42996.527939814812</v>
      </c>
      <c r="C84" s="19">
        <v>42996.556504629632</v>
      </c>
      <c r="D84" t="s">
        <v>237</v>
      </c>
      <c r="F84">
        <v>100</v>
      </c>
      <c r="G84">
        <v>2467</v>
      </c>
      <c r="H84" t="b">
        <v>1</v>
      </c>
      <c r="I84" s="19">
        <v>42996.556504629632</v>
      </c>
      <c r="J84" t="s">
        <v>1065</v>
      </c>
      <c r="Q84" t="s">
        <v>344</v>
      </c>
      <c r="R84" t="s">
        <v>345</v>
      </c>
      <c r="S84">
        <v>100.467</v>
      </c>
      <c r="T84">
        <v>100.467</v>
      </c>
      <c r="U84">
        <v>103.024</v>
      </c>
      <c r="V84">
        <v>1</v>
      </c>
      <c r="W84" t="s">
        <v>346</v>
      </c>
      <c r="X84">
        <v>2.2709999999999999</v>
      </c>
      <c r="Y84">
        <v>7.1479999999999997</v>
      </c>
      <c r="Z84">
        <v>8.7430000000000003</v>
      </c>
      <c r="AA84">
        <v>3</v>
      </c>
      <c r="AB84">
        <v>20</v>
      </c>
      <c r="AC84" t="s">
        <v>347</v>
      </c>
      <c r="AD84" t="s">
        <v>348</v>
      </c>
      <c r="AE84" t="s">
        <v>382</v>
      </c>
      <c r="AF84">
        <v>3</v>
      </c>
      <c r="AG84" t="s">
        <v>1066</v>
      </c>
      <c r="AH84" t="s">
        <v>350</v>
      </c>
      <c r="AI84">
        <v>5</v>
      </c>
      <c r="AJ84" t="s">
        <v>1067</v>
      </c>
      <c r="AK84" t="s">
        <v>348</v>
      </c>
      <c r="AM84" t="s">
        <v>1068</v>
      </c>
      <c r="AN84">
        <v>-99</v>
      </c>
      <c r="AO84" t="s">
        <v>637</v>
      </c>
      <c r="AP84" t="s">
        <v>637</v>
      </c>
      <c r="AQ84" t="s">
        <v>351</v>
      </c>
      <c r="AR84" t="s">
        <v>637</v>
      </c>
      <c r="AS84" t="s">
        <v>351</v>
      </c>
      <c r="AT84" t="s">
        <v>637</v>
      </c>
      <c r="AU84" t="s">
        <v>353</v>
      </c>
      <c r="AV84" t="s">
        <v>351</v>
      </c>
      <c r="AW84">
        <v>2.6709999999999998</v>
      </c>
      <c r="AX84">
        <v>386.01400000000001</v>
      </c>
      <c r="AY84">
        <v>403.09</v>
      </c>
      <c r="AZ84">
        <v>4</v>
      </c>
      <c r="BW84">
        <v>98.88</v>
      </c>
      <c r="BX84">
        <v>789.67100000000005</v>
      </c>
      <c r="BY84">
        <v>791.00199999999995</v>
      </c>
      <c r="BZ84">
        <v>36</v>
      </c>
      <c r="CA84" t="s">
        <v>366</v>
      </c>
      <c r="CB84" t="s">
        <v>355</v>
      </c>
      <c r="CC84" t="s">
        <v>360</v>
      </c>
      <c r="CD84" t="s">
        <v>687</v>
      </c>
      <c r="CE84" t="s">
        <v>384</v>
      </c>
      <c r="CF84" t="s">
        <v>360</v>
      </c>
      <c r="CG84" t="s">
        <v>604</v>
      </c>
      <c r="CH84" t="s">
        <v>384</v>
      </c>
      <c r="CI84" t="s">
        <v>356</v>
      </c>
      <c r="CJ84" t="s">
        <v>369</v>
      </c>
      <c r="CK84" t="s">
        <v>355</v>
      </c>
      <c r="CL84" t="s">
        <v>360</v>
      </c>
      <c r="CM84" t="s">
        <v>646</v>
      </c>
      <c r="CN84" t="s">
        <v>384</v>
      </c>
      <c r="CO84" t="s">
        <v>356</v>
      </c>
      <c r="CP84" t="s">
        <v>371</v>
      </c>
      <c r="CQ84" t="s">
        <v>384</v>
      </c>
      <c r="CR84" t="s">
        <v>360</v>
      </c>
      <c r="CS84">
        <v>6.28</v>
      </c>
      <c r="CT84">
        <v>61.609000000000002</v>
      </c>
      <c r="CU84">
        <v>63.058999999999997</v>
      </c>
      <c r="CV84">
        <v>9</v>
      </c>
      <c r="CW84" t="s">
        <v>387</v>
      </c>
      <c r="CX84" t="s">
        <v>363</v>
      </c>
      <c r="CY84" t="s">
        <v>364</v>
      </c>
      <c r="CZ84" t="s">
        <v>363</v>
      </c>
      <c r="DA84" t="s">
        <v>363</v>
      </c>
      <c r="DB84" t="s">
        <v>387</v>
      </c>
      <c r="DC84" t="s">
        <v>387</v>
      </c>
      <c r="DF84" t="s">
        <v>363</v>
      </c>
      <c r="DG84">
        <v>14.569000000000001</v>
      </c>
      <c r="DH84">
        <v>16.602</v>
      </c>
      <c r="DI84">
        <v>17.381</v>
      </c>
      <c r="DJ84">
        <v>2</v>
      </c>
      <c r="DK84" t="s">
        <v>365</v>
      </c>
      <c r="DL84">
        <v>276.09199999999998</v>
      </c>
      <c r="DM84">
        <v>276.09199999999998</v>
      </c>
      <c r="DN84">
        <v>300.01499999999999</v>
      </c>
      <c r="DO84">
        <v>1</v>
      </c>
      <c r="EL84">
        <v>81.546999999999997</v>
      </c>
      <c r="EM84">
        <v>502.892</v>
      </c>
      <c r="EN84">
        <v>506.26299999999998</v>
      </c>
      <c r="EO84">
        <v>36</v>
      </c>
      <c r="EP84" t="s">
        <v>380</v>
      </c>
      <c r="EQ84" t="s">
        <v>355</v>
      </c>
      <c r="ER84" t="s">
        <v>360</v>
      </c>
      <c r="ES84" t="s">
        <v>1175</v>
      </c>
      <c r="ET84" t="s">
        <v>359</v>
      </c>
      <c r="EU84" t="s">
        <v>368</v>
      </c>
      <c r="EV84" t="s">
        <v>1069</v>
      </c>
      <c r="EW84" t="s">
        <v>384</v>
      </c>
      <c r="EX84" t="s">
        <v>360</v>
      </c>
      <c r="EY84" t="s">
        <v>370</v>
      </c>
      <c r="EZ84" t="s">
        <v>384</v>
      </c>
      <c r="FA84" t="s">
        <v>356</v>
      </c>
      <c r="FB84" t="s">
        <v>1070</v>
      </c>
      <c r="FC84" t="s">
        <v>355</v>
      </c>
      <c r="FD84" t="s">
        <v>360</v>
      </c>
      <c r="FE84" t="s">
        <v>646</v>
      </c>
      <c r="FF84" t="s">
        <v>359</v>
      </c>
      <c r="FG84" t="s">
        <v>360</v>
      </c>
      <c r="FH84">
        <v>3.6579999999999999</v>
      </c>
      <c r="FI84">
        <v>40.249000000000002</v>
      </c>
      <c r="FJ84">
        <v>41.863</v>
      </c>
      <c r="FK84">
        <v>10</v>
      </c>
      <c r="FL84" t="s">
        <v>363</v>
      </c>
      <c r="FM84" t="s">
        <v>363</v>
      </c>
      <c r="FN84" t="s">
        <v>363</v>
      </c>
      <c r="FO84" t="s">
        <v>363</v>
      </c>
      <c r="FP84" t="s">
        <v>364</v>
      </c>
      <c r="FQ84" t="s">
        <v>364</v>
      </c>
      <c r="FR84" t="s">
        <v>364</v>
      </c>
      <c r="FS84" t="s">
        <v>363</v>
      </c>
      <c r="FV84" t="s">
        <v>363</v>
      </c>
      <c r="JG84">
        <v>0</v>
      </c>
      <c r="JH84" t="s">
        <v>662</v>
      </c>
      <c r="JI84" t="str">
        <f t="shared" si="6"/>
        <v>UML</v>
      </c>
      <c r="JJ84" t="str">
        <f t="shared" si="7"/>
        <v>G2</v>
      </c>
      <c r="JK84" s="1" t="s">
        <v>1128</v>
      </c>
    </row>
    <row r="85" spans="1:271" x14ac:dyDescent="0.2">
      <c r="A85" t="str">
        <f t="shared" si="5"/>
        <v>R_vCuUsEhKt9IxDMZ</v>
      </c>
      <c r="B85" s="19">
        <v>42996.52789351852</v>
      </c>
      <c r="C85" s="19">
        <v>42996.556562500002</v>
      </c>
      <c r="D85" t="s">
        <v>237</v>
      </c>
      <c r="F85">
        <v>100</v>
      </c>
      <c r="G85">
        <v>2477</v>
      </c>
      <c r="H85" t="b">
        <v>1</v>
      </c>
      <c r="I85" s="19">
        <v>42996.556574074071</v>
      </c>
      <c r="J85" t="s">
        <v>1071</v>
      </c>
      <c r="Q85" t="s">
        <v>344</v>
      </c>
      <c r="R85" t="s">
        <v>345</v>
      </c>
      <c r="S85">
        <v>6.4960000000000004</v>
      </c>
      <c r="T85">
        <v>103.21599999999999</v>
      </c>
      <c r="U85">
        <v>105.19799999999999</v>
      </c>
      <c r="V85">
        <v>11</v>
      </c>
      <c r="W85" t="s">
        <v>346</v>
      </c>
      <c r="X85">
        <v>1.2849999999999999</v>
      </c>
      <c r="Y85">
        <v>5.0490000000000004</v>
      </c>
      <c r="Z85">
        <v>7.024</v>
      </c>
      <c r="AA85">
        <v>3</v>
      </c>
      <c r="AB85">
        <v>20</v>
      </c>
      <c r="AC85" t="s">
        <v>347</v>
      </c>
      <c r="AD85" t="s">
        <v>348</v>
      </c>
      <c r="AE85" t="s">
        <v>382</v>
      </c>
      <c r="AF85">
        <v>2</v>
      </c>
      <c r="AG85" t="s">
        <v>1072</v>
      </c>
      <c r="AH85" t="s">
        <v>348</v>
      </c>
      <c r="AK85" t="s">
        <v>348</v>
      </c>
      <c r="AM85" t="s">
        <v>636</v>
      </c>
      <c r="AN85">
        <v>-99</v>
      </c>
      <c r="AO85" t="s">
        <v>351</v>
      </c>
      <c r="AP85" t="s">
        <v>351</v>
      </c>
      <c r="AQ85" t="s">
        <v>351</v>
      </c>
      <c r="AR85" t="s">
        <v>351</v>
      </c>
      <c r="AS85" t="s">
        <v>637</v>
      </c>
      <c r="AT85" t="s">
        <v>374</v>
      </c>
      <c r="AU85" t="s">
        <v>637</v>
      </c>
      <c r="AV85" t="s">
        <v>637</v>
      </c>
      <c r="AW85">
        <v>384.23399999999998</v>
      </c>
      <c r="AX85">
        <v>387.61200000000002</v>
      </c>
      <c r="AY85">
        <v>392.74799999999999</v>
      </c>
      <c r="AZ85">
        <v>2</v>
      </c>
      <c r="BA85">
        <v>4.0369999999999999</v>
      </c>
      <c r="BB85">
        <v>951.55499999999995</v>
      </c>
      <c r="BC85">
        <v>952.62599999999998</v>
      </c>
      <c r="BD85">
        <v>115</v>
      </c>
      <c r="BE85" t="s">
        <v>383</v>
      </c>
      <c r="BF85" t="s">
        <v>384</v>
      </c>
      <c r="BG85" t="s">
        <v>377</v>
      </c>
      <c r="BH85" t="s">
        <v>357</v>
      </c>
      <c r="BI85" t="s">
        <v>384</v>
      </c>
      <c r="BJ85" t="s">
        <v>356</v>
      </c>
      <c r="BK85" t="s">
        <v>358</v>
      </c>
      <c r="BL85" t="s">
        <v>355</v>
      </c>
      <c r="BM85" t="s">
        <v>356</v>
      </c>
      <c r="BN85" t="s">
        <v>578</v>
      </c>
      <c r="BO85" t="s">
        <v>384</v>
      </c>
      <c r="BP85" t="s">
        <v>356</v>
      </c>
      <c r="BQ85" t="s">
        <v>362</v>
      </c>
      <c r="BR85" t="s">
        <v>384</v>
      </c>
      <c r="BS85" t="s">
        <v>356</v>
      </c>
      <c r="BT85" t="s">
        <v>1073</v>
      </c>
      <c r="BU85" t="s">
        <v>355</v>
      </c>
      <c r="BV85" t="s">
        <v>360</v>
      </c>
      <c r="CS85">
        <v>4.1980000000000004</v>
      </c>
      <c r="CT85">
        <v>27.43</v>
      </c>
      <c r="CU85">
        <v>28.416</v>
      </c>
      <c r="CV85">
        <v>10</v>
      </c>
      <c r="CW85" t="s">
        <v>363</v>
      </c>
      <c r="CX85" t="s">
        <v>363</v>
      </c>
      <c r="CY85" t="s">
        <v>364</v>
      </c>
      <c r="CZ85" t="s">
        <v>363</v>
      </c>
      <c r="DA85" t="s">
        <v>363</v>
      </c>
      <c r="DB85" t="s">
        <v>363</v>
      </c>
      <c r="DC85" t="s">
        <v>363</v>
      </c>
      <c r="DF85" t="s">
        <v>363</v>
      </c>
      <c r="DG85">
        <v>14.207000000000001</v>
      </c>
      <c r="DH85">
        <v>14.207000000000001</v>
      </c>
      <c r="DI85">
        <v>22.672000000000001</v>
      </c>
      <c r="DJ85">
        <v>1</v>
      </c>
      <c r="DK85" t="s">
        <v>365</v>
      </c>
      <c r="DL85">
        <v>1.86</v>
      </c>
      <c r="DM85">
        <v>295.375</v>
      </c>
      <c r="DN85">
        <v>300.00400000000002</v>
      </c>
      <c r="DO85">
        <v>12</v>
      </c>
      <c r="DP85">
        <v>8.16</v>
      </c>
      <c r="DQ85">
        <v>521.69000000000005</v>
      </c>
      <c r="DR85">
        <v>526.12</v>
      </c>
      <c r="DS85">
        <v>78</v>
      </c>
      <c r="DT85" t="s">
        <v>565</v>
      </c>
      <c r="DU85" t="s">
        <v>359</v>
      </c>
      <c r="DV85" t="s">
        <v>360</v>
      </c>
      <c r="DW85" t="s">
        <v>388</v>
      </c>
      <c r="DX85" t="s">
        <v>359</v>
      </c>
      <c r="DY85" t="s">
        <v>368</v>
      </c>
      <c r="DZ85" t="s">
        <v>1176</v>
      </c>
      <c r="EA85" t="s">
        <v>359</v>
      </c>
      <c r="EB85" t="s">
        <v>360</v>
      </c>
      <c r="EC85" t="s">
        <v>1177</v>
      </c>
      <c r="ED85" t="s">
        <v>355</v>
      </c>
      <c r="EE85" t="s">
        <v>356</v>
      </c>
      <c r="EF85" t="s">
        <v>354</v>
      </c>
      <c r="EG85" t="s">
        <v>378</v>
      </c>
      <c r="EH85" t="s">
        <v>368</v>
      </c>
      <c r="EI85" t="s">
        <v>1074</v>
      </c>
      <c r="EJ85" t="s">
        <v>378</v>
      </c>
      <c r="EK85" t="s">
        <v>379</v>
      </c>
      <c r="FH85">
        <v>3.5030000000000001</v>
      </c>
      <c r="FI85">
        <v>29.010999999999999</v>
      </c>
      <c r="FJ85">
        <v>30.321999999999999</v>
      </c>
      <c r="FK85">
        <v>15</v>
      </c>
      <c r="FL85" t="s">
        <v>387</v>
      </c>
      <c r="FM85" t="s">
        <v>387</v>
      </c>
      <c r="FN85" t="s">
        <v>387</v>
      </c>
      <c r="FO85" t="s">
        <v>387</v>
      </c>
      <c r="FP85" t="s">
        <v>363</v>
      </c>
      <c r="FQ85" t="s">
        <v>364</v>
      </c>
      <c r="FR85" t="s">
        <v>375</v>
      </c>
      <c r="FS85" t="s">
        <v>363</v>
      </c>
      <c r="FV85" t="s">
        <v>363</v>
      </c>
      <c r="JG85">
        <v>0</v>
      </c>
      <c r="JH85" t="s">
        <v>373</v>
      </c>
      <c r="JI85" t="str">
        <f t="shared" si="6"/>
        <v>UML</v>
      </c>
      <c r="JJ85" t="str">
        <f t="shared" si="7"/>
        <v>G1</v>
      </c>
      <c r="JK85" s="1" t="s">
        <v>1128</v>
      </c>
    </row>
    <row r="86" spans="1:271" x14ac:dyDescent="0.2">
      <c r="A86" t="str">
        <f t="shared" si="5"/>
        <v>R_2PilrREGZbE2MvA</v>
      </c>
      <c r="B86" s="19">
        <v>42996.528101851851</v>
      </c>
      <c r="C86" s="19">
        <v>42996.556620370371</v>
      </c>
      <c r="D86" t="s">
        <v>237</v>
      </c>
      <c r="F86">
        <v>100</v>
      </c>
      <c r="G86">
        <v>2463</v>
      </c>
      <c r="H86" t="b">
        <v>1</v>
      </c>
      <c r="I86" s="19">
        <v>42996.556620370371</v>
      </c>
      <c r="J86" t="s">
        <v>1075</v>
      </c>
      <c r="Q86" t="s">
        <v>344</v>
      </c>
      <c r="R86" t="s">
        <v>345</v>
      </c>
      <c r="S86">
        <v>68.036000000000001</v>
      </c>
      <c r="T86">
        <v>69.025999999999996</v>
      </c>
      <c r="U86">
        <v>71.045000000000002</v>
      </c>
      <c r="V86">
        <v>2</v>
      </c>
      <c r="W86" t="s">
        <v>346</v>
      </c>
      <c r="X86">
        <v>1.964</v>
      </c>
      <c r="Y86">
        <v>7.2060000000000004</v>
      </c>
      <c r="Z86">
        <v>9.5489999999999995</v>
      </c>
      <c r="AA86">
        <v>3</v>
      </c>
      <c r="AB86">
        <v>21</v>
      </c>
      <c r="AC86" t="s">
        <v>347</v>
      </c>
      <c r="AD86" t="s">
        <v>348</v>
      </c>
      <c r="AE86" t="s">
        <v>671</v>
      </c>
      <c r="AF86">
        <v>3</v>
      </c>
      <c r="AG86" t="s">
        <v>1076</v>
      </c>
      <c r="AH86" t="s">
        <v>348</v>
      </c>
      <c r="AK86" t="s">
        <v>348</v>
      </c>
      <c r="AM86" t="s">
        <v>636</v>
      </c>
      <c r="AN86">
        <v>-99</v>
      </c>
      <c r="AO86" t="s">
        <v>637</v>
      </c>
      <c r="AP86" t="s">
        <v>637</v>
      </c>
      <c r="AQ86" t="s">
        <v>351</v>
      </c>
      <c r="AR86" t="s">
        <v>637</v>
      </c>
      <c r="AS86" t="s">
        <v>637</v>
      </c>
      <c r="AT86" t="s">
        <v>637</v>
      </c>
      <c r="AU86" t="s">
        <v>637</v>
      </c>
      <c r="AV86" t="s">
        <v>637</v>
      </c>
      <c r="AW86">
        <v>0</v>
      </c>
      <c r="AX86">
        <v>0</v>
      </c>
      <c r="AY86">
        <v>464.91199999999998</v>
      </c>
      <c r="AZ86">
        <v>0</v>
      </c>
      <c r="BW86">
        <v>101.843</v>
      </c>
      <c r="BX86">
        <v>980.51499999999999</v>
      </c>
      <c r="BY86">
        <v>982.005</v>
      </c>
      <c r="BZ86">
        <v>59</v>
      </c>
      <c r="CA86" t="s">
        <v>793</v>
      </c>
      <c r="CB86" t="s">
        <v>376</v>
      </c>
      <c r="CC86" t="s">
        <v>377</v>
      </c>
      <c r="CD86" t="s">
        <v>389</v>
      </c>
      <c r="CE86" t="s">
        <v>376</v>
      </c>
      <c r="CF86" t="s">
        <v>377</v>
      </c>
      <c r="CG86" t="s">
        <v>1152</v>
      </c>
      <c r="CH86" t="s">
        <v>376</v>
      </c>
      <c r="CI86" t="s">
        <v>356</v>
      </c>
      <c r="CJ86" t="s">
        <v>369</v>
      </c>
      <c r="CK86" t="s">
        <v>384</v>
      </c>
      <c r="CL86" t="s">
        <v>356</v>
      </c>
      <c r="CM86" t="s">
        <v>370</v>
      </c>
      <c r="CN86" t="s">
        <v>359</v>
      </c>
      <c r="CO86" t="s">
        <v>360</v>
      </c>
      <c r="CP86" t="s">
        <v>793</v>
      </c>
      <c r="CQ86" t="s">
        <v>376</v>
      </c>
      <c r="CR86" t="s">
        <v>377</v>
      </c>
      <c r="CS86">
        <v>6.9790000000000001</v>
      </c>
      <c r="CT86">
        <v>66.94</v>
      </c>
      <c r="CU86">
        <v>68.186999999999998</v>
      </c>
      <c r="CV86">
        <v>10</v>
      </c>
      <c r="CW86" t="s">
        <v>387</v>
      </c>
      <c r="CX86" t="s">
        <v>363</v>
      </c>
      <c r="CY86" t="s">
        <v>363</v>
      </c>
      <c r="CZ86" t="s">
        <v>372</v>
      </c>
      <c r="DA86" t="s">
        <v>363</v>
      </c>
      <c r="DB86" t="s">
        <v>387</v>
      </c>
      <c r="DC86" t="s">
        <v>387</v>
      </c>
      <c r="DF86" t="s">
        <v>387</v>
      </c>
      <c r="DG86">
        <v>22.786999999999999</v>
      </c>
      <c r="DH86">
        <v>22.786999999999999</v>
      </c>
      <c r="DI86">
        <v>25.398</v>
      </c>
      <c r="DJ86">
        <v>1</v>
      </c>
      <c r="DK86" t="s">
        <v>365</v>
      </c>
      <c r="DL86">
        <v>0</v>
      </c>
      <c r="DM86">
        <v>0</v>
      </c>
      <c r="DN86">
        <v>300.00299999999999</v>
      </c>
      <c r="DO86">
        <v>0</v>
      </c>
      <c r="EL86">
        <v>47.048999999999999</v>
      </c>
      <c r="EM86">
        <v>360.55</v>
      </c>
      <c r="EN86">
        <v>361.75200000000001</v>
      </c>
      <c r="EO86">
        <v>44</v>
      </c>
      <c r="EP86" t="s">
        <v>383</v>
      </c>
      <c r="EQ86" t="s">
        <v>355</v>
      </c>
      <c r="ER86" t="s">
        <v>377</v>
      </c>
      <c r="ES86" t="s">
        <v>1077</v>
      </c>
      <c r="ET86" t="s">
        <v>384</v>
      </c>
      <c r="EU86" t="s">
        <v>356</v>
      </c>
      <c r="EV86" t="s">
        <v>658</v>
      </c>
      <c r="EW86" t="s">
        <v>359</v>
      </c>
      <c r="EX86" t="s">
        <v>360</v>
      </c>
      <c r="EY86" t="s">
        <v>589</v>
      </c>
      <c r="EZ86" t="s">
        <v>384</v>
      </c>
      <c r="FA86" t="s">
        <v>377</v>
      </c>
      <c r="FB86" t="s">
        <v>1078</v>
      </c>
      <c r="FC86" t="s">
        <v>384</v>
      </c>
      <c r="FD86" t="s">
        <v>356</v>
      </c>
      <c r="FE86" t="s">
        <v>589</v>
      </c>
      <c r="FF86" t="s">
        <v>376</v>
      </c>
      <c r="FG86" t="s">
        <v>377</v>
      </c>
      <c r="FH86">
        <v>5.9589999999999996</v>
      </c>
      <c r="FI86">
        <v>44.218000000000004</v>
      </c>
      <c r="FJ86">
        <v>45.262</v>
      </c>
      <c r="FK86">
        <v>13</v>
      </c>
      <c r="FL86" t="s">
        <v>372</v>
      </c>
      <c r="FM86" t="s">
        <v>387</v>
      </c>
      <c r="FN86" t="s">
        <v>372</v>
      </c>
      <c r="FO86" t="s">
        <v>364</v>
      </c>
      <c r="FP86" t="s">
        <v>372</v>
      </c>
      <c r="FQ86" t="s">
        <v>375</v>
      </c>
      <c r="FR86" t="s">
        <v>375</v>
      </c>
      <c r="FS86" t="s">
        <v>363</v>
      </c>
      <c r="FV86" t="s">
        <v>387</v>
      </c>
      <c r="JG86">
        <v>0</v>
      </c>
      <c r="JH86" t="s">
        <v>528</v>
      </c>
      <c r="JI86" t="str">
        <f t="shared" si="6"/>
        <v>CORAS</v>
      </c>
      <c r="JJ86" t="str">
        <f t="shared" si="7"/>
        <v>G2</v>
      </c>
      <c r="JK86" s="1" t="s">
        <v>1128</v>
      </c>
    </row>
    <row r="87" spans="1:271" x14ac:dyDescent="0.2">
      <c r="A87" t="str">
        <f t="shared" si="5"/>
        <v>R_3G9XXzSUjxdo3u1</v>
      </c>
      <c r="B87" s="19">
        <v>42996.527951388889</v>
      </c>
      <c r="C87" s="19">
        <v>42996.557037037041</v>
      </c>
      <c r="D87" t="s">
        <v>237</v>
      </c>
      <c r="F87">
        <v>100</v>
      </c>
      <c r="G87">
        <v>2512</v>
      </c>
      <c r="H87" t="b">
        <v>1</v>
      </c>
      <c r="I87" s="19">
        <v>42996.55704861111</v>
      </c>
      <c r="J87" t="s">
        <v>1079</v>
      </c>
      <c r="Q87" t="s">
        <v>344</v>
      </c>
      <c r="R87" t="s">
        <v>345</v>
      </c>
      <c r="S87">
        <v>11.297000000000001</v>
      </c>
      <c r="T87">
        <v>48.838000000000001</v>
      </c>
      <c r="U87">
        <v>51.628</v>
      </c>
      <c r="V87">
        <v>3</v>
      </c>
      <c r="W87" t="s">
        <v>346</v>
      </c>
      <c r="X87">
        <v>1.7969999999999999</v>
      </c>
      <c r="Y87">
        <v>6.08</v>
      </c>
      <c r="Z87">
        <v>8.8670000000000009</v>
      </c>
      <c r="AA87">
        <v>3</v>
      </c>
      <c r="AB87">
        <v>20</v>
      </c>
      <c r="AC87" t="s">
        <v>347</v>
      </c>
      <c r="AD87" t="s">
        <v>348</v>
      </c>
      <c r="AE87" t="s">
        <v>382</v>
      </c>
      <c r="AF87">
        <v>2</v>
      </c>
      <c r="AG87" t="s">
        <v>1080</v>
      </c>
      <c r="AH87" t="s">
        <v>348</v>
      </c>
      <c r="AK87" t="s">
        <v>348</v>
      </c>
      <c r="AM87" t="s">
        <v>636</v>
      </c>
      <c r="AN87">
        <v>-99</v>
      </c>
      <c r="AO87" t="s">
        <v>637</v>
      </c>
      <c r="AP87" t="s">
        <v>351</v>
      </c>
      <c r="AQ87" t="s">
        <v>351</v>
      </c>
      <c r="AR87" t="s">
        <v>637</v>
      </c>
      <c r="AS87" t="s">
        <v>351</v>
      </c>
      <c r="AT87" t="s">
        <v>637</v>
      </c>
      <c r="AU87" t="s">
        <v>637</v>
      </c>
      <c r="AV87" t="s">
        <v>637</v>
      </c>
      <c r="AW87">
        <v>2.8330000000000002</v>
      </c>
      <c r="AX87">
        <v>377.55200000000002</v>
      </c>
      <c r="AY87">
        <v>382.26900000000001</v>
      </c>
      <c r="AZ87">
        <v>9</v>
      </c>
      <c r="BW87">
        <v>38.552999999999997</v>
      </c>
      <c r="BX87">
        <v>1037.633</v>
      </c>
      <c r="BY87">
        <v>1039.6189999999999</v>
      </c>
      <c r="BZ87">
        <v>69</v>
      </c>
      <c r="CA87" t="s">
        <v>366</v>
      </c>
      <c r="CB87" t="s">
        <v>376</v>
      </c>
      <c r="CC87" t="s">
        <v>377</v>
      </c>
      <c r="CD87" t="s">
        <v>389</v>
      </c>
      <c r="CE87" t="s">
        <v>355</v>
      </c>
      <c r="CF87" t="s">
        <v>356</v>
      </c>
      <c r="CG87" t="s">
        <v>1152</v>
      </c>
      <c r="CH87" t="s">
        <v>376</v>
      </c>
      <c r="CI87" t="s">
        <v>356</v>
      </c>
      <c r="CJ87" t="s">
        <v>369</v>
      </c>
      <c r="CK87" t="s">
        <v>376</v>
      </c>
      <c r="CL87" t="s">
        <v>377</v>
      </c>
      <c r="CM87" t="s">
        <v>354</v>
      </c>
      <c r="CN87" t="s">
        <v>376</v>
      </c>
      <c r="CO87" t="s">
        <v>377</v>
      </c>
      <c r="CP87" t="s">
        <v>371</v>
      </c>
      <c r="CQ87" t="s">
        <v>384</v>
      </c>
      <c r="CR87" t="s">
        <v>356</v>
      </c>
      <c r="CS87">
        <v>2.6230000000000002</v>
      </c>
      <c r="CT87">
        <v>30.978999999999999</v>
      </c>
      <c r="CU87">
        <v>32.305999999999997</v>
      </c>
      <c r="CV87">
        <v>13</v>
      </c>
      <c r="CW87" t="s">
        <v>387</v>
      </c>
      <c r="CX87" t="s">
        <v>363</v>
      </c>
      <c r="CY87" t="s">
        <v>387</v>
      </c>
      <c r="CZ87" t="s">
        <v>387</v>
      </c>
      <c r="DA87" t="s">
        <v>387</v>
      </c>
      <c r="DB87" t="s">
        <v>387</v>
      </c>
      <c r="DC87" t="s">
        <v>387</v>
      </c>
      <c r="DF87" t="s">
        <v>363</v>
      </c>
      <c r="DG87">
        <v>13.786</v>
      </c>
      <c r="DH87">
        <v>13.786</v>
      </c>
      <c r="DI87">
        <v>15.347</v>
      </c>
      <c r="DJ87">
        <v>1</v>
      </c>
      <c r="DK87" t="s">
        <v>365</v>
      </c>
      <c r="DL87">
        <v>2.331</v>
      </c>
      <c r="DM87">
        <v>86.066999999999993</v>
      </c>
      <c r="DN87">
        <v>300.00400000000002</v>
      </c>
      <c r="DO87">
        <v>5</v>
      </c>
      <c r="EL87">
        <v>16.216000000000001</v>
      </c>
      <c r="EM87">
        <v>469.09899999999999</v>
      </c>
      <c r="EN87">
        <v>470.565</v>
      </c>
      <c r="EO87">
        <v>58</v>
      </c>
      <c r="EP87" t="s">
        <v>354</v>
      </c>
      <c r="EQ87" t="s">
        <v>355</v>
      </c>
      <c r="ER87" t="s">
        <v>356</v>
      </c>
      <c r="ES87" t="s">
        <v>661</v>
      </c>
      <c r="ET87" t="s">
        <v>355</v>
      </c>
      <c r="EU87" t="s">
        <v>360</v>
      </c>
      <c r="EV87" t="s">
        <v>691</v>
      </c>
      <c r="EW87" t="s">
        <v>355</v>
      </c>
      <c r="EX87" t="s">
        <v>360</v>
      </c>
      <c r="EY87" t="s">
        <v>361</v>
      </c>
      <c r="EZ87" t="s">
        <v>384</v>
      </c>
      <c r="FA87" t="s">
        <v>356</v>
      </c>
      <c r="FB87" t="s">
        <v>1081</v>
      </c>
      <c r="FC87" t="s">
        <v>384</v>
      </c>
      <c r="FD87" t="s">
        <v>356</v>
      </c>
      <c r="FE87" t="s">
        <v>354</v>
      </c>
      <c r="FF87" t="s">
        <v>355</v>
      </c>
      <c r="FG87" t="s">
        <v>360</v>
      </c>
      <c r="FH87">
        <v>3.641</v>
      </c>
      <c r="FI87">
        <v>30.245000000000001</v>
      </c>
      <c r="FJ87">
        <v>30.777000000000001</v>
      </c>
      <c r="FK87">
        <v>14</v>
      </c>
      <c r="FL87" t="s">
        <v>364</v>
      </c>
      <c r="FM87" t="s">
        <v>387</v>
      </c>
      <c r="FN87" t="s">
        <v>363</v>
      </c>
      <c r="FO87" t="s">
        <v>363</v>
      </c>
      <c r="FP87" t="s">
        <v>363</v>
      </c>
      <c r="FQ87" t="s">
        <v>363</v>
      </c>
      <c r="FR87" t="s">
        <v>364</v>
      </c>
      <c r="FS87" t="s">
        <v>363</v>
      </c>
      <c r="FV87" t="s">
        <v>363</v>
      </c>
      <c r="JG87">
        <v>0</v>
      </c>
      <c r="JH87" t="s">
        <v>662</v>
      </c>
      <c r="JI87" t="str">
        <f t="shared" si="6"/>
        <v>UML</v>
      </c>
      <c r="JJ87" t="str">
        <f t="shared" si="7"/>
        <v>G2</v>
      </c>
      <c r="JK87" s="1" t="s">
        <v>1128</v>
      </c>
    </row>
    <row r="88" spans="1:271" x14ac:dyDescent="0.2">
      <c r="A88" t="str">
        <f t="shared" si="5"/>
        <v>R_p5zpcU24y2FCeyZ</v>
      </c>
      <c r="B88" s="19">
        <v>42996.527881944443</v>
      </c>
      <c r="C88" s="19">
        <v>42996.55709490741</v>
      </c>
      <c r="D88" t="s">
        <v>237</v>
      </c>
      <c r="F88">
        <v>100</v>
      </c>
      <c r="G88">
        <v>2524</v>
      </c>
      <c r="H88" t="b">
        <v>1</v>
      </c>
      <c r="I88" s="19">
        <v>42996.557106481479</v>
      </c>
      <c r="J88" t="s">
        <v>1082</v>
      </c>
      <c r="Q88" t="s">
        <v>344</v>
      </c>
      <c r="R88" t="s">
        <v>345</v>
      </c>
      <c r="S88">
        <v>71.956000000000003</v>
      </c>
      <c r="T88">
        <v>71.956000000000003</v>
      </c>
      <c r="U88">
        <v>73.674000000000007</v>
      </c>
      <c r="V88">
        <v>1</v>
      </c>
      <c r="W88" t="s">
        <v>346</v>
      </c>
      <c r="X88">
        <v>1.5860000000000001</v>
      </c>
      <c r="Y88">
        <v>5.7809999999999997</v>
      </c>
      <c r="Z88">
        <v>7.1669999999999998</v>
      </c>
      <c r="AA88">
        <v>3</v>
      </c>
      <c r="AB88">
        <v>20</v>
      </c>
      <c r="AC88" t="s">
        <v>683</v>
      </c>
      <c r="AD88" t="s">
        <v>348</v>
      </c>
      <c r="AE88" t="s">
        <v>382</v>
      </c>
      <c r="AF88">
        <v>3</v>
      </c>
      <c r="AG88" t="s">
        <v>1083</v>
      </c>
      <c r="AH88" t="s">
        <v>350</v>
      </c>
      <c r="AI88">
        <v>2</v>
      </c>
      <c r="AJ88" t="s">
        <v>1084</v>
      </c>
      <c r="AK88" t="s">
        <v>348</v>
      </c>
      <c r="AM88" t="s">
        <v>636</v>
      </c>
      <c r="AN88">
        <v>-99</v>
      </c>
      <c r="AO88" t="s">
        <v>637</v>
      </c>
      <c r="AP88" t="s">
        <v>351</v>
      </c>
      <c r="AQ88" t="s">
        <v>637</v>
      </c>
      <c r="AR88" t="s">
        <v>637</v>
      </c>
      <c r="AS88" t="s">
        <v>637</v>
      </c>
      <c r="AT88" t="s">
        <v>637</v>
      </c>
      <c r="AU88" t="s">
        <v>637</v>
      </c>
      <c r="AV88" t="s">
        <v>637</v>
      </c>
      <c r="AW88">
        <v>68.932000000000002</v>
      </c>
      <c r="AX88">
        <v>68.932000000000002</v>
      </c>
      <c r="AY88">
        <v>382.18700000000001</v>
      </c>
      <c r="AZ88">
        <v>1</v>
      </c>
      <c r="BA88">
        <v>95.584000000000003</v>
      </c>
      <c r="BB88">
        <v>852.61800000000005</v>
      </c>
      <c r="BC88">
        <v>854.98699999999997</v>
      </c>
      <c r="BD88">
        <v>44</v>
      </c>
      <c r="BE88" t="s">
        <v>1085</v>
      </c>
      <c r="BF88" t="s">
        <v>355</v>
      </c>
      <c r="BG88" t="s">
        <v>368</v>
      </c>
      <c r="BH88" t="s">
        <v>573</v>
      </c>
      <c r="BI88" t="s">
        <v>376</v>
      </c>
      <c r="BJ88" t="s">
        <v>356</v>
      </c>
      <c r="BK88" t="s">
        <v>358</v>
      </c>
      <c r="BL88" t="s">
        <v>355</v>
      </c>
      <c r="BM88" t="s">
        <v>360</v>
      </c>
      <c r="BN88" t="s">
        <v>604</v>
      </c>
      <c r="BO88" t="s">
        <v>378</v>
      </c>
      <c r="BP88" t="s">
        <v>360</v>
      </c>
      <c r="BQ88" t="s">
        <v>362</v>
      </c>
      <c r="BR88" t="s">
        <v>355</v>
      </c>
      <c r="BS88" t="s">
        <v>360</v>
      </c>
      <c r="BT88" t="s">
        <v>1086</v>
      </c>
      <c r="BU88" t="s">
        <v>355</v>
      </c>
      <c r="BV88" t="s">
        <v>360</v>
      </c>
      <c r="CS88">
        <v>6.7560000000000002</v>
      </c>
      <c r="CT88">
        <v>48.469000000000001</v>
      </c>
      <c r="CU88">
        <v>49.441000000000003</v>
      </c>
      <c r="CV88">
        <v>9</v>
      </c>
      <c r="CW88" t="s">
        <v>364</v>
      </c>
      <c r="CX88" t="s">
        <v>372</v>
      </c>
      <c r="CY88" t="s">
        <v>375</v>
      </c>
      <c r="CZ88" t="s">
        <v>372</v>
      </c>
      <c r="DA88" t="s">
        <v>364</v>
      </c>
      <c r="DB88" t="s">
        <v>363</v>
      </c>
      <c r="DC88" t="s">
        <v>375</v>
      </c>
      <c r="DF88" t="s">
        <v>364</v>
      </c>
      <c r="DG88">
        <v>14.439</v>
      </c>
      <c r="DH88">
        <v>14.439</v>
      </c>
      <c r="DI88">
        <v>15.757</v>
      </c>
      <c r="DJ88">
        <v>1</v>
      </c>
      <c r="DK88" t="s">
        <v>365</v>
      </c>
      <c r="DL88">
        <v>0</v>
      </c>
      <c r="DM88">
        <v>0</v>
      </c>
      <c r="DN88">
        <v>300.01400000000001</v>
      </c>
      <c r="DO88">
        <v>0</v>
      </c>
      <c r="DP88">
        <v>30.683</v>
      </c>
      <c r="DQ88">
        <v>517.34400000000005</v>
      </c>
      <c r="DR88">
        <v>518.75699999999995</v>
      </c>
      <c r="DS88">
        <v>45</v>
      </c>
      <c r="DT88" t="s">
        <v>1087</v>
      </c>
      <c r="DU88" t="s">
        <v>355</v>
      </c>
      <c r="DV88" t="s">
        <v>360</v>
      </c>
      <c r="DW88" t="s">
        <v>1088</v>
      </c>
      <c r="DX88" t="s">
        <v>359</v>
      </c>
      <c r="DY88" t="s">
        <v>368</v>
      </c>
      <c r="DZ88" t="s">
        <v>1089</v>
      </c>
      <c r="EA88" t="s">
        <v>378</v>
      </c>
      <c r="EB88" t="s">
        <v>368</v>
      </c>
      <c r="EC88" t="s">
        <v>369</v>
      </c>
      <c r="ED88" t="s">
        <v>355</v>
      </c>
      <c r="EE88" t="s">
        <v>368</v>
      </c>
      <c r="EF88" t="s">
        <v>573</v>
      </c>
      <c r="EG88" t="s">
        <v>378</v>
      </c>
      <c r="EH88" t="s">
        <v>379</v>
      </c>
      <c r="EI88" t="s">
        <v>930</v>
      </c>
      <c r="EJ88" t="s">
        <v>359</v>
      </c>
      <c r="EK88" t="s">
        <v>368</v>
      </c>
      <c r="FH88">
        <v>5.3620000000000001</v>
      </c>
      <c r="FI88">
        <v>47.984999999999999</v>
      </c>
      <c r="FJ88">
        <v>49.051000000000002</v>
      </c>
      <c r="FK88">
        <v>13</v>
      </c>
      <c r="FL88" t="s">
        <v>372</v>
      </c>
      <c r="FM88" t="s">
        <v>387</v>
      </c>
      <c r="FN88" t="s">
        <v>364</v>
      </c>
      <c r="FO88" t="s">
        <v>372</v>
      </c>
      <c r="FP88" t="s">
        <v>372</v>
      </c>
      <c r="FQ88" t="s">
        <v>375</v>
      </c>
      <c r="FR88" t="s">
        <v>387</v>
      </c>
      <c r="FS88" t="s">
        <v>375</v>
      </c>
      <c r="FV88" t="s">
        <v>387</v>
      </c>
      <c r="JG88">
        <v>0</v>
      </c>
      <c r="JH88" t="s">
        <v>390</v>
      </c>
      <c r="JI88" t="str">
        <f t="shared" si="6"/>
        <v>CORAS</v>
      </c>
      <c r="JJ88" t="str">
        <f t="shared" si="7"/>
        <v>G1</v>
      </c>
      <c r="JK88" s="1" t="s">
        <v>1128</v>
      </c>
    </row>
    <row r="89" spans="1:271" x14ac:dyDescent="0.2">
      <c r="A89" t="str">
        <f t="shared" si="5"/>
        <v>R_2QYfobL48T40mM4</v>
      </c>
      <c r="B89" s="19">
        <v>42996.527824074074</v>
      </c>
      <c r="C89" s="19">
        <v>42996.557291666664</v>
      </c>
      <c r="D89" t="s">
        <v>237</v>
      </c>
      <c r="F89">
        <v>100</v>
      </c>
      <c r="G89">
        <v>2545</v>
      </c>
      <c r="H89" t="b">
        <v>1</v>
      </c>
      <c r="I89" s="19">
        <v>42996.557291666664</v>
      </c>
      <c r="J89" t="s">
        <v>1090</v>
      </c>
      <c r="Q89" t="s">
        <v>344</v>
      </c>
      <c r="R89" t="s">
        <v>345</v>
      </c>
      <c r="S89">
        <v>136.17500000000001</v>
      </c>
      <c r="T89">
        <v>136.17500000000001</v>
      </c>
      <c r="U89">
        <v>142.702</v>
      </c>
      <c r="V89">
        <v>1</v>
      </c>
      <c r="W89" t="s">
        <v>346</v>
      </c>
      <c r="X89">
        <v>2.0009999999999999</v>
      </c>
      <c r="Y89">
        <v>6.33</v>
      </c>
      <c r="Z89">
        <v>8.5709999999999997</v>
      </c>
      <c r="AA89">
        <v>3</v>
      </c>
      <c r="AB89">
        <v>20</v>
      </c>
      <c r="AC89" t="s">
        <v>347</v>
      </c>
      <c r="AD89" t="s">
        <v>348</v>
      </c>
      <c r="AE89" t="s">
        <v>753</v>
      </c>
      <c r="AF89">
        <v>5</v>
      </c>
      <c r="AG89" t="s">
        <v>1091</v>
      </c>
      <c r="AH89" t="s">
        <v>348</v>
      </c>
      <c r="AK89" t="s">
        <v>348</v>
      </c>
      <c r="AM89" t="s">
        <v>636</v>
      </c>
      <c r="AN89">
        <v>-99</v>
      </c>
      <c r="AO89" t="s">
        <v>637</v>
      </c>
      <c r="AP89" t="s">
        <v>637</v>
      </c>
      <c r="AQ89" t="s">
        <v>637</v>
      </c>
      <c r="AR89" t="s">
        <v>637</v>
      </c>
      <c r="AS89" t="s">
        <v>637</v>
      </c>
      <c r="AT89" t="s">
        <v>351</v>
      </c>
      <c r="AU89" t="s">
        <v>637</v>
      </c>
      <c r="AV89" t="s">
        <v>353</v>
      </c>
      <c r="AW89">
        <v>39.14</v>
      </c>
      <c r="AX89">
        <v>69.567999999999998</v>
      </c>
      <c r="AY89">
        <v>429.15199999999999</v>
      </c>
      <c r="AZ89">
        <v>2</v>
      </c>
      <c r="CS89">
        <v>10.183</v>
      </c>
      <c r="CT89">
        <v>54.207999999999998</v>
      </c>
      <c r="CU89">
        <v>55.868000000000002</v>
      </c>
      <c r="CV89">
        <v>8</v>
      </c>
      <c r="CW89" t="s">
        <v>387</v>
      </c>
      <c r="CX89" t="s">
        <v>387</v>
      </c>
      <c r="CY89" t="s">
        <v>387</v>
      </c>
      <c r="CZ89" t="s">
        <v>363</v>
      </c>
      <c r="DA89" t="s">
        <v>363</v>
      </c>
      <c r="DD89" t="s">
        <v>364</v>
      </c>
      <c r="DE89" t="s">
        <v>363</v>
      </c>
      <c r="DF89" t="s">
        <v>364</v>
      </c>
      <c r="DG89">
        <v>18.437999999999999</v>
      </c>
      <c r="DH89">
        <v>18.437999999999999</v>
      </c>
      <c r="DI89">
        <v>23.123999999999999</v>
      </c>
      <c r="DJ89">
        <v>1</v>
      </c>
      <c r="DK89" t="s">
        <v>365</v>
      </c>
      <c r="DL89">
        <v>0</v>
      </c>
      <c r="DM89">
        <v>0</v>
      </c>
      <c r="DN89">
        <v>300</v>
      </c>
      <c r="DO89">
        <v>0</v>
      </c>
      <c r="FH89">
        <v>4.827</v>
      </c>
      <c r="FI89">
        <v>39.590000000000003</v>
      </c>
      <c r="FJ89">
        <v>41.5</v>
      </c>
      <c r="FK89">
        <v>11</v>
      </c>
      <c r="FL89" t="s">
        <v>375</v>
      </c>
      <c r="FM89" t="s">
        <v>387</v>
      </c>
      <c r="FN89" t="s">
        <v>387</v>
      </c>
      <c r="FO89" t="s">
        <v>387</v>
      </c>
      <c r="FP89" t="s">
        <v>387</v>
      </c>
      <c r="FQ89" t="s">
        <v>375</v>
      </c>
      <c r="FT89" t="s">
        <v>375</v>
      </c>
      <c r="FU89" t="s">
        <v>387</v>
      </c>
      <c r="FV89" t="s">
        <v>363</v>
      </c>
      <c r="GS89">
        <v>313.86500000000001</v>
      </c>
      <c r="GT89">
        <v>1069.8320000000001</v>
      </c>
      <c r="GU89">
        <v>1071.2090000000001</v>
      </c>
      <c r="GV89">
        <v>46</v>
      </c>
      <c r="GW89" t="s">
        <v>366</v>
      </c>
      <c r="GX89" t="s">
        <v>376</v>
      </c>
      <c r="GY89" t="s">
        <v>356</v>
      </c>
      <c r="GZ89" t="s">
        <v>367</v>
      </c>
      <c r="HA89" t="s">
        <v>376</v>
      </c>
      <c r="HB89" t="s">
        <v>356</v>
      </c>
      <c r="HC89" t="s">
        <v>1180</v>
      </c>
      <c r="HD89" t="s">
        <v>376</v>
      </c>
      <c r="HE89" t="s">
        <v>356</v>
      </c>
      <c r="HF89" t="s">
        <v>369</v>
      </c>
      <c r="HG89" t="s">
        <v>384</v>
      </c>
      <c r="HH89" t="s">
        <v>356</v>
      </c>
      <c r="HI89" t="s">
        <v>370</v>
      </c>
      <c r="HJ89" t="s">
        <v>384</v>
      </c>
      <c r="HK89" t="s">
        <v>360</v>
      </c>
      <c r="HL89" t="s">
        <v>371</v>
      </c>
      <c r="HM89" t="s">
        <v>376</v>
      </c>
      <c r="HN89" t="s">
        <v>377</v>
      </c>
      <c r="IK89">
        <v>68.251999999999995</v>
      </c>
      <c r="IL89">
        <v>283.80700000000002</v>
      </c>
      <c r="IM89">
        <v>287.53100000000001</v>
      </c>
      <c r="IN89">
        <v>29</v>
      </c>
      <c r="IO89" t="s">
        <v>354</v>
      </c>
      <c r="IP89" t="s">
        <v>359</v>
      </c>
      <c r="IQ89" t="s">
        <v>368</v>
      </c>
      <c r="IR89" t="s">
        <v>1092</v>
      </c>
      <c r="IS89" t="s">
        <v>378</v>
      </c>
      <c r="IT89" t="s">
        <v>368</v>
      </c>
      <c r="IU89" t="s">
        <v>867</v>
      </c>
      <c r="IV89" t="s">
        <v>359</v>
      </c>
      <c r="IW89" t="s">
        <v>368</v>
      </c>
      <c r="IX89" t="s">
        <v>646</v>
      </c>
      <c r="IY89" t="s">
        <v>359</v>
      </c>
      <c r="IZ89" t="s">
        <v>368</v>
      </c>
      <c r="JA89" t="s">
        <v>1093</v>
      </c>
      <c r="JB89" t="s">
        <v>359</v>
      </c>
      <c r="JC89" t="s">
        <v>368</v>
      </c>
      <c r="JD89" t="s">
        <v>370</v>
      </c>
      <c r="JE89" t="s">
        <v>359</v>
      </c>
      <c r="JF89" t="s">
        <v>368</v>
      </c>
      <c r="JG89">
        <v>0</v>
      </c>
      <c r="JH89" t="s">
        <v>529</v>
      </c>
      <c r="JI89" t="str">
        <f t="shared" si="6"/>
        <v>Tabular</v>
      </c>
      <c r="JJ89" t="str">
        <f t="shared" si="7"/>
        <v>G2</v>
      </c>
      <c r="JK89" s="1" t="s">
        <v>1128</v>
      </c>
    </row>
    <row r="90" spans="1:271" x14ac:dyDescent="0.2">
      <c r="A90" t="str">
        <f t="shared" si="5"/>
        <v>R_3IWT299qCYzyfy6</v>
      </c>
      <c r="B90" s="19">
        <v>42996.528634259259</v>
      </c>
      <c r="C90" s="19">
        <v>42996.557384259257</v>
      </c>
      <c r="D90" t="s">
        <v>237</v>
      </c>
      <c r="F90">
        <v>100</v>
      </c>
      <c r="G90">
        <v>2483</v>
      </c>
      <c r="H90" t="b">
        <v>1</v>
      </c>
      <c r="I90" s="19">
        <v>42996.557384259257</v>
      </c>
      <c r="J90" t="s">
        <v>1094</v>
      </c>
      <c r="Q90" t="s">
        <v>344</v>
      </c>
      <c r="R90" t="s">
        <v>345</v>
      </c>
      <c r="S90">
        <v>35.520000000000003</v>
      </c>
      <c r="T90">
        <v>35.520000000000003</v>
      </c>
      <c r="U90">
        <v>36.604999999999997</v>
      </c>
      <c r="V90">
        <v>1</v>
      </c>
      <c r="W90" t="s">
        <v>346</v>
      </c>
      <c r="X90">
        <v>0.54300000000000004</v>
      </c>
      <c r="Y90">
        <v>3.702</v>
      </c>
      <c r="Z90">
        <v>4.9800000000000004</v>
      </c>
      <c r="AA90">
        <v>3</v>
      </c>
      <c r="AB90">
        <v>23</v>
      </c>
      <c r="AC90" t="s">
        <v>347</v>
      </c>
      <c r="AD90" t="s">
        <v>348</v>
      </c>
      <c r="AE90" t="s">
        <v>753</v>
      </c>
      <c r="AF90">
        <v>5</v>
      </c>
      <c r="AG90" t="s">
        <v>1095</v>
      </c>
      <c r="AH90" t="s">
        <v>350</v>
      </c>
      <c r="AI90">
        <v>1</v>
      </c>
      <c r="AJ90" t="s">
        <v>1096</v>
      </c>
      <c r="AK90" t="s">
        <v>348</v>
      </c>
      <c r="AM90" t="s">
        <v>636</v>
      </c>
      <c r="AN90">
        <v>-99</v>
      </c>
      <c r="AO90" t="s">
        <v>637</v>
      </c>
      <c r="AP90" t="s">
        <v>637</v>
      </c>
      <c r="AQ90" t="s">
        <v>637</v>
      </c>
      <c r="AR90" t="s">
        <v>637</v>
      </c>
      <c r="AS90" t="s">
        <v>637</v>
      </c>
      <c r="AT90" t="s">
        <v>637</v>
      </c>
      <c r="AU90" t="s">
        <v>637</v>
      </c>
      <c r="AV90" t="s">
        <v>637</v>
      </c>
      <c r="AW90">
        <v>57.963999999999999</v>
      </c>
      <c r="AX90">
        <v>302.48200000000003</v>
      </c>
      <c r="AY90">
        <v>307.43900000000002</v>
      </c>
      <c r="AZ90">
        <v>3</v>
      </c>
      <c r="BA90">
        <v>119.666</v>
      </c>
      <c r="BB90">
        <v>1026.7840000000001</v>
      </c>
      <c r="BC90">
        <v>1027.732</v>
      </c>
      <c r="BD90">
        <v>56</v>
      </c>
      <c r="BE90" t="s">
        <v>354</v>
      </c>
      <c r="BF90" t="s">
        <v>384</v>
      </c>
      <c r="BG90" t="s">
        <v>360</v>
      </c>
      <c r="BH90" t="s">
        <v>661</v>
      </c>
      <c r="BI90" t="s">
        <v>376</v>
      </c>
      <c r="BJ90" t="s">
        <v>360</v>
      </c>
      <c r="BK90" t="s">
        <v>358</v>
      </c>
      <c r="BL90" t="s">
        <v>384</v>
      </c>
      <c r="BM90" t="s">
        <v>356</v>
      </c>
      <c r="BN90" t="s">
        <v>361</v>
      </c>
      <c r="BO90" t="s">
        <v>384</v>
      </c>
      <c r="BP90" t="s">
        <v>356</v>
      </c>
      <c r="BQ90" t="s">
        <v>362</v>
      </c>
      <c r="BR90" t="s">
        <v>376</v>
      </c>
      <c r="BS90" t="s">
        <v>356</v>
      </c>
      <c r="BT90" t="s">
        <v>354</v>
      </c>
      <c r="BU90" t="s">
        <v>384</v>
      </c>
      <c r="BV90" t="s">
        <v>356</v>
      </c>
      <c r="CS90">
        <v>8.9209999999999994</v>
      </c>
      <c r="CT90">
        <v>51.569000000000003</v>
      </c>
      <c r="CU90">
        <v>61.963000000000001</v>
      </c>
      <c r="CV90">
        <v>9</v>
      </c>
      <c r="CW90" t="s">
        <v>363</v>
      </c>
      <c r="CX90" t="s">
        <v>364</v>
      </c>
      <c r="CY90" t="s">
        <v>363</v>
      </c>
      <c r="CZ90" t="s">
        <v>364</v>
      </c>
      <c r="DA90" t="s">
        <v>363</v>
      </c>
      <c r="DB90" t="s">
        <v>363</v>
      </c>
      <c r="DC90" t="s">
        <v>363</v>
      </c>
      <c r="DF90" t="s">
        <v>375</v>
      </c>
      <c r="DG90">
        <v>13.241</v>
      </c>
      <c r="DH90">
        <v>13.241</v>
      </c>
      <c r="DI90">
        <v>14.183999999999999</v>
      </c>
      <c r="DJ90">
        <v>1</v>
      </c>
      <c r="DK90" t="s">
        <v>365</v>
      </c>
      <c r="DL90">
        <v>190.459</v>
      </c>
      <c r="DM90">
        <v>297.32299999999998</v>
      </c>
      <c r="DN90">
        <v>300.00200000000001</v>
      </c>
      <c r="DO90">
        <v>2</v>
      </c>
      <c r="DP90">
        <v>55.82</v>
      </c>
      <c r="DQ90">
        <v>553.83699999999999</v>
      </c>
      <c r="DR90">
        <v>555.03800000000001</v>
      </c>
      <c r="DS90">
        <v>35</v>
      </c>
      <c r="DT90" t="s">
        <v>669</v>
      </c>
      <c r="DU90" t="s">
        <v>359</v>
      </c>
      <c r="DV90" t="s">
        <v>356</v>
      </c>
      <c r="DW90" t="s">
        <v>388</v>
      </c>
      <c r="DX90" t="s">
        <v>355</v>
      </c>
      <c r="DY90" t="s">
        <v>356</v>
      </c>
      <c r="DZ90" t="s">
        <v>1178</v>
      </c>
      <c r="EA90" t="s">
        <v>355</v>
      </c>
      <c r="EB90" t="s">
        <v>356</v>
      </c>
      <c r="EC90" t="s">
        <v>369</v>
      </c>
      <c r="ED90" t="s">
        <v>384</v>
      </c>
      <c r="EE90" t="s">
        <v>356</v>
      </c>
      <c r="EF90" t="s">
        <v>370</v>
      </c>
      <c r="EG90" t="s">
        <v>359</v>
      </c>
      <c r="EH90" t="s">
        <v>356</v>
      </c>
      <c r="EI90" t="s">
        <v>1097</v>
      </c>
      <c r="EJ90" t="s">
        <v>359</v>
      </c>
      <c r="EK90" t="s">
        <v>356</v>
      </c>
      <c r="FH90">
        <v>5.5970000000000004</v>
      </c>
      <c r="FI90">
        <v>28.460999999999999</v>
      </c>
      <c r="FJ90">
        <v>29.838000000000001</v>
      </c>
      <c r="FK90">
        <v>9</v>
      </c>
      <c r="FL90" t="s">
        <v>363</v>
      </c>
      <c r="FM90" t="s">
        <v>363</v>
      </c>
      <c r="FN90" t="s">
        <v>363</v>
      </c>
      <c r="FO90" t="s">
        <v>363</v>
      </c>
      <c r="FP90" t="s">
        <v>363</v>
      </c>
      <c r="FQ90" t="s">
        <v>372</v>
      </c>
      <c r="FR90" t="s">
        <v>375</v>
      </c>
      <c r="FS90" t="s">
        <v>363</v>
      </c>
      <c r="FV90" t="s">
        <v>363</v>
      </c>
      <c r="JG90">
        <v>0</v>
      </c>
      <c r="JH90" t="s">
        <v>390</v>
      </c>
      <c r="JI90" t="str">
        <f t="shared" si="6"/>
        <v>CORAS</v>
      </c>
      <c r="JJ90" t="str">
        <f t="shared" si="7"/>
        <v>G1</v>
      </c>
      <c r="JK90" s="1" t="s">
        <v>1128</v>
      </c>
    </row>
    <row r="91" spans="1:271" x14ac:dyDescent="0.2">
      <c r="A91" t="str">
        <f t="shared" si="5"/>
        <v>R_1CqNN79xIiTKjB3</v>
      </c>
      <c r="B91" s="19">
        <v>42996.527789351851</v>
      </c>
      <c r="C91" s="19">
        <v>42996.557453703703</v>
      </c>
      <c r="D91" t="s">
        <v>237</v>
      </c>
      <c r="F91">
        <v>100</v>
      </c>
      <c r="G91">
        <v>2563</v>
      </c>
      <c r="H91" t="b">
        <v>1</v>
      </c>
      <c r="I91" s="19">
        <v>42996.55746527778</v>
      </c>
      <c r="J91" t="s">
        <v>1098</v>
      </c>
      <c r="Q91" t="s">
        <v>344</v>
      </c>
      <c r="R91" t="s">
        <v>345</v>
      </c>
      <c r="S91">
        <v>89.744</v>
      </c>
      <c r="T91">
        <v>89.744</v>
      </c>
      <c r="U91">
        <v>95.486999999999995</v>
      </c>
      <c r="V91">
        <v>1</v>
      </c>
      <c r="W91" t="s">
        <v>346</v>
      </c>
      <c r="X91">
        <v>1.194</v>
      </c>
      <c r="Y91">
        <v>5.101</v>
      </c>
      <c r="Z91">
        <v>8.4949999999999992</v>
      </c>
      <c r="AA91">
        <v>4</v>
      </c>
      <c r="AB91">
        <v>20</v>
      </c>
      <c r="AC91" t="s">
        <v>347</v>
      </c>
      <c r="AD91" t="s">
        <v>348</v>
      </c>
      <c r="AE91" t="s">
        <v>349</v>
      </c>
      <c r="AF91">
        <v>2</v>
      </c>
      <c r="AG91" t="s">
        <v>1099</v>
      </c>
      <c r="AH91" t="s">
        <v>348</v>
      </c>
      <c r="AK91" t="s">
        <v>348</v>
      </c>
      <c r="AM91" t="s">
        <v>636</v>
      </c>
      <c r="AN91">
        <v>-99</v>
      </c>
      <c r="AO91" t="s">
        <v>637</v>
      </c>
      <c r="AP91" t="s">
        <v>637</v>
      </c>
      <c r="AQ91" t="s">
        <v>637</v>
      </c>
      <c r="AR91" t="s">
        <v>637</v>
      </c>
      <c r="AS91" t="s">
        <v>637</v>
      </c>
      <c r="AT91" t="s">
        <v>351</v>
      </c>
      <c r="AU91" t="s">
        <v>637</v>
      </c>
      <c r="AV91" t="s">
        <v>637</v>
      </c>
      <c r="AW91">
        <v>9.9710000000000001</v>
      </c>
      <c r="AX91">
        <v>328.23</v>
      </c>
      <c r="AY91">
        <v>379.95699999999999</v>
      </c>
      <c r="AZ91">
        <v>8</v>
      </c>
      <c r="CS91">
        <v>4.6959999999999997</v>
      </c>
      <c r="CT91">
        <v>49.609000000000002</v>
      </c>
      <c r="CU91">
        <v>51.101999999999997</v>
      </c>
      <c r="CV91">
        <v>11</v>
      </c>
      <c r="CW91" t="s">
        <v>387</v>
      </c>
      <c r="CX91" t="s">
        <v>363</v>
      </c>
      <c r="CY91" t="s">
        <v>387</v>
      </c>
      <c r="CZ91" t="s">
        <v>363</v>
      </c>
      <c r="DA91" t="s">
        <v>387</v>
      </c>
      <c r="DD91" t="s">
        <v>363</v>
      </c>
      <c r="DE91" t="s">
        <v>363</v>
      </c>
      <c r="DF91" t="s">
        <v>363</v>
      </c>
      <c r="DG91">
        <v>44.215000000000003</v>
      </c>
      <c r="DH91">
        <v>44.215000000000003</v>
      </c>
      <c r="DI91">
        <v>46.238</v>
      </c>
      <c r="DJ91">
        <v>1</v>
      </c>
      <c r="DK91" t="s">
        <v>365</v>
      </c>
      <c r="DL91">
        <v>0</v>
      </c>
      <c r="DM91">
        <v>0</v>
      </c>
      <c r="DN91">
        <v>300.00799999999998</v>
      </c>
      <c r="DO91">
        <v>0</v>
      </c>
      <c r="FH91">
        <v>2.9620000000000002</v>
      </c>
      <c r="FI91">
        <v>27.687000000000001</v>
      </c>
      <c r="FJ91">
        <v>29.042999999999999</v>
      </c>
      <c r="FK91">
        <v>9</v>
      </c>
      <c r="FL91" t="s">
        <v>372</v>
      </c>
      <c r="FM91" t="s">
        <v>363</v>
      </c>
      <c r="FN91" t="s">
        <v>363</v>
      </c>
      <c r="FO91" t="s">
        <v>387</v>
      </c>
      <c r="FP91" t="s">
        <v>363</v>
      </c>
      <c r="FQ91" t="s">
        <v>375</v>
      </c>
      <c r="FT91" t="s">
        <v>372</v>
      </c>
      <c r="FU91" t="s">
        <v>363</v>
      </c>
      <c r="FV91" t="s">
        <v>363</v>
      </c>
      <c r="FW91">
        <v>19.808</v>
      </c>
      <c r="FX91">
        <v>676.05399999999997</v>
      </c>
      <c r="FY91">
        <v>680.13099999999997</v>
      </c>
      <c r="FZ91">
        <v>32</v>
      </c>
      <c r="GA91" t="s">
        <v>354</v>
      </c>
      <c r="GB91" t="s">
        <v>376</v>
      </c>
      <c r="GC91" t="s">
        <v>377</v>
      </c>
      <c r="GD91" t="s">
        <v>357</v>
      </c>
      <c r="GE91" t="s">
        <v>376</v>
      </c>
      <c r="GF91" t="s">
        <v>377</v>
      </c>
      <c r="GG91" t="s">
        <v>685</v>
      </c>
      <c r="GH91" t="s">
        <v>376</v>
      </c>
      <c r="GI91" t="s">
        <v>377</v>
      </c>
      <c r="GJ91" t="s">
        <v>361</v>
      </c>
      <c r="GK91" t="s">
        <v>376</v>
      </c>
      <c r="GL91" t="s">
        <v>377</v>
      </c>
      <c r="GM91" t="s">
        <v>362</v>
      </c>
      <c r="GN91" t="s">
        <v>376</v>
      </c>
      <c r="GO91" t="s">
        <v>377</v>
      </c>
      <c r="GP91" t="s">
        <v>354</v>
      </c>
      <c r="GQ91" t="s">
        <v>376</v>
      </c>
      <c r="GR91" t="s">
        <v>377</v>
      </c>
      <c r="HO91">
        <v>37.713000000000001</v>
      </c>
      <c r="HP91">
        <v>803.51599999999996</v>
      </c>
      <c r="HQ91">
        <v>804.93899999999996</v>
      </c>
      <c r="HR91">
        <v>67</v>
      </c>
      <c r="HS91" t="s">
        <v>703</v>
      </c>
      <c r="HT91" t="s">
        <v>355</v>
      </c>
      <c r="HU91" t="s">
        <v>368</v>
      </c>
      <c r="HV91" t="s">
        <v>667</v>
      </c>
      <c r="HW91" t="s">
        <v>359</v>
      </c>
      <c r="HX91" t="s">
        <v>368</v>
      </c>
      <c r="HY91" t="s">
        <v>1201</v>
      </c>
      <c r="HZ91" t="s">
        <v>355</v>
      </c>
      <c r="IA91" t="s">
        <v>360</v>
      </c>
      <c r="IB91" t="s">
        <v>1100</v>
      </c>
      <c r="IC91" t="s">
        <v>359</v>
      </c>
      <c r="ID91" t="s">
        <v>379</v>
      </c>
      <c r="IE91" t="s">
        <v>370</v>
      </c>
      <c r="IF91" t="s">
        <v>359</v>
      </c>
      <c r="IG91" t="s">
        <v>379</v>
      </c>
      <c r="IH91" t="s">
        <v>849</v>
      </c>
      <c r="II91" t="s">
        <v>359</v>
      </c>
      <c r="IJ91" t="s">
        <v>368</v>
      </c>
      <c r="JG91">
        <v>0</v>
      </c>
      <c r="JH91" t="s">
        <v>381</v>
      </c>
      <c r="JI91" t="str">
        <f t="shared" si="6"/>
        <v>Tabular</v>
      </c>
      <c r="JJ91" t="str">
        <f t="shared" si="7"/>
        <v>G1</v>
      </c>
      <c r="JK91" s="1" t="s">
        <v>1128</v>
      </c>
    </row>
    <row r="92" spans="1:271" x14ac:dyDescent="0.2">
      <c r="A92" t="str">
        <f t="shared" si="5"/>
        <v>R_2TM0QNHUbCOTPli</v>
      </c>
      <c r="B92" s="19">
        <v>42996.52851851852</v>
      </c>
      <c r="C92" s="19">
        <v>42996.558865740742</v>
      </c>
      <c r="D92" t="s">
        <v>237</v>
      </c>
      <c r="F92">
        <v>100</v>
      </c>
      <c r="G92">
        <v>2621</v>
      </c>
      <c r="H92" t="b">
        <v>1</v>
      </c>
      <c r="I92" s="19">
        <v>42996.558865740742</v>
      </c>
      <c r="J92" t="s">
        <v>1101</v>
      </c>
      <c r="Q92" t="s">
        <v>344</v>
      </c>
      <c r="R92" t="s">
        <v>345</v>
      </c>
      <c r="S92">
        <v>82.825999999999993</v>
      </c>
      <c r="T92">
        <v>82.825999999999993</v>
      </c>
      <c r="U92">
        <v>84.43</v>
      </c>
      <c r="V92">
        <v>1</v>
      </c>
      <c r="W92" t="s">
        <v>346</v>
      </c>
      <c r="X92">
        <v>1.351</v>
      </c>
      <c r="Y92">
        <v>4.9630000000000001</v>
      </c>
      <c r="Z92">
        <v>13.073</v>
      </c>
      <c r="AA92">
        <v>3</v>
      </c>
      <c r="AB92">
        <v>19</v>
      </c>
      <c r="AC92" t="s">
        <v>347</v>
      </c>
      <c r="AD92" t="s">
        <v>348</v>
      </c>
      <c r="AE92" t="s">
        <v>382</v>
      </c>
      <c r="AF92">
        <v>2</v>
      </c>
      <c r="AG92" t="s">
        <v>1076</v>
      </c>
      <c r="AH92" t="s">
        <v>350</v>
      </c>
      <c r="AI92">
        <v>1</v>
      </c>
      <c r="AJ92">
        <v>-99</v>
      </c>
      <c r="AK92" t="s">
        <v>348</v>
      </c>
      <c r="AM92" t="s">
        <v>636</v>
      </c>
      <c r="AN92">
        <v>-99</v>
      </c>
      <c r="AO92" t="s">
        <v>637</v>
      </c>
      <c r="AP92" t="s">
        <v>637</v>
      </c>
      <c r="AQ92" t="s">
        <v>351</v>
      </c>
      <c r="AR92" t="s">
        <v>637</v>
      </c>
      <c r="AS92" t="s">
        <v>637</v>
      </c>
      <c r="AT92" t="s">
        <v>637</v>
      </c>
      <c r="AU92" t="s">
        <v>637</v>
      </c>
      <c r="AV92" t="s">
        <v>353</v>
      </c>
      <c r="AW92">
        <v>14.701000000000001</v>
      </c>
      <c r="AX92">
        <v>340.52100000000002</v>
      </c>
      <c r="AY92">
        <v>416.74099999999999</v>
      </c>
      <c r="AZ92">
        <v>7</v>
      </c>
      <c r="BW92">
        <v>208.81700000000001</v>
      </c>
      <c r="BX92">
        <v>923.45899999999995</v>
      </c>
      <c r="BY92">
        <v>924.49</v>
      </c>
      <c r="BZ92">
        <v>53</v>
      </c>
      <c r="CA92" t="s">
        <v>366</v>
      </c>
      <c r="CB92" t="s">
        <v>384</v>
      </c>
      <c r="CC92" t="s">
        <v>356</v>
      </c>
      <c r="CD92" t="s">
        <v>389</v>
      </c>
      <c r="CE92" t="s">
        <v>384</v>
      </c>
      <c r="CF92" t="s">
        <v>360</v>
      </c>
      <c r="CG92" t="s">
        <v>1152</v>
      </c>
      <c r="CH92" t="s">
        <v>355</v>
      </c>
      <c r="CI92" t="s">
        <v>360</v>
      </c>
      <c r="CJ92" t="s">
        <v>369</v>
      </c>
      <c r="CK92" t="s">
        <v>384</v>
      </c>
      <c r="CL92" t="s">
        <v>356</v>
      </c>
      <c r="CM92" t="s">
        <v>370</v>
      </c>
      <c r="CN92" t="s">
        <v>384</v>
      </c>
      <c r="CO92" t="s">
        <v>360</v>
      </c>
      <c r="CP92" t="s">
        <v>669</v>
      </c>
      <c r="CQ92" t="s">
        <v>384</v>
      </c>
      <c r="CR92" t="s">
        <v>356</v>
      </c>
      <c r="CS92">
        <v>7.53</v>
      </c>
      <c r="CT92">
        <v>45.091999999999999</v>
      </c>
      <c r="CU92">
        <v>49.018000000000001</v>
      </c>
      <c r="CV92">
        <v>9</v>
      </c>
      <c r="CW92" t="s">
        <v>387</v>
      </c>
      <c r="CX92" t="s">
        <v>363</v>
      </c>
      <c r="CY92" t="s">
        <v>363</v>
      </c>
      <c r="CZ92" t="s">
        <v>363</v>
      </c>
      <c r="DA92" t="s">
        <v>363</v>
      </c>
      <c r="DB92" t="s">
        <v>363</v>
      </c>
      <c r="DC92" t="s">
        <v>363</v>
      </c>
      <c r="DF92" t="s">
        <v>363</v>
      </c>
      <c r="DG92">
        <v>27.684999999999999</v>
      </c>
      <c r="DH92">
        <v>27.684999999999999</v>
      </c>
      <c r="DI92">
        <v>28.675000000000001</v>
      </c>
      <c r="DJ92">
        <v>1</v>
      </c>
      <c r="DK92" t="s">
        <v>365</v>
      </c>
      <c r="DL92">
        <v>0</v>
      </c>
      <c r="DM92">
        <v>0</v>
      </c>
      <c r="DN92">
        <v>300.005</v>
      </c>
      <c r="DO92">
        <v>0</v>
      </c>
      <c r="EL92">
        <v>81.912000000000006</v>
      </c>
      <c r="EM92">
        <v>535.83699999999999</v>
      </c>
      <c r="EN92">
        <v>538.67700000000002</v>
      </c>
      <c r="EO92">
        <v>39</v>
      </c>
      <c r="EP92" t="s">
        <v>383</v>
      </c>
      <c r="EQ92" t="s">
        <v>384</v>
      </c>
      <c r="ER92" t="s">
        <v>360</v>
      </c>
      <c r="ES92" t="s">
        <v>357</v>
      </c>
      <c r="ET92" t="s">
        <v>384</v>
      </c>
      <c r="EU92" t="s">
        <v>368</v>
      </c>
      <c r="EV92" t="s">
        <v>691</v>
      </c>
      <c r="EW92" t="s">
        <v>359</v>
      </c>
      <c r="EX92" t="s">
        <v>368</v>
      </c>
      <c r="EY92" t="s">
        <v>576</v>
      </c>
      <c r="EZ92" t="s">
        <v>359</v>
      </c>
      <c r="FA92" t="s">
        <v>368</v>
      </c>
      <c r="FB92" t="s">
        <v>1102</v>
      </c>
      <c r="FC92" t="s">
        <v>359</v>
      </c>
      <c r="FD92" t="s">
        <v>368</v>
      </c>
      <c r="FE92" t="s">
        <v>578</v>
      </c>
      <c r="FF92" t="s">
        <v>355</v>
      </c>
      <c r="FG92" t="s">
        <v>360</v>
      </c>
      <c r="FH92">
        <v>4.6260000000000003</v>
      </c>
      <c r="FI92">
        <v>30.353000000000002</v>
      </c>
      <c r="FJ92">
        <v>31.22</v>
      </c>
      <c r="FK92">
        <v>9</v>
      </c>
      <c r="FL92" t="s">
        <v>364</v>
      </c>
      <c r="FM92" t="s">
        <v>363</v>
      </c>
      <c r="FN92" t="s">
        <v>363</v>
      </c>
      <c r="FO92" t="s">
        <v>363</v>
      </c>
      <c r="FP92" t="s">
        <v>363</v>
      </c>
      <c r="FQ92" t="s">
        <v>372</v>
      </c>
      <c r="FR92" t="s">
        <v>372</v>
      </c>
      <c r="FS92" t="s">
        <v>363</v>
      </c>
      <c r="FV92" t="s">
        <v>363</v>
      </c>
      <c r="JG92">
        <v>0</v>
      </c>
      <c r="JH92" t="s">
        <v>528</v>
      </c>
      <c r="JI92" t="str">
        <f t="shared" si="6"/>
        <v>CORAS</v>
      </c>
      <c r="JJ92" t="str">
        <f t="shared" si="7"/>
        <v>G2</v>
      </c>
      <c r="JK92" s="1" t="s">
        <v>1128</v>
      </c>
    </row>
    <row r="93" spans="1:271" x14ac:dyDescent="0.2">
      <c r="A93" t="str">
        <f t="shared" si="5"/>
        <v>R_a3L7ghCCOyDNfwJ</v>
      </c>
      <c r="B93" s="19">
        <v>42996.527858796297</v>
      </c>
      <c r="C93" s="19">
        <v>42996.558946759258</v>
      </c>
      <c r="D93" t="s">
        <v>237</v>
      </c>
      <c r="F93">
        <v>100</v>
      </c>
      <c r="G93">
        <v>2685</v>
      </c>
      <c r="H93" t="b">
        <v>1</v>
      </c>
      <c r="I93" s="19">
        <v>42996.558958333335</v>
      </c>
      <c r="J93" t="s">
        <v>1103</v>
      </c>
      <c r="Q93" t="s">
        <v>344</v>
      </c>
      <c r="R93" t="s">
        <v>345</v>
      </c>
      <c r="S93">
        <v>90.275000000000006</v>
      </c>
      <c r="T93">
        <v>90.275000000000006</v>
      </c>
      <c r="U93">
        <v>91.837999999999994</v>
      </c>
      <c r="V93">
        <v>1</v>
      </c>
      <c r="W93" t="s">
        <v>346</v>
      </c>
      <c r="X93">
        <v>2.2850000000000001</v>
      </c>
      <c r="Y93">
        <v>6.8659999999999997</v>
      </c>
      <c r="Z93">
        <v>8.798</v>
      </c>
      <c r="AA93">
        <v>4</v>
      </c>
      <c r="AB93">
        <v>22</v>
      </c>
      <c r="AC93" t="s">
        <v>347</v>
      </c>
      <c r="AD93" t="s">
        <v>348</v>
      </c>
      <c r="AE93" t="s">
        <v>382</v>
      </c>
      <c r="AF93">
        <v>2</v>
      </c>
      <c r="AG93" t="s">
        <v>1104</v>
      </c>
      <c r="AH93" t="s">
        <v>350</v>
      </c>
      <c r="AI93">
        <v>1</v>
      </c>
      <c r="AJ93" t="s">
        <v>1105</v>
      </c>
      <c r="AK93" t="s">
        <v>348</v>
      </c>
      <c r="AM93" t="s">
        <v>636</v>
      </c>
      <c r="AN93">
        <v>-99</v>
      </c>
      <c r="AO93" t="s">
        <v>637</v>
      </c>
      <c r="AP93" t="s">
        <v>637</v>
      </c>
      <c r="AQ93" t="s">
        <v>637</v>
      </c>
      <c r="AR93" t="s">
        <v>637</v>
      </c>
      <c r="AS93" t="s">
        <v>637</v>
      </c>
      <c r="AT93" t="s">
        <v>637</v>
      </c>
      <c r="AU93" t="s">
        <v>637</v>
      </c>
      <c r="AV93" t="s">
        <v>351</v>
      </c>
      <c r="AW93">
        <v>0</v>
      </c>
      <c r="AX93">
        <v>0</v>
      </c>
      <c r="AY93">
        <v>477.65899999999999</v>
      </c>
      <c r="AZ93">
        <v>0</v>
      </c>
      <c r="BW93">
        <v>154.392</v>
      </c>
      <c r="BX93">
        <v>906.524</v>
      </c>
      <c r="BY93">
        <v>907.94899999999996</v>
      </c>
      <c r="BZ93">
        <v>39</v>
      </c>
      <c r="CA93" t="s">
        <v>366</v>
      </c>
      <c r="CB93" t="s">
        <v>384</v>
      </c>
      <c r="CC93" t="s">
        <v>360</v>
      </c>
      <c r="CD93" t="s">
        <v>389</v>
      </c>
      <c r="CE93" t="s">
        <v>384</v>
      </c>
      <c r="CF93" t="s">
        <v>360</v>
      </c>
      <c r="CG93" t="s">
        <v>1152</v>
      </c>
      <c r="CH93" t="s">
        <v>384</v>
      </c>
      <c r="CI93" t="s">
        <v>360</v>
      </c>
      <c r="CJ93" t="s">
        <v>369</v>
      </c>
      <c r="CK93" t="s">
        <v>384</v>
      </c>
      <c r="CL93" t="s">
        <v>356</v>
      </c>
      <c r="CM93" t="s">
        <v>576</v>
      </c>
      <c r="CN93" t="s">
        <v>355</v>
      </c>
      <c r="CO93" t="s">
        <v>360</v>
      </c>
      <c r="CP93" t="s">
        <v>371</v>
      </c>
      <c r="CQ93" t="s">
        <v>384</v>
      </c>
      <c r="CR93" t="s">
        <v>360</v>
      </c>
      <c r="CS93">
        <v>4.6230000000000002</v>
      </c>
      <c r="CT93">
        <v>22.268999999999998</v>
      </c>
      <c r="CU93">
        <v>23.890999999999998</v>
      </c>
      <c r="CV93">
        <v>8</v>
      </c>
      <c r="CW93" t="s">
        <v>363</v>
      </c>
      <c r="CX93" t="s">
        <v>363</v>
      </c>
      <c r="CY93" t="s">
        <v>363</v>
      </c>
      <c r="CZ93" t="s">
        <v>363</v>
      </c>
      <c r="DA93" t="s">
        <v>363</v>
      </c>
      <c r="DB93" t="s">
        <v>363</v>
      </c>
      <c r="DC93" t="s">
        <v>363</v>
      </c>
      <c r="DF93" t="s">
        <v>363</v>
      </c>
      <c r="DG93">
        <v>23.542999999999999</v>
      </c>
      <c r="DH93">
        <v>23.542999999999999</v>
      </c>
      <c r="DI93">
        <v>26.068000000000001</v>
      </c>
      <c r="DJ93">
        <v>1</v>
      </c>
      <c r="DK93" t="s">
        <v>365</v>
      </c>
      <c r="DL93">
        <v>0</v>
      </c>
      <c r="DM93">
        <v>0</v>
      </c>
      <c r="DN93">
        <v>300.00299999999999</v>
      </c>
      <c r="DO93">
        <v>0</v>
      </c>
      <c r="EL93">
        <v>93.040999999999997</v>
      </c>
      <c r="EM93">
        <v>599.88300000000004</v>
      </c>
      <c r="EN93">
        <v>600.89099999999996</v>
      </c>
      <c r="EO93">
        <v>34</v>
      </c>
      <c r="EP93" t="s">
        <v>690</v>
      </c>
      <c r="EQ93" t="s">
        <v>359</v>
      </c>
      <c r="ER93" t="s">
        <v>360</v>
      </c>
      <c r="ES93" t="s">
        <v>687</v>
      </c>
      <c r="ET93" t="s">
        <v>355</v>
      </c>
      <c r="EU93" t="s">
        <v>360</v>
      </c>
      <c r="EV93" t="s">
        <v>691</v>
      </c>
      <c r="EW93" t="s">
        <v>384</v>
      </c>
      <c r="EX93" t="s">
        <v>356</v>
      </c>
      <c r="EY93" t="s">
        <v>1106</v>
      </c>
      <c r="EZ93" t="s">
        <v>355</v>
      </c>
      <c r="FA93" t="s">
        <v>360</v>
      </c>
      <c r="FB93" t="s">
        <v>806</v>
      </c>
      <c r="FC93" t="s">
        <v>359</v>
      </c>
      <c r="FD93" t="s">
        <v>360</v>
      </c>
      <c r="FE93" t="s">
        <v>361</v>
      </c>
      <c r="FF93" t="s">
        <v>359</v>
      </c>
      <c r="FG93" t="s">
        <v>360</v>
      </c>
      <c r="FH93">
        <v>4.6989999999999998</v>
      </c>
      <c r="FI93">
        <v>26.526</v>
      </c>
      <c r="FJ93">
        <v>27.603000000000002</v>
      </c>
      <c r="FK93">
        <v>11</v>
      </c>
      <c r="FL93" t="s">
        <v>372</v>
      </c>
      <c r="FM93" t="s">
        <v>364</v>
      </c>
      <c r="FN93" t="s">
        <v>363</v>
      </c>
      <c r="FO93" t="s">
        <v>363</v>
      </c>
      <c r="FP93" t="s">
        <v>364</v>
      </c>
      <c r="FQ93" t="s">
        <v>363</v>
      </c>
      <c r="FR93" t="s">
        <v>372</v>
      </c>
      <c r="FS93" t="s">
        <v>363</v>
      </c>
      <c r="FV93" t="s">
        <v>363</v>
      </c>
      <c r="JG93">
        <v>0</v>
      </c>
      <c r="JH93" t="s">
        <v>528</v>
      </c>
      <c r="JI93" t="str">
        <f t="shared" si="6"/>
        <v>CORAS</v>
      </c>
      <c r="JJ93" t="str">
        <f t="shared" si="7"/>
        <v>G2</v>
      </c>
      <c r="JK93" s="1" t="s">
        <v>1128</v>
      </c>
    </row>
    <row r="94" spans="1:271" x14ac:dyDescent="0.2">
      <c r="A94" t="str">
        <f t="shared" si="5"/>
        <v>R_eQIieo7RrHt7fQ5</v>
      </c>
      <c r="B94" s="19">
        <v>42996.528460648151</v>
      </c>
      <c r="C94" s="19">
        <v>42996.559317129628</v>
      </c>
      <c r="D94" t="s">
        <v>237</v>
      </c>
      <c r="F94">
        <v>100</v>
      </c>
      <c r="G94">
        <v>2665</v>
      </c>
      <c r="H94" t="b">
        <v>1</v>
      </c>
      <c r="I94" s="19">
        <v>42996.559317129628</v>
      </c>
      <c r="J94" t="s">
        <v>1107</v>
      </c>
      <c r="Q94" t="s">
        <v>344</v>
      </c>
      <c r="R94" t="s">
        <v>345</v>
      </c>
      <c r="S94">
        <v>9.3539999999999992</v>
      </c>
      <c r="T94">
        <v>13.051</v>
      </c>
      <c r="U94">
        <v>15.103999999999999</v>
      </c>
      <c r="V94">
        <v>2</v>
      </c>
      <c r="W94" t="s">
        <v>346</v>
      </c>
      <c r="X94">
        <v>4.8920000000000003</v>
      </c>
      <c r="Y94">
        <v>10.51</v>
      </c>
      <c r="Z94">
        <v>13.499000000000001</v>
      </c>
      <c r="AA94">
        <v>3</v>
      </c>
      <c r="AB94">
        <v>21</v>
      </c>
      <c r="AC94" t="s">
        <v>347</v>
      </c>
      <c r="AD94" t="s">
        <v>348</v>
      </c>
      <c r="AE94" t="s">
        <v>349</v>
      </c>
      <c r="AF94">
        <v>3</v>
      </c>
      <c r="AG94" t="s">
        <v>1108</v>
      </c>
      <c r="AH94" t="s">
        <v>350</v>
      </c>
      <c r="AI94">
        <v>1.5</v>
      </c>
      <c r="AJ94" t="s">
        <v>1109</v>
      </c>
      <c r="AK94" t="s">
        <v>348</v>
      </c>
      <c r="AM94" t="s">
        <v>636</v>
      </c>
      <c r="AN94">
        <v>-99</v>
      </c>
      <c r="AO94" t="s">
        <v>637</v>
      </c>
      <c r="AP94" t="s">
        <v>637</v>
      </c>
      <c r="AQ94" t="s">
        <v>637</v>
      </c>
      <c r="AR94" t="s">
        <v>637</v>
      </c>
      <c r="AS94" t="s">
        <v>637</v>
      </c>
      <c r="AT94" t="s">
        <v>637</v>
      </c>
      <c r="AU94" t="s">
        <v>637</v>
      </c>
      <c r="AV94" t="s">
        <v>637</v>
      </c>
      <c r="AW94">
        <v>17.148</v>
      </c>
      <c r="AX94">
        <v>387.29</v>
      </c>
      <c r="AY94">
        <v>388.565</v>
      </c>
      <c r="AZ94">
        <v>3</v>
      </c>
      <c r="BW94">
        <v>8.43</v>
      </c>
      <c r="BX94">
        <v>778.10199999999998</v>
      </c>
      <c r="BY94">
        <v>779.81</v>
      </c>
      <c r="BZ94">
        <v>91</v>
      </c>
      <c r="CA94" t="s">
        <v>1110</v>
      </c>
      <c r="CB94" t="s">
        <v>376</v>
      </c>
      <c r="CC94" t="s">
        <v>377</v>
      </c>
      <c r="CD94" t="s">
        <v>707</v>
      </c>
      <c r="CE94" t="s">
        <v>376</v>
      </c>
      <c r="CF94" t="s">
        <v>377</v>
      </c>
      <c r="CG94" t="s">
        <v>1152</v>
      </c>
      <c r="CH94" t="s">
        <v>376</v>
      </c>
      <c r="CI94" t="s">
        <v>377</v>
      </c>
      <c r="CJ94" t="s">
        <v>369</v>
      </c>
      <c r="CK94" t="s">
        <v>376</v>
      </c>
      <c r="CL94" t="s">
        <v>377</v>
      </c>
      <c r="CM94" t="s">
        <v>370</v>
      </c>
      <c r="CN94" t="s">
        <v>376</v>
      </c>
      <c r="CO94" t="s">
        <v>377</v>
      </c>
      <c r="CP94" t="s">
        <v>371</v>
      </c>
      <c r="CQ94" t="s">
        <v>376</v>
      </c>
      <c r="CR94" t="s">
        <v>377</v>
      </c>
      <c r="CS94">
        <v>3.77</v>
      </c>
      <c r="CT94">
        <v>42.725999999999999</v>
      </c>
      <c r="CU94">
        <v>45.646999999999998</v>
      </c>
      <c r="CV94">
        <v>20</v>
      </c>
      <c r="CW94" t="s">
        <v>387</v>
      </c>
      <c r="CX94" t="s">
        <v>363</v>
      </c>
      <c r="CY94" t="s">
        <v>363</v>
      </c>
      <c r="CZ94" t="s">
        <v>363</v>
      </c>
      <c r="DA94" t="s">
        <v>363</v>
      </c>
      <c r="DB94" t="s">
        <v>363</v>
      </c>
      <c r="DC94" t="s">
        <v>363</v>
      </c>
      <c r="DF94" t="s">
        <v>363</v>
      </c>
      <c r="DG94">
        <v>6.476</v>
      </c>
      <c r="DH94">
        <v>6.476</v>
      </c>
      <c r="DI94">
        <v>9.5419999999999998</v>
      </c>
      <c r="DJ94">
        <v>1</v>
      </c>
      <c r="DK94" t="s">
        <v>365</v>
      </c>
      <c r="DL94">
        <v>6.7270000000000003</v>
      </c>
      <c r="DM94">
        <v>279.07799999999997</v>
      </c>
      <c r="DN94">
        <v>472.34699999999998</v>
      </c>
      <c r="DO94">
        <v>7</v>
      </c>
      <c r="EL94">
        <v>24.577999999999999</v>
      </c>
      <c r="EM94">
        <v>418.322</v>
      </c>
      <c r="EN94">
        <v>419.10199999999998</v>
      </c>
      <c r="EO94">
        <v>68</v>
      </c>
      <c r="EP94" t="s">
        <v>354</v>
      </c>
      <c r="EQ94" t="s">
        <v>384</v>
      </c>
      <c r="ER94" t="s">
        <v>356</v>
      </c>
      <c r="ES94" t="s">
        <v>383</v>
      </c>
      <c r="ET94" t="s">
        <v>384</v>
      </c>
      <c r="EU94" t="s">
        <v>356</v>
      </c>
      <c r="EV94" t="s">
        <v>809</v>
      </c>
      <c r="EW94" t="s">
        <v>355</v>
      </c>
      <c r="EX94" t="s">
        <v>360</v>
      </c>
      <c r="EY94" t="s">
        <v>361</v>
      </c>
      <c r="EZ94" t="s">
        <v>384</v>
      </c>
      <c r="FA94" t="s">
        <v>356</v>
      </c>
      <c r="FB94" t="s">
        <v>362</v>
      </c>
      <c r="FC94" t="s">
        <v>355</v>
      </c>
      <c r="FD94" t="s">
        <v>360</v>
      </c>
      <c r="FE94" t="s">
        <v>361</v>
      </c>
      <c r="FF94" t="s">
        <v>359</v>
      </c>
      <c r="FG94" t="s">
        <v>360</v>
      </c>
      <c r="FH94">
        <v>3.9510000000000001</v>
      </c>
      <c r="FI94">
        <v>19.367000000000001</v>
      </c>
      <c r="FJ94">
        <v>22.125</v>
      </c>
      <c r="FK94">
        <v>12</v>
      </c>
      <c r="FL94" t="s">
        <v>363</v>
      </c>
      <c r="FM94" t="s">
        <v>363</v>
      </c>
      <c r="FN94" t="s">
        <v>363</v>
      </c>
      <c r="FO94" t="s">
        <v>363</v>
      </c>
      <c r="FP94" t="s">
        <v>363</v>
      </c>
      <c r="FQ94" t="s">
        <v>363</v>
      </c>
      <c r="FR94" t="s">
        <v>363</v>
      </c>
      <c r="FS94" t="s">
        <v>363</v>
      </c>
      <c r="FV94" t="s">
        <v>375</v>
      </c>
      <c r="JG94">
        <v>0</v>
      </c>
      <c r="JH94" t="s">
        <v>662</v>
      </c>
      <c r="JI94" t="str">
        <f t="shared" si="6"/>
        <v>UML</v>
      </c>
      <c r="JJ94" t="str">
        <f t="shared" si="7"/>
        <v>G2</v>
      </c>
      <c r="JK94" s="1" t="s">
        <v>1128</v>
      </c>
    </row>
    <row r="95" spans="1:271" x14ac:dyDescent="0.2">
      <c r="A95" t="str">
        <f t="shared" si="5"/>
        <v>R_vp4r1baEDFIdaG5</v>
      </c>
      <c r="B95" s="19">
        <v>42996.527951388889</v>
      </c>
      <c r="C95" s="19">
        <v>42996.559340277781</v>
      </c>
      <c r="D95" t="s">
        <v>237</v>
      </c>
      <c r="F95">
        <v>100</v>
      </c>
      <c r="G95">
        <v>2711</v>
      </c>
      <c r="H95" t="b">
        <v>1</v>
      </c>
      <c r="I95" s="19">
        <v>42996.559351851851</v>
      </c>
      <c r="J95" t="s">
        <v>1111</v>
      </c>
      <c r="Q95" t="s">
        <v>344</v>
      </c>
      <c r="R95" t="s">
        <v>345</v>
      </c>
      <c r="S95">
        <v>126.896</v>
      </c>
      <c r="T95">
        <v>126.896</v>
      </c>
      <c r="U95">
        <v>128.32499999999999</v>
      </c>
      <c r="V95">
        <v>1</v>
      </c>
      <c r="W95" t="s">
        <v>346</v>
      </c>
      <c r="X95">
        <v>2.5369999999999999</v>
      </c>
      <c r="Y95">
        <v>8.4380000000000006</v>
      </c>
      <c r="Z95">
        <v>11.028</v>
      </c>
      <c r="AA95">
        <v>3</v>
      </c>
      <c r="AB95">
        <v>20</v>
      </c>
      <c r="AC95" t="s">
        <v>683</v>
      </c>
      <c r="AD95" t="s">
        <v>348</v>
      </c>
      <c r="AE95" t="s">
        <v>753</v>
      </c>
      <c r="AF95">
        <v>2</v>
      </c>
      <c r="AG95" t="s">
        <v>1112</v>
      </c>
      <c r="AH95" t="s">
        <v>350</v>
      </c>
      <c r="AI95">
        <v>1</v>
      </c>
      <c r="AJ95" t="s">
        <v>1113</v>
      </c>
      <c r="AK95" t="s">
        <v>348</v>
      </c>
      <c r="AM95" t="s">
        <v>636</v>
      </c>
      <c r="AN95">
        <v>-99</v>
      </c>
      <c r="AO95" t="s">
        <v>637</v>
      </c>
      <c r="AP95" t="s">
        <v>637</v>
      </c>
      <c r="AQ95" t="s">
        <v>637</v>
      </c>
      <c r="AR95" t="s">
        <v>637</v>
      </c>
      <c r="AS95" t="s">
        <v>353</v>
      </c>
      <c r="AT95" t="s">
        <v>353</v>
      </c>
      <c r="AU95" t="s">
        <v>637</v>
      </c>
      <c r="AV95" t="s">
        <v>353</v>
      </c>
      <c r="AW95">
        <v>29.574999999999999</v>
      </c>
      <c r="AX95">
        <v>68.819000000000003</v>
      </c>
      <c r="AY95">
        <v>406.62799999999999</v>
      </c>
      <c r="AZ95">
        <v>3</v>
      </c>
      <c r="CS95">
        <v>0.63700000000000001</v>
      </c>
      <c r="CT95">
        <v>51.878</v>
      </c>
      <c r="CU95">
        <v>54.301000000000002</v>
      </c>
      <c r="CV95">
        <v>11</v>
      </c>
      <c r="CW95" t="s">
        <v>372</v>
      </c>
      <c r="CX95" t="s">
        <v>363</v>
      </c>
      <c r="CY95" t="s">
        <v>375</v>
      </c>
      <c r="CZ95" t="s">
        <v>372</v>
      </c>
      <c r="DA95" t="s">
        <v>372</v>
      </c>
      <c r="DD95" t="s">
        <v>363</v>
      </c>
      <c r="DE95" t="s">
        <v>363</v>
      </c>
      <c r="DF95" t="s">
        <v>372</v>
      </c>
      <c r="DG95">
        <v>26.596</v>
      </c>
      <c r="DH95">
        <v>26.596</v>
      </c>
      <c r="DI95">
        <v>28.196999999999999</v>
      </c>
      <c r="DJ95">
        <v>1</v>
      </c>
      <c r="DK95" t="s">
        <v>365</v>
      </c>
      <c r="DL95">
        <v>0</v>
      </c>
      <c r="DM95">
        <v>0</v>
      </c>
      <c r="DN95">
        <v>300.00299999999999</v>
      </c>
      <c r="DO95">
        <v>0</v>
      </c>
      <c r="FH95">
        <v>3.573</v>
      </c>
      <c r="FI95">
        <v>37.838000000000001</v>
      </c>
      <c r="FJ95">
        <v>39.082000000000001</v>
      </c>
      <c r="FK95">
        <v>9</v>
      </c>
      <c r="FL95" t="s">
        <v>364</v>
      </c>
      <c r="FM95" t="s">
        <v>363</v>
      </c>
      <c r="FN95" t="s">
        <v>363</v>
      </c>
      <c r="FO95" t="s">
        <v>363</v>
      </c>
      <c r="FP95" t="s">
        <v>363</v>
      </c>
      <c r="FQ95" t="s">
        <v>372</v>
      </c>
      <c r="FT95" t="s">
        <v>372</v>
      </c>
      <c r="FU95" t="s">
        <v>363</v>
      </c>
      <c r="FV95" t="s">
        <v>372</v>
      </c>
      <c r="FW95">
        <v>369.137</v>
      </c>
      <c r="FX95">
        <v>1192.8389999999999</v>
      </c>
      <c r="FY95">
        <v>1200.0060000000001</v>
      </c>
      <c r="FZ95">
        <v>33</v>
      </c>
      <c r="GA95" t="s">
        <v>1114</v>
      </c>
      <c r="GB95" t="s">
        <v>355</v>
      </c>
      <c r="GC95" t="s">
        <v>368</v>
      </c>
      <c r="GD95" t="s">
        <v>1115</v>
      </c>
      <c r="GE95" t="s">
        <v>359</v>
      </c>
      <c r="GF95" t="s">
        <v>368</v>
      </c>
      <c r="GG95" t="s">
        <v>685</v>
      </c>
      <c r="GH95" t="s">
        <v>384</v>
      </c>
      <c r="GI95" t="s">
        <v>356</v>
      </c>
      <c r="GJ95" t="s">
        <v>675</v>
      </c>
      <c r="GK95" t="s">
        <v>384</v>
      </c>
      <c r="GL95" t="s">
        <v>356</v>
      </c>
      <c r="GM95" t="s">
        <v>380</v>
      </c>
      <c r="GN95">
        <v>-99</v>
      </c>
      <c r="GO95">
        <v>-99</v>
      </c>
      <c r="GP95">
        <v>-99</v>
      </c>
      <c r="GQ95">
        <v>-99</v>
      </c>
      <c r="GR95">
        <v>-99</v>
      </c>
      <c r="HO95">
        <v>43.726999999999997</v>
      </c>
      <c r="HP95">
        <v>234.755</v>
      </c>
      <c r="HQ95">
        <v>235.751</v>
      </c>
      <c r="HR95">
        <v>21</v>
      </c>
      <c r="HS95" t="s">
        <v>1116</v>
      </c>
      <c r="HT95" t="s">
        <v>359</v>
      </c>
      <c r="HU95" t="s">
        <v>356</v>
      </c>
      <c r="HV95" t="s">
        <v>1117</v>
      </c>
      <c r="HW95" t="s">
        <v>359</v>
      </c>
      <c r="HX95" t="s">
        <v>356</v>
      </c>
      <c r="HY95" t="s">
        <v>1118</v>
      </c>
      <c r="HZ95" t="s">
        <v>359</v>
      </c>
      <c r="IA95" t="s">
        <v>360</v>
      </c>
      <c r="IB95" t="s">
        <v>602</v>
      </c>
      <c r="IC95" t="s">
        <v>355</v>
      </c>
      <c r="ID95" t="s">
        <v>356</v>
      </c>
      <c r="IE95" t="s">
        <v>1119</v>
      </c>
      <c r="IF95" t="s">
        <v>384</v>
      </c>
      <c r="IG95" t="s">
        <v>377</v>
      </c>
      <c r="IH95" t="s">
        <v>572</v>
      </c>
      <c r="II95" t="s">
        <v>359</v>
      </c>
      <c r="IJ95" t="s">
        <v>368</v>
      </c>
      <c r="JG95">
        <v>0</v>
      </c>
      <c r="JH95" t="s">
        <v>381</v>
      </c>
      <c r="JI95" t="str">
        <f t="shared" si="6"/>
        <v>Tabular</v>
      </c>
      <c r="JJ95" t="str">
        <f t="shared" si="7"/>
        <v>G1</v>
      </c>
      <c r="JK95" s="1" t="s">
        <v>1128</v>
      </c>
    </row>
    <row r="96" spans="1:271" x14ac:dyDescent="0.2">
      <c r="A96" t="str">
        <f t="shared" si="5"/>
        <v>R_2B4ZWTUcx2lVSJm</v>
      </c>
      <c r="B96" s="19">
        <v>42996.527881944443</v>
      </c>
      <c r="C96" s="19">
        <v>42996.562418981484</v>
      </c>
      <c r="D96" t="s">
        <v>237</v>
      </c>
      <c r="F96">
        <v>100</v>
      </c>
      <c r="G96">
        <v>2983</v>
      </c>
      <c r="H96" t="b">
        <v>1</v>
      </c>
      <c r="I96" s="19">
        <v>42996.562430555554</v>
      </c>
      <c r="J96" t="s">
        <v>1120</v>
      </c>
      <c r="Q96" t="s">
        <v>344</v>
      </c>
      <c r="R96" t="s">
        <v>345</v>
      </c>
      <c r="S96">
        <v>9.9290000000000003</v>
      </c>
      <c r="T96">
        <v>50.151000000000003</v>
      </c>
      <c r="U96">
        <v>51.774999999999999</v>
      </c>
      <c r="V96">
        <v>2</v>
      </c>
      <c r="W96" t="s">
        <v>346</v>
      </c>
      <c r="X96">
        <v>1.5149999999999999</v>
      </c>
      <c r="Y96">
        <v>5.86</v>
      </c>
      <c r="Z96">
        <v>10.263</v>
      </c>
      <c r="AA96">
        <v>3</v>
      </c>
      <c r="AB96">
        <v>23</v>
      </c>
      <c r="AC96" t="s">
        <v>347</v>
      </c>
      <c r="AD96" t="s">
        <v>348</v>
      </c>
      <c r="AE96" t="s">
        <v>671</v>
      </c>
      <c r="AF96">
        <v>3</v>
      </c>
      <c r="AG96" t="s">
        <v>1121</v>
      </c>
      <c r="AH96" t="s">
        <v>350</v>
      </c>
      <c r="AI96">
        <v>2</v>
      </c>
      <c r="AJ96" t="s">
        <v>1122</v>
      </c>
      <c r="AK96" t="s">
        <v>348</v>
      </c>
      <c r="AM96" t="s">
        <v>636</v>
      </c>
      <c r="AN96">
        <v>-99</v>
      </c>
      <c r="AO96" t="s">
        <v>351</v>
      </c>
      <c r="AP96" t="s">
        <v>637</v>
      </c>
      <c r="AQ96" t="s">
        <v>351</v>
      </c>
      <c r="AR96" t="s">
        <v>351</v>
      </c>
      <c r="AS96" t="s">
        <v>353</v>
      </c>
      <c r="AT96" t="s">
        <v>353</v>
      </c>
      <c r="AU96" t="s">
        <v>637</v>
      </c>
      <c r="AV96" t="s">
        <v>637</v>
      </c>
      <c r="AW96">
        <v>0</v>
      </c>
      <c r="AX96">
        <v>0</v>
      </c>
      <c r="AY96">
        <v>508.57299999999998</v>
      </c>
      <c r="AZ96">
        <v>0</v>
      </c>
      <c r="BA96">
        <v>57.493000000000002</v>
      </c>
      <c r="BB96">
        <v>859.07100000000003</v>
      </c>
      <c r="BC96">
        <v>860.37300000000005</v>
      </c>
      <c r="BD96">
        <v>28</v>
      </c>
      <c r="BE96" t="s">
        <v>889</v>
      </c>
      <c r="BF96" t="s">
        <v>384</v>
      </c>
      <c r="BG96" t="s">
        <v>360</v>
      </c>
      <c r="BH96" t="s">
        <v>357</v>
      </c>
      <c r="BI96" t="s">
        <v>355</v>
      </c>
      <c r="BJ96" t="s">
        <v>360</v>
      </c>
      <c r="BK96" t="s">
        <v>385</v>
      </c>
      <c r="BL96" t="s">
        <v>384</v>
      </c>
      <c r="BM96" t="s">
        <v>356</v>
      </c>
      <c r="BN96" t="s">
        <v>1123</v>
      </c>
      <c r="BO96" t="s">
        <v>359</v>
      </c>
      <c r="BP96" t="s">
        <v>368</v>
      </c>
      <c r="BQ96" t="s">
        <v>576</v>
      </c>
      <c r="BR96" t="s">
        <v>376</v>
      </c>
      <c r="BS96" t="s">
        <v>377</v>
      </c>
      <c r="BT96" t="s">
        <v>829</v>
      </c>
      <c r="BU96" t="s">
        <v>355</v>
      </c>
      <c r="BV96" t="s">
        <v>360</v>
      </c>
      <c r="CS96">
        <v>10.192</v>
      </c>
      <c r="CT96">
        <v>61.8</v>
      </c>
      <c r="CU96">
        <v>65.744</v>
      </c>
      <c r="CV96">
        <v>11</v>
      </c>
      <c r="CW96" t="s">
        <v>363</v>
      </c>
      <c r="CX96" t="s">
        <v>363</v>
      </c>
      <c r="CY96" t="s">
        <v>387</v>
      </c>
      <c r="CZ96" t="s">
        <v>364</v>
      </c>
      <c r="DA96" t="s">
        <v>364</v>
      </c>
      <c r="DB96" t="s">
        <v>363</v>
      </c>
      <c r="DC96" t="s">
        <v>363</v>
      </c>
      <c r="DF96" t="s">
        <v>364</v>
      </c>
      <c r="DG96">
        <v>19.428000000000001</v>
      </c>
      <c r="DH96">
        <v>19.428000000000001</v>
      </c>
      <c r="DI96">
        <v>21.411000000000001</v>
      </c>
      <c r="DJ96">
        <v>1</v>
      </c>
      <c r="DK96" t="s">
        <v>365</v>
      </c>
      <c r="DL96">
        <v>0</v>
      </c>
      <c r="DM96">
        <v>0</v>
      </c>
      <c r="DN96">
        <v>300.00400000000002</v>
      </c>
      <c r="DO96">
        <v>0</v>
      </c>
      <c r="DP96">
        <v>99.295000000000002</v>
      </c>
      <c r="DQ96">
        <v>658.44399999999996</v>
      </c>
      <c r="DR96">
        <v>663.83299999999997</v>
      </c>
      <c r="DS96">
        <v>54</v>
      </c>
      <c r="DT96" t="s">
        <v>1124</v>
      </c>
      <c r="DU96" t="s">
        <v>355</v>
      </c>
      <c r="DV96" t="s">
        <v>360</v>
      </c>
      <c r="DW96" t="s">
        <v>576</v>
      </c>
      <c r="DX96" t="s">
        <v>359</v>
      </c>
      <c r="DY96" t="s">
        <v>360</v>
      </c>
      <c r="DZ96" t="s">
        <v>1125</v>
      </c>
      <c r="EA96" t="s">
        <v>355</v>
      </c>
      <c r="EB96" t="s">
        <v>360</v>
      </c>
      <c r="EC96" t="s">
        <v>1126</v>
      </c>
      <c r="ED96" t="s">
        <v>359</v>
      </c>
      <c r="EE96" t="s">
        <v>368</v>
      </c>
      <c r="EF96" t="s">
        <v>1119</v>
      </c>
      <c r="EG96" t="s">
        <v>355</v>
      </c>
      <c r="EH96" t="s">
        <v>360</v>
      </c>
      <c r="EI96" t="s">
        <v>1127</v>
      </c>
      <c r="EJ96" t="s">
        <v>359</v>
      </c>
      <c r="EK96" t="s">
        <v>368</v>
      </c>
      <c r="FH96">
        <v>4.1230000000000002</v>
      </c>
      <c r="FI96">
        <v>30.677</v>
      </c>
      <c r="FJ96">
        <v>32.331000000000003</v>
      </c>
      <c r="FK96">
        <v>11</v>
      </c>
      <c r="FL96" t="s">
        <v>364</v>
      </c>
      <c r="FM96" t="s">
        <v>363</v>
      </c>
      <c r="FN96" t="s">
        <v>387</v>
      </c>
      <c r="FO96" t="s">
        <v>387</v>
      </c>
      <c r="FP96" t="s">
        <v>363</v>
      </c>
      <c r="FQ96" t="s">
        <v>372</v>
      </c>
      <c r="FR96" t="s">
        <v>364</v>
      </c>
      <c r="FS96" t="s">
        <v>364</v>
      </c>
      <c r="FV96" t="s">
        <v>387</v>
      </c>
      <c r="JG96">
        <v>0</v>
      </c>
      <c r="JH96" t="s">
        <v>390</v>
      </c>
      <c r="JI96" t="str">
        <f t="shared" si="6"/>
        <v>CORAS</v>
      </c>
      <c r="JJ96" t="str">
        <f t="shared" si="7"/>
        <v>G1</v>
      </c>
      <c r="JK96" s="1" t="s">
        <v>1128</v>
      </c>
    </row>
  </sheetData>
  <autoFilter ref="A5:JJ96" xr:uid="{00000000-0009-0000-0000-00000000000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M185"/>
  <sheetViews>
    <sheetView workbookViewId="0">
      <selection activeCell="B9" sqref="B9"/>
    </sheetView>
  </sheetViews>
  <sheetFormatPr baseColWidth="10" defaultRowHeight="16" x14ac:dyDescent="0.2"/>
  <cols>
    <col min="1" max="1" width="27.33203125" style="8" customWidth="1"/>
    <col min="2" max="7" width="10.83203125" style="8"/>
    <col min="8" max="12" width="10.83203125" style="8" customWidth="1"/>
    <col min="13" max="13" width="14.5" style="8" customWidth="1"/>
    <col min="14" max="17" width="10.83203125" style="8" customWidth="1"/>
    <col min="18" max="18" width="16.33203125" style="8" customWidth="1"/>
    <col min="19" max="51" width="10.83203125" style="8" customWidth="1"/>
    <col min="52" max="52" width="10.83203125" style="8"/>
    <col min="53" max="53" width="10.83203125" style="8" customWidth="1"/>
    <col min="54" max="54" width="22.6640625" style="8" customWidth="1"/>
    <col min="55" max="56" width="18.1640625" style="8" customWidth="1"/>
    <col min="57" max="57" width="12.83203125" style="8" customWidth="1"/>
    <col min="58" max="58" width="16" style="8" customWidth="1"/>
    <col min="59" max="59" width="22.1640625" style="8" customWidth="1"/>
    <col min="60" max="60" width="23.83203125" style="8" customWidth="1"/>
    <col min="61" max="61" width="27.5" style="8" customWidth="1"/>
    <col min="62" max="16384" width="10.83203125" style="8"/>
  </cols>
  <sheetData>
    <row r="1" spans="1:64" x14ac:dyDescent="0.2">
      <c r="A1" s="8">
        <v>1</v>
      </c>
      <c r="B1" s="8">
        <v>2</v>
      </c>
      <c r="C1" s="8">
        <v>3</v>
      </c>
      <c r="D1" s="8">
        <v>4</v>
      </c>
      <c r="E1" s="8">
        <v>5</v>
      </c>
      <c r="F1" s="8">
        <v>6</v>
      </c>
      <c r="G1" s="8">
        <v>7</v>
      </c>
      <c r="H1" s="8">
        <v>8</v>
      </c>
      <c r="I1" s="8">
        <v>9</v>
      </c>
      <c r="J1" s="8">
        <v>10</v>
      </c>
      <c r="K1" s="8">
        <v>11</v>
      </c>
      <c r="L1" s="8">
        <v>12</v>
      </c>
      <c r="M1" s="8">
        <v>13</v>
      </c>
      <c r="N1" s="8">
        <v>14</v>
      </c>
      <c r="O1" s="8">
        <v>15</v>
      </c>
      <c r="P1" s="8">
        <v>16</v>
      </c>
      <c r="Q1" s="8">
        <v>17</v>
      </c>
      <c r="R1" s="8">
        <v>18</v>
      </c>
      <c r="S1" s="8">
        <v>19</v>
      </c>
      <c r="T1" s="8">
        <v>20</v>
      </c>
      <c r="U1" s="8">
        <v>21</v>
      </c>
      <c r="V1" s="8">
        <v>22</v>
      </c>
      <c r="W1" s="8">
        <v>23</v>
      </c>
      <c r="X1" s="8">
        <v>24</v>
      </c>
      <c r="Y1" s="8">
        <v>25</v>
      </c>
      <c r="Z1" s="8">
        <v>26</v>
      </c>
      <c r="AA1" s="8">
        <v>27</v>
      </c>
      <c r="AB1" s="8">
        <v>28</v>
      </c>
      <c r="AC1" s="8">
        <v>29</v>
      </c>
      <c r="AD1" s="8">
        <v>30</v>
      </c>
      <c r="AE1" s="8">
        <v>31</v>
      </c>
      <c r="AF1" s="8">
        <v>32</v>
      </c>
      <c r="AG1" s="8">
        <v>33</v>
      </c>
      <c r="AH1" s="8">
        <v>34</v>
      </c>
      <c r="AI1" s="8">
        <v>35</v>
      </c>
      <c r="AJ1" s="8">
        <v>36</v>
      </c>
      <c r="AK1" s="8">
        <v>37</v>
      </c>
      <c r="AL1" s="8">
        <v>38</v>
      </c>
      <c r="AM1" s="8">
        <v>39</v>
      </c>
      <c r="AN1" s="8">
        <v>40</v>
      </c>
      <c r="AO1" s="8">
        <v>41</v>
      </c>
      <c r="AP1" s="8">
        <v>42</v>
      </c>
      <c r="AQ1" s="8">
        <v>43</v>
      </c>
      <c r="AR1" s="8">
        <v>44</v>
      </c>
      <c r="AS1" s="8">
        <v>45</v>
      </c>
      <c r="AT1" s="8">
        <v>46</v>
      </c>
      <c r="AU1" s="8">
        <v>47</v>
      </c>
      <c r="AV1" s="8">
        <v>48</v>
      </c>
      <c r="AW1" s="8">
        <v>49</v>
      </c>
      <c r="AX1" s="8">
        <v>50</v>
      </c>
      <c r="AY1" s="8">
        <v>51</v>
      </c>
      <c r="AZ1" s="8">
        <v>52</v>
      </c>
      <c r="BA1" s="8">
        <v>53</v>
      </c>
      <c r="BB1" s="8">
        <v>54</v>
      </c>
      <c r="BC1" s="8">
        <v>55</v>
      </c>
      <c r="BD1" s="8">
        <v>56</v>
      </c>
      <c r="BE1" s="8">
        <v>57</v>
      </c>
      <c r="BF1" s="8">
        <v>58</v>
      </c>
      <c r="BG1" s="8">
        <v>59</v>
      </c>
      <c r="BH1" s="8">
        <v>60</v>
      </c>
      <c r="BI1" s="8">
        <v>61</v>
      </c>
      <c r="BJ1" s="8">
        <v>62</v>
      </c>
      <c r="BK1" s="8">
        <v>63</v>
      </c>
    </row>
    <row r="2" spans="1:64" x14ac:dyDescent="0.2">
      <c r="J2" s="8">
        <v>1</v>
      </c>
      <c r="K2" s="8">
        <v>2</v>
      </c>
      <c r="L2" s="8">
        <v>3</v>
      </c>
      <c r="M2" s="8">
        <v>4</v>
      </c>
      <c r="N2" s="8">
        <v>5</v>
      </c>
      <c r="O2" s="8">
        <v>6</v>
      </c>
      <c r="P2" s="8">
        <v>7</v>
      </c>
      <c r="Q2" s="8">
        <v>8</v>
      </c>
      <c r="R2" s="8">
        <v>9</v>
      </c>
      <c r="S2" s="8">
        <v>10</v>
      </c>
      <c r="T2" s="8">
        <v>11</v>
      </c>
      <c r="U2" s="8">
        <v>12</v>
      </c>
      <c r="V2" s="8">
        <v>13</v>
      </c>
      <c r="W2" s="8">
        <v>14</v>
      </c>
      <c r="X2" s="8">
        <v>15</v>
      </c>
      <c r="Y2" s="8">
        <v>16</v>
      </c>
      <c r="Z2" s="8">
        <v>17</v>
      </c>
      <c r="AA2" s="8">
        <v>18</v>
      </c>
      <c r="AB2" s="8">
        <v>19</v>
      </c>
      <c r="AC2" s="8">
        <v>20</v>
      </c>
      <c r="AD2" s="8">
        <v>21</v>
      </c>
      <c r="AG2" s="8">
        <v>1</v>
      </c>
      <c r="AH2" s="10">
        <v>2</v>
      </c>
      <c r="AI2" s="8">
        <v>3</v>
      </c>
      <c r="AJ2" s="10">
        <v>4</v>
      </c>
      <c r="AK2" s="8">
        <v>5</v>
      </c>
      <c r="AL2" s="10">
        <v>6</v>
      </c>
      <c r="AM2" s="8">
        <v>7</v>
      </c>
      <c r="AN2" s="10">
        <v>8</v>
      </c>
      <c r="AO2" s="8">
        <v>9</v>
      </c>
      <c r="AP2" s="10">
        <v>10</v>
      </c>
      <c r="AQ2" s="8">
        <v>11</v>
      </c>
      <c r="AR2" s="10">
        <v>12</v>
      </c>
      <c r="AS2" s="8">
        <v>13</v>
      </c>
      <c r="AT2" s="10">
        <v>14</v>
      </c>
      <c r="AU2" s="8">
        <v>15</v>
      </c>
      <c r="AV2" s="10">
        <v>16</v>
      </c>
      <c r="AW2" s="8">
        <v>17</v>
      </c>
      <c r="AX2" s="10">
        <v>18</v>
      </c>
      <c r="AY2" s="8">
        <v>19</v>
      </c>
      <c r="BA2" s="8">
        <v>1</v>
      </c>
      <c r="BC2" s="8">
        <v>2</v>
      </c>
      <c r="BD2" s="8">
        <v>3</v>
      </c>
      <c r="BE2" s="8">
        <v>4</v>
      </c>
      <c r="BF2" s="8">
        <v>5</v>
      </c>
      <c r="BG2" s="8">
        <v>6</v>
      </c>
      <c r="BH2" s="8">
        <v>7</v>
      </c>
      <c r="BI2" s="8">
        <v>8</v>
      </c>
      <c r="BJ2" s="8">
        <v>8</v>
      </c>
      <c r="BK2" s="8">
        <v>11</v>
      </c>
    </row>
    <row r="3" spans="1:64" s="9" customFormat="1" x14ac:dyDescent="0.2">
      <c r="A3" s="9" t="s">
        <v>550</v>
      </c>
      <c r="B3" s="9" t="s">
        <v>8</v>
      </c>
      <c r="C3" s="9" t="s">
        <v>526</v>
      </c>
      <c r="D3" s="9" t="s">
        <v>524</v>
      </c>
      <c r="E3" s="9" t="s">
        <v>417</v>
      </c>
      <c r="F3" s="9" t="s">
        <v>233</v>
      </c>
      <c r="G3" s="9" t="s">
        <v>535</v>
      </c>
      <c r="H3" s="9" t="s">
        <v>525</v>
      </c>
      <c r="I3" s="9" t="s">
        <v>527</v>
      </c>
      <c r="J3" s="59" t="s">
        <v>396</v>
      </c>
      <c r="K3" s="59" t="s">
        <v>397</v>
      </c>
      <c r="L3" s="59" t="s">
        <v>398</v>
      </c>
      <c r="M3" s="59" t="s">
        <v>399</v>
      </c>
      <c r="N3" s="59" t="s">
        <v>400</v>
      </c>
      <c r="O3" s="59" t="s">
        <v>401</v>
      </c>
      <c r="P3" s="59" t="s">
        <v>402</v>
      </c>
      <c r="Q3" s="59" t="s">
        <v>403</v>
      </c>
      <c r="R3" s="59" t="s">
        <v>982</v>
      </c>
      <c r="S3" s="59" t="s">
        <v>404</v>
      </c>
      <c r="T3" s="59" t="s">
        <v>405</v>
      </c>
      <c r="U3" s="59" t="s">
        <v>406</v>
      </c>
      <c r="V3" s="59" t="s">
        <v>407</v>
      </c>
      <c r="W3" s="59" t="s">
        <v>408</v>
      </c>
      <c r="X3" s="59" t="s">
        <v>409</v>
      </c>
      <c r="Y3" s="59" t="s">
        <v>410</v>
      </c>
      <c r="Z3" s="59" t="s">
        <v>411</v>
      </c>
      <c r="AA3" s="59" t="s">
        <v>412</v>
      </c>
      <c r="AB3" s="59" t="s">
        <v>413</v>
      </c>
      <c r="AC3" s="59" t="s">
        <v>414</v>
      </c>
      <c r="AD3" s="59" t="s">
        <v>415</v>
      </c>
      <c r="AE3" s="59" t="s">
        <v>537</v>
      </c>
      <c r="AF3" s="59" t="s">
        <v>1290</v>
      </c>
      <c r="AG3" s="59" t="s">
        <v>544</v>
      </c>
      <c r="AH3" s="9" t="s">
        <v>543</v>
      </c>
      <c r="AI3" s="9" t="s">
        <v>1293</v>
      </c>
      <c r="AJ3" s="9" t="s">
        <v>1294</v>
      </c>
      <c r="AK3" s="9" t="s">
        <v>538</v>
      </c>
      <c r="AL3" s="9" t="s">
        <v>1295</v>
      </c>
      <c r="AM3" s="9" t="s">
        <v>1296</v>
      </c>
      <c r="AN3" s="9" t="s">
        <v>539</v>
      </c>
      <c r="AO3" s="9" t="s">
        <v>1297</v>
      </c>
      <c r="AP3" s="9" t="s">
        <v>1298</v>
      </c>
      <c r="AQ3" s="9" t="s">
        <v>540</v>
      </c>
      <c r="AR3" s="9" t="s">
        <v>1299</v>
      </c>
      <c r="AS3" s="9" t="s">
        <v>1300</v>
      </c>
      <c r="AT3" s="9" t="s">
        <v>541</v>
      </c>
      <c r="AU3" s="9" t="s">
        <v>1301</v>
      </c>
      <c r="AV3" s="9" t="s">
        <v>1302</v>
      </c>
      <c r="AW3" s="9" t="s">
        <v>542</v>
      </c>
      <c r="AX3" s="9" t="s">
        <v>1303</v>
      </c>
      <c r="AY3" s="9" t="s">
        <v>1304</v>
      </c>
      <c r="AZ3" s="9" t="s">
        <v>546</v>
      </c>
      <c r="BA3" s="9" t="s">
        <v>545</v>
      </c>
      <c r="BB3" s="9" t="s">
        <v>931</v>
      </c>
      <c r="BC3" s="68" t="s">
        <v>936</v>
      </c>
      <c r="BD3" s="68" t="s">
        <v>439</v>
      </c>
      <c r="BE3" s="68" t="s">
        <v>440</v>
      </c>
      <c r="BF3" s="68" t="s">
        <v>441</v>
      </c>
      <c r="BG3" s="68" t="s">
        <v>442</v>
      </c>
      <c r="BH3" s="68" t="s">
        <v>547</v>
      </c>
      <c r="BI3" s="68" t="s">
        <v>548</v>
      </c>
      <c r="BJ3" s="68" t="s">
        <v>549</v>
      </c>
      <c r="BK3" s="69" t="s">
        <v>445</v>
      </c>
      <c r="BL3" s="68"/>
    </row>
    <row r="4" spans="1:64" s="9" customFormat="1" x14ac:dyDescent="0.2">
      <c r="A4" s="8" t="str">
        <f t="shared" ref="A4:A35" si="0">B4&amp;"-"&amp;G4</f>
        <v>R_1C881jUkk2XxnhU-P1</v>
      </c>
      <c r="B4" s="8" t="s">
        <v>832</v>
      </c>
      <c r="C4" s="8">
        <f>VLOOKUP($B4,'raw data'!$A:$JI,7,FALSE())</f>
        <v>2636</v>
      </c>
      <c r="D4" s="8" t="str">
        <f>VLOOKUP($B4,'raw data'!$A:$JI,268,FALSE())</f>
        <v>CORAS-G1</v>
      </c>
      <c r="E4" s="8" t="str">
        <f t="shared" ref="E4:E35" si="1">LEFT( $D4,FIND( "-", $D4 ) - 1 )</f>
        <v>CORAS</v>
      </c>
      <c r="F4" s="8" t="str">
        <f t="shared" ref="F4:F35" si="2">RIGHT( $D4,LEN($D4)-FIND( "-", $D4 ) )</f>
        <v>G1</v>
      </c>
      <c r="G4" s="8" t="s">
        <v>534</v>
      </c>
      <c r="H4" s="8">
        <f>VLOOKUP($B4,'raw data'!$A:$JI,21,FALSE())</f>
        <v>156.75700000000001</v>
      </c>
      <c r="I4" s="8">
        <f>VLOOKUP($B4,'raw data'!$A:$JI,26,FALSE())</f>
        <v>27.256</v>
      </c>
      <c r="J4" s="8">
        <f>VLOOKUP($B4,'raw data'!$A:$JI,27+J$2,FALSE())</f>
        <v>22</v>
      </c>
      <c r="K4" s="8" t="str">
        <f>VLOOKUP($B4,'raw data'!$A:$JI,27+K$2,FALSE())</f>
        <v>Male</v>
      </c>
      <c r="L4" s="8" t="str">
        <f>VLOOKUP($B4,'raw data'!$A:$JI,27+L$2,FALSE())</f>
        <v>No</v>
      </c>
      <c r="M4" s="8" t="str">
        <f>VLOOKUP($B4,'raw data'!$A:$JI,27+M$2,FALSE())</f>
        <v>Advanced (C1)</v>
      </c>
      <c r="N4" s="8">
        <f>VLOOKUP($B4,'raw data'!$A:$JI,27+N$2,FALSE())</f>
        <v>5</v>
      </c>
      <c r="O4" s="8" t="str">
        <f>VLOOKUP($B4,'raw data'!$A:$JI,27+O$2,FALSE())</f>
        <v>Computer science, cyber security</v>
      </c>
      <c r="P4" s="8" t="str">
        <f>VLOOKUP($B4,'raw data'!$A:$JI,27+P$2,FALSE())</f>
        <v>Yes</v>
      </c>
      <c r="Q4" s="8">
        <f>VLOOKUP($B4,'raw data'!$A:$JI,27+Q$2,FALSE())</f>
        <v>1</v>
      </c>
      <c r="R4" s="8">
        <f>VLOOKUP($B4,'raw data'!$A:$JI,27+R$2,FALSE())</f>
        <v>-99</v>
      </c>
      <c r="S4" s="8" t="str">
        <f>VLOOKUP($B4,'raw data'!$A:$JI,27+S$2,FALSE())</f>
        <v>No</v>
      </c>
      <c r="T4" s="8">
        <f>VLOOKUP($B4,'raw data'!$A:$JI,27+T$2,FALSE())</f>
        <v>0</v>
      </c>
      <c r="U4" s="8" t="str">
        <f>VLOOKUP($B4,'raw data'!$A:$JI,27+U$2,FALSE())</f>
        <v>None</v>
      </c>
      <c r="V4" s="8">
        <f>VLOOKUP($B4,'raw data'!$A:$JI,27+V$2,FALSE())</f>
        <v>-99</v>
      </c>
      <c r="W4" s="8" t="str">
        <f>VLOOKUP($B4,'raw data'!$A:$JI,27+W$2,FALSE())</f>
        <v>Proficient</v>
      </c>
      <c r="X4" s="8" t="str">
        <f>VLOOKUP($B4,'raw data'!$A:$JI,27+X$2,FALSE())</f>
        <v>Competent</v>
      </c>
      <c r="Y4" s="8" t="str">
        <f>VLOOKUP($B4,'raw data'!$A:$JI,27+Y$2,FALSE())</f>
        <v>Expert</v>
      </c>
      <c r="Z4" s="8" t="str">
        <f>VLOOKUP($B4,'raw data'!$A:$JI,27+Z$2,FALSE())</f>
        <v>Beginner</v>
      </c>
      <c r="AA4" s="8" t="str">
        <f>VLOOKUP($B4,'raw data'!$A:$JI,27+AA$2,FALSE())</f>
        <v>Beginner</v>
      </c>
      <c r="AB4" s="8" t="str">
        <f>VLOOKUP($B4,'raw data'!$A:$JI,27+AB$2,FALSE())</f>
        <v>Novice</v>
      </c>
      <c r="AC4" s="8" t="str">
        <f>VLOOKUP($B4,'raw data'!$A:$JI,27+AC$2,FALSE())</f>
        <v>Beginner</v>
      </c>
      <c r="AD4" s="8" t="str">
        <f>VLOOKUP($B4,'raw data'!$A:$JI,27+AD$2,FALSE())</f>
        <v>Competent</v>
      </c>
      <c r="AE4" s="8">
        <f>IF($G4="P1",VLOOKUP($B4,'raw data'!$A:$JI,ColumnsReferences!$B$2,FALSE()),VLOOKUP($B4,'raw data'!$A:$JI,ColumnsReferences!$C$2,FALSE()))</f>
        <v>537.51</v>
      </c>
      <c r="AF4" s="8">
        <f>IF($G4="P1",VLOOKUP($D4,ColumnsReferences!$A:$C,2,FALSE()),VLOOKUP($D4,ColumnsReferences!$A:$C,3,FALSE()))</f>
        <v>55</v>
      </c>
      <c r="AG4" s="8">
        <f>VLOOKUP($B4,'raw data'!$A:$JI,$AF4,FALSE())</f>
        <v>779.70699999999999</v>
      </c>
      <c r="AH4" s="8" t="str">
        <f>VLOOKUP($B4,'raw data'!$A:$JI,$AF4+AH$2,FALSE())</f>
        <v>Minor</v>
      </c>
      <c r="AI4" s="8" t="str">
        <f>VLOOKUP($B4,'raw data'!$A:$JI,$AF4+AI$2,FALSE())</f>
        <v>Very sure</v>
      </c>
      <c r="AJ4" s="8" t="str">
        <f>VLOOKUP($B4,'raw data'!$A:$JI,$AF4+AJ$2,FALSE())</f>
        <v>Very simple</v>
      </c>
      <c r="AK4" s="8" t="str">
        <f>VLOOKUP($B4,'raw data'!$A:$JI,$AF4+AK$2,FALSE())</f>
        <v>Availability of service,Integrity of account data</v>
      </c>
      <c r="AL4" s="8" t="str">
        <f>VLOOKUP($B4,'raw data'!$A:$JI,$AF4+AL$2,FALSE())</f>
        <v>Very sure</v>
      </c>
      <c r="AM4" s="8" t="str">
        <f>VLOOKUP($B4,'raw data'!$A:$JI,$AF4+AM$2,FALSE())</f>
        <v>Very simple</v>
      </c>
      <c r="AN4" s="8" t="str">
        <f>VLOOKUP($B4,'raw data'!$A:$JI,$AF4+AN$2,FALSE())</f>
        <v>Conduct regular searches for fake apps,Regularly inform customers about security best practices,Strengthen authentication of transaction in web application</v>
      </c>
      <c r="AO4" s="8" t="str">
        <f>VLOOKUP($B4,'raw data'!$A:$JI,$AF4+AO$2,FALSE())</f>
        <v>Sure</v>
      </c>
      <c r="AP4" s="8" t="str">
        <f>VLOOKUP($B4,'raw data'!$A:$JI,$AF4+AP$2,FALSE())</f>
        <v>Simple</v>
      </c>
      <c r="AQ4" s="8" t="str">
        <f>VLOOKUP($B4,'raw data'!$A:$JI,$AF4+AQ$2,FALSE())</f>
        <v>Severe</v>
      </c>
      <c r="AR4" s="8" t="str">
        <f>VLOOKUP($B4,'raw data'!$A:$JI,$AF4+AR$2,FALSE())</f>
        <v>Very sure</v>
      </c>
      <c r="AS4" s="8" t="str">
        <f>VLOOKUP($B4,'raw data'!$A:$JI,$AF4+AS$2,FALSE())</f>
        <v>Very simple</v>
      </c>
      <c r="AT4" s="8" t="str">
        <f>VLOOKUP($B4,'raw data'!$A:$JI,$AF4+AT$2,FALSE())</f>
        <v>Online banking service goes down,Unauthorized transaction via web application</v>
      </c>
      <c r="AU4" s="8" t="str">
        <f>VLOOKUP($B4,'raw data'!$A:$JI,$AF4+AU$2,FALSE())</f>
        <v>Very sure</v>
      </c>
      <c r="AV4" s="8" t="str">
        <f>VLOOKUP($B4,'raw data'!$A:$JI,$AF4+AV$2,FALSE())</f>
        <v>Very simple</v>
      </c>
      <c r="AW4" s="8" t="str">
        <f>VLOOKUP($B4,'raw data'!$A:$JI,$AF4+AW$2,FALSE())</f>
        <v>Minor</v>
      </c>
      <c r="AX4" s="8" t="str">
        <f>VLOOKUP($B4,'raw data'!$A:$JI,$AF4+AX$2,FALSE())</f>
        <v>Very sure</v>
      </c>
      <c r="AY4" s="8" t="str">
        <f>VLOOKUP($B4,'raw data'!$A:$JI,$AF4+AY$2,FALSE())</f>
        <v>Very simple</v>
      </c>
      <c r="AZ4" s="8">
        <f>IF($G4="P1",ColumnsReferences!$B$9,ColumnsReferences!$C$9)</f>
        <v>99</v>
      </c>
      <c r="BA4" s="8">
        <f>VLOOKUP($B4,'raw data'!$A:$JI,$AZ4,FALSE())</f>
        <v>91.290999999999997</v>
      </c>
      <c r="BB4" s="8" t="str">
        <f>IF($G4="P2",VLOOKUP($B4,'raw data'!$A:$JI,$AZ4+2,FALSE()),"-99")</f>
        <v>-99</v>
      </c>
      <c r="BC4" s="8" t="str">
        <f>IF($G4="P1",VLOOKUP($B4,'raw data'!$A:$JI,$AZ4+BC$2,FALSE()),VLOOKUP($B4,'raw data'!$A:$JI,$AZ4+BC$2+1,FALSE()))</f>
        <v>Strongly agree</v>
      </c>
      <c r="BD4" s="8" t="str">
        <f>IF($G4="P1",VLOOKUP($B4,'raw data'!$A:$JI,$AZ4+BD$2,FALSE()),VLOOKUP($B4,'raw data'!$A:$JI,$AZ4+BD$2+1,FALSE()))</f>
        <v>Agree</v>
      </c>
      <c r="BE4" s="8" t="str">
        <f>IF($G4="P1",VLOOKUP($B4,'raw data'!$A:$JI,$AZ4+BE$2,FALSE()),VLOOKUP($B4,'raw data'!$A:$JI,$AZ4+BE$2+1,FALSE()))</f>
        <v>Strongly agree</v>
      </c>
      <c r="BF4" s="8" t="str">
        <f>IF($G4="P1",VLOOKUP($B4,'raw data'!$A:$JI,$AZ4+BF$2,FALSE()),VLOOKUP($B4,'raw data'!$A:$JI,$AZ4+BF$2+1,FALSE()))</f>
        <v>Agree</v>
      </c>
      <c r="BG4" s="8" t="str">
        <f>IF($G4="P1",VLOOKUP($B4,'raw data'!$A:$JI,$AZ4+BG$2,FALSE()),VLOOKUP($B4,'raw data'!$A:$JI,$AZ4+BG$2+1,FALSE()))</f>
        <v>Strongly agree</v>
      </c>
      <c r="BH4" s="8" t="str">
        <f>IF($G4="P1",IF($E4="Tabular",VLOOKUP($B4,'raw data'!$A:$JI,$AZ4+BH$2+2,FALSE()),VLOOKUP($B4,'raw data'!$A:$JI,$AZ4+BH$2,FALSE())),"-99")</f>
        <v>Agree</v>
      </c>
      <c r="BI4" s="8" t="str">
        <f>IF($G4="P2",IF($E4="Tabular",VLOOKUP($B4,'raw data'!$A:$JI,$AZ4+BI$2+2,FALSE()),VLOOKUP($B4,'raw data'!$A:$JI,$AZ4+BI$2,FALSE())),"-99")</f>
        <v>-99</v>
      </c>
      <c r="BJ4" s="8" t="str">
        <f>IF(G4="P1",IF($E4="Tabular",VLOOKUP($B4,'raw data'!$A:$JI,$AZ4+BJ$2+2,FALSE()),VLOOKUP($B4,'raw data'!$A:$JI,$AZ4+BJ$2,FALSE())),IF($E4="Tabular",VLOOKUP($B4,'raw data'!$A:$JI,$AZ4+BJ$2+3,FALSE()),VLOOKUP($B4,'raw data'!$A:$JI,$AZ4+BJ$2+1,FALSE())))</f>
        <v>Agree</v>
      </c>
      <c r="BK4" s="8" t="str">
        <f>IF(G4="P1",VLOOKUP($B4,'raw data'!$A:$JI,$AZ4+BK$2,FALSE()),VLOOKUP($B4,'raw data'!$A:$JI,$AZ4+BK$2+1,FALSE()))</f>
        <v>Disagree</v>
      </c>
    </row>
    <row r="5" spans="1:64" x14ac:dyDescent="0.2">
      <c r="A5" s="8" t="str">
        <f t="shared" si="0"/>
        <v>R_1C881jUkk2XxnhU-P2</v>
      </c>
      <c r="B5" s="8" t="s">
        <v>832</v>
      </c>
      <c r="C5" s="8">
        <f>VLOOKUP($B5,'raw data'!$A:$JI,7,FALSE())</f>
        <v>2636</v>
      </c>
      <c r="D5" s="8" t="str">
        <f>VLOOKUP($B5,'raw data'!$A:$JI,268,FALSE())</f>
        <v>CORAS-G1</v>
      </c>
      <c r="E5" s="8" t="str">
        <f t="shared" si="1"/>
        <v>CORAS</v>
      </c>
      <c r="F5" s="8" t="str">
        <f t="shared" si="2"/>
        <v>G1</v>
      </c>
      <c r="G5" s="10" t="s">
        <v>536</v>
      </c>
      <c r="H5" s="8">
        <f>VLOOKUP($B5,'raw data'!$A:$JI,21,FALSE())</f>
        <v>156.75700000000001</v>
      </c>
      <c r="I5" s="8">
        <f>VLOOKUP($B5,'raw data'!$A:$JI,26,FALSE())</f>
        <v>27.256</v>
      </c>
      <c r="J5" s="8">
        <f>VLOOKUP($B5,'raw data'!$A:$JI,27+J$2,FALSE())</f>
        <v>22</v>
      </c>
      <c r="K5" s="8" t="str">
        <f>VLOOKUP($B5,'raw data'!$A:$JI,27+K$2,FALSE())</f>
        <v>Male</v>
      </c>
      <c r="L5" s="8" t="str">
        <f>VLOOKUP($B5,'raw data'!$A:$JI,27+L$2,FALSE())</f>
        <v>No</v>
      </c>
      <c r="M5" s="8" t="str">
        <f>VLOOKUP($B5,'raw data'!$A:$JI,27+M$2,FALSE())</f>
        <v>Advanced (C1)</v>
      </c>
      <c r="N5" s="8">
        <f>VLOOKUP($B5,'raw data'!$A:$JI,27+N$2,FALSE())</f>
        <v>5</v>
      </c>
      <c r="O5" s="8" t="str">
        <f>VLOOKUP($B5,'raw data'!$A:$JI,27+O$2,FALSE())</f>
        <v>Computer science, cyber security</v>
      </c>
      <c r="P5" s="8" t="str">
        <f>VLOOKUP($B5,'raw data'!$A:$JI,27+P$2,FALSE())</f>
        <v>Yes</v>
      </c>
      <c r="Q5" s="8">
        <f>VLOOKUP($B5,'raw data'!$A:$JI,27+Q$2,FALSE())</f>
        <v>1</v>
      </c>
      <c r="R5" s="8">
        <f>VLOOKUP($B5,'raw data'!$A:$JI,27+R$2,FALSE())</f>
        <v>-99</v>
      </c>
      <c r="S5" s="8" t="str">
        <f>VLOOKUP($B5,'raw data'!$A:$JI,27+S$2,FALSE())</f>
        <v>No</v>
      </c>
      <c r="T5" s="8">
        <f>VLOOKUP($B5,'raw data'!$A:$JI,27+T$2,FALSE())</f>
        <v>0</v>
      </c>
      <c r="U5" s="8" t="str">
        <f>VLOOKUP($B5,'raw data'!$A:$JI,27+U$2,FALSE())</f>
        <v>None</v>
      </c>
      <c r="V5" s="8">
        <f>VLOOKUP($B5,'raw data'!$A:$JI,27+V$2,FALSE())</f>
        <v>-99</v>
      </c>
      <c r="W5" s="8" t="str">
        <f>VLOOKUP($B5,'raw data'!$A:$JI,27+W$2,FALSE())</f>
        <v>Proficient</v>
      </c>
      <c r="X5" s="8" t="str">
        <f>VLOOKUP($B5,'raw data'!$A:$JI,27+X$2,FALSE())</f>
        <v>Competent</v>
      </c>
      <c r="Y5" s="8" t="str">
        <f>VLOOKUP($B5,'raw data'!$A:$JI,27+Y$2,FALSE())</f>
        <v>Expert</v>
      </c>
      <c r="Z5" s="8" t="str">
        <f>VLOOKUP($B5,'raw data'!$A:$JI,27+Z$2,FALSE())</f>
        <v>Beginner</v>
      </c>
      <c r="AA5" s="8" t="str">
        <f>VLOOKUP($B5,'raw data'!$A:$JI,27+AA$2,FALSE())</f>
        <v>Beginner</v>
      </c>
      <c r="AB5" s="8" t="str">
        <f>VLOOKUP($B5,'raw data'!$A:$JI,27+AB$2,FALSE())</f>
        <v>Novice</v>
      </c>
      <c r="AC5" s="8" t="str">
        <f>VLOOKUP($B5,'raw data'!$A:$JI,27+AC$2,FALSE())</f>
        <v>Beginner</v>
      </c>
      <c r="AD5" s="8" t="str">
        <f>VLOOKUP($B5,'raw data'!$A:$JI,27+AD$2,FALSE())</f>
        <v>Competent</v>
      </c>
      <c r="AE5" s="8">
        <f>IF($G5="P1",VLOOKUP($B5,'raw data'!$A:$JI,ColumnsReferences!$B$2,FALSE()),VLOOKUP($B5,'raw data'!$A:$JI,ColumnsReferences!$C$2,FALSE()))</f>
        <v>300.00400000000002</v>
      </c>
      <c r="AF5" s="8">
        <f>IF($G5="P1",VLOOKUP($D5,ColumnsReferences!$A:$C,2,FALSE()),VLOOKUP($D5,ColumnsReferences!$A:$C,3,FALSE()))</f>
        <v>122</v>
      </c>
      <c r="AG5" s="8">
        <f>VLOOKUP($B5,'raw data'!$A:$JI,$AF5,FALSE())</f>
        <v>389.37799999999999</v>
      </c>
      <c r="AH5" s="8" t="str">
        <f>VLOOKUP($B5,'raw data'!$A:$JI,$AF5+AH$2,FALSE())</f>
        <v>Smartphone infected by malware</v>
      </c>
      <c r="AI5" s="8" t="str">
        <f>VLOOKUP($B5,'raw data'!$A:$JI,$AF5+AI$2,FALSE())</f>
        <v>Sure enough</v>
      </c>
      <c r="AJ5" s="8" t="str">
        <f>VLOOKUP($B5,'raw data'!$A:$JI,$AF5+AJ$2,FALSE())</f>
        <v>On average</v>
      </c>
      <c r="AK5" s="8" t="str">
        <f>VLOOKUP($B5,'raw data'!$A:$JI,$AF5+AK$2,FALSE())</f>
        <v>Web-application goes down</v>
      </c>
      <c r="AL5" s="8" t="str">
        <f>VLOOKUP($B5,'raw data'!$A:$JI,$AF5+AL$2,FALSE())</f>
        <v>Not sure enough</v>
      </c>
      <c r="AM5" s="8" t="str">
        <f>VLOOKUP($B5,'raw data'!$A:$JI,$AF5+AM$2,FALSE())</f>
        <v>Difficult</v>
      </c>
      <c r="AN5" s="8" t="str">
        <f>VLOOKUP($B5,'raw data'!$A:$JI,$AF5+AN$2,FALSE())</f>
        <v>Sniffing of customer credentials</v>
      </c>
      <c r="AO5" s="8" t="str">
        <f>VLOOKUP($B5,'raw data'!$A:$JI,$AF5+AO$2,FALSE())</f>
        <v>Not sure enough</v>
      </c>
      <c r="AP5" s="8" t="str">
        <f>VLOOKUP($B5,'raw data'!$A:$JI,$AF5+AP$2,FALSE())</f>
        <v>Difficult</v>
      </c>
      <c r="AQ5" s="8" t="str">
        <f>VLOOKUP($B5,'raw data'!$A:$JI,$AF5+AQ$2,FALSE())</f>
        <v>Hacker alters transaction data,Unauthorized access to customer account via fake app,Unauthorized access to customer account via web application</v>
      </c>
      <c r="AR5" s="8" t="str">
        <f>VLOOKUP($B5,'raw data'!$A:$JI,$AF5+AR$2,FALSE())</f>
        <v>Not sure enough</v>
      </c>
      <c r="AS5" s="8" t="str">
        <f>VLOOKUP($B5,'raw data'!$A:$JI,$AF5+AS$2,FALSE())</f>
        <v>Difficult</v>
      </c>
      <c r="AT5" s="8" t="str">
        <f>VLOOKUP($B5,'raw data'!$A:$JI,$AF5+AT$2,FALSE())</f>
        <v>Minor</v>
      </c>
      <c r="AU5" s="8" t="str">
        <f>VLOOKUP($B5,'raw data'!$A:$JI,$AF5+AU$2,FALSE())</f>
        <v>Sure enough</v>
      </c>
      <c r="AV5" s="8" t="str">
        <f>VLOOKUP($B5,'raw data'!$A:$JI,$AF5+AV$2,FALSE())</f>
        <v>On average</v>
      </c>
      <c r="AW5" s="8" t="str">
        <f>VLOOKUP($B5,'raw data'!$A:$JI,$AF5+AW$2,FALSE())</f>
        <v>Immature technology,Insufficient detection of spyware,Insufficient resilience,Lack of mechanisms for authentication of app,Poor security awareness</v>
      </c>
      <c r="AX5" s="8" t="str">
        <f>VLOOKUP($B5,'raw data'!$A:$JI,$AF5+AX$2,FALSE())</f>
        <v>Not sure enough</v>
      </c>
      <c r="AY5" s="8" t="str">
        <f>VLOOKUP($B5,'raw data'!$A:$JI,$AF5+AY$2,FALSE())</f>
        <v>Difficult</v>
      </c>
      <c r="AZ5" s="8">
        <f>IF($G5="P1",ColumnsReferences!$B$9,ColumnsReferences!$C$9)</f>
        <v>166</v>
      </c>
      <c r="BA5" s="8">
        <f>VLOOKUP($B5,'raw data'!$A:$JI,$AZ5,FALSE())</f>
        <v>70.902000000000001</v>
      </c>
      <c r="BB5" s="8" t="str">
        <f>IF($G5="P2",VLOOKUP($B5,'raw data'!$A:$JI,$AZ5+2,FALSE()),"-99")</f>
        <v>Disagree</v>
      </c>
      <c r="BC5" s="8" t="str">
        <f>IF($G5="P1",VLOOKUP($B5,'raw data'!$A:$JI,$AZ5+BC$2,FALSE()),VLOOKUP($B5,'raw data'!$A:$JI,$AZ5+BC$2+1,FALSE()))</f>
        <v>Agree</v>
      </c>
      <c r="BD5" s="8" t="str">
        <f>IF($G5="P1",VLOOKUP($B5,'raw data'!$A:$JI,$AZ5+BD$2,FALSE()),VLOOKUP($B5,'raw data'!$A:$JI,$AZ5+BD$2+1,FALSE()))</f>
        <v>Agree</v>
      </c>
      <c r="BE5" s="8" t="str">
        <f>IF($G5="P1",VLOOKUP($B5,'raw data'!$A:$JI,$AZ5+BE$2,FALSE()),VLOOKUP($B5,'raw data'!$A:$JI,$AZ5+BE$2+1,FALSE()))</f>
        <v>Agree</v>
      </c>
      <c r="BF5" s="8" t="str">
        <f>IF($G5="P1",VLOOKUP($B5,'raw data'!$A:$JI,$AZ5+BF$2,FALSE()),VLOOKUP($B5,'raw data'!$A:$JI,$AZ5+BF$2+1,FALSE()))</f>
        <v>Agree</v>
      </c>
      <c r="BG5" s="8" t="str">
        <f>IF($G5="P1",VLOOKUP($B5,'raw data'!$A:$JI,$AZ5+BG$2,FALSE()),VLOOKUP($B5,'raw data'!$A:$JI,$AZ5+BG$2+1,FALSE()))</f>
        <v>Strongly disagree</v>
      </c>
      <c r="BH5" s="8" t="str">
        <f>IF($G5="P1",IF($E5="Tabular",VLOOKUP($B5,'raw data'!$A:$JI,$AZ5+BH$2+2,FALSE()),VLOOKUP($B5,'raw data'!$A:$JI,$AZ5+BH$2,FALSE())),"-99")</f>
        <v>-99</v>
      </c>
      <c r="BI5" s="8" t="str">
        <f>IF($G5="P2",IF($E5="Tabular",VLOOKUP($B5,'raw data'!$A:$JI,$AZ5+BI$2+2,FALSE()),VLOOKUP($B5,'raw data'!$A:$JI,$AZ5+BI$2,FALSE())),"-99")</f>
        <v>Disagree</v>
      </c>
      <c r="BJ5" s="8" t="str">
        <f>IF(G5="P1",IF($E5="Tabular",VLOOKUP($B5,'raw data'!$A:$JI,$AZ5+BJ$2+2,FALSE()),VLOOKUP($B5,'raw data'!$A:$JI,$AZ5+BJ$2,FALSE())),IF($E5="Tabular",VLOOKUP($B5,'raw data'!$A:$JI,$AZ5+BJ$2+3,FALSE()),VLOOKUP($B5,'raw data'!$A:$JI,$AZ5+BJ$2+1,FALSE())))</f>
        <v>Agree</v>
      </c>
      <c r="BK5" s="8" t="str">
        <f>IF(G5="P1",VLOOKUP($B5,'raw data'!$A:$JI,$AZ5+BK$2,FALSE()),VLOOKUP($B5,'raw data'!$A:$JI,$AZ5+BK$2+1,FALSE()))</f>
        <v>Agree</v>
      </c>
    </row>
    <row r="6" spans="1:64" x14ac:dyDescent="0.2">
      <c r="A6" s="8" t="str">
        <f t="shared" si="0"/>
        <v>R_1Ca8J9Oxyd5QQPh-P1</v>
      </c>
      <c r="B6" s="8" t="s">
        <v>875</v>
      </c>
      <c r="C6" s="8">
        <f>VLOOKUP($B6,'raw data'!$A:$JI,7,FALSE())</f>
        <v>2877</v>
      </c>
      <c r="D6" s="8" t="str">
        <f>VLOOKUP($B6,'raw data'!$A:$JI,268,FALSE())</f>
        <v>UML-G1</v>
      </c>
      <c r="E6" s="8" t="str">
        <f t="shared" si="1"/>
        <v>UML</v>
      </c>
      <c r="F6" s="8" t="str">
        <f t="shared" si="2"/>
        <v>G1</v>
      </c>
      <c r="G6" s="8" t="s">
        <v>534</v>
      </c>
      <c r="H6" s="8">
        <f>VLOOKUP($B6,'raw data'!$A:$JI,21,FALSE())</f>
        <v>59.475999999999999</v>
      </c>
      <c r="I6" s="8">
        <f>VLOOKUP($B6,'raw data'!$A:$JI,26,FALSE())</f>
        <v>12.356</v>
      </c>
      <c r="J6" s="8">
        <f>VLOOKUP($B6,'raw data'!$A:$JI,27+J$2,FALSE())</f>
        <v>24</v>
      </c>
      <c r="K6" s="8" t="str">
        <f>VLOOKUP($B6,'raw data'!$A:$JI,27+K$2,FALSE())</f>
        <v>Female</v>
      </c>
      <c r="L6" s="8" t="str">
        <f>VLOOKUP($B6,'raw data'!$A:$JI,27+L$2,FALSE())</f>
        <v>No</v>
      </c>
      <c r="M6" s="8" t="str">
        <f>VLOOKUP($B6,'raw data'!$A:$JI,27+M$2,FALSE())</f>
        <v>Advanced (C1)</v>
      </c>
      <c r="N6" s="8">
        <f>VLOOKUP($B6,'raw data'!$A:$JI,27+N$2,FALSE())</f>
        <v>5</v>
      </c>
      <c r="O6" s="8" t="str">
        <f>VLOOKUP($B6,'raw data'!$A:$JI,27+O$2,FALSE())</f>
        <v>Computer Science, System Engineering and Management, Business Administrator</v>
      </c>
      <c r="P6" s="8" t="str">
        <f>VLOOKUP($B6,'raw data'!$A:$JI,27+P$2,FALSE())</f>
        <v>Yes</v>
      </c>
      <c r="Q6" s="8">
        <f>VLOOKUP($B6,'raw data'!$A:$JI,27+Q$2,FALSE())</f>
        <v>1</v>
      </c>
      <c r="R6" s="8" t="str">
        <f>VLOOKUP($B6,'raw data'!$A:$JI,27+R$2,FALSE())</f>
        <v xml:space="preserve">Support the Project, Conduct literature review of state of arts techniques, </v>
      </c>
      <c r="S6" s="8" t="str">
        <f>VLOOKUP($B6,'raw data'!$A:$JI,27+S$2,FALSE())</f>
        <v>No</v>
      </c>
      <c r="T6" s="8">
        <f>VLOOKUP($B6,'raw data'!$A:$JI,27+T$2,FALSE())</f>
        <v>0</v>
      </c>
      <c r="U6" s="8" t="str">
        <f>VLOOKUP($B6,'raw data'!$A:$JI,27+U$2,FALSE())</f>
        <v>None</v>
      </c>
      <c r="V6" s="8">
        <f>VLOOKUP($B6,'raw data'!$A:$JI,27+V$2,FALSE())</f>
        <v>-99</v>
      </c>
      <c r="W6" s="8" t="str">
        <f>VLOOKUP($B6,'raw data'!$A:$JI,27+W$2,FALSE())</f>
        <v>Novice</v>
      </c>
      <c r="X6" s="8" t="str">
        <f>VLOOKUP($B6,'raw data'!$A:$JI,27+X$2,FALSE())</f>
        <v>Novice</v>
      </c>
      <c r="Y6" s="8" t="str">
        <f>VLOOKUP($B6,'raw data'!$A:$JI,27+Y$2,FALSE())</f>
        <v>Novice</v>
      </c>
      <c r="Z6" s="8" t="str">
        <f>VLOOKUP($B6,'raw data'!$A:$JI,27+Z$2,FALSE())</f>
        <v>Novice</v>
      </c>
      <c r="AA6" s="8" t="str">
        <f>VLOOKUP($B6,'raw data'!$A:$JI,27+AA$2,FALSE())</f>
        <v>Novice</v>
      </c>
      <c r="AB6" s="8" t="str">
        <f>VLOOKUP($B6,'raw data'!$A:$JI,27+AB$2,FALSE())</f>
        <v>Competent</v>
      </c>
      <c r="AC6" s="8" t="str">
        <f>VLOOKUP($B6,'raw data'!$A:$JI,27+AC$2,FALSE())</f>
        <v>Proficient</v>
      </c>
      <c r="AD6" s="8" t="str">
        <f>VLOOKUP($B6,'raw data'!$A:$JI,27+AD$2,FALSE())</f>
        <v>Beginner</v>
      </c>
      <c r="AE6" s="8">
        <f>IF($G6="P1",VLOOKUP($B6,'raw data'!$A:$JI,ColumnsReferences!$B$2,FALSE()),VLOOKUP($B6,'raw data'!$A:$JI,ColumnsReferences!$C$2,FALSE()))</f>
        <v>442.86200000000002</v>
      </c>
      <c r="AF6" s="8">
        <f>IF($G6="P1",VLOOKUP($D6,ColumnsReferences!$A:$C,2,FALSE()),VLOOKUP($D6,ColumnsReferences!$A:$C,3,FALSE()))</f>
        <v>55</v>
      </c>
      <c r="AG6" s="8">
        <f>VLOOKUP($B6,'raw data'!$A:$JI,$AF6,FALSE())</f>
        <v>1107.567</v>
      </c>
      <c r="AH6" s="8" t="str">
        <f>VLOOKUP($B6,'raw data'!$A:$JI,$AF6+AH$2,FALSE())</f>
        <v>Minor</v>
      </c>
      <c r="AI6" s="8" t="str">
        <f>VLOOKUP($B6,'raw data'!$A:$JI,$AF6+AI$2,FALSE())</f>
        <v>Not sure enough</v>
      </c>
      <c r="AJ6" s="8" t="str">
        <f>VLOOKUP($B6,'raw data'!$A:$JI,$AF6+AJ$2,FALSE())</f>
        <v>Difficult</v>
      </c>
      <c r="AK6" s="8" t="str">
        <f>VLOOKUP($B6,'raw data'!$A:$JI,$AF6+AK$2,FALSE())</f>
        <v>Availability of service,Integrity of account data</v>
      </c>
      <c r="AL6" s="8" t="str">
        <f>VLOOKUP($B6,'raw data'!$A:$JI,$AF6+AL$2,FALSE())</f>
        <v>Very sure</v>
      </c>
      <c r="AM6" s="8" t="str">
        <f>VLOOKUP($B6,'raw data'!$A:$JI,$AF6+AM$2,FALSE())</f>
        <v>Very simple</v>
      </c>
      <c r="AN6" s="8" t="str">
        <f>VLOOKUP($B6,'raw data'!$A:$JI,$AF6+AN$2,FALSE())</f>
        <v>Regularly inform customers about security best practices</v>
      </c>
      <c r="AO6" s="8" t="str">
        <f>VLOOKUP($B6,'raw data'!$A:$JI,$AF6+AO$2,FALSE())</f>
        <v>Sure</v>
      </c>
      <c r="AP6" s="8" t="str">
        <f>VLOOKUP($B6,'raw data'!$A:$JI,$AF6+AP$2,FALSE())</f>
        <v>Simple</v>
      </c>
      <c r="AQ6" s="8" t="str">
        <f>VLOOKUP($B6,'raw data'!$A:$JI,$AF6+AQ$2,FALSE())</f>
        <v>Severe</v>
      </c>
      <c r="AR6" s="8" t="str">
        <f>VLOOKUP($B6,'raw data'!$A:$JI,$AF6+AR$2,FALSE())</f>
        <v>Not sure enough</v>
      </c>
      <c r="AS6" s="8" t="str">
        <f>VLOOKUP($B6,'raw data'!$A:$JI,$AF6+AS$2,FALSE())</f>
        <v>Difficult</v>
      </c>
      <c r="AT6" s="8" t="str">
        <f>VLOOKUP($B6,'raw data'!$A:$JI,$AF6+AT$2,FALSE())</f>
        <v>Online banking service goes down,Unauthorized transaction via web application</v>
      </c>
      <c r="AU6" s="8" t="str">
        <f>VLOOKUP($B6,'raw data'!$A:$JI,$AF6+AU$2,FALSE())</f>
        <v>Sure</v>
      </c>
      <c r="AV6" s="8" t="str">
        <f>VLOOKUP($B6,'raw data'!$A:$JI,$AF6+AV$2,FALSE())</f>
        <v>Simple</v>
      </c>
      <c r="AW6" s="8" t="str">
        <f>VLOOKUP($B6,'raw data'!$A:$JI,$AF6+AW$2,FALSE())</f>
        <v>Minor</v>
      </c>
      <c r="AX6" s="8" t="str">
        <f>VLOOKUP($B6,'raw data'!$A:$JI,$AF6+AX$2,FALSE())</f>
        <v>Sure</v>
      </c>
      <c r="AY6" s="8" t="str">
        <f>VLOOKUP($B6,'raw data'!$A:$JI,$AF6+AY$2,FALSE())</f>
        <v>Simple</v>
      </c>
      <c r="AZ6" s="8">
        <f>IF($G6="P1",ColumnsReferences!$B$9,ColumnsReferences!$C$9)</f>
        <v>99</v>
      </c>
      <c r="BA6" s="8">
        <f>VLOOKUP($B6,'raw data'!$A:$JI,$AZ6,FALSE())</f>
        <v>46.807000000000002</v>
      </c>
      <c r="BB6" s="8" t="str">
        <f>IF($G6="P2",VLOOKUP($B6,'raw data'!$A:$JI,$AZ6+2,FALSE()),"-99")</f>
        <v>-99</v>
      </c>
      <c r="BC6" s="8" t="str">
        <f>IF($G6="P1",VLOOKUP($B6,'raw data'!$A:$JI,$AZ6+BC$2,FALSE()),VLOOKUP($B6,'raw data'!$A:$JI,$AZ6+BC$2+1,FALSE()))</f>
        <v>Strongly agree</v>
      </c>
      <c r="BD6" s="8" t="str">
        <f>IF($G6="P1",VLOOKUP($B6,'raw data'!$A:$JI,$AZ6+BD$2,FALSE()),VLOOKUP($B6,'raw data'!$A:$JI,$AZ6+BD$2+1,FALSE()))</f>
        <v>Agree</v>
      </c>
      <c r="BE6" s="8" t="str">
        <f>IF($G6="P1",VLOOKUP($B6,'raw data'!$A:$JI,$AZ6+BE$2,FALSE()),VLOOKUP($B6,'raw data'!$A:$JI,$AZ6+BE$2+1,FALSE()))</f>
        <v>Agree</v>
      </c>
      <c r="BF6" s="8" t="str">
        <f>IF($G6="P1",VLOOKUP($B6,'raw data'!$A:$JI,$AZ6+BF$2,FALSE()),VLOOKUP($B6,'raw data'!$A:$JI,$AZ6+BF$2+1,FALSE()))</f>
        <v>Not certain</v>
      </c>
      <c r="BG6" s="8" t="str">
        <f>IF($G6="P1",VLOOKUP($B6,'raw data'!$A:$JI,$AZ6+BG$2,FALSE()),VLOOKUP($B6,'raw data'!$A:$JI,$AZ6+BG$2+1,FALSE()))</f>
        <v>Not certain</v>
      </c>
      <c r="BH6" s="8" t="str">
        <f>IF($G6="P1",IF($E6="Tabular",VLOOKUP($B6,'raw data'!$A:$JI,$AZ6+BH$2+2,FALSE()),VLOOKUP($B6,'raw data'!$A:$JI,$AZ6+BH$2,FALSE())),"-99")</f>
        <v>Not certain</v>
      </c>
      <c r="BI6" s="8" t="str">
        <f>IF($G6="P2",IF($E6="Tabular",VLOOKUP($B6,'raw data'!$A:$JI,$AZ6+BI$2+2,FALSE()),VLOOKUP($B6,'raw data'!$A:$JI,$AZ6+BI$2,FALSE())),"-99")</f>
        <v>-99</v>
      </c>
      <c r="BJ6" s="8" t="str">
        <f>IF(G6="P1",IF($E6="Tabular",VLOOKUP($B6,'raw data'!$A:$JI,$AZ6+BJ$2+2,FALSE()),VLOOKUP($B6,'raw data'!$A:$JI,$AZ6+BJ$2,FALSE())),IF($E6="Tabular",VLOOKUP($B6,'raw data'!$A:$JI,$AZ6+BJ$2+3,FALSE()),VLOOKUP($B6,'raw data'!$A:$JI,$AZ6+BJ$2+1,FALSE())))</f>
        <v>Strongly agree</v>
      </c>
      <c r="BK6" s="8" t="str">
        <f>IF(G6="P1",VLOOKUP($B6,'raw data'!$A:$JI,$AZ6+BK$2,FALSE()),VLOOKUP($B6,'raw data'!$A:$JI,$AZ6+BK$2+1,FALSE()))</f>
        <v>Strongly disagree</v>
      </c>
    </row>
    <row r="7" spans="1:64" x14ac:dyDescent="0.2">
      <c r="A7" s="8" t="str">
        <f t="shared" si="0"/>
        <v>R_1Ca8J9Oxyd5QQPh-P2</v>
      </c>
      <c r="B7" s="8" t="s">
        <v>875</v>
      </c>
      <c r="C7" s="8">
        <f>VLOOKUP($B7,'raw data'!$A:$JI,7,FALSE())</f>
        <v>2877</v>
      </c>
      <c r="D7" s="8" t="str">
        <f>VLOOKUP($B7,'raw data'!$A:$JI,268,FALSE())</f>
        <v>UML-G1</v>
      </c>
      <c r="E7" s="8" t="str">
        <f t="shared" si="1"/>
        <v>UML</v>
      </c>
      <c r="F7" s="8" t="str">
        <f t="shared" si="2"/>
        <v>G1</v>
      </c>
      <c r="G7" s="10" t="s">
        <v>536</v>
      </c>
      <c r="H7" s="8">
        <f>VLOOKUP($B7,'raw data'!$A:$JI,21,FALSE())</f>
        <v>59.475999999999999</v>
      </c>
      <c r="I7" s="8">
        <f>VLOOKUP($B7,'raw data'!$A:$JI,26,FALSE())</f>
        <v>12.356</v>
      </c>
      <c r="J7" s="8">
        <f>VLOOKUP($B7,'raw data'!$A:$JI,27+J$2,FALSE())</f>
        <v>24</v>
      </c>
      <c r="K7" s="8" t="str">
        <f>VLOOKUP($B7,'raw data'!$A:$JI,27+K$2,FALSE())</f>
        <v>Female</v>
      </c>
      <c r="L7" s="8" t="str">
        <f>VLOOKUP($B7,'raw data'!$A:$JI,27+L$2,FALSE())</f>
        <v>No</v>
      </c>
      <c r="M7" s="8" t="str">
        <f>VLOOKUP($B7,'raw data'!$A:$JI,27+M$2,FALSE())</f>
        <v>Advanced (C1)</v>
      </c>
      <c r="N7" s="8">
        <f>VLOOKUP($B7,'raw data'!$A:$JI,27+N$2,FALSE())</f>
        <v>5</v>
      </c>
      <c r="O7" s="8" t="str">
        <f>VLOOKUP($B7,'raw data'!$A:$JI,27+O$2,FALSE())</f>
        <v>Computer Science, System Engineering and Management, Business Administrator</v>
      </c>
      <c r="P7" s="8" t="str">
        <f>VLOOKUP($B7,'raw data'!$A:$JI,27+P$2,FALSE())</f>
        <v>Yes</v>
      </c>
      <c r="Q7" s="8">
        <f>VLOOKUP($B7,'raw data'!$A:$JI,27+Q$2,FALSE())</f>
        <v>1</v>
      </c>
      <c r="R7" s="8" t="str">
        <f>VLOOKUP($B7,'raw data'!$A:$JI,27+R$2,FALSE())</f>
        <v xml:space="preserve">Support the Project, Conduct literature review of state of arts techniques, </v>
      </c>
      <c r="S7" s="8" t="str">
        <f>VLOOKUP($B7,'raw data'!$A:$JI,27+S$2,FALSE())</f>
        <v>No</v>
      </c>
      <c r="T7" s="8">
        <f>VLOOKUP($B7,'raw data'!$A:$JI,27+T$2,FALSE())</f>
        <v>0</v>
      </c>
      <c r="U7" s="8" t="str">
        <f>VLOOKUP($B7,'raw data'!$A:$JI,27+U$2,FALSE())</f>
        <v>None</v>
      </c>
      <c r="V7" s="8">
        <f>VLOOKUP($B7,'raw data'!$A:$JI,27+V$2,FALSE())</f>
        <v>-99</v>
      </c>
      <c r="W7" s="8" t="str">
        <f>VLOOKUP($B7,'raw data'!$A:$JI,27+W$2,FALSE())</f>
        <v>Novice</v>
      </c>
      <c r="X7" s="8" t="str">
        <f>VLOOKUP($B7,'raw data'!$A:$JI,27+X$2,FALSE())</f>
        <v>Novice</v>
      </c>
      <c r="Y7" s="8" t="str">
        <f>VLOOKUP($B7,'raw data'!$A:$JI,27+Y$2,FALSE())</f>
        <v>Novice</v>
      </c>
      <c r="Z7" s="8" t="str">
        <f>VLOOKUP($B7,'raw data'!$A:$JI,27+Z$2,FALSE())</f>
        <v>Novice</v>
      </c>
      <c r="AA7" s="8" t="str">
        <f>VLOOKUP($B7,'raw data'!$A:$JI,27+AA$2,FALSE())</f>
        <v>Novice</v>
      </c>
      <c r="AB7" s="8" t="str">
        <f>VLOOKUP($B7,'raw data'!$A:$JI,27+AB$2,FALSE())</f>
        <v>Competent</v>
      </c>
      <c r="AC7" s="8" t="str">
        <f>VLOOKUP($B7,'raw data'!$A:$JI,27+AC$2,FALSE())</f>
        <v>Proficient</v>
      </c>
      <c r="AD7" s="8" t="str">
        <f>VLOOKUP($B7,'raw data'!$A:$JI,27+AD$2,FALSE())</f>
        <v>Beginner</v>
      </c>
      <c r="AE7" s="8">
        <f>IF($G7="P1",VLOOKUP($B7,'raw data'!$A:$JI,ColumnsReferences!$B$2,FALSE()),VLOOKUP($B7,'raw data'!$A:$JI,ColumnsReferences!$C$2,FALSE()))</f>
        <v>300.00299999999999</v>
      </c>
      <c r="AF7" s="8">
        <f>IF($G7="P1",VLOOKUP($D7,ColumnsReferences!$A:$C,2,FALSE()),VLOOKUP($D7,ColumnsReferences!$A:$C,3,FALSE()))</f>
        <v>122</v>
      </c>
      <c r="AG7" s="8">
        <f>VLOOKUP($B7,'raw data'!$A:$JI,$AF7,FALSE())</f>
        <v>565.572</v>
      </c>
      <c r="AH7" s="8" t="str">
        <f>VLOOKUP($B7,'raw data'!$A:$JI,$AF7+AH$2,FALSE())</f>
        <v>Fake banking app offered on application store,Lack of mechanisms for authentication of app</v>
      </c>
      <c r="AI7" s="8" t="str">
        <f>VLOOKUP($B7,'raw data'!$A:$JI,$AF7+AI$2,FALSE())</f>
        <v>Unsure</v>
      </c>
      <c r="AJ7" s="8" t="str">
        <f>VLOOKUP($B7,'raw data'!$A:$JI,$AF7+AJ$2,FALSE())</f>
        <v>Very simple</v>
      </c>
      <c r="AK7" s="8" t="str">
        <f>VLOOKUP($B7,'raw data'!$A:$JI,$AF7+AK$2,FALSE())</f>
        <v>Unauthorized access to customer account via fake app,Unauthorized access to customer account via web application</v>
      </c>
      <c r="AL7" s="8" t="str">
        <f>VLOOKUP($B7,'raw data'!$A:$JI,$AF7+AL$2,FALSE())</f>
        <v>Unsure</v>
      </c>
      <c r="AM7" s="8" t="str">
        <f>VLOOKUP($B7,'raw data'!$A:$JI,$AF7+AM$2,FALSE())</f>
        <v>Very simple</v>
      </c>
      <c r="AN7" s="8" t="str">
        <f>VLOOKUP($B7,'raw data'!$A:$JI,$AF7+AN$2,FALSE())</f>
        <v>Sniffing of customer credentials,Spear-phishing attack on customers</v>
      </c>
      <c r="AO7" s="8" t="str">
        <f>VLOOKUP($B7,'raw data'!$A:$JI,$AF7+AO$2,FALSE())</f>
        <v>Unsure</v>
      </c>
      <c r="AP7" s="8" t="str">
        <f>VLOOKUP($B7,'raw data'!$A:$JI,$AF7+AP$2,FALSE())</f>
        <v>Very simple</v>
      </c>
      <c r="AQ7" s="8" t="str">
        <f>VLOOKUP($B7,'raw data'!$A:$JI,$AF7+AQ$2,FALSE())</f>
        <v>Insufficient detection of spyware,Insufficient resilience,Web-application goes down</v>
      </c>
      <c r="AR7" s="8" t="str">
        <f>VLOOKUP($B7,'raw data'!$A:$JI,$AF7+AR$2,FALSE())</f>
        <v>Unsure</v>
      </c>
      <c r="AS7" s="8" t="str">
        <f>VLOOKUP($B7,'raw data'!$A:$JI,$AF7+AS$2,FALSE())</f>
        <v>Very simple</v>
      </c>
      <c r="AT7" s="8" t="str">
        <f>VLOOKUP($B7,'raw data'!$A:$JI,$AF7+AT$2,FALSE())</f>
        <v>Unlikely</v>
      </c>
      <c r="AU7" s="8" t="str">
        <f>VLOOKUP($B7,'raw data'!$A:$JI,$AF7+AU$2,FALSE())</f>
        <v>Unsure</v>
      </c>
      <c r="AV7" s="8" t="str">
        <f>VLOOKUP($B7,'raw data'!$A:$JI,$AF7+AV$2,FALSE())</f>
        <v>Very simple</v>
      </c>
      <c r="AW7" s="8" t="str">
        <f>VLOOKUP($B7,'raw data'!$A:$JI,$AF7+AW$2,FALSE())</f>
        <v>Hacker alters transaction data</v>
      </c>
      <c r="AX7" s="8" t="str">
        <f>VLOOKUP($B7,'raw data'!$A:$JI,$AF7+AX$2,FALSE())</f>
        <v>Unsure</v>
      </c>
      <c r="AY7" s="8" t="str">
        <f>VLOOKUP($B7,'raw data'!$A:$JI,$AF7+AY$2,FALSE())</f>
        <v>Very simple</v>
      </c>
      <c r="AZ7" s="8">
        <f>IF($G7="P1",ColumnsReferences!$B$9,ColumnsReferences!$C$9)</f>
        <v>166</v>
      </c>
      <c r="BA7" s="8">
        <f>VLOOKUP($B7,'raw data'!$A:$JI,$AZ7,FALSE())</f>
        <v>40.433</v>
      </c>
      <c r="BB7" s="8" t="str">
        <f>IF($G7="P2",VLOOKUP($B7,'raw data'!$A:$JI,$AZ7+2,FALSE()),"-99")</f>
        <v>Strongly disagree</v>
      </c>
      <c r="BC7" s="8" t="str">
        <f>IF($G7="P1",VLOOKUP($B7,'raw data'!$A:$JI,$AZ7+BC$2,FALSE()),VLOOKUP($B7,'raw data'!$A:$JI,$AZ7+BC$2+1,FALSE()))</f>
        <v>Strongly agree</v>
      </c>
      <c r="BD7" s="8" t="str">
        <f>IF($G7="P1",VLOOKUP($B7,'raw data'!$A:$JI,$AZ7+BD$2,FALSE()),VLOOKUP($B7,'raw data'!$A:$JI,$AZ7+BD$2+1,FALSE()))</f>
        <v>Strongly agree</v>
      </c>
      <c r="BE7" s="8" t="str">
        <f>IF($G7="P1",VLOOKUP($B7,'raw data'!$A:$JI,$AZ7+BE$2,FALSE()),VLOOKUP($B7,'raw data'!$A:$JI,$AZ7+BE$2+1,FALSE()))</f>
        <v>Strongly agree</v>
      </c>
      <c r="BF7" s="8" t="str">
        <f>IF($G7="P1",VLOOKUP($B7,'raw data'!$A:$JI,$AZ7+BF$2,FALSE()),VLOOKUP($B7,'raw data'!$A:$JI,$AZ7+BF$2+1,FALSE()))</f>
        <v>Strongly agree</v>
      </c>
      <c r="BG7" s="8" t="str">
        <f>IF($G7="P1",VLOOKUP($B7,'raw data'!$A:$JI,$AZ7+BG$2,FALSE()),VLOOKUP($B7,'raw data'!$A:$JI,$AZ7+BG$2+1,FALSE()))</f>
        <v>Disagree</v>
      </c>
      <c r="BH7" s="8" t="str">
        <f>IF($G7="P1",IF($E7="Tabular",VLOOKUP($B7,'raw data'!$A:$JI,$AZ7+BH$2+2,FALSE()),VLOOKUP($B7,'raw data'!$A:$JI,$AZ7+BH$2,FALSE())),"-99")</f>
        <v>-99</v>
      </c>
      <c r="BI7" s="8" t="str">
        <f>IF($G7="P2",IF($E7="Tabular",VLOOKUP($B7,'raw data'!$A:$JI,$AZ7+BI$2+2,FALSE()),VLOOKUP($B7,'raw data'!$A:$JI,$AZ7+BI$2,FALSE())),"-99")</f>
        <v>Disagree</v>
      </c>
      <c r="BJ7" s="8" t="str">
        <f>IF(G7="P1",IF($E7="Tabular",VLOOKUP($B7,'raw data'!$A:$JI,$AZ7+BJ$2+2,FALSE()),VLOOKUP($B7,'raw data'!$A:$JI,$AZ7+BJ$2,FALSE())),IF($E7="Tabular",VLOOKUP($B7,'raw data'!$A:$JI,$AZ7+BJ$2+3,FALSE()),VLOOKUP($B7,'raw data'!$A:$JI,$AZ7+BJ$2+1,FALSE())))</f>
        <v>Strongly agree</v>
      </c>
      <c r="BK7" s="8" t="str">
        <f>IF(G7="P1",VLOOKUP($B7,'raw data'!$A:$JI,$AZ7+BK$2,FALSE()),VLOOKUP($B7,'raw data'!$A:$JI,$AZ7+BK$2+1,FALSE()))</f>
        <v>Strongly agree</v>
      </c>
    </row>
    <row r="8" spans="1:64" x14ac:dyDescent="0.2">
      <c r="A8" s="8" t="str">
        <f t="shared" si="0"/>
        <v>R_1dNyc5OOgivZVv4-P1</v>
      </c>
      <c r="B8" s="8" t="s">
        <v>682</v>
      </c>
      <c r="C8" s="8">
        <f>VLOOKUP($B8,'raw data'!$A:$JI,7,FALSE())</f>
        <v>2161</v>
      </c>
      <c r="D8" s="8" t="str">
        <f>VLOOKUP($B8,'raw data'!$A:$JI,268,FALSE())</f>
        <v>CORAS-G1</v>
      </c>
      <c r="E8" s="8" t="str">
        <f t="shared" si="1"/>
        <v>CORAS</v>
      </c>
      <c r="F8" s="8" t="str">
        <f t="shared" si="2"/>
        <v>G1</v>
      </c>
      <c r="G8" s="8" t="s">
        <v>534</v>
      </c>
      <c r="H8" s="8">
        <f>VLOOKUP($B8,'raw data'!$A:$JI,21,FALSE())</f>
        <v>97.122</v>
      </c>
      <c r="I8" s="8">
        <f>VLOOKUP($B8,'raw data'!$A:$JI,26,FALSE())</f>
        <v>5.8860000000000001</v>
      </c>
      <c r="J8" s="8">
        <f>VLOOKUP($B8,'raw data'!$A:$JI,27+J$2,FALSE())</f>
        <v>21</v>
      </c>
      <c r="K8" s="8" t="str">
        <f>VLOOKUP($B8,'raw data'!$A:$JI,27+K$2,FALSE())</f>
        <v>Female</v>
      </c>
      <c r="L8" s="8" t="str">
        <f>VLOOKUP($B8,'raw data'!$A:$JI,27+L$2,FALSE())</f>
        <v>No</v>
      </c>
      <c r="M8" s="8" t="str">
        <f>VLOOKUP($B8,'raw data'!$A:$JI,27+M$2,FALSE())</f>
        <v>Proficient (C2)</v>
      </c>
      <c r="N8" s="8">
        <f>VLOOKUP($B8,'raw data'!$A:$JI,27+N$2,FALSE())</f>
        <v>4</v>
      </c>
      <c r="O8" s="8" t="str">
        <f>VLOOKUP($B8,'raw data'!$A:$JI,27+O$2,FALSE())</f>
        <v>Business Information Technology, Computer Science</v>
      </c>
      <c r="P8" s="8" t="str">
        <f>VLOOKUP($B8,'raw data'!$A:$JI,27+P$2,FALSE())</f>
        <v>No</v>
      </c>
      <c r="Q8" s="8">
        <f>VLOOKUP($B8,'raw data'!$A:$JI,27+Q$2,FALSE())</f>
        <v>0</v>
      </c>
      <c r="R8" s="8">
        <f>VLOOKUP($B8,'raw data'!$A:$JI,27+R$2,FALSE())</f>
        <v>0</v>
      </c>
      <c r="S8" s="8" t="str">
        <f>VLOOKUP($B8,'raw data'!$A:$JI,27+S$2,FALSE())</f>
        <v>No</v>
      </c>
      <c r="T8" s="8">
        <f>VLOOKUP($B8,'raw data'!$A:$JI,27+T$2,FALSE())</f>
        <v>0</v>
      </c>
      <c r="U8" s="8" t="str">
        <f>VLOOKUP($B8,'raw data'!$A:$JI,27+U$2,FALSE())</f>
        <v>None</v>
      </c>
      <c r="V8" s="8">
        <f>VLOOKUP($B8,'raw data'!$A:$JI,27+V$2,FALSE())</f>
        <v>-99</v>
      </c>
      <c r="W8" s="8" t="str">
        <f>VLOOKUP($B8,'raw data'!$A:$JI,27+W$2,FALSE())</f>
        <v>Novice</v>
      </c>
      <c r="X8" s="8" t="str">
        <f>VLOOKUP($B8,'raw data'!$A:$JI,27+X$2,FALSE())</f>
        <v>Beginner</v>
      </c>
      <c r="Y8" s="8" t="str">
        <f>VLOOKUP($B8,'raw data'!$A:$JI,27+Y$2,FALSE())</f>
        <v>Novice</v>
      </c>
      <c r="Z8" s="8" t="str">
        <f>VLOOKUP($B8,'raw data'!$A:$JI,27+Z$2,FALSE())</f>
        <v>Novice</v>
      </c>
      <c r="AA8" s="8" t="str">
        <f>VLOOKUP($B8,'raw data'!$A:$JI,27+AA$2,FALSE())</f>
        <v>Novice</v>
      </c>
      <c r="AB8" s="8" t="str">
        <f>VLOOKUP($B8,'raw data'!$A:$JI,27+AB$2,FALSE())</f>
        <v>Competent</v>
      </c>
      <c r="AC8" s="8" t="str">
        <f>VLOOKUP($B8,'raw data'!$A:$JI,27+AC$2,FALSE())</f>
        <v>Proficient</v>
      </c>
      <c r="AD8" s="8" t="str">
        <f>VLOOKUP($B8,'raw data'!$A:$JI,27+AD$2,FALSE())</f>
        <v>Beginner</v>
      </c>
      <c r="AE8" s="8">
        <f>IF($G8="P1",VLOOKUP($B8,'raw data'!$A:$JI,ColumnsReferences!$B$2,FALSE()),VLOOKUP($B8,'raw data'!$A:$JI,ColumnsReferences!$C$2,FALSE()))</f>
        <v>474.18700000000001</v>
      </c>
      <c r="AF8" s="8">
        <f>IF($G8="P1",VLOOKUP($D8,ColumnsReferences!$A:$C,2,FALSE()),VLOOKUP($D8,ColumnsReferences!$A:$C,3,FALSE()))</f>
        <v>55</v>
      </c>
      <c r="AG8" s="8">
        <f>VLOOKUP($B8,'raw data'!$A:$JI,$AF8,FALSE())</f>
        <v>572.81500000000005</v>
      </c>
      <c r="AH8" s="8" t="str">
        <f>VLOOKUP($B8,'raw data'!$A:$JI,$AF8+AH$2,FALSE())</f>
        <v>Minor</v>
      </c>
      <c r="AI8" s="8" t="str">
        <f>VLOOKUP($B8,'raw data'!$A:$JI,$AF8+AI$2,FALSE())</f>
        <v>Sure</v>
      </c>
      <c r="AJ8" s="8" t="str">
        <f>VLOOKUP($B8,'raw data'!$A:$JI,$AF8+AJ$2,FALSE())</f>
        <v>Simple</v>
      </c>
      <c r="AK8" s="8" t="str">
        <f>VLOOKUP($B8,'raw data'!$A:$JI,$AF8+AK$2,FALSE())</f>
        <v>Availability of service,Integrity of account data</v>
      </c>
      <c r="AL8" s="8" t="str">
        <f>VLOOKUP($B8,'raw data'!$A:$JI,$AF8+AL$2,FALSE())</f>
        <v>Sure</v>
      </c>
      <c r="AM8" s="8" t="str">
        <f>VLOOKUP($B8,'raw data'!$A:$JI,$AF8+AM$2,FALSE())</f>
        <v>Simple</v>
      </c>
      <c r="AN8" s="8" t="str">
        <f>VLOOKUP($B8,'raw data'!$A:$JI,$AF8+AN$2,FALSE())</f>
        <v>Conduct regular searches for fake apps,Regularly inform customers about security best practices,Strengthen authentication of transaction in web application</v>
      </c>
      <c r="AO8" s="8" t="str">
        <f>VLOOKUP($B8,'raw data'!$A:$JI,$AF8+AO$2,FALSE())</f>
        <v>Sure enough</v>
      </c>
      <c r="AP8" s="8" t="str">
        <f>VLOOKUP($B8,'raw data'!$A:$JI,$AF8+AP$2,FALSE())</f>
        <v>On average</v>
      </c>
      <c r="AQ8" s="8" t="str">
        <f>VLOOKUP($B8,'raw data'!$A:$JI,$AF8+AQ$2,FALSE())</f>
        <v>Severe</v>
      </c>
      <c r="AR8" s="8" t="str">
        <f>VLOOKUP($B8,'raw data'!$A:$JI,$AF8+AR$2,FALSE())</f>
        <v>Very sure</v>
      </c>
      <c r="AS8" s="8" t="str">
        <f>VLOOKUP($B8,'raw data'!$A:$JI,$AF8+AS$2,FALSE())</f>
        <v>Very simple</v>
      </c>
      <c r="AT8" s="8" t="str">
        <f>VLOOKUP($B8,'raw data'!$A:$JI,$AF8+AT$2,FALSE())</f>
        <v>Online banking service goes down,Unauthorized transaction via web application</v>
      </c>
      <c r="AU8" s="8" t="str">
        <f>VLOOKUP($B8,'raw data'!$A:$JI,$AF8+AU$2,FALSE())</f>
        <v>Sure</v>
      </c>
      <c r="AV8" s="8" t="str">
        <f>VLOOKUP($B8,'raw data'!$A:$JI,$AF8+AV$2,FALSE())</f>
        <v>Simple</v>
      </c>
      <c r="AW8" s="8" t="str">
        <f>VLOOKUP($B8,'raw data'!$A:$JI,$AF8+AW$2,FALSE())</f>
        <v>Minor</v>
      </c>
      <c r="AX8" s="8" t="str">
        <f>VLOOKUP($B8,'raw data'!$A:$JI,$AF8+AX$2,FALSE())</f>
        <v>Sure</v>
      </c>
      <c r="AY8" s="8" t="str">
        <f>VLOOKUP($B8,'raw data'!$A:$JI,$AF8+AY$2,FALSE())</f>
        <v>Simple</v>
      </c>
      <c r="AZ8" s="8">
        <f>IF($G8="P1",ColumnsReferences!$B$9,ColumnsReferences!$C$9)</f>
        <v>99</v>
      </c>
      <c r="BA8" s="8">
        <f>VLOOKUP($B8,'raw data'!$A:$JI,$AZ8,FALSE())</f>
        <v>16.309000000000001</v>
      </c>
      <c r="BB8" s="8" t="str">
        <f>IF($G8="P2",VLOOKUP($B8,'raw data'!$A:$JI,$AZ8+2,FALSE()),"-99")</f>
        <v>-99</v>
      </c>
      <c r="BC8" s="8" t="str">
        <f>IF($G8="P1",VLOOKUP($B8,'raw data'!$A:$JI,$AZ8+BC$2,FALSE()),VLOOKUP($B8,'raw data'!$A:$JI,$AZ8+BC$2+1,FALSE()))</f>
        <v>Agree</v>
      </c>
      <c r="BD8" s="8" t="str">
        <f>IF($G8="P1",VLOOKUP($B8,'raw data'!$A:$JI,$AZ8+BD$2,FALSE()),VLOOKUP($B8,'raw data'!$A:$JI,$AZ8+BD$2+1,FALSE()))</f>
        <v>Agree</v>
      </c>
      <c r="BE8" s="8" t="str">
        <f>IF($G8="P1",VLOOKUP($B8,'raw data'!$A:$JI,$AZ8+BE$2,FALSE()),VLOOKUP($B8,'raw data'!$A:$JI,$AZ8+BE$2+1,FALSE()))</f>
        <v>Agree</v>
      </c>
      <c r="BF8" s="8" t="str">
        <f>IF($G8="P1",VLOOKUP($B8,'raw data'!$A:$JI,$AZ8+BF$2,FALSE()),VLOOKUP($B8,'raw data'!$A:$JI,$AZ8+BF$2+1,FALSE()))</f>
        <v>Agree</v>
      </c>
      <c r="BG8" s="8" t="str">
        <f>IF($G8="P1",VLOOKUP($B8,'raw data'!$A:$JI,$AZ8+BG$2,FALSE()),VLOOKUP($B8,'raw data'!$A:$JI,$AZ8+BG$2+1,FALSE()))</f>
        <v>Agree</v>
      </c>
      <c r="BH8" s="8" t="str">
        <f>IF($G8="P1",IF($E8="Tabular",VLOOKUP($B8,'raw data'!$A:$JI,$AZ8+BH$2+2,FALSE()),VLOOKUP($B8,'raw data'!$A:$JI,$AZ8+BH$2,FALSE())),"-99")</f>
        <v>Agree</v>
      </c>
      <c r="BI8" s="8" t="str">
        <f>IF($G8="P2",IF($E8="Tabular",VLOOKUP($B8,'raw data'!$A:$JI,$AZ8+BI$2+2,FALSE()),VLOOKUP($B8,'raw data'!$A:$JI,$AZ8+BI$2,FALSE())),"-99")</f>
        <v>-99</v>
      </c>
      <c r="BJ8" s="8" t="str">
        <f>IF(G8="P1",IF($E8="Tabular",VLOOKUP($B8,'raw data'!$A:$JI,$AZ8+BJ$2+2,FALSE()),VLOOKUP($B8,'raw data'!$A:$JI,$AZ8+BJ$2,FALSE())),IF($E8="Tabular",VLOOKUP($B8,'raw data'!$A:$JI,$AZ8+BJ$2+3,FALSE()),VLOOKUP($B8,'raw data'!$A:$JI,$AZ8+BJ$2+1,FALSE())))</f>
        <v>Agree</v>
      </c>
      <c r="BK8" s="8" t="str">
        <f>IF(G8="P1",VLOOKUP($B8,'raw data'!$A:$JI,$AZ8+BK$2,FALSE()),VLOOKUP($B8,'raw data'!$A:$JI,$AZ8+BK$2+1,FALSE()))</f>
        <v>Agree</v>
      </c>
    </row>
    <row r="9" spans="1:64" x14ac:dyDescent="0.2">
      <c r="A9" s="8" t="str">
        <f t="shared" si="0"/>
        <v>R_1dNyc5OOgivZVv4-P2</v>
      </c>
      <c r="B9" s="8" t="s">
        <v>682</v>
      </c>
      <c r="C9" s="8">
        <f>VLOOKUP($B9,'raw data'!$A:$JI,7,FALSE())</f>
        <v>2161</v>
      </c>
      <c r="D9" s="8" t="str">
        <f>VLOOKUP($B9,'raw data'!$A:$JI,268,FALSE())</f>
        <v>CORAS-G1</v>
      </c>
      <c r="E9" s="8" t="str">
        <f t="shared" si="1"/>
        <v>CORAS</v>
      </c>
      <c r="F9" s="8" t="str">
        <f t="shared" si="2"/>
        <v>G1</v>
      </c>
      <c r="G9" s="10" t="s">
        <v>536</v>
      </c>
      <c r="H9" s="8">
        <f>VLOOKUP($B9,'raw data'!$A:$JI,21,FALSE())</f>
        <v>97.122</v>
      </c>
      <c r="I9" s="8">
        <f>VLOOKUP($B9,'raw data'!$A:$JI,26,FALSE())</f>
        <v>5.8860000000000001</v>
      </c>
      <c r="J9" s="8">
        <f>VLOOKUP($B9,'raw data'!$A:$JI,27+J$2,FALSE())</f>
        <v>21</v>
      </c>
      <c r="K9" s="8" t="str">
        <f>VLOOKUP($B9,'raw data'!$A:$JI,27+K$2,FALSE())</f>
        <v>Female</v>
      </c>
      <c r="L9" s="8" t="str">
        <f>VLOOKUP($B9,'raw data'!$A:$JI,27+L$2,FALSE())</f>
        <v>No</v>
      </c>
      <c r="M9" s="8" t="str">
        <f>VLOOKUP($B9,'raw data'!$A:$JI,27+M$2,FALSE())</f>
        <v>Proficient (C2)</v>
      </c>
      <c r="N9" s="8">
        <f>VLOOKUP($B9,'raw data'!$A:$JI,27+N$2,FALSE())</f>
        <v>4</v>
      </c>
      <c r="O9" s="8" t="str">
        <f>VLOOKUP($B9,'raw data'!$A:$JI,27+O$2,FALSE())</f>
        <v>Business Information Technology, Computer Science</v>
      </c>
      <c r="P9" s="8" t="str">
        <f>VLOOKUP($B9,'raw data'!$A:$JI,27+P$2,FALSE())</f>
        <v>No</v>
      </c>
      <c r="Q9" s="8">
        <f>VLOOKUP($B9,'raw data'!$A:$JI,27+Q$2,FALSE())</f>
        <v>0</v>
      </c>
      <c r="R9" s="8">
        <f>VLOOKUP($B9,'raw data'!$A:$JI,27+R$2,FALSE())</f>
        <v>0</v>
      </c>
      <c r="S9" s="8" t="str">
        <f>VLOOKUP($B9,'raw data'!$A:$JI,27+S$2,FALSE())</f>
        <v>No</v>
      </c>
      <c r="T9" s="8">
        <f>VLOOKUP($B9,'raw data'!$A:$JI,27+T$2,FALSE())</f>
        <v>0</v>
      </c>
      <c r="U9" s="8" t="str">
        <f>VLOOKUP($B9,'raw data'!$A:$JI,27+U$2,FALSE())</f>
        <v>None</v>
      </c>
      <c r="V9" s="8">
        <f>VLOOKUP($B9,'raw data'!$A:$JI,27+V$2,FALSE())</f>
        <v>-99</v>
      </c>
      <c r="W9" s="8" t="str">
        <f>VLOOKUP($B9,'raw data'!$A:$JI,27+W$2,FALSE())</f>
        <v>Novice</v>
      </c>
      <c r="X9" s="8" t="str">
        <f>VLOOKUP($B9,'raw data'!$A:$JI,27+X$2,FALSE())</f>
        <v>Beginner</v>
      </c>
      <c r="Y9" s="8" t="str">
        <f>VLOOKUP($B9,'raw data'!$A:$JI,27+Y$2,FALSE())</f>
        <v>Novice</v>
      </c>
      <c r="Z9" s="8" t="str">
        <f>VLOOKUP($B9,'raw data'!$A:$JI,27+Z$2,FALSE())</f>
        <v>Novice</v>
      </c>
      <c r="AA9" s="8" t="str">
        <f>VLOOKUP($B9,'raw data'!$A:$JI,27+AA$2,FALSE())</f>
        <v>Novice</v>
      </c>
      <c r="AB9" s="8" t="str">
        <f>VLOOKUP($B9,'raw data'!$A:$JI,27+AB$2,FALSE())</f>
        <v>Competent</v>
      </c>
      <c r="AC9" s="8" t="str">
        <f>VLOOKUP($B9,'raw data'!$A:$JI,27+AC$2,FALSE())</f>
        <v>Proficient</v>
      </c>
      <c r="AD9" s="8" t="str">
        <f>VLOOKUP($B9,'raw data'!$A:$JI,27+AD$2,FALSE())</f>
        <v>Beginner</v>
      </c>
      <c r="AE9" s="8">
        <f>IF($G9="P1",VLOOKUP($B9,'raw data'!$A:$JI,ColumnsReferences!$B$2,FALSE()),VLOOKUP($B9,'raw data'!$A:$JI,ColumnsReferences!$C$2,FALSE()))</f>
        <v>300.012</v>
      </c>
      <c r="AF9" s="8">
        <f>IF($G9="P1",VLOOKUP($D9,ColumnsReferences!$A:$C,2,FALSE()),VLOOKUP($D9,ColumnsReferences!$A:$C,3,FALSE()))</f>
        <v>122</v>
      </c>
      <c r="AG9" s="8">
        <f>VLOOKUP($B9,'raw data'!$A:$JI,$AF9,FALSE())</f>
        <v>515.97199999999998</v>
      </c>
      <c r="AH9" s="8" t="str">
        <f>VLOOKUP($B9,'raw data'!$A:$JI,$AF9+AH$2,FALSE())</f>
        <v>Insufficient detection of spyware,Lack of mechanisms for authentication of app</v>
      </c>
      <c r="AI9" s="8" t="str">
        <f>VLOOKUP($B9,'raw data'!$A:$JI,$AF9+AI$2,FALSE())</f>
        <v>Not sure enough</v>
      </c>
      <c r="AJ9" s="8" t="str">
        <f>VLOOKUP($B9,'raw data'!$A:$JI,$AF9+AJ$2,FALSE())</f>
        <v>On average</v>
      </c>
      <c r="AK9" s="8" t="str">
        <f>VLOOKUP($B9,'raw data'!$A:$JI,$AF9+AK$2,FALSE())</f>
        <v>Confidentiality of customer data,Integrity of account data,User authenticity</v>
      </c>
      <c r="AL9" s="8" t="str">
        <f>VLOOKUP($B9,'raw data'!$A:$JI,$AF9+AL$2,FALSE())</f>
        <v>Sure</v>
      </c>
      <c r="AM9" s="8" t="str">
        <f>VLOOKUP($B9,'raw data'!$A:$JI,$AF9+AM$2,FALSE())</f>
        <v>On average</v>
      </c>
      <c r="AN9" s="8" t="str">
        <f>VLOOKUP($B9,'raw data'!$A:$JI,$AF9+AN$2,FALSE())</f>
        <v>Customer's browser infected by Trojan,Fake banking app offered on application store,Sniffing of customer credentials,Spear-phishing attack on customers,Unauthorized access to customer account via fake app,Unauthorized access to customer account via web application</v>
      </c>
      <c r="AO9" s="8" t="str">
        <f>VLOOKUP($B9,'raw data'!$A:$JI,$AF9+AO$2,FALSE())</f>
        <v>Not sure enough</v>
      </c>
      <c r="AP9" s="8" t="str">
        <f>VLOOKUP($B9,'raw data'!$A:$JI,$AF9+AP$2,FALSE())</f>
        <v>On average</v>
      </c>
      <c r="AQ9" s="8" t="str">
        <f>VLOOKUP($B9,'raw data'!$A:$JI,$AF9+AQ$2,FALSE())</f>
        <v>Cyber criminal,Hacker</v>
      </c>
      <c r="AR9" s="8" t="str">
        <f>VLOOKUP($B9,'raw data'!$A:$JI,$AF9+AR$2,FALSE())</f>
        <v>Sure</v>
      </c>
      <c r="AS9" s="8" t="str">
        <f>VLOOKUP($B9,'raw data'!$A:$JI,$AF9+AS$2,FALSE())</f>
        <v>Simple</v>
      </c>
      <c r="AT9" s="8" t="str">
        <f>VLOOKUP($B9,'raw data'!$A:$JI,$AF9+AT$2,FALSE())</f>
        <v>Unlikely</v>
      </c>
      <c r="AU9" s="8" t="str">
        <f>VLOOKUP($B9,'raw data'!$A:$JI,$AF9+AU$2,FALSE())</f>
        <v>Unsure</v>
      </c>
      <c r="AV9" s="8" t="str">
        <f>VLOOKUP($B9,'raw data'!$A:$JI,$AF9+AV$2,FALSE())</f>
        <v>On average</v>
      </c>
      <c r="AW9" s="8" t="str">
        <f>VLOOKUP($B9,'raw data'!$A:$JI,$AF9+AW$2,FALSE())</f>
        <v>Insufficient resilience</v>
      </c>
      <c r="AX9" s="8" t="str">
        <f>VLOOKUP($B9,'raw data'!$A:$JI,$AF9+AX$2,FALSE())</f>
        <v>Unsure</v>
      </c>
      <c r="AY9" s="8" t="str">
        <f>VLOOKUP($B9,'raw data'!$A:$JI,$AF9+AY$2,FALSE())</f>
        <v>On average</v>
      </c>
      <c r="AZ9" s="8">
        <f>IF($G9="P1",ColumnsReferences!$B$9,ColumnsReferences!$C$9)</f>
        <v>166</v>
      </c>
      <c r="BA9" s="8">
        <f>VLOOKUP($B9,'raw data'!$A:$JI,$AZ9,FALSE())</f>
        <v>24.654</v>
      </c>
      <c r="BB9" s="8" t="str">
        <f>IF($G9="P2",VLOOKUP($B9,'raw data'!$A:$JI,$AZ9+2,FALSE()),"-99")</f>
        <v>Disagree</v>
      </c>
      <c r="BC9" s="8" t="str">
        <f>IF($G9="P1",VLOOKUP($B9,'raw data'!$A:$JI,$AZ9+BC$2,FALSE()),VLOOKUP($B9,'raw data'!$A:$JI,$AZ9+BC$2+1,FALSE()))</f>
        <v>Agree</v>
      </c>
      <c r="BD9" s="8" t="str">
        <f>IF($G9="P1",VLOOKUP($B9,'raw data'!$A:$JI,$AZ9+BD$2,FALSE()),VLOOKUP($B9,'raw data'!$A:$JI,$AZ9+BD$2+1,FALSE()))</f>
        <v>Agree</v>
      </c>
      <c r="BE9" s="8" t="str">
        <f>IF($G9="P1",VLOOKUP($B9,'raw data'!$A:$JI,$AZ9+BE$2,FALSE()),VLOOKUP($B9,'raw data'!$A:$JI,$AZ9+BE$2+1,FALSE()))</f>
        <v>Agree</v>
      </c>
      <c r="BF9" s="8" t="str">
        <f>IF($G9="P1",VLOOKUP($B9,'raw data'!$A:$JI,$AZ9+BF$2,FALSE()),VLOOKUP($B9,'raw data'!$A:$JI,$AZ9+BF$2+1,FALSE()))</f>
        <v>Agree</v>
      </c>
      <c r="BG9" s="8" t="str">
        <f>IF($G9="P1",VLOOKUP($B9,'raw data'!$A:$JI,$AZ9+BG$2,FALSE()),VLOOKUP($B9,'raw data'!$A:$JI,$AZ9+BG$2+1,FALSE()))</f>
        <v>Disagree</v>
      </c>
      <c r="BH9" s="8" t="str">
        <f>IF($G9="P1",IF($E9="Tabular",VLOOKUP($B9,'raw data'!$A:$JI,$AZ9+BH$2+2,FALSE()),VLOOKUP($B9,'raw data'!$A:$JI,$AZ9+BH$2,FALSE())),"-99")</f>
        <v>-99</v>
      </c>
      <c r="BI9" s="8" t="str">
        <f>IF($G9="P2",IF($E9="Tabular",VLOOKUP($B9,'raw data'!$A:$JI,$AZ9+BI$2+2,FALSE()),VLOOKUP($B9,'raw data'!$A:$JI,$AZ9+BI$2,FALSE())),"-99")</f>
        <v>Disagree</v>
      </c>
      <c r="BJ9" s="8" t="str">
        <f>IF(G9="P1",IF($E9="Tabular",VLOOKUP($B9,'raw data'!$A:$JI,$AZ9+BJ$2+2,FALSE()),VLOOKUP($B9,'raw data'!$A:$JI,$AZ9+BJ$2,FALSE())),IF($E9="Tabular",VLOOKUP($B9,'raw data'!$A:$JI,$AZ9+BJ$2+3,FALSE()),VLOOKUP($B9,'raw data'!$A:$JI,$AZ9+BJ$2+1,FALSE())))</f>
        <v>Agree</v>
      </c>
      <c r="BK9" s="8" t="str">
        <f>IF(G9="P1",VLOOKUP($B9,'raw data'!$A:$JI,$AZ9+BK$2,FALSE()),VLOOKUP($B9,'raw data'!$A:$JI,$AZ9+BK$2+1,FALSE()))</f>
        <v>Agree</v>
      </c>
    </row>
    <row r="10" spans="1:64" x14ac:dyDescent="0.2">
      <c r="A10" s="8" t="str">
        <f t="shared" si="0"/>
        <v>R_1etNqGXLuAX9upn-P1</v>
      </c>
      <c r="B10" s="8" t="s">
        <v>850</v>
      </c>
      <c r="C10" s="8">
        <f>VLOOKUP($B10,'raw data'!$A:$JI,7,FALSE())</f>
        <v>2437</v>
      </c>
      <c r="D10" s="8" t="str">
        <f>VLOOKUP($B10,'raw data'!$A:$JI,268,FALSE())</f>
        <v>CORAS-G2</v>
      </c>
      <c r="E10" s="8" t="str">
        <f t="shared" si="1"/>
        <v>CORAS</v>
      </c>
      <c r="F10" s="8" t="str">
        <f t="shared" si="2"/>
        <v>G2</v>
      </c>
      <c r="G10" s="8" t="s">
        <v>534</v>
      </c>
      <c r="H10" s="8">
        <f>VLOOKUP($B10,'raw data'!$A:$JI,21,FALSE())</f>
        <v>196.06100000000001</v>
      </c>
      <c r="I10" s="8">
        <f>VLOOKUP($B10,'raw data'!$A:$JI,26,FALSE())</f>
        <v>7.1529999999999996</v>
      </c>
      <c r="J10" s="8">
        <f>VLOOKUP($B10,'raw data'!$A:$JI,27+J$2,FALSE())</f>
        <v>21</v>
      </c>
      <c r="K10" s="8" t="str">
        <f>VLOOKUP($B10,'raw data'!$A:$JI,27+K$2,FALSE())</f>
        <v>Male</v>
      </c>
      <c r="L10" s="8" t="str">
        <f>VLOOKUP($B10,'raw data'!$A:$JI,27+L$2,FALSE())</f>
        <v>No</v>
      </c>
      <c r="M10" s="8" t="str">
        <f>VLOOKUP($B10,'raw data'!$A:$JI,27+M$2,FALSE())</f>
        <v>Advanced (C1)</v>
      </c>
      <c r="N10" s="8">
        <f>VLOOKUP($B10,'raw data'!$A:$JI,27+N$2,FALSE())</f>
        <v>3</v>
      </c>
      <c r="O10" s="8" t="str">
        <f>VLOOKUP($B10,'raw data'!$A:$JI,27+O$2,FALSE())</f>
        <v>Computer Science, Cyber security, Security, Privacy, Networks</v>
      </c>
      <c r="P10" s="8" t="str">
        <f>VLOOKUP($B10,'raw data'!$A:$JI,27+P$2,FALSE())</f>
        <v>Yes</v>
      </c>
      <c r="Q10" s="8">
        <f>VLOOKUP($B10,'raw data'!$A:$JI,27+Q$2,FALSE())</f>
        <v>0.3</v>
      </c>
      <c r="R10" s="8" t="str">
        <f>VLOOKUP($B10,'raw data'!$A:$JI,27+R$2,FALSE())</f>
        <v>IT Technical assistant and secretary</v>
      </c>
      <c r="S10" s="8" t="str">
        <f>VLOOKUP($B10,'raw data'!$A:$JI,27+S$2,FALSE())</f>
        <v>No</v>
      </c>
      <c r="T10" s="8">
        <f>VLOOKUP($B10,'raw data'!$A:$JI,27+T$2,FALSE())</f>
        <v>0</v>
      </c>
      <c r="U10" s="8" t="str">
        <f>VLOOKUP($B10,'raw data'!$A:$JI,27+U$2,FALSE())</f>
        <v>None</v>
      </c>
      <c r="V10" s="8">
        <f>VLOOKUP($B10,'raw data'!$A:$JI,27+V$2,FALSE())</f>
        <v>-99</v>
      </c>
      <c r="W10" s="8" t="str">
        <f>VLOOKUP($B10,'raw data'!$A:$JI,27+W$2,FALSE())</f>
        <v>Novice</v>
      </c>
      <c r="X10" s="8" t="str">
        <f>VLOOKUP($B10,'raw data'!$A:$JI,27+X$2,FALSE())</f>
        <v>Novice</v>
      </c>
      <c r="Y10" s="8" t="str">
        <f>VLOOKUP($B10,'raw data'!$A:$JI,27+Y$2,FALSE())</f>
        <v>Competent</v>
      </c>
      <c r="Z10" s="8" t="str">
        <f>VLOOKUP($B10,'raw data'!$A:$JI,27+Z$2,FALSE())</f>
        <v>Novice</v>
      </c>
      <c r="AA10" s="8" t="str">
        <f>VLOOKUP($B10,'raw data'!$A:$JI,27+AA$2,FALSE())</f>
        <v>Novice</v>
      </c>
      <c r="AB10" s="8" t="str">
        <f>VLOOKUP($B10,'raw data'!$A:$JI,27+AB$2,FALSE())</f>
        <v>Beginner</v>
      </c>
      <c r="AC10" s="8" t="str">
        <f>VLOOKUP($B10,'raw data'!$A:$JI,27+AC$2,FALSE())</f>
        <v>Beginner</v>
      </c>
      <c r="AD10" s="8" t="str">
        <f>VLOOKUP($B10,'raw data'!$A:$JI,27+AD$2,FALSE())</f>
        <v>Beginner</v>
      </c>
      <c r="AE10" s="8">
        <f>IF($G10="P1",VLOOKUP($B10,'raw data'!$A:$JI,ColumnsReferences!$B$2,FALSE()),VLOOKUP($B10,'raw data'!$A:$JI,ColumnsReferences!$C$2,FALSE()))</f>
        <v>551.38499999999999</v>
      </c>
      <c r="AF10" s="8">
        <f>IF($G10="P1",VLOOKUP($D10,ColumnsReferences!$A:$C,2,FALSE()),VLOOKUP($D10,ColumnsReferences!$A:$C,3,FALSE()))</f>
        <v>77</v>
      </c>
      <c r="AG10" s="8">
        <f>VLOOKUP($B10,'raw data'!$A:$JI,$AF10,FALSE())</f>
        <v>743.35599999999999</v>
      </c>
      <c r="AH10" s="8" t="str">
        <f>VLOOKUP($B10,'raw data'!$A:$JI,$AF10+AH$2,FALSE())</f>
        <v>Lack of mechanisms for authentication of app,Weak malware protection</v>
      </c>
      <c r="AI10" s="8" t="str">
        <f>VLOOKUP($B10,'raw data'!$A:$JI,$AF10+AI$2,FALSE())</f>
        <v>Very sure</v>
      </c>
      <c r="AJ10" s="8" t="str">
        <f>VLOOKUP($B10,'raw data'!$A:$JI,$AF10+AJ$2,FALSE())</f>
        <v>Very simple</v>
      </c>
      <c r="AK10" s="8" t="str">
        <f>VLOOKUP($B10,'raw data'!$A:$JI,$AF10+AK$2,FALSE())</f>
        <v>Unauthorized access to customer account via fake app,Unauthorized access to customer account via web application,Unauthorized transaction via web application</v>
      </c>
      <c r="AL10" s="8" t="str">
        <f>VLOOKUP($B10,'raw data'!$A:$JI,$AF10+AL$2,FALSE())</f>
        <v>Very sure</v>
      </c>
      <c r="AM10" s="8" t="str">
        <f>VLOOKUP($B10,'raw data'!$A:$JI,$AF10+AM$2,FALSE())</f>
        <v>Very simple</v>
      </c>
      <c r="AN10" s="8" t="str">
        <f>VLOOKUP($B10,'raw data'!$A:$JI,$AF10+AN$2,FALSE())</f>
        <v>Fake banking app offered on application store,Keylogger installed on computer,Sniffing of customer credentials,Spear-phishing attack on customers</v>
      </c>
      <c r="AO10" s="8" t="str">
        <f>VLOOKUP($B10,'raw data'!$A:$JI,$AF10+AO$2,FALSE())</f>
        <v>Very sure</v>
      </c>
      <c r="AP10" s="8" t="str">
        <f>VLOOKUP($B10,'raw data'!$A:$JI,$AF10+AP$2,FALSE())</f>
        <v>Very simple</v>
      </c>
      <c r="AQ10" s="8" t="str">
        <f>VLOOKUP($B10,'raw data'!$A:$JI,$AF10+AQ$2,FALSE())</f>
        <v>Cyber criminal,Hacker</v>
      </c>
      <c r="AR10" s="8" t="str">
        <f>VLOOKUP($B10,'raw data'!$A:$JI,$AF10+AR$2,FALSE())</f>
        <v>Very sure</v>
      </c>
      <c r="AS10" s="8" t="str">
        <f>VLOOKUP($B10,'raw data'!$A:$JI,$AF10+AS$2,FALSE())</f>
        <v>Very simple</v>
      </c>
      <c r="AT10" s="8" t="str">
        <f>VLOOKUP($B10,'raw data'!$A:$JI,$AF10+AT$2,FALSE())</f>
        <v>Minor</v>
      </c>
      <c r="AU10" s="8" t="str">
        <f>VLOOKUP($B10,'raw data'!$A:$JI,$AF10+AU$2,FALSE())</f>
        <v>Very sure</v>
      </c>
      <c r="AV10" s="8" t="str">
        <f>VLOOKUP($B10,'raw data'!$A:$JI,$AF10+AV$2,FALSE())</f>
        <v>Very simple</v>
      </c>
      <c r="AW10" s="8" t="str">
        <f>VLOOKUP($B10,'raw data'!$A:$JI,$AF10+AW$2,FALSE())</f>
        <v>Insufficient resilience,Poor security awareness,Use of web application,Weak malware protection</v>
      </c>
      <c r="AX10" s="8" t="str">
        <f>VLOOKUP($B10,'raw data'!$A:$JI,$AF10+AX$2,FALSE())</f>
        <v>Very sure</v>
      </c>
      <c r="AY10" s="8" t="str">
        <f>VLOOKUP($B10,'raw data'!$A:$JI,$AF10+AY$2,FALSE())</f>
        <v>Very simple</v>
      </c>
      <c r="AZ10" s="8">
        <f>IF($G10="P1",ColumnsReferences!$B$9,ColumnsReferences!$C$9)</f>
        <v>99</v>
      </c>
      <c r="BA10" s="8">
        <f>VLOOKUP($B10,'raw data'!$A:$JI,$AZ10,FALSE())</f>
        <v>36.523000000000003</v>
      </c>
      <c r="BB10" s="8" t="str">
        <f>IF($G10="P2",VLOOKUP($B10,'raw data'!$A:$JI,$AZ10+2,FALSE()),"-99")</f>
        <v>-99</v>
      </c>
      <c r="BC10" s="8" t="str">
        <f>IF($G10="P1",VLOOKUP($B10,'raw data'!$A:$JI,$AZ10+BC$2,FALSE()),VLOOKUP($B10,'raw data'!$A:$JI,$AZ10+BC$2+1,FALSE()))</f>
        <v>Strongly agree</v>
      </c>
      <c r="BD10" s="8" t="str">
        <f>IF($G10="P1",VLOOKUP($B10,'raw data'!$A:$JI,$AZ10+BD$2,FALSE()),VLOOKUP($B10,'raw data'!$A:$JI,$AZ10+BD$2+1,FALSE()))</f>
        <v>Strongly agree</v>
      </c>
      <c r="BE10" s="8" t="str">
        <f>IF($G10="P1",VLOOKUP($B10,'raw data'!$A:$JI,$AZ10+BE$2,FALSE()),VLOOKUP($B10,'raw data'!$A:$JI,$AZ10+BE$2+1,FALSE()))</f>
        <v>Strongly agree</v>
      </c>
      <c r="BF10" s="8" t="str">
        <f>IF($G10="P1",VLOOKUP($B10,'raw data'!$A:$JI,$AZ10+BF$2,FALSE()),VLOOKUP($B10,'raw data'!$A:$JI,$AZ10+BF$2+1,FALSE()))</f>
        <v>Agree</v>
      </c>
      <c r="BG10" s="8" t="str">
        <f>IF($G10="P1",VLOOKUP($B10,'raw data'!$A:$JI,$AZ10+BG$2,FALSE()),VLOOKUP($B10,'raw data'!$A:$JI,$AZ10+BG$2+1,FALSE()))</f>
        <v>Agree</v>
      </c>
      <c r="BH10" s="8" t="str">
        <f>IF($G10="P1",IF($E10="Tabular",VLOOKUP($B10,'raw data'!$A:$JI,$AZ10+BH$2+2,FALSE()),VLOOKUP($B10,'raw data'!$A:$JI,$AZ10+BH$2,FALSE())),"-99")</f>
        <v>Strongly agree</v>
      </c>
      <c r="BI10" s="8" t="str">
        <f>IF($G10="P2",IF($E10="Tabular",VLOOKUP($B10,'raw data'!$A:$JI,$AZ10+BI$2+2,FALSE()),VLOOKUP($B10,'raw data'!$A:$JI,$AZ10+BI$2,FALSE())),"-99")</f>
        <v>-99</v>
      </c>
      <c r="BJ10" s="8" t="str">
        <f>IF(G10="P1",IF($E10="Tabular",VLOOKUP($B10,'raw data'!$A:$JI,$AZ10+BJ$2+2,FALSE()),VLOOKUP($B10,'raw data'!$A:$JI,$AZ10+BJ$2,FALSE())),IF($E10="Tabular",VLOOKUP($B10,'raw data'!$A:$JI,$AZ10+BJ$2+3,FALSE()),VLOOKUP($B10,'raw data'!$A:$JI,$AZ10+BJ$2+1,FALSE())))</f>
        <v>Strongly agree</v>
      </c>
      <c r="BK10" s="8" t="str">
        <f>IF(G10="P1",VLOOKUP($B10,'raw data'!$A:$JI,$AZ10+BK$2,FALSE()),VLOOKUP($B10,'raw data'!$A:$JI,$AZ10+BK$2+1,FALSE()))</f>
        <v>Strongly agree</v>
      </c>
    </row>
    <row r="11" spans="1:64" x14ac:dyDescent="0.2">
      <c r="A11" s="8" t="str">
        <f t="shared" si="0"/>
        <v>R_1etNqGXLuAX9upn-P2</v>
      </c>
      <c r="B11" s="8" t="s">
        <v>850</v>
      </c>
      <c r="C11" s="8">
        <f>VLOOKUP($B11,'raw data'!$A:$JI,7,FALSE())</f>
        <v>2437</v>
      </c>
      <c r="D11" s="8" t="str">
        <f>VLOOKUP($B11,'raw data'!$A:$JI,268,FALSE())</f>
        <v>CORAS-G2</v>
      </c>
      <c r="E11" s="8" t="str">
        <f t="shared" si="1"/>
        <v>CORAS</v>
      </c>
      <c r="F11" s="8" t="str">
        <f t="shared" si="2"/>
        <v>G2</v>
      </c>
      <c r="G11" s="10" t="s">
        <v>536</v>
      </c>
      <c r="H11" s="8">
        <f>VLOOKUP($B11,'raw data'!$A:$JI,21,FALSE())</f>
        <v>196.06100000000001</v>
      </c>
      <c r="I11" s="8">
        <f>VLOOKUP($B11,'raw data'!$A:$JI,26,FALSE())</f>
        <v>7.1529999999999996</v>
      </c>
      <c r="J11" s="8">
        <f>VLOOKUP($B11,'raw data'!$A:$JI,27+J$2,FALSE())</f>
        <v>21</v>
      </c>
      <c r="K11" s="8" t="str">
        <f>VLOOKUP($B11,'raw data'!$A:$JI,27+K$2,FALSE())</f>
        <v>Male</v>
      </c>
      <c r="L11" s="8" t="str">
        <f>VLOOKUP($B11,'raw data'!$A:$JI,27+L$2,FALSE())</f>
        <v>No</v>
      </c>
      <c r="M11" s="8" t="str">
        <f>VLOOKUP($B11,'raw data'!$A:$JI,27+M$2,FALSE())</f>
        <v>Advanced (C1)</v>
      </c>
      <c r="N11" s="8">
        <f>VLOOKUP($B11,'raw data'!$A:$JI,27+N$2,FALSE())</f>
        <v>3</v>
      </c>
      <c r="O11" s="8" t="str">
        <f>VLOOKUP($B11,'raw data'!$A:$JI,27+O$2,FALSE())</f>
        <v>Computer Science, Cyber security, Security, Privacy, Networks</v>
      </c>
      <c r="P11" s="8" t="str">
        <f>VLOOKUP($B11,'raw data'!$A:$JI,27+P$2,FALSE())</f>
        <v>Yes</v>
      </c>
      <c r="Q11" s="8">
        <f>VLOOKUP($B11,'raw data'!$A:$JI,27+Q$2,FALSE())</f>
        <v>0.3</v>
      </c>
      <c r="R11" s="8" t="str">
        <f>VLOOKUP($B11,'raw data'!$A:$JI,27+R$2,FALSE())</f>
        <v>IT Technical assistant and secretary</v>
      </c>
      <c r="S11" s="8" t="str">
        <f>VLOOKUP($B11,'raw data'!$A:$JI,27+S$2,FALSE())</f>
        <v>No</v>
      </c>
      <c r="T11" s="8">
        <f>VLOOKUP($B11,'raw data'!$A:$JI,27+T$2,FALSE())</f>
        <v>0</v>
      </c>
      <c r="U11" s="8" t="str">
        <f>VLOOKUP($B11,'raw data'!$A:$JI,27+U$2,FALSE())</f>
        <v>None</v>
      </c>
      <c r="V11" s="8">
        <f>VLOOKUP($B11,'raw data'!$A:$JI,27+V$2,FALSE())</f>
        <v>-99</v>
      </c>
      <c r="W11" s="8" t="str">
        <f>VLOOKUP($B11,'raw data'!$A:$JI,27+W$2,FALSE())</f>
        <v>Novice</v>
      </c>
      <c r="X11" s="8" t="str">
        <f>VLOOKUP($B11,'raw data'!$A:$JI,27+X$2,FALSE())</f>
        <v>Novice</v>
      </c>
      <c r="Y11" s="8" t="str">
        <f>VLOOKUP($B11,'raw data'!$A:$JI,27+Y$2,FALSE())</f>
        <v>Competent</v>
      </c>
      <c r="Z11" s="8" t="str">
        <f>VLOOKUP($B11,'raw data'!$A:$JI,27+Z$2,FALSE())</f>
        <v>Novice</v>
      </c>
      <c r="AA11" s="8" t="str">
        <f>VLOOKUP($B11,'raw data'!$A:$JI,27+AA$2,FALSE())</f>
        <v>Novice</v>
      </c>
      <c r="AB11" s="8" t="str">
        <f>VLOOKUP($B11,'raw data'!$A:$JI,27+AB$2,FALSE())</f>
        <v>Beginner</v>
      </c>
      <c r="AC11" s="8" t="str">
        <f>VLOOKUP($B11,'raw data'!$A:$JI,27+AC$2,FALSE())</f>
        <v>Beginner</v>
      </c>
      <c r="AD11" s="8" t="str">
        <f>VLOOKUP($B11,'raw data'!$A:$JI,27+AD$2,FALSE())</f>
        <v>Beginner</v>
      </c>
      <c r="AE11" s="8">
        <f>IF($G11="P1",VLOOKUP($B11,'raw data'!$A:$JI,ColumnsReferences!$B$2,FALSE()),VLOOKUP($B11,'raw data'!$A:$JI,ColumnsReferences!$C$2,FALSE()))</f>
        <v>300.00599999999997</v>
      </c>
      <c r="AF11" s="8">
        <f>IF($G11="P1",VLOOKUP($D11,ColumnsReferences!$A:$C,2,FALSE()),VLOOKUP($D11,ColumnsReferences!$A:$C,3,FALSE()))</f>
        <v>144</v>
      </c>
      <c r="AG11" s="8">
        <f>VLOOKUP($B11,'raw data'!$A:$JI,$AF11,FALSE())</f>
        <v>346.64699999999999</v>
      </c>
      <c r="AH11" s="8" t="str">
        <f>VLOOKUP($B11,'raw data'!$A:$JI,$AF11+AH$2,FALSE())</f>
        <v>Certain</v>
      </c>
      <c r="AI11" s="8" t="str">
        <f>VLOOKUP($B11,'raw data'!$A:$JI,$AF11+AI$2,FALSE())</f>
        <v>Not sure enough</v>
      </c>
      <c r="AJ11" s="8" t="str">
        <f>VLOOKUP($B11,'raw data'!$A:$JI,$AF11+AJ$2,FALSE())</f>
        <v>Difficult</v>
      </c>
      <c r="AK11" s="8" t="str">
        <f>VLOOKUP($B11,'raw data'!$A:$JI,$AF11+AK$2,FALSE())</f>
        <v>Availability of service,Integrity of account data</v>
      </c>
      <c r="AL11" s="8" t="str">
        <f>VLOOKUP($B11,'raw data'!$A:$JI,$AF11+AL$2,FALSE())</f>
        <v>Sure</v>
      </c>
      <c r="AM11" s="8" t="str">
        <f>VLOOKUP($B11,'raw data'!$A:$JI,$AF11+AM$2,FALSE())</f>
        <v>Very simple</v>
      </c>
      <c r="AN11" s="8" t="str">
        <f>VLOOKUP($B11,'raw data'!$A:$JI,$AF11+AN$2,FALSE())</f>
        <v>Monitor network traffic,Regularly inform customers about security best practices</v>
      </c>
      <c r="AO11" s="8" t="str">
        <f>VLOOKUP($B11,'raw data'!$A:$JI,$AF11+AO$2,FALSE())</f>
        <v>Sure enough</v>
      </c>
      <c r="AP11" s="8" t="str">
        <f>VLOOKUP($B11,'raw data'!$A:$JI,$AF11+AP$2,FALSE())</f>
        <v>Very simple</v>
      </c>
      <c r="AQ11" s="8" t="str">
        <f>VLOOKUP($B11,'raw data'!$A:$JI,$AF11+AQ$2,FALSE())</f>
        <v>Severe</v>
      </c>
      <c r="AR11" s="8" t="str">
        <f>VLOOKUP($B11,'raw data'!$A:$JI,$AF11+AR$2,FALSE())</f>
        <v>Sure enough</v>
      </c>
      <c r="AS11" s="8" t="str">
        <f>VLOOKUP($B11,'raw data'!$A:$JI,$AF11+AS$2,FALSE())</f>
        <v>Difficult</v>
      </c>
      <c r="AT11" s="8" t="str">
        <f>VLOOKUP($B11,'raw data'!$A:$JI,$AF11+AT$2,FALSE())</f>
        <v>Denial-of-service attack</v>
      </c>
      <c r="AU11" s="8" t="str">
        <f>VLOOKUP($B11,'raw data'!$A:$JI,$AF11+AU$2,FALSE())</f>
        <v>Sure enough</v>
      </c>
      <c r="AV11" s="8" t="str">
        <f>VLOOKUP($B11,'raw data'!$A:$JI,$AF11+AV$2,FALSE())</f>
        <v>Very simple</v>
      </c>
      <c r="AW11" s="8" t="str">
        <f>VLOOKUP($B11,'raw data'!$A:$JI,$AF11+AW$2,FALSE())</f>
        <v>Severe</v>
      </c>
      <c r="AX11" s="8" t="str">
        <f>VLOOKUP($B11,'raw data'!$A:$JI,$AF11+AX$2,FALSE())</f>
        <v>Sure</v>
      </c>
      <c r="AY11" s="8" t="str">
        <f>VLOOKUP($B11,'raw data'!$A:$JI,$AF11+AY$2,FALSE())</f>
        <v>Very simple</v>
      </c>
      <c r="AZ11" s="8">
        <f>IF($G11="P1",ColumnsReferences!$B$9,ColumnsReferences!$C$9)</f>
        <v>166</v>
      </c>
      <c r="BA11" s="8">
        <f>VLOOKUP($B11,'raw data'!$A:$JI,$AZ11,FALSE())</f>
        <v>37.399000000000001</v>
      </c>
      <c r="BB11" s="8" t="str">
        <f>IF($G11="P2",VLOOKUP($B11,'raw data'!$A:$JI,$AZ11+2,FALSE()),"-99")</f>
        <v>Agree</v>
      </c>
      <c r="BC11" s="8" t="str">
        <f>IF($G11="P1",VLOOKUP($B11,'raw data'!$A:$JI,$AZ11+BC$2,FALSE()),VLOOKUP($B11,'raw data'!$A:$JI,$AZ11+BC$2+1,FALSE()))</f>
        <v>Strongly agree</v>
      </c>
      <c r="BD11" s="8" t="str">
        <f>IF($G11="P1",VLOOKUP($B11,'raw data'!$A:$JI,$AZ11+BD$2,FALSE()),VLOOKUP($B11,'raw data'!$A:$JI,$AZ11+BD$2+1,FALSE()))</f>
        <v>Strongly agree</v>
      </c>
      <c r="BE11" s="8" t="str">
        <f>IF($G11="P1",VLOOKUP($B11,'raw data'!$A:$JI,$AZ11+BE$2,FALSE()),VLOOKUP($B11,'raw data'!$A:$JI,$AZ11+BE$2+1,FALSE()))</f>
        <v>Strongly agree</v>
      </c>
      <c r="BF11" s="8" t="str">
        <f>IF($G11="P1",VLOOKUP($B11,'raw data'!$A:$JI,$AZ11+BF$2,FALSE()),VLOOKUP($B11,'raw data'!$A:$JI,$AZ11+BF$2+1,FALSE()))</f>
        <v>Not certain</v>
      </c>
      <c r="BG11" s="8" t="str">
        <f>IF($G11="P1",VLOOKUP($B11,'raw data'!$A:$JI,$AZ11+BG$2,FALSE()),VLOOKUP($B11,'raw data'!$A:$JI,$AZ11+BG$2+1,FALSE()))</f>
        <v>Not certain</v>
      </c>
      <c r="BH11" s="8" t="str">
        <f>IF($G11="P1",IF($E11="Tabular",VLOOKUP($B11,'raw data'!$A:$JI,$AZ11+BH$2+2,FALSE()),VLOOKUP($B11,'raw data'!$A:$JI,$AZ11+BH$2,FALSE())),"-99")</f>
        <v>-99</v>
      </c>
      <c r="BI11" s="8" t="str">
        <f>IF($G11="P2",IF($E11="Tabular",VLOOKUP($B11,'raw data'!$A:$JI,$AZ11+BI$2+2,FALSE()),VLOOKUP($B11,'raw data'!$A:$JI,$AZ11+BI$2,FALSE())),"-99")</f>
        <v>Disagree</v>
      </c>
      <c r="BJ11" s="8" t="str">
        <f>IF(G11="P1",IF($E11="Tabular",VLOOKUP($B11,'raw data'!$A:$JI,$AZ11+BJ$2+2,FALSE()),VLOOKUP($B11,'raw data'!$A:$JI,$AZ11+BJ$2,FALSE())),IF($E11="Tabular",VLOOKUP($B11,'raw data'!$A:$JI,$AZ11+BJ$2+3,FALSE()),VLOOKUP($B11,'raw data'!$A:$JI,$AZ11+BJ$2+1,FALSE())))</f>
        <v>Strongly agree</v>
      </c>
      <c r="BK11" s="8" t="str">
        <f>IF(G11="P1",VLOOKUP($B11,'raw data'!$A:$JI,$AZ11+BK$2,FALSE()),VLOOKUP($B11,'raw data'!$A:$JI,$AZ11+BK$2+1,FALSE()))</f>
        <v>Strongly agree</v>
      </c>
    </row>
    <row r="12" spans="1:64" x14ac:dyDescent="0.2">
      <c r="A12" s="8" t="str">
        <f t="shared" si="0"/>
        <v>R_1jTdExQawdlxBC4-P1</v>
      </c>
      <c r="B12" s="8" t="s">
        <v>752</v>
      </c>
      <c r="C12" s="8">
        <f>VLOOKUP($B12,'raw data'!$A:$JI,7,FALSE())</f>
        <v>2375</v>
      </c>
      <c r="D12" s="8" t="str">
        <f>VLOOKUP($B12,'raw data'!$A:$JI,268,FALSE())</f>
        <v>Tabular-G1</v>
      </c>
      <c r="E12" s="8" t="str">
        <f t="shared" si="1"/>
        <v>Tabular</v>
      </c>
      <c r="F12" s="8" t="str">
        <f t="shared" si="2"/>
        <v>G1</v>
      </c>
      <c r="G12" s="8" t="s">
        <v>534</v>
      </c>
      <c r="H12" s="8">
        <f>VLOOKUP($B12,'raw data'!$A:$JI,21,FALSE())</f>
        <v>110.895</v>
      </c>
      <c r="I12" s="8">
        <f>VLOOKUP($B12,'raw data'!$A:$JI,26,FALSE())</f>
        <v>6.3769999999999998</v>
      </c>
      <c r="J12" s="8">
        <f>VLOOKUP($B12,'raw data'!$A:$JI,27+J$2,FALSE())</f>
        <v>23</v>
      </c>
      <c r="K12" s="8" t="str">
        <f>VLOOKUP($B12,'raw data'!$A:$JI,27+K$2,FALSE())</f>
        <v>Female</v>
      </c>
      <c r="L12" s="8" t="str">
        <f>VLOOKUP($B12,'raw data'!$A:$JI,27+L$2,FALSE())</f>
        <v>No</v>
      </c>
      <c r="M12" s="8" t="str">
        <f>VLOOKUP($B12,'raw data'!$A:$JI,27+M$2,FALSE())</f>
        <v>Intermediate (B1)</v>
      </c>
      <c r="N12" s="8">
        <f>VLOOKUP($B12,'raw data'!$A:$JI,27+N$2,FALSE())</f>
        <v>5</v>
      </c>
      <c r="O12" s="8" t="str">
        <f>VLOOKUP($B12,'raw data'!$A:$JI,27+O$2,FALSE())</f>
        <v>Bsc. Technology Policy and Analysis, Msc. Engineering and Policy Analysis</v>
      </c>
      <c r="P12" s="8" t="str">
        <f>VLOOKUP($B12,'raw data'!$A:$JI,27+P$2,FALSE())</f>
        <v>No</v>
      </c>
      <c r="Q12" s="8">
        <f>VLOOKUP($B12,'raw data'!$A:$JI,27+Q$2,FALSE())</f>
        <v>0</v>
      </c>
      <c r="R12" s="8">
        <f>VLOOKUP($B12,'raw data'!$A:$JI,27+R$2,FALSE())</f>
        <v>0</v>
      </c>
      <c r="S12" s="8" t="str">
        <f>VLOOKUP($B12,'raw data'!$A:$JI,27+S$2,FALSE())</f>
        <v>No</v>
      </c>
      <c r="T12" s="8">
        <f>VLOOKUP($B12,'raw data'!$A:$JI,27+T$2,FALSE())</f>
        <v>0</v>
      </c>
      <c r="U12" s="8" t="str">
        <f>VLOOKUP($B12,'raw data'!$A:$JI,27+U$2,FALSE())</f>
        <v>CORAS</v>
      </c>
      <c r="V12" s="8">
        <f>VLOOKUP($B12,'raw data'!$A:$JI,27+V$2,FALSE())</f>
        <v>-99</v>
      </c>
      <c r="W12" s="8" t="str">
        <f>VLOOKUP($B12,'raw data'!$A:$JI,27+W$2,FALSE())</f>
        <v>Novice</v>
      </c>
      <c r="X12" s="8" t="str">
        <f>VLOOKUP($B12,'raw data'!$A:$JI,27+X$2,FALSE())</f>
        <v>Novice</v>
      </c>
      <c r="Y12" s="8" t="str">
        <f>VLOOKUP($B12,'raw data'!$A:$JI,27+Y$2,FALSE())</f>
        <v>Novice</v>
      </c>
      <c r="Z12" s="8" t="str">
        <f>VLOOKUP($B12,'raw data'!$A:$JI,27+Z$2,FALSE())</f>
        <v>Novice</v>
      </c>
      <c r="AA12" s="8" t="str">
        <f>VLOOKUP($B12,'raw data'!$A:$JI,27+AA$2,FALSE())</f>
        <v>Novice</v>
      </c>
      <c r="AB12" s="8" t="str">
        <f>VLOOKUP($B12,'raw data'!$A:$JI,27+AB$2,FALSE())</f>
        <v>Novice</v>
      </c>
      <c r="AC12" s="8" t="str">
        <f>VLOOKUP($B12,'raw data'!$A:$JI,27+AC$2,FALSE())</f>
        <v>Beginner</v>
      </c>
      <c r="AD12" s="8" t="str">
        <f>VLOOKUP($B12,'raw data'!$A:$JI,27+AD$2,FALSE())</f>
        <v>Novice</v>
      </c>
      <c r="AE12" s="8">
        <f>IF($G12="P1",VLOOKUP($B12,'raw data'!$A:$JI,ColumnsReferences!$B$2,FALSE()),VLOOKUP($B12,'raw data'!$A:$JI,ColumnsReferences!$C$2,FALSE()))</f>
        <v>417.63200000000001</v>
      </c>
      <c r="AF12" s="8">
        <f>IF($G12="P1",VLOOKUP($D12,ColumnsReferences!$A:$C,2,FALSE()),VLOOKUP($D12,ColumnsReferences!$A:$C,3,FALSE()))</f>
        <v>181</v>
      </c>
      <c r="AG12" s="8">
        <f>VLOOKUP($B12,'raw data'!$A:$JI,$AF12,FALSE())</f>
        <v>717.78300000000002</v>
      </c>
      <c r="AH12" s="8" t="str">
        <f>VLOOKUP($B12,'raw data'!$A:$JI,$AF12+AH$2,FALSE())</f>
        <v>Insignificant,Minor</v>
      </c>
      <c r="AI12" s="8" t="str">
        <f>VLOOKUP($B12,'raw data'!$A:$JI,$AF12+AI$2,FALSE())</f>
        <v>Unsure</v>
      </c>
      <c r="AJ12" s="8" t="str">
        <f>VLOOKUP($B12,'raw data'!$A:$JI,$AF12+AJ$2,FALSE())</f>
        <v>On average</v>
      </c>
      <c r="AK12" s="8" t="str">
        <f>VLOOKUP($B12,'raw data'!$A:$JI,$AF12+AK$2,FALSE())</f>
        <v>Availability of service,Integrity of account data,Strengthen authentication of transaction in web application</v>
      </c>
      <c r="AL12" s="8" t="str">
        <f>VLOOKUP($B12,'raw data'!$A:$JI,$AF12+AL$2,FALSE())</f>
        <v>Unsure</v>
      </c>
      <c r="AM12" s="8" t="str">
        <f>VLOOKUP($B12,'raw data'!$A:$JI,$AF12+AM$2,FALSE())</f>
        <v>On average</v>
      </c>
      <c r="AN12" s="8" t="str">
        <f>VLOOKUP($B12,'raw data'!$A:$JI,$AF12+AN$2,FALSE())</f>
        <v>Conduct regular searches for fake apps,Regularly inform customers about security best practices</v>
      </c>
      <c r="AO12" s="8" t="str">
        <f>VLOOKUP($B12,'raw data'!$A:$JI,$AF12+AO$2,FALSE())</f>
        <v>Not sure enough</v>
      </c>
      <c r="AP12" s="8" t="str">
        <f>VLOOKUP($B12,'raw data'!$A:$JI,$AF12+AP$2,FALSE())</f>
        <v>On average</v>
      </c>
      <c r="AQ12" s="8" t="str">
        <f>VLOOKUP($B12,'raw data'!$A:$JI,$AF12+AQ$2,FALSE())</f>
        <v>Severe</v>
      </c>
      <c r="AR12" s="8" t="str">
        <f>VLOOKUP($B12,'raw data'!$A:$JI,$AF12+AR$2,FALSE())</f>
        <v>Sure enough</v>
      </c>
      <c r="AS12" s="8" t="str">
        <f>VLOOKUP($B12,'raw data'!$A:$JI,$AF12+AS$2,FALSE())</f>
        <v>On average</v>
      </c>
      <c r="AT12" s="8" t="str">
        <f>VLOOKUP($B12,'raw data'!$A:$JI,$AF12+AT$2,FALSE())</f>
        <v>Severe</v>
      </c>
      <c r="AU12" s="8" t="str">
        <f>VLOOKUP($B12,'raw data'!$A:$JI,$AF12+AU$2,FALSE())</f>
        <v>Sure enough</v>
      </c>
      <c r="AV12" s="8" t="str">
        <f>VLOOKUP($B12,'raw data'!$A:$JI,$AF12+AV$2,FALSE())</f>
        <v>On average</v>
      </c>
      <c r="AW12" s="8" t="str">
        <f>VLOOKUP($B12,'raw data'!$A:$JI,$AF12+AW$2,FALSE())</f>
        <v>Minor</v>
      </c>
      <c r="AX12" s="8" t="str">
        <f>VLOOKUP($B12,'raw data'!$A:$JI,$AF12+AX$2,FALSE())</f>
        <v>Sure enough</v>
      </c>
      <c r="AY12" s="8" t="str">
        <f>VLOOKUP($B12,'raw data'!$A:$JI,$AF12+AY$2,FALSE())</f>
        <v>On average</v>
      </c>
      <c r="AZ12" s="8">
        <f>IF($G12="P1",ColumnsReferences!$B$9,ColumnsReferences!$C$9)</f>
        <v>99</v>
      </c>
      <c r="BA12" s="8">
        <f>VLOOKUP($B12,'raw data'!$A:$JI,$AZ12,FALSE())</f>
        <v>31.471</v>
      </c>
      <c r="BB12" s="8" t="str">
        <f>IF($G12="P2",VLOOKUP($B12,'raw data'!$A:$JI,$AZ12+2,FALSE()),"-99")</f>
        <v>-99</v>
      </c>
      <c r="BC12" s="8" t="str">
        <f>IF($G12="P1",VLOOKUP($B12,'raw data'!$A:$JI,$AZ12+BC$2,FALSE()),VLOOKUP($B12,'raw data'!$A:$JI,$AZ12+BC$2+1,FALSE()))</f>
        <v>Agree</v>
      </c>
      <c r="BD12" s="8" t="str">
        <f>IF($G12="P1",VLOOKUP($B12,'raw data'!$A:$JI,$AZ12+BD$2,FALSE()),VLOOKUP($B12,'raw data'!$A:$JI,$AZ12+BD$2+1,FALSE()))</f>
        <v>Agree</v>
      </c>
      <c r="BE12" s="8" t="str">
        <f>IF($G12="P1",VLOOKUP($B12,'raw data'!$A:$JI,$AZ12+BE$2,FALSE()),VLOOKUP($B12,'raw data'!$A:$JI,$AZ12+BE$2+1,FALSE()))</f>
        <v>Disagree</v>
      </c>
      <c r="BF12" s="8" t="str">
        <f>IF($G12="P1",VLOOKUP($B12,'raw data'!$A:$JI,$AZ12+BF$2,FALSE()),VLOOKUP($B12,'raw data'!$A:$JI,$AZ12+BF$2+1,FALSE()))</f>
        <v>Disagree</v>
      </c>
      <c r="BG12" s="8" t="str">
        <f>IF($G12="P1",VLOOKUP($B12,'raw data'!$A:$JI,$AZ12+BG$2,FALSE()),VLOOKUP($B12,'raw data'!$A:$JI,$AZ12+BG$2+1,FALSE()))</f>
        <v>Disagree</v>
      </c>
      <c r="BH12" s="8" t="str">
        <f>IF($G12="P1",IF($E12="Tabular",VLOOKUP($B12,'raw data'!$A:$JI,$AZ12+BH$2+2,FALSE()),VLOOKUP($B12,'raw data'!$A:$JI,$AZ12+BH$2,FALSE())),"-99")</f>
        <v>Agree</v>
      </c>
      <c r="BI12" s="8" t="str">
        <f>IF($G12="P2",IF($E12="Tabular",VLOOKUP($B12,'raw data'!$A:$JI,$AZ12+BI$2+2,FALSE()),VLOOKUP($B12,'raw data'!$A:$JI,$AZ12+BI$2,FALSE())),"-99")</f>
        <v>-99</v>
      </c>
      <c r="BJ12" s="8" t="str">
        <f>IF(G12="P1",IF($E12="Tabular",VLOOKUP($B12,'raw data'!$A:$JI,$AZ12+BJ$2+2,FALSE()),VLOOKUP($B12,'raw data'!$A:$JI,$AZ12+BJ$2,FALSE())),IF($E12="Tabular",VLOOKUP($B12,'raw data'!$A:$JI,$AZ12+BJ$2+3,FALSE()),VLOOKUP($B12,'raw data'!$A:$JI,$AZ12+BJ$2+1,FALSE())))</f>
        <v>Agree</v>
      </c>
      <c r="BK12" s="8" t="str">
        <f>IF(G12="P1",VLOOKUP($B12,'raw data'!$A:$JI,$AZ12+BK$2,FALSE()),VLOOKUP($B12,'raw data'!$A:$JI,$AZ12+BK$2+1,FALSE()))</f>
        <v>Agree</v>
      </c>
    </row>
    <row r="13" spans="1:64" x14ac:dyDescent="0.2">
      <c r="A13" s="8" t="str">
        <f t="shared" si="0"/>
        <v>R_1jTdExQawdlxBC4-P2</v>
      </c>
      <c r="B13" s="8" t="s">
        <v>752</v>
      </c>
      <c r="C13" s="8">
        <f>VLOOKUP($B13,'raw data'!$A:$JI,7,FALSE())</f>
        <v>2375</v>
      </c>
      <c r="D13" s="8" t="str">
        <f>VLOOKUP($B13,'raw data'!$A:$JI,268,FALSE())</f>
        <v>Tabular-G1</v>
      </c>
      <c r="E13" s="8" t="str">
        <f t="shared" si="1"/>
        <v>Tabular</v>
      </c>
      <c r="F13" s="8" t="str">
        <f t="shared" si="2"/>
        <v>G1</v>
      </c>
      <c r="G13" s="10" t="s">
        <v>536</v>
      </c>
      <c r="H13" s="8">
        <f>VLOOKUP($B13,'raw data'!$A:$JI,21,FALSE())</f>
        <v>110.895</v>
      </c>
      <c r="I13" s="8">
        <f>VLOOKUP($B13,'raw data'!$A:$JI,26,FALSE())</f>
        <v>6.3769999999999998</v>
      </c>
      <c r="J13" s="8">
        <f>VLOOKUP($B13,'raw data'!$A:$JI,27+J$2,FALSE())</f>
        <v>23</v>
      </c>
      <c r="K13" s="8" t="str">
        <f>VLOOKUP($B13,'raw data'!$A:$JI,27+K$2,FALSE())</f>
        <v>Female</v>
      </c>
      <c r="L13" s="8" t="str">
        <f>VLOOKUP($B13,'raw data'!$A:$JI,27+L$2,FALSE())</f>
        <v>No</v>
      </c>
      <c r="M13" s="8" t="str">
        <f>VLOOKUP($B13,'raw data'!$A:$JI,27+M$2,FALSE())</f>
        <v>Intermediate (B1)</v>
      </c>
      <c r="N13" s="8">
        <f>VLOOKUP($B13,'raw data'!$A:$JI,27+N$2,FALSE())</f>
        <v>5</v>
      </c>
      <c r="O13" s="8" t="str">
        <f>VLOOKUP($B13,'raw data'!$A:$JI,27+O$2,FALSE())</f>
        <v>Bsc. Technology Policy and Analysis, Msc. Engineering and Policy Analysis</v>
      </c>
      <c r="P13" s="8" t="str">
        <f>VLOOKUP($B13,'raw data'!$A:$JI,27+P$2,FALSE())</f>
        <v>No</v>
      </c>
      <c r="Q13" s="8">
        <f>VLOOKUP($B13,'raw data'!$A:$JI,27+Q$2,FALSE())</f>
        <v>0</v>
      </c>
      <c r="R13" s="8">
        <f>VLOOKUP($B13,'raw data'!$A:$JI,27+R$2,FALSE())</f>
        <v>0</v>
      </c>
      <c r="S13" s="8" t="str">
        <f>VLOOKUP($B13,'raw data'!$A:$JI,27+S$2,FALSE())</f>
        <v>No</v>
      </c>
      <c r="T13" s="8">
        <f>VLOOKUP($B13,'raw data'!$A:$JI,27+T$2,FALSE())</f>
        <v>0</v>
      </c>
      <c r="U13" s="8" t="str">
        <f>VLOOKUP($B13,'raw data'!$A:$JI,27+U$2,FALSE())</f>
        <v>CORAS</v>
      </c>
      <c r="V13" s="8">
        <f>VLOOKUP($B13,'raw data'!$A:$JI,27+V$2,FALSE())</f>
        <v>-99</v>
      </c>
      <c r="W13" s="8" t="str">
        <f>VLOOKUP($B13,'raw data'!$A:$JI,27+W$2,FALSE())</f>
        <v>Novice</v>
      </c>
      <c r="X13" s="8" t="str">
        <f>VLOOKUP($B13,'raw data'!$A:$JI,27+X$2,FALSE())</f>
        <v>Novice</v>
      </c>
      <c r="Y13" s="8" t="str">
        <f>VLOOKUP($B13,'raw data'!$A:$JI,27+Y$2,FALSE())</f>
        <v>Novice</v>
      </c>
      <c r="Z13" s="8" t="str">
        <f>VLOOKUP($B13,'raw data'!$A:$JI,27+Z$2,FALSE())</f>
        <v>Novice</v>
      </c>
      <c r="AA13" s="8" t="str">
        <f>VLOOKUP($B13,'raw data'!$A:$JI,27+AA$2,FALSE())</f>
        <v>Novice</v>
      </c>
      <c r="AB13" s="8" t="str">
        <f>VLOOKUP($B13,'raw data'!$A:$JI,27+AB$2,FALSE())</f>
        <v>Novice</v>
      </c>
      <c r="AC13" s="8" t="str">
        <f>VLOOKUP($B13,'raw data'!$A:$JI,27+AC$2,FALSE())</f>
        <v>Beginner</v>
      </c>
      <c r="AD13" s="8" t="str">
        <f>VLOOKUP($B13,'raw data'!$A:$JI,27+AD$2,FALSE())</f>
        <v>Novice</v>
      </c>
      <c r="AE13" s="8">
        <f>IF($G13="P1",VLOOKUP($B13,'raw data'!$A:$JI,ColumnsReferences!$B$2,FALSE()),VLOOKUP($B13,'raw data'!$A:$JI,ColumnsReferences!$C$2,FALSE()))</f>
        <v>300.00299999999999</v>
      </c>
      <c r="AF13" s="8">
        <f>IF($G13="P1",VLOOKUP($D13,ColumnsReferences!$A:$C,2,FALSE()),VLOOKUP($D13,ColumnsReferences!$A:$C,3,FALSE()))</f>
        <v>225</v>
      </c>
      <c r="AG13" s="8">
        <f>VLOOKUP($B13,'raw data'!$A:$JI,$AF13,FALSE())</f>
        <v>596.24599999999998</v>
      </c>
      <c r="AH13" s="8" t="str">
        <f>VLOOKUP($B13,'raw data'!$A:$JI,$AF13+AH$2,FALSE())</f>
        <v>Poor security awareness</v>
      </c>
      <c r="AI13" s="8" t="str">
        <f>VLOOKUP($B13,'raw data'!$A:$JI,$AF13+AI$2,FALSE())</f>
        <v>Unsure</v>
      </c>
      <c r="AJ13" s="8" t="str">
        <f>VLOOKUP($B13,'raw data'!$A:$JI,$AF13+AJ$2,FALSE())</f>
        <v>Difficult</v>
      </c>
      <c r="AK13" s="8" t="str">
        <f>VLOOKUP($B13,'raw data'!$A:$JI,$AF13+AK$2,FALSE())</f>
        <v>Unauthorized transaction via Poste App</v>
      </c>
      <c r="AL13" s="8" t="str">
        <f>VLOOKUP($B13,'raw data'!$A:$JI,$AF13+AL$2,FALSE())</f>
        <v>Unsure</v>
      </c>
      <c r="AM13" s="8" t="str">
        <f>VLOOKUP($B13,'raw data'!$A:$JI,$AF13+AM$2,FALSE())</f>
        <v>Difficult</v>
      </c>
      <c r="AN13" s="8" t="str">
        <f>VLOOKUP($B13,'raw data'!$A:$JI,$AF13+AN$2,FALSE())</f>
        <v>Fake banking app offered on application store and this leads to sniffing customer credentials,Keylogger installed on customer's computer leads to sniffing customer credentials</v>
      </c>
      <c r="AO13" s="8" t="str">
        <f>VLOOKUP($B13,'raw data'!$A:$JI,$AF13+AO$2,FALSE())</f>
        <v>Unsure</v>
      </c>
      <c r="AP13" s="8" t="str">
        <f>VLOOKUP($B13,'raw data'!$A:$JI,$AF13+AP$2,FALSE())</f>
        <v>Difficult</v>
      </c>
      <c r="AQ13" s="8" t="str">
        <f>VLOOKUP($B13,'raw data'!$A:$JI,$AF13+AQ$2,FALSE())</f>
        <v>Cyber criminal</v>
      </c>
      <c r="AR13" s="8" t="str">
        <f>VLOOKUP($B13,'raw data'!$A:$JI,$AF13+AR$2,FALSE())</f>
        <v>Unsure</v>
      </c>
      <c r="AS13" s="8" t="str">
        <f>VLOOKUP($B13,'raw data'!$A:$JI,$AF13+AS$2,FALSE())</f>
        <v>On average</v>
      </c>
      <c r="AT13" s="8" t="str">
        <f>VLOOKUP($B13,'raw data'!$A:$JI,$AF13+AT$2,FALSE())</f>
        <v>Minor</v>
      </c>
      <c r="AU13" s="8" t="str">
        <f>VLOOKUP($B13,'raw data'!$A:$JI,$AF13+AU$2,FALSE())</f>
        <v>Not sure enough</v>
      </c>
      <c r="AV13" s="8" t="str">
        <f>VLOOKUP($B13,'raw data'!$A:$JI,$AF13+AV$2,FALSE())</f>
        <v>On average</v>
      </c>
      <c r="AW13" s="8" t="str">
        <f>VLOOKUP($B13,'raw data'!$A:$JI,$AF13+AW$2,FALSE())</f>
        <v>Poor security awareness,Use of web application</v>
      </c>
      <c r="AX13" s="8" t="str">
        <f>VLOOKUP($B13,'raw data'!$A:$JI,$AF13+AX$2,FALSE())</f>
        <v>Not sure enough</v>
      </c>
      <c r="AY13" s="8" t="str">
        <f>VLOOKUP($B13,'raw data'!$A:$JI,$AF13+AY$2,FALSE())</f>
        <v>On average</v>
      </c>
      <c r="AZ13" s="8">
        <f>IF($G13="P1",ColumnsReferences!$B$9,ColumnsReferences!$C$9)</f>
        <v>166</v>
      </c>
      <c r="BA13" s="8">
        <f>VLOOKUP($B13,'raw data'!$A:$JI,$AZ13,FALSE())</f>
        <v>37.512999999999998</v>
      </c>
      <c r="BB13" s="8" t="str">
        <f>IF($G13="P2",VLOOKUP($B13,'raw data'!$A:$JI,$AZ13+2,FALSE()),"-99")</f>
        <v>Not certain</v>
      </c>
      <c r="BC13" s="8" t="str">
        <f>IF($G13="P1",VLOOKUP($B13,'raw data'!$A:$JI,$AZ13+BC$2,FALSE()),VLOOKUP($B13,'raw data'!$A:$JI,$AZ13+BC$2+1,FALSE()))</f>
        <v>Agree</v>
      </c>
      <c r="BD13" s="8" t="str">
        <f>IF($G13="P1",VLOOKUP($B13,'raw data'!$A:$JI,$AZ13+BD$2,FALSE()),VLOOKUP($B13,'raw data'!$A:$JI,$AZ13+BD$2+1,FALSE()))</f>
        <v>Agree</v>
      </c>
      <c r="BE13" s="8" t="str">
        <f>IF($G13="P1",VLOOKUP($B13,'raw data'!$A:$JI,$AZ13+BE$2,FALSE()),VLOOKUP($B13,'raw data'!$A:$JI,$AZ13+BE$2+1,FALSE()))</f>
        <v>Agree</v>
      </c>
      <c r="BF13" s="8" t="str">
        <f>IF($G13="P1",VLOOKUP($B13,'raw data'!$A:$JI,$AZ13+BF$2,FALSE()),VLOOKUP($B13,'raw data'!$A:$JI,$AZ13+BF$2+1,FALSE()))</f>
        <v>Agree</v>
      </c>
      <c r="BG13" s="8" t="str">
        <f>IF($G13="P1",VLOOKUP($B13,'raw data'!$A:$JI,$AZ13+BG$2,FALSE()),VLOOKUP($B13,'raw data'!$A:$JI,$AZ13+BG$2+1,FALSE()))</f>
        <v>Disagree</v>
      </c>
      <c r="BH13" s="8" t="str">
        <f>IF($G13="P1",IF($E13="Tabular",VLOOKUP($B13,'raw data'!$A:$JI,$AZ13+BH$2+2,FALSE()),VLOOKUP($B13,'raw data'!$A:$JI,$AZ13+BH$2,FALSE())),"-99")</f>
        <v>-99</v>
      </c>
      <c r="BI13" s="8" t="str">
        <f>IF($G13="P2",IF($E13="Tabular",VLOOKUP($B13,'raw data'!$A:$JI,$AZ13+BI$2+2,FALSE()),VLOOKUP($B13,'raw data'!$A:$JI,$AZ13+BI$2,FALSE())),"-99")</f>
        <v>Disagree</v>
      </c>
      <c r="BJ13" s="8" t="str">
        <f>IF(G13="P1",IF($E13="Tabular",VLOOKUP($B13,'raw data'!$A:$JI,$AZ13+BJ$2+2,FALSE()),VLOOKUP($B13,'raw data'!$A:$JI,$AZ13+BJ$2,FALSE())),IF($E13="Tabular",VLOOKUP($B13,'raw data'!$A:$JI,$AZ13+BJ$2+3,FALSE()),VLOOKUP($B13,'raw data'!$A:$JI,$AZ13+BJ$2+1,FALSE())))</f>
        <v>Agree</v>
      </c>
      <c r="BK13" s="8" t="str">
        <f>IF(G13="P1",VLOOKUP($B13,'raw data'!$A:$JI,$AZ13+BK$2,FALSE()),VLOOKUP($B13,'raw data'!$A:$JI,$AZ13+BK$2+1,FALSE()))</f>
        <v>Agree</v>
      </c>
    </row>
    <row r="14" spans="1:64" x14ac:dyDescent="0.2">
      <c r="A14" s="8" t="str">
        <f t="shared" si="0"/>
        <v>R_1n23G2GKyw7ggRV-P1</v>
      </c>
      <c r="B14" s="8" t="s">
        <v>693</v>
      </c>
      <c r="C14" s="8">
        <f>VLOOKUP($B14,'raw data'!$A:$JI,7,FALSE())</f>
        <v>2222</v>
      </c>
      <c r="D14" s="8" t="str">
        <f>VLOOKUP($B14,'raw data'!$A:$JI,268,FALSE())</f>
        <v>UML-G1</v>
      </c>
      <c r="E14" s="8" t="str">
        <f t="shared" si="1"/>
        <v>UML</v>
      </c>
      <c r="F14" s="8" t="str">
        <f t="shared" si="2"/>
        <v>G1</v>
      </c>
      <c r="G14" s="8" t="s">
        <v>534</v>
      </c>
      <c r="H14" s="8">
        <f>VLOOKUP($B14,'raw data'!$A:$JI,21,FALSE())</f>
        <v>20.16</v>
      </c>
      <c r="I14" s="8">
        <f>VLOOKUP($B14,'raw data'!$A:$JI,26,FALSE())</f>
        <v>8.282</v>
      </c>
      <c r="J14" s="8">
        <f>VLOOKUP($B14,'raw data'!$A:$JI,27+J$2,FALSE())</f>
        <v>23</v>
      </c>
      <c r="K14" s="8" t="str">
        <f>VLOOKUP($B14,'raw data'!$A:$JI,27+K$2,FALSE())</f>
        <v>Male</v>
      </c>
      <c r="L14" s="8" t="str">
        <f>VLOOKUP($B14,'raw data'!$A:$JI,27+L$2,FALSE())</f>
        <v>No</v>
      </c>
      <c r="M14" s="8" t="str">
        <f>VLOOKUP($B14,'raw data'!$A:$JI,27+M$2,FALSE())</f>
        <v>Advanced (C1)</v>
      </c>
      <c r="N14" s="8">
        <f>VLOOKUP($B14,'raw data'!$A:$JI,27+N$2,FALSE())</f>
        <v>5</v>
      </c>
      <c r="O14" s="8" t="str">
        <f>VLOOKUP($B14,'raw data'!$A:$JI,27+O$2,FALSE())</f>
        <v>Computer science</v>
      </c>
      <c r="P14" s="8" t="str">
        <f>VLOOKUP($B14,'raw data'!$A:$JI,27+P$2,FALSE())</f>
        <v>Yes</v>
      </c>
      <c r="Q14" s="8">
        <f>VLOOKUP($B14,'raw data'!$A:$JI,27+Q$2,FALSE())</f>
        <v>2</v>
      </c>
      <c r="R14" s="8" t="str">
        <f>VLOOKUP($B14,'raw data'!$A:$JI,27+R$2,FALSE())</f>
        <v>Administrative sector, Marketing sector</v>
      </c>
      <c r="S14" s="8" t="str">
        <f>VLOOKUP($B14,'raw data'!$A:$JI,27+S$2,FALSE())</f>
        <v>Yes</v>
      </c>
      <c r="T14" s="8" t="str">
        <f>VLOOKUP($B14,'raw data'!$A:$JI,27+T$2,FALSE())</f>
        <v>Developer</v>
      </c>
      <c r="U14" s="8" t="str">
        <f>VLOOKUP($B14,'raw data'!$A:$JI,27+U$2,FALSE())</f>
        <v>None</v>
      </c>
      <c r="V14" s="8">
        <f>VLOOKUP($B14,'raw data'!$A:$JI,27+V$2,FALSE())</f>
        <v>-99</v>
      </c>
      <c r="W14" s="8" t="str">
        <f>VLOOKUP($B14,'raw data'!$A:$JI,27+W$2,FALSE())</f>
        <v>Beginner</v>
      </c>
      <c r="X14" s="8" t="str">
        <f>VLOOKUP($B14,'raw data'!$A:$JI,27+X$2,FALSE())</f>
        <v>Beginner</v>
      </c>
      <c r="Y14" s="8" t="str">
        <f>VLOOKUP($B14,'raw data'!$A:$JI,27+Y$2,FALSE())</f>
        <v>Beginner</v>
      </c>
      <c r="Z14" s="8" t="str">
        <f>VLOOKUP($B14,'raw data'!$A:$JI,27+Z$2,FALSE())</f>
        <v>Beginner</v>
      </c>
      <c r="AA14" s="8" t="str">
        <f>VLOOKUP($B14,'raw data'!$A:$JI,27+AA$2,FALSE())</f>
        <v>Novice</v>
      </c>
      <c r="AB14" s="8" t="str">
        <f>VLOOKUP($B14,'raw data'!$A:$JI,27+AB$2,FALSE())</f>
        <v>Competent</v>
      </c>
      <c r="AC14" s="8" t="str">
        <f>VLOOKUP($B14,'raw data'!$A:$JI,27+AC$2,FALSE())</f>
        <v>Proficient</v>
      </c>
      <c r="AD14" s="8" t="str">
        <f>VLOOKUP($B14,'raw data'!$A:$JI,27+AD$2,FALSE())</f>
        <v>Novice</v>
      </c>
      <c r="AE14" s="8">
        <f>IF($G14="P1",VLOOKUP($B14,'raw data'!$A:$JI,ColumnsReferences!$B$2,FALSE()),VLOOKUP($B14,'raw data'!$A:$JI,ColumnsReferences!$C$2,FALSE()))</f>
        <v>392.14600000000002</v>
      </c>
      <c r="AF14" s="8">
        <f>IF($G14="P1",VLOOKUP($D14,ColumnsReferences!$A:$C,2,FALSE()),VLOOKUP($D14,ColumnsReferences!$A:$C,3,FALSE()))</f>
        <v>55</v>
      </c>
      <c r="AG14" s="8">
        <f>VLOOKUP($B14,'raw data'!$A:$JI,$AF14,FALSE())</f>
        <v>632.19200000000001</v>
      </c>
      <c r="AH14" s="8" t="str">
        <f>VLOOKUP($B14,'raw data'!$A:$JI,$AF14+AH$2,FALSE())</f>
        <v>Minor</v>
      </c>
      <c r="AI14" s="8" t="str">
        <f>VLOOKUP($B14,'raw data'!$A:$JI,$AF14+AI$2,FALSE())</f>
        <v>Sure enough</v>
      </c>
      <c r="AJ14" s="8" t="str">
        <f>VLOOKUP($B14,'raw data'!$A:$JI,$AF14+AJ$2,FALSE())</f>
        <v>On average</v>
      </c>
      <c r="AK14" s="8" t="str">
        <f>VLOOKUP($B14,'raw data'!$A:$JI,$AF14+AK$2,FALSE())</f>
        <v>Availability of service,Integrity of account data</v>
      </c>
      <c r="AL14" s="8" t="str">
        <f>VLOOKUP($B14,'raw data'!$A:$JI,$AF14+AL$2,FALSE())</f>
        <v>Sure enough</v>
      </c>
      <c r="AM14" s="8" t="str">
        <f>VLOOKUP($B14,'raw data'!$A:$JI,$AF14+AM$2,FALSE())</f>
        <v>Simple</v>
      </c>
      <c r="AN14" s="8" t="str">
        <f>VLOOKUP($B14,'raw data'!$A:$JI,$AF14+AN$2,FALSE())</f>
        <v>Regularly inform customers about security best practices</v>
      </c>
      <c r="AO14" s="8" t="str">
        <f>VLOOKUP($B14,'raw data'!$A:$JI,$AF14+AO$2,FALSE())</f>
        <v>Sure</v>
      </c>
      <c r="AP14" s="8" t="str">
        <f>VLOOKUP($B14,'raw data'!$A:$JI,$AF14+AP$2,FALSE())</f>
        <v>Simple</v>
      </c>
      <c r="AQ14" s="8" t="str">
        <f>VLOOKUP($B14,'raw data'!$A:$JI,$AF14+AQ$2,FALSE())</f>
        <v>Severe</v>
      </c>
      <c r="AR14" s="8" t="str">
        <f>VLOOKUP($B14,'raw data'!$A:$JI,$AF14+AR$2,FALSE())</f>
        <v>Unsure</v>
      </c>
      <c r="AS14" s="8" t="str">
        <f>VLOOKUP($B14,'raw data'!$A:$JI,$AF14+AS$2,FALSE())</f>
        <v>On average</v>
      </c>
      <c r="AT14" s="8" t="str">
        <f>VLOOKUP($B14,'raw data'!$A:$JI,$AF14+AT$2,FALSE())</f>
        <v>Online banking service goes down,Unauthorized access to customer account via web application</v>
      </c>
      <c r="AU14" s="8" t="str">
        <f>VLOOKUP($B14,'raw data'!$A:$JI,$AF14+AU$2,FALSE())</f>
        <v>Sure</v>
      </c>
      <c r="AV14" s="8" t="str">
        <f>VLOOKUP($B14,'raw data'!$A:$JI,$AF14+AV$2,FALSE())</f>
        <v>Simple</v>
      </c>
      <c r="AW14" s="8" t="str">
        <f>VLOOKUP($B14,'raw data'!$A:$JI,$AF14+AW$2,FALSE())</f>
        <v>Minor</v>
      </c>
      <c r="AX14" s="8" t="str">
        <f>VLOOKUP($B14,'raw data'!$A:$JI,$AF14+AX$2,FALSE())</f>
        <v>Very sure</v>
      </c>
      <c r="AY14" s="8" t="str">
        <f>VLOOKUP($B14,'raw data'!$A:$JI,$AF14+AY$2,FALSE())</f>
        <v>Simple</v>
      </c>
      <c r="AZ14" s="8">
        <f>IF($G14="P1",ColumnsReferences!$B$9,ColumnsReferences!$C$9)</f>
        <v>99</v>
      </c>
      <c r="BA14" s="8">
        <f>VLOOKUP($B14,'raw data'!$A:$JI,$AZ14,FALSE())</f>
        <v>30.92</v>
      </c>
      <c r="BB14" s="8" t="str">
        <f>IF($G14="P2",VLOOKUP($B14,'raw data'!$A:$JI,$AZ14+2,FALSE()),"-99")</f>
        <v>-99</v>
      </c>
      <c r="BC14" s="8" t="str">
        <f>IF($G14="P1",VLOOKUP($B14,'raw data'!$A:$JI,$AZ14+BC$2,FALSE()),VLOOKUP($B14,'raw data'!$A:$JI,$AZ14+BC$2+1,FALSE()))</f>
        <v>Agree</v>
      </c>
      <c r="BD14" s="8" t="str">
        <f>IF($G14="P1",VLOOKUP($B14,'raw data'!$A:$JI,$AZ14+BD$2,FALSE()),VLOOKUP($B14,'raw data'!$A:$JI,$AZ14+BD$2+1,FALSE()))</f>
        <v>Agree</v>
      </c>
      <c r="BE14" s="8" t="str">
        <f>IF($G14="P1",VLOOKUP($B14,'raw data'!$A:$JI,$AZ14+BE$2,FALSE()),VLOOKUP($B14,'raw data'!$A:$JI,$AZ14+BE$2+1,FALSE()))</f>
        <v>Agree</v>
      </c>
      <c r="BF14" s="8" t="str">
        <f>IF($G14="P1",VLOOKUP($B14,'raw data'!$A:$JI,$AZ14+BF$2,FALSE()),VLOOKUP($B14,'raw data'!$A:$JI,$AZ14+BF$2+1,FALSE()))</f>
        <v>Strongly agree</v>
      </c>
      <c r="BG14" s="8" t="str">
        <f>IF($G14="P1",VLOOKUP($B14,'raw data'!$A:$JI,$AZ14+BG$2,FALSE()),VLOOKUP($B14,'raw data'!$A:$JI,$AZ14+BG$2+1,FALSE()))</f>
        <v>Not certain</v>
      </c>
      <c r="BH14" s="8" t="str">
        <f>IF($G14="P1",IF($E14="Tabular",VLOOKUP($B14,'raw data'!$A:$JI,$AZ14+BH$2+2,FALSE()),VLOOKUP($B14,'raw data'!$A:$JI,$AZ14+BH$2,FALSE())),"-99")</f>
        <v>Agree</v>
      </c>
      <c r="BI14" s="8" t="str">
        <f>IF($G14="P2",IF($E14="Tabular",VLOOKUP($B14,'raw data'!$A:$JI,$AZ14+BI$2+2,FALSE()),VLOOKUP($B14,'raw data'!$A:$JI,$AZ14+BI$2,FALSE())),"-99")</f>
        <v>-99</v>
      </c>
      <c r="BJ14" s="8" t="str">
        <f>IF(G14="P1",IF($E14="Tabular",VLOOKUP($B14,'raw data'!$A:$JI,$AZ14+BJ$2+2,FALSE()),VLOOKUP($B14,'raw data'!$A:$JI,$AZ14+BJ$2,FALSE())),IF($E14="Tabular",VLOOKUP($B14,'raw data'!$A:$JI,$AZ14+BJ$2+3,FALSE()),VLOOKUP($B14,'raw data'!$A:$JI,$AZ14+BJ$2+1,FALSE())))</f>
        <v>Agree</v>
      </c>
      <c r="BK14" s="8" t="str">
        <f>IF(G14="P1",VLOOKUP($B14,'raw data'!$A:$JI,$AZ14+BK$2,FALSE()),VLOOKUP($B14,'raw data'!$A:$JI,$AZ14+BK$2+1,FALSE()))</f>
        <v>Strongly agree</v>
      </c>
    </row>
    <row r="15" spans="1:64" x14ac:dyDescent="0.2">
      <c r="A15" s="8" t="str">
        <f t="shared" si="0"/>
        <v>R_1n23G2GKyw7ggRV-P2</v>
      </c>
      <c r="B15" s="8" t="s">
        <v>693</v>
      </c>
      <c r="C15" s="8">
        <f>VLOOKUP($B15,'raw data'!$A:$JI,7,FALSE())</f>
        <v>2222</v>
      </c>
      <c r="D15" s="8" t="str">
        <f>VLOOKUP($B15,'raw data'!$A:$JI,268,FALSE())</f>
        <v>UML-G1</v>
      </c>
      <c r="E15" s="8" t="str">
        <f t="shared" si="1"/>
        <v>UML</v>
      </c>
      <c r="F15" s="8" t="str">
        <f t="shared" si="2"/>
        <v>G1</v>
      </c>
      <c r="G15" s="10" t="s">
        <v>536</v>
      </c>
      <c r="H15" s="8">
        <f>VLOOKUP($B15,'raw data'!$A:$JI,21,FALSE())</f>
        <v>20.16</v>
      </c>
      <c r="I15" s="8">
        <f>VLOOKUP($B15,'raw data'!$A:$JI,26,FALSE())</f>
        <v>8.282</v>
      </c>
      <c r="J15" s="8">
        <f>VLOOKUP($B15,'raw data'!$A:$JI,27+J$2,FALSE())</f>
        <v>23</v>
      </c>
      <c r="K15" s="8" t="str">
        <f>VLOOKUP($B15,'raw data'!$A:$JI,27+K$2,FALSE())</f>
        <v>Male</v>
      </c>
      <c r="L15" s="8" t="str">
        <f>VLOOKUP($B15,'raw data'!$A:$JI,27+L$2,FALSE())</f>
        <v>No</v>
      </c>
      <c r="M15" s="8" t="str">
        <f>VLOOKUP($B15,'raw data'!$A:$JI,27+M$2,FALSE())</f>
        <v>Advanced (C1)</v>
      </c>
      <c r="N15" s="8">
        <f>VLOOKUP($B15,'raw data'!$A:$JI,27+N$2,FALSE())</f>
        <v>5</v>
      </c>
      <c r="O15" s="8" t="str">
        <f>VLOOKUP($B15,'raw data'!$A:$JI,27+O$2,FALSE())</f>
        <v>Computer science</v>
      </c>
      <c r="P15" s="8" t="str">
        <f>VLOOKUP($B15,'raw data'!$A:$JI,27+P$2,FALSE())</f>
        <v>Yes</v>
      </c>
      <c r="Q15" s="8">
        <f>VLOOKUP($B15,'raw data'!$A:$JI,27+Q$2,FALSE())</f>
        <v>2</v>
      </c>
      <c r="R15" s="8" t="str">
        <f>VLOOKUP($B15,'raw data'!$A:$JI,27+R$2,FALSE())</f>
        <v>Administrative sector, Marketing sector</v>
      </c>
      <c r="S15" s="8" t="str">
        <f>VLOOKUP($B15,'raw data'!$A:$JI,27+S$2,FALSE())</f>
        <v>Yes</v>
      </c>
      <c r="T15" s="8" t="str">
        <f>VLOOKUP($B15,'raw data'!$A:$JI,27+T$2,FALSE())</f>
        <v>Developer</v>
      </c>
      <c r="U15" s="8" t="str">
        <f>VLOOKUP($B15,'raw data'!$A:$JI,27+U$2,FALSE())</f>
        <v>None</v>
      </c>
      <c r="V15" s="8">
        <f>VLOOKUP($B15,'raw data'!$A:$JI,27+V$2,FALSE())</f>
        <v>-99</v>
      </c>
      <c r="W15" s="8" t="str">
        <f>VLOOKUP($B15,'raw data'!$A:$JI,27+W$2,FALSE())</f>
        <v>Beginner</v>
      </c>
      <c r="X15" s="8" t="str">
        <f>VLOOKUP($B15,'raw data'!$A:$JI,27+X$2,FALSE())</f>
        <v>Beginner</v>
      </c>
      <c r="Y15" s="8" t="str">
        <f>VLOOKUP($B15,'raw data'!$A:$JI,27+Y$2,FALSE())</f>
        <v>Beginner</v>
      </c>
      <c r="Z15" s="8" t="str">
        <f>VLOOKUP($B15,'raw data'!$A:$JI,27+Z$2,FALSE())</f>
        <v>Beginner</v>
      </c>
      <c r="AA15" s="8" t="str">
        <f>VLOOKUP($B15,'raw data'!$A:$JI,27+AA$2,FALSE())</f>
        <v>Novice</v>
      </c>
      <c r="AB15" s="8" t="str">
        <f>VLOOKUP($B15,'raw data'!$A:$JI,27+AB$2,FALSE())</f>
        <v>Competent</v>
      </c>
      <c r="AC15" s="8" t="str">
        <f>VLOOKUP($B15,'raw data'!$A:$JI,27+AC$2,FALSE())</f>
        <v>Proficient</v>
      </c>
      <c r="AD15" s="8" t="str">
        <f>VLOOKUP($B15,'raw data'!$A:$JI,27+AD$2,FALSE())</f>
        <v>Novice</v>
      </c>
      <c r="AE15" s="8">
        <f>IF($G15="P1",VLOOKUP($B15,'raw data'!$A:$JI,ColumnsReferences!$B$2,FALSE()),VLOOKUP($B15,'raw data'!$A:$JI,ColumnsReferences!$C$2,FALSE()))</f>
        <v>300.00400000000002</v>
      </c>
      <c r="AF15" s="8">
        <f>IF($G15="P1",VLOOKUP($D15,ColumnsReferences!$A:$C,2,FALSE()),VLOOKUP($D15,ColumnsReferences!$A:$C,3,FALSE()))</f>
        <v>122</v>
      </c>
      <c r="AG15" s="8">
        <f>VLOOKUP($B15,'raw data'!$A:$JI,$AF15,FALSE())</f>
        <v>662.83900000000006</v>
      </c>
      <c r="AH15" s="8" t="str">
        <f>VLOOKUP($B15,'raw data'!$A:$JI,$AF15+AH$2,FALSE())</f>
        <v>Insufficient resilience,Poor security awareness</v>
      </c>
      <c r="AI15" s="8" t="str">
        <f>VLOOKUP($B15,'raw data'!$A:$JI,$AF15+AI$2,FALSE())</f>
        <v>Unsure</v>
      </c>
      <c r="AJ15" s="8" t="str">
        <f>VLOOKUP($B15,'raw data'!$A:$JI,$AF15+AJ$2,FALSE())</f>
        <v>Difficult</v>
      </c>
      <c r="AK15" s="8" t="str">
        <f>VLOOKUP($B15,'raw data'!$A:$JI,$AF15+AK$2,FALSE())</f>
        <v>Unauthorized access to customer account via fake app,Unauthorized access to customer account via web application</v>
      </c>
      <c r="AL15" s="8" t="str">
        <f>VLOOKUP($B15,'raw data'!$A:$JI,$AF15+AL$2,FALSE())</f>
        <v>Unsure</v>
      </c>
      <c r="AM15" s="8" t="str">
        <f>VLOOKUP($B15,'raw data'!$A:$JI,$AF15+AM$2,FALSE())</f>
        <v>Very difficult</v>
      </c>
      <c r="AN15" s="8" t="str">
        <f>VLOOKUP($B15,'raw data'!$A:$JI,$AF15+AN$2,FALSE())</f>
        <v>System failure</v>
      </c>
      <c r="AO15" s="8" t="str">
        <f>VLOOKUP($B15,'raw data'!$A:$JI,$AF15+AO$2,FALSE())</f>
        <v>Unsure</v>
      </c>
      <c r="AP15" s="8" t="str">
        <f>VLOOKUP($B15,'raw data'!$A:$JI,$AF15+AP$2,FALSE())</f>
        <v>Very difficult</v>
      </c>
      <c r="AQ15" s="8" t="str">
        <f>VLOOKUP($B15,'raw data'!$A:$JI,$AF15+AQ$2,FALSE())</f>
        <v>Insufficient detection of spyware,Insufficient resilience</v>
      </c>
      <c r="AR15" s="8" t="str">
        <f>VLOOKUP($B15,'raw data'!$A:$JI,$AF15+AR$2,FALSE())</f>
        <v>Not sure enough</v>
      </c>
      <c r="AS15" s="8" t="str">
        <f>VLOOKUP($B15,'raw data'!$A:$JI,$AF15+AS$2,FALSE())</f>
        <v>Difficult</v>
      </c>
      <c r="AT15" s="8" t="str">
        <f>VLOOKUP($B15,'raw data'!$A:$JI,$AF15+AT$2,FALSE())</f>
        <v>Severe</v>
      </c>
      <c r="AU15" s="8" t="str">
        <f>VLOOKUP($B15,'raw data'!$A:$JI,$AF15+AU$2,FALSE())</f>
        <v>Not sure enough</v>
      </c>
      <c r="AV15" s="8" t="str">
        <f>VLOOKUP($B15,'raw data'!$A:$JI,$AF15+AV$2,FALSE())</f>
        <v>On average</v>
      </c>
      <c r="AW15" s="8" t="str">
        <f>VLOOKUP($B15,'raw data'!$A:$JI,$AF15+AW$2,FALSE())</f>
        <v>Unauthorized transaction via Poste App,Unauthorized transaction via web application</v>
      </c>
      <c r="AX15" s="8" t="str">
        <f>VLOOKUP($B15,'raw data'!$A:$JI,$AF15+AX$2,FALSE())</f>
        <v>Unsure</v>
      </c>
      <c r="AY15" s="8" t="str">
        <f>VLOOKUP($B15,'raw data'!$A:$JI,$AF15+AY$2,FALSE())</f>
        <v>Very difficult</v>
      </c>
      <c r="AZ15" s="8">
        <f>IF($G15="P1",ColumnsReferences!$B$9,ColumnsReferences!$C$9)</f>
        <v>166</v>
      </c>
      <c r="BA15" s="8">
        <f>VLOOKUP($B15,'raw data'!$A:$JI,$AZ15,FALSE())</f>
        <v>28.766999999999999</v>
      </c>
      <c r="BB15" s="8" t="str">
        <f>IF($G15="P2",VLOOKUP($B15,'raw data'!$A:$JI,$AZ15+2,FALSE()),"-99")</f>
        <v>Disagree</v>
      </c>
      <c r="BC15" s="8" t="str">
        <f>IF($G15="P1",VLOOKUP($B15,'raw data'!$A:$JI,$AZ15+BC$2,FALSE()),VLOOKUP($B15,'raw data'!$A:$JI,$AZ15+BC$2+1,FALSE()))</f>
        <v>Agree</v>
      </c>
      <c r="BD15" s="8" t="str">
        <f>IF($G15="P1",VLOOKUP($B15,'raw data'!$A:$JI,$AZ15+BD$2,FALSE()),VLOOKUP($B15,'raw data'!$A:$JI,$AZ15+BD$2+1,FALSE()))</f>
        <v>Not certain</v>
      </c>
      <c r="BE15" s="8" t="str">
        <f>IF($G15="P1",VLOOKUP($B15,'raw data'!$A:$JI,$AZ15+BE$2,FALSE()),VLOOKUP($B15,'raw data'!$A:$JI,$AZ15+BE$2+1,FALSE()))</f>
        <v>Agree</v>
      </c>
      <c r="BF15" s="8" t="str">
        <f>IF($G15="P1",VLOOKUP($B15,'raw data'!$A:$JI,$AZ15+BF$2,FALSE()),VLOOKUP($B15,'raw data'!$A:$JI,$AZ15+BF$2+1,FALSE()))</f>
        <v>Agree</v>
      </c>
      <c r="BG15" s="8" t="str">
        <f>IF($G15="P1",VLOOKUP($B15,'raw data'!$A:$JI,$AZ15+BG$2,FALSE()),VLOOKUP($B15,'raw data'!$A:$JI,$AZ15+BG$2+1,FALSE()))</f>
        <v>Strongly disagree</v>
      </c>
      <c r="BH15" s="8" t="str">
        <f>IF($G15="P1",IF($E15="Tabular",VLOOKUP($B15,'raw data'!$A:$JI,$AZ15+BH$2+2,FALSE()),VLOOKUP($B15,'raw data'!$A:$JI,$AZ15+BH$2,FALSE())),"-99")</f>
        <v>-99</v>
      </c>
      <c r="BI15" s="8" t="str">
        <f>IF($G15="P2",IF($E15="Tabular",VLOOKUP($B15,'raw data'!$A:$JI,$AZ15+BI$2+2,FALSE()),VLOOKUP($B15,'raw data'!$A:$JI,$AZ15+BI$2,FALSE())),"-99")</f>
        <v>Strongly disagree</v>
      </c>
      <c r="BJ15" s="8" t="str">
        <f>IF(G15="P1",IF($E15="Tabular",VLOOKUP($B15,'raw data'!$A:$JI,$AZ15+BJ$2+2,FALSE()),VLOOKUP($B15,'raw data'!$A:$JI,$AZ15+BJ$2,FALSE())),IF($E15="Tabular",VLOOKUP($B15,'raw data'!$A:$JI,$AZ15+BJ$2+3,FALSE()),VLOOKUP($B15,'raw data'!$A:$JI,$AZ15+BJ$2+1,FALSE())))</f>
        <v>Agree</v>
      </c>
      <c r="BK15" s="8" t="str">
        <f>IF(G15="P1",VLOOKUP($B15,'raw data'!$A:$JI,$AZ15+BK$2,FALSE()),VLOOKUP($B15,'raw data'!$A:$JI,$AZ15+BK$2+1,FALSE()))</f>
        <v>Agree</v>
      </c>
    </row>
    <row r="16" spans="1:64" x14ac:dyDescent="0.2">
      <c r="A16" s="8" t="str">
        <f t="shared" si="0"/>
        <v>R_1N37LeNTW0GfQkg-P1</v>
      </c>
      <c r="B16" s="8" t="s">
        <v>739</v>
      </c>
      <c r="C16" s="8">
        <f>VLOOKUP($B16,'raw data'!$A:$JI,7,FALSE())</f>
        <v>2366</v>
      </c>
      <c r="D16" s="8" t="str">
        <f>VLOOKUP($B16,'raw data'!$A:$JI,268,FALSE())</f>
        <v>CORAS-G1</v>
      </c>
      <c r="E16" s="8" t="str">
        <f t="shared" si="1"/>
        <v>CORAS</v>
      </c>
      <c r="F16" s="8" t="str">
        <f t="shared" si="2"/>
        <v>G1</v>
      </c>
      <c r="G16" s="8" t="s">
        <v>534</v>
      </c>
      <c r="H16" s="8">
        <f>VLOOKUP($B16,'raw data'!$A:$JI,21,FALSE())</f>
        <v>75.899000000000001</v>
      </c>
      <c r="I16" s="8">
        <f>VLOOKUP($B16,'raw data'!$A:$JI,26,FALSE())</f>
        <v>9.91</v>
      </c>
      <c r="J16" s="8">
        <f>VLOOKUP($B16,'raw data'!$A:$JI,27+J$2,FALSE())</f>
        <v>23</v>
      </c>
      <c r="K16" s="8" t="str">
        <f>VLOOKUP($B16,'raw data'!$A:$JI,27+K$2,FALSE())</f>
        <v>Male</v>
      </c>
      <c r="L16" s="8" t="str">
        <f>VLOOKUP($B16,'raw data'!$A:$JI,27+L$2,FALSE())</f>
        <v>No</v>
      </c>
      <c r="M16" s="8" t="str">
        <f>VLOOKUP($B16,'raw data'!$A:$JI,27+M$2,FALSE())</f>
        <v>Advanced (C1)</v>
      </c>
      <c r="N16" s="8">
        <f>VLOOKUP($B16,'raw data'!$A:$JI,27+N$2,FALSE())</f>
        <v>5</v>
      </c>
      <c r="O16" s="8" t="str">
        <f>VLOOKUP($B16,'raw data'!$A:$JI,27+O$2,FALSE())</f>
        <v>Computer Science, Networks</v>
      </c>
      <c r="P16" s="8" t="str">
        <f>VLOOKUP($B16,'raw data'!$A:$JI,27+P$2,FALSE())</f>
        <v>Yes</v>
      </c>
      <c r="Q16" s="8">
        <f>VLOOKUP($B16,'raw data'!$A:$JI,27+Q$2,FALSE())</f>
        <v>6</v>
      </c>
      <c r="R16" s="8" t="str">
        <f>VLOOKUP($B16,'raw data'!$A:$JI,27+R$2,FALSE())</f>
        <v>Owner, Freelancer</v>
      </c>
      <c r="S16" s="8" t="str">
        <f>VLOOKUP($B16,'raw data'!$A:$JI,27+S$2,FALSE())</f>
        <v>No</v>
      </c>
      <c r="T16" s="8">
        <f>VLOOKUP($B16,'raw data'!$A:$JI,27+T$2,FALSE())</f>
        <v>0</v>
      </c>
      <c r="U16" s="8" t="str">
        <f>VLOOKUP($B16,'raw data'!$A:$JI,27+U$2,FALSE())</f>
        <v>None</v>
      </c>
      <c r="V16" s="8">
        <f>VLOOKUP($B16,'raw data'!$A:$JI,27+V$2,FALSE())</f>
        <v>-99</v>
      </c>
      <c r="W16" s="8" t="str">
        <f>VLOOKUP($B16,'raw data'!$A:$JI,27+W$2,FALSE())</f>
        <v>Novice</v>
      </c>
      <c r="X16" s="8" t="str">
        <f>VLOOKUP($B16,'raw data'!$A:$JI,27+X$2,FALSE())</f>
        <v>Beginner</v>
      </c>
      <c r="Y16" s="8" t="str">
        <f>VLOOKUP($B16,'raw data'!$A:$JI,27+Y$2,FALSE())</f>
        <v>Novice</v>
      </c>
      <c r="Z16" s="8" t="str">
        <f>VLOOKUP($B16,'raw data'!$A:$JI,27+Z$2,FALSE())</f>
        <v>Novice</v>
      </c>
      <c r="AA16" s="8" t="str">
        <f>VLOOKUP($B16,'raw data'!$A:$JI,27+AA$2,FALSE())</f>
        <v>Beginner</v>
      </c>
      <c r="AB16" s="8" t="str">
        <f>VLOOKUP($B16,'raw data'!$A:$JI,27+AB$2,FALSE())</f>
        <v>Beginner</v>
      </c>
      <c r="AC16" s="8" t="str">
        <f>VLOOKUP($B16,'raw data'!$A:$JI,27+AC$2,FALSE())</f>
        <v>Novice</v>
      </c>
      <c r="AD16" s="8" t="str">
        <f>VLOOKUP($B16,'raw data'!$A:$JI,27+AD$2,FALSE())</f>
        <v>Beginner</v>
      </c>
      <c r="AE16" s="8">
        <f>IF($G16="P1",VLOOKUP($B16,'raw data'!$A:$JI,ColumnsReferences!$B$2,FALSE()),VLOOKUP($B16,'raw data'!$A:$JI,ColumnsReferences!$C$2,FALSE()))</f>
        <v>456.90300000000002</v>
      </c>
      <c r="AF16" s="8">
        <f>IF($G16="P1",VLOOKUP($D16,ColumnsReferences!$A:$C,2,FALSE()),VLOOKUP($D16,ColumnsReferences!$A:$C,3,FALSE()))</f>
        <v>55</v>
      </c>
      <c r="AG16" s="8">
        <f>VLOOKUP($B16,'raw data'!$A:$JI,$AF16,FALSE())</f>
        <v>917.31799999999998</v>
      </c>
      <c r="AH16" s="8" t="str">
        <f>VLOOKUP($B16,'raw data'!$A:$JI,$AF16+AH$2,FALSE())</f>
        <v>Minor</v>
      </c>
      <c r="AI16" s="8" t="str">
        <f>VLOOKUP($B16,'raw data'!$A:$JI,$AF16+AI$2,FALSE())</f>
        <v>Unsure</v>
      </c>
      <c r="AJ16" s="8" t="str">
        <f>VLOOKUP($B16,'raw data'!$A:$JI,$AF16+AJ$2,FALSE())</f>
        <v>Very difficult</v>
      </c>
      <c r="AK16" s="8" t="str">
        <f>VLOOKUP($B16,'raw data'!$A:$JI,$AF16+AK$2,FALSE())</f>
        <v>Availability of service,Integrity of account data</v>
      </c>
      <c r="AL16" s="8" t="str">
        <f>VLOOKUP($B16,'raw data'!$A:$JI,$AF16+AL$2,FALSE())</f>
        <v>Sure</v>
      </c>
      <c r="AM16" s="8" t="str">
        <f>VLOOKUP($B16,'raw data'!$A:$JI,$AF16+AM$2,FALSE())</f>
        <v>Simple</v>
      </c>
      <c r="AN16" s="8" t="str">
        <f>VLOOKUP($B16,'raw data'!$A:$JI,$AF16+AN$2,FALSE())</f>
        <v>Conduct regular searches for fake apps,Regularly inform customers about security best practices</v>
      </c>
      <c r="AO16" s="8" t="str">
        <f>VLOOKUP($B16,'raw data'!$A:$JI,$AF16+AO$2,FALSE())</f>
        <v>Sure</v>
      </c>
      <c r="AP16" s="8" t="str">
        <f>VLOOKUP($B16,'raw data'!$A:$JI,$AF16+AP$2,FALSE())</f>
        <v>On average</v>
      </c>
      <c r="AQ16" s="8" t="str">
        <f>VLOOKUP($B16,'raw data'!$A:$JI,$AF16+AQ$2,FALSE())</f>
        <v>Severe</v>
      </c>
      <c r="AR16" s="8" t="str">
        <f>VLOOKUP($B16,'raw data'!$A:$JI,$AF16+AR$2,FALSE())</f>
        <v>Sure enough</v>
      </c>
      <c r="AS16" s="8" t="str">
        <f>VLOOKUP($B16,'raw data'!$A:$JI,$AF16+AS$2,FALSE())</f>
        <v>On average</v>
      </c>
      <c r="AT16" s="8" t="str">
        <f>VLOOKUP($B16,'raw data'!$A:$JI,$AF16+AT$2,FALSE())</f>
        <v>Availability of service,Integrity of account data</v>
      </c>
      <c r="AU16" s="8" t="str">
        <f>VLOOKUP($B16,'raw data'!$A:$JI,$AF16+AU$2,FALSE())</f>
        <v>Sure</v>
      </c>
      <c r="AV16" s="8" t="str">
        <f>VLOOKUP($B16,'raw data'!$A:$JI,$AF16+AV$2,FALSE())</f>
        <v>On average</v>
      </c>
      <c r="AW16" s="8" t="str">
        <f>VLOOKUP($B16,'raw data'!$A:$JI,$AF16+AW$2,FALSE())</f>
        <v>Minor</v>
      </c>
      <c r="AX16" s="8" t="str">
        <f>VLOOKUP($B16,'raw data'!$A:$JI,$AF16+AX$2,FALSE())</f>
        <v>Sure</v>
      </c>
      <c r="AY16" s="8" t="str">
        <f>VLOOKUP($B16,'raw data'!$A:$JI,$AF16+AY$2,FALSE())</f>
        <v>On average</v>
      </c>
      <c r="AZ16" s="8">
        <f>IF($G16="P1",ColumnsReferences!$B$9,ColumnsReferences!$C$9)</f>
        <v>99</v>
      </c>
      <c r="BA16" s="8">
        <f>VLOOKUP($B16,'raw data'!$A:$JI,$AZ16,FALSE())</f>
        <v>35.680999999999997</v>
      </c>
      <c r="BB16" s="8" t="str">
        <f>IF($G16="P2",VLOOKUP($B16,'raw data'!$A:$JI,$AZ16+2,FALSE()),"-99")</f>
        <v>-99</v>
      </c>
      <c r="BC16" s="8" t="str">
        <f>IF($G16="P1",VLOOKUP($B16,'raw data'!$A:$JI,$AZ16+BC$2,FALSE()),VLOOKUP($B16,'raw data'!$A:$JI,$AZ16+BC$2+1,FALSE()))</f>
        <v>Agree</v>
      </c>
      <c r="BD16" s="8" t="str">
        <f>IF($G16="P1",VLOOKUP($B16,'raw data'!$A:$JI,$AZ16+BD$2,FALSE()),VLOOKUP($B16,'raw data'!$A:$JI,$AZ16+BD$2+1,FALSE()))</f>
        <v>Agree</v>
      </c>
      <c r="BE16" s="8" t="str">
        <f>IF($G16="P1",VLOOKUP($B16,'raw data'!$A:$JI,$AZ16+BE$2,FALSE()),VLOOKUP($B16,'raw data'!$A:$JI,$AZ16+BE$2+1,FALSE()))</f>
        <v>Agree</v>
      </c>
      <c r="BF16" s="8" t="str">
        <f>IF($G16="P1",VLOOKUP($B16,'raw data'!$A:$JI,$AZ16+BF$2,FALSE()),VLOOKUP($B16,'raw data'!$A:$JI,$AZ16+BF$2+1,FALSE()))</f>
        <v>Agree</v>
      </c>
      <c r="BG16" s="8" t="str">
        <f>IF($G16="P1",VLOOKUP($B16,'raw data'!$A:$JI,$AZ16+BG$2,FALSE()),VLOOKUP($B16,'raw data'!$A:$JI,$AZ16+BG$2+1,FALSE()))</f>
        <v>Agree</v>
      </c>
      <c r="BH16" s="8" t="str">
        <f>IF($G16="P1",IF($E16="Tabular",VLOOKUP($B16,'raw data'!$A:$JI,$AZ16+BH$2+2,FALSE()),VLOOKUP($B16,'raw data'!$A:$JI,$AZ16+BH$2,FALSE())),"-99")</f>
        <v>Not certain</v>
      </c>
      <c r="BI16" s="8" t="str">
        <f>IF($G16="P2",IF($E16="Tabular",VLOOKUP($B16,'raw data'!$A:$JI,$AZ16+BI$2+2,FALSE()),VLOOKUP($B16,'raw data'!$A:$JI,$AZ16+BI$2,FALSE())),"-99")</f>
        <v>-99</v>
      </c>
      <c r="BJ16" s="8" t="str">
        <f>IF(G16="P1",IF($E16="Tabular",VLOOKUP($B16,'raw data'!$A:$JI,$AZ16+BJ$2+2,FALSE()),VLOOKUP($B16,'raw data'!$A:$JI,$AZ16+BJ$2,FALSE())),IF($E16="Tabular",VLOOKUP($B16,'raw data'!$A:$JI,$AZ16+BJ$2+3,FALSE()),VLOOKUP($B16,'raw data'!$A:$JI,$AZ16+BJ$2+1,FALSE())))</f>
        <v>Strongly agree</v>
      </c>
      <c r="BK16" s="8" t="str">
        <f>IF(G16="P1",VLOOKUP($B16,'raw data'!$A:$JI,$AZ16+BK$2,FALSE()),VLOOKUP($B16,'raw data'!$A:$JI,$AZ16+BK$2+1,FALSE()))</f>
        <v>Strongly agree</v>
      </c>
    </row>
    <row r="17" spans="1:63" x14ac:dyDescent="0.2">
      <c r="A17" s="8" t="str">
        <f t="shared" si="0"/>
        <v>R_1N37LeNTW0GfQkg-P2</v>
      </c>
      <c r="B17" s="8" t="s">
        <v>739</v>
      </c>
      <c r="C17" s="8">
        <f>VLOOKUP($B17,'raw data'!$A:$JI,7,FALSE())</f>
        <v>2366</v>
      </c>
      <c r="D17" s="8" t="str">
        <f>VLOOKUP($B17,'raw data'!$A:$JI,268,FALSE())</f>
        <v>CORAS-G1</v>
      </c>
      <c r="E17" s="8" t="str">
        <f t="shared" si="1"/>
        <v>CORAS</v>
      </c>
      <c r="F17" s="8" t="str">
        <f t="shared" si="2"/>
        <v>G1</v>
      </c>
      <c r="G17" s="10" t="s">
        <v>536</v>
      </c>
      <c r="H17" s="8">
        <f>VLOOKUP($B17,'raw data'!$A:$JI,21,FALSE())</f>
        <v>75.899000000000001</v>
      </c>
      <c r="I17" s="8">
        <f>VLOOKUP($B17,'raw data'!$A:$JI,26,FALSE())</f>
        <v>9.91</v>
      </c>
      <c r="J17" s="8">
        <f>VLOOKUP($B17,'raw data'!$A:$JI,27+J$2,FALSE())</f>
        <v>23</v>
      </c>
      <c r="K17" s="8" t="str">
        <f>VLOOKUP($B17,'raw data'!$A:$JI,27+K$2,FALSE())</f>
        <v>Male</v>
      </c>
      <c r="L17" s="8" t="str">
        <f>VLOOKUP($B17,'raw data'!$A:$JI,27+L$2,FALSE())</f>
        <v>No</v>
      </c>
      <c r="M17" s="8" t="str">
        <f>VLOOKUP($B17,'raw data'!$A:$JI,27+M$2,FALSE())</f>
        <v>Advanced (C1)</v>
      </c>
      <c r="N17" s="8">
        <f>VLOOKUP($B17,'raw data'!$A:$JI,27+N$2,FALSE())</f>
        <v>5</v>
      </c>
      <c r="O17" s="8" t="str">
        <f>VLOOKUP($B17,'raw data'!$A:$JI,27+O$2,FALSE())</f>
        <v>Computer Science, Networks</v>
      </c>
      <c r="P17" s="8" t="str">
        <f>VLOOKUP($B17,'raw data'!$A:$JI,27+P$2,FALSE())</f>
        <v>Yes</v>
      </c>
      <c r="Q17" s="8">
        <f>VLOOKUP($B17,'raw data'!$A:$JI,27+Q$2,FALSE())</f>
        <v>6</v>
      </c>
      <c r="R17" s="8" t="str">
        <f>VLOOKUP($B17,'raw data'!$A:$JI,27+R$2,FALSE())</f>
        <v>Owner, Freelancer</v>
      </c>
      <c r="S17" s="8" t="str">
        <f>VLOOKUP($B17,'raw data'!$A:$JI,27+S$2,FALSE())</f>
        <v>No</v>
      </c>
      <c r="T17" s="8">
        <f>VLOOKUP($B17,'raw data'!$A:$JI,27+T$2,FALSE())</f>
        <v>0</v>
      </c>
      <c r="U17" s="8" t="str">
        <f>VLOOKUP($B17,'raw data'!$A:$JI,27+U$2,FALSE())</f>
        <v>None</v>
      </c>
      <c r="V17" s="8">
        <f>VLOOKUP($B17,'raw data'!$A:$JI,27+V$2,FALSE())</f>
        <v>-99</v>
      </c>
      <c r="W17" s="8" t="str">
        <f>VLOOKUP($B17,'raw data'!$A:$JI,27+W$2,FALSE())</f>
        <v>Novice</v>
      </c>
      <c r="X17" s="8" t="str">
        <f>VLOOKUP($B17,'raw data'!$A:$JI,27+X$2,FALSE())</f>
        <v>Beginner</v>
      </c>
      <c r="Y17" s="8" t="str">
        <f>VLOOKUP($B17,'raw data'!$A:$JI,27+Y$2,FALSE())</f>
        <v>Novice</v>
      </c>
      <c r="Z17" s="8" t="str">
        <f>VLOOKUP($B17,'raw data'!$A:$JI,27+Z$2,FALSE())</f>
        <v>Novice</v>
      </c>
      <c r="AA17" s="8" t="str">
        <f>VLOOKUP($B17,'raw data'!$A:$JI,27+AA$2,FALSE())</f>
        <v>Beginner</v>
      </c>
      <c r="AB17" s="8" t="str">
        <f>VLOOKUP($B17,'raw data'!$A:$JI,27+AB$2,FALSE())</f>
        <v>Beginner</v>
      </c>
      <c r="AC17" s="8" t="str">
        <f>VLOOKUP($B17,'raw data'!$A:$JI,27+AC$2,FALSE())</f>
        <v>Novice</v>
      </c>
      <c r="AD17" s="8" t="str">
        <f>VLOOKUP($B17,'raw data'!$A:$JI,27+AD$2,FALSE())</f>
        <v>Beginner</v>
      </c>
      <c r="AE17" s="8">
        <f>IF($G17="P1",VLOOKUP($B17,'raw data'!$A:$JI,ColumnsReferences!$B$2,FALSE()),VLOOKUP($B17,'raw data'!$A:$JI,ColumnsReferences!$C$2,FALSE()))</f>
        <v>300.00400000000002</v>
      </c>
      <c r="AF17" s="8">
        <f>IF($G17="P1",VLOOKUP($D17,ColumnsReferences!$A:$C,2,FALSE()),VLOOKUP($D17,ColumnsReferences!$A:$C,3,FALSE()))</f>
        <v>122</v>
      </c>
      <c r="AG17" s="8">
        <f>VLOOKUP($B17,'raw data'!$A:$JI,$AF17,FALSE())</f>
        <v>416.16399999999999</v>
      </c>
      <c r="AH17" s="8" t="str">
        <f>VLOOKUP($B17,'raw data'!$A:$JI,$AF17+AH$2,FALSE())</f>
        <v>Lack of mechanisms for authentication of app,Unauthorized access to customer account via fake app</v>
      </c>
      <c r="AI17" s="8" t="str">
        <f>VLOOKUP($B17,'raw data'!$A:$JI,$AF17+AI$2,FALSE())</f>
        <v>Sure enough</v>
      </c>
      <c r="AJ17" s="8" t="str">
        <f>VLOOKUP($B17,'raw data'!$A:$JI,$AF17+AJ$2,FALSE())</f>
        <v>On average</v>
      </c>
      <c r="AK17" s="8" t="str">
        <f>VLOOKUP($B17,'raw data'!$A:$JI,$AF17+AK$2,FALSE())</f>
        <v>Integrity of account data,Online banking service goes down</v>
      </c>
      <c r="AL17" s="8" t="str">
        <f>VLOOKUP($B17,'raw data'!$A:$JI,$AF17+AL$2,FALSE())</f>
        <v>Sure enough</v>
      </c>
      <c r="AM17" s="8" t="str">
        <f>VLOOKUP($B17,'raw data'!$A:$JI,$AF17+AM$2,FALSE())</f>
        <v>On average</v>
      </c>
      <c r="AN17" s="8" t="str">
        <f>VLOOKUP($B17,'raw data'!$A:$JI,$AF17+AN$2,FALSE())</f>
        <v>Customer's browser infected by Trojan,Fake banking app offered on application store,Smartphone infected by malware,Sniffing of customer credentials,Spear-phishing attack on customers</v>
      </c>
      <c r="AO17" s="8" t="str">
        <f>VLOOKUP($B17,'raw data'!$A:$JI,$AF17+AO$2,FALSE())</f>
        <v>Not sure enough</v>
      </c>
      <c r="AP17" s="8" t="str">
        <f>VLOOKUP($B17,'raw data'!$A:$JI,$AF17+AP$2,FALSE())</f>
        <v>On average</v>
      </c>
      <c r="AQ17" s="8" t="str">
        <f>VLOOKUP($B17,'raw data'!$A:$JI,$AF17+AQ$2,FALSE())</f>
        <v>Customer's browser infected by Trojan,Immature technology,Keylogger installed on computer</v>
      </c>
      <c r="AR17" s="8" t="str">
        <f>VLOOKUP($B17,'raw data'!$A:$JI,$AF17+AR$2,FALSE())</f>
        <v>Sure enough</v>
      </c>
      <c r="AS17" s="8" t="str">
        <f>VLOOKUP($B17,'raw data'!$A:$JI,$AF17+AS$2,FALSE())</f>
        <v>On average</v>
      </c>
      <c r="AT17" s="8" t="str">
        <f>VLOOKUP($B17,'raw data'!$A:$JI,$AF17+AT$2,FALSE())</f>
        <v>Unlikely</v>
      </c>
      <c r="AU17" s="8" t="str">
        <f>VLOOKUP($B17,'raw data'!$A:$JI,$AF17+AU$2,FALSE())</f>
        <v>Sure enough</v>
      </c>
      <c r="AV17" s="8" t="str">
        <f>VLOOKUP($B17,'raw data'!$A:$JI,$AF17+AV$2,FALSE())</f>
        <v>Simple</v>
      </c>
      <c r="AW17" s="8" t="str">
        <f>VLOOKUP($B17,'raw data'!$A:$JI,$AF17+AW$2,FALSE())</f>
        <v>Customer's browser infected by Trojan,Fake banking app offered on application store,Poor security awareness</v>
      </c>
      <c r="AX17" s="8" t="str">
        <f>VLOOKUP($B17,'raw data'!$A:$JI,$AF17+AX$2,FALSE())</f>
        <v>Not sure enough</v>
      </c>
      <c r="AY17" s="8" t="str">
        <f>VLOOKUP($B17,'raw data'!$A:$JI,$AF17+AY$2,FALSE())</f>
        <v>On average</v>
      </c>
      <c r="AZ17" s="8">
        <f>IF($G17="P1",ColumnsReferences!$B$9,ColumnsReferences!$C$9)</f>
        <v>166</v>
      </c>
      <c r="BA17" s="8">
        <f>VLOOKUP($B17,'raw data'!$A:$JI,$AZ17,FALSE())</f>
        <v>22.32</v>
      </c>
      <c r="BB17" s="8" t="str">
        <f>IF($G17="P2",VLOOKUP($B17,'raw data'!$A:$JI,$AZ17+2,FALSE()),"-99")</f>
        <v>Strongly agree</v>
      </c>
      <c r="BC17" s="8" t="str">
        <f>IF($G17="P1",VLOOKUP($B17,'raw data'!$A:$JI,$AZ17+BC$2,FALSE()),VLOOKUP($B17,'raw data'!$A:$JI,$AZ17+BC$2+1,FALSE()))</f>
        <v>Strongly agree</v>
      </c>
      <c r="BD17" s="8" t="str">
        <f>IF($G17="P1",VLOOKUP($B17,'raw data'!$A:$JI,$AZ17+BD$2,FALSE()),VLOOKUP($B17,'raw data'!$A:$JI,$AZ17+BD$2+1,FALSE()))</f>
        <v>Strongly agree</v>
      </c>
      <c r="BE17" s="8" t="str">
        <f>IF($G17="P1",VLOOKUP($B17,'raw data'!$A:$JI,$AZ17+BE$2,FALSE()),VLOOKUP($B17,'raw data'!$A:$JI,$AZ17+BE$2+1,FALSE()))</f>
        <v>Strongly agree</v>
      </c>
      <c r="BF17" s="8" t="str">
        <f>IF($G17="P1",VLOOKUP($B17,'raw data'!$A:$JI,$AZ17+BF$2,FALSE()),VLOOKUP($B17,'raw data'!$A:$JI,$AZ17+BF$2+1,FALSE()))</f>
        <v>Strongly agree</v>
      </c>
      <c r="BG17" s="8" t="str">
        <f>IF($G17="P1",VLOOKUP($B17,'raw data'!$A:$JI,$AZ17+BG$2,FALSE()),VLOOKUP($B17,'raw data'!$A:$JI,$AZ17+BG$2+1,FALSE()))</f>
        <v>Not certain</v>
      </c>
      <c r="BH17" s="8" t="str">
        <f>IF($G17="P1",IF($E17="Tabular",VLOOKUP($B17,'raw data'!$A:$JI,$AZ17+BH$2+2,FALSE()),VLOOKUP($B17,'raw data'!$A:$JI,$AZ17+BH$2,FALSE())),"-99")</f>
        <v>-99</v>
      </c>
      <c r="BI17" s="8" t="str">
        <f>IF($G17="P2",IF($E17="Tabular",VLOOKUP($B17,'raw data'!$A:$JI,$AZ17+BI$2+2,FALSE()),VLOOKUP($B17,'raw data'!$A:$JI,$AZ17+BI$2,FALSE())),"-99")</f>
        <v>Not certain</v>
      </c>
      <c r="BJ17" s="8" t="str">
        <f>IF(G17="P1",IF($E17="Tabular",VLOOKUP($B17,'raw data'!$A:$JI,$AZ17+BJ$2+2,FALSE()),VLOOKUP($B17,'raw data'!$A:$JI,$AZ17+BJ$2,FALSE())),IF($E17="Tabular",VLOOKUP($B17,'raw data'!$A:$JI,$AZ17+BJ$2+3,FALSE()),VLOOKUP($B17,'raw data'!$A:$JI,$AZ17+BJ$2+1,FALSE())))</f>
        <v>Strongly agree</v>
      </c>
      <c r="BK17" s="8" t="str">
        <f>IF(G17="P1",VLOOKUP($B17,'raw data'!$A:$JI,$AZ17+BK$2,FALSE()),VLOOKUP($B17,'raw data'!$A:$JI,$AZ17+BK$2+1,FALSE()))</f>
        <v>Strongly agree</v>
      </c>
    </row>
    <row r="18" spans="1:63" x14ac:dyDescent="0.2">
      <c r="A18" s="8" t="str">
        <f t="shared" si="0"/>
        <v>R_1Nb8DJ5hsi1qIKF-P1</v>
      </c>
      <c r="B18" s="8" t="s">
        <v>859</v>
      </c>
      <c r="C18" s="8">
        <f>VLOOKUP($B18,'raw data'!$A:$JI,7,FALSE())</f>
        <v>2397</v>
      </c>
      <c r="D18" s="8" t="str">
        <f>VLOOKUP($B18,'raw data'!$A:$JI,268,FALSE())</f>
        <v>Tabular-G2</v>
      </c>
      <c r="E18" s="8" t="str">
        <f t="shared" si="1"/>
        <v>Tabular</v>
      </c>
      <c r="F18" s="8" t="str">
        <f t="shared" si="2"/>
        <v>G2</v>
      </c>
      <c r="G18" s="8" t="s">
        <v>534</v>
      </c>
      <c r="H18" s="8">
        <f>VLOOKUP($B18,'raw data'!$A:$JI,21,FALSE())</f>
        <v>36.170999999999999</v>
      </c>
      <c r="I18" s="8">
        <f>VLOOKUP($B18,'raw data'!$A:$JI,26,FALSE())</f>
        <v>11.208</v>
      </c>
      <c r="J18" s="8">
        <f>VLOOKUP($B18,'raw data'!$A:$JI,27+J$2,FALSE())</f>
        <v>21</v>
      </c>
      <c r="K18" s="8" t="str">
        <f>VLOOKUP($B18,'raw data'!$A:$JI,27+K$2,FALSE())</f>
        <v>Male</v>
      </c>
      <c r="L18" s="8" t="str">
        <f>VLOOKUP($B18,'raw data'!$A:$JI,27+L$2,FALSE())</f>
        <v>No</v>
      </c>
      <c r="M18" s="8" t="str">
        <f>VLOOKUP($B18,'raw data'!$A:$JI,27+M$2,FALSE())</f>
        <v>Advanced (C1)</v>
      </c>
      <c r="N18" s="8">
        <f>VLOOKUP($B18,'raw data'!$A:$JI,27+N$2,FALSE())</f>
        <v>5</v>
      </c>
      <c r="O18" s="8" t="str">
        <f>VLOOKUP($B18,'raw data'!$A:$JI,27+O$2,FALSE())</f>
        <v>Networking, Education, CyberSec</v>
      </c>
      <c r="P18" s="8" t="str">
        <f>VLOOKUP($B18,'raw data'!$A:$JI,27+P$2,FALSE())</f>
        <v>Yes</v>
      </c>
      <c r="Q18" s="8">
        <f>VLOOKUP($B18,'raw data'!$A:$JI,27+Q$2,FALSE())</f>
        <v>0.5</v>
      </c>
      <c r="R18" s="8" t="str">
        <f>VLOOKUP($B18,'raw data'!$A:$JI,27+R$2,FALSE())</f>
        <v>I was an IT office member. Lot with networking and System Engineering</v>
      </c>
      <c r="S18" s="8" t="str">
        <f>VLOOKUP($B18,'raw data'!$A:$JI,27+S$2,FALSE())</f>
        <v>No</v>
      </c>
      <c r="T18" s="8">
        <f>VLOOKUP($B18,'raw data'!$A:$JI,27+T$2,FALSE())</f>
        <v>0</v>
      </c>
      <c r="U18" s="8" t="str">
        <f>VLOOKUP($B18,'raw data'!$A:$JI,27+U$2,FALSE())</f>
        <v>None</v>
      </c>
      <c r="V18" s="8">
        <f>VLOOKUP($B18,'raw data'!$A:$JI,27+V$2,FALSE())</f>
        <v>-99</v>
      </c>
      <c r="W18" s="8" t="str">
        <f>VLOOKUP($B18,'raw data'!$A:$JI,27+W$2,FALSE())</f>
        <v>Beginner</v>
      </c>
      <c r="X18" s="8" t="str">
        <f>VLOOKUP($B18,'raw data'!$A:$JI,27+X$2,FALSE())</f>
        <v>Competent</v>
      </c>
      <c r="Y18" s="8" t="str">
        <f>VLOOKUP($B18,'raw data'!$A:$JI,27+Y$2,FALSE())</f>
        <v>Competent</v>
      </c>
      <c r="Z18" s="8" t="str">
        <f>VLOOKUP($B18,'raw data'!$A:$JI,27+Z$2,FALSE())</f>
        <v>Novice</v>
      </c>
      <c r="AA18" s="8" t="str">
        <f>VLOOKUP($B18,'raw data'!$A:$JI,27+AA$2,FALSE())</f>
        <v>Novice</v>
      </c>
      <c r="AB18" s="8" t="str">
        <f>VLOOKUP($B18,'raw data'!$A:$JI,27+AB$2,FALSE())</f>
        <v>Beginner</v>
      </c>
      <c r="AC18" s="8" t="str">
        <f>VLOOKUP($B18,'raw data'!$A:$JI,27+AC$2,FALSE())</f>
        <v>Novice</v>
      </c>
      <c r="AD18" s="8" t="str">
        <f>VLOOKUP($B18,'raw data'!$A:$JI,27+AD$2,FALSE())</f>
        <v>Competent</v>
      </c>
      <c r="AE18" s="8">
        <f>IF($G18="P1",VLOOKUP($B18,'raw data'!$A:$JI,ColumnsReferences!$B$2,FALSE()),VLOOKUP($B18,'raw data'!$A:$JI,ColumnsReferences!$C$2,FALSE()))</f>
        <v>406.59199999999998</v>
      </c>
      <c r="AF18" s="8">
        <f>IF($G18="P1",VLOOKUP($D18,ColumnsReferences!$A:$C,2,FALSE()),VLOOKUP($D18,ColumnsReferences!$A:$C,3,FALSE()))</f>
        <v>203</v>
      </c>
      <c r="AG18" s="8">
        <f>VLOOKUP($B18,'raw data'!$A:$JI,$AF18,FALSE())</f>
        <v>945.79300000000001</v>
      </c>
      <c r="AH18" s="8" t="str">
        <f>VLOOKUP($B18,'raw data'!$A:$JI,$AF18+AH$2,FALSE())</f>
        <v>Conduct regular searches for fake apps,Cyber criminal,Fake banking app offered on application store and this leads to sniffing customer credentials,Fake banking app offered on application store leads to alteration of transaction data,Fake banking app offered on application store leads to sniffing customer credentials. Which leads to unauthorized access to customer account via fake app.,Lack of mechanisms for authentication of app,Poor security awareness,Smartphone infected by malware and this leads to alteration of transaction data,Spear-phishing attack on customers leads to sniffing customer credentials. Which leads to unauthorized access to customer account via web application.,Unauthorized access to customer account via fake app,Unauthorized access to customer account via web application</v>
      </c>
      <c r="AI18" s="8" t="str">
        <f>VLOOKUP($B18,'raw data'!$A:$JI,$AF18+AI$2,FALSE())</f>
        <v>Sure</v>
      </c>
      <c r="AJ18" s="8" t="str">
        <f>VLOOKUP($B18,'raw data'!$A:$JI,$AF18+AJ$2,FALSE())</f>
        <v>On average</v>
      </c>
      <c r="AK18" s="8" t="str">
        <f>VLOOKUP($B18,'raw data'!$A:$JI,$AF18+AK$2,FALSE())</f>
        <v>Customer's browser infected by Trojan and this leads to alteration of transaction data,Fake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credentials,Monitor network traffic,Spear-phishing attack on customers leads to sniffing customer credentials. Which leads to unauthorized access to customer account via web application.,Unauthorized access to customer account via fake app</v>
      </c>
      <c r="AL18" s="8" t="str">
        <f>VLOOKUP($B18,'raw data'!$A:$JI,$AF18+AL$2,FALSE())</f>
        <v>Unsure</v>
      </c>
      <c r="AM18" s="8" t="str">
        <f>VLOOKUP($B18,'raw data'!$A:$JI,$AF18+AM$2,FALSE())</f>
        <v>Very difficult</v>
      </c>
      <c r="AN18" s="8" t="str">
        <f>VLOOKUP($B18,'raw data'!$A:$JI,$AF18+AN$2,FALSE())</f>
        <v>Fake banking app offered on application store and this leads to sniffing customer credentials,Fake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 Which leads to unauthorized access to customer account via web application.,Unauthorized access to customer account via fake app,Unauthorized access to customer account via web application</v>
      </c>
      <c r="AO18" s="8" t="str">
        <f>VLOOKUP($B18,'raw data'!$A:$JI,$AF18+AO$2,FALSE())</f>
        <v>Sure enough</v>
      </c>
      <c r="AP18" s="8" t="str">
        <f>VLOOKUP($B18,'raw data'!$A:$JI,$AF18+AP$2,FALSE())</f>
        <v>Difficult</v>
      </c>
      <c r="AQ18" s="8" t="str">
        <f>VLOOKUP($B18,'raw data'!$A:$JI,$AF18+AQ$2,FALSE())</f>
        <v>Customer's browser infected by Trojan and this leads to alteration of transaction data,Fake banking app offered on application store and this leads to sniffing customer credentials,Fake banking app offered on application store leads to alteration of transaction data,Keylogger installed on computer and this leads to sniffing customer credentials. Which leads to unauthorized access to customer account via web application.,Keylogger installed on customer's computer leads to sniffing customer credentials,Lack of mechanisms for authentication of app,Spear-phishing attack on customers leads to sniffing customer credentials. Which leads to unauthorized access to customer account via web application.,Unauthorized access to customer account via web application,Unauthorized transaction via Poste App,Unauthorized transaction via web application</v>
      </c>
      <c r="AR18" s="8" t="str">
        <f>VLOOKUP($B18,'raw data'!$A:$JI,$AF18+AR$2,FALSE())</f>
        <v>Sure enough</v>
      </c>
      <c r="AS18" s="8" t="str">
        <f>VLOOKUP($B18,'raw data'!$A:$JI,$AF18+AS$2,FALSE())</f>
        <v>Difficult</v>
      </c>
      <c r="AT18" s="8" t="str">
        <f>VLOOKUP($B18,'raw data'!$A:$JI,$AF18+AT$2,FALSE())</f>
        <v>Insufficient detection of spyware,Weak malware protection</v>
      </c>
      <c r="AU18" s="8" t="str">
        <f>VLOOKUP($B18,'raw data'!$A:$JI,$AF18+AU$2,FALSE())</f>
        <v>Not sure enough</v>
      </c>
      <c r="AV18" s="8" t="str">
        <f>VLOOKUP($B18,'raw data'!$A:$JI,$AF18+AV$2,FALSE())</f>
        <v>Difficult</v>
      </c>
      <c r="AW18" s="8" t="str">
        <f>VLOOKUP($B18,'raw data'!$A:$JI,$AF18+AW$2,FALSE())</f>
        <v>Insufficient detection of spyware,Spear-phishing attack on customers leads to sniffing customer credentials. Which leads to unauthorized access to customer account via web application.</v>
      </c>
      <c r="AX18" s="8" t="str">
        <f>VLOOKUP($B18,'raw data'!$A:$JI,$AF18+AX$2,FALSE())</f>
        <v>Unsure</v>
      </c>
      <c r="AY18" s="8" t="str">
        <f>VLOOKUP($B18,'raw data'!$A:$JI,$AF18+AY$2,FALSE())</f>
        <v>Very difficult</v>
      </c>
      <c r="AZ18" s="8">
        <f>IF($G18="P1",ColumnsReferences!$B$9,ColumnsReferences!$C$9)</f>
        <v>99</v>
      </c>
      <c r="BA18" s="8">
        <f>VLOOKUP($B18,'raw data'!$A:$JI,$AZ18,FALSE())</f>
        <v>49.814</v>
      </c>
      <c r="BB18" s="8" t="str">
        <f>IF($G18="P2",VLOOKUP($B18,'raw data'!$A:$JI,$AZ18+2,FALSE()),"-99")</f>
        <v>-99</v>
      </c>
      <c r="BC18" s="8" t="str">
        <f>IF($G18="P1",VLOOKUP($B18,'raw data'!$A:$JI,$AZ18+BC$2,FALSE()),VLOOKUP($B18,'raw data'!$A:$JI,$AZ18+BC$2+1,FALSE()))</f>
        <v>Strongly agree</v>
      </c>
      <c r="BD18" s="8" t="str">
        <f>IF($G18="P1",VLOOKUP($B18,'raw data'!$A:$JI,$AZ18+BD$2,FALSE()),VLOOKUP($B18,'raw data'!$A:$JI,$AZ18+BD$2+1,FALSE()))</f>
        <v>Agree</v>
      </c>
      <c r="BE18" s="8" t="str">
        <f>IF($G18="P1",VLOOKUP($B18,'raw data'!$A:$JI,$AZ18+BE$2,FALSE()),VLOOKUP($B18,'raw data'!$A:$JI,$AZ18+BE$2+1,FALSE()))</f>
        <v>Not certain</v>
      </c>
      <c r="BF18" s="8" t="str">
        <f>IF($G18="P1",VLOOKUP($B18,'raw data'!$A:$JI,$AZ18+BF$2,FALSE()),VLOOKUP($B18,'raw data'!$A:$JI,$AZ18+BF$2+1,FALSE()))</f>
        <v>Disagree</v>
      </c>
      <c r="BG18" s="8" t="str">
        <f>IF($G18="P1",VLOOKUP($B18,'raw data'!$A:$JI,$AZ18+BG$2,FALSE()),VLOOKUP($B18,'raw data'!$A:$JI,$AZ18+BG$2+1,FALSE()))</f>
        <v>Disagree</v>
      </c>
      <c r="BH18" s="8" t="str">
        <f>IF($G18="P1",IF($E18="Tabular",VLOOKUP($B18,'raw data'!$A:$JI,$AZ18+BH$2+2,FALSE()),VLOOKUP($B18,'raw data'!$A:$JI,$AZ18+BH$2,FALSE())),"-99")</f>
        <v>Not certain</v>
      </c>
      <c r="BI18" s="8" t="str">
        <f>IF($G18="P2",IF($E18="Tabular",VLOOKUP($B18,'raw data'!$A:$JI,$AZ18+BI$2+2,FALSE()),VLOOKUP($B18,'raw data'!$A:$JI,$AZ18+BI$2,FALSE())),"-99")</f>
        <v>-99</v>
      </c>
      <c r="BJ18" s="8" t="str">
        <f>IF(G18="P1",IF($E18="Tabular",VLOOKUP($B18,'raw data'!$A:$JI,$AZ18+BJ$2+2,FALSE()),VLOOKUP($B18,'raw data'!$A:$JI,$AZ18+BJ$2,FALSE())),IF($E18="Tabular",VLOOKUP($B18,'raw data'!$A:$JI,$AZ18+BJ$2+3,FALSE()),VLOOKUP($B18,'raw data'!$A:$JI,$AZ18+BJ$2+1,FALSE())))</f>
        <v>Agree</v>
      </c>
      <c r="BK18" s="8" t="str">
        <f>IF(G18="P1",VLOOKUP($B18,'raw data'!$A:$JI,$AZ18+BK$2,FALSE()),VLOOKUP($B18,'raw data'!$A:$JI,$AZ18+BK$2+1,FALSE()))</f>
        <v>Strongly agree</v>
      </c>
    </row>
    <row r="19" spans="1:63" x14ac:dyDescent="0.2">
      <c r="A19" s="8" t="str">
        <f t="shared" si="0"/>
        <v>R_1Nb8DJ5hsi1qIKF-P2</v>
      </c>
      <c r="B19" s="8" t="s">
        <v>859</v>
      </c>
      <c r="C19" s="8">
        <f>VLOOKUP($B19,'raw data'!$A:$JI,7,FALSE())</f>
        <v>2397</v>
      </c>
      <c r="D19" s="8" t="str">
        <f>VLOOKUP($B19,'raw data'!$A:$JI,268,FALSE())</f>
        <v>Tabular-G2</v>
      </c>
      <c r="E19" s="8" t="str">
        <f t="shared" si="1"/>
        <v>Tabular</v>
      </c>
      <c r="F19" s="8" t="str">
        <f t="shared" si="2"/>
        <v>G2</v>
      </c>
      <c r="G19" s="10" t="s">
        <v>536</v>
      </c>
      <c r="H19" s="8">
        <f>VLOOKUP($B19,'raw data'!$A:$JI,21,FALSE())</f>
        <v>36.170999999999999</v>
      </c>
      <c r="I19" s="8">
        <f>VLOOKUP($B19,'raw data'!$A:$JI,26,FALSE())</f>
        <v>11.208</v>
      </c>
      <c r="J19" s="8">
        <f>VLOOKUP($B19,'raw data'!$A:$JI,27+J$2,FALSE())</f>
        <v>21</v>
      </c>
      <c r="K19" s="8" t="str">
        <f>VLOOKUP($B19,'raw data'!$A:$JI,27+K$2,FALSE())</f>
        <v>Male</v>
      </c>
      <c r="L19" s="8" t="str">
        <f>VLOOKUP($B19,'raw data'!$A:$JI,27+L$2,FALSE())</f>
        <v>No</v>
      </c>
      <c r="M19" s="8" t="str">
        <f>VLOOKUP($B19,'raw data'!$A:$JI,27+M$2,FALSE())</f>
        <v>Advanced (C1)</v>
      </c>
      <c r="N19" s="8">
        <f>VLOOKUP($B19,'raw data'!$A:$JI,27+N$2,FALSE())</f>
        <v>5</v>
      </c>
      <c r="O19" s="8" t="str">
        <f>VLOOKUP($B19,'raw data'!$A:$JI,27+O$2,FALSE())</f>
        <v>Networking, Education, CyberSec</v>
      </c>
      <c r="P19" s="8" t="str">
        <f>VLOOKUP($B19,'raw data'!$A:$JI,27+P$2,FALSE())</f>
        <v>Yes</v>
      </c>
      <c r="Q19" s="8">
        <f>VLOOKUP($B19,'raw data'!$A:$JI,27+Q$2,FALSE())</f>
        <v>0.5</v>
      </c>
      <c r="R19" s="8" t="str">
        <f>VLOOKUP($B19,'raw data'!$A:$JI,27+R$2,FALSE())</f>
        <v>I was an IT office member. Lot with networking and System Engineering</v>
      </c>
      <c r="S19" s="8" t="str">
        <f>VLOOKUP($B19,'raw data'!$A:$JI,27+S$2,FALSE())</f>
        <v>No</v>
      </c>
      <c r="T19" s="8">
        <f>VLOOKUP($B19,'raw data'!$A:$JI,27+T$2,FALSE())</f>
        <v>0</v>
      </c>
      <c r="U19" s="8" t="str">
        <f>VLOOKUP($B19,'raw data'!$A:$JI,27+U$2,FALSE())</f>
        <v>None</v>
      </c>
      <c r="V19" s="8">
        <f>VLOOKUP($B19,'raw data'!$A:$JI,27+V$2,FALSE())</f>
        <v>-99</v>
      </c>
      <c r="W19" s="8" t="str">
        <f>VLOOKUP($B19,'raw data'!$A:$JI,27+W$2,FALSE())</f>
        <v>Beginner</v>
      </c>
      <c r="X19" s="8" t="str">
        <f>VLOOKUP($B19,'raw data'!$A:$JI,27+X$2,FALSE())</f>
        <v>Competent</v>
      </c>
      <c r="Y19" s="8" t="str">
        <f>VLOOKUP($B19,'raw data'!$A:$JI,27+Y$2,FALSE())</f>
        <v>Competent</v>
      </c>
      <c r="Z19" s="8" t="str">
        <f>VLOOKUP($B19,'raw data'!$A:$JI,27+Z$2,FALSE())</f>
        <v>Novice</v>
      </c>
      <c r="AA19" s="8" t="str">
        <f>VLOOKUP($B19,'raw data'!$A:$JI,27+AA$2,FALSE())</f>
        <v>Novice</v>
      </c>
      <c r="AB19" s="8" t="str">
        <f>VLOOKUP($B19,'raw data'!$A:$JI,27+AB$2,FALSE())</f>
        <v>Beginner</v>
      </c>
      <c r="AC19" s="8" t="str">
        <f>VLOOKUP($B19,'raw data'!$A:$JI,27+AC$2,FALSE())</f>
        <v>Novice</v>
      </c>
      <c r="AD19" s="8" t="str">
        <f>VLOOKUP($B19,'raw data'!$A:$JI,27+AD$2,FALSE())</f>
        <v>Competent</v>
      </c>
      <c r="AE19" s="8">
        <f>IF($G19="P1",VLOOKUP($B19,'raw data'!$A:$JI,ColumnsReferences!$B$2,FALSE()),VLOOKUP($B19,'raw data'!$A:$JI,ColumnsReferences!$C$2,FALSE()))</f>
        <v>300.00299999999999</v>
      </c>
      <c r="AF19" s="8">
        <f>IF($G19="P1",VLOOKUP($D19,ColumnsReferences!$A:$C,2,FALSE()),VLOOKUP($D19,ColumnsReferences!$A:$C,3,FALSE()))</f>
        <v>247</v>
      </c>
      <c r="AG19" s="8">
        <f>VLOOKUP($B19,'raw data'!$A:$JI,$AF19,FALSE())</f>
        <v>379.411</v>
      </c>
      <c r="AH19" s="8" t="str">
        <f>VLOOKUP($B19,'raw data'!$A:$JI,$AF19+AH$2,FALSE())</f>
        <v>Insignificant,Minor,Severe</v>
      </c>
      <c r="AI19" s="8" t="str">
        <f>VLOOKUP($B19,'raw data'!$A:$JI,$AF19+AI$2,FALSE())</f>
        <v>Sure</v>
      </c>
      <c r="AJ19" s="8" t="str">
        <f>VLOOKUP($B19,'raw data'!$A:$JI,$AF19+AJ$2,FALSE())</f>
        <v>Simple</v>
      </c>
      <c r="AK19" s="8" t="str">
        <f>VLOOKUP($B19,'raw data'!$A:$JI,$AF19+AK$2,FALSE())</f>
        <v>Customer's browser infected by Trojan and this leads to alteration of transaction data,Denial-of-service attack,Smartphone infected by malware and this leads to alteration of transaction data,Web-application goes down</v>
      </c>
      <c r="AL19" s="8" t="str">
        <f>VLOOKUP($B19,'raw data'!$A:$JI,$AF19+AL$2,FALSE())</f>
        <v>Sure</v>
      </c>
      <c r="AM19" s="8" t="str">
        <f>VLOOKUP($B19,'raw data'!$A:$JI,$AF19+AM$2,FALSE())</f>
        <v>On average</v>
      </c>
      <c r="AN19" s="8" t="str">
        <f>VLOOKUP($B19,'raw data'!$A:$JI,$AF19+AN$2,FALSE())</f>
        <v>Strengthen authentication of transaction in web application,Strengthen verification and validation procedures</v>
      </c>
      <c r="AO19" s="8" t="str">
        <f>VLOOKUP($B19,'raw data'!$A:$JI,$AF19+AO$2,FALSE())</f>
        <v>Sure</v>
      </c>
      <c r="AP19" s="8" t="str">
        <f>VLOOKUP($B19,'raw data'!$A:$JI,$AF19+AP$2,FALSE())</f>
        <v>Simple</v>
      </c>
      <c r="AQ19" s="8" t="str">
        <f>VLOOKUP($B19,'raw data'!$A:$JI,$AF19+AQ$2,FALSE())</f>
        <v>Critical</v>
      </c>
      <c r="AR19" s="8" t="str">
        <f>VLOOKUP($B19,'raw data'!$A:$JI,$AF19+AR$2,FALSE())</f>
        <v>Not sure enough</v>
      </c>
      <c r="AS19" s="8" t="str">
        <f>VLOOKUP($B19,'raw data'!$A:$JI,$AF19+AS$2,FALSE())</f>
        <v>Difficult</v>
      </c>
      <c r="AT19" s="8" t="str">
        <f>VLOOKUP($B19,'raw data'!$A:$JI,$AF19+AT$2,FALSE())</f>
        <v>Denial-of-service attack</v>
      </c>
      <c r="AU19" s="8" t="str">
        <f>VLOOKUP($B19,'raw data'!$A:$JI,$AF19+AU$2,FALSE())</f>
        <v>Not sure enough</v>
      </c>
      <c r="AV19" s="8" t="str">
        <f>VLOOKUP($B19,'raw data'!$A:$JI,$AF19+AV$2,FALSE())</f>
        <v>Difficult</v>
      </c>
      <c r="AW19" s="8" t="str">
        <f>VLOOKUP($B19,'raw data'!$A:$JI,$AF19+AW$2,FALSE())</f>
        <v>Severe</v>
      </c>
      <c r="AX19" s="8" t="str">
        <f>VLOOKUP($B19,'raw data'!$A:$JI,$AF19+AX$2,FALSE())</f>
        <v>Sure enough</v>
      </c>
      <c r="AY19" s="8" t="str">
        <f>VLOOKUP($B19,'raw data'!$A:$JI,$AF19+AY$2,FALSE())</f>
        <v>On average</v>
      </c>
      <c r="AZ19" s="8">
        <f>IF($G19="P1",ColumnsReferences!$B$9,ColumnsReferences!$C$9)</f>
        <v>166</v>
      </c>
      <c r="BA19" s="8">
        <f>VLOOKUP($B19,'raw data'!$A:$JI,$AZ19,FALSE())</f>
        <v>57.875999999999998</v>
      </c>
      <c r="BB19" s="8" t="str">
        <f>IF($G19="P2",VLOOKUP($B19,'raw data'!$A:$JI,$AZ19+2,FALSE()),"-99")</f>
        <v>Disagree</v>
      </c>
      <c r="BC19" s="8" t="str">
        <f>IF($G19="P1",VLOOKUP($B19,'raw data'!$A:$JI,$AZ19+BC$2,FALSE()),VLOOKUP($B19,'raw data'!$A:$JI,$AZ19+BC$2+1,FALSE()))</f>
        <v>Strongly agree</v>
      </c>
      <c r="BD19" s="8" t="str">
        <f>IF($G19="P1",VLOOKUP($B19,'raw data'!$A:$JI,$AZ19+BD$2,FALSE()),VLOOKUP($B19,'raw data'!$A:$JI,$AZ19+BD$2+1,FALSE()))</f>
        <v>Agree</v>
      </c>
      <c r="BE19" s="8" t="str">
        <f>IF($G19="P1",VLOOKUP($B19,'raw data'!$A:$JI,$AZ19+BE$2,FALSE()),VLOOKUP($B19,'raw data'!$A:$JI,$AZ19+BE$2+1,FALSE()))</f>
        <v>Agree</v>
      </c>
      <c r="BF19" s="8" t="str">
        <f>IF($G19="P1",VLOOKUP($B19,'raw data'!$A:$JI,$AZ19+BF$2,FALSE()),VLOOKUP($B19,'raw data'!$A:$JI,$AZ19+BF$2+1,FALSE()))</f>
        <v>Disagree</v>
      </c>
      <c r="BG19" s="8" t="str">
        <f>IF($G19="P1",VLOOKUP($B19,'raw data'!$A:$JI,$AZ19+BG$2,FALSE()),VLOOKUP($B19,'raw data'!$A:$JI,$AZ19+BG$2+1,FALSE()))</f>
        <v>Not certain</v>
      </c>
      <c r="BH19" s="8" t="str">
        <f>IF($G19="P1",IF($E19="Tabular",VLOOKUP($B19,'raw data'!$A:$JI,$AZ19+BH$2+2,FALSE()),VLOOKUP($B19,'raw data'!$A:$JI,$AZ19+BH$2,FALSE())),"-99")</f>
        <v>-99</v>
      </c>
      <c r="BI19" s="8" t="str">
        <f>IF($G19="P2",IF($E19="Tabular",VLOOKUP($B19,'raw data'!$A:$JI,$AZ19+BI$2+2,FALSE()),VLOOKUP($B19,'raw data'!$A:$JI,$AZ19+BI$2,FALSE())),"-99")</f>
        <v>Disagree</v>
      </c>
      <c r="BJ19" s="8" t="str">
        <f>IF(G19="P1",IF($E19="Tabular",VLOOKUP($B19,'raw data'!$A:$JI,$AZ19+BJ$2+2,FALSE()),VLOOKUP($B19,'raw data'!$A:$JI,$AZ19+BJ$2,FALSE())),IF($E19="Tabular",VLOOKUP($B19,'raw data'!$A:$JI,$AZ19+BJ$2+3,FALSE()),VLOOKUP($B19,'raw data'!$A:$JI,$AZ19+BJ$2+1,FALSE())))</f>
        <v>Agree</v>
      </c>
      <c r="BK19" s="8" t="str">
        <f>IF(G19="P1",VLOOKUP($B19,'raw data'!$A:$JI,$AZ19+BK$2,FALSE()),VLOOKUP($B19,'raw data'!$A:$JI,$AZ19+BK$2+1,FALSE()))</f>
        <v>Agree</v>
      </c>
    </row>
    <row r="20" spans="1:63" x14ac:dyDescent="0.2">
      <c r="A20" s="8" t="str">
        <f t="shared" si="0"/>
        <v>R_1oFpDP5RAxmSXWG-P1</v>
      </c>
      <c r="B20" s="8" t="s">
        <v>909</v>
      </c>
      <c r="C20" s="8">
        <f>VLOOKUP($B20,'raw data'!$A:$JI,7,FALSE())</f>
        <v>3090</v>
      </c>
      <c r="D20" s="8" t="str">
        <f>VLOOKUP($B20,'raw data'!$A:$JI,268,FALSE())</f>
        <v>Tabular-G2</v>
      </c>
      <c r="E20" s="8" t="str">
        <f t="shared" si="1"/>
        <v>Tabular</v>
      </c>
      <c r="F20" s="8" t="str">
        <f t="shared" si="2"/>
        <v>G2</v>
      </c>
      <c r="G20" s="8" t="s">
        <v>534</v>
      </c>
      <c r="H20" s="8">
        <f>VLOOKUP($B20,'raw data'!$A:$JI,21,FALSE())</f>
        <v>105.47799999999999</v>
      </c>
      <c r="I20" s="8">
        <f>VLOOKUP($B20,'raw data'!$A:$JI,26,FALSE())</f>
        <v>58.552</v>
      </c>
      <c r="J20" s="8">
        <f>VLOOKUP($B20,'raw data'!$A:$JI,27+J$2,FALSE())</f>
        <v>37</v>
      </c>
      <c r="K20" s="8" t="str">
        <f>VLOOKUP($B20,'raw data'!$A:$JI,27+K$2,FALSE())</f>
        <v>Male</v>
      </c>
      <c r="L20" s="8" t="str">
        <f>VLOOKUP($B20,'raw data'!$A:$JI,27+L$2,FALSE())</f>
        <v>No</v>
      </c>
      <c r="M20" s="8" t="str">
        <f>VLOOKUP($B20,'raw data'!$A:$JI,27+M$2,FALSE())</f>
        <v>Upper-Intermediate (B2)</v>
      </c>
      <c r="N20" s="8">
        <f>VLOOKUP($B20,'raw data'!$A:$JI,27+N$2,FALSE())</f>
        <v>5</v>
      </c>
      <c r="O20" s="8" t="str">
        <f>VLOOKUP($B20,'raw data'!$A:$JI,27+O$2,FALSE())</f>
        <v>Informatics, computer science</v>
      </c>
      <c r="P20" s="8" t="str">
        <f>VLOOKUP($B20,'raw data'!$A:$JI,27+P$2,FALSE())</f>
        <v>Yes</v>
      </c>
      <c r="Q20" s="8">
        <f>VLOOKUP($B20,'raw data'!$A:$JI,27+Q$2,FALSE())</f>
        <v>12</v>
      </c>
      <c r="R20" s="8" t="str">
        <f>VLOOKUP($B20,'raw data'!$A:$JI,27+R$2,FALSE())</f>
        <v xml:space="preserve">head of subdivision IT network, network administrator </v>
      </c>
      <c r="S20" s="8" t="str">
        <f>VLOOKUP($B20,'raw data'!$A:$JI,27+S$2,FALSE())</f>
        <v>Yes</v>
      </c>
      <c r="T20" s="8" t="str">
        <f>VLOOKUP($B20,'raw data'!$A:$JI,27+T$2,FALSE())</f>
        <v>member of implementation ISO 27001</v>
      </c>
      <c r="U20" s="8" t="str">
        <f>VLOOKUP($B20,'raw data'!$A:$JI,27+U$2,FALSE())</f>
        <v>ISO 27001,Other, domain or national specific methodology. Please specify (separated by comma (,) ):</v>
      </c>
      <c r="V20" s="8" t="str">
        <f>VLOOKUP($B20,'raw data'!$A:$JI,27+V$2,FALSE())</f>
        <v>ISO 9001</v>
      </c>
      <c r="W20" s="8" t="str">
        <f>VLOOKUP($B20,'raw data'!$A:$JI,27+W$2,FALSE())</f>
        <v>Beginner</v>
      </c>
      <c r="X20" s="8" t="str">
        <f>VLOOKUP($B20,'raw data'!$A:$JI,27+X$2,FALSE())</f>
        <v>Beginner</v>
      </c>
      <c r="Y20" s="8" t="str">
        <f>VLOOKUP($B20,'raw data'!$A:$JI,27+Y$2,FALSE())</f>
        <v>Competent</v>
      </c>
      <c r="Z20" s="8" t="str">
        <f>VLOOKUP($B20,'raw data'!$A:$JI,27+Z$2,FALSE())</f>
        <v>Competent</v>
      </c>
      <c r="AA20" s="8" t="str">
        <f>VLOOKUP($B20,'raw data'!$A:$JI,27+AA$2,FALSE())</f>
        <v>Competent</v>
      </c>
      <c r="AB20" s="8" t="str">
        <f>VLOOKUP($B20,'raw data'!$A:$JI,27+AB$2,FALSE())</f>
        <v>Beginner</v>
      </c>
      <c r="AC20" s="8" t="str">
        <f>VLOOKUP($B20,'raw data'!$A:$JI,27+AC$2,FALSE())</f>
        <v>Beginner</v>
      </c>
      <c r="AD20" s="8" t="str">
        <f>VLOOKUP($B20,'raw data'!$A:$JI,27+AD$2,FALSE())</f>
        <v>Beginner</v>
      </c>
      <c r="AE20" s="8">
        <f>IF($G20="P1",VLOOKUP($B20,'raw data'!$A:$JI,ColumnsReferences!$B$2,FALSE()),VLOOKUP($B20,'raw data'!$A:$JI,ColumnsReferences!$C$2,FALSE()))</f>
        <v>475.82</v>
      </c>
      <c r="AF20" s="8">
        <f>IF($G20="P1",VLOOKUP($D20,ColumnsReferences!$A:$C,2,FALSE()),VLOOKUP($D20,ColumnsReferences!$A:$C,3,FALSE()))</f>
        <v>203</v>
      </c>
      <c r="AG20" s="8">
        <f>VLOOKUP($B20,'raw data'!$A:$JI,$AF20,FALSE())</f>
        <v>1041.587</v>
      </c>
      <c r="AH20" s="8" t="str">
        <f>VLOOKUP($B20,'raw data'!$A:$JI,$AF20+AH$2,FALSE())</f>
        <v>Lack of mechanisms for authentication of app,Weak malware protection</v>
      </c>
      <c r="AI20" s="8" t="str">
        <f>VLOOKUP($B20,'raw data'!$A:$JI,$AF20+AI$2,FALSE())</f>
        <v>Sure enough</v>
      </c>
      <c r="AJ20" s="8" t="str">
        <f>VLOOKUP($B20,'raw data'!$A:$JI,$AF20+AJ$2,FALSE())</f>
        <v>Simple</v>
      </c>
      <c r="AK20" s="8" t="str">
        <f>VLOOKUP($B20,'raw data'!$A:$JI,$AF20+AK$2,FALSE())</f>
        <v>Unauthorized access to customer account via fake app,Unauthorized access to customer account via web application</v>
      </c>
      <c r="AL20" s="8" t="str">
        <f>VLOOKUP($B20,'raw data'!$A:$JI,$AF20+AL$2,FALSE())</f>
        <v>Sure enough</v>
      </c>
      <c r="AM20" s="8" t="str">
        <f>VLOOKUP($B20,'raw data'!$A:$JI,$AF20+AM$2,FALSE())</f>
        <v>Simple</v>
      </c>
      <c r="AN20" s="8" t="str">
        <f>VLOOKUP($B20,'raw data'!$A:$JI,$AF20+AN$2,FALSE())</f>
        <v>Fake banking app offered on application store and this leads to sniffing customer credentials,Keylogger installed on customer's computer leads to sniffing customer credentials,Spear-phishing attack on customers leads to sniffing customer credentials</v>
      </c>
      <c r="AO20" s="8" t="str">
        <f>VLOOKUP($B20,'raw data'!$A:$JI,$AF20+AO$2,FALSE())</f>
        <v>Sure enough</v>
      </c>
      <c r="AP20" s="8" t="str">
        <f>VLOOKUP($B20,'raw data'!$A:$JI,$AF20+AP$2,FALSE())</f>
        <v>Simple</v>
      </c>
      <c r="AQ20" s="8" t="str">
        <f>VLOOKUP($B20,'raw data'!$A:$JI,$AF20+AQ$2,FALSE())</f>
        <v>Cyber criminal,Hacker</v>
      </c>
      <c r="AR20" s="8" t="str">
        <f>VLOOKUP($B20,'raw data'!$A:$JI,$AF20+AR$2,FALSE())</f>
        <v>Sure enough</v>
      </c>
      <c r="AS20" s="8" t="str">
        <f>VLOOKUP($B20,'raw data'!$A:$JI,$AF20+AS$2,FALSE())</f>
        <v>Simple</v>
      </c>
      <c r="AT20" s="8" t="str">
        <f>VLOOKUP($B20,'raw data'!$A:$JI,$AF20+AT$2,FALSE())</f>
        <v>Certain</v>
      </c>
      <c r="AU20" s="8" t="str">
        <f>VLOOKUP($B20,'raw data'!$A:$JI,$AF20+AU$2,FALSE())</f>
        <v>Sure enough</v>
      </c>
      <c r="AV20" s="8" t="str">
        <f>VLOOKUP($B20,'raw data'!$A:$JI,$AF20+AV$2,FALSE())</f>
        <v>Simple</v>
      </c>
      <c r="AW20" s="8" t="str">
        <f>VLOOKUP($B20,'raw data'!$A:$JI,$AF20+AW$2,FALSE())</f>
        <v>Poor security awareness,Weak malware protection</v>
      </c>
      <c r="AX20" s="8" t="str">
        <f>VLOOKUP($B20,'raw data'!$A:$JI,$AF20+AX$2,FALSE())</f>
        <v>Sure enough</v>
      </c>
      <c r="AY20" s="8" t="str">
        <f>VLOOKUP($B20,'raw data'!$A:$JI,$AF20+AY$2,FALSE())</f>
        <v>Simple</v>
      </c>
      <c r="AZ20" s="8">
        <f>IF($G20="P1",ColumnsReferences!$B$9,ColumnsReferences!$C$9)</f>
        <v>99</v>
      </c>
      <c r="BA20" s="8">
        <f>VLOOKUP($B20,'raw data'!$A:$JI,$AZ20,FALSE())</f>
        <v>44.924999999999997</v>
      </c>
      <c r="BB20" s="8" t="str">
        <f>IF($G20="P2",VLOOKUP($B20,'raw data'!$A:$JI,$AZ20+2,FALSE()),"-99")</f>
        <v>-99</v>
      </c>
      <c r="BC20" s="8" t="str">
        <f>IF($G20="P1",VLOOKUP($B20,'raw data'!$A:$JI,$AZ20+BC$2,FALSE()),VLOOKUP($B20,'raw data'!$A:$JI,$AZ20+BC$2+1,FALSE()))</f>
        <v>Agree</v>
      </c>
      <c r="BD20" s="8" t="str">
        <f>IF($G20="P1",VLOOKUP($B20,'raw data'!$A:$JI,$AZ20+BD$2,FALSE()),VLOOKUP($B20,'raw data'!$A:$JI,$AZ20+BD$2+1,FALSE()))</f>
        <v>Agree</v>
      </c>
      <c r="BE20" s="8" t="str">
        <f>IF($G20="P1",VLOOKUP($B20,'raw data'!$A:$JI,$AZ20+BE$2,FALSE()),VLOOKUP($B20,'raw data'!$A:$JI,$AZ20+BE$2+1,FALSE()))</f>
        <v>Agree</v>
      </c>
      <c r="BF20" s="8" t="str">
        <f>IF($G20="P1",VLOOKUP($B20,'raw data'!$A:$JI,$AZ20+BF$2,FALSE()),VLOOKUP($B20,'raw data'!$A:$JI,$AZ20+BF$2+1,FALSE()))</f>
        <v>Agree</v>
      </c>
      <c r="BG20" s="8" t="str">
        <f>IF($G20="P1",VLOOKUP($B20,'raw data'!$A:$JI,$AZ20+BG$2,FALSE()),VLOOKUP($B20,'raw data'!$A:$JI,$AZ20+BG$2+1,FALSE()))</f>
        <v>Agree</v>
      </c>
      <c r="BH20" s="8" t="str">
        <f>IF($G20="P1",IF($E20="Tabular",VLOOKUP($B20,'raw data'!$A:$JI,$AZ20+BH$2+2,FALSE()),VLOOKUP($B20,'raw data'!$A:$JI,$AZ20+BH$2,FALSE())),"-99")</f>
        <v>Agree</v>
      </c>
      <c r="BI20" s="8" t="str">
        <f>IF($G20="P2",IF($E20="Tabular",VLOOKUP($B20,'raw data'!$A:$JI,$AZ20+BI$2+2,FALSE()),VLOOKUP($B20,'raw data'!$A:$JI,$AZ20+BI$2,FALSE())),"-99")</f>
        <v>-99</v>
      </c>
      <c r="BJ20" s="8" t="str">
        <f>IF(G20="P1",IF($E20="Tabular",VLOOKUP($B20,'raw data'!$A:$JI,$AZ20+BJ$2+2,FALSE()),VLOOKUP($B20,'raw data'!$A:$JI,$AZ20+BJ$2,FALSE())),IF($E20="Tabular",VLOOKUP($B20,'raw data'!$A:$JI,$AZ20+BJ$2+3,FALSE()),VLOOKUP($B20,'raw data'!$A:$JI,$AZ20+BJ$2+1,FALSE())))</f>
        <v>Agree</v>
      </c>
      <c r="BK20" s="8" t="str">
        <f>IF(G20="P1",VLOOKUP($B20,'raw data'!$A:$JI,$AZ20+BK$2,FALSE()),VLOOKUP($B20,'raw data'!$A:$JI,$AZ20+BK$2+1,FALSE()))</f>
        <v>Agree</v>
      </c>
    </row>
    <row r="21" spans="1:63" x14ac:dyDescent="0.2">
      <c r="A21" s="8" t="str">
        <f t="shared" si="0"/>
        <v>R_1oFpDP5RAxmSXWG-P2</v>
      </c>
      <c r="B21" s="8" t="s">
        <v>909</v>
      </c>
      <c r="C21" s="8">
        <f>VLOOKUP($B21,'raw data'!$A:$JI,7,FALSE())</f>
        <v>3090</v>
      </c>
      <c r="D21" s="8" t="str">
        <f>VLOOKUP($B21,'raw data'!$A:$JI,268,FALSE())</f>
        <v>Tabular-G2</v>
      </c>
      <c r="E21" s="8" t="str">
        <f t="shared" si="1"/>
        <v>Tabular</v>
      </c>
      <c r="F21" s="8" t="str">
        <f t="shared" si="2"/>
        <v>G2</v>
      </c>
      <c r="G21" s="10" t="s">
        <v>536</v>
      </c>
      <c r="H21" s="8">
        <f>VLOOKUP($B21,'raw data'!$A:$JI,21,FALSE())</f>
        <v>105.47799999999999</v>
      </c>
      <c r="I21" s="8">
        <f>VLOOKUP($B21,'raw data'!$A:$JI,26,FALSE())</f>
        <v>58.552</v>
      </c>
      <c r="J21" s="8">
        <f>VLOOKUP($B21,'raw data'!$A:$JI,27+J$2,FALSE())</f>
        <v>37</v>
      </c>
      <c r="K21" s="8" t="str">
        <f>VLOOKUP($B21,'raw data'!$A:$JI,27+K$2,FALSE())</f>
        <v>Male</v>
      </c>
      <c r="L21" s="8" t="str">
        <f>VLOOKUP($B21,'raw data'!$A:$JI,27+L$2,FALSE())</f>
        <v>No</v>
      </c>
      <c r="M21" s="8" t="str">
        <f>VLOOKUP($B21,'raw data'!$A:$JI,27+M$2,FALSE())</f>
        <v>Upper-Intermediate (B2)</v>
      </c>
      <c r="N21" s="8">
        <f>VLOOKUP($B21,'raw data'!$A:$JI,27+N$2,FALSE())</f>
        <v>5</v>
      </c>
      <c r="O21" s="8" t="str">
        <f>VLOOKUP($B21,'raw data'!$A:$JI,27+O$2,FALSE())</f>
        <v>Informatics, computer science</v>
      </c>
      <c r="P21" s="8" t="str">
        <f>VLOOKUP($B21,'raw data'!$A:$JI,27+P$2,FALSE())</f>
        <v>Yes</v>
      </c>
      <c r="Q21" s="8">
        <f>VLOOKUP($B21,'raw data'!$A:$JI,27+Q$2,FALSE())</f>
        <v>12</v>
      </c>
      <c r="R21" s="8" t="str">
        <f>VLOOKUP($B21,'raw data'!$A:$JI,27+R$2,FALSE())</f>
        <v xml:space="preserve">head of subdivision IT network, network administrator </v>
      </c>
      <c r="S21" s="8" t="str">
        <f>VLOOKUP($B21,'raw data'!$A:$JI,27+S$2,FALSE())</f>
        <v>Yes</v>
      </c>
      <c r="T21" s="8" t="str">
        <f>VLOOKUP($B21,'raw data'!$A:$JI,27+T$2,FALSE())</f>
        <v>member of implementation ISO 27001</v>
      </c>
      <c r="U21" s="8" t="str">
        <f>VLOOKUP($B21,'raw data'!$A:$JI,27+U$2,FALSE())</f>
        <v>ISO 27001,Other, domain or national specific methodology. Please specify (separated by comma (,) ):</v>
      </c>
      <c r="V21" s="8" t="str">
        <f>VLOOKUP($B21,'raw data'!$A:$JI,27+V$2,FALSE())</f>
        <v>ISO 9001</v>
      </c>
      <c r="W21" s="8" t="str">
        <f>VLOOKUP($B21,'raw data'!$A:$JI,27+W$2,FALSE())</f>
        <v>Beginner</v>
      </c>
      <c r="X21" s="8" t="str">
        <f>VLOOKUP($B21,'raw data'!$A:$JI,27+X$2,FALSE())</f>
        <v>Beginner</v>
      </c>
      <c r="Y21" s="8" t="str">
        <f>VLOOKUP($B21,'raw data'!$A:$JI,27+Y$2,FALSE())</f>
        <v>Competent</v>
      </c>
      <c r="Z21" s="8" t="str">
        <f>VLOOKUP($B21,'raw data'!$A:$JI,27+Z$2,FALSE())</f>
        <v>Competent</v>
      </c>
      <c r="AA21" s="8" t="str">
        <f>VLOOKUP($B21,'raw data'!$A:$JI,27+AA$2,FALSE())</f>
        <v>Competent</v>
      </c>
      <c r="AB21" s="8" t="str">
        <f>VLOOKUP($B21,'raw data'!$A:$JI,27+AB$2,FALSE())</f>
        <v>Beginner</v>
      </c>
      <c r="AC21" s="8" t="str">
        <f>VLOOKUP($B21,'raw data'!$A:$JI,27+AC$2,FALSE())</f>
        <v>Beginner</v>
      </c>
      <c r="AD21" s="8" t="str">
        <f>VLOOKUP($B21,'raw data'!$A:$JI,27+AD$2,FALSE())</f>
        <v>Beginner</v>
      </c>
      <c r="AE21" s="8">
        <f>IF($G21="P1",VLOOKUP($B21,'raw data'!$A:$JI,ColumnsReferences!$B$2,FALSE()),VLOOKUP($B21,'raw data'!$A:$JI,ColumnsReferences!$C$2,FALSE()))</f>
        <v>300.005</v>
      </c>
      <c r="AF21" s="8">
        <f>IF($G21="P1",VLOOKUP($D21,ColumnsReferences!$A:$C,2,FALSE()),VLOOKUP($D21,ColumnsReferences!$A:$C,3,FALSE()))</f>
        <v>247</v>
      </c>
      <c r="AG21" s="8">
        <f>VLOOKUP($B21,'raw data'!$A:$JI,$AF21,FALSE())</f>
        <v>573.26900000000001</v>
      </c>
      <c r="AH21" s="8" t="str">
        <f>VLOOKUP($B21,'raw data'!$A:$JI,$AF21+AH$2,FALSE())</f>
        <v>Denial-of-service attack,Poor security awareness,System failure</v>
      </c>
      <c r="AI21" s="8" t="str">
        <f>VLOOKUP($B21,'raw data'!$A:$JI,$AF21+AI$2,FALSE())</f>
        <v>Not sure enough</v>
      </c>
      <c r="AJ21" s="8" t="str">
        <f>VLOOKUP($B21,'raw data'!$A:$JI,$AF21+AJ$2,FALSE())</f>
        <v>Simple</v>
      </c>
      <c r="AK21" s="8" t="str">
        <f>VLOOKUP($B21,'raw data'!$A:$JI,$AF21+AK$2,FALSE())</f>
        <v>Online banking service goes down,Web-application goes down</v>
      </c>
      <c r="AL21" s="8" t="str">
        <f>VLOOKUP($B21,'raw data'!$A:$JI,$AF21+AL$2,FALSE())</f>
        <v>Not sure enough</v>
      </c>
      <c r="AM21" s="8" t="str">
        <f>VLOOKUP($B21,'raw data'!$A:$JI,$AF21+AM$2,FALSE())</f>
        <v>Simple</v>
      </c>
      <c r="AN21" s="8" t="str">
        <f>VLOOKUP($B21,'raw data'!$A:$JI,$AF21+AN$2,FALSE())</f>
        <v>Conduct regular searches for fake apps,Regularly inform customers about security best practices,Strengthen verification and validation procedures</v>
      </c>
      <c r="AO21" s="8" t="str">
        <f>VLOOKUP($B21,'raw data'!$A:$JI,$AF21+AO$2,FALSE())</f>
        <v>Not sure enough</v>
      </c>
      <c r="AP21" s="8" t="str">
        <f>VLOOKUP($B21,'raw data'!$A:$JI,$AF21+AP$2,FALSE())</f>
        <v>Simple</v>
      </c>
      <c r="AQ21" s="8" t="str">
        <f>VLOOKUP($B21,'raw data'!$A:$JI,$AF21+AQ$2,FALSE())</f>
        <v>Severe</v>
      </c>
      <c r="AR21" s="8" t="str">
        <f>VLOOKUP($B21,'raw data'!$A:$JI,$AF21+AR$2,FALSE())</f>
        <v>Not sure enough</v>
      </c>
      <c r="AS21" s="8" t="str">
        <f>VLOOKUP($B21,'raw data'!$A:$JI,$AF21+AS$2,FALSE())</f>
        <v>Simple</v>
      </c>
      <c r="AT21" s="8" t="str">
        <f>VLOOKUP($B21,'raw data'!$A:$JI,$AF21+AT$2,FALSE())</f>
        <v>Poor security awareness,Weak malware protection</v>
      </c>
      <c r="AU21" s="8" t="str">
        <f>VLOOKUP($B21,'raw data'!$A:$JI,$AF21+AU$2,FALSE())</f>
        <v>Not sure enough</v>
      </c>
      <c r="AV21" s="8" t="str">
        <f>VLOOKUP($B21,'raw data'!$A:$JI,$AF21+AV$2,FALSE())</f>
        <v>Simple</v>
      </c>
      <c r="AW21" s="8" t="str">
        <f>VLOOKUP($B21,'raw data'!$A:$JI,$AF21+AW$2,FALSE())</f>
        <v>Severe</v>
      </c>
      <c r="AX21" s="8" t="str">
        <f>VLOOKUP($B21,'raw data'!$A:$JI,$AF21+AX$2,FALSE())</f>
        <v>Unsure</v>
      </c>
      <c r="AY21" s="8" t="str">
        <f>VLOOKUP($B21,'raw data'!$A:$JI,$AF21+AY$2,FALSE())</f>
        <v>Simple</v>
      </c>
      <c r="AZ21" s="8">
        <f>IF($G21="P1",ColumnsReferences!$B$9,ColumnsReferences!$C$9)</f>
        <v>166</v>
      </c>
      <c r="BA21" s="8">
        <f>VLOOKUP($B21,'raw data'!$A:$JI,$AZ21,FALSE())</f>
        <v>25.925999999999998</v>
      </c>
      <c r="BB21" s="8" t="str">
        <f>IF($G21="P2",VLOOKUP($B21,'raw data'!$A:$JI,$AZ21+2,FALSE()),"-99")</f>
        <v>Not certain</v>
      </c>
      <c r="BC21" s="8" t="str">
        <f>IF($G21="P1",VLOOKUP($B21,'raw data'!$A:$JI,$AZ21+BC$2,FALSE()),VLOOKUP($B21,'raw data'!$A:$JI,$AZ21+BC$2+1,FALSE()))</f>
        <v>Not certain</v>
      </c>
      <c r="BD21" s="8" t="str">
        <f>IF($G21="P1",VLOOKUP($B21,'raw data'!$A:$JI,$AZ21+BD$2,FALSE()),VLOOKUP($B21,'raw data'!$A:$JI,$AZ21+BD$2+1,FALSE()))</f>
        <v>Agree</v>
      </c>
      <c r="BE21" s="8" t="str">
        <f>IF($G21="P1",VLOOKUP($B21,'raw data'!$A:$JI,$AZ21+BE$2,FALSE()),VLOOKUP($B21,'raw data'!$A:$JI,$AZ21+BE$2+1,FALSE()))</f>
        <v>Agree</v>
      </c>
      <c r="BF21" s="8" t="str">
        <f>IF($G21="P1",VLOOKUP($B21,'raw data'!$A:$JI,$AZ21+BF$2,FALSE()),VLOOKUP($B21,'raw data'!$A:$JI,$AZ21+BF$2+1,FALSE()))</f>
        <v>Agree</v>
      </c>
      <c r="BG21" s="8" t="str">
        <f>IF($G21="P1",VLOOKUP($B21,'raw data'!$A:$JI,$AZ21+BG$2,FALSE()),VLOOKUP($B21,'raw data'!$A:$JI,$AZ21+BG$2+1,FALSE()))</f>
        <v>Not certain</v>
      </c>
      <c r="BH21" s="8" t="str">
        <f>IF($G21="P1",IF($E21="Tabular",VLOOKUP($B21,'raw data'!$A:$JI,$AZ21+BH$2+2,FALSE()),VLOOKUP($B21,'raw data'!$A:$JI,$AZ21+BH$2,FALSE())),"-99")</f>
        <v>-99</v>
      </c>
      <c r="BI21" s="8" t="str">
        <f>IF($G21="P2",IF($E21="Tabular",VLOOKUP($B21,'raw data'!$A:$JI,$AZ21+BI$2+2,FALSE()),VLOOKUP($B21,'raw data'!$A:$JI,$AZ21+BI$2,FALSE())),"-99")</f>
        <v>Disagree</v>
      </c>
      <c r="BJ21" s="8" t="str">
        <f>IF(G21="P1",IF($E21="Tabular",VLOOKUP($B21,'raw data'!$A:$JI,$AZ21+BJ$2+2,FALSE()),VLOOKUP($B21,'raw data'!$A:$JI,$AZ21+BJ$2,FALSE())),IF($E21="Tabular",VLOOKUP($B21,'raw data'!$A:$JI,$AZ21+BJ$2+3,FALSE()),VLOOKUP($B21,'raw data'!$A:$JI,$AZ21+BJ$2+1,FALSE())))</f>
        <v>Not certain</v>
      </c>
      <c r="BK21" s="8" t="str">
        <f>IF(G21="P1",VLOOKUP($B21,'raw data'!$A:$JI,$AZ21+BK$2,FALSE()),VLOOKUP($B21,'raw data'!$A:$JI,$AZ21+BK$2+1,FALSE()))</f>
        <v>Agree</v>
      </c>
    </row>
    <row r="22" spans="1:63" x14ac:dyDescent="0.2">
      <c r="A22" s="8" t="str">
        <f t="shared" si="0"/>
        <v>R_1OvOkf4boOwgZJB-P1</v>
      </c>
      <c r="B22" s="8" t="s">
        <v>774</v>
      </c>
      <c r="C22" s="8">
        <f>VLOOKUP($B22,'raw data'!$A:$JI,7,FALSE())</f>
        <v>2425</v>
      </c>
      <c r="D22" s="8" t="str">
        <f>VLOOKUP($B22,'raw data'!$A:$JI,268,FALSE())</f>
        <v>Tabular-G2</v>
      </c>
      <c r="E22" s="8" t="str">
        <f t="shared" si="1"/>
        <v>Tabular</v>
      </c>
      <c r="F22" s="8" t="str">
        <f t="shared" si="2"/>
        <v>G2</v>
      </c>
      <c r="G22" s="8" t="s">
        <v>534</v>
      </c>
      <c r="H22" s="8">
        <f>VLOOKUP($B22,'raw data'!$A:$JI,21,FALSE())</f>
        <v>107.11199999999999</v>
      </c>
      <c r="I22" s="8">
        <f>VLOOKUP($B22,'raw data'!$A:$JI,26,FALSE())</f>
        <v>8.0180000000000007</v>
      </c>
      <c r="J22" s="8">
        <f>VLOOKUP($B22,'raw data'!$A:$JI,27+J$2,FALSE())</f>
        <v>25</v>
      </c>
      <c r="K22" s="8" t="str">
        <f>VLOOKUP($B22,'raw data'!$A:$JI,27+K$2,FALSE())</f>
        <v>Male</v>
      </c>
      <c r="L22" s="8" t="str">
        <f>VLOOKUP($B22,'raw data'!$A:$JI,27+L$2,FALSE())</f>
        <v>No</v>
      </c>
      <c r="M22" s="8" t="str">
        <f>VLOOKUP($B22,'raw data'!$A:$JI,27+M$2,FALSE())</f>
        <v>Advanced (C1)</v>
      </c>
      <c r="N22" s="8">
        <f>VLOOKUP($B22,'raw data'!$A:$JI,27+N$2,FALSE())</f>
        <v>5</v>
      </c>
      <c r="O22" s="8" t="str">
        <f>VLOOKUP($B22,'raw data'!$A:$JI,27+O$2,FALSE())</f>
        <v>Industrial Design Engineering,Mechanical Engineering,Computer Science</v>
      </c>
      <c r="P22" s="8" t="str">
        <f>VLOOKUP($B22,'raw data'!$A:$JI,27+P$2,FALSE())</f>
        <v>Yes</v>
      </c>
      <c r="Q22" s="8">
        <f>VLOOKUP($B22,'raw data'!$A:$JI,27+Q$2,FALSE())</f>
        <v>2</v>
      </c>
      <c r="R22" s="8" t="str">
        <f>VLOOKUP($B22,'raw data'!$A:$JI,27+R$2,FALSE())</f>
        <v>Videographer,Software Developer</v>
      </c>
      <c r="S22" s="8" t="str">
        <f>VLOOKUP($B22,'raw data'!$A:$JI,27+S$2,FALSE())</f>
        <v>No</v>
      </c>
      <c r="T22" s="8">
        <f>VLOOKUP($B22,'raw data'!$A:$JI,27+T$2,FALSE())</f>
        <v>0</v>
      </c>
      <c r="U22" s="8" t="str">
        <f>VLOOKUP($B22,'raw data'!$A:$JI,27+U$2,FALSE())</f>
        <v>None</v>
      </c>
      <c r="V22" s="8">
        <f>VLOOKUP($B22,'raw data'!$A:$JI,27+V$2,FALSE())</f>
        <v>-99</v>
      </c>
      <c r="W22" s="8" t="str">
        <f>VLOOKUP($B22,'raw data'!$A:$JI,27+W$2,FALSE())</f>
        <v>Novice</v>
      </c>
      <c r="X22" s="8" t="str">
        <f>VLOOKUP($B22,'raw data'!$A:$JI,27+X$2,FALSE())</f>
        <v>Novice</v>
      </c>
      <c r="Y22" s="8" t="str">
        <f>VLOOKUP($B22,'raw data'!$A:$JI,27+Y$2,FALSE())</f>
        <v>Novice</v>
      </c>
      <c r="Z22" s="8" t="str">
        <f>VLOOKUP($B22,'raw data'!$A:$JI,27+Z$2,FALSE())</f>
        <v>Novice</v>
      </c>
      <c r="AA22" s="8" t="str">
        <f>VLOOKUP($B22,'raw data'!$A:$JI,27+AA$2,FALSE())</f>
        <v>Novice</v>
      </c>
      <c r="AB22" s="8" t="str">
        <f>VLOOKUP($B22,'raw data'!$A:$JI,27+AB$2,FALSE())</f>
        <v>Novice</v>
      </c>
      <c r="AC22" s="8" t="str">
        <f>VLOOKUP($B22,'raw data'!$A:$JI,27+AC$2,FALSE())</f>
        <v>Beginner</v>
      </c>
      <c r="AD22" s="8" t="str">
        <f>VLOOKUP($B22,'raw data'!$A:$JI,27+AD$2,FALSE())</f>
        <v>Beginner</v>
      </c>
      <c r="AE22" s="8">
        <f>IF($G22="P1",VLOOKUP($B22,'raw data'!$A:$JI,ColumnsReferences!$B$2,FALSE()),VLOOKUP($B22,'raw data'!$A:$JI,ColumnsReferences!$C$2,FALSE()))</f>
        <v>428.78500000000003</v>
      </c>
      <c r="AF22" s="8">
        <f>IF($G22="P1",VLOOKUP($D22,ColumnsReferences!$A:$C,2,FALSE()),VLOOKUP($D22,ColumnsReferences!$A:$C,3,FALSE()))</f>
        <v>203</v>
      </c>
      <c r="AG22" s="8">
        <f>VLOOKUP($B22,'raw data'!$A:$JI,$AF22,FALSE())</f>
        <v>743.55700000000002</v>
      </c>
      <c r="AH22" s="8" t="str">
        <f>VLOOKUP($B22,'raw data'!$A:$JI,$AF22+AH$2,FALSE())</f>
        <v>Lack of mechanisms for authentication of app,Weak malware protection</v>
      </c>
      <c r="AI22" s="8" t="str">
        <f>VLOOKUP($B22,'raw data'!$A:$JI,$AF22+AI$2,FALSE())</f>
        <v>Very sure</v>
      </c>
      <c r="AJ22" s="8" t="str">
        <f>VLOOKUP($B22,'raw data'!$A:$JI,$AF22+AJ$2,FALSE())</f>
        <v>Very simple</v>
      </c>
      <c r="AK22" s="8" t="str">
        <f>VLOOKUP($B22,'raw data'!$A:$JI,$AF22+AK$2,FALSE())</f>
        <v>Unauthorized access to customer account via fake app,Unauthorized access to customer account via web application,Unauthorized transaction via web application</v>
      </c>
      <c r="AL22" s="8" t="str">
        <f>VLOOKUP($B22,'raw data'!$A:$JI,$AF22+AL$2,FALSE())</f>
        <v>Very sure</v>
      </c>
      <c r="AM22" s="8" t="str">
        <f>VLOOKUP($B22,'raw data'!$A:$JI,$AF22+AM$2,FALSE())</f>
        <v>Very simple</v>
      </c>
      <c r="AN22" s="8" t="str">
        <f>VLOOKUP($B22,'raw data'!$A:$JI,$AF22+AN$2,FALSE())</f>
        <v>Fake banking app offered on application store and this leads to sniffing customer credentials,Keylogger installed on customer's computer leads to sniffing customer credentials,Spear-phishing attack on customers leads to sniffing customer credentials</v>
      </c>
      <c r="AO22" s="8" t="str">
        <f>VLOOKUP($B22,'raw data'!$A:$JI,$AF22+AO$2,FALSE())</f>
        <v>Very sure</v>
      </c>
      <c r="AP22" s="8" t="str">
        <f>VLOOKUP($B22,'raw data'!$A:$JI,$AF22+AP$2,FALSE())</f>
        <v>Very simple</v>
      </c>
      <c r="AQ22" s="8" t="str">
        <f>VLOOKUP($B22,'raw data'!$A:$JI,$AF22+AQ$2,FALSE())</f>
        <v>Cyber criminal,Hacker</v>
      </c>
      <c r="AR22" s="8" t="str">
        <f>VLOOKUP($B22,'raw data'!$A:$JI,$AF22+AR$2,FALSE())</f>
        <v>Very sure</v>
      </c>
      <c r="AS22" s="8" t="str">
        <f>VLOOKUP($B22,'raw data'!$A:$JI,$AF22+AS$2,FALSE())</f>
        <v>Very simple</v>
      </c>
      <c r="AT22" s="8" t="str">
        <f>VLOOKUP($B22,'raw data'!$A:$JI,$AF22+AT$2,FALSE())</f>
        <v>Likely</v>
      </c>
      <c r="AU22" s="8" t="str">
        <f>VLOOKUP($B22,'raw data'!$A:$JI,$AF22+AU$2,FALSE())</f>
        <v>Very sure</v>
      </c>
      <c r="AV22" s="8" t="str">
        <f>VLOOKUP($B22,'raw data'!$A:$JI,$AF22+AV$2,FALSE())</f>
        <v>Very simple</v>
      </c>
      <c r="AW22" s="8" t="str">
        <f>VLOOKUP($B22,'raw data'!$A:$JI,$AF22+AW$2,FALSE())</f>
        <v>Insufficient resilience,Poor security awareness,Use of web application,Weak malware protection</v>
      </c>
      <c r="AX22" s="8" t="str">
        <f>VLOOKUP($B22,'raw data'!$A:$JI,$AF22+AX$2,FALSE())</f>
        <v>Very sure</v>
      </c>
      <c r="AY22" s="8" t="str">
        <f>VLOOKUP($B22,'raw data'!$A:$JI,$AF22+AY$2,FALSE())</f>
        <v>Very simple</v>
      </c>
      <c r="AZ22" s="8">
        <f>IF($G22="P1",ColumnsReferences!$B$9,ColumnsReferences!$C$9)</f>
        <v>99</v>
      </c>
      <c r="BA22" s="8">
        <f>VLOOKUP($B22,'raw data'!$A:$JI,$AZ22,FALSE())</f>
        <v>58.061999999999998</v>
      </c>
      <c r="BB22" s="8" t="str">
        <f>IF($G22="P2",VLOOKUP($B22,'raw data'!$A:$JI,$AZ22+2,FALSE()),"-99")</f>
        <v>-99</v>
      </c>
      <c r="BC22" s="8" t="str">
        <f>IF($G22="P1",VLOOKUP($B22,'raw data'!$A:$JI,$AZ22+BC$2,FALSE()),VLOOKUP($B22,'raw data'!$A:$JI,$AZ22+BC$2+1,FALSE()))</f>
        <v>Strongly agree</v>
      </c>
      <c r="BD22" s="8" t="str">
        <f>IF($G22="P1",VLOOKUP($B22,'raw data'!$A:$JI,$AZ22+BD$2,FALSE()),VLOOKUP($B22,'raw data'!$A:$JI,$AZ22+BD$2+1,FALSE()))</f>
        <v>Not certain</v>
      </c>
      <c r="BE22" s="8" t="str">
        <f>IF($G22="P1",VLOOKUP($B22,'raw data'!$A:$JI,$AZ22+BE$2,FALSE()),VLOOKUP($B22,'raw data'!$A:$JI,$AZ22+BE$2+1,FALSE()))</f>
        <v>Strongly agree</v>
      </c>
      <c r="BF22" s="8" t="str">
        <f>IF($G22="P1",VLOOKUP($B22,'raw data'!$A:$JI,$AZ22+BF$2,FALSE()),VLOOKUP($B22,'raw data'!$A:$JI,$AZ22+BF$2+1,FALSE()))</f>
        <v>Strongly agree</v>
      </c>
      <c r="BG22" s="8" t="str">
        <f>IF($G22="P1",VLOOKUP($B22,'raw data'!$A:$JI,$AZ22+BG$2,FALSE()),VLOOKUP($B22,'raw data'!$A:$JI,$AZ22+BG$2+1,FALSE()))</f>
        <v>Strongly agree</v>
      </c>
      <c r="BH22" s="8" t="str">
        <f>IF($G22="P1",IF($E22="Tabular",VLOOKUP($B22,'raw data'!$A:$JI,$AZ22+BH$2+2,FALSE()),VLOOKUP($B22,'raw data'!$A:$JI,$AZ22+BH$2,FALSE())),"-99")</f>
        <v>Strongly agree</v>
      </c>
      <c r="BI22" s="8" t="str">
        <f>IF($G22="P2",IF($E22="Tabular",VLOOKUP($B22,'raw data'!$A:$JI,$AZ22+BI$2+2,FALSE()),VLOOKUP($B22,'raw data'!$A:$JI,$AZ22+BI$2,FALSE())),"-99")</f>
        <v>-99</v>
      </c>
      <c r="BJ22" s="8" t="str">
        <f>IF(G22="P1",IF($E22="Tabular",VLOOKUP($B22,'raw data'!$A:$JI,$AZ22+BJ$2+2,FALSE()),VLOOKUP($B22,'raw data'!$A:$JI,$AZ22+BJ$2,FALSE())),IF($E22="Tabular",VLOOKUP($B22,'raw data'!$A:$JI,$AZ22+BJ$2+3,FALSE()),VLOOKUP($B22,'raw data'!$A:$JI,$AZ22+BJ$2+1,FALSE())))</f>
        <v>Strongly agree</v>
      </c>
      <c r="BK22" s="8" t="str">
        <f>IF(G22="P1",VLOOKUP($B22,'raw data'!$A:$JI,$AZ22+BK$2,FALSE()),VLOOKUP($B22,'raw data'!$A:$JI,$AZ22+BK$2+1,FALSE()))</f>
        <v>Agree</v>
      </c>
    </row>
    <row r="23" spans="1:63" x14ac:dyDescent="0.2">
      <c r="A23" s="8" t="str">
        <f t="shared" si="0"/>
        <v>R_1OvOkf4boOwgZJB-P2</v>
      </c>
      <c r="B23" s="8" t="s">
        <v>774</v>
      </c>
      <c r="C23" s="8">
        <f>VLOOKUP($B23,'raw data'!$A:$JI,7,FALSE())</f>
        <v>2425</v>
      </c>
      <c r="D23" s="8" t="str">
        <f>VLOOKUP($B23,'raw data'!$A:$JI,268,FALSE())</f>
        <v>Tabular-G2</v>
      </c>
      <c r="E23" s="8" t="str">
        <f t="shared" si="1"/>
        <v>Tabular</v>
      </c>
      <c r="F23" s="8" t="str">
        <f t="shared" si="2"/>
        <v>G2</v>
      </c>
      <c r="G23" s="10" t="s">
        <v>536</v>
      </c>
      <c r="H23" s="8">
        <f>VLOOKUP($B23,'raw data'!$A:$JI,21,FALSE())</f>
        <v>107.11199999999999</v>
      </c>
      <c r="I23" s="8">
        <f>VLOOKUP($B23,'raw data'!$A:$JI,26,FALSE())</f>
        <v>8.0180000000000007</v>
      </c>
      <c r="J23" s="8">
        <f>VLOOKUP($B23,'raw data'!$A:$JI,27+J$2,FALSE())</f>
        <v>25</v>
      </c>
      <c r="K23" s="8" t="str">
        <f>VLOOKUP($B23,'raw data'!$A:$JI,27+K$2,FALSE())</f>
        <v>Male</v>
      </c>
      <c r="L23" s="8" t="str">
        <f>VLOOKUP($B23,'raw data'!$A:$JI,27+L$2,FALSE())</f>
        <v>No</v>
      </c>
      <c r="M23" s="8" t="str">
        <f>VLOOKUP($B23,'raw data'!$A:$JI,27+M$2,FALSE())</f>
        <v>Advanced (C1)</v>
      </c>
      <c r="N23" s="8">
        <f>VLOOKUP($B23,'raw data'!$A:$JI,27+N$2,FALSE())</f>
        <v>5</v>
      </c>
      <c r="O23" s="8" t="str">
        <f>VLOOKUP($B23,'raw data'!$A:$JI,27+O$2,FALSE())</f>
        <v>Industrial Design Engineering,Mechanical Engineering,Computer Science</v>
      </c>
      <c r="P23" s="8" t="str">
        <f>VLOOKUP($B23,'raw data'!$A:$JI,27+P$2,FALSE())</f>
        <v>Yes</v>
      </c>
      <c r="Q23" s="8">
        <f>VLOOKUP($B23,'raw data'!$A:$JI,27+Q$2,FALSE())</f>
        <v>2</v>
      </c>
      <c r="R23" s="8" t="str">
        <f>VLOOKUP($B23,'raw data'!$A:$JI,27+R$2,FALSE())</f>
        <v>Videographer,Software Developer</v>
      </c>
      <c r="S23" s="8" t="str">
        <f>VLOOKUP($B23,'raw data'!$A:$JI,27+S$2,FALSE())</f>
        <v>No</v>
      </c>
      <c r="T23" s="8">
        <f>VLOOKUP($B23,'raw data'!$A:$JI,27+T$2,FALSE())</f>
        <v>0</v>
      </c>
      <c r="U23" s="8" t="str">
        <f>VLOOKUP($B23,'raw data'!$A:$JI,27+U$2,FALSE())</f>
        <v>None</v>
      </c>
      <c r="V23" s="8">
        <f>VLOOKUP($B23,'raw data'!$A:$JI,27+V$2,FALSE())</f>
        <v>-99</v>
      </c>
      <c r="W23" s="8" t="str">
        <f>VLOOKUP($B23,'raw data'!$A:$JI,27+W$2,FALSE())</f>
        <v>Novice</v>
      </c>
      <c r="X23" s="8" t="str">
        <f>VLOOKUP($B23,'raw data'!$A:$JI,27+X$2,FALSE())</f>
        <v>Novice</v>
      </c>
      <c r="Y23" s="8" t="str">
        <f>VLOOKUP($B23,'raw data'!$A:$JI,27+Y$2,FALSE())</f>
        <v>Novice</v>
      </c>
      <c r="Z23" s="8" t="str">
        <f>VLOOKUP($B23,'raw data'!$A:$JI,27+Z$2,FALSE())</f>
        <v>Novice</v>
      </c>
      <c r="AA23" s="8" t="str">
        <f>VLOOKUP($B23,'raw data'!$A:$JI,27+AA$2,FALSE())</f>
        <v>Novice</v>
      </c>
      <c r="AB23" s="8" t="str">
        <f>VLOOKUP($B23,'raw data'!$A:$JI,27+AB$2,FALSE())</f>
        <v>Novice</v>
      </c>
      <c r="AC23" s="8" t="str">
        <f>VLOOKUP($B23,'raw data'!$A:$JI,27+AC$2,FALSE())</f>
        <v>Beginner</v>
      </c>
      <c r="AD23" s="8" t="str">
        <f>VLOOKUP($B23,'raw data'!$A:$JI,27+AD$2,FALSE())</f>
        <v>Beginner</v>
      </c>
      <c r="AE23" s="8">
        <f>IF($G23="P1",VLOOKUP($B23,'raw data'!$A:$JI,ColumnsReferences!$B$2,FALSE()),VLOOKUP($B23,'raw data'!$A:$JI,ColumnsReferences!$C$2,FALSE()))</f>
        <v>300.00200000000001</v>
      </c>
      <c r="AF23" s="8">
        <f>IF($G23="P1",VLOOKUP($D23,ColumnsReferences!$A:$C,2,FALSE()),VLOOKUP($D23,ColumnsReferences!$A:$C,3,FALSE()))</f>
        <v>247</v>
      </c>
      <c r="AG23" s="8">
        <f>VLOOKUP($B23,'raw data'!$A:$JI,$AF23,FALSE())</f>
        <v>487.56</v>
      </c>
      <c r="AH23" s="8" t="str">
        <f>VLOOKUP($B23,'raw data'!$A:$JI,$AF23+AH$2,FALSE())</f>
        <v>Minor</v>
      </c>
      <c r="AI23" s="8" t="str">
        <f>VLOOKUP($B23,'raw data'!$A:$JI,$AF23+AI$2,FALSE())</f>
        <v>Sure</v>
      </c>
      <c r="AJ23" s="8" t="str">
        <f>VLOOKUP($B23,'raw data'!$A:$JI,$AF23+AJ$2,FALSE())</f>
        <v>On average</v>
      </c>
      <c r="AK23" s="8" t="str">
        <f>VLOOKUP($B23,'raw data'!$A:$JI,$AF23+AK$2,FALSE())</f>
        <v>Availability of service,Confidentiality of customer data,Integrity of account data,User authenticity</v>
      </c>
      <c r="AL23" s="8" t="str">
        <f>VLOOKUP($B23,'raw data'!$A:$JI,$AF23+AL$2,FALSE())</f>
        <v>Very sure</v>
      </c>
      <c r="AM23" s="8" t="str">
        <f>VLOOKUP($B23,'raw data'!$A:$JI,$AF23+AM$2,FALSE())</f>
        <v>Simple</v>
      </c>
      <c r="AN23" s="8" t="str">
        <f>VLOOKUP($B23,'raw data'!$A:$JI,$AF23+AN$2,FALSE())</f>
        <v>Conduct regular searches for fake apps,Regularly inform customers about security best practices,Strengthen authentication of transaction in web application,Strengthen verification and validation procedures</v>
      </c>
      <c r="AO23" s="8" t="str">
        <f>VLOOKUP($B23,'raw data'!$A:$JI,$AF23+AO$2,FALSE())</f>
        <v>Sure</v>
      </c>
      <c r="AP23" s="8" t="str">
        <f>VLOOKUP($B23,'raw data'!$A:$JI,$AF23+AP$2,FALSE())</f>
        <v>On average</v>
      </c>
      <c r="AQ23" s="8" t="str">
        <f>VLOOKUP($B23,'raw data'!$A:$JI,$AF23+AQ$2,FALSE())</f>
        <v>Severe</v>
      </c>
      <c r="AR23" s="8" t="str">
        <f>VLOOKUP($B23,'raw data'!$A:$JI,$AF23+AR$2,FALSE())</f>
        <v>Sure enough</v>
      </c>
      <c r="AS23" s="8" t="str">
        <f>VLOOKUP($B23,'raw data'!$A:$JI,$AF23+AS$2,FALSE())</f>
        <v>On average</v>
      </c>
      <c r="AT23" s="8" t="str">
        <f>VLOOKUP($B23,'raw data'!$A:$JI,$AF23+AT$2,FALSE())</f>
        <v>Online banking service goes down,Unauthorized access to customer account via fake app,Unauthorized access to customer account via web application,Unauthorized transaction via Poste App,Unauthorized transaction via web application</v>
      </c>
      <c r="AU23" s="8" t="str">
        <f>VLOOKUP($B23,'raw data'!$A:$JI,$AF23+AU$2,FALSE())</f>
        <v>Not sure enough</v>
      </c>
      <c r="AV23" s="8" t="str">
        <f>VLOOKUP($B23,'raw data'!$A:$JI,$AF23+AV$2,FALSE())</f>
        <v>Difficult</v>
      </c>
      <c r="AW23" s="8" t="str">
        <f>VLOOKUP($B23,'raw data'!$A:$JI,$AF23+AW$2,FALSE())</f>
        <v>Minor</v>
      </c>
      <c r="AX23" s="8" t="str">
        <f>VLOOKUP($B23,'raw data'!$A:$JI,$AF23+AX$2,FALSE())</f>
        <v>Sure</v>
      </c>
      <c r="AY23" s="8" t="str">
        <f>VLOOKUP($B23,'raw data'!$A:$JI,$AF23+AY$2,FALSE())</f>
        <v>On average</v>
      </c>
      <c r="AZ23" s="8">
        <f>IF($G23="P1",ColumnsReferences!$B$9,ColumnsReferences!$C$9)</f>
        <v>166</v>
      </c>
      <c r="BA23" s="8">
        <f>VLOOKUP($B23,'raw data'!$A:$JI,$AZ23,FALSE())</f>
        <v>52.116</v>
      </c>
      <c r="BB23" s="8" t="str">
        <f>IF($G23="P2",VLOOKUP($B23,'raw data'!$A:$JI,$AZ23+2,FALSE()),"-99")</f>
        <v>Not certain</v>
      </c>
      <c r="BC23" s="8" t="str">
        <f>IF($G23="P1",VLOOKUP($B23,'raw data'!$A:$JI,$AZ23+BC$2,FALSE()),VLOOKUP($B23,'raw data'!$A:$JI,$AZ23+BC$2+1,FALSE()))</f>
        <v>Strongly agree</v>
      </c>
      <c r="BD23" s="8" t="str">
        <f>IF($G23="P1",VLOOKUP($B23,'raw data'!$A:$JI,$AZ23+BD$2,FALSE()),VLOOKUP($B23,'raw data'!$A:$JI,$AZ23+BD$2+1,FALSE()))</f>
        <v>Agree</v>
      </c>
      <c r="BE23" s="8" t="str">
        <f>IF($G23="P1",VLOOKUP($B23,'raw data'!$A:$JI,$AZ23+BE$2,FALSE()),VLOOKUP($B23,'raw data'!$A:$JI,$AZ23+BE$2+1,FALSE()))</f>
        <v>Strongly agree</v>
      </c>
      <c r="BF23" s="8" t="str">
        <f>IF($G23="P1",VLOOKUP($B23,'raw data'!$A:$JI,$AZ23+BF$2,FALSE()),VLOOKUP($B23,'raw data'!$A:$JI,$AZ23+BF$2+1,FALSE()))</f>
        <v>Strongly agree</v>
      </c>
      <c r="BG23" s="8" t="str">
        <f>IF($G23="P1",VLOOKUP($B23,'raw data'!$A:$JI,$AZ23+BG$2,FALSE()),VLOOKUP($B23,'raw data'!$A:$JI,$AZ23+BG$2+1,FALSE()))</f>
        <v>Disagree</v>
      </c>
      <c r="BH23" s="8" t="str">
        <f>IF($G23="P1",IF($E23="Tabular",VLOOKUP($B23,'raw data'!$A:$JI,$AZ23+BH$2+2,FALSE()),VLOOKUP($B23,'raw data'!$A:$JI,$AZ23+BH$2,FALSE())),"-99")</f>
        <v>-99</v>
      </c>
      <c r="BI23" s="8" t="str">
        <f>IF($G23="P2",IF($E23="Tabular",VLOOKUP($B23,'raw data'!$A:$JI,$AZ23+BI$2+2,FALSE()),VLOOKUP($B23,'raw data'!$A:$JI,$AZ23+BI$2,FALSE())),"-99")</f>
        <v>Disagree</v>
      </c>
      <c r="BJ23" s="8" t="str">
        <f>IF(G23="P1",IF($E23="Tabular",VLOOKUP($B23,'raw data'!$A:$JI,$AZ23+BJ$2+2,FALSE()),VLOOKUP($B23,'raw data'!$A:$JI,$AZ23+BJ$2,FALSE())),IF($E23="Tabular",VLOOKUP($B23,'raw data'!$A:$JI,$AZ23+BJ$2+3,FALSE()),VLOOKUP($B23,'raw data'!$A:$JI,$AZ23+BJ$2+1,FALSE())))</f>
        <v>Strongly agree</v>
      </c>
      <c r="BK23" s="8" t="str">
        <f>IF(G23="P1",VLOOKUP($B23,'raw data'!$A:$JI,$AZ23+BK$2,FALSE()),VLOOKUP($B23,'raw data'!$A:$JI,$AZ23+BK$2+1,FALSE()))</f>
        <v>Agree</v>
      </c>
    </row>
    <row r="24" spans="1:63" x14ac:dyDescent="0.2">
      <c r="A24" s="8" t="str">
        <f t="shared" si="0"/>
        <v>R_1pnX8uwi20rObXc-P1</v>
      </c>
      <c r="B24" s="8" t="s">
        <v>887</v>
      </c>
      <c r="C24" s="8">
        <f>VLOOKUP($B24,'raw data'!$A:$JI,7,FALSE())</f>
        <v>2943</v>
      </c>
      <c r="D24" s="8" t="str">
        <f>VLOOKUP($B24,'raw data'!$A:$JI,268,FALSE())</f>
        <v>CORAS-G1</v>
      </c>
      <c r="E24" s="8" t="str">
        <f t="shared" si="1"/>
        <v>CORAS</v>
      </c>
      <c r="F24" s="8" t="str">
        <f t="shared" si="2"/>
        <v>G1</v>
      </c>
      <c r="G24" s="8" t="s">
        <v>534</v>
      </c>
      <c r="H24" s="8">
        <f>VLOOKUP($B24,'raw data'!$A:$JI,21,FALSE())</f>
        <v>113.24299999999999</v>
      </c>
      <c r="I24" s="8">
        <f>VLOOKUP($B24,'raw data'!$A:$JI,26,FALSE())</f>
        <v>10.186</v>
      </c>
      <c r="J24" s="8">
        <f>VLOOKUP($B24,'raw data'!$A:$JI,27+J$2,FALSE())</f>
        <v>22</v>
      </c>
      <c r="K24" s="8" t="str">
        <f>VLOOKUP($B24,'raw data'!$A:$JI,27+K$2,FALSE())</f>
        <v>Male</v>
      </c>
      <c r="L24" s="8" t="str">
        <f>VLOOKUP($B24,'raw data'!$A:$JI,27+L$2,FALSE())</f>
        <v>No</v>
      </c>
      <c r="M24" s="8" t="str">
        <f>VLOOKUP($B24,'raw data'!$A:$JI,27+M$2,FALSE())</f>
        <v>Advanced (C1)</v>
      </c>
      <c r="N24" s="8">
        <f>VLOOKUP($B24,'raw data'!$A:$JI,27+N$2,FALSE())</f>
        <v>5</v>
      </c>
      <c r="O24" s="8" t="str">
        <f>VLOOKUP($B24,'raw data'!$A:$JI,27+O$2,FALSE())</f>
        <v xml:space="preserve">industrial engeneering and management </v>
      </c>
      <c r="P24" s="8" t="str">
        <f>VLOOKUP($B24,'raw data'!$A:$JI,27+P$2,FALSE())</f>
        <v>No</v>
      </c>
      <c r="Q24" s="8">
        <f>VLOOKUP($B24,'raw data'!$A:$JI,27+Q$2,FALSE())</f>
        <v>0</v>
      </c>
      <c r="R24" s="8">
        <f>VLOOKUP($B24,'raw data'!$A:$JI,27+R$2,FALSE())</f>
        <v>0</v>
      </c>
      <c r="S24" s="8" t="str">
        <f>VLOOKUP($B24,'raw data'!$A:$JI,27+S$2,FALSE())</f>
        <v>No</v>
      </c>
      <c r="T24" s="8">
        <f>VLOOKUP($B24,'raw data'!$A:$JI,27+T$2,FALSE())</f>
        <v>0</v>
      </c>
      <c r="U24" s="8" t="str">
        <f>VLOOKUP($B24,'raw data'!$A:$JI,27+U$2,FALSE())</f>
        <v>None</v>
      </c>
      <c r="V24" s="8">
        <f>VLOOKUP($B24,'raw data'!$A:$JI,27+V$2,FALSE())</f>
        <v>-99</v>
      </c>
      <c r="W24" s="8" t="str">
        <f>VLOOKUP($B24,'raw data'!$A:$JI,27+W$2,FALSE())</f>
        <v>Novice</v>
      </c>
      <c r="X24" s="8" t="str">
        <f>VLOOKUP($B24,'raw data'!$A:$JI,27+X$2,FALSE())</f>
        <v>Novice</v>
      </c>
      <c r="Y24" s="8" t="str">
        <f>VLOOKUP($B24,'raw data'!$A:$JI,27+Y$2,FALSE())</f>
        <v>Novice</v>
      </c>
      <c r="Z24" s="8" t="str">
        <f>VLOOKUP($B24,'raw data'!$A:$JI,27+Z$2,FALSE())</f>
        <v>Novice</v>
      </c>
      <c r="AA24" s="8" t="str">
        <f>VLOOKUP($B24,'raw data'!$A:$JI,27+AA$2,FALSE())</f>
        <v>Beginner</v>
      </c>
      <c r="AB24" s="8" t="str">
        <f>VLOOKUP($B24,'raw data'!$A:$JI,27+AB$2,FALSE())</f>
        <v>Novice</v>
      </c>
      <c r="AC24" s="8" t="str">
        <f>VLOOKUP($B24,'raw data'!$A:$JI,27+AC$2,FALSE())</f>
        <v>Competent</v>
      </c>
      <c r="AD24" s="8" t="str">
        <f>VLOOKUP($B24,'raw data'!$A:$JI,27+AD$2,FALSE())</f>
        <v>Beginner</v>
      </c>
      <c r="AE24" s="8">
        <f>IF($G24="P1",VLOOKUP($B24,'raw data'!$A:$JI,ColumnsReferences!$B$2,FALSE()),VLOOKUP($B24,'raw data'!$A:$JI,ColumnsReferences!$C$2,FALSE()))</f>
        <v>509.18400000000003</v>
      </c>
      <c r="AF24" s="8">
        <f>IF($G24="P1",VLOOKUP($D24,ColumnsReferences!$A:$C,2,FALSE()),VLOOKUP($D24,ColumnsReferences!$A:$C,3,FALSE()))</f>
        <v>55</v>
      </c>
      <c r="AG24" s="8">
        <f>VLOOKUP($B24,'raw data'!$A:$JI,$AF24,FALSE())</f>
        <v>862.45699999999999</v>
      </c>
      <c r="AH24" s="8" t="str">
        <f>VLOOKUP($B24,'raw data'!$A:$JI,$AF24+AH$2,FALSE())</f>
        <v>Denial-of-service attack,Web-application goes down</v>
      </c>
      <c r="AI24" s="8" t="str">
        <f>VLOOKUP($B24,'raw data'!$A:$JI,$AF24+AI$2,FALSE())</f>
        <v>Not sure enough</v>
      </c>
      <c r="AJ24" s="8" t="str">
        <f>VLOOKUP($B24,'raw data'!$A:$JI,$AF24+AJ$2,FALSE())</f>
        <v>Simple</v>
      </c>
      <c r="AK24" s="8" t="str">
        <f>VLOOKUP($B24,'raw data'!$A:$JI,$AF24+AK$2,FALSE())</f>
        <v>Availability of service</v>
      </c>
      <c r="AL24" s="8" t="str">
        <f>VLOOKUP($B24,'raw data'!$A:$JI,$AF24+AL$2,FALSE())</f>
        <v>Sure</v>
      </c>
      <c r="AM24" s="8" t="str">
        <f>VLOOKUP($B24,'raw data'!$A:$JI,$AF24+AM$2,FALSE())</f>
        <v>Simple</v>
      </c>
      <c r="AN24" s="8" t="str">
        <f>VLOOKUP($B24,'raw data'!$A:$JI,$AF24+AN$2,FALSE())</f>
        <v>Conduct regular searches for fake apps,Regularly inform customers about security best practices</v>
      </c>
      <c r="AO24" s="8" t="str">
        <f>VLOOKUP($B24,'raw data'!$A:$JI,$AF24+AO$2,FALSE())</f>
        <v>Sure</v>
      </c>
      <c r="AP24" s="8" t="str">
        <f>VLOOKUP($B24,'raw data'!$A:$JI,$AF24+AP$2,FALSE())</f>
        <v>Simple</v>
      </c>
      <c r="AQ24" s="8" t="str">
        <f>VLOOKUP($B24,'raw data'!$A:$JI,$AF24+AQ$2,FALSE())</f>
        <v>Unauthorized access to customer account via fake app,Unauthorized access to customer account via web application</v>
      </c>
      <c r="AR24" s="8" t="str">
        <f>VLOOKUP($B24,'raw data'!$A:$JI,$AF24+AR$2,FALSE())</f>
        <v>Sure enough</v>
      </c>
      <c r="AS24" s="8" t="str">
        <f>VLOOKUP($B24,'raw data'!$A:$JI,$AF24+AS$2,FALSE())</f>
        <v>On average</v>
      </c>
      <c r="AT24" s="8" t="str">
        <f>VLOOKUP($B24,'raw data'!$A:$JI,$AF24+AT$2,FALSE())</f>
        <v>Online banking service goes down,Unauthorized access to customer account via web application</v>
      </c>
      <c r="AU24" s="8" t="str">
        <f>VLOOKUP($B24,'raw data'!$A:$JI,$AF24+AU$2,FALSE())</f>
        <v>Sure</v>
      </c>
      <c r="AV24" s="8" t="str">
        <f>VLOOKUP($B24,'raw data'!$A:$JI,$AF24+AV$2,FALSE())</f>
        <v>On average</v>
      </c>
      <c r="AW24" s="8" t="str">
        <f>VLOOKUP($B24,'raw data'!$A:$JI,$AF24+AW$2,FALSE())</f>
        <v>Unauthorized access to customer account via web application,Unauthorized transaction via Poste App,Unauthorized transaction via web application</v>
      </c>
      <c r="AX24" s="8" t="str">
        <f>VLOOKUP($B24,'raw data'!$A:$JI,$AF24+AX$2,FALSE())</f>
        <v>Not sure enough</v>
      </c>
      <c r="AY24" s="8" t="str">
        <f>VLOOKUP($B24,'raw data'!$A:$JI,$AF24+AY$2,FALSE())</f>
        <v>On average</v>
      </c>
      <c r="AZ24" s="8">
        <f>IF($G24="P1",ColumnsReferences!$B$9,ColumnsReferences!$C$9)</f>
        <v>99</v>
      </c>
      <c r="BA24" s="8">
        <f>VLOOKUP($B24,'raw data'!$A:$JI,$AZ24,FALSE())</f>
        <v>93.52</v>
      </c>
      <c r="BB24" s="8" t="str">
        <f>IF($G24="P2",VLOOKUP($B24,'raw data'!$A:$JI,$AZ24+2,FALSE()),"-99")</f>
        <v>-99</v>
      </c>
      <c r="BC24" s="8" t="str">
        <f>IF($G24="P1",VLOOKUP($B24,'raw data'!$A:$JI,$AZ24+BC$2,FALSE()),VLOOKUP($B24,'raw data'!$A:$JI,$AZ24+BC$2+1,FALSE()))</f>
        <v>Agree</v>
      </c>
      <c r="BD24" s="8" t="str">
        <f>IF($G24="P1",VLOOKUP($B24,'raw data'!$A:$JI,$AZ24+BD$2,FALSE()),VLOOKUP($B24,'raw data'!$A:$JI,$AZ24+BD$2+1,FALSE()))</f>
        <v>Agree</v>
      </c>
      <c r="BE24" s="8" t="str">
        <f>IF($G24="P1",VLOOKUP($B24,'raw data'!$A:$JI,$AZ24+BE$2,FALSE()),VLOOKUP($B24,'raw data'!$A:$JI,$AZ24+BE$2+1,FALSE()))</f>
        <v>Not certain</v>
      </c>
      <c r="BF24" s="8" t="str">
        <f>IF($G24="P1",VLOOKUP($B24,'raw data'!$A:$JI,$AZ24+BF$2,FALSE()),VLOOKUP($B24,'raw data'!$A:$JI,$AZ24+BF$2+1,FALSE()))</f>
        <v>Not certain</v>
      </c>
      <c r="BG24" s="8" t="str">
        <f>IF($G24="P1",VLOOKUP($B24,'raw data'!$A:$JI,$AZ24+BG$2,FALSE()),VLOOKUP($B24,'raw data'!$A:$JI,$AZ24+BG$2+1,FALSE()))</f>
        <v>Not certain</v>
      </c>
      <c r="BH24" s="8" t="str">
        <f>IF($G24="P1",IF($E24="Tabular",VLOOKUP($B24,'raw data'!$A:$JI,$AZ24+BH$2+2,FALSE()),VLOOKUP($B24,'raw data'!$A:$JI,$AZ24+BH$2,FALSE())),"-99")</f>
        <v>Agree</v>
      </c>
      <c r="BI24" s="8" t="str">
        <f>IF($G24="P2",IF($E24="Tabular",VLOOKUP($B24,'raw data'!$A:$JI,$AZ24+BI$2+2,FALSE()),VLOOKUP($B24,'raw data'!$A:$JI,$AZ24+BI$2,FALSE())),"-99")</f>
        <v>-99</v>
      </c>
      <c r="BJ24" s="8" t="str">
        <f>IF(G24="P1",IF($E24="Tabular",VLOOKUP($B24,'raw data'!$A:$JI,$AZ24+BJ$2+2,FALSE()),VLOOKUP($B24,'raw data'!$A:$JI,$AZ24+BJ$2,FALSE())),IF($E24="Tabular",VLOOKUP($B24,'raw data'!$A:$JI,$AZ24+BJ$2+3,FALSE()),VLOOKUP($B24,'raw data'!$A:$JI,$AZ24+BJ$2+1,FALSE())))</f>
        <v>Agree</v>
      </c>
      <c r="BK24" s="8" t="str">
        <f>IF(G24="P1",VLOOKUP($B24,'raw data'!$A:$JI,$AZ24+BK$2,FALSE()),VLOOKUP($B24,'raw data'!$A:$JI,$AZ24+BK$2+1,FALSE()))</f>
        <v>Agree</v>
      </c>
    </row>
    <row r="25" spans="1:63" x14ac:dyDescent="0.2">
      <c r="A25" s="8" t="str">
        <f t="shared" si="0"/>
        <v>R_1pnX8uwi20rObXc-P2</v>
      </c>
      <c r="B25" s="8" t="s">
        <v>887</v>
      </c>
      <c r="C25" s="8">
        <f>VLOOKUP($B25,'raw data'!$A:$JI,7,FALSE())</f>
        <v>2943</v>
      </c>
      <c r="D25" s="8" t="str">
        <f>VLOOKUP($B25,'raw data'!$A:$JI,268,FALSE())</f>
        <v>CORAS-G1</v>
      </c>
      <c r="E25" s="8" t="str">
        <f t="shared" si="1"/>
        <v>CORAS</v>
      </c>
      <c r="F25" s="8" t="str">
        <f t="shared" si="2"/>
        <v>G1</v>
      </c>
      <c r="G25" s="10" t="s">
        <v>536</v>
      </c>
      <c r="H25" s="8">
        <f>VLOOKUP($B25,'raw data'!$A:$JI,21,FALSE())</f>
        <v>113.24299999999999</v>
      </c>
      <c r="I25" s="8">
        <f>VLOOKUP($B25,'raw data'!$A:$JI,26,FALSE())</f>
        <v>10.186</v>
      </c>
      <c r="J25" s="8">
        <f>VLOOKUP($B25,'raw data'!$A:$JI,27+J$2,FALSE())</f>
        <v>22</v>
      </c>
      <c r="K25" s="8" t="str">
        <f>VLOOKUP($B25,'raw data'!$A:$JI,27+K$2,FALSE())</f>
        <v>Male</v>
      </c>
      <c r="L25" s="8" t="str">
        <f>VLOOKUP($B25,'raw data'!$A:$JI,27+L$2,FALSE())</f>
        <v>No</v>
      </c>
      <c r="M25" s="8" t="str">
        <f>VLOOKUP($B25,'raw data'!$A:$JI,27+M$2,FALSE())</f>
        <v>Advanced (C1)</v>
      </c>
      <c r="N25" s="8">
        <f>VLOOKUP($B25,'raw data'!$A:$JI,27+N$2,FALSE())</f>
        <v>5</v>
      </c>
      <c r="O25" s="8" t="str">
        <f>VLOOKUP($B25,'raw data'!$A:$JI,27+O$2,FALSE())</f>
        <v xml:space="preserve">industrial engeneering and management </v>
      </c>
      <c r="P25" s="8" t="str">
        <f>VLOOKUP($B25,'raw data'!$A:$JI,27+P$2,FALSE())</f>
        <v>No</v>
      </c>
      <c r="Q25" s="8">
        <f>VLOOKUP($B25,'raw data'!$A:$JI,27+Q$2,FALSE())</f>
        <v>0</v>
      </c>
      <c r="R25" s="8">
        <f>VLOOKUP($B25,'raw data'!$A:$JI,27+R$2,FALSE())</f>
        <v>0</v>
      </c>
      <c r="S25" s="8" t="str">
        <f>VLOOKUP($B25,'raw data'!$A:$JI,27+S$2,FALSE())</f>
        <v>No</v>
      </c>
      <c r="T25" s="8">
        <f>VLOOKUP($B25,'raw data'!$A:$JI,27+T$2,FALSE())</f>
        <v>0</v>
      </c>
      <c r="U25" s="8" t="str">
        <f>VLOOKUP($B25,'raw data'!$A:$JI,27+U$2,FALSE())</f>
        <v>None</v>
      </c>
      <c r="V25" s="8">
        <f>VLOOKUP($B25,'raw data'!$A:$JI,27+V$2,FALSE())</f>
        <v>-99</v>
      </c>
      <c r="W25" s="8" t="str">
        <f>VLOOKUP($B25,'raw data'!$A:$JI,27+W$2,FALSE())</f>
        <v>Novice</v>
      </c>
      <c r="X25" s="8" t="str">
        <f>VLOOKUP($B25,'raw data'!$A:$JI,27+X$2,FALSE())</f>
        <v>Novice</v>
      </c>
      <c r="Y25" s="8" t="str">
        <f>VLOOKUP($B25,'raw data'!$A:$JI,27+Y$2,FALSE())</f>
        <v>Novice</v>
      </c>
      <c r="Z25" s="8" t="str">
        <f>VLOOKUP($B25,'raw data'!$A:$JI,27+Z$2,FALSE())</f>
        <v>Novice</v>
      </c>
      <c r="AA25" s="8" t="str">
        <f>VLOOKUP($B25,'raw data'!$A:$JI,27+AA$2,FALSE())</f>
        <v>Beginner</v>
      </c>
      <c r="AB25" s="8" t="str">
        <f>VLOOKUP($B25,'raw data'!$A:$JI,27+AB$2,FALSE())</f>
        <v>Novice</v>
      </c>
      <c r="AC25" s="8" t="str">
        <f>VLOOKUP($B25,'raw data'!$A:$JI,27+AC$2,FALSE())</f>
        <v>Competent</v>
      </c>
      <c r="AD25" s="8" t="str">
        <f>VLOOKUP($B25,'raw data'!$A:$JI,27+AD$2,FALSE())</f>
        <v>Beginner</v>
      </c>
      <c r="AE25" s="8">
        <f>IF($G25="P1",VLOOKUP($B25,'raw data'!$A:$JI,ColumnsReferences!$B$2,FALSE()),VLOOKUP($B25,'raw data'!$A:$JI,ColumnsReferences!$C$2,FALSE()))</f>
        <v>300.01100000000002</v>
      </c>
      <c r="AF25" s="8">
        <f>IF($G25="P1",VLOOKUP($D25,ColumnsReferences!$A:$C,2,FALSE()),VLOOKUP($D25,ColumnsReferences!$A:$C,3,FALSE()))</f>
        <v>122</v>
      </c>
      <c r="AG25" s="8">
        <f>VLOOKUP($B25,'raw data'!$A:$JI,$AF25,FALSE())</f>
        <v>738.18200000000002</v>
      </c>
      <c r="AH25" s="8" t="str">
        <f>VLOOKUP($B25,'raw data'!$A:$JI,$AF25+AH$2,FALSE())</f>
        <v>Fake banking app offered on application store,Insufficient detection of spyware,Insufficient resilience,Poor security awareness</v>
      </c>
      <c r="AI25" s="8" t="str">
        <f>VLOOKUP($B25,'raw data'!$A:$JI,$AF25+AI$2,FALSE())</f>
        <v>Not sure enough</v>
      </c>
      <c r="AJ25" s="8" t="str">
        <f>VLOOKUP($B25,'raw data'!$A:$JI,$AF25+AJ$2,FALSE())</f>
        <v>Difficult</v>
      </c>
      <c r="AK25" s="8" t="str">
        <f>VLOOKUP($B25,'raw data'!$A:$JI,$AF25+AK$2,FALSE())</f>
        <v>Unauthorized access to customer account via fake app,Unauthorized access to customer account via web application,Unauthorized transaction via web application</v>
      </c>
      <c r="AL25" s="8" t="str">
        <f>VLOOKUP($B25,'raw data'!$A:$JI,$AF25+AL$2,FALSE())</f>
        <v>Sure enough</v>
      </c>
      <c r="AM25" s="8" t="str">
        <f>VLOOKUP($B25,'raw data'!$A:$JI,$AF25+AM$2,FALSE())</f>
        <v>Difficult</v>
      </c>
      <c r="AN25" s="8" t="str">
        <f>VLOOKUP($B25,'raw data'!$A:$JI,$AF25+AN$2,FALSE())</f>
        <v>Customer's browser infected by Trojan,Fake banking app offered on application store,Keylogger installed on computer,Smartphone infected by malware</v>
      </c>
      <c r="AO25" s="8" t="str">
        <f>VLOOKUP($B25,'raw data'!$A:$JI,$AF25+AO$2,FALSE())</f>
        <v>Not sure enough</v>
      </c>
      <c r="AP25" s="8" t="str">
        <f>VLOOKUP($B25,'raw data'!$A:$JI,$AF25+AP$2,FALSE())</f>
        <v>Difficult</v>
      </c>
      <c r="AQ25" s="8" t="str">
        <f>VLOOKUP($B25,'raw data'!$A:$JI,$AF25+AQ$2,FALSE())</f>
        <v>Customer's browser infected by Trojan,Fake banking app offered on application store,Immature technology,Smartphone infected by malware</v>
      </c>
      <c r="AR25" s="8" t="str">
        <f>VLOOKUP($B25,'raw data'!$A:$JI,$AF25+AR$2,FALSE())</f>
        <v>Not sure enough</v>
      </c>
      <c r="AS25" s="8" t="str">
        <f>VLOOKUP($B25,'raw data'!$A:$JI,$AF25+AS$2,FALSE())</f>
        <v>Difficult</v>
      </c>
      <c r="AT25" s="8" t="str">
        <f>VLOOKUP($B25,'raw data'!$A:$JI,$AF25+AT$2,FALSE())</f>
        <v>Unlikely</v>
      </c>
      <c r="AU25" s="8" t="str">
        <f>VLOOKUP($B25,'raw data'!$A:$JI,$AF25+AU$2,FALSE())</f>
        <v>Not sure enough</v>
      </c>
      <c r="AV25" s="8" t="str">
        <f>VLOOKUP($B25,'raw data'!$A:$JI,$AF25+AV$2,FALSE())</f>
        <v>Difficult</v>
      </c>
      <c r="AW25" s="8" t="str">
        <f>VLOOKUP($B25,'raw data'!$A:$JI,$AF25+AW$2,FALSE())</f>
        <v>Immature technology,Insufficient detection of spyware,Insufficient resilience,Lack of mechanisms for authentication of app,Poor security awareness,Weak malware protection</v>
      </c>
      <c r="AX25" s="8" t="str">
        <f>VLOOKUP($B25,'raw data'!$A:$JI,$AF25+AX$2,FALSE())</f>
        <v>Not sure enough</v>
      </c>
      <c r="AY25" s="8" t="str">
        <f>VLOOKUP($B25,'raw data'!$A:$JI,$AF25+AY$2,FALSE())</f>
        <v>Difficult</v>
      </c>
      <c r="AZ25" s="8">
        <f>IF($G25="P1",ColumnsReferences!$B$9,ColumnsReferences!$C$9)</f>
        <v>166</v>
      </c>
      <c r="BA25" s="8">
        <f>VLOOKUP($B25,'raw data'!$A:$JI,$AZ25,FALSE())</f>
        <v>53.387999999999998</v>
      </c>
      <c r="BB25" s="8" t="str">
        <f>IF($G25="P2",VLOOKUP($B25,'raw data'!$A:$JI,$AZ25+2,FALSE()),"-99")</f>
        <v>Disagree</v>
      </c>
      <c r="BC25" s="8" t="str">
        <f>IF($G25="P1",VLOOKUP($B25,'raw data'!$A:$JI,$AZ25+BC$2,FALSE()),VLOOKUP($B25,'raw data'!$A:$JI,$AZ25+BC$2+1,FALSE()))</f>
        <v>Agree</v>
      </c>
      <c r="BD25" s="8" t="str">
        <f>IF($G25="P1",VLOOKUP($B25,'raw data'!$A:$JI,$AZ25+BD$2,FALSE()),VLOOKUP($B25,'raw data'!$A:$JI,$AZ25+BD$2+1,FALSE()))</f>
        <v>Agree</v>
      </c>
      <c r="BE25" s="8" t="str">
        <f>IF($G25="P1",VLOOKUP($B25,'raw data'!$A:$JI,$AZ25+BE$2,FALSE()),VLOOKUP($B25,'raw data'!$A:$JI,$AZ25+BE$2+1,FALSE()))</f>
        <v>Agree</v>
      </c>
      <c r="BF25" s="8" t="str">
        <f>IF($G25="P1",VLOOKUP($B25,'raw data'!$A:$JI,$AZ25+BF$2,FALSE()),VLOOKUP($B25,'raw data'!$A:$JI,$AZ25+BF$2+1,FALSE()))</f>
        <v>Agree</v>
      </c>
      <c r="BG25" s="8" t="str">
        <f>IF($G25="P1",VLOOKUP($B25,'raw data'!$A:$JI,$AZ25+BG$2,FALSE()),VLOOKUP($B25,'raw data'!$A:$JI,$AZ25+BG$2+1,FALSE()))</f>
        <v>Disagree</v>
      </c>
      <c r="BH25" s="8" t="str">
        <f>IF($G25="P1",IF($E25="Tabular",VLOOKUP($B25,'raw data'!$A:$JI,$AZ25+BH$2+2,FALSE()),VLOOKUP($B25,'raw data'!$A:$JI,$AZ25+BH$2,FALSE())),"-99")</f>
        <v>-99</v>
      </c>
      <c r="BI25" s="8" t="str">
        <f>IF($G25="P2",IF($E25="Tabular",VLOOKUP($B25,'raw data'!$A:$JI,$AZ25+BI$2+2,FALSE()),VLOOKUP($B25,'raw data'!$A:$JI,$AZ25+BI$2,FALSE())),"-99")</f>
        <v>Disagree</v>
      </c>
      <c r="BJ25" s="8" t="str">
        <f>IF(G25="P1",IF($E25="Tabular",VLOOKUP($B25,'raw data'!$A:$JI,$AZ25+BJ$2+2,FALSE()),VLOOKUP($B25,'raw data'!$A:$JI,$AZ25+BJ$2,FALSE())),IF($E25="Tabular",VLOOKUP($B25,'raw data'!$A:$JI,$AZ25+BJ$2+3,FALSE()),VLOOKUP($B25,'raw data'!$A:$JI,$AZ25+BJ$2+1,FALSE())))</f>
        <v>Agree</v>
      </c>
      <c r="BK25" s="8" t="str">
        <f>IF(G25="P1",VLOOKUP($B25,'raw data'!$A:$JI,$AZ25+BK$2,FALSE()),VLOOKUP($B25,'raw data'!$A:$JI,$AZ25+BK$2+1,FALSE()))</f>
        <v>Agree</v>
      </c>
    </row>
    <row r="26" spans="1:63" x14ac:dyDescent="0.2">
      <c r="A26" s="8" t="str">
        <f t="shared" si="0"/>
        <v>R_1pS8ux255lIi7mM-P1</v>
      </c>
      <c r="B26" s="8" t="s">
        <v>720</v>
      </c>
      <c r="C26" s="8">
        <f>VLOOKUP($B26,'raw data'!$A:$JI,7,FALSE())</f>
        <v>2262</v>
      </c>
      <c r="D26" s="8" t="str">
        <f>VLOOKUP($B26,'raw data'!$A:$JI,268,FALSE())</f>
        <v>Tabular-G2</v>
      </c>
      <c r="E26" s="8" t="str">
        <f t="shared" si="1"/>
        <v>Tabular</v>
      </c>
      <c r="F26" s="8" t="str">
        <f t="shared" si="2"/>
        <v>G2</v>
      </c>
      <c r="G26" s="8" t="s">
        <v>534</v>
      </c>
      <c r="H26" s="8">
        <f>VLOOKUP($B26,'raw data'!$A:$JI,21,FALSE())</f>
        <v>40.957000000000001</v>
      </c>
      <c r="I26" s="8">
        <f>VLOOKUP($B26,'raw data'!$A:$JI,26,FALSE())</f>
        <v>7.8390000000000004</v>
      </c>
      <c r="J26" s="8">
        <f>VLOOKUP($B26,'raw data'!$A:$JI,27+J$2,FALSE())</f>
        <v>28</v>
      </c>
      <c r="K26" s="8" t="str">
        <f>VLOOKUP($B26,'raw data'!$A:$JI,27+K$2,FALSE())</f>
        <v>Male</v>
      </c>
      <c r="L26" s="8" t="str">
        <f>VLOOKUP($B26,'raw data'!$A:$JI,27+L$2,FALSE())</f>
        <v>No</v>
      </c>
      <c r="M26" s="8" t="str">
        <f>VLOOKUP($B26,'raw data'!$A:$JI,27+M$2,FALSE())</f>
        <v>Proficient (C2)</v>
      </c>
      <c r="N26" s="8">
        <f>VLOOKUP($B26,'raw data'!$A:$JI,27+N$2,FALSE())</f>
        <v>9</v>
      </c>
      <c r="O26" s="8" t="str">
        <f>VLOOKUP($B26,'raw data'!$A:$JI,27+O$2,FALSE())</f>
        <v xml:space="preserve">Computer Science </v>
      </c>
      <c r="P26" s="8" t="str">
        <f>VLOOKUP($B26,'raw data'!$A:$JI,27+P$2,FALSE())</f>
        <v>Yes</v>
      </c>
      <c r="Q26" s="8">
        <f>VLOOKUP($B26,'raw data'!$A:$JI,27+Q$2,FALSE())</f>
        <v>3</v>
      </c>
      <c r="R26" s="8" t="str">
        <f>VLOOKUP($B26,'raw data'!$A:$JI,27+R$2,FALSE())</f>
        <v xml:space="preserve">Customer support, web development </v>
      </c>
      <c r="S26" s="8" t="str">
        <f>VLOOKUP($B26,'raw data'!$A:$JI,27+S$2,FALSE())</f>
        <v>No</v>
      </c>
      <c r="T26" s="8">
        <f>VLOOKUP($B26,'raw data'!$A:$JI,27+T$2,FALSE())</f>
        <v>0</v>
      </c>
      <c r="U26" s="8" t="str">
        <f>VLOOKUP($B26,'raw data'!$A:$JI,27+U$2,FALSE())</f>
        <v>None</v>
      </c>
      <c r="V26" s="8">
        <f>VLOOKUP($B26,'raw data'!$A:$JI,27+V$2,FALSE())</f>
        <v>-99</v>
      </c>
      <c r="W26" s="8" t="str">
        <f>VLOOKUP($B26,'raw data'!$A:$JI,27+W$2,FALSE())</f>
        <v>Competent</v>
      </c>
      <c r="X26" s="8" t="str">
        <f>VLOOKUP($B26,'raw data'!$A:$JI,27+X$2,FALSE())</f>
        <v>Novice</v>
      </c>
      <c r="Y26" s="8" t="str">
        <f>VLOOKUP($B26,'raw data'!$A:$JI,27+Y$2,FALSE())</f>
        <v>Beginner</v>
      </c>
      <c r="Z26" s="8" t="str">
        <f>VLOOKUP($B26,'raw data'!$A:$JI,27+Z$2,FALSE())</f>
        <v>Novice</v>
      </c>
      <c r="AA26" s="8" t="str">
        <f>VLOOKUP($B26,'raw data'!$A:$JI,27+AA$2,FALSE())</f>
        <v>Novice</v>
      </c>
      <c r="AB26" s="8" t="str">
        <f>VLOOKUP($B26,'raw data'!$A:$JI,27+AB$2,FALSE())</f>
        <v>Beginner</v>
      </c>
      <c r="AC26" s="8" t="str">
        <f>VLOOKUP($B26,'raw data'!$A:$JI,27+AC$2,FALSE())</f>
        <v>Beginner</v>
      </c>
      <c r="AD26" s="8" t="str">
        <f>VLOOKUP($B26,'raw data'!$A:$JI,27+AD$2,FALSE())</f>
        <v>Expert</v>
      </c>
      <c r="AE26" s="8">
        <f>IF($G26="P1",VLOOKUP($B26,'raw data'!$A:$JI,ColumnsReferences!$B$2,FALSE()),VLOOKUP($B26,'raw data'!$A:$JI,ColumnsReferences!$C$2,FALSE()))</f>
        <v>445.35700000000003</v>
      </c>
      <c r="AF26" s="8">
        <f>IF($G26="P1",VLOOKUP($D26,ColumnsReferences!$A:$C,2,FALSE()),VLOOKUP($D26,ColumnsReferences!$A:$C,3,FALSE()))</f>
        <v>203</v>
      </c>
      <c r="AG26" s="8">
        <f>VLOOKUP($B26,'raw data'!$A:$JI,$AF26,FALSE())</f>
        <v>813.84500000000003</v>
      </c>
      <c r="AH26" s="8" t="str">
        <f>VLOOKUP($B26,'raw data'!$A:$JI,$AF26+AH$2,FALSE())</f>
        <v>Lack of mechanisms for authentication of app,Weak malware protection</v>
      </c>
      <c r="AI26" s="8" t="str">
        <f>VLOOKUP($B26,'raw data'!$A:$JI,$AF26+AI$2,FALSE())</f>
        <v>Sure</v>
      </c>
      <c r="AJ26" s="8" t="str">
        <f>VLOOKUP($B26,'raw data'!$A:$JI,$AF26+AJ$2,FALSE())</f>
        <v>Simple</v>
      </c>
      <c r="AK26" s="8" t="str">
        <f>VLOOKUP($B26,'raw data'!$A:$JI,$AF26+AK$2,FALSE())</f>
        <v>Unauthorized access to customer account via fake app,Unauthorized access to customer account via web application,Unauthorized transaction via web application</v>
      </c>
      <c r="AL26" s="8" t="str">
        <f>VLOOKUP($B26,'raw data'!$A:$JI,$AF26+AL$2,FALSE())</f>
        <v>Sure</v>
      </c>
      <c r="AM26" s="8" t="str">
        <f>VLOOKUP($B26,'raw data'!$A:$JI,$AF26+AM$2,FALSE())</f>
        <v>Simple</v>
      </c>
      <c r="AN26" s="8" t="str">
        <f>VLOOKUP($B26,'raw data'!$A:$JI,$AF26+AN$2,FALSE())</f>
        <v>Fake banking app offered on application store leads to alteration of transaction data,Keylogger installed on customer's computer leads to sniffing customer credentials,Spear-phishing attack on customers leads to sniffing customer credentials</v>
      </c>
      <c r="AO26" s="8" t="str">
        <f>VLOOKUP($B26,'raw data'!$A:$JI,$AF26+AO$2,FALSE())</f>
        <v>Sure</v>
      </c>
      <c r="AP26" s="8" t="str">
        <f>VLOOKUP($B26,'raw data'!$A:$JI,$AF26+AP$2,FALSE())</f>
        <v>Simple</v>
      </c>
      <c r="AQ26" s="8" t="str">
        <f>VLOOKUP($B26,'raw data'!$A:$JI,$AF26+AQ$2,FALSE())</f>
        <v>Cyber criminal,Hacker</v>
      </c>
      <c r="AR26" s="8" t="str">
        <f>VLOOKUP($B26,'raw data'!$A:$JI,$AF26+AR$2,FALSE())</f>
        <v>Sure</v>
      </c>
      <c r="AS26" s="8" t="str">
        <f>VLOOKUP($B26,'raw data'!$A:$JI,$AF26+AS$2,FALSE())</f>
        <v>Simple</v>
      </c>
      <c r="AT26" s="8" t="str">
        <f>VLOOKUP($B26,'raw data'!$A:$JI,$AF26+AT$2,FALSE())</f>
        <v>Minor</v>
      </c>
      <c r="AU26" s="8" t="str">
        <f>VLOOKUP($B26,'raw data'!$A:$JI,$AF26+AU$2,FALSE())</f>
        <v>Sure enough</v>
      </c>
      <c r="AV26" s="8" t="str">
        <f>VLOOKUP($B26,'raw data'!$A:$JI,$AF26+AV$2,FALSE())</f>
        <v>On average</v>
      </c>
      <c r="AW26" s="8" t="str">
        <f>VLOOKUP($B26,'raw data'!$A:$JI,$AF26+AW$2,FALSE())</f>
        <v>Insufficient resilience,Poor security awareness,Use of web application,Weak malware protection</v>
      </c>
      <c r="AX26" s="8" t="str">
        <f>VLOOKUP($B26,'raw data'!$A:$JI,$AF26+AX$2,FALSE())</f>
        <v>Not sure enough</v>
      </c>
      <c r="AY26" s="8" t="str">
        <f>VLOOKUP($B26,'raw data'!$A:$JI,$AF26+AY$2,FALSE())</f>
        <v>Simple</v>
      </c>
      <c r="AZ26" s="8">
        <f>IF($G26="P1",ColumnsReferences!$B$9,ColumnsReferences!$C$9)</f>
        <v>99</v>
      </c>
      <c r="BA26" s="8">
        <f>VLOOKUP($B26,'raw data'!$A:$JI,$AZ26,FALSE())</f>
        <v>26.648</v>
      </c>
      <c r="BB26" s="8" t="str">
        <f>IF($G26="P2",VLOOKUP($B26,'raw data'!$A:$JI,$AZ26+2,FALSE()),"-99")</f>
        <v>-99</v>
      </c>
      <c r="BC26" s="8" t="str">
        <f>IF($G26="P1",VLOOKUP($B26,'raw data'!$A:$JI,$AZ26+BC$2,FALSE()),VLOOKUP($B26,'raw data'!$A:$JI,$AZ26+BC$2+1,FALSE()))</f>
        <v>Agree</v>
      </c>
      <c r="BD26" s="8" t="str">
        <f>IF($G26="P1",VLOOKUP($B26,'raw data'!$A:$JI,$AZ26+BD$2,FALSE()),VLOOKUP($B26,'raw data'!$A:$JI,$AZ26+BD$2+1,FALSE()))</f>
        <v>Agree</v>
      </c>
      <c r="BE26" s="8" t="str">
        <f>IF($G26="P1",VLOOKUP($B26,'raw data'!$A:$JI,$AZ26+BE$2,FALSE()),VLOOKUP($B26,'raw data'!$A:$JI,$AZ26+BE$2+1,FALSE()))</f>
        <v>Agree</v>
      </c>
      <c r="BF26" s="8" t="str">
        <f>IF($G26="P1",VLOOKUP($B26,'raw data'!$A:$JI,$AZ26+BF$2,FALSE()),VLOOKUP($B26,'raw data'!$A:$JI,$AZ26+BF$2+1,FALSE()))</f>
        <v>Not certain</v>
      </c>
      <c r="BG26" s="8" t="str">
        <f>IF($G26="P1",VLOOKUP($B26,'raw data'!$A:$JI,$AZ26+BG$2,FALSE()),VLOOKUP($B26,'raw data'!$A:$JI,$AZ26+BG$2+1,FALSE()))</f>
        <v>Agree</v>
      </c>
      <c r="BH26" s="8" t="str">
        <f>IF($G26="P1",IF($E26="Tabular",VLOOKUP($B26,'raw data'!$A:$JI,$AZ26+BH$2+2,FALSE()),VLOOKUP($B26,'raw data'!$A:$JI,$AZ26+BH$2,FALSE())),"-99")</f>
        <v>Agree</v>
      </c>
      <c r="BI26" s="8" t="str">
        <f>IF($G26="P2",IF($E26="Tabular",VLOOKUP($B26,'raw data'!$A:$JI,$AZ26+BI$2+2,FALSE()),VLOOKUP($B26,'raw data'!$A:$JI,$AZ26+BI$2,FALSE())),"-99")</f>
        <v>-99</v>
      </c>
      <c r="BJ26" s="8" t="str">
        <f>IF(G26="P1",IF($E26="Tabular",VLOOKUP($B26,'raw data'!$A:$JI,$AZ26+BJ$2+2,FALSE()),VLOOKUP($B26,'raw data'!$A:$JI,$AZ26+BJ$2,FALSE())),IF($E26="Tabular",VLOOKUP($B26,'raw data'!$A:$JI,$AZ26+BJ$2+3,FALSE()),VLOOKUP($B26,'raw data'!$A:$JI,$AZ26+BJ$2+1,FALSE())))</f>
        <v>Agree</v>
      </c>
      <c r="BK26" s="8" t="str">
        <f>IF(G26="P1",VLOOKUP($B26,'raw data'!$A:$JI,$AZ26+BK$2,FALSE()),VLOOKUP($B26,'raw data'!$A:$JI,$AZ26+BK$2+1,FALSE()))</f>
        <v>Disagree</v>
      </c>
    </row>
    <row r="27" spans="1:63" x14ac:dyDescent="0.2">
      <c r="A27" s="8" t="str">
        <f t="shared" si="0"/>
        <v>R_1pS8ux255lIi7mM-P2</v>
      </c>
      <c r="B27" s="8" t="s">
        <v>720</v>
      </c>
      <c r="C27" s="8">
        <f>VLOOKUP($B27,'raw data'!$A:$JI,7,FALSE())</f>
        <v>2262</v>
      </c>
      <c r="D27" s="8" t="str">
        <f>VLOOKUP($B27,'raw data'!$A:$JI,268,FALSE())</f>
        <v>Tabular-G2</v>
      </c>
      <c r="E27" s="8" t="str">
        <f t="shared" si="1"/>
        <v>Tabular</v>
      </c>
      <c r="F27" s="8" t="str">
        <f t="shared" si="2"/>
        <v>G2</v>
      </c>
      <c r="G27" s="10" t="s">
        <v>536</v>
      </c>
      <c r="H27" s="8">
        <f>VLOOKUP($B27,'raw data'!$A:$JI,21,FALSE())</f>
        <v>40.957000000000001</v>
      </c>
      <c r="I27" s="8">
        <f>VLOOKUP($B27,'raw data'!$A:$JI,26,FALSE())</f>
        <v>7.8390000000000004</v>
      </c>
      <c r="J27" s="8">
        <f>VLOOKUP($B27,'raw data'!$A:$JI,27+J$2,FALSE())</f>
        <v>28</v>
      </c>
      <c r="K27" s="8" t="str">
        <f>VLOOKUP($B27,'raw data'!$A:$JI,27+K$2,FALSE())</f>
        <v>Male</v>
      </c>
      <c r="L27" s="8" t="str">
        <f>VLOOKUP($B27,'raw data'!$A:$JI,27+L$2,FALSE())</f>
        <v>No</v>
      </c>
      <c r="M27" s="8" t="str">
        <f>VLOOKUP($B27,'raw data'!$A:$JI,27+M$2,FALSE())</f>
        <v>Proficient (C2)</v>
      </c>
      <c r="N27" s="8">
        <f>VLOOKUP($B27,'raw data'!$A:$JI,27+N$2,FALSE())</f>
        <v>9</v>
      </c>
      <c r="O27" s="8" t="str">
        <f>VLOOKUP($B27,'raw data'!$A:$JI,27+O$2,FALSE())</f>
        <v xml:space="preserve">Computer Science </v>
      </c>
      <c r="P27" s="8" t="str">
        <f>VLOOKUP($B27,'raw data'!$A:$JI,27+P$2,FALSE())</f>
        <v>Yes</v>
      </c>
      <c r="Q27" s="8">
        <f>VLOOKUP($B27,'raw data'!$A:$JI,27+Q$2,FALSE())</f>
        <v>3</v>
      </c>
      <c r="R27" s="8" t="str">
        <f>VLOOKUP($B27,'raw data'!$A:$JI,27+R$2,FALSE())</f>
        <v xml:space="preserve">Customer support, web development </v>
      </c>
      <c r="S27" s="8" t="str">
        <f>VLOOKUP($B27,'raw data'!$A:$JI,27+S$2,FALSE())</f>
        <v>No</v>
      </c>
      <c r="T27" s="8">
        <f>VLOOKUP($B27,'raw data'!$A:$JI,27+T$2,FALSE())</f>
        <v>0</v>
      </c>
      <c r="U27" s="8" t="str">
        <f>VLOOKUP($B27,'raw data'!$A:$JI,27+U$2,FALSE())</f>
        <v>None</v>
      </c>
      <c r="V27" s="8">
        <f>VLOOKUP($B27,'raw data'!$A:$JI,27+V$2,FALSE())</f>
        <v>-99</v>
      </c>
      <c r="W27" s="8" t="str">
        <f>VLOOKUP($B27,'raw data'!$A:$JI,27+W$2,FALSE())</f>
        <v>Competent</v>
      </c>
      <c r="X27" s="8" t="str">
        <f>VLOOKUP($B27,'raw data'!$A:$JI,27+X$2,FALSE())</f>
        <v>Novice</v>
      </c>
      <c r="Y27" s="8" t="str">
        <f>VLOOKUP($B27,'raw data'!$A:$JI,27+Y$2,FALSE())</f>
        <v>Beginner</v>
      </c>
      <c r="Z27" s="8" t="str">
        <f>VLOOKUP($B27,'raw data'!$A:$JI,27+Z$2,FALSE())</f>
        <v>Novice</v>
      </c>
      <c r="AA27" s="8" t="str">
        <f>VLOOKUP($B27,'raw data'!$A:$JI,27+AA$2,FALSE())</f>
        <v>Novice</v>
      </c>
      <c r="AB27" s="8" t="str">
        <f>VLOOKUP($B27,'raw data'!$A:$JI,27+AB$2,FALSE())</f>
        <v>Beginner</v>
      </c>
      <c r="AC27" s="8" t="str">
        <f>VLOOKUP($B27,'raw data'!$A:$JI,27+AC$2,FALSE())</f>
        <v>Beginner</v>
      </c>
      <c r="AD27" s="8" t="str">
        <f>VLOOKUP($B27,'raw data'!$A:$JI,27+AD$2,FALSE())</f>
        <v>Expert</v>
      </c>
      <c r="AE27" s="8">
        <f>IF($G27="P1",VLOOKUP($B27,'raw data'!$A:$JI,ColumnsReferences!$B$2,FALSE()),VLOOKUP($B27,'raw data'!$A:$JI,ColumnsReferences!$C$2,FALSE()))</f>
        <v>300.01499999999999</v>
      </c>
      <c r="AF27" s="8">
        <f>IF($G27="P1",VLOOKUP($D27,ColumnsReferences!$A:$C,2,FALSE()),VLOOKUP($D27,ColumnsReferences!$A:$C,3,FALSE()))</f>
        <v>247</v>
      </c>
      <c r="AG27" s="8">
        <f>VLOOKUP($B27,'raw data'!$A:$JI,$AF27,FALSE())</f>
        <v>386.86900000000003</v>
      </c>
      <c r="AH27" s="8" t="str">
        <f>VLOOKUP($B27,'raw data'!$A:$JI,$AF27+AH$2,FALSE())</f>
        <v>Severe</v>
      </c>
      <c r="AI27" s="8" t="str">
        <f>VLOOKUP($B27,'raw data'!$A:$JI,$AF27+AI$2,FALSE())</f>
        <v>Not sure enough</v>
      </c>
      <c r="AJ27" s="8" t="str">
        <f>VLOOKUP($B27,'raw data'!$A:$JI,$AF27+AJ$2,FALSE())</f>
        <v>Simple</v>
      </c>
      <c r="AK27" s="8" t="str">
        <f>VLOOKUP($B27,'raw data'!$A:$JI,$AF27+AK$2,FALSE())</f>
        <v>Availability of service,Confidentiality of customer data,Integrity of account data,User authenticity</v>
      </c>
      <c r="AL27" s="8" t="str">
        <f>VLOOKUP($B27,'raw data'!$A:$JI,$AF27+AL$2,FALSE())</f>
        <v>Unsure</v>
      </c>
      <c r="AM27" s="8" t="str">
        <f>VLOOKUP($B27,'raw data'!$A:$JI,$AF27+AM$2,FALSE())</f>
        <v>Simple</v>
      </c>
      <c r="AN27" s="8" t="str">
        <f>VLOOKUP($B27,'raw data'!$A:$JI,$AF27+AN$2,FALSE())</f>
        <v>Conduct regular searches for fake apps,Regularly inform customers about security best practices</v>
      </c>
      <c r="AO27" s="8" t="str">
        <f>VLOOKUP($B27,'raw data'!$A:$JI,$AF27+AO$2,FALSE())</f>
        <v>Not sure enough</v>
      </c>
      <c r="AP27" s="8" t="str">
        <f>VLOOKUP($B27,'raw data'!$A:$JI,$AF27+AP$2,FALSE())</f>
        <v>Simple</v>
      </c>
      <c r="AQ27" s="8" t="str">
        <f>VLOOKUP($B27,'raw data'!$A:$JI,$AF27+AQ$2,FALSE())</f>
        <v>Minor</v>
      </c>
      <c r="AR27" s="8" t="str">
        <f>VLOOKUP($B27,'raw data'!$A:$JI,$AF27+AR$2,FALSE())</f>
        <v>Not sure enough</v>
      </c>
      <c r="AS27" s="8" t="str">
        <f>VLOOKUP($B27,'raw data'!$A:$JI,$AF27+AS$2,FALSE())</f>
        <v>Simple</v>
      </c>
      <c r="AT27" s="8" t="str">
        <f>VLOOKUP($B27,'raw data'!$A:$JI,$AF27+AT$2,FALSE())</f>
        <v>Denial-of-service attack</v>
      </c>
      <c r="AU27" s="8" t="str">
        <f>VLOOKUP($B27,'raw data'!$A:$JI,$AF27+AU$2,FALSE())</f>
        <v>Unsure</v>
      </c>
      <c r="AV27" s="8" t="str">
        <f>VLOOKUP($B27,'raw data'!$A:$JI,$AF27+AV$2,FALSE())</f>
        <v>Simple</v>
      </c>
      <c r="AW27" s="8" t="str">
        <f>VLOOKUP($B27,'raw data'!$A:$JI,$AF27+AW$2,FALSE())</f>
        <v>Severe</v>
      </c>
      <c r="AX27" s="8" t="str">
        <f>VLOOKUP($B27,'raw data'!$A:$JI,$AF27+AX$2,FALSE())</f>
        <v>Unsure</v>
      </c>
      <c r="AY27" s="8" t="str">
        <f>VLOOKUP($B27,'raw data'!$A:$JI,$AF27+AY$2,FALSE())</f>
        <v>Difficult</v>
      </c>
      <c r="AZ27" s="8">
        <f>IF($G27="P1",ColumnsReferences!$B$9,ColumnsReferences!$C$9)</f>
        <v>166</v>
      </c>
      <c r="BA27" s="8">
        <f>VLOOKUP($B27,'raw data'!$A:$JI,$AZ27,FALSE())</f>
        <v>30.111999999999998</v>
      </c>
      <c r="BB27" s="8" t="str">
        <f>IF($G27="P2",VLOOKUP($B27,'raw data'!$A:$JI,$AZ27+2,FALSE()),"-99")</f>
        <v>Disagree</v>
      </c>
      <c r="BC27" s="8" t="str">
        <f>IF($G27="P1",VLOOKUP($B27,'raw data'!$A:$JI,$AZ27+BC$2,FALSE()),VLOOKUP($B27,'raw data'!$A:$JI,$AZ27+BC$2+1,FALSE()))</f>
        <v>Agree</v>
      </c>
      <c r="BD27" s="8" t="str">
        <f>IF($G27="P1",VLOOKUP($B27,'raw data'!$A:$JI,$AZ27+BD$2,FALSE()),VLOOKUP($B27,'raw data'!$A:$JI,$AZ27+BD$2+1,FALSE()))</f>
        <v>Agree</v>
      </c>
      <c r="BE27" s="8" t="str">
        <f>IF($G27="P1",VLOOKUP($B27,'raw data'!$A:$JI,$AZ27+BE$2,FALSE()),VLOOKUP($B27,'raw data'!$A:$JI,$AZ27+BE$2+1,FALSE()))</f>
        <v>Agree</v>
      </c>
      <c r="BF27" s="8" t="str">
        <f>IF($G27="P1",VLOOKUP($B27,'raw data'!$A:$JI,$AZ27+BF$2,FALSE()),VLOOKUP($B27,'raw data'!$A:$JI,$AZ27+BF$2+1,FALSE()))</f>
        <v>Not certain</v>
      </c>
      <c r="BG27" s="8" t="str">
        <f>IF($G27="P1",VLOOKUP($B27,'raw data'!$A:$JI,$AZ27+BG$2,FALSE()),VLOOKUP($B27,'raw data'!$A:$JI,$AZ27+BG$2+1,FALSE()))</f>
        <v>Disagree</v>
      </c>
      <c r="BH27" s="8" t="str">
        <f>IF($G27="P1",IF($E27="Tabular",VLOOKUP($B27,'raw data'!$A:$JI,$AZ27+BH$2+2,FALSE()),VLOOKUP($B27,'raw data'!$A:$JI,$AZ27+BH$2,FALSE())),"-99")</f>
        <v>-99</v>
      </c>
      <c r="BI27" s="8" t="str">
        <f>IF($G27="P2",IF($E27="Tabular",VLOOKUP($B27,'raw data'!$A:$JI,$AZ27+BI$2+2,FALSE()),VLOOKUP($B27,'raw data'!$A:$JI,$AZ27+BI$2,FALSE())),"-99")</f>
        <v>Strongly disagree</v>
      </c>
      <c r="BJ27" s="8" t="str">
        <f>IF(G27="P1",IF($E27="Tabular",VLOOKUP($B27,'raw data'!$A:$JI,$AZ27+BJ$2+2,FALSE()),VLOOKUP($B27,'raw data'!$A:$JI,$AZ27+BJ$2,FALSE())),IF($E27="Tabular",VLOOKUP($B27,'raw data'!$A:$JI,$AZ27+BJ$2+3,FALSE()),VLOOKUP($B27,'raw data'!$A:$JI,$AZ27+BJ$2+1,FALSE())))</f>
        <v>Agree</v>
      </c>
      <c r="BK27" s="8" t="str">
        <f>IF(G27="P1",VLOOKUP($B27,'raw data'!$A:$JI,$AZ27+BK$2,FALSE()),VLOOKUP($B27,'raw data'!$A:$JI,$AZ27+BK$2+1,FALSE()))</f>
        <v>Not certain</v>
      </c>
    </row>
    <row r="28" spans="1:63" x14ac:dyDescent="0.2">
      <c r="A28" s="8" t="str">
        <f t="shared" si="0"/>
        <v>R_1QhDWgNIB5l2iP3-P1</v>
      </c>
      <c r="B28" s="8" t="s">
        <v>765</v>
      </c>
      <c r="C28" s="8">
        <f>VLOOKUP($B28,'raw data'!$A:$JI,7,FALSE())</f>
        <v>2448</v>
      </c>
      <c r="D28" s="8" t="str">
        <f>VLOOKUP($B28,'raw data'!$A:$JI,268,FALSE())</f>
        <v>Tabular-G2</v>
      </c>
      <c r="E28" s="8" t="str">
        <f t="shared" si="1"/>
        <v>Tabular</v>
      </c>
      <c r="F28" s="8" t="str">
        <f t="shared" si="2"/>
        <v>G2</v>
      </c>
      <c r="G28" s="8" t="s">
        <v>534</v>
      </c>
      <c r="H28" s="8">
        <f>VLOOKUP($B28,'raw data'!$A:$JI,21,FALSE())</f>
        <v>79.570999999999998</v>
      </c>
      <c r="I28" s="8">
        <f>VLOOKUP($B28,'raw data'!$A:$JI,26,FALSE())</f>
        <v>8.7789999999999999</v>
      </c>
      <c r="J28" s="8">
        <f>VLOOKUP($B28,'raw data'!$A:$JI,27+J$2,FALSE())</f>
        <v>25</v>
      </c>
      <c r="K28" s="8" t="str">
        <f>VLOOKUP($B28,'raw data'!$A:$JI,27+K$2,FALSE())</f>
        <v>Female</v>
      </c>
      <c r="L28" s="8" t="str">
        <f>VLOOKUP($B28,'raw data'!$A:$JI,27+L$2,FALSE())</f>
        <v>No</v>
      </c>
      <c r="M28" s="8" t="str">
        <f>VLOOKUP($B28,'raw data'!$A:$JI,27+M$2,FALSE())</f>
        <v>Proficient (C2)</v>
      </c>
      <c r="N28" s="8">
        <f>VLOOKUP($B28,'raw data'!$A:$JI,27+N$2,FALSE())</f>
        <v>7</v>
      </c>
      <c r="O28" s="8" t="str">
        <f>VLOOKUP($B28,'raw data'!$A:$JI,27+O$2,FALSE())</f>
        <v xml:space="preserve">computer science, data science </v>
      </c>
      <c r="P28" s="8" t="str">
        <f>VLOOKUP($B28,'raw data'!$A:$JI,27+P$2,FALSE())</f>
        <v>No</v>
      </c>
      <c r="Q28" s="8">
        <f>VLOOKUP($B28,'raw data'!$A:$JI,27+Q$2,FALSE())</f>
        <v>0</v>
      </c>
      <c r="R28" s="8" t="str">
        <f>VLOOKUP($B28,'raw data'!$A:$JI,27+R$2,FALSE())</f>
        <v>Software developer</v>
      </c>
      <c r="S28" s="8" t="str">
        <f>VLOOKUP($B28,'raw data'!$A:$JI,27+S$2,FALSE())</f>
        <v>No</v>
      </c>
      <c r="T28" s="8">
        <f>VLOOKUP($B28,'raw data'!$A:$JI,27+T$2,FALSE())</f>
        <v>0</v>
      </c>
      <c r="U28" s="8" t="str">
        <f>VLOOKUP($B28,'raw data'!$A:$JI,27+U$2,FALSE())</f>
        <v>None</v>
      </c>
      <c r="V28" s="8">
        <f>VLOOKUP($B28,'raw data'!$A:$JI,27+V$2,FALSE())</f>
        <v>-99</v>
      </c>
      <c r="W28" s="8" t="str">
        <f>VLOOKUP($B28,'raw data'!$A:$JI,27+W$2,FALSE())</f>
        <v>Novice</v>
      </c>
      <c r="X28" s="8" t="str">
        <f>VLOOKUP($B28,'raw data'!$A:$JI,27+X$2,FALSE())</f>
        <v>Novice</v>
      </c>
      <c r="Y28" s="8" t="str">
        <f>VLOOKUP($B28,'raw data'!$A:$JI,27+Y$2,FALSE())</f>
        <v>Novice</v>
      </c>
      <c r="Z28" s="8" t="str">
        <f>VLOOKUP($B28,'raw data'!$A:$JI,27+Z$2,FALSE())</f>
        <v>Novice</v>
      </c>
      <c r="AA28" s="8" t="str">
        <f>VLOOKUP($B28,'raw data'!$A:$JI,27+AA$2,FALSE())</f>
        <v>Novice</v>
      </c>
      <c r="AB28" s="8" t="str">
        <f>VLOOKUP($B28,'raw data'!$A:$JI,27+AB$2,FALSE())</f>
        <v>Novice</v>
      </c>
      <c r="AC28" s="8" t="str">
        <f>VLOOKUP($B28,'raw data'!$A:$JI,27+AC$2,FALSE())</f>
        <v>Competent</v>
      </c>
      <c r="AD28" s="8" t="str">
        <f>VLOOKUP($B28,'raw data'!$A:$JI,27+AD$2,FALSE())</f>
        <v>Proficient</v>
      </c>
      <c r="AE28" s="8">
        <f>IF($G28="P1",VLOOKUP($B28,'raw data'!$A:$JI,ColumnsReferences!$B$2,FALSE()),VLOOKUP($B28,'raw data'!$A:$JI,ColumnsReferences!$C$2,FALSE()))</f>
        <v>553.78300000000002</v>
      </c>
      <c r="AF28" s="8">
        <f>IF($G28="P1",VLOOKUP($D28,ColumnsReferences!$A:$C,2,FALSE()),VLOOKUP($D28,ColumnsReferences!$A:$C,3,FALSE()))</f>
        <v>203</v>
      </c>
      <c r="AG28" s="8">
        <f>VLOOKUP($B28,'raw data'!$A:$JI,$AF28,FALSE())</f>
        <v>815.80799999999999</v>
      </c>
      <c r="AH28" s="8" t="str">
        <f>VLOOKUP($B28,'raw data'!$A:$JI,$AF28+AH$2,FALSE())</f>
        <v>Fake banking app offered on application store leads to alteration of transaction data,Smartphone infected by malware and this leads to alteration of transaction data,Unauthorized access to customer account via fake app</v>
      </c>
      <c r="AI28" s="8" t="str">
        <f>VLOOKUP($B28,'raw data'!$A:$JI,$AF28+AI$2,FALSE())</f>
        <v>Very sure</v>
      </c>
      <c r="AJ28" s="8" t="str">
        <f>VLOOKUP($B28,'raw data'!$A:$JI,$AF28+AJ$2,FALSE())</f>
        <v>Very simple</v>
      </c>
      <c r="AK28" s="8" t="str">
        <f>VLOOKUP($B28,'raw data'!$A:$JI,$AF28+AK$2,FALSE())</f>
        <v>Unauthorized access to customer account via fake app,Unauthorized access to customer account via web application,Unauthorized transaction via web application</v>
      </c>
      <c r="AL28" s="8" t="str">
        <f>VLOOKUP($B28,'raw data'!$A:$JI,$AF28+AL$2,FALSE())</f>
        <v>Very sure</v>
      </c>
      <c r="AM28" s="8" t="str">
        <f>VLOOKUP($B28,'raw data'!$A:$JI,$AF28+AM$2,FALSE())</f>
        <v>Very simple</v>
      </c>
      <c r="AN28" s="8" t="str">
        <f>VLOOKUP($B28,'raw data'!$A:$JI,$AF28+AN$2,FALSE())</f>
        <v>Fake banking app offered on application store and this leads to sniffing customer credentials,Keylogger installed on customer's computer leads to sniffing customer credentials,Spear-phishing attack on customers leads to sniffing customer credentials</v>
      </c>
      <c r="AO28" s="8" t="str">
        <f>VLOOKUP($B28,'raw data'!$A:$JI,$AF28+AO$2,FALSE())</f>
        <v>Sure</v>
      </c>
      <c r="AP28" s="8" t="str">
        <f>VLOOKUP($B28,'raw data'!$A:$JI,$AF28+AP$2,FALSE())</f>
        <v>Very simple</v>
      </c>
      <c r="AQ28" s="8" t="str">
        <f>VLOOKUP($B28,'raw data'!$A:$JI,$AF28+AQ$2,FALSE())</f>
        <v>Cyber criminal,Hacker</v>
      </c>
      <c r="AR28" s="8" t="str">
        <f>VLOOKUP($B28,'raw data'!$A:$JI,$AF28+AR$2,FALSE())</f>
        <v>Very sure</v>
      </c>
      <c r="AS28" s="8" t="str">
        <f>VLOOKUP($B28,'raw data'!$A:$JI,$AF28+AS$2,FALSE())</f>
        <v>Very simple</v>
      </c>
      <c r="AT28" s="8" t="str">
        <f>VLOOKUP($B28,'raw data'!$A:$JI,$AF28+AT$2,FALSE())</f>
        <v>Certain</v>
      </c>
      <c r="AU28" s="8" t="str">
        <f>VLOOKUP($B28,'raw data'!$A:$JI,$AF28+AU$2,FALSE())</f>
        <v>Sure</v>
      </c>
      <c r="AV28" s="8" t="str">
        <f>VLOOKUP($B28,'raw data'!$A:$JI,$AF28+AV$2,FALSE())</f>
        <v>Very simple</v>
      </c>
      <c r="AW28" s="8" t="str">
        <f>VLOOKUP($B28,'raw data'!$A:$JI,$AF28+AW$2,FALSE())</f>
        <v>Customer's browser infected by Trojan and this leads to alteration of transaction data,Denial-of-service attack</v>
      </c>
      <c r="AX28" s="8" t="str">
        <f>VLOOKUP($B28,'raw data'!$A:$JI,$AF28+AX$2,FALSE())</f>
        <v>Very sure</v>
      </c>
      <c r="AY28" s="8" t="str">
        <f>VLOOKUP($B28,'raw data'!$A:$JI,$AF28+AY$2,FALSE())</f>
        <v>Very simple</v>
      </c>
      <c r="AZ28" s="8">
        <f>IF($G28="P1",ColumnsReferences!$B$9,ColumnsReferences!$C$9)</f>
        <v>99</v>
      </c>
      <c r="BA28" s="8">
        <f>VLOOKUP($B28,'raw data'!$A:$JI,$AZ28,FALSE())</f>
        <v>34.572000000000003</v>
      </c>
      <c r="BB28" s="8" t="str">
        <f>IF($G28="P2",VLOOKUP($B28,'raw data'!$A:$JI,$AZ28+2,FALSE()),"-99")</f>
        <v>-99</v>
      </c>
      <c r="BC28" s="8" t="str">
        <f>IF($G28="P1",VLOOKUP($B28,'raw data'!$A:$JI,$AZ28+BC$2,FALSE()),VLOOKUP($B28,'raw data'!$A:$JI,$AZ28+BC$2+1,FALSE()))</f>
        <v>Strongly agree</v>
      </c>
      <c r="BD28" s="8" t="str">
        <f>IF($G28="P1",VLOOKUP($B28,'raw data'!$A:$JI,$AZ28+BD$2,FALSE()),VLOOKUP($B28,'raw data'!$A:$JI,$AZ28+BD$2+1,FALSE()))</f>
        <v>Agree</v>
      </c>
      <c r="BE28" s="8" t="str">
        <f>IF($G28="P1",VLOOKUP($B28,'raw data'!$A:$JI,$AZ28+BE$2,FALSE()),VLOOKUP($B28,'raw data'!$A:$JI,$AZ28+BE$2+1,FALSE()))</f>
        <v>Agree</v>
      </c>
      <c r="BF28" s="8" t="str">
        <f>IF($G28="P1",VLOOKUP($B28,'raw data'!$A:$JI,$AZ28+BF$2,FALSE()),VLOOKUP($B28,'raw data'!$A:$JI,$AZ28+BF$2+1,FALSE()))</f>
        <v>Agree</v>
      </c>
      <c r="BG28" s="8" t="str">
        <f>IF($G28="P1",VLOOKUP($B28,'raw data'!$A:$JI,$AZ28+BG$2,FALSE()),VLOOKUP($B28,'raw data'!$A:$JI,$AZ28+BG$2+1,FALSE()))</f>
        <v>Agree</v>
      </c>
      <c r="BH28" s="8" t="str">
        <f>IF($G28="P1",IF($E28="Tabular",VLOOKUP($B28,'raw data'!$A:$JI,$AZ28+BH$2+2,FALSE()),VLOOKUP($B28,'raw data'!$A:$JI,$AZ28+BH$2,FALSE())),"-99")</f>
        <v>Strongly agree</v>
      </c>
      <c r="BI28" s="8" t="str">
        <f>IF($G28="P2",IF($E28="Tabular",VLOOKUP($B28,'raw data'!$A:$JI,$AZ28+BI$2+2,FALSE()),VLOOKUP($B28,'raw data'!$A:$JI,$AZ28+BI$2,FALSE())),"-99")</f>
        <v>-99</v>
      </c>
      <c r="BJ28" s="8" t="str">
        <f>IF(G28="P1",IF($E28="Tabular",VLOOKUP($B28,'raw data'!$A:$JI,$AZ28+BJ$2+2,FALSE()),VLOOKUP($B28,'raw data'!$A:$JI,$AZ28+BJ$2,FALSE())),IF($E28="Tabular",VLOOKUP($B28,'raw data'!$A:$JI,$AZ28+BJ$2+3,FALSE()),VLOOKUP($B28,'raw data'!$A:$JI,$AZ28+BJ$2+1,FALSE())))</f>
        <v>Strongly agree</v>
      </c>
      <c r="BK28" s="8" t="str">
        <f>IF(G28="P1",VLOOKUP($B28,'raw data'!$A:$JI,$AZ28+BK$2,FALSE()),VLOOKUP($B28,'raw data'!$A:$JI,$AZ28+BK$2+1,FALSE()))</f>
        <v>Strongly agree</v>
      </c>
    </row>
    <row r="29" spans="1:63" x14ac:dyDescent="0.2">
      <c r="A29" s="8" t="str">
        <f t="shared" si="0"/>
        <v>R_1QhDWgNIB5l2iP3-P2</v>
      </c>
      <c r="B29" s="8" t="s">
        <v>765</v>
      </c>
      <c r="C29" s="8">
        <f>VLOOKUP($B29,'raw data'!$A:$JI,7,FALSE())</f>
        <v>2448</v>
      </c>
      <c r="D29" s="8" t="str">
        <f>VLOOKUP($B29,'raw data'!$A:$JI,268,FALSE())</f>
        <v>Tabular-G2</v>
      </c>
      <c r="E29" s="8" t="str">
        <f t="shared" si="1"/>
        <v>Tabular</v>
      </c>
      <c r="F29" s="8" t="str">
        <f t="shared" si="2"/>
        <v>G2</v>
      </c>
      <c r="G29" s="10" t="s">
        <v>536</v>
      </c>
      <c r="H29" s="8">
        <f>VLOOKUP($B29,'raw data'!$A:$JI,21,FALSE())</f>
        <v>79.570999999999998</v>
      </c>
      <c r="I29" s="8">
        <f>VLOOKUP($B29,'raw data'!$A:$JI,26,FALSE())</f>
        <v>8.7789999999999999</v>
      </c>
      <c r="J29" s="8">
        <f>VLOOKUP($B29,'raw data'!$A:$JI,27+J$2,FALSE())</f>
        <v>25</v>
      </c>
      <c r="K29" s="8" t="str">
        <f>VLOOKUP($B29,'raw data'!$A:$JI,27+K$2,FALSE())</f>
        <v>Female</v>
      </c>
      <c r="L29" s="8" t="str">
        <f>VLOOKUP($B29,'raw data'!$A:$JI,27+L$2,FALSE())</f>
        <v>No</v>
      </c>
      <c r="M29" s="8" t="str">
        <f>VLOOKUP($B29,'raw data'!$A:$JI,27+M$2,FALSE())</f>
        <v>Proficient (C2)</v>
      </c>
      <c r="N29" s="8">
        <f>VLOOKUP($B29,'raw data'!$A:$JI,27+N$2,FALSE())</f>
        <v>7</v>
      </c>
      <c r="O29" s="8" t="str">
        <f>VLOOKUP($B29,'raw data'!$A:$JI,27+O$2,FALSE())</f>
        <v xml:space="preserve">computer science, data science </v>
      </c>
      <c r="P29" s="8" t="str">
        <f>VLOOKUP($B29,'raw data'!$A:$JI,27+P$2,FALSE())</f>
        <v>No</v>
      </c>
      <c r="Q29" s="8">
        <f>VLOOKUP($B29,'raw data'!$A:$JI,27+Q$2,FALSE())</f>
        <v>0</v>
      </c>
      <c r="R29" s="8" t="str">
        <f>VLOOKUP($B29,'raw data'!$A:$JI,27+R$2,FALSE())</f>
        <v>Software developer</v>
      </c>
      <c r="S29" s="8" t="str">
        <f>VLOOKUP($B29,'raw data'!$A:$JI,27+S$2,FALSE())</f>
        <v>No</v>
      </c>
      <c r="T29" s="8">
        <f>VLOOKUP($B29,'raw data'!$A:$JI,27+T$2,FALSE())</f>
        <v>0</v>
      </c>
      <c r="U29" s="8" t="str">
        <f>VLOOKUP($B29,'raw data'!$A:$JI,27+U$2,FALSE())</f>
        <v>None</v>
      </c>
      <c r="V29" s="8">
        <f>VLOOKUP($B29,'raw data'!$A:$JI,27+V$2,FALSE())</f>
        <v>-99</v>
      </c>
      <c r="W29" s="8" t="str">
        <f>VLOOKUP($B29,'raw data'!$A:$JI,27+W$2,FALSE())</f>
        <v>Novice</v>
      </c>
      <c r="X29" s="8" t="str">
        <f>VLOOKUP($B29,'raw data'!$A:$JI,27+X$2,FALSE())</f>
        <v>Novice</v>
      </c>
      <c r="Y29" s="8" t="str">
        <f>VLOOKUP($B29,'raw data'!$A:$JI,27+Y$2,FALSE())</f>
        <v>Novice</v>
      </c>
      <c r="Z29" s="8" t="str">
        <f>VLOOKUP($B29,'raw data'!$A:$JI,27+Z$2,FALSE())</f>
        <v>Novice</v>
      </c>
      <c r="AA29" s="8" t="str">
        <f>VLOOKUP($B29,'raw data'!$A:$JI,27+AA$2,FALSE())</f>
        <v>Novice</v>
      </c>
      <c r="AB29" s="8" t="str">
        <f>VLOOKUP($B29,'raw data'!$A:$JI,27+AB$2,FALSE())</f>
        <v>Novice</v>
      </c>
      <c r="AC29" s="8" t="str">
        <f>VLOOKUP($B29,'raw data'!$A:$JI,27+AC$2,FALSE())</f>
        <v>Competent</v>
      </c>
      <c r="AD29" s="8" t="str">
        <f>VLOOKUP($B29,'raw data'!$A:$JI,27+AD$2,FALSE())</f>
        <v>Proficient</v>
      </c>
      <c r="AE29" s="8">
        <f>IF($G29="P1",VLOOKUP($B29,'raw data'!$A:$JI,ColumnsReferences!$B$2,FALSE()),VLOOKUP($B29,'raw data'!$A:$JI,ColumnsReferences!$C$2,FALSE()))</f>
        <v>300.00299999999999</v>
      </c>
      <c r="AF29" s="8">
        <f>IF($G29="P1",VLOOKUP($D29,ColumnsReferences!$A:$C,2,FALSE()),VLOOKUP($D29,ColumnsReferences!$A:$C,3,FALSE()))</f>
        <v>247</v>
      </c>
      <c r="AG29" s="8">
        <f>VLOOKUP($B29,'raw data'!$A:$JI,$AF29,FALSE())</f>
        <v>413.19299999999998</v>
      </c>
      <c r="AH29" s="8" t="str">
        <f>VLOOKUP($B29,'raw data'!$A:$JI,$AF29+AH$2,FALSE())</f>
        <v>Minor</v>
      </c>
      <c r="AI29" s="8" t="str">
        <f>VLOOKUP($B29,'raw data'!$A:$JI,$AF29+AI$2,FALSE())</f>
        <v>Sure</v>
      </c>
      <c r="AJ29" s="8" t="str">
        <f>VLOOKUP($B29,'raw data'!$A:$JI,$AF29+AJ$2,FALSE())</f>
        <v>Simple</v>
      </c>
      <c r="AK29" s="8" t="str">
        <f>VLOOKUP($B29,'raw data'!$A:$JI,$AF29+AK$2,FALSE())</f>
        <v>Availability of service,Integrity of account data</v>
      </c>
      <c r="AL29" s="8" t="str">
        <f>VLOOKUP($B29,'raw data'!$A:$JI,$AF29+AL$2,FALSE())</f>
        <v>Very sure</v>
      </c>
      <c r="AM29" s="8" t="str">
        <f>VLOOKUP($B29,'raw data'!$A:$JI,$AF29+AM$2,FALSE())</f>
        <v>Very simple</v>
      </c>
      <c r="AN29" s="8" t="str">
        <f>VLOOKUP($B29,'raw data'!$A:$JI,$AF29+AN$2,FALSE())</f>
        <v>Conduct regular searches for fake apps,Regularly inform customers about security best practices,Strengthen verification and validation procedures</v>
      </c>
      <c r="AO29" s="8" t="str">
        <f>VLOOKUP($B29,'raw data'!$A:$JI,$AF29+AO$2,FALSE())</f>
        <v>Sure</v>
      </c>
      <c r="AP29" s="8" t="str">
        <f>VLOOKUP($B29,'raw data'!$A:$JI,$AF29+AP$2,FALSE())</f>
        <v>Simple</v>
      </c>
      <c r="AQ29" s="8" t="str">
        <f>VLOOKUP($B29,'raw data'!$A:$JI,$AF29+AQ$2,FALSE())</f>
        <v>Minor</v>
      </c>
      <c r="AR29" s="8" t="str">
        <f>VLOOKUP($B29,'raw data'!$A:$JI,$AF29+AR$2,FALSE())</f>
        <v>Not sure enough</v>
      </c>
      <c r="AS29" s="8" t="str">
        <f>VLOOKUP($B29,'raw data'!$A:$JI,$AF29+AS$2,FALSE())</f>
        <v>Simple</v>
      </c>
      <c r="AT29" s="8" t="str">
        <f>VLOOKUP($B29,'raw data'!$A:$JI,$AF29+AT$2,FALSE())</f>
        <v>System failure,Unauthorized transaction via Poste App,Unauthorized transaction via web application</v>
      </c>
      <c r="AU29" s="8" t="str">
        <f>VLOOKUP($B29,'raw data'!$A:$JI,$AF29+AU$2,FALSE())</f>
        <v>Very sure</v>
      </c>
      <c r="AV29" s="8" t="str">
        <f>VLOOKUP($B29,'raw data'!$A:$JI,$AF29+AV$2,FALSE())</f>
        <v>Very simple</v>
      </c>
      <c r="AW29" s="8" t="str">
        <f>VLOOKUP($B29,'raw data'!$A:$JI,$AF29+AW$2,FALSE())</f>
        <v>Minor</v>
      </c>
      <c r="AX29" s="8" t="str">
        <f>VLOOKUP($B29,'raw data'!$A:$JI,$AF29+AX$2,FALSE())</f>
        <v>Very sure</v>
      </c>
      <c r="AY29" s="8" t="str">
        <f>VLOOKUP($B29,'raw data'!$A:$JI,$AF29+AY$2,FALSE())</f>
        <v>Very simple</v>
      </c>
      <c r="AZ29" s="8">
        <f>IF($G29="P1",ColumnsReferences!$B$9,ColumnsReferences!$C$9)</f>
        <v>166</v>
      </c>
      <c r="BA29" s="8">
        <f>VLOOKUP($B29,'raw data'!$A:$JI,$AZ29,FALSE())</f>
        <v>37.305999999999997</v>
      </c>
      <c r="BB29" s="8" t="str">
        <f>IF($G29="P2",VLOOKUP($B29,'raw data'!$A:$JI,$AZ29+2,FALSE()),"-99")</f>
        <v>Agree</v>
      </c>
      <c r="BC29" s="8" t="str">
        <f>IF($G29="P1",VLOOKUP($B29,'raw data'!$A:$JI,$AZ29+BC$2,FALSE()),VLOOKUP($B29,'raw data'!$A:$JI,$AZ29+BC$2+1,FALSE()))</f>
        <v>Strongly agree</v>
      </c>
      <c r="BD29" s="8" t="str">
        <f>IF($G29="P1",VLOOKUP($B29,'raw data'!$A:$JI,$AZ29+BD$2,FALSE()),VLOOKUP($B29,'raw data'!$A:$JI,$AZ29+BD$2+1,FALSE()))</f>
        <v>Not certain</v>
      </c>
      <c r="BE29" s="8" t="str">
        <f>IF($G29="P1",VLOOKUP($B29,'raw data'!$A:$JI,$AZ29+BE$2,FALSE()),VLOOKUP($B29,'raw data'!$A:$JI,$AZ29+BE$2+1,FALSE()))</f>
        <v>Agree</v>
      </c>
      <c r="BF29" s="8" t="str">
        <f>IF($G29="P1",VLOOKUP($B29,'raw data'!$A:$JI,$AZ29+BF$2,FALSE()),VLOOKUP($B29,'raw data'!$A:$JI,$AZ29+BF$2+1,FALSE()))</f>
        <v>Agree</v>
      </c>
      <c r="BG29" s="8" t="str">
        <f>IF($G29="P1",VLOOKUP($B29,'raw data'!$A:$JI,$AZ29+BG$2,FALSE()),VLOOKUP($B29,'raw data'!$A:$JI,$AZ29+BG$2+1,FALSE()))</f>
        <v>Agree</v>
      </c>
      <c r="BH29" s="8" t="str">
        <f>IF($G29="P1",IF($E29="Tabular",VLOOKUP($B29,'raw data'!$A:$JI,$AZ29+BH$2+2,FALSE()),VLOOKUP($B29,'raw data'!$A:$JI,$AZ29+BH$2,FALSE())),"-99")</f>
        <v>-99</v>
      </c>
      <c r="BI29" s="8" t="str">
        <f>IF($G29="P2",IF($E29="Tabular",VLOOKUP($B29,'raw data'!$A:$JI,$AZ29+BI$2+2,FALSE()),VLOOKUP($B29,'raw data'!$A:$JI,$AZ29+BI$2,FALSE())),"-99")</f>
        <v>Agree</v>
      </c>
      <c r="BJ29" s="8" t="str">
        <f>IF(G29="P1",IF($E29="Tabular",VLOOKUP($B29,'raw data'!$A:$JI,$AZ29+BJ$2+2,FALSE()),VLOOKUP($B29,'raw data'!$A:$JI,$AZ29+BJ$2,FALSE())),IF($E29="Tabular",VLOOKUP($B29,'raw data'!$A:$JI,$AZ29+BJ$2+3,FALSE()),VLOOKUP($B29,'raw data'!$A:$JI,$AZ29+BJ$2+1,FALSE())))</f>
        <v>Strongly agree</v>
      </c>
      <c r="BK29" s="8" t="str">
        <f>IF(G29="P1",VLOOKUP($B29,'raw data'!$A:$JI,$AZ29+BK$2,FALSE()),VLOOKUP($B29,'raw data'!$A:$JI,$AZ29+BK$2+1,FALSE()))</f>
        <v>Strongly agree</v>
      </c>
    </row>
    <row r="30" spans="1:63" x14ac:dyDescent="0.2">
      <c r="A30" s="8" t="str">
        <f t="shared" si="0"/>
        <v>R_1QrSOZ3kdCwXMpM-P1</v>
      </c>
      <c r="B30" s="8" t="s">
        <v>799</v>
      </c>
      <c r="C30" s="8">
        <f>VLOOKUP($B30,'raw data'!$A:$JI,7,FALSE())</f>
        <v>2497</v>
      </c>
      <c r="D30" s="8" t="str">
        <f>VLOOKUP($B30,'raw data'!$A:$JI,268,FALSE())</f>
        <v>UML-G2</v>
      </c>
      <c r="E30" s="8" t="str">
        <f t="shared" si="1"/>
        <v>UML</v>
      </c>
      <c r="F30" s="8" t="str">
        <f t="shared" si="2"/>
        <v>G2</v>
      </c>
      <c r="G30" s="8" t="s">
        <v>534</v>
      </c>
      <c r="H30" s="8">
        <f>VLOOKUP($B30,'raw data'!$A:$JI,21,FALSE())</f>
        <v>70.972999999999999</v>
      </c>
      <c r="I30" s="8">
        <f>VLOOKUP($B30,'raw data'!$A:$JI,26,FALSE())</f>
        <v>8.5559999999999992</v>
      </c>
      <c r="J30" s="8">
        <f>VLOOKUP($B30,'raw data'!$A:$JI,27+J$2,FALSE())</f>
        <v>23</v>
      </c>
      <c r="K30" s="8" t="str">
        <f>VLOOKUP($B30,'raw data'!$A:$JI,27+K$2,FALSE())</f>
        <v>Female</v>
      </c>
      <c r="L30" s="8" t="str">
        <f>VLOOKUP($B30,'raw data'!$A:$JI,27+L$2,FALSE())</f>
        <v>No</v>
      </c>
      <c r="M30" s="8" t="str">
        <f>VLOOKUP($B30,'raw data'!$A:$JI,27+M$2,FALSE())</f>
        <v>Upper-Intermediate (B2)</v>
      </c>
      <c r="N30" s="8">
        <f>VLOOKUP($B30,'raw data'!$A:$JI,27+N$2,FALSE())</f>
        <v>4</v>
      </c>
      <c r="O30" s="8" t="str">
        <f>VLOOKUP($B30,'raw data'!$A:$JI,27+O$2,FALSE())</f>
        <v>Systems Engineering, Policy Analysis, Management, Information &amp; Communication Technology</v>
      </c>
      <c r="P30" s="8" t="str">
        <f>VLOOKUP($B30,'raw data'!$A:$JI,27+P$2,FALSE())</f>
        <v>Yes</v>
      </c>
      <c r="Q30" s="8">
        <f>VLOOKUP($B30,'raw data'!$A:$JI,27+Q$2,FALSE())</f>
        <v>2</v>
      </c>
      <c r="R30" s="8" t="str">
        <f>VLOOKUP($B30,'raw data'!$A:$JI,27+R$2,FALSE())</f>
        <v>Relation Manager, Intern</v>
      </c>
      <c r="S30" s="8" t="str">
        <f>VLOOKUP($B30,'raw data'!$A:$JI,27+S$2,FALSE())</f>
        <v>No</v>
      </c>
      <c r="T30" s="8">
        <f>VLOOKUP($B30,'raw data'!$A:$JI,27+T$2,FALSE())</f>
        <v>0</v>
      </c>
      <c r="U30" s="8" t="str">
        <f>VLOOKUP($B30,'raw data'!$A:$JI,27+U$2,FALSE())</f>
        <v>None</v>
      </c>
      <c r="V30" s="8">
        <f>VLOOKUP($B30,'raw data'!$A:$JI,27+V$2,FALSE())</f>
        <v>-99</v>
      </c>
      <c r="W30" s="8" t="str">
        <f>VLOOKUP($B30,'raw data'!$A:$JI,27+W$2,FALSE())</f>
        <v>Novice</v>
      </c>
      <c r="X30" s="8" t="str">
        <f>VLOOKUP($B30,'raw data'!$A:$JI,27+X$2,FALSE())</f>
        <v>Competent</v>
      </c>
      <c r="Y30" s="8" t="str">
        <f>VLOOKUP($B30,'raw data'!$A:$JI,27+Y$2,FALSE())</f>
        <v>Novice</v>
      </c>
      <c r="Z30" s="8" t="str">
        <f>VLOOKUP($B30,'raw data'!$A:$JI,27+Z$2,FALSE())</f>
        <v>Competent</v>
      </c>
      <c r="AA30" s="8" t="str">
        <f>VLOOKUP($B30,'raw data'!$A:$JI,27+AA$2,FALSE())</f>
        <v>Novice</v>
      </c>
      <c r="AB30" s="8" t="str">
        <f>VLOOKUP($B30,'raw data'!$A:$JI,27+AB$2,FALSE())</f>
        <v>Beginner</v>
      </c>
      <c r="AC30" s="8" t="str">
        <f>VLOOKUP($B30,'raw data'!$A:$JI,27+AC$2,FALSE())</f>
        <v>Competent</v>
      </c>
      <c r="AD30" s="8" t="str">
        <f>VLOOKUP($B30,'raw data'!$A:$JI,27+AD$2,FALSE())</f>
        <v>Beginner</v>
      </c>
      <c r="AE30" s="8">
        <f>IF($G30="P1",VLOOKUP($B30,'raw data'!$A:$JI,ColumnsReferences!$B$2,FALSE()),VLOOKUP($B30,'raw data'!$A:$JI,ColumnsReferences!$C$2,FALSE()))</f>
        <v>397.55099999999999</v>
      </c>
      <c r="AF30" s="8">
        <f>IF($G30="P1",VLOOKUP($D30,ColumnsReferences!$A:$C,2,FALSE()),VLOOKUP($D30,ColumnsReferences!$A:$C,3,FALSE()))</f>
        <v>77</v>
      </c>
      <c r="AG30" s="8">
        <f>VLOOKUP($B30,'raw data'!$A:$JI,$AF30,FALSE())</f>
        <v>927.28399999999999</v>
      </c>
      <c r="AH30" s="8" t="str">
        <f>VLOOKUP($B30,'raw data'!$A:$JI,$AF30+AH$2,FALSE())</f>
        <v>Lack of mechanisms for authentication of app,Weak malware protection</v>
      </c>
      <c r="AI30" s="8" t="str">
        <f>VLOOKUP($B30,'raw data'!$A:$JI,$AF30+AI$2,FALSE())</f>
        <v>Sure</v>
      </c>
      <c r="AJ30" s="8" t="str">
        <f>VLOOKUP($B30,'raw data'!$A:$JI,$AF30+AJ$2,FALSE())</f>
        <v>Simple</v>
      </c>
      <c r="AK30" s="8" t="str">
        <f>VLOOKUP($B30,'raw data'!$A:$JI,$AF30+AK$2,FALSE())</f>
        <v>Unauthorized access to customer account via fake app,Unauthorized access to customer account via web application,Unauthorized transaction via web application</v>
      </c>
      <c r="AL30" s="8" t="str">
        <f>VLOOKUP($B30,'raw data'!$A:$JI,$AF30+AL$2,FALSE())</f>
        <v>Sure</v>
      </c>
      <c r="AM30" s="8" t="str">
        <f>VLOOKUP($B30,'raw data'!$A:$JI,$AF30+AM$2,FALSE())</f>
        <v>On average</v>
      </c>
      <c r="AN30" s="8" t="str">
        <f>VLOOKUP($B30,'raw data'!$A:$JI,$AF30+AN$2,FALSE())</f>
        <v>Fake banking app offered on application store,Keylogger installed on computer,Sniffing of customer credentials,Spear-phishing attack on customers</v>
      </c>
      <c r="AO30" s="8" t="str">
        <f>VLOOKUP($B30,'raw data'!$A:$JI,$AF30+AO$2,FALSE())</f>
        <v>Sure</v>
      </c>
      <c r="AP30" s="8" t="str">
        <f>VLOOKUP($B30,'raw data'!$A:$JI,$AF30+AP$2,FALSE())</f>
        <v>On average</v>
      </c>
      <c r="AQ30" s="8" t="str">
        <f>VLOOKUP($B30,'raw data'!$A:$JI,$AF30+AQ$2,FALSE())</f>
        <v>Cyber criminal,Hacker</v>
      </c>
      <c r="AR30" s="8" t="str">
        <f>VLOOKUP($B30,'raw data'!$A:$JI,$AF30+AR$2,FALSE())</f>
        <v>Sure</v>
      </c>
      <c r="AS30" s="8" t="str">
        <f>VLOOKUP($B30,'raw data'!$A:$JI,$AF30+AS$2,FALSE())</f>
        <v>Simple</v>
      </c>
      <c r="AT30" s="8" t="str">
        <f>VLOOKUP($B30,'raw data'!$A:$JI,$AF30+AT$2,FALSE())</f>
        <v>Likely</v>
      </c>
      <c r="AU30" s="8" t="str">
        <f>VLOOKUP($B30,'raw data'!$A:$JI,$AF30+AU$2,FALSE())</f>
        <v>Sure</v>
      </c>
      <c r="AV30" s="8" t="str">
        <f>VLOOKUP($B30,'raw data'!$A:$JI,$AF30+AV$2,FALSE())</f>
        <v>Difficult</v>
      </c>
      <c r="AW30" s="8" t="str">
        <f>VLOOKUP($B30,'raw data'!$A:$JI,$AF30+AW$2,FALSE())</f>
        <v>Insufficient resilience,Poor security awareness,Use of web application,Weak malware protection</v>
      </c>
      <c r="AX30" s="8" t="str">
        <f>VLOOKUP($B30,'raw data'!$A:$JI,$AF30+AX$2,FALSE())</f>
        <v>Sure</v>
      </c>
      <c r="AY30" s="8" t="str">
        <f>VLOOKUP($B30,'raw data'!$A:$JI,$AF30+AY$2,FALSE())</f>
        <v>On average</v>
      </c>
      <c r="AZ30" s="8">
        <f>IF($G30="P1",ColumnsReferences!$B$9,ColumnsReferences!$C$9)</f>
        <v>99</v>
      </c>
      <c r="BA30" s="8">
        <f>VLOOKUP($B30,'raw data'!$A:$JI,$AZ30,FALSE())</f>
        <v>50.968000000000004</v>
      </c>
      <c r="BB30" s="8" t="str">
        <f>IF($G30="P2",VLOOKUP($B30,'raw data'!$A:$JI,$AZ30+2,FALSE()),"-99")</f>
        <v>-99</v>
      </c>
      <c r="BC30" s="8" t="str">
        <f>IF($G30="P1",VLOOKUP($B30,'raw data'!$A:$JI,$AZ30+BC$2,FALSE()),VLOOKUP($B30,'raw data'!$A:$JI,$AZ30+BC$2+1,FALSE()))</f>
        <v>Agree</v>
      </c>
      <c r="BD30" s="8" t="str">
        <f>IF($G30="P1",VLOOKUP($B30,'raw data'!$A:$JI,$AZ30+BD$2,FALSE()),VLOOKUP($B30,'raw data'!$A:$JI,$AZ30+BD$2+1,FALSE()))</f>
        <v>Not certain</v>
      </c>
      <c r="BE30" s="8" t="str">
        <f>IF($G30="P1",VLOOKUP($B30,'raw data'!$A:$JI,$AZ30+BE$2,FALSE()),VLOOKUP($B30,'raw data'!$A:$JI,$AZ30+BE$2+1,FALSE()))</f>
        <v>Agree</v>
      </c>
      <c r="BF30" s="8" t="str">
        <f>IF($G30="P1",VLOOKUP($B30,'raw data'!$A:$JI,$AZ30+BF$2,FALSE()),VLOOKUP($B30,'raw data'!$A:$JI,$AZ30+BF$2+1,FALSE()))</f>
        <v>Agree</v>
      </c>
      <c r="BG30" s="8" t="str">
        <f>IF($G30="P1",VLOOKUP($B30,'raw data'!$A:$JI,$AZ30+BG$2,FALSE()),VLOOKUP($B30,'raw data'!$A:$JI,$AZ30+BG$2+1,FALSE()))</f>
        <v>Not certain</v>
      </c>
      <c r="BH30" s="8" t="str">
        <f>IF($G30="P1",IF($E30="Tabular",VLOOKUP($B30,'raw data'!$A:$JI,$AZ30+BH$2+2,FALSE()),VLOOKUP($B30,'raw data'!$A:$JI,$AZ30+BH$2,FALSE())),"-99")</f>
        <v>Not certain</v>
      </c>
      <c r="BI30" s="8" t="str">
        <f>IF($G30="P2",IF($E30="Tabular",VLOOKUP($B30,'raw data'!$A:$JI,$AZ30+BI$2+2,FALSE()),VLOOKUP($B30,'raw data'!$A:$JI,$AZ30+BI$2,FALSE())),"-99")</f>
        <v>-99</v>
      </c>
      <c r="BJ30" s="8" t="str">
        <f>IF(G30="P1",IF($E30="Tabular",VLOOKUP($B30,'raw data'!$A:$JI,$AZ30+BJ$2+2,FALSE()),VLOOKUP($B30,'raw data'!$A:$JI,$AZ30+BJ$2,FALSE())),IF($E30="Tabular",VLOOKUP($B30,'raw data'!$A:$JI,$AZ30+BJ$2+3,FALSE()),VLOOKUP($B30,'raw data'!$A:$JI,$AZ30+BJ$2+1,FALSE())))</f>
        <v>Agree</v>
      </c>
      <c r="BK30" s="8" t="str">
        <f>IF(G30="P1",VLOOKUP($B30,'raw data'!$A:$JI,$AZ30+BK$2,FALSE()),VLOOKUP($B30,'raw data'!$A:$JI,$AZ30+BK$2+1,FALSE()))</f>
        <v>Agree</v>
      </c>
    </row>
    <row r="31" spans="1:63" x14ac:dyDescent="0.2">
      <c r="A31" s="8" t="str">
        <f t="shared" si="0"/>
        <v>R_1QrSOZ3kdCwXMpM-P2</v>
      </c>
      <c r="B31" s="8" t="s">
        <v>799</v>
      </c>
      <c r="C31" s="8">
        <f>VLOOKUP($B31,'raw data'!$A:$JI,7,FALSE())</f>
        <v>2497</v>
      </c>
      <c r="D31" s="8" t="str">
        <f>VLOOKUP($B31,'raw data'!$A:$JI,268,FALSE())</f>
        <v>UML-G2</v>
      </c>
      <c r="E31" s="8" t="str">
        <f t="shared" si="1"/>
        <v>UML</v>
      </c>
      <c r="F31" s="8" t="str">
        <f t="shared" si="2"/>
        <v>G2</v>
      </c>
      <c r="G31" s="10" t="s">
        <v>536</v>
      </c>
      <c r="H31" s="8">
        <f>VLOOKUP($B31,'raw data'!$A:$JI,21,FALSE())</f>
        <v>70.972999999999999</v>
      </c>
      <c r="I31" s="8">
        <f>VLOOKUP($B31,'raw data'!$A:$JI,26,FALSE())</f>
        <v>8.5559999999999992</v>
      </c>
      <c r="J31" s="8">
        <f>VLOOKUP($B31,'raw data'!$A:$JI,27+J$2,FALSE())</f>
        <v>23</v>
      </c>
      <c r="K31" s="8" t="str">
        <f>VLOOKUP($B31,'raw data'!$A:$JI,27+K$2,FALSE())</f>
        <v>Female</v>
      </c>
      <c r="L31" s="8" t="str">
        <f>VLOOKUP($B31,'raw data'!$A:$JI,27+L$2,FALSE())</f>
        <v>No</v>
      </c>
      <c r="M31" s="8" t="str">
        <f>VLOOKUP($B31,'raw data'!$A:$JI,27+M$2,FALSE())</f>
        <v>Upper-Intermediate (B2)</v>
      </c>
      <c r="N31" s="8">
        <f>VLOOKUP($B31,'raw data'!$A:$JI,27+N$2,FALSE())</f>
        <v>4</v>
      </c>
      <c r="O31" s="8" t="str">
        <f>VLOOKUP($B31,'raw data'!$A:$JI,27+O$2,FALSE())</f>
        <v>Systems Engineering, Policy Analysis, Management, Information &amp; Communication Technology</v>
      </c>
      <c r="P31" s="8" t="str">
        <f>VLOOKUP($B31,'raw data'!$A:$JI,27+P$2,FALSE())</f>
        <v>Yes</v>
      </c>
      <c r="Q31" s="8">
        <f>VLOOKUP($B31,'raw data'!$A:$JI,27+Q$2,FALSE())</f>
        <v>2</v>
      </c>
      <c r="R31" s="8" t="str">
        <f>VLOOKUP($B31,'raw data'!$A:$JI,27+R$2,FALSE())</f>
        <v>Relation Manager, Intern</v>
      </c>
      <c r="S31" s="8" t="str">
        <f>VLOOKUP($B31,'raw data'!$A:$JI,27+S$2,FALSE())</f>
        <v>No</v>
      </c>
      <c r="T31" s="8">
        <f>VLOOKUP($B31,'raw data'!$A:$JI,27+T$2,FALSE())</f>
        <v>0</v>
      </c>
      <c r="U31" s="8" t="str">
        <f>VLOOKUP($B31,'raw data'!$A:$JI,27+U$2,FALSE())</f>
        <v>None</v>
      </c>
      <c r="V31" s="8">
        <f>VLOOKUP($B31,'raw data'!$A:$JI,27+V$2,FALSE())</f>
        <v>-99</v>
      </c>
      <c r="W31" s="8" t="str">
        <f>VLOOKUP($B31,'raw data'!$A:$JI,27+W$2,FALSE())</f>
        <v>Novice</v>
      </c>
      <c r="X31" s="8" t="str">
        <f>VLOOKUP($B31,'raw data'!$A:$JI,27+X$2,FALSE())</f>
        <v>Competent</v>
      </c>
      <c r="Y31" s="8" t="str">
        <f>VLOOKUP($B31,'raw data'!$A:$JI,27+Y$2,FALSE())</f>
        <v>Novice</v>
      </c>
      <c r="Z31" s="8" t="str">
        <f>VLOOKUP($B31,'raw data'!$A:$JI,27+Z$2,FALSE())</f>
        <v>Competent</v>
      </c>
      <c r="AA31" s="8" t="str">
        <f>VLOOKUP($B31,'raw data'!$A:$JI,27+AA$2,FALSE())</f>
        <v>Novice</v>
      </c>
      <c r="AB31" s="8" t="str">
        <f>VLOOKUP($B31,'raw data'!$A:$JI,27+AB$2,FALSE())</f>
        <v>Beginner</v>
      </c>
      <c r="AC31" s="8" t="str">
        <f>VLOOKUP($B31,'raw data'!$A:$JI,27+AC$2,FALSE())</f>
        <v>Competent</v>
      </c>
      <c r="AD31" s="8" t="str">
        <f>VLOOKUP($B31,'raw data'!$A:$JI,27+AD$2,FALSE())</f>
        <v>Beginner</v>
      </c>
      <c r="AE31" s="8">
        <f>IF($G31="P1",VLOOKUP($B31,'raw data'!$A:$JI,ColumnsReferences!$B$2,FALSE()),VLOOKUP($B31,'raw data'!$A:$JI,ColumnsReferences!$C$2,FALSE()))</f>
        <v>300.005</v>
      </c>
      <c r="AF31" s="8">
        <f>IF($G31="P1",VLOOKUP($D31,ColumnsReferences!$A:$C,2,FALSE()),VLOOKUP($D31,ColumnsReferences!$A:$C,3,FALSE()))</f>
        <v>144</v>
      </c>
      <c r="AG31" s="8">
        <f>VLOOKUP($B31,'raw data'!$A:$JI,$AF31,FALSE())</f>
        <v>426.11599999999999</v>
      </c>
      <c r="AH31" s="8" t="str">
        <f>VLOOKUP($B31,'raw data'!$A:$JI,$AF31+AH$2,FALSE())</f>
        <v>Minor</v>
      </c>
      <c r="AI31" s="8" t="str">
        <f>VLOOKUP($B31,'raw data'!$A:$JI,$AF31+AI$2,FALSE())</f>
        <v>Sure enough</v>
      </c>
      <c r="AJ31" s="8" t="str">
        <f>VLOOKUP($B31,'raw data'!$A:$JI,$AF31+AJ$2,FALSE())</f>
        <v>On average</v>
      </c>
      <c r="AK31" s="8" t="str">
        <f>VLOOKUP($B31,'raw data'!$A:$JI,$AF31+AK$2,FALSE())</f>
        <v>Availability of service,Integrity of account data</v>
      </c>
      <c r="AL31" s="8" t="str">
        <f>VLOOKUP($B31,'raw data'!$A:$JI,$AF31+AL$2,FALSE())</f>
        <v>Sure enough</v>
      </c>
      <c r="AM31" s="8" t="str">
        <f>VLOOKUP($B31,'raw data'!$A:$JI,$AF31+AM$2,FALSE())</f>
        <v>On average</v>
      </c>
      <c r="AN31" s="8" t="str">
        <f>VLOOKUP($B31,'raw data'!$A:$JI,$AF31+AN$2,FALSE())</f>
        <v>Immature technology,Increase bandwidth,Monitor network traffic,Regularly inform customers about security best practices,Strengthen authentication of transaction in web application,Strengthen verification and validation procedures</v>
      </c>
      <c r="AO31" s="8" t="str">
        <f>VLOOKUP($B31,'raw data'!$A:$JI,$AF31+AO$2,FALSE())</f>
        <v>Unsure</v>
      </c>
      <c r="AP31" s="8" t="str">
        <f>VLOOKUP($B31,'raw data'!$A:$JI,$AF31+AP$2,FALSE())</f>
        <v>On average</v>
      </c>
      <c r="AQ31" s="8" t="str">
        <f>VLOOKUP($B31,'raw data'!$A:$JI,$AF31+AQ$2,FALSE())</f>
        <v>Severe</v>
      </c>
      <c r="AR31" s="8" t="str">
        <f>VLOOKUP($B31,'raw data'!$A:$JI,$AF31+AR$2,FALSE())</f>
        <v>Not sure enough</v>
      </c>
      <c r="AS31" s="8" t="str">
        <f>VLOOKUP($B31,'raw data'!$A:$JI,$AF31+AS$2,FALSE())</f>
        <v>On average</v>
      </c>
      <c r="AT31" s="8" t="str">
        <f>VLOOKUP($B31,'raw data'!$A:$JI,$AF31+AT$2,FALSE())</f>
        <v>Denial-of-service attack,Hacker alters transaction data,Smartphone infected by malware</v>
      </c>
      <c r="AU31" s="8" t="str">
        <f>VLOOKUP($B31,'raw data'!$A:$JI,$AF31+AU$2,FALSE())</f>
        <v>Not sure enough</v>
      </c>
      <c r="AV31" s="8" t="str">
        <f>VLOOKUP($B31,'raw data'!$A:$JI,$AF31+AV$2,FALSE())</f>
        <v>On average</v>
      </c>
      <c r="AW31" s="8" t="str">
        <f>VLOOKUP($B31,'raw data'!$A:$JI,$AF31+AW$2,FALSE())</f>
        <v>Severe</v>
      </c>
      <c r="AX31" s="8" t="str">
        <f>VLOOKUP($B31,'raw data'!$A:$JI,$AF31+AX$2,FALSE())</f>
        <v>Unsure</v>
      </c>
      <c r="AY31" s="8" t="str">
        <f>VLOOKUP($B31,'raw data'!$A:$JI,$AF31+AY$2,FALSE())</f>
        <v>On average</v>
      </c>
      <c r="AZ31" s="8">
        <f>IF($G31="P1",ColumnsReferences!$B$9,ColumnsReferences!$C$9)</f>
        <v>166</v>
      </c>
      <c r="BA31" s="8">
        <f>VLOOKUP($B31,'raw data'!$A:$JI,$AZ31,FALSE())</f>
        <v>49.569000000000003</v>
      </c>
      <c r="BB31" s="8" t="str">
        <f>IF($G31="P2",VLOOKUP($B31,'raw data'!$A:$JI,$AZ31+2,FALSE()),"-99")</f>
        <v>Disagree</v>
      </c>
      <c r="BC31" s="8" t="str">
        <f>IF($G31="P1",VLOOKUP($B31,'raw data'!$A:$JI,$AZ31+BC$2,FALSE()),VLOOKUP($B31,'raw data'!$A:$JI,$AZ31+BC$2+1,FALSE()))</f>
        <v>Agree</v>
      </c>
      <c r="BD31" s="8" t="str">
        <f>IF($G31="P1",VLOOKUP($B31,'raw data'!$A:$JI,$AZ31+BD$2,FALSE()),VLOOKUP($B31,'raw data'!$A:$JI,$AZ31+BD$2+1,FALSE()))</f>
        <v>Disagree</v>
      </c>
      <c r="BE31" s="8" t="str">
        <f>IF($G31="P1",VLOOKUP($B31,'raw data'!$A:$JI,$AZ31+BE$2,FALSE()),VLOOKUP($B31,'raw data'!$A:$JI,$AZ31+BE$2+1,FALSE()))</f>
        <v>Agree</v>
      </c>
      <c r="BF31" s="8" t="str">
        <f>IF($G31="P1",VLOOKUP($B31,'raw data'!$A:$JI,$AZ31+BF$2,FALSE()),VLOOKUP($B31,'raw data'!$A:$JI,$AZ31+BF$2+1,FALSE()))</f>
        <v>Agree</v>
      </c>
      <c r="BG31" s="8" t="str">
        <f>IF($G31="P1",VLOOKUP($B31,'raw data'!$A:$JI,$AZ31+BG$2,FALSE()),VLOOKUP($B31,'raw data'!$A:$JI,$AZ31+BG$2+1,FALSE()))</f>
        <v>Not certain</v>
      </c>
      <c r="BH31" s="8" t="str">
        <f>IF($G31="P1",IF($E31="Tabular",VLOOKUP($B31,'raw data'!$A:$JI,$AZ31+BH$2+2,FALSE()),VLOOKUP($B31,'raw data'!$A:$JI,$AZ31+BH$2,FALSE())),"-99")</f>
        <v>-99</v>
      </c>
      <c r="BI31" s="8" t="str">
        <f>IF($G31="P2",IF($E31="Tabular",VLOOKUP($B31,'raw data'!$A:$JI,$AZ31+BI$2+2,FALSE()),VLOOKUP($B31,'raw data'!$A:$JI,$AZ31+BI$2,FALSE())),"-99")</f>
        <v>Disagree</v>
      </c>
      <c r="BJ31" s="8" t="str">
        <f>IF(G31="P1",IF($E31="Tabular",VLOOKUP($B31,'raw data'!$A:$JI,$AZ31+BJ$2+2,FALSE()),VLOOKUP($B31,'raw data'!$A:$JI,$AZ31+BJ$2,FALSE())),IF($E31="Tabular",VLOOKUP($B31,'raw data'!$A:$JI,$AZ31+BJ$2+3,FALSE()),VLOOKUP($B31,'raw data'!$A:$JI,$AZ31+BJ$2+1,FALSE())))</f>
        <v>Agree</v>
      </c>
      <c r="BK31" s="8" t="str">
        <f>IF(G31="P1",VLOOKUP($B31,'raw data'!$A:$JI,$AZ31+BK$2,FALSE()),VLOOKUP($B31,'raw data'!$A:$JI,$AZ31+BK$2+1,FALSE()))</f>
        <v>Agree</v>
      </c>
    </row>
    <row r="32" spans="1:63" x14ac:dyDescent="0.2">
      <c r="A32" s="8" t="str">
        <f t="shared" si="0"/>
        <v>R_1QrWPrsK6vU2c3n-P1</v>
      </c>
      <c r="B32" s="8" t="s">
        <v>782</v>
      </c>
      <c r="C32" s="8">
        <f>VLOOKUP($B32,'raw data'!$A:$JI,7,FALSE())</f>
        <v>2487</v>
      </c>
      <c r="D32" s="8" t="str">
        <f>VLOOKUP($B32,'raw data'!$A:$JI,268,FALSE())</f>
        <v>CORAS-G1</v>
      </c>
      <c r="E32" s="8" t="str">
        <f t="shared" si="1"/>
        <v>CORAS</v>
      </c>
      <c r="F32" s="8" t="str">
        <f t="shared" si="2"/>
        <v>G1</v>
      </c>
      <c r="G32" s="8" t="s">
        <v>534</v>
      </c>
      <c r="H32" s="8">
        <f>VLOOKUP($B32,'raw data'!$A:$JI,21,FALSE())</f>
        <v>79.474000000000004</v>
      </c>
      <c r="I32" s="8">
        <f>VLOOKUP($B32,'raw data'!$A:$JI,26,FALSE())</f>
        <v>11.98</v>
      </c>
      <c r="J32" s="8">
        <f>VLOOKUP($B32,'raw data'!$A:$JI,27+J$2,FALSE())</f>
        <v>23</v>
      </c>
      <c r="K32" s="8" t="str">
        <f>VLOOKUP($B32,'raw data'!$A:$JI,27+K$2,FALSE())</f>
        <v>Male</v>
      </c>
      <c r="L32" s="8" t="str">
        <f>VLOOKUP($B32,'raw data'!$A:$JI,27+L$2,FALSE())</f>
        <v>No</v>
      </c>
      <c r="M32" s="8" t="str">
        <f>VLOOKUP($B32,'raw data'!$A:$JI,27+M$2,FALSE())</f>
        <v>Upper-Intermediate (B2)</v>
      </c>
      <c r="N32" s="8">
        <f>VLOOKUP($B32,'raw data'!$A:$JI,27+N$2,FALSE())</f>
        <v>5</v>
      </c>
      <c r="O32" s="8" t="str">
        <f>VLOOKUP($B32,'raw data'!$A:$JI,27+O$2,FALSE())</f>
        <v>business information technology,computer science</v>
      </c>
      <c r="P32" s="8" t="str">
        <f>VLOOKUP($B32,'raw data'!$A:$JI,27+P$2,FALSE())</f>
        <v>Yes</v>
      </c>
      <c r="Q32" s="8">
        <f>VLOOKUP($B32,'raw data'!$A:$JI,27+Q$2,FALSE())</f>
        <v>0.5</v>
      </c>
      <c r="R32" s="8" t="str">
        <f>VLOOKUP($B32,'raw data'!$A:$JI,27+R$2,FALSE())</f>
        <v>internship</v>
      </c>
      <c r="S32" s="8" t="str">
        <f>VLOOKUP($B32,'raw data'!$A:$JI,27+S$2,FALSE())</f>
        <v>No</v>
      </c>
      <c r="T32" s="8">
        <f>VLOOKUP($B32,'raw data'!$A:$JI,27+T$2,FALSE())</f>
        <v>0</v>
      </c>
      <c r="U32" s="8" t="str">
        <f>VLOOKUP($B32,'raw data'!$A:$JI,27+U$2,FALSE())</f>
        <v>COBIT</v>
      </c>
      <c r="V32" s="8">
        <f>VLOOKUP($B32,'raw data'!$A:$JI,27+V$2,FALSE())</f>
        <v>-99</v>
      </c>
      <c r="W32" s="8" t="str">
        <f>VLOOKUP($B32,'raw data'!$A:$JI,27+W$2,FALSE())</f>
        <v>Beginner</v>
      </c>
      <c r="X32" s="8" t="str">
        <f>VLOOKUP($B32,'raw data'!$A:$JI,27+X$2,FALSE())</f>
        <v>Beginner</v>
      </c>
      <c r="Y32" s="8" t="str">
        <f>VLOOKUP($B32,'raw data'!$A:$JI,27+Y$2,FALSE())</f>
        <v>Competent</v>
      </c>
      <c r="Z32" s="8" t="str">
        <f>VLOOKUP($B32,'raw data'!$A:$JI,27+Z$2,FALSE())</f>
        <v>Beginner</v>
      </c>
      <c r="AA32" s="8" t="str">
        <f>VLOOKUP($B32,'raw data'!$A:$JI,27+AA$2,FALSE())</f>
        <v>Beginner</v>
      </c>
      <c r="AB32" s="8" t="str">
        <f>VLOOKUP($B32,'raw data'!$A:$JI,27+AB$2,FALSE())</f>
        <v>Competent</v>
      </c>
      <c r="AC32" s="8" t="str">
        <f>VLOOKUP($B32,'raw data'!$A:$JI,27+AC$2,FALSE())</f>
        <v>Proficient</v>
      </c>
      <c r="AD32" s="8" t="str">
        <f>VLOOKUP($B32,'raw data'!$A:$JI,27+AD$2,FALSE())</f>
        <v>Competent</v>
      </c>
      <c r="AE32" s="8">
        <f>IF($G32="P1",VLOOKUP($B32,'raw data'!$A:$JI,ColumnsReferences!$B$2,FALSE()),VLOOKUP($B32,'raw data'!$A:$JI,ColumnsReferences!$C$2,FALSE()))</f>
        <v>504.99299999999999</v>
      </c>
      <c r="AF32" s="8">
        <f>IF($G32="P1",VLOOKUP($D32,ColumnsReferences!$A:$C,2,FALSE()),VLOOKUP($D32,ColumnsReferences!$A:$C,3,FALSE()))</f>
        <v>55</v>
      </c>
      <c r="AG32" s="8">
        <f>VLOOKUP($B32,'raw data'!$A:$JI,$AF32,FALSE())</f>
        <v>688.67100000000005</v>
      </c>
      <c r="AH32" s="8" t="str">
        <f>VLOOKUP($B32,'raw data'!$A:$JI,$AF32+AH$2,FALSE())</f>
        <v>Minor</v>
      </c>
      <c r="AI32" s="8" t="str">
        <f>VLOOKUP($B32,'raw data'!$A:$JI,$AF32+AI$2,FALSE())</f>
        <v>Sure enough</v>
      </c>
      <c r="AJ32" s="8" t="str">
        <f>VLOOKUP($B32,'raw data'!$A:$JI,$AF32+AJ$2,FALSE())</f>
        <v>Very simple</v>
      </c>
      <c r="AK32" s="8" t="str">
        <f>VLOOKUP($B32,'raw data'!$A:$JI,$AF32+AK$2,FALSE())</f>
        <v>Availability of service,Integrity of account data</v>
      </c>
      <c r="AL32" s="8" t="str">
        <f>VLOOKUP($B32,'raw data'!$A:$JI,$AF32+AL$2,FALSE())</f>
        <v>Sure</v>
      </c>
      <c r="AM32" s="8" t="str">
        <f>VLOOKUP($B32,'raw data'!$A:$JI,$AF32+AM$2,FALSE())</f>
        <v>Simple</v>
      </c>
      <c r="AN32" s="8" t="str">
        <f>VLOOKUP($B32,'raw data'!$A:$JI,$AF32+AN$2,FALSE())</f>
        <v>Conduct regular searches for fake apps,Regularly inform customers about security best practices</v>
      </c>
      <c r="AO32" s="8" t="str">
        <f>VLOOKUP($B32,'raw data'!$A:$JI,$AF32+AO$2,FALSE())</f>
        <v>Not sure enough</v>
      </c>
      <c r="AP32" s="8" t="str">
        <f>VLOOKUP($B32,'raw data'!$A:$JI,$AF32+AP$2,FALSE())</f>
        <v>On average</v>
      </c>
      <c r="AQ32" s="8" t="str">
        <f>VLOOKUP($B32,'raw data'!$A:$JI,$AF32+AQ$2,FALSE())</f>
        <v>Severe</v>
      </c>
      <c r="AR32" s="8" t="str">
        <f>VLOOKUP($B32,'raw data'!$A:$JI,$AF32+AR$2,FALSE())</f>
        <v>Sure</v>
      </c>
      <c r="AS32" s="8" t="str">
        <f>VLOOKUP($B32,'raw data'!$A:$JI,$AF32+AS$2,FALSE())</f>
        <v>Very simple</v>
      </c>
      <c r="AT32" s="8" t="str">
        <f>VLOOKUP($B32,'raw data'!$A:$JI,$AF32+AT$2,FALSE())</f>
        <v>Online banking service goes down,Unauthorized transaction via web application</v>
      </c>
      <c r="AU32" s="8" t="str">
        <f>VLOOKUP($B32,'raw data'!$A:$JI,$AF32+AU$2,FALSE())</f>
        <v>Sure enough</v>
      </c>
      <c r="AV32" s="8" t="str">
        <f>VLOOKUP($B32,'raw data'!$A:$JI,$AF32+AV$2,FALSE())</f>
        <v>On average</v>
      </c>
      <c r="AW32" s="8" t="str">
        <f>VLOOKUP($B32,'raw data'!$A:$JI,$AF32+AW$2,FALSE())</f>
        <v>Minor</v>
      </c>
      <c r="AX32" s="8" t="str">
        <f>VLOOKUP($B32,'raw data'!$A:$JI,$AF32+AX$2,FALSE())</f>
        <v>Sure</v>
      </c>
      <c r="AY32" s="8" t="str">
        <f>VLOOKUP($B32,'raw data'!$A:$JI,$AF32+AY$2,FALSE())</f>
        <v>On average</v>
      </c>
      <c r="AZ32" s="8">
        <f>IF($G32="P1",ColumnsReferences!$B$9,ColumnsReferences!$C$9)</f>
        <v>99</v>
      </c>
      <c r="BA32" s="8">
        <f>VLOOKUP($B32,'raw data'!$A:$JI,$AZ32,FALSE())</f>
        <v>26.45</v>
      </c>
      <c r="BB32" s="8" t="str">
        <f>IF($G32="P2",VLOOKUP($B32,'raw data'!$A:$JI,$AZ32+2,FALSE()),"-99")</f>
        <v>-99</v>
      </c>
      <c r="BC32" s="8" t="str">
        <f>IF($G32="P1",VLOOKUP($B32,'raw data'!$A:$JI,$AZ32+BC$2,FALSE()),VLOOKUP($B32,'raw data'!$A:$JI,$AZ32+BC$2+1,FALSE()))</f>
        <v>Strongly agree</v>
      </c>
      <c r="BD32" s="8" t="str">
        <f>IF($G32="P1",VLOOKUP($B32,'raw data'!$A:$JI,$AZ32+BD$2,FALSE()),VLOOKUP($B32,'raw data'!$A:$JI,$AZ32+BD$2+1,FALSE()))</f>
        <v>Agree</v>
      </c>
      <c r="BE32" s="8" t="str">
        <f>IF($G32="P1",VLOOKUP($B32,'raw data'!$A:$JI,$AZ32+BE$2,FALSE()),VLOOKUP($B32,'raw data'!$A:$JI,$AZ32+BE$2+1,FALSE()))</f>
        <v>Agree</v>
      </c>
      <c r="BF32" s="8" t="str">
        <f>IF($G32="P1",VLOOKUP($B32,'raw data'!$A:$JI,$AZ32+BF$2,FALSE()),VLOOKUP($B32,'raw data'!$A:$JI,$AZ32+BF$2+1,FALSE()))</f>
        <v>Agree</v>
      </c>
      <c r="BG32" s="8" t="str">
        <f>IF($G32="P1",VLOOKUP($B32,'raw data'!$A:$JI,$AZ32+BG$2,FALSE()),VLOOKUP($B32,'raw data'!$A:$JI,$AZ32+BG$2+1,FALSE()))</f>
        <v>Agree</v>
      </c>
      <c r="BH32" s="8" t="str">
        <f>IF($G32="P1",IF($E32="Tabular",VLOOKUP($B32,'raw data'!$A:$JI,$AZ32+BH$2+2,FALSE()),VLOOKUP($B32,'raw data'!$A:$JI,$AZ32+BH$2,FALSE())),"-99")</f>
        <v>Agree</v>
      </c>
      <c r="BI32" s="8" t="str">
        <f>IF($G32="P2",IF($E32="Tabular",VLOOKUP($B32,'raw data'!$A:$JI,$AZ32+BI$2+2,FALSE()),VLOOKUP($B32,'raw data'!$A:$JI,$AZ32+BI$2,FALSE())),"-99")</f>
        <v>-99</v>
      </c>
      <c r="BJ32" s="8" t="str">
        <f>IF(G32="P1",IF($E32="Tabular",VLOOKUP($B32,'raw data'!$A:$JI,$AZ32+BJ$2+2,FALSE()),VLOOKUP($B32,'raw data'!$A:$JI,$AZ32+BJ$2,FALSE())),IF($E32="Tabular",VLOOKUP($B32,'raw data'!$A:$JI,$AZ32+BJ$2+3,FALSE()),VLOOKUP($B32,'raw data'!$A:$JI,$AZ32+BJ$2+1,FALSE())))</f>
        <v>Agree</v>
      </c>
      <c r="BK32" s="8" t="str">
        <f>IF(G32="P1",VLOOKUP($B32,'raw data'!$A:$JI,$AZ32+BK$2,FALSE()),VLOOKUP($B32,'raw data'!$A:$JI,$AZ32+BK$2+1,FALSE()))</f>
        <v>Strongly agree</v>
      </c>
    </row>
    <row r="33" spans="1:63" x14ac:dyDescent="0.2">
      <c r="A33" s="8" t="str">
        <f t="shared" si="0"/>
        <v>R_1QrWPrsK6vU2c3n-P2</v>
      </c>
      <c r="B33" s="8" t="s">
        <v>782</v>
      </c>
      <c r="C33" s="8">
        <f>VLOOKUP($B33,'raw data'!$A:$JI,7,FALSE())</f>
        <v>2487</v>
      </c>
      <c r="D33" s="8" t="str">
        <f>VLOOKUP($B33,'raw data'!$A:$JI,268,FALSE())</f>
        <v>CORAS-G1</v>
      </c>
      <c r="E33" s="8" t="str">
        <f t="shared" si="1"/>
        <v>CORAS</v>
      </c>
      <c r="F33" s="8" t="str">
        <f t="shared" si="2"/>
        <v>G1</v>
      </c>
      <c r="G33" s="10" t="s">
        <v>536</v>
      </c>
      <c r="H33" s="8">
        <f>VLOOKUP($B33,'raw data'!$A:$JI,21,FALSE())</f>
        <v>79.474000000000004</v>
      </c>
      <c r="I33" s="8">
        <f>VLOOKUP($B33,'raw data'!$A:$JI,26,FALSE())</f>
        <v>11.98</v>
      </c>
      <c r="J33" s="8">
        <f>VLOOKUP($B33,'raw data'!$A:$JI,27+J$2,FALSE())</f>
        <v>23</v>
      </c>
      <c r="K33" s="8" t="str">
        <f>VLOOKUP($B33,'raw data'!$A:$JI,27+K$2,FALSE())</f>
        <v>Male</v>
      </c>
      <c r="L33" s="8" t="str">
        <f>VLOOKUP($B33,'raw data'!$A:$JI,27+L$2,FALSE())</f>
        <v>No</v>
      </c>
      <c r="M33" s="8" t="str">
        <f>VLOOKUP($B33,'raw data'!$A:$JI,27+M$2,FALSE())</f>
        <v>Upper-Intermediate (B2)</v>
      </c>
      <c r="N33" s="8">
        <f>VLOOKUP($B33,'raw data'!$A:$JI,27+N$2,FALSE())</f>
        <v>5</v>
      </c>
      <c r="O33" s="8" t="str">
        <f>VLOOKUP($B33,'raw data'!$A:$JI,27+O$2,FALSE())</f>
        <v>business information technology,computer science</v>
      </c>
      <c r="P33" s="8" t="str">
        <f>VLOOKUP($B33,'raw data'!$A:$JI,27+P$2,FALSE())</f>
        <v>Yes</v>
      </c>
      <c r="Q33" s="8">
        <f>VLOOKUP($B33,'raw data'!$A:$JI,27+Q$2,FALSE())</f>
        <v>0.5</v>
      </c>
      <c r="R33" s="8" t="str">
        <f>VLOOKUP($B33,'raw data'!$A:$JI,27+R$2,FALSE())</f>
        <v>internship</v>
      </c>
      <c r="S33" s="8" t="str">
        <f>VLOOKUP($B33,'raw data'!$A:$JI,27+S$2,FALSE())</f>
        <v>No</v>
      </c>
      <c r="T33" s="8">
        <f>VLOOKUP($B33,'raw data'!$A:$JI,27+T$2,FALSE())</f>
        <v>0</v>
      </c>
      <c r="U33" s="8" t="str">
        <f>VLOOKUP($B33,'raw data'!$A:$JI,27+U$2,FALSE())</f>
        <v>COBIT</v>
      </c>
      <c r="V33" s="8">
        <f>VLOOKUP($B33,'raw data'!$A:$JI,27+V$2,FALSE())</f>
        <v>-99</v>
      </c>
      <c r="W33" s="8" t="str">
        <f>VLOOKUP($B33,'raw data'!$A:$JI,27+W$2,FALSE())</f>
        <v>Beginner</v>
      </c>
      <c r="X33" s="8" t="str">
        <f>VLOOKUP($B33,'raw data'!$A:$JI,27+X$2,FALSE())</f>
        <v>Beginner</v>
      </c>
      <c r="Y33" s="8" t="str">
        <f>VLOOKUP($B33,'raw data'!$A:$JI,27+Y$2,FALSE())</f>
        <v>Competent</v>
      </c>
      <c r="Z33" s="8" t="str">
        <f>VLOOKUP($B33,'raw data'!$A:$JI,27+Z$2,FALSE())</f>
        <v>Beginner</v>
      </c>
      <c r="AA33" s="8" t="str">
        <f>VLOOKUP($B33,'raw data'!$A:$JI,27+AA$2,FALSE())</f>
        <v>Beginner</v>
      </c>
      <c r="AB33" s="8" t="str">
        <f>VLOOKUP($B33,'raw data'!$A:$JI,27+AB$2,FALSE())</f>
        <v>Competent</v>
      </c>
      <c r="AC33" s="8" t="str">
        <f>VLOOKUP($B33,'raw data'!$A:$JI,27+AC$2,FALSE())</f>
        <v>Proficient</v>
      </c>
      <c r="AD33" s="8" t="str">
        <f>VLOOKUP($B33,'raw data'!$A:$JI,27+AD$2,FALSE())</f>
        <v>Competent</v>
      </c>
      <c r="AE33" s="8">
        <f>IF($G33="P1",VLOOKUP($B33,'raw data'!$A:$JI,ColumnsReferences!$B$2,FALSE()),VLOOKUP($B33,'raw data'!$A:$JI,ColumnsReferences!$C$2,FALSE()))</f>
        <v>300.00700000000001</v>
      </c>
      <c r="AF33" s="8">
        <f>IF($G33="P1",VLOOKUP($D33,ColumnsReferences!$A:$C,2,FALSE()),VLOOKUP($D33,ColumnsReferences!$A:$C,3,FALSE()))</f>
        <v>122</v>
      </c>
      <c r="AG33" s="8">
        <f>VLOOKUP($B33,'raw data'!$A:$JI,$AF33,FALSE())</f>
        <v>603.31100000000004</v>
      </c>
      <c r="AH33" s="8" t="str">
        <f>VLOOKUP($B33,'raw data'!$A:$JI,$AF33+AH$2,FALSE())</f>
        <v>Insufficient detection of spyware,Lack of mechanisms for authentication of app,Weak malware protection</v>
      </c>
      <c r="AI33" s="8" t="str">
        <f>VLOOKUP($B33,'raw data'!$A:$JI,$AF33+AI$2,FALSE())</f>
        <v>Not sure enough</v>
      </c>
      <c r="AJ33" s="8" t="str">
        <f>VLOOKUP($B33,'raw data'!$A:$JI,$AF33+AJ$2,FALSE())</f>
        <v>Difficult</v>
      </c>
      <c r="AK33" s="8" t="str">
        <f>VLOOKUP($B33,'raw data'!$A:$JI,$AF33+AK$2,FALSE())</f>
        <v>Unauthorized access to customer account via fake app,Unauthorized access to customer account via web application,Unauthorized transaction via Poste App,Unauthorized transaction via web application</v>
      </c>
      <c r="AL33" s="8" t="str">
        <f>VLOOKUP($B33,'raw data'!$A:$JI,$AF33+AL$2,FALSE())</f>
        <v>Unsure</v>
      </c>
      <c r="AM33" s="8" t="str">
        <f>VLOOKUP($B33,'raw data'!$A:$JI,$AF33+AM$2,FALSE())</f>
        <v>Very difficult</v>
      </c>
      <c r="AN33" s="8" t="str">
        <f>VLOOKUP($B33,'raw data'!$A:$JI,$AF33+AN$2,FALSE())</f>
        <v>Fake banking app offered on application store,Keylogger installed on computer,Sniffing of customer credentials</v>
      </c>
      <c r="AO33" s="8" t="str">
        <f>VLOOKUP($B33,'raw data'!$A:$JI,$AF33+AO$2,FALSE())</f>
        <v>Not sure enough</v>
      </c>
      <c r="AP33" s="8" t="str">
        <f>VLOOKUP($B33,'raw data'!$A:$JI,$AF33+AP$2,FALSE())</f>
        <v>Difficult</v>
      </c>
      <c r="AQ33" s="8" t="str">
        <f>VLOOKUP($B33,'raw data'!$A:$JI,$AF33+AQ$2,FALSE())</f>
        <v>Lack of mechanisms for authentication of app,Poor security awareness,Weak malware protection</v>
      </c>
      <c r="AR33" s="8" t="str">
        <f>VLOOKUP($B33,'raw data'!$A:$JI,$AF33+AR$2,FALSE())</f>
        <v>Not sure enough</v>
      </c>
      <c r="AS33" s="8" t="str">
        <f>VLOOKUP($B33,'raw data'!$A:$JI,$AF33+AS$2,FALSE())</f>
        <v>Difficult</v>
      </c>
      <c r="AT33" s="8" t="str">
        <f>VLOOKUP($B33,'raw data'!$A:$JI,$AF33+AT$2,FALSE())</f>
        <v>Severe</v>
      </c>
      <c r="AU33" s="8" t="str">
        <f>VLOOKUP($B33,'raw data'!$A:$JI,$AF33+AU$2,FALSE())</f>
        <v>Not sure enough</v>
      </c>
      <c r="AV33" s="8" t="str">
        <f>VLOOKUP($B33,'raw data'!$A:$JI,$AF33+AV$2,FALSE())</f>
        <v>Difficult</v>
      </c>
      <c r="AW33" s="8" t="str">
        <f>VLOOKUP($B33,'raw data'!$A:$JI,$AF33+AW$2,FALSE())</f>
        <v>Lack of mechanisms for authentication of app,Weak malware protection</v>
      </c>
      <c r="AX33" s="8" t="str">
        <f>VLOOKUP($B33,'raw data'!$A:$JI,$AF33+AX$2,FALSE())</f>
        <v>Unsure</v>
      </c>
      <c r="AY33" s="8" t="str">
        <f>VLOOKUP($B33,'raw data'!$A:$JI,$AF33+AY$2,FALSE())</f>
        <v>Very difficult</v>
      </c>
      <c r="AZ33" s="8">
        <f>IF($G33="P1",ColumnsReferences!$B$9,ColumnsReferences!$C$9)</f>
        <v>166</v>
      </c>
      <c r="BA33" s="8">
        <f>VLOOKUP($B33,'raw data'!$A:$JI,$AZ33,FALSE())</f>
        <v>41.149000000000001</v>
      </c>
      <c r="BB33" s="8" t="str">
        <f>IF($G33="P2",VLOOKUP($B33,'raw data'!$A:$JI,$AZ33+2,FALSE()),"-99")</f>
        <v>Disagree</v>
      </c>
      <c r="BC33" s="8" t="str">
        <f>IF($G33="P1",VLOOKUP($B33,'raw data'!$A:$JI,$AZ33+BC$2,FALSE()),VLOOKUP($B33,'raw data'!$A:$JI,$AZ33+BC$2+1,FALSE()))</f>
        <v>Not certain</v>
      </c>
      <c r="BD33" s="8" t="str">
        <f>IF($G33="P1",VLOOKUP($B33,'raw data'!$A:$JI,$AZ33+BD$2,FALSE()),VLOOKUP($B33,'raw data'!$A:$JI,$AZ33+BD$2+1,FALSE()))</f>
        <v>Agree</v>
      </c>
      <c r="BE33" s="8" t="str">
        <f>IF($G33="P1",VLOOKUP($B33,'raw data'!$A:$JI,$AZ33+BE$2,FALSE()),VLOOKUP($B33,'raw data'!$A:$JI,$AZ33+BE$2+1,FALSE()))</f>
        <v>Agree</v>
      </c>
      <c r="BF33" s="8" t="str">
        <f>IF($G33="P1",VLOOKUP($B33,'raw data'!$A:$JI,$AZ33+BF$2,FALSE()),VLOOKUP($B33,'raw data'!$A:$JI,$AZ33+BF$2+1,FALSE()))</f>
        <v>Agree</v>
      </c>
      <c r="BG33" s="8" t="str">
        <f>IF($G33="P1",VLOOKUP($B33,'raw data'!$A:$JI,$AZ33+BG$2,FALSE()),VLOOKUP($B33,'raw data'!$A:$JI,$AZ33+BG$2+1,FALSE()))</f>
        <v>Disagree</v>
      </c>
      <c r="BH33" s="8" t="str">
        <f>IF($G33="P1",IF($E33="Tabular",VLOOKUP($B33,'raw data'!$A:$JI,$AZ33+BH$2+2,FALSE()),VLOOKUP($B33,'raw data'!$A:$JI,$AZ33+BH$2,FALSE())),"-99")</f>
        <v>-99</v>
      </c>
      <c r="BI33" s="8" t="str">
        <f>IF($G33="P2",IF($E33="Tabular",VLOOKUP($B33,'raw data'!$A:$JI,$AZ33+BI$2+2,FALSE()),VLOOKUP($B33,'raw data'!$A:$JI,$AZ33+BI$2,FALSE())),"-99")</f>
        <v>Disagree</v>
      </c>
      <c r="BJ33" s="8" t="str">
        <f>IF(G33="P1",IF($E33="Tabular",VLOOKUP($B33,'raw data'!$A:$JI,$AZ33+BJ$2+2,FALSE()),VLOOKUP($B33,'raw data'!$A:$JI,$AZ33+BJ$2,FALSE())),IF($E33="Tabular",VLOOKUP($B33,'raw data'!$A:$JI,$AZ33+BJ$2+3,FALSE()),VLOOKUP($B33,'raw data'!$A:$JI,$AZ33+BJ$2+1,FALSE())))</f>
        <v>Agree</v>
      </c>
      <c r="BK33" s="8" t="str">
        <f>IF(G33="P1",VLOOKUP($B33,'raw data'!$A:$JI,$AZ33+BK$2,FALSE()),VLOOKUP($B33,'raw data'!$A:$JI,$AZ33+BK$2+1,FALSE()))</f>
        <v>Strongly agree</v>
      </c>
    </row>
    <row r="34" spans="1:63" x14ac:dyDescent="0.2">
      <c r="A34" s="8" t="str">
        <f t="shared" si="0"/>
        <v>R_21gFh4fH79Pix9I-P1</v>
      </c>
      <c r="B34" s="8" t="s">
        <v>651</v>
      </c>
      <c r="C34" s="8">
        <f>VLOOKUP($B34,'raw data'!$A:$JI,7,FALSE())</f>
        <v>1965</v>
      </c>
      <c r="D34" s="8" t="str">
        <f>VLOOKUP($B34,'raw data'!$A:$JI,268,FALSE())</f>
        <v>UML-G1</v>
      </c>
      <c r="E34" s="8" t="str">
        <f t="shared" si="1"/>
        <v>UML</v>
      </c>
      <c r="F34" s="8" t="str">
        <f t="shared" si="2"/>
        <v>G1</v>
      </c>
      <c r="G34" s="8" t="s">
        <v>534</v>
      </c>
      <c r="H34" s="8">
        <f>VLOOKUP($B34,'raw data'!$A:$JI,21,FALSE())</f>
        <v>37.792000000000002</v>
      </c>
      <c r="I34" s="8">
        <f>VLOOKUP($B34,'raw data'!$A:$JI,26,FALSE())</f>
        <v>7.6150000000000002</v>
      </c>
      <c r="J34" s="8">
        <f>VLOOKUP($B34,'raw data'!$A:$JI,27+J$2,FALSE())</f>
        <v>22</v>
      </c>
      <c r="K34" s="8" t="str">
        <f>VLOOKUP($B34,'raw data'!$A:$JI,27+K$2,FALSE())</f>
        <v>Male</v>
      </c>
      <c r="L34" s="8" t="str">
        <f>VLOOKUP($B34,'raw data'!$A:$JI,27+L$2,FALSE())</f>
        <v>No</v>
      </c>
      <c r="M34" s="8" t="str">
        <f>VLOOKUP($B34,'raw data'!$A:$JI,27+M$2,FALSE())</f>
        <v>Proficient (C2)</v>
      </c>
      <c r="N34" s="8">
        <f>VLOOKUP($B34,'raw data'!$A:$JI,27+N$2,FALSE())</f>
        <v>3</v>
      </c>
      <c r="O34" s="8" t="str">
        <f>VLOOKUP($B34,'raw data'!$A:$JI,27+O$2,FALSE())</f>
        <v>Computer Science</v>
      </c>
      <c r="P34" s="8" t="str">
        <f>VLOOKUP($B34,'raw data'!$A:$JI,27+P$2,FALSE())</f>
        <v>Yes</v>
      </c>
      <c r="Q34" s="8">
        <f>VLOOKUP($B34,'raw data'!$A:$JI,27+Q$2,FALSE())</f>
        <v>0.5</v>
      </c>
      <c r="R34" s="8" t="str">
        <f>VLOOKUP($B34,'raw data'!$A:$JI,27+R$2,FALSE())</f>
        <v>Developer, Software architect</v>
      </c>
      <c r="S34" s="8" t="str">
        <f>VLOOKUP($B34,'raw data'!$A:$JI,27+S$2,FALSE())</f>
        <v>No</v>
      </c>
      <c r="T34" s="8">
        <f>VLOOKUP($B34,'raw data'!$A:$JI,27+T$2,FALSE())</f>
        <v>0</v>
      </c>
      <c r="U34" s="8" t="str">
        <f>VLOOKUP($B34,'raw data'!$A:$JI,27+U$2,FALSE())</f>
        <v>None</v>
      </c>
      <c r="V34" s="8">
        <f>VLOOKUP($B34,'raw data'!$A:$JI,27+V$2,FALSE())</f>
        <v>-99</v>
      </c>
      <c r="W34" s="8" t="str">
        <f>VLOOKUP($B34,'raw data'!$A:$JI,27+W$2,FALSE())</f>
        <v>Novice</v>
      </c>
      <c r="X34" s="8" t="str">
        <f>VLOOKUP($B34,'raw data'!$A:$JI,27+X$2,FALSE())</f>
        <v>Novice</v>
      </c>
      <c r="Y34" s="8" t="str">
        <f>VLOOKUP($B34,'raw data'!$A:$JI,27+Y$2,FALSE())</f>
        <v>Novice</v>
      </c>
      <c r="Z34" s="8" t="str">
        <f>VLOOKUP($B34,'raw data'!$A:$JI,27+Z$2,FALSE())</f>
        <v>Novice</v>
      </c>
      <c r="AA34" s="8" t="str">
        <f>VLOOKUP($B34,'raw data'!$A:$JI,27+AA$2,FALSE())</f>
        <v>Novice</v>
      </c>
      <c r="AB34" s="8" t="str">
        <f>VLOOKUP($B34,'raw data'!$A:$JI,27+AB$2,FALSE())</f>
        <v>Competent</v>
      </c>
      <c r="AC34" s="8" t="str">
        <f>VLOOKUP($B34,'raw data'!$A:$JI,27+AC$2,FALSE())</f>
        <v>Competent</v>
      </c>
      <c r="AD34" s="8" t="str">
        <f>VLOOKUP($B34,'raw data'!$A:$JI,27+AD$2,FALSE())</f>
        <v>Novice</v>
      </c>
      <c r="AE34" s="8">
        <f>IF($G34="P1",VLOOKUP($B34,'raw data'!$A:$JI,ColumnsReferences!$B$2,FALSE()),VLOOKUP($B34,'raw data'!$A:$JI,ColumnsReferences!$C$2,FALSE()))</f>
        <v>509.70800000000003</v>
      </c>
      <c r="AF34" s="8">
        <f>IF($G34="P1",VLOOKUP($D34,ColumnsReferences!$A:$C,2,FALSE()),VLOOKUP($D34,ColumnsReferences!$A:$C,3,FALSE()))</f>
        <v>55</v>
      </c>
      <c r="AG34" s="8">
        <f>VLOOKUP($B34,'raw data'!$A:$JI,$AF34,FALSE())</f>
        <v>588.87400000000002</v>
      </c>
      <c r="AH34" s="8" t="str">
        <f>VLOOKUP($B34,'raw data'!$A:$JI,$AF34+AH$2,FALSE())</f>
        <v>Minor</v>
      </c>
      <c r="AI34" s="8" t="str">
        <f>VLOOKUP($B34,'raw data'!$A:$JI,$AF34+AI$2,FALSE())</f>
        <v>Not sure enough</v>
      </c>
      <c r="AJ34" s="8" t="str">
        <f>VLOOKUP($B34,'raw data'!$A:$JI,$AF34+AJ$2,FALSE())</f>
        <v>On average</v>
      </c>
      <c r="AK34" s="8" t="str">
        <f>VLOOKUP($B34,'raw data'!$A:$JI,$AF34+AK$2,FALSE())</f>
        <v>Availability of service,Integrity of account data</v>
      </c>
      <c r="AL34" s="8" t="str">
        <f>VLOOKUP($B34,'raw data'!$A:$JI,$AF34+AL$2,FALSE())</f>
        <v>Sure</v>
      </c>
      <c r="AM34" s="8" t="str">
        <f>VLOOKUP($B34,'raw data'!$A:$JI,$AF34+AM$2,FALSE())</f>
        <v>Simple</v>
      </c>
      <c r="AN34" s="8" t="str">
        <f>VLOOKUP($B34,'raw data'!$A:$JI,$AF34+AN$2,FALSE())</f>
        <v>Regularly inform customers about security best practices</v>
      </c>
      <c r="AO34" s="8" t="str">
        <f>VLOOKUP($B34,'raw data'!$A:$JI,$AF34+AO$2,FALSE())</f>
        <v>Sure enough</v>
      </c>
      <c r="AP34" s="8" t="str">
        <f>VLOOKUP($B34,'raw data'!$A:$JI,$AF34+AP$2,FALSE())</f>
        <v>On average</v>
      </c>
      <c r="AQ34" s="8" t="str">
        <f>VLOOKUP($B34,'raw data'!$A:$JI,$AF34+AQ$2,FALSE())</f>
        <v>Severe</v>
      </c>
      <c r="AR34" s="8" t="str">
        <f>VLOOKUP($B34,'raw data'!$A:$JI,$AF34+AR$2,FALSE())</f>
        <v>Sure</v>
      </c>
      <c r="AS34" s="8" t="str">
        <f>VLOOKUP($B34,'raw data'!$A:$JI,$AF34+AS$2,FALSE())</f>
        <v>Simple</v>
      </c>
      <c r="AT34" s="8" t="str">
        <f>VLOOKUP($B34,'raw data'!$A:$JI,$AF34+AT$2,FALSE())</f>
        <v>Unauthorized transaction via web application,Web-application goes down</v>
      </c>
      <c r="AU34" s="8" t="str">
        <f>VLOOKUP($B34,'raw data'!$A:$JI,$AF34+AU$2,FALSE())</f>
        <v>Sure</v>
      </c>
      <c r="AV34" s="8" t="str">
        <f>VLOOKUP($B34,'raw data'!$A:$JI,$AF34+AV$2,FALSE())</f>
        <v>Simple</v>
      </c>
      <c r="AW34" s="8" t="str">
        <f>VLOOKUP($B34,'raw data'!$A:$JI,$AF34+AW$2,FALSE())</f>
        <v>Unlikely</v>
      </c>
      <c r="AX34" s="8" t="str">
        <f>VLOOKUP($B34,'raw data'!$A:$JI,$AF34+AX$2,FALSE())</f>
        <v>Sure enough</v>
      </c>
      <c r="AY34" s="8" t="str">
        <f>VLOOKUP($B34,'raw data'!$A:$JI,$AF34+AY$2,FALSE())</f>
        <v>On average</v>
      </c>
      <c r="AZ34" s="8">
        <f>IF($G34="P1",ColumnsReferences!$B$9,ColumnsReferences!$C$9)</f>
        <v>99</v>
      </c>
      <c r="BA34" s="8">
        <f>VLOOKUP($B34,'raw data'!$A:$JI,$AZ34,FALSE())</f>
        <v>34.326000000000001</v>
      </c>
      <c r="BB34" s="8" t="str">
        <f>IF($G34="P2",VLOOKUP($B34,'raw data'!$A:$JI,$AZ34+2,FALSE()),"-99")</f>
        <v>-99</v>
      </c>
      <c r="BC34" s="8" t="str">
        <f>IF($G34="P1",VLOOKUP($B34,'raw data'!$A:$JI,$AZ34+BC$2,FALSE()),VLOOKUP($B34,'raw data'!$A:$JI,$AZ34+BC$2+1,FALSE()))</f>
        <v>Agree</v>
      </c>
      <c r="BD34" s="8" t="str">
        <f>IF($G34="P1",VLOOKUP($B34,'raw data'!$A:$JI,$AZ34+BD$2,FALSE()),VLOOKUP($B34,'raw data'!$A:$JI,$AZ34+BD$2+1,FALSE()))</f>
        <v>Agree</v>
      </c>
      <c r="BE34" s="8" t="str">
        <f>IF($G34="P1",VLOOKUP($B34,'raw data'!$A:$JI,$AZ34+BE$2,FALSE()),VLOOKUP($B34,'raw data'!$A:$JI,$AZ34+BE$2+1,FALSE()))</f>
        <v>Agree</v>
      </c>
      <c r="BF34" s="8" t="str">
        <f>IF($G34="P1",VLOOKUP($B34,'raw data'!$A:$JI,$AZ34+BF$2,FALSE()),VLOOKUP($B34,'raw data'!$A:$JI,$AZ34+BF$2+1,FALSE()))</f>
        <v>Not certain</v>
      </c>
      <c r="BG34" s="8" t="str">
        <f>IF($G34="P1",VLOOKUP($B34,'raw data'!$A:$JI,$AZ34+BG$2,FALSE()),VLOOKUP($B34,'raw data'!$A:$JI,$AZ34+BG$2+1,FALSE()))</f>
        <v>Agree</v>
      </c>
      <c r="BH34" s="8" t="str">
        <f>IF($G34="P1",IF($E34="Tabular",VLOOKUP($B34,'raw data'!$A:$JI,$AZ34+BH$2+2,FALSE()),VLOOKUP($B34,'raw data'!$A:$JI,$AZ34+BH$2,FALSE())),"-99")</f>
        <v>Agree</v>
      </c>
      <c r="BI34" s="8" t="str">
        <f>IF($G34="P2",IF($E34="Tabular",VLOOKUP($B34,'raw data'!$A:$JI,$AZ34+BI$2+2,FALSE()),VLOOKUP($B34,'raw data'!$A:$JI,$AZ34+BI$2,FALSE())),"-99")</f>
        <v>-99</v>
      </c>
      <c r="BJ34" s="8" t="str">
        <f>IF(G34="P1",IF($E34="Tabular",VLOOKUP($B34,'raw data'!$A:$JI,$AZ34+BJ$2+2,FALSE()),VLOOKUP($B34,'raw data'!$A:$JI,$AZ34+BJ$2,FALSE())),IF($E34="Tabular",VLOOKUP($B34,'raw data'!$A:$JI,$AZ34+BJ$2+3,FALSE()),VLOOKUP($B34,'raw data'!$A:$JI,$AZ34+BJ$2+1,FALSE())))</f>
        <v>Agree</v>
      </c>
      <c r="BK34" s="8" t="str">
        <f>IF(G34="P1",VLOOKUP($B34,'raw data'!$A:$JI,$AZ34+BK$2,FALSE()),VLOOKUP($B34,'raw data'!$A:$JI,$AZ34+BK$2+1,FALSE()))</f>
        <v>Agree</v>
      </c>
    </row>
    <row r="35" spans="1:63" x14ac:dyDescent="0.2">
      <c r="A35" s="8" t="str">
        <f t="shared" si="0"/>
        <v>R_21gFh4fH79Pix9I-P2</v>
      </c>
      <c r="B35" s="8" t="s">
        <v>651</v>
      </c>
      <c r="C35" s="8">
        <f>VLOOKUP($B35,'raw data'!$A:$JI,7,FALSE())</f>
        <v>1965</v>
      </c>
      <c r="D35" s="8" t="str">
        <f>VLOOKUP($B35,'raw data'!$A:$JI,268,FALSE())</f>
        <v>UML-G1</v>
      </c>
      <c r="E35" s="8" t="str">
        <f t="shared" si="1"/>
        <v>UML</v>
      </c>
      <c r="F35" s="8" t="str">
        <f t="shared" si="2"/>
        <v>G1</v>
      </c>
      <c r="G35" s="10" t="s">
        <v>536</v>
      </c>
      <c r="H35" s="8">
        <f>VLOOKUP($B35,'raw data'!$A:$JI,21,FALSE())</f>
        <v>37.792000000000002</v>
      </c>
      <c r="I35" s="8">
        <f>VLOOKUP($B35,'raw data'!$A:$JI,26,FALSE())</f>
        <v>7.6150000000000002</v>
      </c>
      <c r="J35" s="8">
        <f>VLOOKUP($B35,'raw data'!$A:$JI,27+J$2,FALSE())</f>
        <v>22</v>
      </c>
      <c r="K35" s="8" t="str">
        <f>VLOOKUP($B35,'raw data'!$A:$JI,27+K$2,FALSE())</f>
        <v>Male</v>
      </c>
      <c r="L35" s="8" t="str">
        <f>VLOOKUP($B35,'raw data'!$A:$JI,27+L$2,FALSE())</f>
        <v>No</v>
      </c>
      <c r="M35" s="8" t="str">
        <f>VLOOKUP($B35,'raw data'!$A:$JI,27+M$2,FALSE())</f>
        <v>Proficient (C2)</v>
      </c>
      <c r="N35" s="8">
        <f>VLOOKUP($B35,'raw data'!$A:$JI,27+N$2,FALSE())</f>
        <v>3</v>
      </c>
      <c r="O35" s="8" t="str">
        <f>VLOOKUP($B35,'raw data'!$A:$JI,27+O$2,FALSE())</f>
        <v>Computer Science</v>
      </c>
      <c r="P35" s="8" t="str">
        <f>VLOOKUP($B35,'raw data'!$A:$JI,27+P$2,FALSE())</f>
        <v>Yes</v>
      </c>
      <c r="Q35" s="8">
        <f>VLOOKUP($B35,'raw data'!$A:$JI,27+Q$2,FALSE())</f>
        <v>0.5</v>
      </c>
      <c r="R35" s="8" t="str">
        <f>VLOOKUP($B35,'raw data'!$A:$JI,27+R$2,FALSE())</f>
        <v>Developer, Software architect</v>
      </c>
      <c r="S35" s="8" t="str">
        <f>VLOOKUP($B35,'raw data'!$A:$JI,27+S$2,FALSE())</f>
        <v>No</v>
      </c>
      <c r="T35" s="8">
        <f>VLOOKUP($B35,'raw data'!$A:$JI,27+T$2,FALSE())</f>
        <v>0</v>
      </c>
      <c r="U35" s="8" t="str">
        <f>VLOOKUP($B35,'raw data'!$A:$JI,27+U$2,FALSE())</f>
        <v>None</v>
      </c>
      <c r="V35" s="8">
        <f>VLOOKUP($B35,'raw data'!$A:$JI,27+V$2,FALSE())</f>
        <v>-99</v>
      </c>
      <c r="W35" s="8" t="str">
        <f>VLOOKUP($B35,'raw data'!$A:$JI,27+W$2,FALSE())</f>
        <v>Novice</v>
      </c>
      <c r="X35" s="8" t="str">
        <f>VLOOKUP($B35,'raw data'!$A:$JI,27+X$2,FALSE())</f>
        <v>Novice</v>
      </c>
      <c r="Y35" s="8" t="str">
        <f>VLOOKUP($B35,'raw data'!$A:$JI,27+Y$2,FALSE())</f>
        <v>Novice</v>
      </c>
      <c r="Z35" s="8" t="str">
        <f>VLOOKUP($B35,'raw data'!$A:$JI,27+Z$2,FALSE())</f>
        <v>Novice</v>
      </c>
      <c r="AA35" s="8" t="str">
        <f>VLOOKUP($B35,'raw data'!$A:$JI,27+AA$2,FALSE())</f>
        <v>Novice</v>
      </c>
      <c r="AB35" s="8" t="str">
        <f>VLOOKUP($B35,'raw data'!$A:$JI,27+AB$2,FALSE())</f>
        <v>Competent</v>
      </c>
      <c r="AC35" s="8" t="str">
        <f>VLOOKUP($B35,'raw data'!$A:$JI,27+AC$2,FALSE())</f>
        <v>Competent</v>
      </c>
      <c r="AD35" s="8" t="str">
        <f>VLOOKUP($B35,'raw data'!$A:$JI,27+AD$2,FALSE())</f>
        <v>Novice</v>
      </c>
      <c r="AE35" s="8">
        <f>IF($G35="P1",VLOOKUP($B35,'raw data'!$A:$JI,ColumnsReferences!$B$2,FALSE()),VLOOKUP($B35,'raw data'!$A:$JI,ColumnsReferences!$C$2,FALSE()))</f>
        <v>300.00200000000001</v>
      </c>
      <c r="AF35" s="8">
        <f>IF($G35="P1",VLOOKUP($D35,ColumnsReferences!$A:$C,2,FALSE()),VLOOKUP($D35,ColumnsReferences!$A:$C,3,FALSE()))</f>
        <v>122</v>
      </c>
      <c r="AG35" s="8">
        <f>VLOOKUP($B35,'raw data'!$A:$JI,$AF35,FALSE())</f>
        <v>259.142</v>
      </c>
      <c r="AH35" s="8" t="str">
        <f>VLOOKUP($B35,'raw data'!$A:$JI,$AF35+AH$2,FALSE())</f>
        <v>Lack of mechanisms for authentication of app</v>
      </c>
      <c r="AI35" s="8" t="str">
        <f>VLOOKUP($B35,'raw data'!$A:$JI,$AF35+AI$2,FALSE())</f>
        <v>Sure enough</v>
      </c>
      <c r="AJ35" s="8" t="str">
        <f>VLOOKUP($B35,'raw data'!$A:$JI,$AF35+AJ$2,FALSE())</f>
        <v>On average</v>
      </c>
      <c r="AK35" s="8" t="str">
        <f>VLOOKUP($B35,'raw data'!$A:$JI,$AF35+AK$2,FALSE())</f>
        <v>Unauthorized access to customer account via fake app,Unauthorized transaction via Poste App</v>
      </c>
      <c r="AL35" s="8" t="str">
        <f>VLOOKUP($B35,'raw data'!$A:$JI,$AF35+AL$2,FALSE())</f>
        <v>Not sure enough</v>
      </c>
      <c r="AM35" s="8" t="str">
        <f>VLOOKUP($B35,'raw data'!$A:$JI,$AF35+AM$2,FALSE())</f>
        <v>Difficult</v>
      </c>
      <c r="AN35" s="8" t="str">
        <f>VLOOKUP($B35,'raw data'!$A:$JI,$AF35+AN$2,FALSE())</f>
        <v>Fake banking app offered on application store</v>
      </c>
      <c r="AO35" s="8" t="str">
        <f>VLOOKUP($B35,'raw data'!$A:$JI,$AF35+AO$2,FALSE())</f>
        <v>Not sure enough</v>
      </c>
      <c r="AP35" s="8" t="str">
        <f>VLOOKUP($B35,'raw data'!$A:$JI,$AF35+AP$2,FALSE())</f>
        <v>Difficult</v>
      </c>
      <c r="AQ35" s="8" t="str">
        <f>VLOOKUP($B35,'raw data'!$A:$JI,$AF35+AQ$2,FALSE())</f>
        <v>Cyber criminal,Hacker</v>
      </c>
      <c r="AR35" s="8" t="str">
        <f>VLOOKUP($B35,'raw data'!$A:$JI,$AF35+AR$2,FALSE())</f>
        <v>Sure enough</v>
      </c>
      <c r="AS35" s="8" t="str">
        <f>VLOOKUP($B35,'raw data'!$A:$JI,$AF35+AS$2,FALSE())</f>
        <v>Difficult</v>
      </c>
      <c r="AT35" s="8" t="str">
        <f>VLOOKUP($B35,'raw data'!$A:$JI,$AF35+AT$2,FALSE())</f>
        <v>Minor</v>
      </c>
      <c r="AU35" s="8" t="str">
        <f>VLOOKUP($B35,'raw data'!$A:$JI,$AF35+AU$2,FALSE())</f>
        <v>Not sure enough</v>
      </c>
      <c r="AV35" s="8" t="str">
        <f>VLOOKUP($B35,'raw data'!$A:$JI,$AF35+AV$2,FALSE())</f>
        <v>Difficult</v>
      </c>
      <c r="AW35" s="8" t="str">
        <f>VLOOKUP($B35,'raw data'!$A:$JI,$AF35+AW$2,FALSE())</f>
        <v>Denial-of-service attack</v>
      </c>
      <c r="AX35" s="8" t="str">
        <f>VLOOKUP($B35,'raw data'!$A:$JI,$AF35+AX$2,FALSE())</f>
        <v>Sure enough</v>
      </c>
      <c r="AY35" s="8" t="str">
        <f>VLOOKUP($B35,'raw data'!$A:$JI,$AF35+AY$2,FALSE())</f>
        <v>Difficult</v>
      </c>
      <c r="AZ35" s="8">
        <f>IF($G35="P1",ColumnsReferences!$B$9,ColumnsReferences!$C$9)</f>
        <v>166</v>
      </c>
      <c r="BA35" s="8">
        <f>VLOOKUP($B35,'raw data'!$A:$JI,$AZ35,FALSE())</f>
        <v>40.445</v>
      </c>
      <c r="BB35" s="8" t="str">
        <f>IF($G35="P2",VLOOKUP($B35,'raw data'!$A:$JI,$AZ35+2,FALSE()),"-99")</f>
        <v>Not certain</v>
      </c>
      <c r="BC35" s="8" t="str">
        <f>IF($G35="P1",VLOOKUP($B35,'raw data'!$A:$JI,$AZ35+BC$2,FALSE()),VLOOKUP($B35,'raw data'!$A:$JI,$AZ35+BC$2+1,FALSE()))</f>
        <v>Strongly agree</v>
      </c>
      <c r="BD35" s="8" t="str">
        <f>IF($G35="P1",VLOOKUP($B35,'raw data'!$A:$JI,$AZ35+BD$2,FALSE()),VLOOKUP($B35,'raw data'!$A:$JI,$AZ35+BD$2+1,FALSE()))</f>
        <v>Not certain</v>
      </c>
      <c r="BE35" s="8" t="str">
        <f>IF($G35="P1",VLOOKUP($B35,'raw data'!$A:$JI,$AZ35+BE$2,FALSE()),VLOOKUP($B35,'raw data'!$A:$JI,$AZ35+BE$2+1,FALSE()))</f>
        <v>Agree</v>
      </c>
      <c r="BF35" s="8" t="str">
        <f>IF($G35="P1",VLOOKUP($B35,'raw data'!$A:$JI,$AZ35+BF$2,FALSE()),VLOOKUP($B35,'raw data'!$A:$JI,$AZ35+BF$2+1,FALSE()))</f>
        <v>Agree</v>
      </c>
      <c r="BG35" s="8" t="str">
        <f>IF($G35="P1",VLOOKUP($B35,'raw data'!$A:$JI,$AZ35+BG$2,FALSE()),VLOOKUP($B35,'raw data'!$A:$JI,$AZ35+BG$2+1,FALSE()))</f>
        <v>Disagree</v>
      </c>
      <c r="BH35" s="8" t="str">
        <f>IF($G35="P1",IF($E35="Tabular",VLOOKUP($B35,'raw data'!$A:$JI,$AZ35+BH$2+2,FALSE()),VLOOKUP($B35,'raw data'!$A:$JI,$AZ35+BH$2,FALSE())),"-99")</f>
        <v>-99</v>
      </c>
      <c r="BI35" s="8" t="str">
        <f>IF($G35="P2",IF($E35="Tabular",VLOOKUP($B35,'raw data'!$A:$JI,$AZ35+BI$2+2,FALSE()),VLOOKUP($B35,'raw data'!$A:$JI,$AZ35+BI$2,FALSE())),"-99")</f>
        <v>Disagree</v>
      </c>
      <c r="BJ35" s="8" t="str">
        <f>IF(G35="P1",IF($E35="Tabular",VLOOKUP($B35,'raw data'!$A:$JI,$AZ35+BJ$2+2,FALSE()),VLOOKUP($B35,'raw data'!$A:$JI,$AZ35+BJ$2,FALSE())),IF($E35="Tabular",VLOOKUP($B35,'raw data'!$A:$JI,$AZ35+BJ$2+3,FALSE()),VLOOKUP($B35,'raw data'!$A:$JI,$AZ35+BJ$2+1,FALSE())))</f>
        <v>Agree</v>
      </c>
      <c r="BK35" s="8" t="str">
        <f>IF(G35="P1",VLOOKUP($B35,'raw data'!$A:$JI,$AZ35+BK$2,FALSE()),VLOOKUP($B35,'raw data'!$A:$JI,$AZ35+BK$2+1,FALSE()))</f>
        <v>Agree</v>
      </c>
    </row>
    <row r="36" spans="1:63" x14ac:dyDescent="0.2">
      <c r="A36" s="8" t="str">
        <f t="shared" ref="A36:A67" si="3">B36&amp;"-"&amp;G36</f>
        <v>R_21h0uCvlNX7dLkS-P1</v>
      </c>
      <c r="B36" s="8" t="s">
        <v>656</v>
      </c>
      <c r="C36" s="8">
        <f>VLOOKUP($B36,'raw data'!$A:$JI,7,FALSE())</f>
        <v>2023</v>
      </c>
      <c r="D36" s="8" t="str">
        <f>VLOOKUP($B36,'raw data'!$A:$JI,268,FALSE())</f>
        <v>CORAS-G2</v>
      </c>
      <c r="E36" s="8" t="str">
        <f t="shared" ref="E36:E67" si="4">LEFT( $D36,FIND( "-", $D36 ) - 1 )</f>
        <v>CORAS</v>
      </c>
      <c r="F36" s="8" t="str">
        <f t="shared" ref="F36:F67" si="5">RIGHT( $D36,LEN($D36)-FIND( "-", $D36 ) )</f>
        <v>G2</v>
      </c>
      <c r="G36" s="8" t="s">
        <v>534</v>
      </c>
      <c r="H36" s="8">
        <f>VLOOKUP($B36,'raw data'!$A:$JI,21,FALSE())</f>
        <v>69.814999999999998</v>
      </c>
      <c r="I36" s="8">
        <f>VLOOKUP($B36,'raw data'!$A:$JI,26,FALSE())</f>
        <v>8.7159999999999993</v>
      </c>
      <c r="J36" s="8">
        <f>VLOOKUP($B36,'raw data'!$A:$JI,27+J$2,FALSE())</f>
        <v>21</v>
      </c>
      <c r="K36" s="8" t="str">
        <f>VLOOKUP($B36,'raw data'!$A:$JI,27+K$2,FALSE())</f>
        <v>Male</v>
      </c>
      <c r="L36" s="8" t="str">
        <f>VLOOKUP($B36,'raw data'!$A:$JI,27+L$2,FALSE())</f>
        <v>No</v>
      </c>
      <c r="M36" s="8" t="str">
        <f>VLOOKUP($B36,'raw data'!$A:$JI,27+M$2,FALSE())</f>
        <v>Advanced (C1)</v>
      </c>
      <c r="N36" s="8">
        <f>VLOOKUP($B36,'raw data'!$A:$JI,27+N$2,FALSE())</f>
        <v>3</v>
      </c>
      <c r="O36" s="8" t="str">
        <f>VLOOKUP($B36,'raw data'!$A:$JI,27+O$2,FALSE())</f>
        <v>Computer Science</v>
      </c>
      <c r="P36" s="8" t="str">
        <f>VLOOKUP($B36,'raw data'!$A:$JI,27+P$2,FALSE())</f>
        <v>No</v>
      </c>
      <c r="Q36" s="8">
        <f>VLOOKUP($B36,'raw data'!$A:$JI,27+Q$2,FALSE())</f>
        <v>0</v>
      </c>
      <c r="R36" s="8">
        <f>VLOOKUP($B36,'raw data'!$A:$JI,27+R$2,FALSE())</f>
        <v>0</v>
      </c>
      <c r="S36" s="8" t="str">
        <f>VLOOKUP($B36,'raw data'!$A:$JI,27+S$2,FALSE())</f>
        <v>No</v>
      </c>
      <c r="T36" s="8">
        <f>VLOOKUP($B36,'raw data'!$A:$JI,27+T$2,FALSE())</f>
        <v>0</v>
      </c>
      <c r="U36" s="8" t="str">
        <f>VLOOKUP($B36,'raw data'!$A:$JI,27+U$2,FALSE())</f>
        <v>None</v>
      </c>
      <c r="V36" s="8">
        <f>VLOOKUP($B36,'raw data'!$A:$JI,27+V$2,FALSE())</f>
        <v>-99</v>
      </c>
      <c r="W36" s="8" t="str">
        <f>VLOOKUP($B36,'raw data'!$A:$JI,27+W$2,FALSE())</f>
        <v>Beginner</v>
      </c>
      <c r="X36" s="8" t="str">
        <f>VLOOKUP($B36,'raw data'!$A:$JI,27+X$2,FALSE())</f>
        <v>Novice</v>
      </c>
      <c r="Y36" s="8" t="str">
        <f>VLOOKUP($B36,'raw data'!$A:$JI,27+Y$2,FALSE())</f>
        <v>Novice</v>
      </c>
      <c r="Z36" s="8" t="str">
        <f>VLOOKUP($B36,'raw data'!$A:$JI,27+Z$2,FALSE())</f>
        <v>Novice</v>
      </c>
      <c r="AA36" s="8" t="str">
        <f>VLOOKUP($B36,'raw data'!$A:$JI,27+AA$2,FALSE())</f>
        <v>Beginner</v>
      </c>
      <c r="AB36" s="8" t="str">
        <f>VLOOKUP($B36,'raw data'!$A:$JI,27+AB$2,FALSE())</f>
        <v>Beginner</v>
      </c>
      <c r="AC36" s="8" t="str">
        <f>VLOOKUP($B36,'raw data'!$A:$JI,27+AC$2,FALSE())</f>
        <v>Beginner</v>
      </c>
      <c r="AD36" s="8" t="str">
        <f>VLOOKUP($B36,'raw data'!$A:$JI,27+AD$2,FALSE())</f>
        <v>Novice</v>
      </c>
      <c r="AE36" s="8">
        <f>IF($G36="P1",VLOOKUP($B36,'raw data'!$A:$JI,ColumnsReferences!$B$2,FALSE()),VLOOKUP($B36,'raw data'!$A:$JI,ColumnsReferences!$C$2,FALSE()))</f>
        <v>480.92399999999998</v>
      </c>
      <c r="AF36" s="8">
        <f>IF($G36="P1",VLOOKUP($D36,ColumnsReferences!$A:$C,2,FALSE()),VLOOKUP($D36,ColumnsReferences!$A:$C,3,FALSE()))</f>
        <v>77</v>
      </c>
      <c r="AG36" s="8">
        <f>VLOOKUP($B36,'raw data'!$A:$JI,$AF36,FALSE())</f>
        <v>753.76499999999999</v>
      </c>
      <c r="AH36" s="8" t="str">
        <f>VLOOKUP($B36,'raw data'!$A:$JI,$AF36+AH$2,FALSE())</f>
        <v>Lack of mechanisms for authentication of app,Weak malware protection</v>
      </c>
      <c r="AI36" s="8" t="str">
        <f>VLOOKUP($B36,'raw data'!$A:$JI,$AF36+AI$2,FALSE())</f>
        <v>Very sure</v>
      </c>
      <c r="AJ36" s="8" t="str">
        <f>VLOOKUP($B36,'raw data'!$A:$JI,$AF36+AJ$2,FALSE())</f>
        <v>Very simple</v>
      </c>
      <c r="AK36" s="8" t="str">
        <f>VLOOKUP($B36,'raw data'!$A:$JI,$AF36+AK$2,FALSE())</f>
        <v>Unauthorized access to customer account via fake app,Unauthorized access to customer account via web application,Unauthorized transaction via web application</v>
      </c>
      <c r="AL36" s="8" t="str">
        <f>VLOOKUP($B36,'raw data'!$A:$JI,$AF36+AL$2,FALSE())</f>
        <v>Very sure</v>
      </c>
      <c r="AM36" s="8" t="str">
        <f>VLOOKUP($B36,'raw data'!$A:$JI,$AF36+AM$2,FALSE())</f>
        <v>Simple</v>
      </c>
      <c r="AN36" s="8" t="str">
        <f>VLOOKUP($B36,'raw data'!$A:$JI,$AF36+AN$2,FALSE())</f>
        <v>Fake banking app offered on application store,Keylogger installed on computer,Sniffing of customer credentials,Spear-phishing attack on customers</v>
      </c>
      <c r="AO36" s="8" t="str">
        <f>VLOOKUP($B36,'raw data'!$A:$JI,$AF36+AO$2,FALSE())</f>
        <v>Very sure</v>
      </c>
      <c r="AP36" s="8" t="str">
        <f>VLOOKUP($B36,'raw data'!$A:$JI,$AF36+AP$2,FALSE())</f>
        <v>Very simple</v>
      </c>
      <c r="AQ36" s="8" t="str">
        <f>VLOOKUP($B36,'raw data'!$A:$JI,$AF36+AQ$2,FALSE())</f>
        <v>Cyber criminal,Hacker</v>
      </c>
      <c r="AR36" s="8" t="str">
        <f>VLOOKUP($B36,'raw data'!$A:$JI,$AF36+AR$2,FALSE())</f>
        <v>Very sure</v>
      </c>
      <c r="AS36" s="8" t="str">
        <f>VLOOKUP($B36,'raw data'!$A:$JI,$AF36+AS$2,FALSE())</f>
        <v>Very simple</v>
      </c>
      <c r="AT36" s="8" t="str">
        <f>VLOOKUP($B36,'raw data'!$A:$JI,$AF36+AT$2,FALSE())</f>
        <v>Likely</v>
      </c>
      <c r="AU36" s="8" t="str">
        <f>VLOOKUP($B36,'raw data'!$A:$JI,$AF36+AU$2,FALSE())</f>
        <v>Sure</v>
      </c>
      <c r="AV36" s="8" t="str">
        <f>VLOOKUP($B36,'raw data'!$A:$JI,$AF36+AV$2,FALSE())</f>
        <v>Simple</v>
      </c>
      <c r="AW36" s="8" t="str">
        <f>VLOOKUP($B36,'raw data'!$A:$JI,$AF36+AW$2,FALSE())</f>
        <v>Insufficient resilience,Poor security awareness,Use of web application,Weak malware protection</v>
      </c>
      <c r="AX36" s="8" t="str">
        <f>VLOOKUP($B36,'raw data'!$A:$JI,$AF36+AX$2,FALSE())</f>
        <v>Sure</v>
      </c>
      <c r="AY36" s="8" t="str">
        <f>VLOOKUP($B36,'raw data'!$A:$JI,$AF36+AY$2,FALSE())</f>
        <v>Simple</v>
      </c>
      <c r="AZ36" s="8">
        <f>IF($G36="P1",ColumnsReferences!$B$9,ColumnsReferences!$C$9)</f>
        <v>99</v>
      </c>
      <c r="BA36" s="8">
        <f>VLOOKUP($B36,'raw data'!$A:$JI,$AZ36,FALSE())</f>
        <v>26.571000000000002</v>
      </c>
      <c r="BB36" s="8" t="str">
        <f>IF($G36="P2",VLOOKUP($B36,'raw data'!$A:$JI,$AZ36+2,FALSE()),"-99")</f>
        <v>-99</v>
      </c>
      <c r="BC36" s="8" t="str">
        <f>IF($G36="P1",VLOOKUP($B36,'raw data'!$A:$JI,$AZ36+BC$2,FALSE()),VLOOKUP($B36,'raw data'!$A:$JI,$AZ36+BC$2+1,FALSE()))</f>
        <v>Strongly agree</v>
      </c>
      <c r="BD36" s="8" t="str">
        <f>IF($G36="P1",VLOOKUP($B36,'raw data'!$A:$JI,$AZ36+BD$2,FALSE()),VLOOKUP($B36,'raw data'!$A:$JI,$AZ36+BD$2+1,FALSE()))</f>
        <v>Agree</v>
      </c>
      <c r="BE36" s="8" t="str">
        <f>IF($G36="P1",VLOOKUP($B36,'raw data'!$A:$JI,$AZ36+BE$2,FALSE()),VLOOKUP($B36,'raw data'!$A:$JI,$AZ36+BE$2+1,FALSE()))</f>
        <v>Agree</v>
      </c>
      <c r="BF36" s="8" t="str">
        <f>IF($G36="P1",VLOOKUP($B36,'raw data'!$A:$JI,$AZ36+BF$2,FALSE()),VLOOKUP($B36,'raw data'!$A:$JI,$AZ36+BF$2+1,FALSE()))</f>
        <v>Agree</v>
      </c>
      <c r="BG36" s="8" t="str">
        <f>IF($G36="P1",VLOOKUP($B36,'raw data'!$A:$JI,$AZ36+BG$2,FALSE()),VLOOKUP($B36,'raw data'!$A:$JI,$AZ36+BG$2+1,FALSE()))</f>
        <v>Strongly agree</v>
      </c>
      <c r="BH36" s="8" t="str">
        <f>IF($G36="P1",IF($E36="Tabular",VLOOKUP($B36,'raw data'!$A:$JI,$AZ36+BH$2+2,FALSE()),VLOOKUP($B36,'raw data'!$A:$JI,$AZ36+BH$2,FALSE())),"-99")</f>
        <v>Strongly agree</v>
      </c>
      <c r="BI36" s="8" t="str">
        <f>IF($G36="P2",IF($E36="Tabular",VLOOKUP($B36,'raw data'!$A:$JI,$AZ36+BI$2+2,FALSE()),VLOOKUP($B36,'raw data'!$A:$JI,$AZ36+BI$2,FALSE())),"-99")</f>
        <v>-99</v>
      </c>
      <c r="BJ36" s="8" t="str">
        <f>IF(G36="P1",IF($E36="Tabular",VLOOKUP($B36,'raw data'!$A:$JI,$AZ36+BJ$2+2,FALSE()),VLOOKUP($B36,'raw data'!$A:$JI,$AZ36+BJ$2,FALSE())),IF($E36="Tabular",VLOOKUP($B36,'raw data'!$A:$JI,$AZ36+BJ$2+3,FALSE()),VLOOKUP($B36,'raw data'!$A:$JI,$AZ36+BJ$2+1,FALSE())))</f>
        <v>Strongly agree</v>
      </c>
      <c r="BK36" s="8" t="str">
        <f>IF(G36="P1",VLOOKUP($B36,'raw data'!$A:$JI,$AZ36+BK$2,FALSE()),VLOOKUP($B36,'raw data'!$A:$JI,$AZ36+BK$2+1,FALSE()))</f>
        <v>Agree</v>
      </c>
    </row>
    <row r="37" spans="1:63" x14ac:dyDescent="0.2">
      <c r="A37" s="8" t="str">
        <f t="shared" si="3"/>
        <v>R_21h0uCvlNX7dLkS-P2</v>
      </c>
      <c r="B37" s="8" t="s">
        <v>656</v>
      </c>
      <c r="C37" s="8">
        <f>VLOOKUP($B37,'raw data'!$A:$JI,7,FALSE())</f>
        <v>2023</v>
      </c>
      <c r="D37" s="8" t="str">
        <f>VLOOKUP($B37,'raw data'!$A:$JI,268,FALSE())</f>
        <v>CORAS-G2</v>
      </c>
      <c r="E37" s="8" t="str">
        <f t="shared" si="4"/>
        <v>CORAS</v>
      </c>
      <c r="F37" s="8" t="str">
        <f t="shared" si="5"/>
        <v>G2</v>
      </c>
      <c r="G37" s="10" t="s">
        <v>536</v>
      </c>
      <c r="H37" s="8">
        <f>VLOOKUP($B37,'raw data'!$A:$JI,21,FALSE())</f>
        <v>69.814999999999998</v>
      </c>
      <c r="I37" s="8">
        <f>VLOOKUP($B37,'raw data'!$A:$JI,26,FALSE())</f>
        <v>8.7159999999999993</v>
      </c>
      <c r="J37" s="8">
        <f>VLOOKUP($B37,'raw data'!$A:$JI,27+J$2,FALSE())</f>
        <v>21</v>
      </c>
      <c r="K37" s="8" t="str">
        <f>VLOOKUP($B37,'raw data'!$A:$JI,27+K$2,FALSE())</f>
        <v>Male</v>
      </c>
      <c r="L37" s="8" t="str">
        <f>VLOOKUP($B37,'raw data'!$A:$JI,27+L$2,FALSE())</f>
        <v>No</v>
      </c>
      <c r="M37" s="8" t="str">
        <f>VLOOKUP($B37,'raw data'!$A:$JI,27+M$2,FALSE())</f>
        <v>Advanced (C1)</v>
      </c>
      <c r="N37" s="8">
        <f>VLOOKUP($B37,'raw data'!$A:$JI,27+N$2,FALSE())</f>
        <v>3</v>
      </c>
      <c r="O37" s="8" t="str">
        <f>VLOOKUP($B37,'raw data'!$A:$JI,27+O$2,FALSE())</f>
        <v>Computer Science</v>
      </c>
      <c r="P37" s="8" t="str">
        <f>VLOOKUP($B37,'raw data'!$A:$JI,27+P$2,FALSE())</f>
        <v>No</v>
      </c>
      <c r="Q37" s="8">
        <f>VLOOKUP($B37,'raw data'!$A:$JI,27+Q$2,FALSE())</f>
        <v>0</v>
      </c>
      <c r="R37" s="8">
        <f>VLOOKUP($B37,'raw data'!$A:$JI,27+R$2,FALSE())</f>
        <v>0</v>
      </c>
      <c r="S37" s="8" t="str">
        <f>VLOOKUP($B37,'raw data'!$A:$JI,27+S$2,FALSE())</f>
        <v>No</v>
      </c>
      <c r="T37" s="8">
        <f>VLOOKUP($B37,'raw data'!$A:$JI,27+T$2,FALSE())</f>
        <v>0</v>
      </c>
      <c r="U37" s="8" t="str">
        <f>VLOOKUP($B37,'raw data'!$A:$JI,27+U$2,FALSE())</f>
        <v>None</v>
      </c>
      <c r="V37" s="8">
        <f>VLOOKUP($B37,'raw data'!$A:$JI,27+V$2,FALSE())</f>
        <v>-99</v>
      </c>
      <c r="W37" s="8" t="str">
        <f>VLOOKUP($B37,'raw data'!$A:$JI,27+W$2,FALSE())</f>
        <v>Beginner</v>
      </c>
      <c r="X37" s="8" t="str">
        <f>VLOOKUP($B37,'raw data'!$A:$JI,27+X$2,FALSE())</f>
        <v>Novice</v>
      </c>
      <c r="Y37" s="8" t="str">
        <f>VLOOKUP($B37,'raw data'!$A:$JI,27+Y$2,FALSE())</f>
        <v>Novice</v>
      </c>
      <c r="Z37" s="8" t="str">
        <f>VLOOKUP($B37,'raw data'!$A:$JI,27+Z$2,FALSE())</f>
        <v>Novice</v>
      </c>
      <c r="AA37" s="8" t="str">
        <f>VLOOKUP($B37,'raw data'!$A:$JI,27+AA$2,FALSE())</f>
        <v>Beginner</v>
      </c>
      <c r="AB37" s="8" t="str">
        <f>VLOOKUP($B37,'raw data'!$A:$JI,27+AB$2,FALSE())</f>
        <v>Beginner</v>
      </c>
      <c r="AC37" s="8" t="str">
        <f>VLOOKUP($B37,'raw data'!$A:$JI,27+AC$2,FALSE())</f>
        <v>Beginner</v>
      </c>
      <c r="AD37" s="8" t="str">
        <f>VLOOKUP($B37,'raw data'!$A:$JI,27+AD$2,FALSE())</f>
        <v>Novice</v>
      </c>
      <c r="AE37" s="8">
        <f>IF($G37="P1",VLOOKUP($B37,'raw data'!$A:$JI,ColumnsReferences!$B$2,FALSE()),VLOOKUP($B37,'raw data'!$A:$JI,ColumnsReferences!$C$2,FALSE()))</f>
        <v>300.005</v>
      </c>
      <c r="AF37" s="8">
        <f>IF($G37="P1",VLOOKUP($D37,ColumnsReferences!$A:$C,2,FALSE()),VLOOKUP($D37,ColumnsReferences!$A:$C,3,FALSE()))</f>
        <v>144</v>
      </c>
      <c r="AG37" s="8">
        <f>VLOOKUP($B37,'raw data'!$A:$JI,$AF37,FALSE())</f>
        <v>232.10400000000001</v>
      </c>
      <c r="AH37" s="8" t="str">
        <f>VLOOKUP($B37,'raw data'!$A:$JI,$AF37+AH$2,FALSE())</f>
        <v>Web-application goes down</v>
      </c>
      <c r="AI37" s="8" t="str">
        <f>VLOOKUP($B37,'raw data'!$A:$JI,$AF37+AI$2,FALSE())</f>
        <v>Sure</v>
      </c>
      <c r="AJ37" s="8" t="str">
        <f>VLOOKUP($B37,'raw data'!$A:$JI,$AF37+AJ$2,FALSE())</f>
        <v>Simple</v>
      </c>
      <c r="AK37" s="8" t="str">
        <f>VLOOKUP($B37,'raw data'!$A:$JI,$AF37+AK$2,FALSE())</f>
        <v>Availability of service</v>
      </c>
      <c r="AL37" s="8" t="str">
        <f>VLOOKUP($B37,'raw data'!$A:$JI,$AF37+AL$2,FALSE())</f>
        <v>Sure</v>
      </c>
      <c r="AM37" s="8" t="str">
        <f>VLOOKUP($B37,'raw data'!$A:$JI,$AF37+AM$2,FALSE())</f>
        <v>Simple</v>
      </c>
      <c r="AN37" s="8" t="str">
        <f>VLOOKUP($B37,'raw data'!$A:$JI,$AF37+AN$2,FALSE())</f>
        <v>Regularly inform customers about security best practices,Strengthen authentication of transaction in web application,Strengthen verification and validation procedures</v>
      </c>
      <c r="AO37" s="8" t="str">
        <f>VLOOKUP($B37,'raw data'!$A:$JI,$AF37+AO$2,FALSE())</f>
        <v>Sure</v>
      </c>
      <c r="AP37" s="8" t="str">
        <f>VLOOKUP($B37,'raw data'!$A:$JI,$AF37+AP$2,FALSE())</f>
        <v>On average</v>
      </c>
      <c r="AQ37" s="8" t="str">
        <f>VLOOKUP($B37,'raw data'!$A:$JI,$AF37+AQ$2,FALSE())</f>
        <v>Severe</v>
      </c>
      <c r="AR37" s="8" t="str">
        <f>VLOOKUP($B37,'raw data'!$A:$JI,$AF37+AR$2,FALSE())</f>
        <v>Not sure enough</v>
      </c>
      <c r="AS37" s="8" t="str">
        <f>VLOOKUP($B37,'raw data'!$A:$JI,$AF37+AS$2,FALSE())</f>
        <v>Simple</v>
      </c>
      <c r="AT37" s="8" t="str">
        <f>VLOOKUP($B37,'raw data'!$A:$JI,$AF37+AT$2,FALSE())</f>
        <v>Unauthorized access to customer account via fake app,Unauthorized access to customer account via web application,Unauthorized transaction via web application</v>
      </c>
      <c r="AU37" s="8" t="str">
        <f>VLOOKUP($B37,'raw data'!$A:$JI,$AF37+AU$2,FALSE())</f>
        <v>Not sure enough</v>
      </c>
      <c r="AV37" s="8" t="str">
        <f>VLOOKUP($B37,'raw data'!$A:$JI,$AF37+AV$2,FALSE())</f>
        <v>On average</v>
      </c>
      <c r="AW37" s="8" t="str">
        <f>VLOOKUP($B37,'raw data'!$A:$JI,$AF37+AW$2,FALSE())</f>
        <v>Minor</v>
      </c>
      <c r="AX37" s="8" t="str">
        <f>VLOOKUP($B37,'raw data'!$A:$JI,$AF37+AX$2,FALSE())</f>
        <v>Not sure enough</v>
      </c>
      <c r="AY37" s="8" t="str">
        <f>VLOOKUP($B37,'raw data'!$A:$JI,$AF37+AY$2,FALSE())</f>
        <v>On average</v>
      </c>
      <c r="AZ37" s="8">
        <f>IF($G37="P1",ColumnsReferences!$B$9,ColumnsReferences!$C$9)</f>
        <v>166</v>
      </c>
      <c r="BA37" s="8">
        <f>VLOOKUP($B37,'raw data'!$A:$JI,$AZ37,FALSE())</f>
        <v>30.696999999999999</v>
      </c>
      <c r="BB37" s="8" t="str">
        <f>IF($G37="P2",VLOOKUP($B37,'raw data'!$A:$JI,$AZ37+2,FALSE()),"-99")</f>
        <v>Agree</v>
      </c>
      <c r="BC37" s="8" t="str">
        <f>IF($G37="P1",VLOOKUP($B37,'raw data'!$A:$JI,$AZ37+BC$2,FALSE()),VLOOKUP($B37,'raw data'!$A:$JI,$AZ37+BC$2+1,FALSE()))</f>
        <v>Agree</v>
      </c>
      <c r="BD37" s="8" t="str">
        <f>IF($G37="P1",VLOOKUP($B37,'raw data'!$A:$JI,$AZ37+BD$2,FALSE()),VLOOKUP($B37,'raw data'!$A:$JI,$AZ37+BD$2+1,FALSE()))</f>
        <v>Not certain</v>
      </c>
      <c r="BE37" s="8" t="str">
        <f>IF($G37="P1",VLOOKUP($B37,'raw data'!$A:$JI,$AZ37+BE$2,FALSE()),VLOOKUP($B37,'raw data'!$A:$JI,$AZ37+BE$2+1,FALSE()))</f>
        <v>Agree</v>
      </c>
      <c r="BF37" s="8" t="str">
        <f>IF($G37="P1",VLOOKUP($B37,'raw data'!$A:$JI,$AZ37+BF$2,FALSE()),VLOOKUP($B37,'raw data'!$A:$JI,$AZ37+BF$2+1,FALSE()))</f>
        <v>Agree</v>
      </c>
      <c r="BG37" s="8" t="str">
        <f>IF($G37="P1",VLOOKUP($B37,'raw data'!$A:$JI,$AZ37+BG$2,FALSE()),VLOOKUP($B37,'raw data'!$A:$JI,$AZ37+BG$2+1,FALSE()))</f>
        <v>Agree</v>
      </c>
      <c r="BH37" s="8" t="str">
        <f>IF($G37="P1",IF($E37="Tabular",VLOOKUP($B37,'raw data'!$A:$JI,$AZ37+BH$2+2,FALSE()),VLOOKUP($B37,'raw data'!$A:$JI,$AZ37+BH$2,FALSE())),"-99")</f>
        <v>-99</v>
      </c>
      <c r="BI37" s="8" t="str">
        <f>IF($G37="P2",IF($E37="Tabular",VLOOKUP($B37,'raw data'!$A:$JI,$AZ37+BI$2+2,FALSE()),VLOOKUP($B37,'raw data'!$A:$JI,$AZ37+BI$2,FALSE())),"-99")</f>
        <v>Not certain</v>
      </c>
      <c r="BJ37" s="8" t="str">
        <f>IF(G37="P1",IF($E37="Tabular",VLOOKUP($B37,'raw data'!$A:$JI,$AZ37+BJ$2+2,FALSE()),VLOOKUP($B37,'raw data'!$A:$JI,$AZ37+BJ$2,FALSE())),IF($E37="Tabular",VLOOKUP($B37,'raw data'!$A:$JI,$AZ37+BJ$2+3,FALSE()),VLOOKUP($B37,'raw data'!$A:$JI,$AZ37+BJ$2+1,FALSE())))</f>
        <v>Agree</v>
      </c>
      <c r="BK37" s="8" t="str">
        <f>IF(G37="P1",VLOOKUP($B37,'raw data'!$A:$JI,$AZ37+BK$2,FALSE()),VLOOKUP($B37,'raw data'!$A:$JI,$AZ37+BK$2+1,FALSE()))</f>
        <v>Agree</v>
      </c>
    </row>
    <row r="38" spans="1:63" x14ac:dyDescent="0.2">
      <c r="A38" s="8" t="str">
        <f t="shared" si="3"/>
        <v>R_23IXHF9fPN6Ik3D-P1</v>
      </c>
      <c r="B38" s="8" t="s">
        <v>815</v>
      </c>
      <c r="C38" s="8">
        <f>VLOOKUP($B38,'raw data'!$A:$JI,7,FALSE())</f>
        <v>2553</v>
      </c>
      <c r="D38" s="8" t="str">
        <f>VLOOKUP($B38,'raw data'!$A:$JI,268,FALSE())</f>
        <v>Tabular-G2</v>
      </c>
      <c r="E38" s="8" t="str">
        <f t="shared" si="4"/>
        <v>Tabular</v>
      </c>
      <c r="F38" s="8" t="str">
        <f t="shared" si="5"/>
        <v>G2</v>
      </c>
      <c r="G38" s="8" t="s">
        <v>534</v>
      </c>
      <c r="H38" s="8">
        <f>VLOOKUP($B38,'raw data'!$A:$JI,21,FALSE())</f>
        <v>107.52800000000001</v>
      </c>
      <c r="I38" s="8">
        <f>VLOOKUP($B38,'raw data'!$A:$JI,26,FALSE())</f>
        <v>8.2669999999999995</v>
      </c>
      <c r="J38" s="8">
        <f>VLOOKUP($B38,'raw data'!$A:$JI,27+J$2,FALSE())</f>
        <v>29</v>
      </c>
      <c r="K38" s="8" t="str">
        <f>VLOOKUP($B38,'raw data'!$A:$JI,27+K$2,FALSE())</f>
        <v>Male</v>
      </c>
      <c r="L38" s="8" t="str">
        <f>VLOOKUP($B38,'raw data'!$A:$JI,27+L$2,FALSE())</f>
        <v>No</v>
      </c>
      <c r="M38" s="8" t="str">
        <f>VLOOKUP($B38,'raw data'!$A:$JI,27+M$2,FALSE())</f>
        <v>Proficient (C2)</v>
      </c>
      <c r="N38" s="8">
        <f>VLOOKUP($B38,'raw data'!$A:$JI,27+N$2,FALSE())</f>
        <v>8</v>
      </c>
      <c r="O38" s="8" t="str">
        <f>VLOOKUP($B38,'raw data'!$A:$JI,27+O$2,FALSE())</f>
        <v>Computer science, physics, chemistry, ancient history, mythology</v>
      </c>
      <c r="P38" s="8" t="str">
        <f>VLOOKUP($B38,'raw data'!$A:$JI,27+P$2,FALSE())</f>
        <v>Yes</v>
      </c>
      <c r="Q38" s="8">
        <f>VLOOKUP($B38,'raw data'!$A:$JI,27+Q$2,FALSE())</f>
        <v>2</v>
      </c>
      <c r="R38" s="8" t="str">
        <f>VLOOKUP($B38,'raw data'!$A:$JI,27+R$2,FALSE())</f>
        <v xml:space="preserve">Database engineer, service employee, </v>
      </c>
      <c r="S38" s="8" t="str">
        <f>VLOOKUP($B38,'raw data'!$A:$JI,27+S$2,FALSE())</f>
        <v>Yes</v>
      </c>
      <c r="T38" s="8" t="str">
        <f>VLOOKUP($B38,'raw data'!$A:$JI,27+T$2,FALSE())</f>
        <v>Tester</v>
      </c>
      <c r="U38" s="8" t="str">
        <f>VLOOKUP($B38,'raw data'!$A:$JI,27+U$2,FALSE())</f>
        <v>None</v>
      </c>
      <c r="V38" s="8">
        <f>VLOOKUP($B38,'raw data'!$A:$JI,27+V$2,FALSE())</f>
        <v>-99</v>
      </c>
      <c r="W38" s="8" t="str">
        <f>VLOOKUP($B38,'raw data'!$A:$JI,27+W$2,FALSE())</f>
        <v>Beginner</v>
      </c>
      <c r="X38" s="8" t="str">
        <f>VLOOKUP($B38,'raw data'!$A:$JI,27+X$2,FALSE())</f>
        <v>Novice</v>
      </c>
      <c r="Y38" s="8" t="str">
        <f>VLOOKUP($B38,'raw data'!$A:$JI,27+Y$2,FALSE())</f>
        <v>Beginner</v>
      </c>
      <c r="Z38" s="8" t="str">
        <f>VLOOKUP($B38,'raw data'!$A:$JI,27+Z$2,FALSE())</f>
        <v>Beginner</v>
      </c>
      <c r="AA38" s="8" t="str">
        <f>VLOOKUP($B38,'raw data'!$A:$JI,27+AA$2,FALSE())</f>
        <v>Beginner</v>
      </c>
      <c r="AB38" s="8" t="str">
        <f>VLOOKUP($B38,'raw data'!$A:$JI,27+AB$2,FALSE())</f>
        <v>Beginner</v>
      </c>
      <c r="AC38" s="8" t="str">
        <f>VLOOKUP($B38,'raw data'!$A:$JI,27+AC$2,FALSE())</f>
        <v>Beginner</v>
      </c>
      <c r="AD38" s="8" t="str">
        <f>VLOOKUP($B38,'raw data'!$A:$JI,27+AD$2,FALSE())</f>
        <v>Beginner</v>
      </c>
      <c r="AE38" s="8">
        <f>IF($G38="P1",VLOOKUP($B38,'raw data'!$A:$JI,ColumnsReferences!$B$2,FALSE()),VLOOKUP($B38,'raw data'!$A:$JI,ColumnsReferences!$C$2,FALSE()))</f>
        <v>402.46300000000002</v>
      </c>
      <c r="AF38" s="8">
        <f>IF($G38="P1",VLOOKUP($D38,ColumnsReferences!$A:$C,2,FALSE()),VLOOKUP($D38,ColumnsReferences!$A:$C,3,FALSE()))</f>
        <v>203</v>
      </c>
      <c r="AG38" s="8">
        <f>VLOOKUP($B38,'raw data'!$A:$JI,$AF38,FALSE())</f>
        <v>961.71</v>
      </c>
      <c r="AH38" s="8" t="str">
        <f>VLOOKUP($B38,'raw data'!$A:$JI,$AF38+AH$2,FALSE())</f>
        <v>Lack of mechanisms for authentication of app,Weak malware protection</v>
      </c>
      <c r="AI38" s="8" t="str">
        <f>VLOOKUP($B38,'raw data'!$A:$JI,$AF38+AI$2,FALSE())</f>
        <v>Very sure</v>
      </c>
      <c r="AJ38" s="8" t="str">
        <f>VLOOKUP($B38,'raw data'!$A:$JI,$AF38+AJ$2,FALSE())</f>
        <v>Very simple</v>
      </c>
      <c r="AK38" s="8" t="str">
        <f>VLOOKUP($B38,'raw data'!$A:$JI,$AF38+AK$2,FALSE())</f>
        <v>Unauthorized access to customer account via fake app,Unauthorized access to customer account via web application,Unauthorized transaction via web application</v>
      </c>
      <c r="AL38" s="8" t="str">
        <f>VLOOKUP($B38,'raw data'!$A:$JI,$AF38+AL$2,FALSE())</f>
        <v>Very sure</v>
      </c>
      <c r="AM38" s="8" t="str">
        <f>VLOOKUP($B38,'raw data'!$A:$JI,$AF38+AM$2,FALSE())</f>
        <v>Very simple</v>
      </c>
      <c r="AN38" s="8" t="str">
        <f>VLOOKUP($B38,'raw data'!$A:$JI,$AF38+AN$2,FALSE())</f>
        <v>Fake banking app offered on application store and this leads to sniffing customer credentials,Keylogger installed on customer's computer leads to sniffing customer credentials,Spear-phishing attack on customers leads to sniffing customer credentials</v>
      </c>
      <c r="AO38" s="8" t="str">
        <f>VLOOKUP($B38,'raw data'!$A:$JI,$AF38+AO$2,FALSE())</f>
        <v>Very sure</v>
      </c>
      <c r="AP38" s="8" t="str">
        <f>VLOOKUP($B38,'raw data'!$A:$JI,$AF38+AP$2,FALSE())</f>
        <v>Very simple</v>
      </c>
      <c r="AQ38" s="8" t="str">
        <f>VLOOKUP($B38,'raw data'!$A:$JI,$AF38+AQ$2,FALSE())</f>
        <v>Cyber criminal,Hacker</v>
      </c>
      <c r="AR38" s="8" t="str">
        <f>VLOOKUP($B38,'raw data'!$A:$JI,$AF38+AR$2,FALSE())</f>
        <v>Very sure</v>
      </c>
      <c r="AS38" s="8" t="str">
        <f>VLOOKUP($B38,'raw data'!$A:$JI,$AF38+AS$2,FALSE())</f>
        <v>Simple</v>
      </c>
      <c r="AT38" s="8" t="str">
        <f>VLOOKUP($B38,'raw data'!$A:$JI,$AF38+AT$2,FALSE())</f>
        <v>Likely</v>
      </c>
      <c r="AU38" s="8" t="str">
        <f>VLOOKUP($B38,'raw data'!$A:$JI,$AF38+AU$2,FALSE())</f>
        <v>Very sure</v>
      </c>
      <c r="AV38" s="8" t="str">
        <f>VLOOKUP($B38,'raw data'!$A:$JI,$AF38+AV$2,FALSE())</f>
        <v>Simple</v>
      </c>
      <c r="AW38" s="8" t="str">
        <f>VLOOKUP($B38,'raw data'!$A:$JI,$AF38+AW$2,FALSE())</f>
        <v>Insufficient resilience,Poor security awareness,Use of web application,Weak malware protection</v>
      </c>
      <c r="AX38" s="8" t="str">
        <f>VLOOKUP($B38,'raw data'!$A:$JI,$AF38+AX$2,FALSE())</f>
        <v>Very sure</v>
      </c>
      <c r="AY38" s="8" t="str">
        <f>VLOOKUP($B38,'raw data'!$A:$JI,$AF38+AY$2,FALSE())</f>
        <v>Very simple</v>
      </c>
      <c r="AZ38" s="8">
        <f>IF($G38="P1",ColumnsReferences!$B$9,ColumnsReferences!$C$9)</f>
        <v>99</v>
      </c>
      <c r="BA38" s="8">
        <f>VLOOKUP($B38,'raw data'!$A:$JI,$AZ38,FALSE())</f>
        <v>39.261000000000003</v>
      </c>
      <c r="BB38" s="8" t="str">
        <f>IF($G38="P2",VLOOKUP($B38,'raw data'!$A:$JI,$AZ38+2,FALSE()),"-99")</f>
        <v>-99</v>
      </c>
      <c r="BC38" s="8" t="str">
        <f>IF($G38="P1",VLOOKUP($B38,'raw data'!$A:$JI,$AZ38+BC$2,FALSE()),VLOOKUP($B38,'raw data'!$A:$JI,$AZ38+BC$2+1,FALSE()))</f>
        <v>Strongly agree</v>
      </c>
      <c r="BD38" s="8" t="str">
        <f>IF($G38="P1",VLOOKUP($B38,'raw data'!$A:$JI,$AZ38+BD$2,FALSE()),VLOOKUP($B38,'raw data'!$A:$JI,$AZ38+BD$2+1,FALSE()))</f>
        <v>Strongly agree</v>
      </c>
      <c r="BE38" s="8" t="str">
        <f>IF($G38="P1",VLOOKUP($B38,'raw data'!$A:$JI,$AZ38+BE$2,FALSE()),VLOOKUP($B38,'raw data'!$A:$JI,$AZ38+BE$2+1,FALSE()))</f>
        <v>Strongly agree</v>
      </c>
      <c r="BF38" s="8" t="str">
        <f>IF($G38="P1",VLOOKUP($B38,'raw data'!$A:$JI,$AZ38+BF$2,FALSE()),VLOOKUP($B38,'raw data'!$A:$JI,$AZ38+BF$2+1,FALSE()))</f>
        <v>Agree</v>
      </c>
      <c r="BG38" s="8" t="str">
        <f>IF($G38="P1",VLOOKUP($B38,'raw data'!$A:$JI,$AZ38+BG$2,FALSE()),VLOOKUP($B38,'raw data'!$A:$JI,$AZ38+BG$2+1,FALSE()))</f>
        <v>Strongly agree</v>
      </c>
      <c r="BH38" s="8" t="str">
        <f>IF($G38="P1",IF($E38="Tabular",VLOOKUP($B38,'raw data'!$A:$JI,$AZ38+BH$2+2,FALSE()),VLOOKUP($B38,'raw data'!$A:$JI,$AZ38+BH$2,FALSE())),"-99")</f>
        <v>Strongly agree</v>
      </c>
      <c r="BI38" s="8" t="str">
        <f>IF($G38="P2",IF($E38="Tabular",VLOOKUP($B38,'raw data'!$A:$JI,$AZ38+BI$2+2,FALSE()),VLOOKUP($B38,'raw data'!$A:$JI,$AZ38+BI$2,FALSE())),"-99")</f>
        <v>-99</v>
      </c>
      <c r="BJ38" s="8" t="str">
        <f>IF(G38="P1",IF($E38="Tabular",VLOOKUP($B38,'raw data'!$A:$JI,$AZ38+BJ$2+2,FALSE()),VLOOKUP($B38,'raw data'!$A:$JI,$AZ38+BJ$2,FALSE())),IF($E38="Tabular",VLOOKUP($B38,'raw data'!$A:$JI,$AZ38+BJ$2+3,FALSE()),VLOOKUP($B38,'raw data'!$A:$JI,$AZ38+BJ$2+1,FALSE())))</f>
        <v>Disagree</v>
      </c>
      <c r="BK38" s="8" t="str">
        <f>IF(G38="P1",VLOOKUP($B38,'raw data'!$A:$JI,$AZ38+BK$2,FALSE()),VLOOKUP($B38,'raw data'!$A:$JI,$AZ38+BK$2+1,FALSE()))</f>
        <v>Agree</v>
      </c>
    </row>
    <row r="39" spans="1:63" x14ac:dyDescent="0.2">
      <c r="A39" s="8" t="str">
        <f t="shared" si="3"/>
        <v>R_23IXHF9fPN6Ik3D-P2</v>
      </c>
      <c r="B39" s="8" t="s">
        <v>815</v>
      </c>
      <c r="C39" s="8">
        <f>VLOOKUP($B39,'raw data'!$A:$JI,7,FALSE())</f>
        <v>2553</v>
      </c>
      <c r="D39" s="8" t="str">
        <f>VLOOKUP($B39,'raw data'!$A:$JI,268,FALSE())</f>
        <v>Tabular-G2</v>
      </c>
      <c r="E39" s="8" t="str">
        <f t="shared" si="4"/>
        <v>Tabular</v>
      </c>
      <c r="F39" s="8" t="str">
        <f t="shared" si="5"/>
        <v>G2</v>
      </c>
      <c r="G39" s="10" t="s">
        <v>536</v>
      </c>
      <c r="H39" s="8">
        <f>VLOOKUP($B39,'raw data'!$A:$JI,21,FALSE())</f>
        <v>107.52800000000001</v>
      </c>
      <c r="I39" s="8">
        <f>VLOOKUP($B39,'raw data'!$A:$JI,26,FALSE())</f>
        <v>8.2669999999999995</v>
      </c>
      <c r="J39" s="8">
        <f>VLOOKUP($B39,'raw data'!$A:$JI,27+J$2,FALSE())</f>
        <v>29</v>
      </c>
      <c r="K39" s="8" t="str">
        <f>VLOOKUP($B39,'raw data'!$A:$JI,27+K$2,FALSE())</f>
        <v>Male</v>
      </c>
      <c r="L39" s="8" t="str">
        <f>VLOOKUP($B39,'raw data'!$A:$JI,27+L$2,FALSE())</f>
        <v>No</v>
      </c>
      <c r="M39" s="8" t="str">
        <f>VLOOKUP($B39,'raw data'!$A:$JI,27+M$2,FALSE())</f>
        <v>Proficient (C2)</v>
      </c>
      <c r="N39" s="8">
        <f>VLOOKUP($B39,'raw data'!$A:$JI,27+N$2,FALSE())</f>
        <v>8</v>
      </c>
      <c r="O39" s="8" t="str">
        <f>VLOOKUP($B39,'raw data'!$A:$JI,27+O$2,FALSE())</f>
        <v>Computer science, physics, chemistry, ancient history, mythology</v>
      </c>
      <c r="P39" s="8" t="str">
        <f>VLOOKUP($B39,'raw data'!$A:$JI,27+P$2,FALSE())</f>
        <v>Yes</v>
      </c>
      <c r="Q39" s="8">
        <f>VLOOKUP($B39,'raw data'!$A:$JI,27+Q$2,FALSE())</f>
        <v>2</v>
      </c>
      <c r="R39" s="8" t="str">
        <f>VLOOKUP($B39,'raw data'!$A:$JI,27+R$2,FALSE())</f>
        <v xml:space="preserve">Database engineer, service employee, </v>
      </c>
      <c r="S39" s="8" t="str">
        <f>VLOOKUP($B39,'raw data'!$A:$JI,27+S$2,FALSE())</f>
        <v>Yes</v>
      </c>
      <c r="T39" s="8" t="str">
        <f>VLOOKUP($B39,'raw data'!$A:$JI,27+T$2,FALSE())</f>
        <v>Tester</v>
      </c>
      <c r="U39" s="8" t="str">
        <f>VLOOKUP($B39,'raw data'!$A:$JI,27+U$2,FALSE())</f>
        <v>None</v>
      </c>
      <c r="V39" s="8">
        <f>VLOOKUP($B39,'raw data'!$A:$JI,27+V$2,FALSE())</f>
        <v>-99</v>
      </c>
      <c r="W39" s="8" t="str">
        <f>VLOOKUP($B39,'raw data'!$A:$JI,27+W$2,FALSE())</f>
        <v>Beginner</v>
      </c>
      <c r="X39" s="8" t="str">
        <f>VLOOKUP($B39,'raw data'!$A:$JI,27+X$2,FALSE())</f>
        <v>Novice</v>
      </c>
      <c r="Y39" s="8" t="str">
        <f>VLOOKUP($B39,'raw data'!$A:$JI,27+Y$2,FALSE())</f>
        <v>Beginner</v>
      </c>
      <c r="Z39" s="8" t="str">
        <f>VLOOKUP($B39,'raw data'!$A:$JI,27+Z$2,FALSE())</f>
        <v>Beginner</v>
      </c>
      <c r="AA39" s="8" t="str">
        <f>VLOOKUP($B39,'raw data'!$A:$JI,27+AA$2,FALSE())</f>
        <v>Beginner</v>
      </c>
      <c r="AB39" s="8" t="str">
        <f>VLOOKUP($B39,'raw data'!$A:$JI,27+AB$2,FALSE())</f>
        <v>Beginner</v>
      </c>
      <c r="AC39" s="8" t="str">
        <f>VLOOKUP($B39,'raw data'!$A:$JI,27+AC$2,FALSE())</f>
        <v>Beginner</v>
      </c>
      <c r="AD39" s="8" t="str">
        <f>VLOOKUP($B39,'raw data'!$A:$JI,27+AD$2,FALSE())</f>
        <v>Beginner</v>
      </c>
      <c r="AE39" s="8">
        <f>IF($G39="P1",VLOOKUP($B39,'raw data'!$A:$JI,ColumnsReferences!$B$2,FALSE()),VLOOKUP($B39,'raw data'!$A:$JI,ColumnsReferences!$C$2,FALSE()))</f>
        <v>300.00200000000001</v>
      </c>
      <c r="AF39" s="8">
        <f>IF($G39="P1",VLOOKUP($D39,ColumnsReferences!$A:$C,2,FALSE()),VLOOKUP($D39,ColumnsReferences!$A:$C,3,FALSE()))</f>
        <v>247</v>
      </c>
      <c r="AG39" s="8">
        <f>VLOOKUP($B39,'raw data'!$A:$JI,$AF39,FALSE())</f>
        <v>481.14499999999998</v>
      </c>
      <c r="AH39" s="8" t="str">
        <f>VLOOKUP($B39,'raw data'!$A:$JI,$AF39+AH$2,FALSE())</f>
        <v>Minor</v>
      </c>
      <c r="AI39" s="8" t="str">
        <f>VLOOKUP($B39,'raw data'!$A:$JI,$AF39+AI$2,FALSE())</f>
        <v>Not sure enough</v>
      </c>
      <c r="AJ39" s="8" t="str">
        <f>VLOOKUP($B39,'raw data'!$A:$JI,$AF39+AJ$2,FALSE())</f>
        <v>On average</v>
      </c>
      <c r="AK39" s="8" t="str">
        <f>VLOOKUP($B39,'raw data'!$A:$JI,$AF39+AK$2,FALSE())</f>
        <v>Availability of service</v>
      </c>
      <c r="AL39" s="8" t="str">
        <f>VLOOKUP($B39,'raw data'!$A:$JI,$AF39+AL$2,FALSE())</f>
        <v>Not sure enough</v>
      </c>
      <c r="AM39" s="8" t="str">
        <f>VLOOKUP($B39,'raw data'!$A:$JI,$AF39+AM$2,FALSE())</f>
        <v>On average</v>
      </c>
      <c r="AN39" s="8" t="str">
        <f>VLOOKUP($B39,'raw data'!$A:$JI,$AF39+AN$2,FALSE())</f>
        <v>Conduct regular searches for fake apps,Regularly inform customers about security best practices,Strengthen verification and validation procedures</v>
      </c>
      <c r="AO39" s="8" t="str">
        <f>VLOOKUP($B39,'raw data'!$A:$JI,$AF39+AO$2,FALSE())</f>
        <v>Sure enough</v>
      </c>
      <c r="AP39" s="8" t="str">
        <f>VLOOKUP($B39,'raw data'!$A:$JI,$AF39+AP$2,FALSE())</f>
        <v>On average</v>
      </c>
      <c r="AQ39" s="8" t="str">
        <f>VLOOKUP($B39,'raw data'!$A:$JI,$AF39+AQ$2,FALSE())</f>
        <v>Likely</v>
      </c>
      <c r="AR39" s="8" t="str">
        <f>VLOOKUP($B39,'raw data'!$A:$JI,$AF39+AR$2,FALSE())</f>
        <v>Sure enough</v>
      </c>
      <c r="AS39" s="8" t="str">
        <f>VLOOKUP($B39,'raw data'!$A:$JI,$AF39+AS$2,FALSE())</f>
        <v>Simple</v>
      </c>
      <c r="AT39" s="8" t="str">
        <f>VLOOKUP($B39,'raw data'!$A:$JI,$AF39+AT$2,FALSE())</f>
        <v>Customer's browser infected by Trojan and this leads to alteration of transaction data,Unauthorized access to customer account via web application,Web-application goes down</v>
      </c>
      <c r="AU39" s="8" t="str">
        <f>VLOOKUP($B39,'raw data'!$A:$JI,$AF39+AU$2,FALSE())</f>
        <v>Not sure enough</v>
      </c>
      <c r="AV39" s="8" t="str">
        <f>VLOOKUP($B39,'raw data'!$A:$JI,$AF39+AV$2,FALSE())</f>
        <v>On average</v>
      </c>
      <c r="AW39" s="8" t="str">
        <f>VLOOKUP($B39,'raw data'!$A:$JI,$AF39+AW$2,FALSE())</f>
        <v>Likely</v>
      </c>
      <c r="AX39" s="8" t="str">
        <f>VLOOKUP($B39,'raw data'!$A:$JI,$AF39+AX$2,FALSE())</f>
        <v>Sure enough</v>
      </c>
      <c r="AY39" s="8" t="str">
        <f>VLOOKUP($B39,'raw data'!$A:$JI,$AF39+AY$2,FALSE())</f>
        <v>On average</v>
      </c>
      <c r="AZ39" s="8">
        <f>IF($G39="P1",ColumnsReferences!$B$9,ColumnsReferences!$C$9)</f>
        <v>166</v>
      </c>
      <c r="BA39" s="8">
        <f>VLOOKUP($B39,'raw data'!$A:$JI,$AZ39,FALSE())</f>
        <v>35.92</v>
      </c>
      <c r="BB39" s="8" t="str">
        <f>IF($G39="P2",VLOOKUP($B39,'raw data'!$A:$JI,$AZ39+2,FALSE()),"-99")</f>
        <v>Strongly disagree</v>
      </c>
      <c r="BC39" s="8" t="str">
        <f>IF($G39="P1",VLOOKUP($B39,'raw data'!$A:$JI,$AZ39+BC$2,FALSE()),VLOOKUP($B39,'raw data'!$A:$JI,$AZ39+BC$2+1,FALSE()))</f>
        <v>Strongly agree</v>
      </c>
      <c r="BD39" s="8" t="str">
        <f>IF($G39="P1",VLOOKUP($B39,'raw data'!$A:$JI,$AZ39+BD$2,FALSE()),VLOOKUP($B39,'raw data'!$A:$JI,$AZ39+BD$2+1,FALSE()))</f>
        <v>Agree</v>
      </c>
      <c r="BE39" s="8" t="str">
        <f>IF($G39="P1",VLOOKUP($B39,'raw data'!$A:$JI,$AZ39+BE$2,FALSE()),VLOOKUP($B39,'raw data'!$A:$JI,$AZ39+BE$2+1,FALSE()))</f>
        <v>Agree</v>
      </c>
      <c r="BF39" s="8" t="str">
        <f>IF($G39="P1",VLOOKUP($B39,'raw data'!$A:$JI,$AZ39+BF$2,FALSE()),VLOOKUP($B39,'raw data'!$A:$JI,$AZ39+BF$2+1,FALSE()))</f>
        <v>Agree</v>
      </c>
      <c r="BG39" s="8" t="str">
        <f>IF($G39="P1",VLOOKUP($B39,'raw data'!$A:$JI,$AZ39+BG$2,FALSE()),VLOOKUP($B39,'raw data'!$A:$JI,$AZ39+BG$2+1,FALSE()))</f>
        <v>Disagree</v>
      </c>
      <c r="BH39" s="8" t="str">
        <f>IF($G39="P1",IF($E39="Tabular",VLOOKUP($B39,'raw data'!$A:$JI,$AZ39+BH$2+2,FALSE()),VLOOKUP($B39,'raw data'!$A:$JI,$AZ39+BH$2,FALSE())),"-99")</f>
        <v>-99</v>
      </c>
      <c r="BI39" s="8" t="str">
        <f>IF($G39="P2",IF($E39="Tabular",VLOOKUP($B39,'raw data'!$A:$JI,$AZ39+BI$2+2,FALSE()),VLOOKUP($B39,'raw data'!$A:$JI,$AZ39+BI$2,FALSE())),"-99")</f>
        <v>Disagree</v>
      </c>
      <c r="BJ39" s="8" t="str">
        <f>IF(G39="P1",IF($E39="Tabular",VLOOKUP($B39,'raw data'!$A:$JI,$AZ39+BJ$2+2,FALSE()),VLOOKUP($B39,'raw data'!$A:$JI,$AZ39+BJ$2,FALSE())),IF($E39="Tabular",VLOOKUP($B39,'raw data'!$A:$JI,$AZ39+BJ$2+3,FALSE()),VLOOKUP($B39,'raw data'!$A:$JI,$AZ39+BJ$2+1,FALSE())))</f>
        <v>Agree</v>
      </c>
      <c r="BK39" s="8" t="str">
        <f>IF(G39="P1",VLOOKUP($B39,'raw data'!$A:$JI,$AZ39+BK$2,FALSE()),VLOOKUP($B39,'raw data'!$A:$JI,$AZ39+BK$2+1,FALSE()))</f>
        <v>Agree</v>
      </c>
    </row>
    <row r="40" spans="1:63" x14ac:dyDescent="0.2">
      <c r="A40" s="8" t="str">
        <f t="shared" si="3"/>
        <v>R_24odwsyQxYceSKT-P1</v>
      </c>
      <c r="B40" s="8" t="s">
        <v>840</v>
      </c>
      <c r="C40" s="8">
        <f>VLOOKUP($B40,'raw data'!$A:$JI,7,FALSE())</f>
        <v>2178</v>
      </c>
      <c r="D40" s="8" t="str">
        <f>VLOOKUP($B40,'raw data'!$A:$JI,268,FALSE())</f>
        <v>UML-G2</v>
      </c>
      <c r="E40" s="8" t="str">
        <f t="shared" si="4"/>
        <v>UML</v>
      </c>
      <c r="F40" s="8" t="str">
        <f t="shared" si="5"/>
        <v>G2</v>
      </c>
      <c r="G40" s="8" t="s">
        <v>534</v>
      </c>
      <c r="H40" s="8">
        <f>VLOOKUP($B40,'raw data'!$A:$JI,21,FALSE())</f>
        <v>70.262</v>
      </c>
      <c r="I40" s="8">
        <f>VLOOKUP($B40,'raw data'!$A:$JI,26,FALSE())</f>
        <v>8.4350000000000005</v>
      </c>
      <c r="J40" s="8">
        <f>VLOOKUP($B40,'raw data'!$A:$JI,27+J$2,FALSE())</f>
        <v>23</v>
      </c>
      <c r="K40" s="8" t="str">
        <f>VLOOKUP($B40,'raw data'!$A:$JI,27+K$2,FALSE())</f>
        <v>Male</v>
      </c>
      <c r="L40" s="8" t="str">
        <f>VLOOKUP($B40,'raw data'!$A:$JI,27+L$2,FALSE())</f>
        <v>No</v>
      </c>
      <c r="M40" s="8" t="str">
        <f>VLOOKUP($B40,'raw data'!$A:$JI,27+M$2,FALSE())</f>
        <v>Upper-Intermediate (B2)</v>
      </c>
      <c r="N40" s="8">
        <f>VLOOKUP($B40,'raw data'!$A:$JI,27+N$2,FALSE())</f>
        <v>5</v>
      </c>
      <c r="O40" s="8" t="str">
        <f>VLOOKUP($B40,'raw data'!$A:$JI,27+O$2,FALSE())</f>
        <v>Policy, Management, Analysis</v>
      </c>
      <c r="P40" s="8" t="str">
        <f>VLOOKUP($B40,'raw data'!$A:$JI,27+P$2,FALSE())</f>
        <v>No</v>
      </c>
      <c r="Q40" s="8">
        <f>VLOOKUP($B40,'raw data'!$A:$JI,27+Q$2,FALSE())</f>
        <v>0</v>
      </c>
      <c r="R40" s="8">
        <f>VLOOKUP($B40,'raw data'!$A:$JI,27+R$2,FALSE())</f>
        <v>0</v>
      </c>
      <c r="S40" s="8" t="str">
        <f>VLOOKUP($B40,'raw data'!$A:$JI,27+S$2,FALSE())</f>
        <v>No</v>
      </c>
      <c r="T40" s="8">
        <f>VLOOKUP($B40,'raw data'!$A:$JI,27+T$2,FALSE())</f>
        <v>0</v>
      </c>
      <c r="U40" s="8" t="str">
        <f>VLOOKUP($B40,'raw data'!$A:$JI,27+U$2,FALSE())</f>
        <v>None</v>
      </c>
      <c r="V40" s="8">
        <f>VLOOKUP($B40,'raw data'!$A:$JI,27+V$2,FALSE())</f>
        <v>-99</v>
      </c>
      <c r="W40" s="8" t="str">
        <f>VLOOKUP($B40,'raw data'!$A:$JI,27+W$2,FALSE())</f>
        <v>Novice</v>
      </c>
      <c r="X40" s="8" t="str">
        <f>VLOOKUP($B40,'raw data'!$A:$JI,27+X$2,FALSE())</f>
        <v>Novice</v>
      </c>
      <c r="Y40" s="8" t="str">
        <f>VLOOKUP($B40,'raw data'!$A:$JI,27+Y$2,FALSE())</f>
        <v>Novice</v>
      </c>
      <c r="Z40" s="8" t="str">
        <f>VLOOKUP($B40,'raw data'!$A:$JI,27+Z$2,FALSE())</f>
        <v>Novice</v>
      </c>
      <c r="AA40" s="8" t="str">
        <f>VLOOKUP($B40,'raw data'!$A:$JI,27+AA$2,FALSE())</f>
        <v>Beginner</v>
      </c>
      <c r="AB40" s="8" t="str">
        <f>VLOOKUP($B40,'raw data'!$A:$JI,27+AB$2,FALSE())</f>
        <v>Competent</v>
      </c>
      <c r="AC40" s="8" t="str">
        <f>VLOOKUP($B40,'raw data'!$A:$JI,27+AC$2,FALSE())</f>
        <v>Beginner</v>
      </c>
      <c r="AD40" s="8" t="str">
        <f>VLOOKUP($B40,'raw data'!$A:$JI,27+AD$2,FALSE())</f>
        <v>Novice</v>
      </c>
      <c r="AE40" s="8">
        <f>IF($G40="P1",VLOOKUP($B40,'raw data'!$A:$JI,ColumnsReferences!$B$2,FALSE()),VLOOKUP($B40,'raw data'!$A:$JI,ColumnsReferences!$C$2,FALSE()))</f>
        <v>392.173</v>
      </c>
      <c r="AF40" s="8">
        <f>IF($G40="P1",VLOOKUP($D40,ColumnsReferences!$A:$C,2,FALSE()),VLOOKUP($D40,ColumnsReferences!$A:$C,3,FALSE()))</f>
        <v>77</v>
      </c>
      <c r="AG40" s="8">
        <f>VLOOKUP($B40,'raw data'!$A:$JI,$AF40,FALSE())</f>
        <v>721.87900000000002</v>
      </c>
      <c r="AH40" s="8" t="str">
        <f>VLOOKUP($B40,'raw data'!$A:$JI,$AF40+AH$2,FALSE())</f>
        <v>Weak malware protection</v>
      </c>
      <c r="AI40" s="8" t="str">
        <f>VLOOKUP($B40,'raw data'!$A:$JI,$AF40+AI$2,FALSE())</f>
        <v>Sure enough</v>
      </c>
      <c r="AJ40" s="8" t="str">
        <f>VLOOKUP($B40,'raw data'!$A:$JI,$AF40+AJ$2,FALSE())</f>
        <v>Simple</v>
      </c>
      <c r="AK40" s="8" t="str">
        <f>VLOOKUP($B40,'raw data'!$A:$JI,$AF40+AK$2,FALSE())</f>
        <v>Unauthorized access to customer account via fake app,Unauthorized access to customer account via web application,Unauthorized transaction via web application</v>
      </c>
      <c r="AL40" s="8" t="str">
        <f>VLOOKUP($B40,'raw data'!$A:$JI,$AF40+AL$2,FALSE())</f>
        <v>Sure enough</v>
      </c>
      <c r="AM40" s="8" t="str">
        <f>VLOOKUP($B40,'raw data'!$A:$JI,$AF40+AM$2,FALSE())</f>
        <v>Simple</v>
      </c>
      <c r="AN40" s="8" t="str">
        <f>VLOOKUP($B40,'raw data'!$A:$JI,$AF40+AN$2,FALSE())</f>
        <v>Fake banking app offered on application store,Keylogger installed on computer,Sniffing of customer credentials,Spear-phishing attack on customers</v>
      </c>
      <c r="AO40" s="8" t="str">
        <f>VLOOKUP($B40,'raw data'!$A:$JI,$AF40+AO$2,FALSE())</f>
        <v>Sure enough</v>
      </c>
      <c r="AP40" s="8" t="str">
        <f>VLOOKUP($B40,'raw data'!$A:$JI,$AF40+AP$2,FALSE())</f>
        <v>On average</v>
      </c>
      <c r="AQ40" s="8" t="str">
        <f>VLOOKUP($B40,'raw data'!$A:$JI,$AF40+AQ$2,FALSE())</f>
        <v>Cyber criminal,Hacker</v>
      </c>
      <c r="AR40" s="8" t="str">
        <f>VLOOKUP($B40,'raw data'!$A:$JI,$AF40+AR$2,FALSE())</f>
        <v>Sure</v>
      </c>
      <c r="AS40" s="8" t="str">
        <f>VLOOKUP($B40,'raw data'!$A:$JI,$AF40+AS$2,FALSE())</f>
        <v>Simple</v>
      </c>
      <c r="AT40" s="8" t="str">
        <f>VLOOKUP($B40,'raw data'!$A:$JI,$AF40+AT$2,FALSE())</f>
        <v>Likely</v>
      </c>
      <c r="AU40" s="8" t="str">
        <f>VLOOKUP($B40,'raw data'!$A:$JI,$AF40+AU$2,FALSE())</f>
        <v>Sure enough</v>
      </c>
      <c r="AV40" s="8" t="str">
        <f>VLOOKUP($B40,'raw data'!$A:$JI,$AF40+AV$2,FALSE())</f>
        <v>On average</v>
      </c>
      <c r="AW40" s="8" t="str">
        <f>VLOOKUP($B40,'raw data'!$A:$JI,$AF40+AW$2,FALSE())</f>
        <v>Poor security awareness,Weak malware protection</v>
      </c>
      <c r="AX40" s="8" t="str">
        <f>VLOOKUP($B40,'raw data'!$A:$JI,$AF40+AX$2,FALSE())</f>
        <v>Sure enough</v>
      </c>
      <c r="AY40" s="8" t="str">
        <f>VLOOKUP($B40,'raw data'!$A:$JI,$AF40+AY$2,FALSE())</f>
        <v>On average</v>
      </c>
      <c r="AZ40" s="8">
        <f>IF($G40="P1",ColumnsReferences!$B$9,ColumnsReferences!$C$9)</f>
        <v>99</v>
      </c>
      <c r="BA40" s="8">
        <f>VLOOKUP($B40,'raw data'!$A:$JI,$AZ40,FALSE())</f>
        <v>47.918999999999997</v>
      </c>
      <c r="BB40" s="8" t="str">
        <f>IF($G40="P2",VLOOKUP($B40,'raw data'!$A:$JI,$AZ40+2,FALSE()),"-99")</f>
        <v>-99</v>
      </c>
      <c r="BC40" s="8" t="str">
        <f>IF($G40="P1",VLOOKUP($B40,'raw data'!$A:$JI,$AZ40+BC$2,FALSE()),VLOOKUP($B40,'raw data'!$A:$JI,$AZ40+BC$2+1,FALSE()))</f>
        <v>Agree</v>
      </c>
      <c r="BD40" s="8" t="str">
        <f>IF($G40="P1",VLOOKUP($B40,'raw data'!$A:$JI,$AZ40+BD$2,FALSE()),VLOOKUP($B40,'raw data'!$A:$JI,$AZ40+BD$2+1,FALSE()))</f>
        <v>Agree</v>
      </c>
      <c r="BE40" s="8" t="str">
        <f>IF($G40="P1",VLOOKUP($B40,'raw data'!$A:$JI,$AZ40+BE$2,FALSE()),VLOOKUP($B40,'raw data'!$A:$JI,$AZ40+BE$2+1,FALSE()))</f>
        <v>Agree</v>
      </c>
      <c r="BF40" s="8" t="str">
        <f>IF($G40="P1",VLOOKUP($B40,'raw data'!$A:$JI,$AZ40+BF$2,FALSE()),VLOOKUP($B40,'raw data'!$A:$JI,$AZ40+BF$2+1,FALSE()))</f>
        <v>Agree</v>
      </c>
      <c r="BG40" s="8" t="str">
        <f>IF($G40="P1",VLOOKUP($B40,'raw data'!$A:$JI,$AZ40+BG$2,FALSE()),VLOOKUP($B40,'raw data'!$A:$JI,$AZ40+BG$2+1,FALSE()))</f>
        <v>Agree</v>
      </c>
      <c r="BH40" s="8" t="str">
        <f>IF($G40="P1",IF($E40="Tabular",VLOOKUP($B40,'raw data'!$A:$JI,$AZ40+BH$2+2,FALSE()),VLOOKUP($B40,'raw data'!$A:$JI,$AZ40+BH$2,FALSE())),"-99")</f>
        <v>Agree</v>
      </c>
      <c r="BI40" s="8" t="str">
        <f>IF($G40="P2",IF($E40="Tabular",VLOOKUP($B40,'raw data'!$A:$JI,$AZ40+BI$2+2,FALSE()),VLOOKUP($B40,'raw data'!$A:$JI,$AZ40+BI$2,FALSE())),"-99")</f>
        <v>-99</v>
      </c>
      <c r="BJ40" s="8" t="str">
        <f>IF(G40="P1",IF($E40="Tabular",VLOOKUP($B40,'raw data'!$A:$JI,$AZ40+BJ$2+2,FALSE()),VLOOKUP($B40,'raw data'!$A:$JI,$AZ40+BJ$2,FALSE())),IF($E40="Tabular",VLOOKUP($B40,'raw data'!$A:$JI,$AZ40+BJ$2+3,FALSE()),VLOOKUP($B40,'raw data'!$A:$JI,$AZ40+BJ$2+1,FALSE())))</f>
        <v>Strongly agree</v>
      </c>
      <c r="BK40" s="8" t="str">
        <f>IF(G40="P1",VLOOKUP($B40,'raw data'!$A:$JI,$AZ40+BK$2,FALSE()),VLOOKUP($B40,'raw data'!$A:$JI,$AZ40+BK$2+1,FALSE()))</f>
        <v>Strongly agree</v>
      </c>
    </row>
    <row r="41" spans="1:63" x14ac:dyDescent="0.2">
      <c r="A41" s="8" t="str">
        <f t="shared" si="3"/>
        <v>R_24odwsyQxYceSKT-P2</v>
      </c>
      <c r="B41" s="8" t="s">
        <v>840</v>
      </c>
      <c r="C41" s="8">
        <f>VLOOKUP($B41,'raw data'!$A:$JI,7,FALSE())</f>
        <v>2178</v>
      </c>
      <c r="D41" s="8" t="str">
        <f>VLOOKUP($B41,'raw data'!$A:$JI,268,FALSE())</f>
        <v>UML-G2</v>
      </c>
      <c r="E41" s="8" t="str">
        <f t="shared" si="4"/>
        <v>UML</v>
      </c>
      <c r="F41" s="8" t="str">
        <f t="shared" si="5"/>
        <v>G2</v>
      </c>
      <c r="G41" s="10" t="s">
        <v>536</v>
      </c>
      <c r="H41" s="8">
        <f>VLOOKUP($B41,'raw data'!$A:$JI,21,FALSE())</f>
        <v>70.262</v>
      </c>
      <c r="I41" s="8">
        <f>VLOOKUP($B41,'raw data'!$A:$JI,26,FALSE())</f>
        <v>8.4350000000000005</v>
      </c>
      <c r="J41" s="8">
        <f>VLOOKUP($B41,'raw data'!$A:$JI,27+J$2,FALSE())</f>
        <v>23</v>
      </c>
      <c r="K41" s="8" t="str">
        <f>VLOOKUP($B41,'raw data'!$A:$JI,27+K$2,FALSE())</f>
        <v>Male</v>
      </c>
      <c r="L41" s="8" t="str">
        <f>VLOOKUP($B41,'raw data'!$A:$JI,27+L$2,FALSE())</f>
        <v>No</v>
      </c>
      <c r="M41" s="8" t="str">
        <f>VLOOKUP($B41,'raw data'!$A:$JI,27+M$2,FALSE())</f>
        <v>Upper-Intermediate (B2)</v>
      </c>
      <c r="N41" s="8">
        <f>VLOOKUP($B41,'raw data'!$A:$JI,27+N$2,FALSE())</f>
        <v>5</v>
      </c>
      <c r="O41" s="8" t="str">
        <f>VLOOKUP($B41,'raw data'!$A:$JI,27+O$2,FALSE())</f>
        <v>Policy, Management, Analysis</v>
      </c>
      <c r="P41" s="8" t="str">
        <f>VLOOKUP($B41,'raw data'!$A:$JI,27+P$2,FALSE())</f>
        <v>No</v>
      </c>
      <c r="Q41" s="8">
        <f>VLOOKUP($B41,'raw data'!$A:$JI,27+Q$2,FALSE())</f>
        <v>0</v>
      </c>
      <c r="R41" s="8">
        <f>VLOOKUP($B41,'raw data'!$A:$JI,27+R$2,FALSE())</f>
        <v>0</v>
      </c>
      <c r="S41" s="8" t="str">
        <f>VLOOKUP($B41,'raw data'!$A:$JI,27+S$2,FALSE())</f>
        <v>No</v>
      </c>
      <c r="T41" s="8">
        <f>VLOOKUP($B41,'raw data'!$A:$JI,27+T$2,FALSE())</f>
        <v>0</v>
      </c>
      <c r="U41" s="8" t="str">
        <f>VLOOKUP($B41,'raw data'!$A:$JI,27+U$2,FALSE())</f>
        <v>None</v>
      </c>
      <c r="V41" s="8">
        <f>VLOOKUP($B41,'raw data'!$A:$JI,27+V$2,FALSE())</f>
        <v>-99</v>
      </c>
      <c r="W41" s="8" t="str">
        <f>VLOOKUP($B41,'raw data'!$A:$JI,27+W$2,FALSE())</f>
        <v>Novice</v>
      </c>
      <c r="X41" s="8" t="str">
        <f>VLOOKUP($B41,'raw data'!$A:$JI,27+X$2,FALSE())</f>
        <v>Novice</v>
      </c>
      <c r="Y41" s="8" t="str">
        <f>VLOOKUP($B41,'raw data'!$A:$JI,27+Y$2,FALSE())</f>
        <v>Novice</v>
      </c>
      <c r="Z41" s="8" t="str">
        <f>VLOOKUP($B41,'raw data'!$A:$JI,27+Z$2,FALSE())</f>
        <v>Novice</v>
      </c>
      <c r="AA41" s="8" t="str">
        <f>VLOOKUP($B41,'raw data'!$A:$JI,27+AA$2,FALSE())</f>
        <v>Beginner</v>
      </c>
      <c r="AB41" s="8" t="str">
        <f>VLOOKUP($B41,'raw data'!$A:$JI,27+AB$2,FALSE())</f>
        <v>Competent</v>
      </c>
      <c r="AC41" s="8" t="str">
        <f>VLOOKUP($B41,'raw data'!$A:$JI,27+AC$2,FALSE())</f>
        <v>Beginner</v>
      </c>
      <c r="AD41" s="8" t="str">
        <f>VLOOKUP($B41,'raw data'!$A:$JI,27+AD$2,FALSE())</f>
        <v>Novice</v>
      </c>
      <c r="AE41" s="8">
        <f>IF($G41="P1",VLOOKUP($B41,'raw data'!$A:$JI,ColumnsReferences!$B$2,FALSE()),VLOOKUP($B41,'raw data'!$A:$JI,ColumnsReferences!$C$2,FALSE()))</f>
        <v>300.00599999999997</v>
      </c>
      <c r="AF41" s="8">
        <f>IF($G41="P1",VLOOKUP($D41,ColumnsReferences!$A:$C,2,FALSE()),VLOOKUP($D41,ColumnsReferences!$A:$C,3,FALSE()))</f>
        <v>144</v>
      </c>
      <c r="AG41" s="8">
        <f>VLOOKUP($B41,'raw data'!$A:$JI,$AF41,FALSE())</f>
        <v>448.351</v>
      </c>
      <c r="AH41" s="8" t="str">
        <f>VLOOKUP($B41,'raw data'!$A:$JI,$AF41+AH$2,FALSE())</f>
        <v>Online banking service goes down</v>
      </c>
      <c r="AI41" s="8" t="str">
        <f>VLOOKUP($B41,'raw data'!$A:$JI,$AF41+AI$2,FALSE())</f>
        <v>Not sure enough</v>
      </c>
      <c r="AJ41" s="8" t="str">
        <f>VLOOKUP($B41,'raw data'!$A:$JI,$AF41+AJ$2,FALSE())</f>
        <v>On average</v>
      </c>
      <c r="AK41" s="8" t="str">
        <f>VLOOKUP($B41,'raw data'!$A:$JI,$AF41+AK$2,FALSE())</f>
        <v>Availability of service,Confidentiality of customer data,Integrity of account data,System failure</v>
      </c>
      <c r="AL41" s="8" t="str">
        <f>VLOOKUP($B41,'raw data'!$A:$JI,$AF41+AL$2,FALSE())</f>
        <v>Not sure enough</v>
      </c>
      <c r="AM41" s="8" t="str">
        <f>VLOOKUP($B41,'raw data'!$A:$JI,$AF41+AM$2,FALSE())</f>
        <v>Difficult</v>
      </c>
      <c r="AN41" s="8" t="str">
        <f>VLOOKUP($B41,'raw data'!$A:$JI,$AF41+AN$2,FALSE())</f>
        <v>Conduct regular searches for fake apps,Regularly inform customers about security best practices</v>
      </c>
      <c r="AO41" s="8" t="str">
        <f>VLOOKUP($B41,'raw data'!$A:$JI,$AF41+AO$2,FALSE())</f>
        <v>Not sure enough</v>
      </c>
      <c r="AP41" s="8" t="str">
        <f>VLOOKUP($B41,'raw data'!$A:$JI,$AF41+AP$2,FALSE())</f>
        <v>Difficult</v>
      </c>
      <c r="AQ41" s="8" t="str">
        <f>VLOOKUP($B41,'raw data'!$A:$JI,$AF41+AQ$2,FALSE())</f>
        <v>Unauthorized transaction via Poste App</v>
      </c>
      <c r="AR41" s="8" t="str">
        <f>VLOOKUP($B41,'raw data'!$A:$JI,$AF41+AR$2,FALSE())</f>
        <v>Unsure</v>
      </c>
      <c r="AS41" s="8" t="str">
        <f>VLOOKUP($B41,'raw data'!$A:$JI,$AF41+AS$2,FALSE())</f>
        <v>Difficult</v>
      </c>
      <c r="AT41" s="8" t="str">
        <f>VLOOKUP($B41,'raw data'!$A:$JI,$AF41+AT$2,FALSE())</f>
        <v>Customer's browser infected by Trojan</v>
      </c>
      <c r="AU41" s="8" t="str">
        <f>VLOOKUP($B41,'raw data'!$A:$JI,$AF41+AU$2,FALSE())</f>
        <v>Not sure enough</v>
      </c>
      <c r="AV41" s="8" t="str">
        <f>VLOOKUP($B41,'raw data'!$A:$JI,$AF41+AV$2,FALSE())</f>
        <v>On average</v>
      </c>
      <c r="AW41" s="8" t="str">
        <f>VLOOKUP($B41,'raw data'!$A:$JI,$AF41+AW$2,FALSE())</f>
        <v>Unauthorized access to customer account via web application</v>
      </c>
      <c r="AX41" s="8" t="str">
        <f>VLOOKUP($B41,'raw data'!$A:$JI,$AF41+AX$2,FALSE())</f>
        <v>Unsure</v>
      </c>
      <c r="AY41" s="8" t="str">
        <f>VLOOKUP($B41,'raw data'!$A:$JI,$AF41+AY$2,FALSE())</f>
        <v>Very difficult</v>
      </c>
      <c r="AZ41" s="8">
        <f>IF($G41="P1",ColumnsReferences!$B$9,ColumnsReferences!$C$9)</f>
        <v>166</v>
      </c>
      <c r="BA41" s="8">
        <f>VLOOKUP($B41,'raw data'!$A:$JI,$AZ41,FALSE())</f>
        <v>33.357999999999997</v>
      </c>
      <c r="BB41" s="8" t="str">
        <f>IF($G41="P2",VLOOKUP($B41,'raw data'!$A:$JI,$AZ41+2,FALSE()),"-99")</f>
        <v>Agree</v>
      </c>
      <c r="BC41" s="8" t="str">
        <f>IF($G41="P1",VLOOKUP($B41,'raw data'!$A:$JI,$AZ41+BC$2,FALSE()),VLOOKUP($B41,'raw data'!$A:$JI,$AZ41+BC$2+1,FALSE()))</f>
        <v>Agree</v>
      </c>
      <c r="BD41" s="8" t="str">
        <f>IF($G41="P1",VLOOKUP($B41,'raw data'!$A:$JI,$AZ41+BD$2,FALSE()),VLOOKUP($B41,'raw data'!$A:$JI,$AZ41+BD$2+1,FALSE()))</f>
        <v>Agree</v>
      </c>
      <c r="BE41" s="8" t="str">
        <f>IF($G41="P1",VLOOKUP($B41,'raw data'!$A:$JI,$AZ41+BE$2,FALSE()),VLOOKUP($B41,'raw data'!$A:$JI,$AZ41+BE$2+1,FALSE()))</f>
        <v>Agree</v>
      </c>
      <c r="BF41" s="8" t="str">
        <f>IF($G41="P1",VLOOKUP($B41,'raw data'!$A:$JI,$AZ41+BF$2,FALSE()),VLOOKUP($B41,'raw data'!$A:$JI,$AZ41+BF$2+1,FALSE()))</f>
        <v>Agree</v>
      </c>
      <c r="BG41" s="8" t="str">
        <f>IF($G41="P1",VLOOKUP($B41,'raw data'!$A:$JI,$AZ41+BG$2,FALSE()),VLOOKUP($B41,'raw data'!$A:$JI,$AZ41+BG$2+1,FALSE()))</f>
        <v>Strongly disagree</v>
      </c>
      <c r="BH41" s="8" t="str">
        <f>IF($G41="P1",IF($E41="Tabular",VLOOKUP($B41,'raw data'!$A:$JI,$AZ41+BH$2+2,FALSE()),VLOOKUP($B41,'raw data'!$A:$JI,$AZ41+BH$2,FALSE())),"-99")</f>
        <v>-99</v>
      </c>
      <c r="BI41" s="8" t="str">
        <f>IF($G41="P2",IF($E41="Tabular",VLOOKUP($B41,'raw data'!$A:$JI,$AZ41+BI$2+2,FALSE()),VLOOKUP($B41,'raw data'!$A:$JI,$AZ41+BI$2,FALSE())),"-99")</f>
        <v>Strongly disagree</v>
      </c>
      <c r="BJ41" s="8" t="str">
        <f>IF(G41="P1",IF($E41="Tabular",VLOOKUP($B41,'raw data'!$A:$JI,$AZ41+BJ$2+2,FALSE()),VLOOKUP($B41,'raw data'!$A:$JI,$AZ41+BJ$2,FALSE())),IF($E41="Tabular",VLOOKUP($B41,'raw data'!$A:$JI,$AZ41+BJ$2+3,FALSE()),VLOOKUP($B41,'raw data'!$A:$JI,$AZ41+BJ$2+1,FALSE())))</f>
        <v>Agree</v>
      </c>
      <c r="BK41" s="8" t="str">
        <f>IF(G41="P1",VLOOKUP($B41,'raw data'!$A:$JI,$AZ41+BK$2,FALSE()),VLOOKUP($B41,'raw data'!$A:$JI,$AZ41+BK$2+1,FALSE()))</f>
        <v>Strongly agree</v>
      </c>
    </row>
    <row r="42" spans="1:63" x14ac:dyDescent="0.2">
      <c r="A42" s="8" t="str">
        <f t="shared" si="3"/>
        <v>R_25LblKU5OAQzytr-P1</v>
      </c>
      <c r="B42" s="8" t="s">
        <v>907</v>
      </c>
      <c r="C42" s="8">
        <f>VLOOKUP($B42,'raw data'!$A:$JI,7,FALSE())</f>
        <v>3085</v>
      </c>
      <c r="D42" s="8" t="str">
        <f>VLOOKUP($B42,'raw data'!$A:$JI,268,FALSE())</f>
        <v>Tabular-G1</v>
      </c>
      <c r="E42" s="8" t="str">
        <f t="shared" si="4"/>
        <v>Tabular</v>
      </c>
      <c r="F42" s="8" t="str">
        <f t="shared" si="5"/>
        <v>G1</v>
      </c>
      <c r="G42" s="8" t="s">
        <v>534</v>
      </c>
      <c r="H42" s="8">
        <f>VLOOKUP($B42,'raw data'!$A:$JI,21,FALSE())</f>
        <v>127.747</v>
      </c>
      <c r="I42" s="8">
        <f>VLOOKUP($B42,'raw data'!$A:$JI,26,FALSE())</f>
        <v>12.743</v>
      </c>
      <c r="J42" s="8">
        <f>VLOOKUP($B42,'raw data'!$A:$JI,27+J$2,FALSE())</f>
        <v>25</v>
      </c>
      <c r="K42" s="8" t="str">
        <f>VLOOKUP($B42,'raw data'!$A:$JI,27+K$2,FALSE())</f>
        <v>Female</v>
      </c>
      <c r="L42" s="8" t="str">
        <f>VLOOKUP($B42,'raw data'!$A:$JI,27+L$2,FALSE())</f>
        <v>No</v>
      </c>
      <c r="M42" s="8" t="str">
        <f>VLOOKUP($B42,'raw data'!$A:$JI,27+M$2,FALSE())</f>
        <v>Upper-Intermediate (B2)</v>
      </c>
      <c r="N42" s="8">
        <f>VLOOKUP($B42,'raw data'!$A:$JI,27+N$2,FALSE())</f>
        <v>5</v>
      </c>
      <c r="O42" s="8" t="str">
        <f>VLOOKUP($B42,'raw data'!$A:$JI,27+O$2,FALSE())</f>
        <v>Computer Science</v>
      </c>
      <c r="P42" s="8" t="str">
        <f>VLOOKUP($B42,'raw data'!$A:$JI,27+P$2,FALSE())</f>
        <v>No</v>
      </c>
      <c r="Q42" s="8">
        <f>VLOOKUP($B42,'raw data'!$A:$JI,27+Q$2,FALSE())</f>
        <v>0</v>
      </c>
      <c r="R42" s="8">
        <f>VLOOKUP($B42,'raw data'!$A:$JI,27+R$2,FALSE())</f>
        <v>0</v>
      </c>
      <c r="S42" s="8" t="str">
        <f>VLOOKUP($B42,'raw data'!$A:$JI,27+S$2,FALSE())</f>
        <v>No</v>
      </c>
      <c r="T42" s="8">
        <f>VLOOKUP($B42,'raw data'!$A:$JI,27+T$2,FALSE())</f>
        <v>0</v>
      </c>
      <c r="U42" s="8" t="str">
        <f>VLOOKUP($B42,'raw data'!$A:$JI,27+U$2,FALSE())</f>
        <v>None</v>
      </c>
      <c r="V42" s="8">
        <f>VLOOKUP($B42,'raw data'!$A:$JI,27+V$2,FALSE())</f>
        <v>-99</v>
      </c>
      <c r="W42" s="8" t="str">
        <f>VLOOKUP($B42,'raw data'!$A:$JI,27+W$2,FALSE())</f>
        <v>Novice</v>
      </c>
      <c r="X42" s="8" t="str">
        <f>VLOOKUP($B42,'raw data'!$A:$JI,27+X$2,FALSE())</f>
        <v>Novice</v>
      </c>
      <c r="Y42" s="8" t="str">
        <f>VLOOKUP($B42,'raw data'!$A:$JI,27+Y$2,FALSE())</f>
        <v>Novice</v>
      </c>
      <c r="Z42" s="8" t="str">
        <f>VLOOKUP($B42,'raw data'!$A:$JI,27+Z$2,FALSE())</f>
        <v>Novice</v>
      </c>
      <c r="AA42" s="8" t="str">
        <f>VLOOKUP($B42,'raw data'!$A:$JI,27+AA$2,FALSE())</f>
        <v>Novice</v>
      </c>
      <c r="AB42" s="8" t="str">
        <f>VLOOKUP($B42,'raw data'!$A:$JI,27+AB$2,FALSE())</f>
        <v>Novice</v>
      </c>
      <c r="AC42" s="8" t="str">
        <f>VLOOKUP($B42,'raw data'!$A:$JI,27+AC$2,FALSE())</f>
        <v>Competent</v>
      </c>
      <c r="AD42" s="8" t="str">
        <f>VLOOKUP($B42,'raw data'!$A:$JI,27+AD$2,FALSE())</f>
        <v>Novice</v>
      </c>
      <c r="AE42" s="8">
        <f>IF($G42="P1",VLOOKUP($B42,'raw data'!$A:$JI,ColumnsReferences!$B$2,FALSE()),VLOOKUP($B42,'raw data'!$A:$JI,ColumnsReferences!$C$2,FALSE()))</f>
        <v>904.20699999999999</v>
      </c>
      <c r="AF42" s="8">
        <f>IF($G42="P1",VLOOKUP($D42,ColumnsReferences!$A:$C,2,FALSE()),VLOOKUP($D42,ColumnsReferences!$A:$C,3,FALSE()))</f>
        <v>181</v>
      </c>
      <c r="AG42" s="8">
        <f>VLOOKUP($B42,'raw data'!$A:$JI,$AF42,FALSE())</f>
        <v>751.52499999999998</v>
      </c>
      <c r="AH42" s="8" t="str">
        <f>VLOOKUP($B42,'raw data'!$A:$JI,$AF42+AH$2,FALSE())</f>
        <v>Catastrophic,Critical,Insignificant,Minor,Severe</v>
      </c>
      <c r="AI42" s="8" t="str">
        <f>VLOOKUP($B42,'raw data'!$A:$JI,$AF42+AI$2,FALSE())</f>
        <v>Sure enough</v>
      </c>
      <c r="AJ42" s="8" t="str">
        <f>VLOOKUP($B42,'raw data'!$A:$JI,$AF42+AJ$2,FALSE())</f>
        <v>On average</v>
      </c>
      <c r="AK42" s="8" t="str">
        <f>VLOOKUP($B42,'raw data'!$A:$JI,$AF42+AK$2,FALSE())</f>
        <v>Availability of service,Integrity of account data</v>
      </c>
      <c r="AL42" s="8" t="str">
        <f>VLOOKUP($B42,'raw data'!$A:$JI,$AF42+AL$2,FALSE())</f>
        <v>Not sure enough</v>
      </c>
      <c r="AM42" s="8" t="str">
        <f>VLOOKUP($B42,'raw data'!$A:$JI,$AF42+AM$2,FALSE())</f>
        <v>On average</v>
      </c>
      <c r="AN42" s="8" t="str">
        <f>VLOOKUP($B42,'raw data'!$A:$JI,$AF42+AN$2,FALSE())</f>
        <v>Conduct regular searches for fake apps,Regularly inform customers about security best practices,Strengthen authentication of transaction in web application</v>
      </c>
      <c r="AO42" s="8" t="str">
        <f>VLOOKUP($B42,'raw data'!$A:$JI,$AF42+AO$2,FALSE())</f>
        <v>Sure enough</v>
      </c>
      <c r="AP42" s="8" t="str">
        <f>VLOOKUP($B42,'raw data'!$A:$JI,$AF42+AP$2,FALSE())</f>
        <v>On average</v>
      </c>
      <c r="AQ42" s="8" t="str">
        <f>VLOOKUP($B42,'raw data'!$A:$JI,$AF42+AQ$2,FALSE())</f>
        <v>Severe</v>
      </c>
      <c r="AR42" s="8" t="str">
        <f>VLOOKUP($B42,'raw data'!$A:$JI,$AF42+AR$2,FALSE())</f>
        <v>Not sure enough</v>
      </c>
      <c r="AS42" s="8" t="str">
        <f>VLOOKUP($B42,'raw data'!$A:$JI,$AF42+AS$2,FALSE())</f>
        <v>On average</v>
      </c>
      <c r="AT42" s="8" t="str">
        <f>VLOOKUP($B42,'raw data'!$A:$JI,$AF42+AT$2,FALSE())</f>
        <v>Online banking service goes down,Unauthorized access to customer account via web application</v>
      </c>
      <c r="AU42" s="8" t="str">
        <f>VLOOKUP($B42,'raw data'!$A:$JI,$AF42+AU$2,FALSE())</f>
        <v>Sure enough</v>
      </c>
      <c r="AV42" s="8" t="str">
        <f>VLOOKUP($B42,'raw data'!$A:$JI,$AF42+AV$2,FALSE())</f>
        <v>On average</v>
      </c>
      <c r="AW42" s="8" t="str">
        <f>VLOOKUP($B42,'raw data'!$A:$JI,$AF42+AW$2,FALSE())</f>
        <v>Minor</v>
      </c>
      <c r="AX42" s="8" t="str">
        <f>VLOOKUP($B42,'raw data'!$A:$JI,$AF42+AX$2,FALSE())</f>
        <v>Sure enough</v>
      </c>
      <c r="AY42" s="8" t="str">
        <f>VLOOKUP($B42,'raw data'!$A:$JI,$AF42+AY$2,FALSE())</f>
        <v>On average</v>
      </c>
      <c r="AZ42" s="8">
        <f>IF($G42="P1",ColumnsReferences!$B$9,ColumnsReferences!$C$9)</f>
        <v>99</v>
      </c>
      <c r="BA42" s="8">
        <f>VLOOKUP($B42,'raw data'!$A:$JI,$AZ42,FALSE())</f>
        <v>52.680999999999997</v>
      </c>
      <c r="BB42" s="8" t="str">
        <f>IF($G42="P2",VLOOKUP($B42,'raw data'!$A:$JI,$AZ42+2,FALSE()),"-99")</f>
        <v>-99</v>
      </c>
      <c r="BC42" s="8" t="str">
        <f>IF($G42="P1",VLOOKUP($B42,'raw data'!$A:$JI,$AZ42+BC$2,FALSE()),VLOOKUP($B42,'raw data'!$A:$JI,$AZ42+BC$2+1,FALSE()))</f>
        <v>Agree</v>
      </c>
      <c r="BD42" s="8" t="str">
        <f>IF($G42="P1",VLOOKUP($B42,'raw data'!$A:$JI,$AZ42+BD$2,FALSE()),VLOOKUP($B42,'raw data'!$A:$JI,$AZ42+BD$2+1,FALSE()))</f>
        <v>Not certain</v>
      </c>
      <c r="BE42" s="8" t="str">
        <f>IF($G42="P1",VLOOKUP($B42,'raw data'!$A:$JI,$AZ42+BE$2,FALSE()),VLOOKUP($B42,'raw data'!$A:$JI,$AZ42+BE$2+1,FALSE()))</f>
        <v>Disagree</v>
      </c>
      <c r="BF42" s="8" t="str">
        <f>IF($G42="P1",VLOOKUP($B42,'raw data'!$A:$JI,$AZ42+BF$2,FALSE()),VLOOKUP($B42,'raw data'!$A:$JI,$AZ42+BF$2+1,FALSE()))</f>
        <v>Disagree</v>
      </c>
      <c r="BG42" s="8" t="str">
        <f>IF($G42="P1",VLOOKUP($B42,'raw data'!$A:$JI,$AZ42+BG$2,FALSE()),VLOOKUP($B42,'raw data'!$A:$JI,$AZ42+BG$2+1,FALSE()))</f>
        <v>Disagree</v>
      </c>
      <c r="BH42" s="8" t="str">
        <f>IF($G42="P1",IF($E42="Tabular",VLOOKUP($B42,'raw data'!$A:$JI,$AZ42+BH$2+2,FALSE()),VLOOKUP($B42,'raw data'!$A:$JI,$AZ42+BH$2,FALSE())),"-99")</f>
        <v>Agree</v>
      </c>
      <c r="BI42" s="8" t="str">
        <f>IF($G42="P2",IF($E42="Tabular",VLOOKUP($B42,'raw data'!$A:$JI,$AZ42+BI$2+2,FALSE()),VLOOKUP($B42,'raw data'!$A:$JI,$AZ42+BI$2,FALSE())),"-99")</f>
        <v>-99</v>
      </c>
      <c r="BJ42" s="8" t="str">
        <f>IF(G42="P1",IF($E42="Tabular",VLOOKUP($B42,'raw data'!$A:$JI,$AZ42+BJ$2+2,FALSE()),VLOOKUP($B42,'raw data'!$A:$JI,$AZ42+BJ$2,FALSE())),IF($E42="Tabular",VLOOKUP($B42,'raw data'!$A:$JI,$AZ42+BJ$2+3,FALSE()),VLOOKUP($B42,'raw data'!$A:$JI,$AZ42+BJ$2+1,FALSE())))</f>
        <v>Agree</v>
      </c>
      <c r="BK42" s="8" t="str">
        <f>IF(G42="P1",VLOOKUP($B42,'raw data'!$A:$JI,$AZ42+BK$2,FALSE()),VLOOKUP($B42,'raw data'!$A:$JI,$AZ42+BK$2+1,FALSE()))</f>
        <v>Agree</v>
      </c>
    </row>
    <row r="43" spans="1:63" x14ac:dyDescent="0.2">
      <c r="A43" s="8" t="str">
        <f t="shared" si="3"/>
        <v>R_25LblKU5OAQzytr-P2</v>
      </c>
      <c r="B43" s="8" t="s">
        <v>907</v>
      </c>
      <c r="C43" s="8">
        <f>VLOOKUP($B43,'raw data'!$A:$JI,7,FALSE())</f>
        <v>3085</v>
      </c>
      <c r="D43" s="8" t="str">
        <f>VLOOKUP($B43,'raw data'!$A:$JI,268,FALSE())</f>
        <v>Tabular-G1</v>
      </c>
      <c r="E43" s="8" t="str">
        <f t="shared" si="4"/>
        <v>Tabular</v>
      </c>
      <c r="F43" s="8" t="str">
        <f t="shared" si="5"/>
        <v>G1</v>
      </c>
      <c r="G43" s="10" t="s">
        <v>536</v>
      </c>
      <c r="H43" s="8">
        <f>VLOOKUP($B43,'raw data'!$A:$JI,21,FALSE())</f>
        <v>127.747</v>
      </c>
      <c r="I43" s="8">
        <f>VLOOKUP($B43,'raw data'!$A:$JI,26,FALSE())</f>
        <v>12.743</v>
      </c>
      <c r="J43" s="8">
        <f>VLOOKUP($B43,'raw data'!$A:$JI,27+J$2,FALSE())</f>
        <v>25</v>
      </c>
      <c r="K43" s="8" t="str">
        <f>VLOOKUP($B43,'raw data'!$A:$JI,27+K$2,FALSE())</f>
        <v>Female</v>
      </c>
      <c r="L43" s="8" t="str">
        <f>VLOOKUP($B43,'raw data'!$A:$JI,27+L$2,FALSE())</f>
        <v>No</v>
      </c>
      <c r="M43" s="8" t="str">
        <f>VLOOKUP($B43,'raw data'!$A:$JI,27+M$2,FALSE())</f>
        <v>Upper-Intermediate (B2)</v>
      </c>
      <c r="N43" s="8">
        <f>VLOOKUP($B43,'raw data'!$A:$JI,27+N$2,FALSE())</f>
        <v>5</v>
      </c>
      <c r="O43" s="8" t="str">
        <f>VLOOKUP($B43,'raw data'!$A:$JI,27+O$2,FALSE())</f>
        <v>Computer Science</v>
      </c>
      <c r="P43" s="8" t="str">
        <f>VLOOKUP($B43,'raw data'!$A:$JI,27+P$2,FALSE())</f>
        <v>No</v>
      </c>
      <c r="Q43" s="8">
        <f>VLOOKUP($B43,'raw data'!$A:$JI,27+Q$2,FALSE())</f>
        <v>0</v>
      </c>
      <c r="R43" s="8">
        <f>VLOOKUP($B43,'raw data'!$A:$JI,27+R$2,FALSE())</f>
        <v>0</v>
      </c>
      <c r="S43" s="8" t="str">
        <f>VLOOKUP($B43,'raw data'!$A:$JI,27+S$2,FALSE())</f>
        <v>No</v>
      </c>
      <c r="T43" s="8">
        <f>VLOOKUP($B43,'raw data'!$A:$JI,27+T$2,FALSE())</f>
        <v>0</v>
      </c>
      <c r="U43" s="8" t="str">
        <f>VLOOKUP($B43,'raw data'!$A:$JI,27+U$2,FALSE())</f>
        <v>None</v>
      </c>
      <c r="V43" s="8">
        <f>VLOOKUP($B43,'raw data'!$A:$JI,27+V$2,FALSE())</f>
        <v>-99</v>
      </c>
      <c r="W43" s="8" t="str">
        <f>VLOOKUP($B43,'raw data'!$A:$JI,27+W$2,FALSE())</f>
        <v>Novice</v>
      </c>
      <c r="X43" s="8" t="str">
        <f>VLOOKUP($B43,'raw data'!$A:$JI,27+X$2,FALSE())</f>
        <v>Novice</v>
      </c>
      <c r="Y43" s="8" t="str">
        <f>VLOOKUP($B43,'raw data'!$A:$JI,27+Y$2,FALSE())</f>
        <v>Novice</v>
      </c>
      <c r="Z43" s="8" t="str">
        <f>VLOOKUP($B43,'raw data'!$A:$JI,27+Z$2,FALSE())</f>
        <v>Novice</v>
      </c>
      <c r="AA43" s="8" t="str">
        <f>VLOOKUP($B43,'raw data'!$A:$JI,27+AA$2,FALSE())</f>
        <v>Novice</v>
      </c>
      <c r="AB43" s="8" t="str">
        <f>VLOOKUP($B43,'raw data'!$A:$JI,27+AB$2,FALSE())</f>
        <v>Novice</v>
      </c>
      <c r="AC43" s="8" t="str">
        <f>VLOOKUP($B43,'raw data'!$A:$JI,27+AC$2,FALSE())</f>
        <v>Competent</v>
      </c>
      <c r="AD43" s="8" t="str">
        <f>VLOOKUP($B43,'raw data'!$A:$JI,27+AD$2,FALSE())</f>
        <v>Novice</v>
      </c>
      <c r="AE43" s="8">
        <f>IF($G43="P1",VLOOKUP($B43,'raw data'!$A:$JI,ColumnsReferences!$B$2,FALSE()),VLOOKUP($B43,'raw data'!$A:$JI,ColumnsReferences!$C$2,FALSE()))</f>
        <v>300.01799999999997</v>
      </c>
      <c r="AF43" s="8">
        <f>IF($G43="P1",VLOOKUP($D43,ColumnsReferences!$A:$C,2,FALSE()),VLOOKUP($D43,ColumnsReferences!$A:$C,3,FALSE()))</f>
        <v>225</v>
      </c>
      <c r="AG43" s="8">
        <f>VLOOKUP($B43,'raw data'!$A:$JI,$AF43,FALSE())</f>
        <v>639.97</v>
      </c>
      <c r="AH43" s="8" t="str">
        <f>VLOOKUP($B43,'raw data'!$A:$JI,$AF43+AH$2,FALSE())</f>
        <v>Lack of mechanisms for authentication of app</v>
      </c>
      <c r="AI43" s="8" t="str">
        <f>VLOOKUP($B43,'raw data'!$A:$JI,$AF43+AI$2,FALSE())</f>
        <v>Not sure enough</v>
      </c>
      <c r="AJ43" s="8" t="str">
        <f>VLOOKUP($B43,'raw data'!$A:$JI,$AF43+AJ$2,FALSE())</f>
        <v>Difficult</v>
      </c>
      <c r="AK43" s="8" t="str">
        <f>VLOOKUP($B43,'raw data'!$A:$JI,$AF43+AK$2,FALSE())</f>
        <v>Unauthorized access to customer account via fake app,Unauthorized access to customer account via web application,Unauthorized transaction via Poste App,Unauthorized transaction via web application</v>
      </c>
      <c r="AL43" s="8" t="str">
        <f>VLOOKUP($B43,'raw data'!$A:$JI,$AF43+AL$2,FALSE())</f>
        <v>Unsure</v>
      </c>
      <c r="AM43" s="8" t="str">
        <f>VLOOKUP($B43,'raw data'!$A:$JI,$AF43+AM$2,FALSE())</f>
        <v>Very difficult</v>
      </c>
      <c r="AN43" s="8" t="str">
        <f>VLOOKUP($B43,'raw data'!$A:$JI,$AF43+AN$2,FALSE())</f>
        <v>Fake banking app offered on application store and this leads to sniffing customer credentials,Fake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credentials,Spear-phishing attack on customers leads to sniffing customer credentials. Which leads to unauthorized access to customer account via web application.</v>
      </c>
      <c r="AO43" s="8" t="str">
        <f>VLOOKUP($B43,'raw data'!$A:$JI,$AF43+AO$2,FALSE())</f>
        <v>Unsure</v>
      </c>
      <c r="AP43" s="8" t="str">
        <f>VLOOKUP($B43,'raw data'!$A:$JI,$AF43+AP$2,FALSE())</f>
        <v>Very difficult</v>
      </c>
      <c r="AQ43" s="8" t="str">
        <f>VLOOKUP($B43,'raw data'!$A:$JI,$AF43+AQ$2,FALSE())</f>
        <v>Cyber criminal,Hacker</v>
      </c>
      <c r="AR43" s="8" t="str">
        <f>VLOOKUP($B43,'raw data'!$A:$JI,$AF43+AR$2,FALSE())</f>
        <v>Not sure enough</v>
      </c>
      <c r="AS43" s="8" t="str">
        <f>VLOOKUP($B43,'raw data'!$A:$JI,$AF43+AS$2,FALSE())</f>
        <v>Difficult</v>
      </c>
      <c r="AT43" s="8" t="str">
        <f>VLOOKUP($B43,'raw data'!$A:$JI,$AF43+AT$2,FALSE())</f>
        <v>Likely</v>
      </c>
      <c r="AU43" s="8" t="str">
        <f>VLOOKUP($B43,'raw data'!$A:$JI,$AF43+AU$2,FALSE())</f>
        <v>Unsure</v>
      </c>
      <c r="AV43" s="8" t="str">
        <f>VLOOKUP($B43,'raw data'!$A:$JI,$AF43+AV$2,FALSE())</f>
        <v>Very difficult</v>
      </c>
      <c r="AW43" s="8" t="str">
        <f>VLOOKUP($B43,'raw data'!$A:$JI,$AF43+AW$2,FALSE())</f>
        <v>Poor security awareness,Weak malware protection</v>
      </c>
      <c r="AX43" s="8" t="str">
        <f>VLOOKUP($B43,'raw data'!$A:$JI,$AF43+AX$2,FALSE())</f>
        <v>Not sure enough</v>
      </c>
      <c r="AY43" s="8" t="str">
        <f>VLOOKUP($B43,'raw data'!$A:$JI,$AF43+AY$2,FALSE())</f>
        <v>Difficult</v>
      </c>
      <c r="AZ43" s="8">
        <f>IF($G43="P1",ColumnsReferences!$B$9,ColumnsReferences!$C$9)</f>
        <v>166</v>
      </c>
      <c r="BA43" s="8">
        <f>VLOOKUP($B43,'raw data'!$A:$JI,$AZ43,FALSE())</f>
        <v>34.823999999999998</v>
      </c>
      <c r="BB43" s="8" t="str">
        <f>IF($G43="P2",VLOOKUP($B43,'raw data'!$A:$JI,$AZ43+2,FALSE()),"-99")</f>
        <v>Disagree</v>
      </c>
      <c r="BC43" s="8" t="str">
        <f>IF($G43="P1",VLOOKUP($B43,'raw data'!$A:$JI,$AZ43+BC$2,FALSE()),VLOOKUP($B43,'raw data'!$A:$JI,$AZ43+BC$2+1,FALSE()))</f>
        <v>Agree</v>
      </c>
      <c r="BD43" s="8" t="str">
        <f>IF($G43="P1",VLOOKUP($B43,'raw data'!$A:$JI,$AZ43+BD$2,FALSE()),VLOOKUP($B43,'raw data'!$A:$JI,$AZ43+BD$2+1,FALSE()))</f>
        <v>Not certain</v>
      </c>
      <c r="BE43" s="8" t="str">
        <f>IF($G43="P1",VLOOKUP($B43,'raw data'!$A:$JI,$AZ43+BE$2,FALSE()),VLOOKUP($B43,'raw data'!$A:$JI,$AZ43+BE$2+1,FALSE()))</f>
        <v>Agree</v>
      </c>
      <c r="BF43" s="8" t="str">
        <f>IF($G43="P1",VLOOKUP($B43,'raw data'!$A:$JI,$AZ43+BF$2,FALSE()),VLOOKUP($B43,'raw data'!$A:$JI,$AZ43+BF$2+1,FALSE()))</f>
        <v>Agree</v>
      </c>
      <c r="BG43" s="8" t="str">
        <f>IF($G43="P1",VLOOKUP($B43,'raw data'!$A:$JI,$AZ43+BG$2,FALSE()),VLOOKUP($B43,'raw data'!$A:$JI,$AZ43+BG$2+1,FALSE()))</f>
        <v>Disagree</v>
      </c>
      <c r="BH43" s="8" t="str">
        <f>IF($G43="P1",IF($E43="Tabular",VLOOKUP($B43,'raw data'!$A:$JI,$AZ43+BH$2+2,FALSE()),VLOOKUP($B43,'raw data'!$A:$JI,$AZ43+BH$2,FALSE())),"-99")</f>
        <v>-99</v>
      </c>
      <c r="BI43" s="8" t="str">
        <f>IF($G43="P2",IF($E43="Tabular",VLOOKUP($B43,'raw data'!$A:$JI,$AZ43+BI$2+2,FALSE()),VLOOKUP($B43,'raw data'!$A:$JI,$AZ43+BI$2,FALSE())),"-99")</f>
        <v>Strongly disagree</v>
      </c>
      <c r="BJ43" s="8" t="str">
        <f>IF(G43="P1",IF($E43="Tabular",VLOOKUP($B43,'raw data'!$A:$JI,$AZ43+BJ$2+2,FALSE()),VLOOKUP($B43,'raw data'!$A:$JI,$AZ43+BJ$2,FALSE())),IF($E43="Tabular",VLOOKUP($B43,'raw data'!$A:$JI,$AZ43+BJ$2+3,FALSE()),VLOOKUP($B43,'raw data'!$A:$JI,$AZ43+BJ$2+1,FALSE())))</f>
        <v>Agree</v>
      </c>
      <c r="BK43" s="8" t="str">
        <f>IF(G43="P1",VLOOKUP($B43,'raw data'!$A:$JI,$AZ43+BK$2,FALSE()),VLOOKUP($B43,'raw data'!$A:$JI,$AZ43+BK$2+1,FALSE()))</f>
        <v>Agree</v>
      </c>
    </row>
    <row r="44" spans="1:63" x14ac:dyDescent="0.2">
      <c r="A44" s="8" t="str">
        <f t="shared" si="3"/>
        <v>R_2Bwwnw368gSGFBS-P1</v>
      </c>
      <c r="B44" s="8" t="s">
        <v>820</v>
      </c>
      <c r="C44" s="8">
        <f>VLOOKUP($B44,'raw data'!$A:$JI,7,FALSE())</f>
        <v>2556</v>
      </c>
      <c r="D44" s="8" t="str">
        <f>VLOOKUP($B44,'raw data'!$A:$JI,268,FALSE())</f>
        <v>Tabular-G1</v>
      </c>
      <c r="E44" s="8" t="str">
        <f t="shared" si="4"/>
        <v>Tabular</v>
      </c>
      <c r="F44" s="8" t="str">
        <f t="shared" si="5"/>
        <v>G1</v>
      </c>
      <c r="G44" s="8" t="s">
        <v>534</v>
      </c>
      <c r="H44" s="8">
        <f>VLOOKUP($B44,'raw data'!$A:$JI,21,FALSE())</f>
        <v>119.574</v>
      </c>
      <c r="I44" s="8">
        <f>VLOOKUP($B44,'raw data'!$A:$JI,26,FALSE())</f>
        <v>58.436</v>
      </c>
      <c r="J44" s="8">
        <f>VLOOKUP($B44,'raw data'!$A:$JI,27+J$2,FALSE())</f>
        <v>23</v>
      </c>
      <c r="K44" s="8" t="str">
        <f>VLOOKUP($B44,'raw data'!$A:$JI,27+K$2,FALSE())</f>
        <v>Male</v>
      </c>
      <c r="L44" s="8" t="str">
        <f>VLOOKUP($B44,'raw data'!$A:$JI,27+L$2,FALSE())</f>
        <v>No</v>
      </c>
      <c r="M44" s="8" t="str">
        <f>VLOOKUP($B44,'raw data'!$A:$JI,27+M$2,FALSE())</f>
        <v>Upper-Intermediate (B2)</v>
      </c>
      <c r="N44" s="8">
        <f>VLOOKUP($B44,'raw data'!$A:$JI,27+N$2,FALSE())</f>
        <v>5</v>
      </c>
      <c r="O44" s="8" t="str">
        <f>VLOOKUP($B44,'raw data'!$A:$JI,27+O$2,FALSE())</f>
        <v>Apples Mathematics (BSc.), Computer Sciences (MSc.)</v>
      </c>
      <c r="P44" s="8" t="str">
        <f>VLOOKUP($B44,'raw data'!$A:$JI,27+P$2,FALSE())</f>
        <v>No</v>
      </c>
      <c r="Q44" s="8">
        <f>VLOOKUP($B44,'raw data'!$A:$JI,27+Q$2,FALSE())</f>
        <v>0</v>
      </c>
      <c r="R44" s="8">
        <f>VLOOKUP($B44,'raw data'!$A:$JI,27+R$2,FALSE())</f>
        <v>0</v>
      </c>
      <c r="S44" s="8" t="str">
        <f>VLOOKUP($B44,'raw data'!$A:$JI,27+S$2,FALSE())</f>
        <v>Yes</v>
      </c>
      <c r="T44" s="8" t="str">
        <f>VLOOKUP($B44,'raw data'!$A:$JI,27+T$2,FALSE())</f>
        <v>Participant, Researcher</v>
      </c>
      <c r="U44" s="8" t="str">
        <f>VLOOKUP($B44,'raw data'!$A:$JI,27+U$2,FALSE())</f>
        <v>None</v>
      </c>
      <c r="V44" s="8">
        <f>VLOOKUP($B44,'raw data'!$A:$JI,27+V$2,FALSE())</f>
        <v>-99</v>
      </c>
      <c r="W44" s="8" t="str">
        <f>VLOOKUP($B44,'raw data'!$A:$JI,27+W$2,FALSE())</f>
        <v>Beginner</v>
      </c>
      <c r="X44" s="8" t="str">
        <f>VLOOKUP($B44,'raw data'!$A:$JI,27+X$2,FALSE())</f>
        <v>Competent</v>
      </c>
      <c r="Y44" s="8" t="str">
        <f>VLOOKUP($B44,'raw data'!$A:$JI,27+Y$2,FALSE())</f>
        <v>Beginner</v>
      </c>
      <c r="Z44" s="8" t="str">
        <f>VLOOKUP($B44,'raw data'!$A:$JI,27+Z$2,FALSE())</f>
        <v>Novice</v>
      </c>
      <c r="AA44" s="8" t="str">
        <f>VLOOKUP($B44,'raw data'!$A:$JI,27+AA$2,FALSE())</f>
        <v>Beginner</v>
      </c>
      <c r="AB44" s="8" t="str">
        <f>VLOOKUP($B44,'raw data'!$A:$JI,27+AB$2,FALSE())</f>
        <v>Novice</v>
      </c>
      <c r="AC44" s="8" t="str">
        <f>VLOOKUP($B44,'raw data'!$A:$JI,27+AC$2,FALSE())</f>
        <v>Novice</v>
      </c>
      <c r="AD44" s="8" t="str">
        <f>VLOOKUP($B44,'raw data'!$A:$JI,27+AD$2,FALSE())</f>
        <v>Beginner</v>
      </c>
      <c r="AE44" s="8">
        <f>IF($G44="P1",VLOOKUP($B44,'raw data'!$A:$JI,ColumnsReferences!$B$2,FALSE()),VLOOKUP($B44,'raw data'!$A:$JI,ColumnsReferences!$C$2,FALSE()))</f>
        <v>400.661</v>
      </c>
      <c r="AF44" s="8">
        <f>IF($G44="P1",VLOOKUP($D44,ColumnsReferences!$A:$C,2,FALSE()),VLOOKUP($D44,ColumnsReferences!$A:$C,3,FALSE()))</f>
        <v>181</v>
      </c>
      <c r="AG44" s="8">
        <f>VLOOKUP($B44,'raw data'!$A:$JI,$AF44,FALSE())</f>
        <v>800.27</v>
      </c>
      <c r="AH44" s="8" t="str">
        <f>VLOOKUP($B44,'raw data'!$A:$JI,$AF44+AH$2,FALSE())</f>
        <v>Minor</v>
      </c>
      <c r="AI44" s="8" t="str">
        <f>VLOOKUP($B44,'raw data'!$A:$JI,$AF44+AI$2,FALSE())</f>
        <v>Sure</v>
      </c>
      <c r="AJ44" s="8" t="str">
        <f>VLOOKUP($B44,'raw data'!$A:$JI,$AF44+AJ$2,FALSE())</f>
        <v>Difficult</v>
      </c>
      <c r="AK44" s="8" t="str">
        <f>VLOOKUP($B44,'raw data'!$A:$JI,$AF44+AK$2,FALSE())</f>
        <v>Integrity of account data,Online banking service goes down</v>
      </c>
      <c r="AL44" s="8" t="str">
        <f>VLOOKUP($B44,'raw data'!$A:$JI,$AF44+AL$2,FALSE())</f>
        <v>Sure</v>
      </c>
      <c r="AM44" s="8" t="str">
        <f>VLOOKUP($B44,'raw data'!$A:$JI,$AF44+AM$2,FALSE())</f>
        <v>On average</v>
      </c>
      <c r="AN44" s="8" t="str">
        <f>VLOOKUP($B44,'raw data'!$A:$JI,$AF44+AN$2,FALSE())</f>
        <v>Conduct regular searches for fake apps,Regularly inform customers about security best practices,Strengthen authentication of transaction in web application</v>
      </c>
      <c r="AO44" s="8" t="str">
        <f>VLOOKUP($B44,'raw data'!$A:$JI,$AF44+AO$2,FALSE())</f>
        <v>Sure</v>
      </c>
      <c r="AP44" s="8" t="str">
        <f>VLOOKUP($B44,'raw data'!$A:$JI,$AF44+AP$2,FALSE())</f>
        <v>On average</v>
      </c>
      <c r="AQ44" s="8" t="str">
        <f>VLOOKUP($B44,'raw data'!$A:$JI,$AF44+AQ$2,FALSE())</f>
        <v>Severe</v>
      </c>
      <c r="AR44" s="8" t="str">
        <f>VLOOKUP($B44,'raw data'!$A:$JI,$AF44+AR$2,FALSE())</f>
        <v>Sure</v>
      </c>
      <c r="AS44" s="8" t="str">
        <f>VLOOKUP($B44,'raw data'!$A:$JI,$AF44+AS$2,FALSE())</f>
        <v>On average</v>
      </c>
      <c r="AT44" s="8" t="str">
        <f>VLOOKUP($B44,'raw data'!$A:$JI,$AF44+AT$2,FALSE())</f>
        <v>Online banking service goes down,Unauthorized transaction via web application</v>
      </c>
      <c r="AU44" s="8" t="str">
        <f>VLOOKUP($B44,'raw data'!$A:$JI,$AF44+AU$2,FALSE())</f>
        <v>Sure</v>
      </c>
      <c r="AV44" s="8" t="str">
        <f>VLOOKUP($B44,'raw data'!$A:$JI,$AF44+AV$2,FALSE())</f>
        <v>On average</v>
      </c>
      <c r="AW44" s="8" t="str">
        <f>VLOOKUP($B44,'raw data'!$A:$JI,$AF44+AW$2,FALSE())</f>
        <v>Minor</v>
      </c>
      <c r="AX44" s="8" t="str">
        <f>VLOOKUP($B44,'raw data'!$A:$JI,$AF44+AX$2,FALSE())</f>
        <v>Sure enough</v>
      </c>
      <c r="AY44" s="8" t="str">
        <f>VLOOKUP($B44,'raw data'!$A:$JI,$AF44+AY$2,FALSE())</f>
        <v>Difficult</v>
      </c>
      <c r="AZ44" s="8">
        <f>IF($G44="P1",ColumnsReferences!$B$9,ColumnsReferences!$C$9)</f>
        <v>99</v>
      </c>
      <c r="BA44" s="8">
        <f>VLOOKUP($B44,'raw data'!$A:$JI,$AZ44,FALSE())</f>
        <v>41.603000000000002</v>
      </c>
      <c r="BB44" s="8" t="str">
        <f>IF($G44="P2",VLOOKUP($B44,'raw data'!$A:$JI,$AZ44+2,FALSE()),"-99")</f>
        <v>-99</v>
      </c>
      <c r="BC44" s="8" t="str">
        <f>IF($G44="P1",VLOOKUP($B44,'raw data'!$A:$JI,$AZ44+BC$2,FALSE()),VLOOKUP($B44,'raw data'!$A:$JI,$AZ44+BC$2+1,FALSE()))</f>
        <v>Agree</v>
      </c>
      <c r="BD44" s="8" t="str">
        <f>IF($G44="P1",VLOOKUP($B44,'raw data'!$A:$JI,$AZ44+BD$2,FALSE()),VLOOKUP($B44,'raw data'!$A:$JI,$AZ44+BD$2+1,FALSE()))</f>
        <v>Agree</v>
      </c>
      <c r="BE44" s="8" t="str">
        <f>IF($G44="P1",VLOOKUP($B44,'raw data'!$A:$JI,$AZ44+BE$2,FALSE()),VLOOKUP($B44,'raw data'!$A:$JI,$AZ44+BE$2+1,FALSE()))</f>
        <v>Not certain</v>
      </c>
      <c r="BF44" s="8" t="str">
        <f>IF($G44="P1",VLOOKUP($B44,'raw data'!$A:$JI,$AZ44+BF$2,FALSE()),VLOOKUP($B44,'raw data'!$A:$JI,$AZ44+BF$2+1,FALSE()))</f>
        <v>Not certain</v>
      </c>
      <c r="BG44" s="8" t="str">
        <f>IF($G44="P1",VLOOKUP($B44,'raw data'!$A:$JI,$AZ44+BG$2,FALSE()),VLOOKUP($B44,'raw data'!$A:$JI,$AZ44+BG$2+1,FALSE()))</f>
        <v>Disagree</v>
      </c>
      <c r="BH44" s="8" t="str">
        <f>IF($G44="P1",IF($E44="Tabular",VLOOKUP($B44,'raw data'!$A:$JI,$AZ44+BH$2+2,FALSE()),VLOOKUP($B44,'raw data'!$A:$JI,$AZ44+BH$2,FALSE())),"-99")</f>
        <v>Disagree</v>
      </c>
      <c r="BI44" s="8" t="str">
        <f>IF($G44="P2",IF($E44="Tabular",VLOOKUP($B44,'raw data'!$A:$JI,$AZ44+BI$2+2,FALSE()),VLOOKUP($B44,'raw data'!$A:$JI,$AZ44+BI$2,FALSE())),"-99")</f>
        <v>-99</v>
      </c>
      <c r="BJ44" s="8" t="str">
        <f>IF(G44="P1",IF($E44="Tabular",VLOOKUP($B44,'raw data'!$A:$JI,$AZ44+BJ$2+2,FALSE()),VLOOKUP($B44,'raw data'!$A:$JI,$AZ44+BJ$2,FALSE())),IF($E44="Tabular",VLOOKUP($B44,'raw data'!$A:$JI,$AZ44+BJ$2+3,FALSE()),VLOOKUP($B44,'raw data'!$A:$JI,$AZ44+BJ$2+1,FALSE())))</f>
        <v>Strongly disagree</v>
      </c>
      <c r="BK44" s="8" t="str">
        <f>IF(G44="P1",VLOOKUP($B44,'raw data'!$A:$JI,$AZ44+BK$2,FALSE()),VLOOKUP($B44,'raw data'!$A:$JI,$AZ44+BK$2+1,FALSE()))</f>
        <v>Disagree</v>
      </c>
    </row>
    <row r="45" spans="1:63" x14ac:dyDescent="0.2">
      <c r="A45" s="8" t="str">
        <f t="shared" si="3"/>
        <v>R_2Bwwnw368gSGFBS-P2</v>
      </c>
      <c r="B45" s="8" t="s">
        <v>820</v>
      </c>
      <c r="C45" s="8">
        <f>VLOOKUP($B45,'raw data'!$A:$JI,7,FALSE())</f>
        <v>2556</v>
      </c>
      <c r="D45" s="8" t="str">
        <f>VLOOKUP($B45,'raw data'!$A:$JI,268,FALSE())</f>
        <v>Tabular-G1</v>
      </c>
      <c r="E45" s="8" t="str">
        <f t="shared" si="4"/>
        <v>Tabular</v>
      </c>
      <c r="F45" s="8" t="str">
        <f t="shared" si="5"/>
        <v>G1</v>
      </c>
      <c r="G45" s="10" t="s">
        <v>536</v>
      </c>
      <c r="H45" s="8">
        <f>VLOOKUP($B45,'raw data'!$A:$JI,21,FALSE())</f>
        <v>119.574</v>
      </c>
      <c r="I45" s="8">
        <f>VLOOKUP($B45,'raw data'!$A:$JI,26,FALSE())</f>
        <v>58.436</v>
      </c>
      <c r="J45" s="8">
        <f>VLOOKUP($B45,'raw data'!$A:$JI,27+J$2,FALSE())</f>
        <v>23</v>
      </c>
      <c r="K45" s="8" t="str">
        <f>VLOOKUP($B45,'raw data'!$A:$JI,27+K$2,FALSE())</f>
        <v>Male</v>
      </c>
      <c r="L45" s="8" t="str">
        <f>VLOOKUP($B45,'raw data'!$A:$JI,27+L$2,FALSE())</f>
        <v>No</v>
      </c>
      <c r="M45" s="8" t="str">
        <f>VLOOKUP($B45,'raw data'!$A:$JI,27+M$2,FALSE())</f>
        <v>Upper-Intermediate (B2)</v>
      </c>
      <c r="N45" s="8">
        <f>VLOOKUP($B45,'raw data'!$A:$JI,27+N$2,FALSE())</f>
        <v>5</v>
      </c>
      <c r="O45" s="8" t="str">
        <f>VLOOKUP($B45,'raw data'!$A:$JI,27+O$2,FALSE())</f>
        <v>Apples Mathematics (BSc.), Computer Sciences (MSc.)</v>
      </c>
      <c r="P45" s="8" t="str">
        <f>VLOOKUP($B45,'raw data'!$A:$JI,27+P$2,FALSE())</f>
        <v>No</v>
      </c>
      <c r="Q45" s="8">
        <f>VLOOKUP($B45,'raw data'!$A:$JI,27+Q$2,FALSE())</f>
        <v>0</v>
      </c>
      <c r="R45" s="8">
        <f>VLOOKUP($B45,'raw data'!$A:$JI,27+R$2,FALSE())</f>
        <v>0</v>
      </c>
      <c r="S45" s="8" t="str">
        <f>VLOOKUP($B45,'raw data'!$A:$JI,27+S$2,FALSE())</f>
        <v>Yes</v>
      </c>
      <c r="T45" s="8" t="str">
        <f>VLOOKUP($B45,'raw data'!$A:$JI,27+T$2,FALSE())</f>
        <v>Participant, Researcher</v>
      </c>
      <c r="U45" s="8" t="str">
        <f>VLOOKUP($B45,'raw data'!$A:$JI,27+U$2,FALSE())</f>
        <v>None</v>
      </c>
      <c r="V45" s="8">
        <f>VLOOKUP($B45,'raw data'!$A:$JI,27+V$2,FALSE())</f>
        <v>-99</v>
      </c>
      <c r="W45" s="8" t="str">
        <f>VLOOKUP($B45,'raw data'!$A:$JI,27+W$2,FALSE())</f>
        <v>Beginner</v>
      </c>
      <c r="X45" s="8" t="str">
        <f>VLOOKUP($B45,'raw data'!$A:$JI,27+X$2,FALSE())</f>
        <v>Competent</v>
      </c>
      <c r="Y45" s="8" t="str">
        <f>VLOOKUP($B45,'raw data'!$A:$JI,27+Y$2,FALSE())</f>
        <v>Beginner</v>
      </c>
      <c r="Z45" s="8" t="str">
        <f>VLOOKUP($B45,'raw data'!$A:$JI,27+Z$2,FALSE())</f>
        <v>Novice</v>
      </c>
      <c r="AA45" s="8" t="str">
        <f>VLOOKUP($B45,'raw data'!$A:$JI,27+AA$2,FALSE())</f>
        <v>Beginner</v>
      </c>
      <c r="AB45" s="8" t="str">
        <f>VLOOKUP($B45,'raw data'!$A:$JI,27+AB$2,FALSE())</f>
        <v>Novice</v>
      </c>
      <c r="AC45" s="8" t="str">
        <f>VLOOKUP($B45,'raw data'!$A:$JI,27+AC$2,FALSE())</f>
        <v>Novice</v>
      </c>
      <c r="AD45" s="8" t="str">
        <f>VLOOKUP($B45,'raw data'!$A:$JI,27+AD$2,FALSE())</f>
        <v>Beginner</v>
      </c>
      <c r="AE45" s="8">
        <f>IF($G45="P1",VLOOKUP($B45,'raw data'!$A:$JI,ColumnsReferences!$B$2,FALSE()),VLOOKUP($B45,'raw data'!$A:$JI,ColumnsReferences!$C$2,FALSE()))</f>
        <v>300.01799999999997</v>
      </c>
      <c r="AF45" s="8">
        <f>IF($G45="P1",VLOOKUP($D45,ColumnsReferences!$A:$C,2,FALSE()),VLOOKUP($D45,ColumnsReferences!$A:$C,3,FALSE()))</f>
        <v>225</v>
      </c>
      <c r="AG45" s="8">
        <f>VLOOKUP($B45,'raw data'!$A:$JI,$AF45,FALSE())</f>
        <v>521.33100000000002</v>
      </c>
      <c r="AH45" s="8" t="str">
        <f>VLOOKUP($B45,'raw data'!$A:$JI,$AF45+AH$2,FALSE())</f>
        <v>Fake banking app offered on application store and this leads to sniffing customer credentials,Fake banking app offered on application store leads to sniffing customer credentials. Which leads to unauthorized access to customer account via fake app.</v>
      </c>
      <c r="AI45" s="8" t="str">
        <f>VLOOKUP($B45,'raw data'!$A:$JI,$AF45+AI$2,FALSE())</f>
        <v>Unsure</v>
      </c>
      <c r="AJ45" s="8" t="str">
        <f>VLOOKUP($B45,'raw data'!$A:$JI,$AF45+AJ$2,FALSE())</f>
        <v>On average</v>
      </c>
      <c r="AK45" s="8" t="str">
        <f>VLOOKUP($B45,'raw data'!$A:$JI,$AF45+AK$2,FALSE())</f>
        <v>Integrity of account data,Unauthorized access to customer account via web application</v>
      </c>
      <c r="AL45" s="8" t="str">
        <f>VLOOKUP($B45,'raw data'!$A:$JI,$AF45+AL$2,FALSE())</f>
        <v>Not sure enough</v>
      </c>
      <c r="AM45" s="8" t="str">
        <f>VLOOKUP($B45,'raw data'!$A:$JI,$AF45+AM$2,FALSE())</f>
        <v>On average</v>
      </c>
      <c r="AN45" s="8" t="str">
        <f>VLOOKUP($B45,'raw data'!$A:$JI,$AF45+AN$2,FALSE())</f>
        <v>Fake banking app offered on application store and this leads to sniffing customer credentials,Fake banking app offered on application store leads to sniffing customer credentials. Which leads to unauthorized access to customer account via fake app.,Spear-phishing attack on customers leads to sniffing customer credentials,Spear-phishing attack on customers leads to sniffing customer credentials. Which leads to unauthorized access to customer account via web application.</v>
      </c>
      <c r="AO45" s="8" t="str">
        <f>VLOOKUP($B45,'raw data'!$A:$JI,$AF45+AO$2,FALSE())</f>
        <v>Unsure</v>
      </c>
      <c r="AP45" s="8" t="str">
        <f>VLOOKUP($B45,'raw data'!$A:$JI,$AF45+AP$2,FALSE())</f>
        <v>Difficult</v>
      </c>
      <c r="AQ45" s="8" t="str">
        <f>VLOOKUP($B45,'raw data'!$A:$JI,$AF45+AQ$2,FALSE())</f>
        <v>Fake banking app offered on application store and this leads to sniffing customer credentials,Fake banking app offered on application store leads to alteration of transaction data,Fake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credentials,Smartphone infected by malware and this leads to alteration of transaction data,Spear-phishing attack on customers leads to sniffing customer credentials,Spear-phishing attack on customers leads to sniffing customer credentials. Which leads to unauthorized access to customer account via web application.,Unauthorized access to customer account via fake app,Unauthorized access to customer account via web application,Unauthorized transaction via Poste App,Unauthorized transaction via web application</v>
      </c>
      <c r="AR45" s="8" t="str">
        <f>VLOOKUP($B45,'raw data'!$A:$JI,$AF45+AR$2,FALSE())</f>
        <v>Not sure enough</v>
      </c>
      <c r="AS45" s="8" t="str">
        <f>VLOOKUP($B45,'raw data'!$A:$JI,$AF45+AS$2,FALSE())</f>
        <v>On average</v>
      </c>
      <c r="AT45" s="8" t="str">
        <f>VLOOKUP($B45,'raw data'!$A:$JI,$AF45+AT$2,FALSE())</f>
        <v>Minor</v>
      </c>
      <c r="AU45" s="8" t="str">
        <f>VLOOKUP($B45,'raw data'!$A:$JI,$AF45+AU$2,FALSE())</f>
        <v>Unsure</v>
      </c>
      <c r="AV45" s="8" t="str">
        <f>VLOOKUP($B45,'raw data'!$A:$JI,$AF45+AV$2,FALSE())</f>
        <v>Difficult</v>
      </c>
      <c r="AW45" s="8" t="str">
        <f>VLOOKUP($B45,'raw data'!$A:$JI,$AF45+AW$2,FALSE())</f>
        <v>Customer's browser infected by Trojan and this leads to alteration of transaction data,Fake banking app offered on application store and this leads to sniffing customer credentials,Fake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credentials,Spear-phishing attack on customers leads to sniffing customer credentials. Which leads to unauthorized access to customer account via web application.,Unauthorized access to customer account via fake app,Unauthorized access to customer account via web application,Unauthorized transaction via Poste App,Unauthorized transaction via web application</v>
      </c>
      <c r="AX45" s="8" t="str">
        <f>VLOOKUP($B45,'raw data'!$A:$JI,$AF45+AX$2,FALSE())</f>
        <v>Unsure</v>
      </c>
      <c r="AY45" s="8" t="str">
        <f>VLOOKUP($B45,'raw data'!$A:$JI,$AF45+AY$2,FALSE())</f>
        <v>On average</v>
      </c>
      <c r="AZ45" s="8">
        <f>IF($G45="P1",ColumnsReferences!$B$9,ColumnsReferences!$C$9)</f>
        <v>166</v>
      </c>
      <c r="BA45" s="8">
        <f>VLOOKUP($B45,'raw data'!$A:$JI,$AZ45,FALSE())</f>
        <v>36.847000000000001</v>
      </c>
      <c r="BB45" s="8" t="str">
        <f>IF($G45="P2",VLOOKUP($B45,'raw data'!$A:$JI,$AZ45+2,FALSE()),"-99")</f>
        <v>Strongly disagree</v>
      </c>
      <c r="BC45" s="8" t="str">
        <f>IF($G45="P1",VLOOKUP($B45,'raw data'!$A:$JI,$AZ45+BC$2,FALSE()),VLOOKUP($B45,'raw data'!$A:$JI,$AZ45+BC$2+1,FALSE()))</f>
        <v>Strongly agree</v>
      </c>
      <c r="BD45" s="8" t="str">
        <f>IF($G45="P1",VLOOKUP($B45,'raw data'!$A:$JI,$AZ45+BD$2,FALSE()),VLOOKUP($B45,'raw data'!$A:$JI,$AZ45+BD$2+1,FALSE()))</f>
        <v>Agree</v>
      </c>
      <c r="BE45" s="8" t="str">
        <f>IF($G45="P1",VLOOKUP($B45,'raw data'!$A:$JI,$AZ45+BE$2,FALSE()),VLOOKUP($B45,'raw data'!$A:$JI,$AZ45+BE$2+1,FALSE()))</f>
        <v>Agree</v>
      </c>
      <c r="BF45" s="8" t="str">
        <f>IF($G45="P1",VLOOKUP($B45,'raw data'!$A:$JI,$AZ45+BF$2,FALSE()),VLOOKUP($B45,'raw data'!$A:$JI,$AZ45+BF$2+1,FALSE()))</f>
        <v>Agree</v>
      </c>
      <c r="BG45" s="8" t="str">
        <f>IF($G45="P1",VLOOKUP($B45,'raw data'!$A:$JI,$AZ45+BG$2,FALSE()),VLOOKUP($B45,'raw data'!$A:$JI,$AZ45+BG$2+1,FALSE()))</f>
        <v>Strongly disagree</v>
      </c>
      <c r="BH45" s="8" t="str">
        <f>IF($G45="P1",IF($E45="Tabular",VLOOKUP($B45,'raw data'!$A:$JI,$AZ45+BH$2+2,FALSE()),VLOOKUP($B45,'raw data'!$A:$JI,$AZ45+BH$2,FALSE())),"-99")</f>
        <v>-99</v>
      </c>
      <c r="BI45" s="8" t="str">
        <f>IF($G45="P2",IF($E45="Tabular",VLOOKUP($B45,'raw data'!$A:$JI,$AZ45+BI$2+2,FALSE()),VLOOKUP($B45,'raw data'!$A:$JI,$AZ45+BI$2,FALSE())),"-99")</f>
        <v>Strongly disagree</v>
      </c>
      <c r="BJ45" s="8" t="str">
        <f>IF(G45="P1",IF($E45="Tabular",VLOOKUP($B45,'raw data'!$A:$JI,$AZ45+BJ$2+2,FALSE()),VLOOKUP($B45,'raw data'!$A:$JI,$AZ45+BJ$2,FALSE())),IF($E45="Tabular",VLOOKUP($B45,'raw data'!$A:$JI,$AZ45+BJ$2+3,FALSE()),VLOOKUP($B45,'raw data'!$A:$JI,$AZ45+BJ$2+1,FALSE())))</f>
        <v>Disagree</v>
      </c>
      <c r="BK45" s="8" t="str">
        <f>IF(G45="P1",VLOOKUP($B45,'raw data'!$A:$JI,$AZ45+BK$2,FALSE()),VLOOKUP($B45,'raw data'!$A:$JI,$AZ45+BK$2+1,FALSE()))</f>
        <v>Agree</v>
      </c>
    </row>
    <row r="46" spans="1:63" x14ac:dyDescent="0.2">
      <c r="A46" s="8" t="str">
        <f t="shared" si="3"/>
        <v>R_2cA6aCrtooXvx9U-P1</v>
      </c>
      <c r="B46" s="8" t="s">
        <v>916</v>
      </c>
      <c r="C46" s="8">
        <f>VLOOKUP($B46,'raw data'!$A:$JI,7,FALSE())</f>
        <v>3129</v>
      </c>
      <c r="D46" s="8" t="str">
        <f>VLOOKUP($B46,'raw data'!$A:$JI,268,FALSE())</f>
        <v>UML-G1</v>
      </c>
      <c r="E46" s="8" t="str">
        <f t="shared" si="4"/>
        <v>UML</v>
      </c>
      <c r="F46" s="8" t="str">
        <f t="shared" si="5"/>
        <v>G1</v>
      </c>
      <c r="G46" s="8" t="s">
        <v>534</v>
      </c>
      <c r="H46" s="8">
        <f>VLOOKUP($B46,'raw data'!$A:$JI,21,FALSE())</f>
        <v>352.73</v>
      </c>
      <c r="I46" s="8">
        <f>VLOOKUP($B46,'raw data'!$A:$JI,26,FALSE())</f>
        <v>19.581</v>
      </c>
      <c r="J46" s="8">
        <f>VLOOKUP($B46,'raw data'!$A:$JI,27+J$2,FALSE())</f>
        <v>23</v>
      </c>
      <c r="K46" s="8" t="str">
        <f>VLOOKUP($B46,'raw data'!$A:$JI,27+K$2,FALSE())</f>
        <v>Male</v>
      </c>
      <c r="L46" s="8" t="str">
        <f>VLOOKUP($B46,'raw data'!$A:$JI,27+L$2,FALSE())</f>
        <v>No</v>
      </c>
      <c r="M46" s="8" t="str">
        <f>VLOOKUP($B46,'raw data'!$A:$JI,27+M$2,FALSE())</f>
        <v>Advanced (C1)</v>
      </c>
      <c r="N46" s="8">
        <f>VLOOKUP($B46,'raw data'!$A:$JI,27+N$2,FALSE())</f>
        <v>5</v>
      </c>
      <c r="O46" s="8" t="str">
        <f>VLOOKUP($B46,'raw data'!$A:$JI,27+O$2,FALSE())</f>
        <v>Computer Science, Cyber Security</v>
      </c>
      <c r="P46" s="8" t="str">
        <f>VLOOKUP($B46,'raw data'!$A:$JI,27+P$2,FALSE())</f>
        <v>Yes</v>
      </c>
      <c r="Q46" s="8">
        <f>VLOOKUP($B46,'raw data'!$A:$JI,27+Q$2,FALSE())</f>
        <v>3</v>
      </c>
      <c r="R46" s="8" t="str">
        <f>VLOOKUP($B46,'raw data'!$A:$JI,27+R$2,FALSE())</f>
        <v>Developer</v>
      </c>
      <c r="S46" s="8" t="str">
        <f>VLOOKUP($B46,'raw data'!$A:$JI,27+S$2,FALSE())</f>
        <v>No</v>
      </c>
      <c r="T46" s="8">
        <f>VLOOKUP($B46,'raw data'!$A:$JI,27+T$2,FALSE())</f>
        <v>0</v>
      </c>
      <c r="U46" s="8" t="str">
        <f>VLOOKUP($B46,'raw data'!$A:$JI,27+U$2,FALSE())</f>
        <v>ISO 27001</v>
      </c>
      <c r="V46" s="8">
        <f>VLOOKUP($B46,'raw data'!$A:$JI,27+V$2,FALSE())</f>
        <v>-99</v>
      </c>
      <c r="W46" s="8" t="str">
        <f>VLOOKUP($B46,'raw data'!$A:$JI,27+W$2,FALSE())</f>
        <v>Beginner</v>
      </c>
      <c r="X46" s="8" t="str">
        <f>VLOOKUP($B46,'raw data'!$A:$JI,27+X$2,FALSE())</f>
        <v>Beginner</v>
      </c>
      <c r="Y46" s="8" t="str">
        <f>VLOOKUP($B46,'raw data'!$A:$JI,27+Y$2,FALSE())</f>
        <v>Competent</v>
      </c>
      <c r="Z46" s="8" t="str">
        <f>VLOOKUP($B46,'raw data'!$A:$JI,27+Z$2,FALSE())</f>
        <v>Novice</v>
      </c>
      <c r="AA46" s="8" t="str">
        <f>VLOOKUP($B46,'raw data'!$A:$JI,27+AA$2,FALSE())</f>
        <v>Beginner</v>
      </c>
      <c r="AB46" s="8" t="str">
        <f>VLOOKUP($B46,'raw data'!$A:$JI,27+AB$2,FALSE())</f>
        <v>Novice</v>
      </c>
      <c r="AC46" s="8" t="str">
        <f>VLOOKUP($B46,'raw data'!$A:$JI,27+AC$2,FALSE())</f>
        <v>Beginner</v>
      </c>
      <c r="AD46" s="8" t="str">
        <f>VLOOKUP($B46,'raw data'!$A:$JI,27+AD$2,FALSE())</f>
        <v>Beginner</v>
      </c>
      <c r="AE46" s="8">
        <f>IF($G46="P1",VLOOKUP($B46,'raw data'!$A:$JI,ColumnsReferences!$B$2,FALSE()),VLOOKUP($B46,'raw data'!$A:$JI,ColumnsReferences!$C$2,FALSE()))</f>
        <v>508.173</v>
      </c>
      <c r="AF46" s="8">
        <f>IF($G46="P1",VLOOKUP($D46,ColumnsReferences!$A:$C,2,FALSE()),VLOOKUP($D46,ColumnsReferences!$A:$C,3,FALSE()))</f>
        <v>55</v>
      </c>
      <c r="AG46" s="8">
        <f>VLOOKUP($B46,'raw data'!$A:$JI,$AF46,FALSE())</f>
        <v>1067.8689999999999</v>
      </c>
      <c r="AH46" s="8" t="str">
        <f>VLOOKUP($B46,'raw data'!$A:$JI,$AF46+AH$2,FALSE())</f>
        <v>Minor</v>
      </c>
      <c r="AI46" s="8" t="str">
        <f>VLOOKUP($B46,'raw data'!$A:$JI,$AF46+AI$2,FALSE())</f>
        <v>Sure enough</v>
      </c>
      <c r="AJ46" s="8" t="str">
        <f>VLOOKUP($B46,'raw data'!$A:$JI,$AF46+AJ$2,FALSE())</f>
        <v>On average</v>
      </c>
      <c r="AK46" s="8" t="str">
        <f>VLOOKUP($B46,'raw data'!$A:$JI,$AF46+AK$2,FALSE())</f>
        <v>Availability of service,Integrity of account data</v>
      </c>
      <c r="AL46" s="8" t="str">
        <f>VLOOKUP($B46,'raw data'!$A:$JI,$AF46+AL$2,FALSE())</f>
        <v>Very sure</v>
      </c>
      <c r="AM46" s="8" t="str">
        <f>VLOOKUP($B46,'raw data'!$A:$JI,$AF46+AM$2,FALSE())</f>
        <v>Simple</v>
      </c>
      <c r="AN46" s="8" t="str">
        <f>VLOOKUP($B46,'raw data'!$A:$JI,$AF46+AN$2,FALSE())</f>
        <v>Conduct regular searches for fake apps,Regularly inform customers about security best practices,Strengthen authentication of transaction in web application</v>
      </c>
      <c r="AO46" s="8" t="str">
        <f>VLOOKUP($B46,'raw data'!$A:$JI,$AF46+AO$2,FALSE())</f>
        <v>Sure enough</v>
      </c>
      <c r="AP46" s="8" t="str">
        <f>VLOOKUP($B46,'raw data'!$A:$JI,$AF46+AP$2,FALSE())</f>
        <v>Difficult</v>
      </c>
      <c r="AQ46" s="8" t="str">
        <f>VLOOKUP($B46,'raw data'!$A:$JI,$AF46+AQ$2,FALSE())</f>
        <v>Unauthorized access to customer account via web application</v>
      </c>
      <c r="AR46" s="8" t="str">
        <f>VLOOKUP($B46,'raw data'!$A:$JI,$AF46+AR$2,FALSE())</f>
        <v>Sure</v>
      </c>
      <c r="AS46" s="8" t="str">
        <f>VLOOKUP($B46,'raw data'!$A:$JI,$AF46+AS$2,FALSE())</f>
        <v>Simple</v>
      </c>
      <c r="AT46" s="8" t="str">
        <f>VLOOKUP($B46,'raw data'!$A:$JI,$AF46+AT$2,FALSE())</f>
        <v>Online banking service goes down,Unauthorized transaction via web application</v>
      </c>
      <c r="AU46" s="8" t="str">
        <f>VLOOKUP($B46,'raw data'!$A:$JI,$AF46+AU$2,FALSE())</f>
        <v>Sure</v>
      </c>
      <c r="AV46" s="8" t="str">
        <f>VLOOKUP($B46,'raw data'!$A:$JI,$AF46+AV$2,FALSE())</f>
        <v>Simple</v>
      </c>
      <c r="AW46" s="8" t="str">
        <f>VLOOKUP($B46,'raw data'!$A:$JI,$AF46+AW$2,FALSE())</f>
        <v>Unauthorized transaction via Poste App</v>
      </c>
      <c r="AX46" s="8" t="str">
        <f>VLOOKUP($B46,'raw data'!$A:$JI,$AF46+AX$2,FALSE())</f>
        <v>Sure</v>
      </c>
      <c r="AY46" s="8" t="str">
        <f>VLOOKUP($B46,'raw data'!$A:$JI,$AF46+AY$2,FALSE())</f>
        <v>Simple</v>
      </c>
      <c r="AZ46" s="8">
        <f>IF($G46="P1",ColumnsReferences!$B$9,ColumnsReferences!$C$9)</f>
        <v>99</v>
      </c>
      <c r="BA46" s="8">
        <f>VLOOKUP($B46,'raw data'!$A:$JI,$AZ46,FALSE())</f>
        <v>72.070999999999998</v>
      </c>
      <c r="BB46" s="8" t="str">
        <f>IF($G46="P2",VLOOKUP($B46,'raw data'!$A:$JI,$AZ46+2,FALSE()),"-99")</f>
        <v>-99</v>
      </c>
      <c r="BC46" s="8" t="str">
        <f>IF($G46="P1",VLOOKUP($B46,'raw data'!$A:$JI,$AZ46+BC$2,FALSE()),VLOOKUP($B46,'raw data'!$A:$JI,$AZ46+BC$2+1,FALSE()))</f>
        <v>Strongly agree</v>
      </c>
      <c r="BD46" s="8" t="str">
        <f>IF($G46="P1",VLOOKUP($B46,'raw data'!$A:$JI,$AZ46+BD$2,FALSE()),VLOOKUP($B46,'raw data'!$A:$JI,$AZ46+BD$2+1,FALSE()))</f>
        <v>Agree</v>
      </c>
      <c r="BE46" s="8" t="str">
        <f>IF($G46="P1",VLOOKUP($B46,'raw data'!$A:$JI,$AZ46+BE$2,FALSE()),VLOOKUP($B46,'raw data'!$A:$JI,$AZ46+BE$2+1,FALSE()))</f>
        <v>Agree</v>
      </c>
      <c r="BF46" s="8" t="str">
        <f>IF($G46="P1",VLOOKUP($B46,'raw data'!$A:$JI,$AZ46+BF$2,FALSE()),VLOOKUP($B46,'raw data'!$A:$JI,$AZ46+BF$2+1,FALSE()))</f>
        <v>Agree</v>
      </c>
      <c r="BG46" s="8" t="str">
        <f>IF($G46="P1",VLOOKUP($B46,'raw data'!$A:$JI,$AZ46+BG$2,FALSE()),VLOOKUP($B46,'raw data'!$A:$JI,$AZ46+BG$2+1,FALSE()))</f>
        <v>Agree</v>
      </c>
      <c r="BH46" s="8" t="str">
        <f>IF($G46="P1",IF($E46="Tabular",VLOOKUP($B46,'raw data'!$A:$JI,$AZ46+BH$2+2,FALSE()),VLOOKUP($B46,'raw data'!$A:$JI,$AZ46+BH$2,FALSE())),"-99")</f>
        <v>Agree</v>
      </c>
      <c r="BI46" s="8" t="str">
        <f>IF($G46="P2",IF($E46="Tabular",VLOOKUP($B46,'raw data'!$A:$JI,$AZ46+BI$2+2,FALSE()),VLOOKUP($B46,'raw data'!$A:$JI,$AZ46+BI$2,FALSE())),"-99")</f>
        <v>-99</v>
      </c>
      <c r="BJ46" s="8" t="str">
        <f>IF(G46="P1",IF($E46="Tabular",VLOOKUP($B46,'raw data'!$A:$JI,$AZ46+BJ$2+2,FALSE()),VLOOKUP($B46,'raw data'!$A:$JI,$AZ46+BJ$2,FALSE())),IF($E46="Tabular",VLOOKUP($B46,'raw data'!$A:$JI,$AZ46+BJ$2+3,FALSE()),VLOOKUP($B46,'raw data'!$A:$JI,$AZ46+BJ$2+1,FALSE())))</f>
        <v>Agree</v>
      </c>
      <c r="BK46" s="8" t="str">
        <f>IF(G46="P1",VLOOKUP($B46,'raw data'!$A:$JI,$AZ46+BK$2,FALSE()),VLOOKUP($B46,'raw data'!$A:$JI,$AZ46+BK$2+1,FALSE()))</f>
        <v>Agree</v>
      </c>
    </row>
    <row r="47" spans="1:63" x14ac:dyDescent="0.2">
      <c r="A47" s="8" t="str">
        <f t="shared" si="3"/>
        <v>R_2cA6aCrtooXvx9U-P2</v>
      </c>
      <c r="B47" s="8" t="s">
        <v>916</v>
      </c>
      <c r="C47" s="8">
        <f>VLOOKUP($B47,'raw data'!$A:$JI,7,FALSE())</f>
        <v>3129</v>
      </c>
      <c r="D47" s="8" t="str">
        <f>VLOOKUP($B47,'raw data'!$A:$JI,268,FALSE())</f>
        <v>UML-G1</v>
      </c>
      <c r="E47" s="8" t="str">
        <f t="shared" si="4"/>
        <v>UML</v>
      </c>
      <c r="F47" s="8" t="str">
        <f t="shared" si="5"/>
        <v>G1</v>
      </c>
      <c r="G47" s="10" t="s">
        <v>536</v>
      </c>
      <c r="H47" s="8">
        <f>VLOOKUP($B47,'raw data'!$A:$JI,21,FALSE())</f>
        <v>352.73</v>
      </c>
      <c r="I47" s="8">
        <f>VLOOKUP($B47,'raw data'!$A:$JI,26,FALSE())</f>
        <v>19.581</v>
      </c>
      <c r="J47" s="8">
        <f>VLOOKUP($B47,'raw data'!$A:$JI,27+J$2,FALSE())</f>
        <v>23</v>
      </c>
      <c r="K47" s="8" t="str">
        <f>VLOOKUP($B47,'raw data'!$A:$JI,27+K$2,FALSE())</f>
        <v>Male</v>
      </c>
      <c r="L47" s="8" t="str">
        <f>VLOOKUP($B47,'raw data'!$A:$JI,27+L$2,FALSE())</f>
        <v>No</v>
      </c>
      <c r="M47" s="8" t="str">
        <f>VLOOKUP($B47,'raw data'!$A:$JI,27+M$2,FALSE())</f>
        <v>Advanced (C1)</v>
      </c>
      <c r="N47" s="8">
        <f>VLOOKUP($B47,'raw data'!$A:$JI,27+N$2,FALSE())</f>
        <v>5</v>
      </c>
      <c r="O47" s="8" t="str">
        <f>VLOOKUP($B47,'raw data'!$A:$JI,27+O$2,FALSE())</f>
        <v>Computer Science, Cyber Security</v>
      </c>
      <c r="P47" s="8" t="str">
        <f>VLOOKUP($B47,'raw data'!$A:$JI,27+P$2,FALSE())</f>
        <v>Yes</v>
      </c>
      <c r="Q47" s="8">
        <f>VLOOKUP($B47,'raw data'!$A:$JI,27+Q$2,FALSE())</f>
        <v>3</v>
      </c>
      <c r="R47" s="8" t="str">
        <f>VLOOKUP($B47,'raw data'!$A:$JI,27+R$2,FALSE())</f>
        <v>Developer</v>
      </c>
      <c r="S47" s="8" t="str">
        <f>VLOOKUP($B47,'raw data'!$A:$JI,27+S$2,FALSE())</f>
        <v>No</v>
      </c>
      <c r="T47" s="8">
        <f>VLOOKUP($B47,'raw data'!$A:$JI,27+T$2,FALSE())</f>
        <v>0</v>
      </c>
      <c r="U47" s="8" t="str">
        <f>VLOOKUP($B47,'raw data'!$A:$JI,27+U$2,FALSE())</f>
        <v>ISO 27001</v>
      </c>
      <c r="V47" s="8">
        <f>VLOOKUP($B47,'raw data'!$A:$JI,27+V$2,FALSE())</f>
        <v>-99</v>
      </c>
      <c r="W47" s="8" t="str">
        <f>VLOOKUP($B47,'raw data'!$A:$JI,27+W$2,FALSE())</f>
        <v>Beginner</v>
      </c>
      <c r="X47" s="8" t="str">
        <f>VLOOKUP($B47,'raw data'!$A:$JI,27+X$2,FALSE())</f>
        <v>Beginner</v>
      </c>
      <c r="Y47" s="8" t="str">
        <f>VLOOKUP($B47,'raw data'!$A:$JI,27+Y$2,FALSE())</f>
        <v>Competent</v>
      </c>
      <c r="Z47" s="8" t="str">
        <f>VLOOKUP($B47,'raw data'!$A:$JI,27+Z$2,FALSE())</f>
        <v>Novice</v>
      </c>
      <c r="AA47" s="8" t="str">
        <f>VLOOKUP($B47,'raw data'!$A:$JI,27+AA$2,FALSE())</f>
        <v>Beginner</v>
      </c>
      <c r="AB47" s="8" t="str">
        <f>VLOOKUP($B47,'raw data'!$A:$JI,27+AB$2,FALSE())</f>
        <v>Novice</v>
      </c>
      <c r="AC47" s="8" t="str">
        <f>VLOOKUP($B47,'raw data'!$A:$JI,27+AC$2,FALSE())</f>
        <v>Beginner</v>
      </c>
      <c r="AD47" s="8" t="str">
        <f>VLOOKUP($B47,'raw data'!$A:$JI,27+AD$2,FALSE())</f>
        <v>Beginner</v>
      </c>
      <c r="AE47" s="8">
        <f>IF($G47="P1",VLOOKUP($B47,'raw data'!$A:$JI,ColumnsReferences!$B$2,FALSE()),VLOOKUP($B47,'raw data'!$A:$JI,ColumnsReferences!$C$2,FALSE()))</f>
        <v>300.00400000000002</v>
      </c>
      <c r="AF47" s="8">
        <f>IF($G47="P1",VLOOKUP($D47,ColumnsReferences!$A:$C,2,FALSE()),VLOOKUP($D47,ColumnsReferences!$A:$C,3,FALSE()))</f>
        <v>122</v>
      </c>
      <c r="AG47" s="8">
        <f>VLOOKUP($B47,'raw data'!$A:$JI,$AF47,FALSE())</f>
        <v>456.01299999999998</v>
      </c>
      <c r="AH47" s="8" t="str">
        <f>VLOOKUP($B47,'raw data'!$A:$JI,$AF47+AH$2,FALSE())</f>
        <v>Lack of mechanisms for authentication of app,Poor security awareness</v>
      </c>
      <c r="AI47" s="8" t="str">
        <f>VLOOKUP($B47,'raw data'!$A:$JI,$AF47+AI$2,FALSE())</f>
        <v>Sure enough</v>
      </c>
      <c r="AJ47" s="8" t="str">
        <f>VLOOKUP($B47,'raw data'!$A:$JI,$AF47+AJ$2,FALSE())</f>
        <v>Simple</v>
      </c>
      <c r="AK47" s="8" t="str">
        <f>VLOOKUP($B47,'raw data'!$A:$JI,$AF47+AK$2,FALSE())</f>
        <v>Unauthorized access to customer account via web application,Unauthorized transaction via web application</v>
      </c>
      <c r="AL47" s="8" t="str">
        <f>VLOOKUP($B47,'raw data'!$A:$JI,$AF47+AL$2,FALSE())</f>
        <v>Sure enough</v>
      </c>
      <c r="AM47" s="8" t="str">
        <f>VLOOKUP($B47,'raw data'!$A:$JI,$AF47+AM$2,FALSE())</f>
        <v>Simple</v>
      </c>
      <c r="AN47" s="8" t="str">
        <f>VLOOKUP($B47,'raw data'!$A:$JI,$AF47+AN$2,FALSE())</f>
        <v>Customer's browser infected by Trojan,Fake banking app offered on application store,Keylogger installed on computer,Smartphone infected by malware,Sniffing of customer credentials,Spear-phishing attack on customers</v>
      </c>
      <c r="AO47" s="8" t="str">
        <f>VLOOKUP($B47,'raw data'!$A:$JI,$AF47+AO$2,FALSE())</f>
        <v>Not sure enough</v>
      </c>
      <c r="AP47" s="8" t="str">
        <f>VLOOKUP($B47,'raw data'!$A:$JI,$AF47+AP$2,FALSE())</f>
        <v>Simple</v>
      </c>
      <c r="AQ47" s="8" t="str">
        <f>VLOOKUP($B47,'raw data'!$A:$JI,$AF47+AQ$2,FALSE())</f>
        <v>Cyber criminal,Hacker</v>
      </c>
      <c r="AR47" s="8" t="str">
        <f>VLOOKUP($B47,'raw data'!$A:$JI,$AF47+AR$2,FALSE())</f>
        <v>Sure enough</v>
      </c>
      <c r="AS47" s="8" t="str">
        <f>VLOOKUP($B47,'raw data'!$A:$JI,$AF47+AS$2,FALSE())</f>
        <v>Simple</v>
      </c>
      <c r="AT47" s="8" t="str">
        <f>VLOOKUP($B47,'raw data'!$A:$JI,$AF47+AT$2,FALSE())</f>
        <v>Minor</v>
      </c>
      <c r="AU47" s="8" t="str">
        <f>VLOOKUP($B47,'raw data'!$A:$JI,$AF47+AU$2,FALSE())</f>
        <v>Sure</v>
      </c>
      <c r="AV47" s="8" t="str">
        <f>VLOOKUP($B47,'raw data'!$A:$JI,$AF47+AV$2,FALSE())</f>
        <v>Simple</v>
      </c>
      <c r="AW47" s="8" t="str">
        <f>VLOOKUP($B47,'raw data'!$A:$JI,$AF47+AW$2,FALSE())</f>
        <v>Insufficient detection of spyware,Lack of mechanisms for authentication of app,Poor security awareness,Use of web application</v>
      </c>
      <c r="AX47" s="8" t="str">
        <f>VLOOKUP($B47,'raw data'!$A:$JI,$AF47+AX$2,FALSE())</f>
        <v>Sure enough</v>
      </c>
      <c r="AY47" s="8" t="str">
        <f>VLOOKUP($B47,'raw data'!$A:$JI,$AF47+AY$2,FALSE())</f>
        <v>Simple</v>
      </c>
      <c r="AZ47" s="8">
        <f>IF($G47="P1",ColumnsReferences!$B$9,ColumnsReferences!$C$9)</f>
        <v>166</v>
      </c>
      <c r="BA47" s="8">
        <f>VLOOKUP($B47,'raw data'!$A:$JI,$AZ47,FALSE())</f>
        <v>38.28</v>
      </c>
      <c r="BB47" s="8" t="str">
        <f>IF($G47="P2",VLOOKUP($B47,'raw data'!$A:$JI,$AZ47+2,FALSE()),"-99")</f>
        <v>Agree</v>
      </c>
      <c r="BC47" s="8" t="str">
        <f>IF($G47="P1",VLOOKUP($B47,'raw data'!$A:$JI,$AZ47+BC$2,FALSE()),VLOOKUP($B47,'raw data'!$A:$JI,$AZ47+BC$2+1,FALSE()))</f>
        <v>Agree</v>
      </c>
      <c r="BD47" s="8" t="str">
        <f>IF($G47="P1",VLOOKUP($B47,'raw data'!$A:$JI,$AZ47+BD$2,FALSE()),VLOOKUP($B47,'raw data'!$A:$JI,$AZ47+BD$2+1,FALSE()))</f>
        <v>Strongly agree</v>
      </c>
      <c r="BE47" s="8" t="str">
        <f>IF($G47="P1",VLOOKUP($B47,'raw data'!$A:$JI,$AZ47+BE$2,FALSE()),VLOOKUP($B47,'raw data'!$A:$JI,$AZ47+BE$2+1,FALSE()))</f>
        <v>Strongly agree</v>
      </c>
      <c r="BF47" s="8" t="str">
        <f>IF($G47="P1",VLOOKUP($B47,'raw data'!$A:$JI,$AZ47+BF$2,FALSE()),VLOOKUP($B47,'raw data'!$A:$JI,$AZ47+BF$2+1,FALSE()))</f>
        <v>Agree</v>
      </c>
      <c r="BG47" s="8" t="str">
        <f>IF($G47="P1",VLOOKUP($B47,'raw data'!$A:$JI,$AZ47+BG$2,FALSE()),VLOOKUP($B47,'raw data'!$A:$JI,$AZ47+BG$2+1,FALSE()))</f>
        <v>Agree</v>
      </c>
      <c r="BH47" s="8" t="str">
        <f>IF($G47="P1",IF($E47="Tabular",VLOOKUP($B47,'raw data'!$A:$JI,$AZ47+BH$2+2,FALSE()),VLOOKUP($B47,'raw data'!$A:$JI,$AZ47+BH$2,FALSE())),"-99")</f>
        <v>-99</v>
      </c>
      <c r="BI47" s="8" t="str">
        <f>IF($G47="P2",IF($E47="Tabular",VLOOKUP($B47,'raw data'!$A:$JI,$AZ47+BI$2+2,FALSE()),VLOOKUP($B47,'raw data'!$A:$JI,$AZ47+BI$2,FALSE())),"-99")</f>
        <v>Agree</v>
      </c>
      <c r="BJ47" s="8" t="str">
        <f>IF(G47="P1",IF($E47="Tabular",VLOOKUP($B47,'raw data'!$A:$JI,$AZ47+BJ$2+2,FALSE()),VLOOKUP($B47,'raw data'!$A:$JI,$AZ47+BJ$2,FALSE())),IF($E47="Tabular",VLOOKUP($B47,'raw data'!$A:$JI,$AZ47+BJ$2+3,FALSE()),VLOOKUP($B47,'raw data'!$A:$JI,$AZ47+BJ$2+1,FALSE())))</f>
        <v>Agree</v>
      </c>
      <c r="BK47" s="8" t="str">
        <f>IF(G47="P1",VLOOKUP($B47,'raw data'!$A:$JI,$AZ47+BK$2,FALSE()),VLOOKUP($B47,'raw data'!$A:$JI,$AZ47+BK$2+1,FALSE()))</f>
        <v>Agree</v>
      </c>
    </row>
    <row r="48" spans="1:63" x14ac:dyDescent="0.2">
      <c r="A48" s="8" t="str">
        <f t="shared" si="3"/>
        <v>R_2CkwP098yjFCt2t-P1</v>
      </c>
      <c r="B48" s="8" t="s">
        <v>688</v>
      </c>
      <c r="C48" s="8">
        <f>VLOOKUP($B48,'raw data'!$A:$JI,7,FALSE())</f>
        <v>2198</v>
      </c>
      <c r="D48" s="8" t="str">
        <f>VLOOKUP($B48,'raw data'!$A:$JI,268,FALSE())</f>
        <v>UML-G2</v>
      </c>
      <c r="E48" s="8" t="str">
        <f t="shared" si="4"/>
        <v>UML</v>
      </c>
      <c r="F48" s="8" t="str">
        <f t="shared" si="5"/>
        <v>G2</v>
      </c>
      <c r="G48" s="8" t="s">
        <v>534</v>
      </c>
      <c r="H48" s="8">
        <f>VLOOKUP($B48,'raw data'!$A:$JI,21,FALSE())</f>
        <v>114.004</v>
      </c>
      <c r="I48" s="8">
        <f>VLOOKUP($B48,'raw data'!$A:$JI,26,FALSE())</f>
        <v>8.0169999999999995</v>
      </c>
      <c r="J48" s="8">
        <f>VLOOKUP($B48,'raw data'!$A:$JI,27+J$2,FALSE())</f>
        <v>23</v>
      </c>
      <c r="K48" s="8" t="str">
        <f>VLOOKUP($B48,'raw data'!$A:$JI,27+K$2,FALSE())</f>
        <v>Male</v>
      </c>
      <c r="L48" s="8" t="str">
        <f>VLOOKUP($B48,'raw data'!$A:$JI,27+L$2,FALSE())</f>
        <v>No</v>
      </c>
      <c r="M48" s="8" t="str">
        <f>VLOOKUP($B48,'raw data'!$A:$JI,27+M$2,FALSE())</f>
        <v>Proficient (C2)</v>
      </c>
      <c r="N48" s="8">
        <f>VLOOKUP($B48,'raw data'!$A:$JI,27+N$2,FALSE())</f>
        <v>5</v>
      </c>
      <c r="O48" s="8" t="str">
        <f>VLOOKUP($B48,'raw data'!$A:$JI,27+O$2,FALSE())</f>
        <v>Computer Science</v>
      </c>
      <c r="P48" s="8" t="str">
        <f>VLOOKUP($B48,'raw data'!$A:$JI,27+P$2,FALSE())</f>
        <v>No</v>
      </c>
      <c r="Q48" s="8">
        <f>VLOOKUP($B48,'raw data'!$A:$JI,27+Q$2,FALSE())</f>
        <v>0</v>
      </c>
      <c r="R48" s="8">
        <f>VLOOKUP($B48,'raw data'!$A:$JI,27+R$2,FALSE())</f>
        <v>0</v>
      </c>
      <c r="S48" s="8" t="str">
        <f>VLOOKUP($B48,'raw data'!$A:$JI,27+S$2,FALSE())</f>
        <v>No</v>
      </c>
      <c r="T48" s="8">
        <f>VLOOKUP($B48,'raw data'!$A:$JI,27+T$2,FALSE())</f>
        <v>0</v>
      </c>
      <c r="U48" s="8" t="str">
        <f>VLOOKUP($B48,'raw data'!$A:$JI,27+U$2,FALSE())</f>
        <v>None</v>
      </c>
      <c r="V48" s="8">
        <f>VLOOKUP($B48,'raw data'!$A:$JI,27+V$2,FALSE())</f>
        <v>-99</v>
      </c>
      <c r="W48" s="8" t="str">
        <f>VLOOKUP($B48,'raw data'!$A:$JI,27+W$2,FALSE())</f>
        <v>Beginner</v>
      </c>
      <c r="X48" s="8" t="str">
        <f>VLOOKUP($B48,'raw data'!$A:$JI,27+X$2,FALSE())</f>
        <v>Beginner</v>
      </c>
      <c r="Y48" s="8" t="str">
        <f>VLOOKUP($B48,'raw data'!$A:$JI,27+Y$2,FALSE())</f>
        <v>Beginner</v>
      </c>
      <c r="Z48" s="8" t="str">
        <f>VLOOKUP($B48,'raw data'!$A:$JI,27+Z$2,FALSE())</f>
        <v>Novice</v>
      </c>
      <c r="AA48" s="8" t="str">
        <f>VLOOKUP($B48,'raw data'!$A:$JI,27+AA$2,FALSE())</f>
        <v>Beginner</v>
      </c>
      <c r="AB48" s="8" t="str">
        <f>VLOOKUP($B48,'raw data'!$A:$JI,27+AB$2,FALSE())</f>
        <v>Competent</v>
      </c>
      <c r="AC48" s="8" t="str">
        <f>VLOOKUP($B48,'raw data'!$A:$JI,27+AC$2,FALSE())</f>
        <v>Competent</v>
      </c>
      <c r="AD48" s="8" t="str">
        <f>VLOOKUP($B48,'raw data'!$A:$JI,27+AD$2,FALSE())</f>
        <v>Beginner</v>
      </c>
      <c r="AE48" s="8">
        <f>IF($G48="P1",VLOOKUP($B48,'raw data'!$A:$JI,ColumnsReferences!$B$2,FALSE()),VLOOKUP($B48,'raw data'!$A:$JI,ColumnsReferences!$C$2,FALSE()))</f>
        <v>421.66500000000002</v>
      </c>
      <c r="AF48" s="8">
        <f>IF($G48="P1",VLOOKUP($D48,ColumnsReferences!$A:$C,2,FALSE()),VLOOKUP($D48,ColumnsReferences!$A:$C,3,FALSE()))</f>
        <v>77</v>
      </c>
      <c r="AG48" s="8">
        <f>VLOOKUP($B48,'raw data'!$A:$JI,$AF48,FALSE())</f>
        <v>733.23400000000004</v>
      </c>
      <c r="AH48" s="8" t="str">
        <f>VLOOKUP($B48,'raw data'!$A:$JI,$AF48+AH$2,FALSE())</f>
        <v>Lack of mechanisms for authentication of app,Weak malware protection</v>
      </c>
      <c r="AI48" s="8" t="str">
        <f>VLOOKUP($B48,'raw data'!$A:$JI,$AF48+AI$2,FALSE())</f>
        <v>Sure</v>
      </c>
      <c r="AJ48" s="8" t="str">
        <f>VLOOKUP($B48,'raw data'!$A:$JI,$AF48+AJ$2,FALSE())</f>
        <v>Simple</v>
      </c>
      <c r="AK48" s="8" t="str">
        <f>VLOOKUP($B48,'raw data'!$A:$JI,$AF48+AK$2,FALSE())</f>
        <v>Confidentiality of customer data,Integrity of account data,User authenticity</v>
      </c>
      <c r="AL48" s="8" t="str">
        <f>VLOOKUP($B48,'raw data'!$A:$JI,$AF48+AL$2,FALSE())</f>
        <v>Very sure</v>
      </c>
      <c r="AM48" s="8" t="str">
        <f>VLOOKUP($B48,'raw data'!$A:$JI,$AF48+AM$2,FALSE())</f>
        <v>Simple</v>
      </c>
      <c r="AN48" s="8" t="str">
        <f>VLOOKUP($B48,'raw data'!$A:$JI,$AF48+AN$2,FALSE())</f>
        <v>Fake banking app offered on application store,Keylogger installed on computer,Sniffing of customer credentials,Spear-phishing attack on customers</v>
      </c>
      <c r="AO48" s="8" t="str">
        <f>VLOOKUP($B48,'raw data'!$A:$JI,$AF48+AO$2,FALSE())</f>
        <v>Sure</v>
      </c>
      <c r="AP48" s="8" t="str">
        <f>VLOOKUP($B48,'raw data'!$A:$JI,$AF48+AP$2,FALSE())</f>
        <v>Simple</v>
      </c>
      <c r="AQ48" s="8" t="str">
        <f>VLOOKUP($B48,'raw data'!$A:$JI,$AF48+AQ$2,FALSE())</f>
        <v>Cyber criminal,Hacker</v>
      </c>
      <c r="AR48" s="8" t="str">
        <f>VLOOKUP($B48,'raw data'!$A:$JI,$AF48+AR$2,FALSE())</f>
        <v>Very sure</v>
      </c>
      <c r="AS48" s="8" t="str">
        <f>VLOOKUP($B48,'raw data'!$A:$JI,$AF48+AS$2,FALSE())</f>
        <v>Simple</v>
      </c>
      <c r="AT48" s="8" t="str">
        <f>VLOOKUP($B48,'raw data'!$A:$JI,$AF48+AT$2,FALSE())</f>
        <v>Likely</v>
      </c>
      <c r="AU48" s="8" t="str">
        <f>VLOOKUP($B48,'raw data'!$A:$JI,$AF48+AU$2,FALSE())</f>
        <v>Very sure</v>
      </c>
      <c r="AV48" s="8" t="str">
        <f>VLOOKUP($B48,'raw data'!$A:$JI,$AF48+AV$2,FALSE())</f>
        <v>Simple</v>
      </c>
      <c r="AW48" s="8" t="str">
        <f>VLOOKUP($B48,'raw data'!$A:$JI,$AF48+AW$2,FALSE())</f>
        <v>Poor security awareness,Use of web application,Weak malware protection</v>
      </c>
      <c r="AX48" s="8" t="str">
        <f>VLOOKUP($B48,'raw data'!$A:$JI,$AF48+AX$2,FALSE())</f>
        <v>Sure</v>
      </c>
      <c r="AY48" s="8" t="str">
        <f>VLOOKUP($B48,'raw data'!$A:$JI,$AF48+AY$2,FALSE())</f>
        <v>Simple</v>
      </c>
      <c r="AZ48" s="8">
        <f>IF($G48="P1",ColumnsReferences!$B$9,ColumnsReferences!$C$9)</f>
        <v>99</v>
      </c>
      <c r="BA48" s="8">
        <f>VLOOKUP($B48,'raw data'!$A:$JI,$AZ48,FALSE())</f>
        <v>30.6</v>
      </c>
      <c r="BB48" s="8" t="str">
        <f>IF($G48="P2",VLOOKUP($B48,'raw data'!$A:$JI,$AZ48+2,FALSE()),"-99")</f>
        <v>-99</v>
      </c>
      <c r="BC48" s="8" t="str">
        <f>IF($G48="P1",VLOOKUP($B48,'raw data'!$A:$JI,$AZ48+BC$2,FALSE()),VLOOKUP($B48,'raw data'!$A:$JI,$AZ48+BC$2+1,FALSE()))</f>
        <v>Strongly agree</v>
      </c>
      <c r="BD48" s="8" t="str">
        <f>IF($G48="P1",VLOOKUP($B48,'raw data'!$A:$JI,$AZ48+BD$2,FALSE()),VLOOKUP($B48,'raw data'!$A:$JI,$AZ48+BD$2+1,FALSE()))</f>
        <v>Agree</v>
      </c>
      <c r="BE48" s="8" t="str">
        <f>IF($G48="P1",VLOOKUP($B48,'raw data'!$A:$JI,$AZ48+BE$2,FALSE()),VLOOKUP($B48,'raw data'!$A:$JI,$AZ48+BE$2+1,FALSE()))</f>
        <v>Strongly agree</v>
      </c>
      <c r="BF48" s="8" t="str">
        <f>IF($G48="P1",VLOOKUP($B48,'raw data'!$A:$JI,$AZ48+BF$2,FALSE()),VLOOKUP($B48,'raw data'!$A:$JI,$AZ48+BF$2+1,FALSE()))</f>
        <v>Agree</v>
      </c>
      <c r="BG48" s="8" t="str">
        <f>IF($G48="P1",VLOOKUP($B48,'raw data'!$A:$JI,$AZ48+BG$2,FALSE()),VLOOKUP($B48,'raw data'!$A:$JI,$AZ48+BG$2+1,FALSE()))</f>
        <v>Strongly agree</v>
      </c>
      <c r="BH48" s="8" t="str">
        <f>IF($G48="P1",IF($E48="Tabular",VLOOKUP($B48,'raw data'!$A:$JI,$AZ48+BH$2+2,FALSE()),VLOOKUP($B48,'raw data'!$A:$JI,$AZ48+BH$2,FALSE())),"-99")</f>
        <v>Strongly agree</v>
      </c>
      <c r="BI48" s="8" t="str">
        <f>IF($G48="P2",IF($E48="Tabular",VLOOKUP($B48,'raw data'!$A:$JI,$AZ48+BI$2+2,FALSE()),VLOOKUP($B48,'raw data'!$A:$JI,$AZ48+BI$2,FALSE())),"-99")</f>
        <v>-99</v>
      </c>
      <c r="BJ48" s="8" t="str">
        <f>IF(G48="P1",IF($E48="Tabular",VLOOKUP($B48,'raw data'!$A:$JI,$AZ48+BJ$2+2,FALSE()),VLOOKUP($B48,'raw data'!$A:$JI,$AZ48+BJ$2,FALSE())),IF($E48="Tabular",VLOOKUP($B48,'raw data'!$A:$JI,$AZ48+BJ$2+3,FALSE()),VLOOKUP($B48,'raw data'!$A:$JI,$AZ48+BJ$2+1,FALSE())))</f>
        <v>Strongly agree</v>
      </c>
      <c r="BK48" s="8" t="str">
        <f>IF(G48="P1",VLOOKUP($B48,'raw data'!$A:$JI,$AZ48+BK$2,FALSE()),VLOOKUP($B48,'raw data'!$A:$JI,$AZ48+BK$2+1,FALSE()))</f>
        <v>Strongly agree</v>
      </c>
    </row>
    <row r="49" spans="1:65" x14ac:dyDescent="0.2">
      <c r="A49" s="8" t="str">
        <f t="shared" si="3"/>
        <v>R_2CkwP098yjFCt2t-P2</v>
      </c>
      <c r="B49" s="8" t="s">
        <v>688</v>
      </c>
      <c r="C49" s="8">
        <f>VLOOKUP($B49,'raw data'!$A:$JI,7,FALSE())</f>
        <v>2198</v>
      </c>
      <c r="D49" s="8" t="str">
        <f>VLOOKUP($B49,'raw data'!$A:$JI,268,FALSE())</f>
        <v>UML-G2</v>
      </c>
      <c r="E49" s="8" t="str">
        <f t="shared" si="4"/>
        <v>UML</v>
      </c>
      <c r="F49" s="8" t="str">
        <f t="shared" si="5"/>
        <v>G2</v>
      </c>
      <c r="G49" s="10" t="s">
        <v>536</v>
      </c>
      <c r="H49" s="8">
        <f>VLOOKUP($B49,'raw data'!$A:$JI,21,FALSE())</f>
        <v>114.004</v>
      </c>
      <c r="I49" s="8">
        <f>VLOOKUP($B49,'raw data'!$A:$JI,26,FALSE())</f>
        <v>8.0169999999999995</v>
      </c>
      <c r="J49" s="8">
        <f>VLOOKUP($B49,'raw data'!$A:$JI,27+J$2,FALSE())</f>
        <v>23</v>
      </c>
      <c r="K49" s="8" t="str">
        <f>VLOOKUP($B49,'raw data'!$A:$JI,27+K$2,FALSE())</f>
        <v>Male</v>
      </c>
      <c r="L49" s="8" t="str">
        <f>VLOOKUP($B49,'raw data'!$A:$JI,27+L$2,FALSE())</f>
        <v>No</v>
      </c>
      <c r="M49" s="8" t="str">
        <f>VLOOKUP($B49,'raw data'!$A:$JI,27+M$2,FALSE())</f>
        <v>Proficient (C2)</v>
      </c>
      <c r="N49" s="8">
        <f>VLOOKUP($B49,'raw data'!$A:$JI,27+N$2,FALSE())</f>
        <v>5</v>
      </c>
      <c r="O49" s="8" t="str">
        <f>VLOOKUP($B49,'raw data'!$A:$JI,27+O$2,FALSE())</f>
        <v>Computer Science</v>
      </c>
      <c r="P49" s="8" t="str">
        <f>VLOOKUP($B49,'raw data'!$A:$JI,27+P$2,FALSE())</f>
        <v>No</v>
      </c>
      <c r="Q49" s="8">
        <f>VLOOKUP($B49,'raw data'!$A:$JI,27+Q$2,FALSE())</f>
        <v>0</v>
      </c>
      <c r="R49" s="8">
        <f>VLOOKUP($B49,'raw data'!$A:$JI,27+R$2,FALSE())</f>
        <v>0</v>
      </c>
      <c r="S49" s="8" t="str">
        <f>VLOOKUP($B49,'raw data'!$A:$JI,27+S$2,FALSE())</f>
        <v>No</v>
      </c>
      <c r="T49" s="8">
        <f>VLOOKUP($B49,'raw data'!$A:$JI,27+T$2,FALSE())</f>
        <v>0</v>
      </c>
      <c r="U49" s="8" t="str">
        <f>VLOOKUP($B49,'raw data'!$A:$JI,27+U$2,FALSE())</f>
        <v>None</v>
      </c>
      <c r="V49" s="8">
        <f>VLOOKUP($B49,'raw data'!$A:$JI,27+V$2,FALSE())</f>
        <v>-99</v>
      </c>
      <c r="W49" s="8" t="str">
        <f>VLOOKUP($B49,'raw data'!$A:$JI,27+W$2,FALSE())</f>
        <v>Beginner</v>
      </c>
      <c r="X49" s="8" t="str">
        <f>VLOOKUP($B49,'raw data'!$A:$JI,27+X$2,FALSE())</f>
        <v>Beginner</v>
      </c>
      <c r="Y49" s="8" t="str">
        <f>VLOOKUP($B49,'raw data'!$A:$JI,27+Y$2,FALSE())</f>
        <v>Beginner</v>
      </c>
      <c r="Z49" s="8" t="str">
        <f>VLOOKUP($B49,'raw data'!$A:$JI,27+Z$2,FALSE())</f>
        <v>Novice</v>
      </c>
      <c r="AA49" s="8" t="str">
        <f>VLOOKUP($B49,'raw data'!$A:$JI,27+AA$2,FALSE())</f>
        <v>Beginner</v>
      </c>
      <c r="AB49" s="8" t="str">
        <f>VLOOKUP($B49,'raw data'!$A:$JI,27+AB$2,FALSE())</f>
        <v>Competent</v>
      </c>
      <c r="AC49" s="8" t="str">
        <f>VLOOKUP($B49,'raw data'!$A:$JI,27+AC$2,FALSE())</f>
        <v>Competent</v>
      </c>
      <c r="AD49" s="8" t="str">
        <f>VLOOKUP($B49,'raw data'!$A:$JI,27+AD$2,FALSE())</f>
        <v>Beginner</v>
      </c>
      <c r="AE49" s="8">
        <f>IF($G49="P1",VLOOKUP($B49,'raw data'!$A:$JI,ColumnsReferences!$B$2,FALSE()),VLOOKUP($B49,'raw data'!$A:$JI,ColumnsReferences!$C$2,FALSE()))</f>
        <v>300.00200000000001</v>
      </c>
      <c r="AF49" s="8">
        <f>IF($G49="P1",VLOOKUP($D49,ColumnsReferences!$A:$C,2,FALSE()),VLOOKUP($D49,ColumnsReferences!$A:$C,3,FALSE()))</f>
        <v>144</v>
      </c>
      <c r="AG49" s="8">
        <f>VLOOKUP($B49,'raw data'!$A:$JI,$AF49,FALSE())</f>
        <v>347.21899999999999</v>
      </c>
      <c r="AH49" s="8" t="str">
        <f>VLOOKUP($B49,'raw data'!$A:$JI,$AF49+AH$2,FALSE())</f>
        <v>Online banking service goes down,Web-application goes down</v>
      </c>
      <c r="AI49" s="8" t="str">
        <f>VLOOKUP($B49,'raw data'!$A:$JI,$AF49+AI$2,FALSE())</f>
        <v>Sure</v>
      </c>
      <c r="AJ49" s="8" t="str">
        <f>VLOOKUP($B49,'raw data'!$A:$JI,$AF49+AJ$2,FALSE())</f>
        <v>Simple</v>
      </c>
      <c r="AK49" s="8" t="str">
        <f>VLOOKUP($B49,'raw data'!$A:$JI,$AF49+AK$2,FALSE())</f>
        <v>Availability of service</v>
      </c>
      <c r="AL49" s="8" t="str">
        <f>VLOOKUP($B49,'raw data'!$A:$JI,$AF49+AL$2,FALSE())</f>
        <v>Sure</v>
      </c>
      <c r="AM49" s="8" t="str">
        <f>VLOOKUP($B49,'raw data'!$A:$JI,$AF49+AM$2,FALSE())</f>
        <v>Very simple</v>
      </c>
      <c r="AN49" s="8" t="str">
        <f>VLOOKUP($B49,'raw data'!$A:$JI,$AF49+AN$2,FALSE())</f>
        <v>Regularly inform customers about security best practices,Strengthen verification and validation procedures</v>
      </c>
      <c r="AO49" s="8" t="str">
        <f>VLOOKUP($B49,'raw data'!$A:$JI,$AF49+AO$2,FALSE())</f>
        <v>Sure</v>
      </c>
      <c r="AP49" s="8" t="str">
        <f>VLOOKUP($B49,'raw data'!$A:$JI,$AF49+AP$2,FALSE())</f>
        <v>Simple</v>
      </c>
      <c r="AQ49" s="8" t="str">
        <f>VLOOKUP($B49,'raw data'!$A:$JI,$AF49+AQ$2,FALSE())</f>
        <v>Severe</v>
      </c>
      <c r="AR49" s="8" t="str">
        <f>VLOOKUP($B49,'raw data'!$A:$JI,$AF49+AR$2,FALSE())</f>
        <v>Sure enough</v>
      </c>
      <c r="AS49" s="8" t="str">
        <f>VLOOKUP($B49,'raw data'!$A:$JI,$AF49+AS$2,FALSE())</f>
        <v>On average</v>
      </c>
      <c r="AT49" s="8" t="str">
        <f>VLOOKUP($B49,'raw data'!$A:$JI,$AF49+AT$2,FALSE())</f>
        <v>Denial-of-service attack,Hacker alters transaction data</v>
      </c>
      <c r="AU49" s="8" t="str">
        <f>VLOOKUP($B49,'raw data'!$A:$JI,$AF49+AU$2,FALSE())</f>
        <v>Sure</v>
      </c>
      <c r="AV49" s="8" t="str">
        <f>VLOOKUP($B49,'raw data'!$A:$JI,$AF49+AV$2,FALSE())</f>
        <v>Simple</v>
      </c>
      <c r="AW49" s="8" t="str">
        <f>VLOOKUP($B49,'raw data'!$A:$JI,$AF49+AW$2,FALSE())</f>
        <v>Severe</v>
      </c>
      <c r="AX49" s="8" t="str">
        <f>VLOOKUP($B49,'raw data'!$A:$JI,$AF49+AX$2,FALSE())</f>
        <v>Not sure enough</v>
      </c>
      <c r="AY49" s="8" t="str">
        <f>VLOOKUP($B49,'raw data'!$A:$JI,$AF49+AY$2,FALSE())</f>
        <v>On average</v>
      </c>
      <c r="AZ49" s="8">
        <f>IF($G49="P1",ColumnsReferences!$B$9,ColumnsReferences!$C$9)</f>
        <v>166</v>
      </c>
      <c r="BA49" s="8">
        <f>VLOOKUP($B49,'raw data'!$A:$JI,$AZ49,FALSE())</f>
        <v>28.245999999999999</v>
      </c>
      <c r="BB49" s="8" t="str">
        <f>IF($G49="P2",VLOOKUP($B49,'raw data'!$A:$JI,$AZ49+2,FALSE()),"-99")</f>
        <v>Not certain</v>
      </c>
      <c r="BC49" s="8" t="str">
        <f>IF($G49="P1",VLOOKUP($B49,'raw data'!$A:$JI,$AZ49+BC$2,FALSE()),VLOOKUP($B49,'raw data'!$A:$JI,$AZ49+BC$2+1,FALSE()))</f>
        <v>Strongly agree</v>
      </c>
      <c r="BD49" s="8" t="str">
        <f>IF($G49="P1",VLOOKUP($B49,'raw data'!$A:$JI,$AZ49+BD$2,FALSE()),VLOOKUP($B49,'raw data'!$A:$JI,$AZ49+BD$2+1,FALSE()))</f>
        <v>Strongly agree</v>
      </c>
      <c r="BE49" s="8" t="str">
        <f>IF($G49="P1",VLOOKUP($B49,'raw data'!$A:$JI,$AZ49+BE$2,FALSE()),VLOOKUP($B49,'raw data'!$A:$JI,$AZ49+BE$2+1,FALSE()))</f>
        <v>Strongly agree</v>
      </c>
      <c r="BF49" s="8" t="str">
        <f>IF($G49="P1",VLOOKUP($B49,'raw data'!$A:$JI,$AZ49+BF$2,FALSE()),VLOOKUP($B49,'raw data'!$A:$JI,$AZ49+BF$2+1,FALSE()))</f>
        <v>Agree</v>
      </c>
      <c r="BG49" s="8" t="str">
        <f>IF($G49="P1",VLOOKUP($B49,'raw data'!$A:$JI,$AZ49+BG$2,FALSE()),VLOOKUP($B49,'raw data'!$A:$JI,$AZ49+BG$2+1,FALSE()))</f>
        <v>Agree</v>
      </c>
      <c r="BH49" s="8" t="str">
        <f>IF($G49="P1",IF($E49="Tabular",VLOOKUP($B49,'raw data'!$A:$JI,$AZ49+BH$2+2,FALSE()),VLOOKUP($B49,'raw data'!$A:$JI,$AZ49+BH$2,FALSE())),"-99")</f>
        <v>-99</v>
      </c>
      <c r="BI49" s="8" t="str">
        <f>IF($G49="P2",IF($E49="Tabular",VLOOKUP($B49,'raw data'!$A:$JI,$AZ49+BI$2+2,FALSE()),VLOOKUP($B49,'raw data'!$A:$JI,$AZ49+BI$2,FALSE())),"-99")</f>
        <v>Agree</v>
      </c>
      <c r="BJ49" s="8" t="str">
        <f>IF(G49="P1",IF($E49="Tabular",VLOOKUP($B49,'raw data'!$A:$JI,$AZ49+BJ$2+2,FALSE()),VLOOKUP($B49,'raw data'!$A:$JI,$AZ49+BJ$2,FALSE())),IF($E49="Tabular",VLOOKUP($B49,'raw data'!$A:$JI,$AZ49+BJ$2+3,FALSE()),VLOOKUP($B49,'raw data'!$A:$JI,$AZ49+BJ$2+1,FALSE())))</f>
        <v>Strongly agree</v>
      </c>
      <c r="BK49" s="8" t="str">
        <f>IF(G49="P1",VLOOKUP($B49,'raw data'!$A:$JI,$AZ49+BK$2,FALSE()),VLOOKUP($B49,'raw data'!$A:$JI,$AZ49+BK$2+1,FALSE()))</f>
        <v>Strongly agree</v>
      </c>
    </row>
    <row r="50" spans="1:65" x14ac:dyDescent="0.2">
      <c r="A50" s="9" t="str">
        <f t="shared" si="3"/>
        <v>R_2coUTI3wHGOB9Ds-P1</v>
      </c>
      <c r="B50" s="9" t="s">
        <v>633</v>
      </c>
      <c r="C50" s="9">
        <f>VLOOKUP($B50,'raw data'!$A:$JI,7,FALSE())</f>
        <v>1801</v>
      </c>
      <c r="D50" s="9" t="str">
        <f>VLOOKUP($B50,'raw data'!$A:$JI,268,FALSE())</f>
        <v>Tabular-G2</v>
      </c>
      <c r="E50" s="9" t="str">
        <f t="shared" si="4"/>
        <v>Tabular</v>
      </c>
      <c r="F50" s="9" t="str">
        <f t="shared" si="5"/>
        <v>G2</v>
      </c>
      <c r="G50" s="9" t="s">
        <v>534</v>
      </c>
      <c r="H50" s="9">
        <f>VLOOKUP($B50,'raw data'!$A:$JI,21,FALSE())</f>
        <v>16.408000000000001</v>
      </c>
      <c r="I50" s="9">
        <f>VLOOKUP($B50,'raw data'!$A:$JI,26,FALSE())</f>
        <v>7.6470000000000002</v>
      </c>
      <c r="J50" s="9">
        <f>VLOOKUP($B50,'raw data'!$A:$JI,27+J$2,FALSE())</f>
        <v>20</v>
      </c>
      <c r="K50" s="9" t="str">
        <f>VLOOKUP($B50,'raw data'!$A:$JI,27+K$2,FALSE())</f>
        <v>Male</v>
      </c>
      <c r="L50" s="9" t="str">
        <f>VLOOKUP($B50,'raw data'!$A:$JI,27+L$2,FALSE())</f>
        <v>No</v>
      </c>
      <c r="M50" s="9" t="str">
        <f>VLOOKUP($B50,'raw data'!$A:$JI,27+M$2,FALSE())</f>
        <v>Advanced (C1)</v>
      </c>
      <c r="N50" s="9">
        <f>VLOOKUP($B50,'raw data'!$A:$JI,27+N$2,FALSE())</f>
        <v>5</v>
      </c>
      <c r="O50" s="9" t="str">
        <f>VLOOKUP($B50,'raw data'!$A:$JI,27+O$2,FALSE())</f>
        <v>Computer Sciency, Cybersecurity</v>
      </c>
      <c r="P50" s="9" t="str">
        <f>VLOOKUP($B50,'raw data'!$A:$JI,27+P$2,FALSE())</f>
        <v>Yes</v>
      </c>
      <c r="Q50" s="9">
        <f>VLOOKUP($B50,'raw data'!$A:$JI,27+Q$2,FALSE())</f>
        <v>7</v>
      </c>
      <c r="R50" s="9" t="str">
        <f>VLOOKUP($B50,'raw data'!$A:$JI,27+R$2,FALSE())</f>
        <v>Newspaper Deliverer, IT employee, Software Developer, Linux System Administrator</v>
      </c>
      <c r="S50" s="9" t="str">
        <f>VLOOKUP($B50,'raw data'!$A:$JI,27+S$2,FALSE())</f>
        <v>No</v>
      </c>
      <c r="T50" s="9">
        <f>VLOOKUP($B50,'raw data'!$A:$JI,27+T$2,FALSE())</f>
        <v>0</v>
      </c>
      <c r="U50" s="9" t="str">
        <f>VLOOKUP($B50,'raw data'!$A:$JI,27+U$2,FALSE())</f>
        <v>None</v>
      </c>
      <c r="V50" s="9">
        <f>VLOOKUP($B50,'raw data'!$A:$JI,27+V$2,FALSE())</f>
        <v>-99</v>
      </c>
      <c r="W50" s="9" t="str">
        <f>VLOOKUP($B50,'raw data'!$A:$JI,27+W$2,FALSE())</f>
        <v>Competent</v>
      </c>
      <c r="X50" s="9" t="str">
        <f>VLOOKUP($B50,'raw data'!$A:$JI,27+X$2,FALSE())</f>
        <v>Beginner</v>
      </c>
      <c r="Y50" s="9" t="str">
        <f>VLOOKUP($B50,'raw data'!$A:$JI,27+Y$2,FALSE())</f>
        <v>Proficient</v>
      </c>
      <c r="Z50" s="9" t="str">
        <f>VLOOKUP($B50,'raw data'!$A:$JI,27+Z$2,FALSE())</f>
        <v>Beginner</v>
      </c>
      <c r="AA50" s="9" t="str">
        <f>VLOOKUP($B50,'raw data'!$A:$JI,27+AA$2,FALSE())</f>
        <v>Novice</v>
      </c>
      <c r="AB50" s="9" t="str">
        <f>VLOOKUP($B50,'raw data'!$A:$JI,27+AB$2,FALSE())</f>
        <v>Beginner</v>
      </c>
      <c r="AC50" s="9" t="str">
        <f>VLOOKUP($B50,'raw data'!$A:$JI,27+AC$2,FALSE())</f>
        <v>Beginner</v>
      </c>
      <c r="AD50" s="9" t="str">
        <f>VLOOKUP($B50,'raw data'!$A:$JI,27+AD$2,FALSE())</f>
        <v>Beginner</v>
      </c>
      <c r="AE50" s="9">
        <f>IF($G50="P1",VLOOKUP($B50,'raw data'!$A:$JI,ColumnsReferences!$B$2,FALSE()),VLOOKUP($B50,'raw data'!$A:$JI,ColumnsReferences!$C$2,FALSE()))</f>
        <v>383.476</v>
      </c>
      <c r="AF50" s="9">
        <f>IF($G50="P1",VLOOKUP($D50,ColumnsReferences!$A:$C,2,FALSE()),VLOOKUP($D50,ColumnsReferences!$A:$C,3,FALSE()))</f>
        <v>203</v>
      </c>
      <c r="AG50" s="9">
        <f>VLOOKUP($B50,'raw data'!$A:$JI,$AF50,FALSE())</f>
        <v>627.07500000000005</v>
      </c>
      <c r="AH50" s="9" t="str">
        <f>VLOOKUP($B50,'raw data'!$A:$JI,$AF50+AH$2,FALSE())</f>
        <v>Lack of mechanisms for authentication of app,Weak malware protection</v>
      </c>
      <c r="AI50" s="9" t="str">
        <f>VLOOKUP($B50,'raw data'!$A:$JI,$AF50+AI$2,FALSE())</f>
        <v>Very sure</v>
      </c>
      <c r="AJ50" s="9" t="str">
        <f>VLOOKUP($B50,'raw data'!$A:$JI,$AF50+AJ$2,FALSE())</f>
        <v>Very simple</v>
      </c>
      <c r="AK50" s="9" t="str">
        <f>VLOOKUP($B50,'raw data'!$A:$JI,$AF50+AK$2,FALSE())</f>
        <v>Unauthorized access to customer account via fake app,Unauthorized access to customer account via web application,Unauthorized transaction via web application</v>
      </c>
      <c r="AL50" s="9" t="str">
        <f>VLOOKUP($B50,'raw data'!$A:$JI,$AF50+AL$2,FALSE())</f>
        <v>Very sure</v>
      </c>
      <c r="AM50" s="9" t="str">
        <f>VLOOKUP($B50,'raw data'!$A:$JI,$AF50+AM$2,FALSE())</f>
        <v>Simple</v>
      </c>
      <c r="AN50" s="9" t="str">
        <f>VLOOKUP($B50,'raw data'!$A:$JI,$AF50+AN$2,FALSE())</f>
        <v>Fake banking app offered on application store and this leads to sniffing customer credentials,Keylogger installed on customer's computer leads to sniffing customer credentials,Spear-phishing attack on customers leads to sniffing customer credentials</v>
      </c>
      <c r="AO50" s="9" t="str">
        <f>VLOOKUP($B50,'raw data'!$A:$JI,$AF50+AO$2,FALSE())</f>
        <v>Very sure</v>
      </c>
      <c r="AP50" s="9" t="str">
        <f>VLOOKUP($B50,'raw data'!$A:$JI,$AF50+AP$2,FALSE())</f>
        <v>On average</v>
      </c>
      <c r="AQ50" s="9" t="str">
        <f>VLOOKUP($B50,'raw data'!$A:$JI,$AF50+AQ$2,FALSE())</f>
        <v>Cyber criminal,Immature technology</v>
      </c>
      <c r="AR50" s="9" t="str">
        <f>VLOOKUP($B50,'raw data'!$A:$JI,$AF50+AR$2,FALSE())</f>
        <v>Very sure</v>
      </c>
      <c r="AS50" s="9" t="str">
        <f>VLOOKUP($B50,'raw data'!$A:$JI,$AF50+AS$2,FALSE())</f>
        <v>Very simple</v>
      </c>
      <c r="AT50" s="9" t="str">
        <f>VLOOKUP($B50,'raw data'!$A:$JI,$AF50+AT$2,FALSE())</f>
        <v>Likely</v>
      </c>
      <c r="AU50" s="9" t="str">
        <f>VLOOKUP($B50,'raw data'!$A:$JI,$AF50+AU$2,FALSE())</f>
        <v>Very sure</v>
      </c>
      <c r="AV50" s="9" t="str">
        <f>VLOOKUP($B50,'raw data'!$A:$JI,$AF50+AV$2,FALSE())</f>
        <v>Very simple</v>
      </c>
      <c r="AW50" s="9" t="str">
        <f>VLOOKUP($B50,'raw data'!$A:$JI,$AF50+AW$2,FALSE())</f>
        <v>Denial-of-service attack,Poor security awareness,Weak malware protection</v>
      </c>
      <c r="AX50" s="9" t="str">
        <f>VLOOKUP($B50,'raw data'!$A:$JI,$AF50+AX$2,FALSE())</f>
        <v>Very sure</v>
      </c>
      <c r="AY50" s="9" t="str">
        <f>VLOOKUP($B50,'raw data'!$A:$JI,$AF50+AY$2,FALSE())</f>
        <v>Very simple</v>
      </c>
      <c r="AZ50" s="9">
        <f>IF($G50="P1",ColumnsReferences!$B$9,ColumnsReferences!$C$9)</f>
        <v>99</v>
      </c>
      <c r="BA50" s="9">
        <f>VLOOKUP($B50,'raw data'!$A:$JI,$AZ50,FALSE())</f>
        <v>21.295000000000002</v>
      </c>
      <c r="BB50" s="9" t="str">
        <f>IF($G50="P2",VLOOKUP($B50,'raw data'!$A:$JI,$AZ50+2,FALSE()),"-99")</f>
        <v>-99</v>
      </c>
      <c r="BC50" s="9" t="str">
        <f>IF($G50="P1",VLOOKUP($B50,'raw data'!$A:$JI,$AZ50+BC$2,FALSE()),VLOOKUP($B50,'raw data'!$A:$JI,$AZ50+BC$2+1,FALSE()))</f>
        <v>Strongly agree</v>
      </c>
      <c r="BD50" s="9" t="str">
        <f>IF($G50="P1",VLOOKUP($B50,'raw data'!$A:$JI,$AZ50+BD$2,FALSE()),VLOOKUP($B50,'raw data'!$A:$JI,$AZ50+BD$2+1,FALSE()))</f>
        <v>Agree</v>
      </c>
      <c r="BE50" s="9" t="str">
        <f>IF($G50="P1",VLOOKUP($B50,'raw data'!$A:$JI,$AZ50+BE$2,FALSE()),VLOOKUP($B50,'raw data'!$A:$JI,$AZ50+BE$2+1,FALSE()))</f>
        <v>Agree</v>
      </c>
      <c r="BF50" s="9" t="str">
        <f>IF($G50="P1",VLOOKUP($B50,'raw data'!$A:$JI,$AZ50+BF$2,FALSE()),VLOOKUP($B50,'raw data'!$A:$JI,$AZ50+BF$2+1,FALSE()))</f>
        <v>Agree</v>
      </c>
      <c r="BG50" s="9" t="str">
        <f>IF($G50="P1",VLOOKUP($B50,'raw data'!$A:$JI,$AZ50+BG$2,FALSE()),VLOOKUP($B50,'raw data'!$A:$JI,$AZ50+BG$2+1,FALSE()))</f>
        <v>Agree</v>
      </c>
      <c r="BH50" s="8" t="str">
        <f>IF($G50="P1",IF($E50="Tabular",VLOOKUP($B50,'raw data'!$A:$JI,$AZ50+BH$2+2,FALSE()),VLOOKUP($B50,'raw data'!$A:$JI,$AZ50+BH$2,FALSE())),"-99")</f>
        <v>Agree</v>
      </c>
      <c r="BI50" s="8" t="str">
        <f>IF($G50="P2",IF($E50="Tabular",VLOOKUP($B50,'raw data'!$A:$JI,$AZ50+BI$2+2,FALSE()),VLOOKUP($B50,'raw data'!$A:$JI,$AZ50+BI$2,FALSE())),"-99")</f>
        <v>-99</v>
      </c>
      <c r="BJ50" s="8" t="str">
        <f>IF(G50="P1",IF($E50="Tabular",VLOOKUP($B50,'raw data'!$A:$JI,$AZ50+BJ$2+2,FALSE()),VLOOKUP($B50,'raw data'!$A:$JI,$AZ50+BJ$2,FALSE())),IF($E50="Tabular",VLOOKUP($B50,'raw data'!$A:$JI,$AZ50+BJ$2+3,FALSE()),VLOOKUP($B50,'raw data'!$A:$JI,$AZ50+BJ$2+1,FALSE())))</f>
        <v>Not certain</v>
      </c>
      <c r="BK50" s="8" t="str">
        <f>IF(G50="P1",VLOOKUP($B50,'raw data'!$A:$JI,$AZ50+BK$2,FALSE()),VLOOKUP($B50,'raw data'!$A:$JI,$AZ50+BK$2+1,FALSE()))</f>
        <v>Agree</v>
      </c>
    </row>
    <row r="51" spans="1:65" s="9" customFormat="1" x14ac:dyDescent="0.2">
      <c r="A51" s="9" t="str">
        <f t="shared" si="3"/>
        <v>R_2coUTI3wHGOB9Ds-P2</v>
      </c>
      <c r="B51" s="9" t="s">
        <v>633</v>
      </c>
      <c r="C51" s="9">
        <f>VLOOKUP($B51,'raw data'!$A:$JI,7,FALSE())</f>
        <v>1801</v>
      </c>
      <c r="D51" s="9" t="str">
        <f>VLOOKUP($B51,'raw data'!$A:$JI,268,FALSE())</f>
        <v>Tabular-G2</v>
      </c>
      <c r="E51" s="9" t="str">
        <f t="shared" si="4"/>
        <v>Tabular</v>
      </c>
      <c r="F51" s="9" t="str">
        <f t="shared" si="5"/>
        <v>G2</v>
      </c>
      <c r="G51" s="59" t="s">
        <v>536</v>
      </c>
      <c r="H51" s="9">
        <f>VLOOKUP($B51,'raw data'!$A:$JI,21,FALSE())</f>
        <v>16.408000000000001</v>
      </c>
      <c r="I51" s="9">
        <f>VLOOKUP($B51,'raw data'!$A:$JI,26,FALSE())</f>
        <v>7.6470000000000002</v>
      </c>
      <c r="J51" s="9">
        <f>VLOOKUP($B51,'raw data'!$A:$JI,27+J$2,FALSE())</f>
        <v>20</v>
      </c>
      <c r="K51" s="9" t="str">
        <f>VLOOKUP($B51,'raw data'!$A:$JI,27+K$2,FALSE())</f>
        <v>Male</v>
      </c>
      <c r="L51" s="9" t="str">
        <f>VLOOKUP($B51,'raw data'!$A:$JI,27+L$2,FALSE())</f>
        <v>No</v>
      </c>
      <c r="M51" s="9" t="str">
        <f>VLOOKUP($B51,'raw data'!$A:$JI,27+M$2,FALSE())</f>
        <v>Advanced (C1)</v>
      </c>
      <c r="N51" s="9">
        <f>VLOOKUP($B51,'raw data'!$A:$JI,27+N$2,FALSE())</f>
        <v>5</v>
      </c>
      <c r="O51" s="9" t="str">
        <f>VLOOKUP($B51,'raw data'!$A:$JI,27+O$2,FALSE())</f>
        <v>Computer Sciency, Cybersecurity</v>
      </c>
      <c r="P51" s="9" t="str">
        <f>VLOOKUP($B51,'raw data'!$A:$JI,27+P$2,FALSE())</f>
        <v>Yes</v>
      </c>
      <c r="Q51" s="9">
        <f>VLOOKUP($B51,'raw data'!$A:$JI,27+Q$2,FALSE())</f>
        <v>7</v>
      </c>
      <c r="R51" s="9" t="str">
        <f>VLOOKUP($B51,'raw data'!$A:$JI,27+R$2,FALSE())</f>
        <v>Newspaper Deliverer, IT employee, Software Developer, Linux System Administrator</v>
      </c>
      <c r="S51" s="9" t="str">
        <f>VLOOKUP($B51,'raw data'!$A:$JI,27+S$2,FALSE())</f>
        <v>No</v>
      </c>
      <c r="T51" s="9">
        <f>VLOOKUP($B51,'raw data'!$A:$JI,27+T$2,FALSE())</f>
        <v>0</v>
      </c>
      <c r="U51" s="9" t="str">
        <f>VLOOKUP($B51,'raw data'!$A:$JI,27+U$2,FALSE())</f>
        <v>None</v>
      </c>
      <c r="V51" s="9">
        <f>VLOOKUP($B51,'raw data'!$A:$JI,27+V$2,FALSE())</f>
        <v>-99</v>
      </c>
      <c r="W51" s="9" t="str">
        <f>VLOOKUP($B51,'raw data'!$A:$JI,27+W$2,FALSE())</f>
        <v>Competent</v>
      </c>
      <c r="X51" s="9" t="str">
        <f>VLOOKUP($B51,'raw data'!$A:$JI,27+X$2,FALSE())</f>
        <v>Beginner</v>
      </c>
      <c r="Y51" s="9" t="str">
        <f>VLOOKUP($B51,'raw data'!$A:$JI,27+Y$2,FALSE())</f>
        <v>Proficient</v>
      </c>
      <c r="Z51" s="9" t="str">
        <f>VLOOKUP($B51,'raw data'!$A:$JI,27+Z$2,FALSE())</f>
        <v>Beginner</v>
      </c>
      <c r="AA51" s="9" t="str">
        <f>VLOOKUP($B51,'raw data'!$A:$JI,27+AA$2,FALSE())</f>
        <v>Novice</v>
      </c>
      <c r="AB51" s="9" t="str">
        <f>VLOOKUP($B51,'raw data'!$A:$JI,27+AB$2,FALSE())</f>
        <v>Beginner</v>
      </c>
      <c r="AC51" s="9" t="str">
        <f>VLOOKUP($B51,'raw data'!$A:$JI,27+AC$2,FALSE())</f>
        <v>Beginner</v>
      </c>
      <c r="AD51" s="9" t="str">
        <f>VLOOKUP($B51,'raw data'!$A:$JI,27+AD$2,FALSE())</f>
        <v>Beginner</v>
      </c>
      <c r="AE51" s="9">
        <f>IF($G51="P1",VLOOKUP($B51,'raw data'!$A:$JI,ColumnsReferences!$B$2,FALSE()),VLOOKUP($B51,'raw data'!$A:$JI,ColumnsReferences!$C$2,FALSE()))</f>
        <v>300.00200000000001</v>
      </c>
      <c r="AF51" s="9">
        <f>IF($G51="P1",VLOOKUP($D51,ColumnsReferences!$A:$C,2,FALSE()),VLOOKUP($D51,ColumnsReferences!$A:$C,3,FALSE()))</f>
        <v>247</v>
      </c>
      <c r="AG51" s="9">
        <f>VLOOKUP($B51,'raw data'!$A:$JI,$AF51,FALSE())</f>
        <v>226.09399999999999</v>
      </c>
      <c r="AH51" s="9" t="str">
        <f>VLOOKUP($B51,'raw data'!$A:$JI,$AF51+AH$2,FALSE())</f>
        <v>Critical,Minor,Severe</v>
      </c>
      <c r="AI51" s="9" t="str">
        <f>VLOOKUP($B51,'raw data'!$A:$JI,$AF51+AI$2,FALSE())</f>
        <v>Not sure enough</v>
      </c>
      <c r="AJ51" s="9" t="str">
        <f>VLOOKUP($B51,'raw data'!$A:$JI,$AF51+AJ$2,FALSE())</f>
        <v>Simple</v>
      </c>
      <c r="AK51" s="9" t="str">
        <f>VLOOKUP($B51,'raw data'!$A:$JI,$AF51+AK$2,FALSE())</f>
        <v>Availability of service,Confidentiality of customer data</v>
      </c>
      <c r="AL51" s="9" t="str">
        <f>VLOOKUP($B51,'raw data'!$A:$JI,$AF51+AL$2,FALSE())</f>
        <v>Not sure enough</v>
      </c>
      <c r="AM51" s="9" t="str">
        <f>VLOOKUP($B51,'raw data'!$A:$JI,$AF51+AM$2,FALSE())</f>
        <v>On average</v>
      </c>
      <c r="AN51" s="9" t="str">
        <f>VLOOKUP($B51,'raw data'!$A:$JI,$AF51+AN$2,FALSE())</f>
        <v>Regularly inform customers about security best practices</v>
      </c>
      <c r="AO51" s="9" t="str">
        <f>VLOOKUP($B51,'raw data'!$A:$JI,$AF51+AO$2,FALSE())</f>
        <v>Not sure enough</v>
      </c>
      <c r="AP51" s="9" t="str">
        <f>VLOOKUP($B51,'raw data'!$A:$JI,$AF51+AP$2,FALSE())</f>
        <v>Difficult</v>
      </c>
      <c r="AQ51" s="9" t="str">
        <f>VLOOKUP($B51,'raw data'!$A:$JI,$AF51+AQ$2,FALSE())</f>
        <v>Severe</v>
      </c>
      <c r="AR51" s="9" t="str">
        <f>VLOOKUP($B51,'raw data'!$A:$JI,$AF51+AR$2,FALSE())</f>
        <v>Not sure enough</v>
      </c>
      <c r="AS51" s="9" t="str">
        <f>VLOOKUP($B51,'raw data'!$A:$JI,$AF51+AS$2,FALSE())</f>
        <v>Difficult</v>
      </c>
      <c r="AT51" s="9" t="str">
        <f>VLOOKUP($B51,'raw data'!$A:$JI,$AF51+AT$2,FALSE())</f>
        <v>Denial-of-service attack</v>
      </c>
      <c r="AU51" s="9" t="str">
        <f>VLOOKUP($B51,'raw data'!$A:$JI,$AF51+AU$2,FALSE())</f>
        <v>Not sure enough</v>
      </c>
      <c r="AV51" s="9" t="str">
        <f>VLOOKUP($B51,'raw data'!$A:$JI,$AF51+AV$2,FALSE())</f>
        <v>Difficult</v>
      </c>
      <c r="AW51" s="9" t="str">
        <f>VLOOKUP($B51,'raw data'!$A:$JI,$AF51+AW$2,FALSE())</f>
        <v>Spear-phishing attack on customers leads to sniffing customer credentials</v>
      </c>
      <c r="AX51" s="9" t="str">
        <f>VLOOKUP($B51,'raw data'!$A:$JI,$AF51+AX$2,FALSE())</f>
        <v>Unsure</v>
      </c>
      <c r="AY51" s="9" t="str">
        <f>VLOOKUP($B51,'raw data'!$A:$JI,$AF51+AY$2,FALSE())</f>
        <v>On average</v>
      </c>
      <c r="AZ51" s="9">
        <f>IF($G51="P1",ColumnsReferences!$B$9,ColumnsReferences!$C$9)</f>
        <v>166</v>
      </c>
      <c r="BA51" s="9">
        <f>VLOOKUP($B51,'raw data'!$A:$JI,$AZ51,FALSE())</f>
        <v>20.513000000000002</v>
      </c>
      <c r="BB51" s="9" t="str">
        <f>IF($G51="P2",VLOOKUP($B51,'raw data'!$A:$JI,$AZ51+2,FALSE()),"-99")</f>
        <v>Not certain</v>
      </c>
      <c r="BC51" s="9" t="str">
        <f>IF($G51="P1",VLOOKUP($B51,'raw data'!$A:$JI,$AZ51+BC$2,FALSE()),VLOOKUP($B51,'raw data'!$A:$JI,$AZ51+BC$2+1,FALSE()))</f>
        <v>Agree</v>
      </c>
      <c r="BD51" s="9" t="str">
        <f>IF($G51="P1",VLOOKUP($B51,'raw data'!$A:$JI,$AZ51+BD$2,FALSE()),VLOOKUP($B51,'raw data'!$A:$JI,$AZ51+BD$2+1,FALSE()))</f>
        <v>Agree</v>
      </c>
      <c r="BE51" s="9" t="str">
        <f>IF($G51="P1",VLOOKUP($B51,'raw data'!$A:$JI,$AZ51+BE$2,FALSE()),VLOOKUP($B51,'raw data'!$A:$JI,$AZ51+BE$2+1,FALSE()))</f>
        <v>Agree</v>
      </c>
      <c r="BF51" s="9" t="str">
        <f>IF($G51="P1",VLOOKUP($B51,'raw data'!$A:$JI,$AZ51+BF$2,FALSE()),VLOOKUP($B51,'raw data'!$A:$JI,$AZ51+BF$2+1,FALSE()))</f>
        <v>Agree</v>
      </c>
      <c r="BG51" s="9" t="str">
        <f>IF($G51="P1",VLOOKUP($B51,'raw data'!$A:$JI,$AZ51+BG$2,FALSE()),VLOOKUP($B51,'raw data'!$A:$JI,$AZ51+BG$2+1,FALSE()))</f>
        <v>Disagree</v>
      </c>
      <c r="BH51" s="8" t="str">
        <f>IF($G51="P1",IF($E51="Tabular",VLOOKUP($B51,'raw data'!$A:$JI,$AZ51+BH$2+2,FALSE()),VLOOKUP($B51,'raw data'!$A:$JI,$AZ51+BH$2,FALSE())),"-99")</f>
        <v>-99</v>
      </c>
      <c r="BI51" s="8" t="str">
        <f>IF($G51="P2",IF($E51="Tabular",VLOOKUP($B51,'raw data'!$A:$JI,$AZ51+BI$2+2,FALSE()),VLOOKUP($B51,'raw data'!$A:$JI,$AZ51+BI$2,FALSE())),"-99")</f>
        <v>Disagree</v>
      </c>
      <c r="BJ51" s="8" t="str">
        <f>IF(G51="P1",IF($E51="Tabular",VLOOKUP($B51,'raw data'!$A:$JI,$AZ51+BJ$2+2,FALSE()),VLOOKUP($B51,'raw data'!$A:$JI,$AZ51+BJ$2,FALSE())),IF($E51="Tabular",VLOOKUP($B51,'raw data'!$A:$JI,$AZ51+BJ$2+3,FALSE()),VLOOKUP($B51,'raw data'!$A:$JI,$AZ51+BJ$2+1,FALSE())))</f>
        <v>Strongly disagree</v>
      </c>
      <c r="BK51" s="8" t="str">
        <f>IF(G51="P1",VLOOKUP($B51,'raw data'!$A:$JI,$AZ51+BK$2,FALSE()),VLOOKUP($B51,'raw data'!$A:$JI,$AZ51+BK$2+1,FALSE()))</f>
        <v>Agree</v>
      </c>
    </row>
    <row r="52" spans="1:65" x14ac:dyDescent="0.2">
      <c r="A52" s="8" t="str">
        <f t="shared" si="3"/>
        <v>R_2i5qSPGFL0MRhLj-P1</v>
      </c>
      <c r="B52" s="8" t="s">
        <v>927</v>
      </c>
      <c r="C52" s="8">
        <f>VLOOKUP($B52,'raw data'!$A:$JI,7,FALSE())</f>
        <v>3269</v>
      </c>
      <c r="D52" s="8" t="str">
        <f>VLOOKUP($B52,'raw data'!$A:$JI,268,FALSE())</f>
        <v>CORAS-G1</v>
      </c>
      <c r="E52" s="8" t="str">
        <f t="shared" si="4"/>
        <v>CORAS</v>
      </c>
      <c r="F52" s="8" t="str">
        <f t="shared" si="5"/>
        <v>G1</v>
      </c>
      <c r="G52" s="8" t="s">
        <v>534</v>
      </c>
      <c r="H52" s="8">
        <f>VLOOKUP($B52,'raw data'!$A:$JI,21,FALSE())</f>
        <v>110.87</v>
      </c>
      <c r="I52" s="8">
        <f>VLOOKUP($B52,'raw data'!$A:$JI,26,FALSE())</f>
        <v>13.465999999999999</v>
      </c>
      <c r="J52" s="8">
        <f>VLOOKUP($B52,'raw data'!$A:$JI,27+J$2,FALSE())</f>
        <v>20</v>
      </c>
      <c r="K52" s="8" t="str">
        <f>VLOOKUP($B52,'raw data'!$A:$JI,27+K$2,FALSE())</f>
        <v>Male</v>
      </c>
      <c r="L52" s="8" t="str">
        <f>VLOOKUP($B52,'raw data'!$A:$JI,27+L$2,FALSE())</f>
        <v>No</v>
      </c>
      <c r="M52" s="8" t="str">
        <f>VLOOKUP($B52,'raw data'!$A:$JI,27+M$2,FALSE())</f>
        <v>Advanced (C1)</v>
      </c>
      <c r="N52" s="8">
        <f>VLOOKUP($B52,'raw data'!$A:$JI,27+N$2,FALSE())</f>
        <v>3</v>
      </c>
      <c r="O52" s="8" t="str">
        <f>VLOOKUP($B52,'raw data'!$A:$JI,27+O$2,FALSE())</f>
        <v>computer science, cyber security</v>
      </c>
      <c r="P52" s="8" t="str">
        <f>VLOOKUP($B52,'raw data'!$A:$JI,27+P$2,FALSE())</f>
        <v>Yes</v>
      </c>
      <c r="Q52" s="8">
        <f>VLOOKUP($B52,'raw data'!$A:$JI,27+Q$2,FALSE())</f>
        <v>7</v>
      </c>
      <c r="R52" s="8" t="str">
        <f>VLOOKUP($B52,'raw data'!$A:$JI,27+R$2,FALSE())</f>
        <v>training employees, instructing colleagues, technical support, aiding customers, handling complaints, storage management</v>
      </c>
      <c r="S52" s="8" t="str">
        <f>VLOOKUP($B52,'raw data'!$A:$JI,27+S$2,FALSE())</f>
        <v>No</v>
      </c>
      <c r="T52" s="8">
        <f>VLOOKUP($B52,'raw data'!$A:$JI,27+T$2,FALSE())</f>
        <v>0</v>
      </c>
      <c r="U52" s="8" t="str">
        <f>VLOOKUP($B52,'raw data'!$A:$JI,27+U$2,FALSE())</f>
        <v>None</v>
      </c>
      <c r="V52" s="8">
        <f>VLOOKUP($B52,'raw data'!$A:$JI,27+V$2,FALSE())</f>
        <v>-99</v>
      </c>
      <c r="W52" s="8" t="str">
        <f>VLOOKUP($B52,'raw data'!$A:$JI,27+W$2,FALSE())</f>
        <v>Beginner</v>
      </c>
      <c r="X52" s="8" t="str">
        <f>VLOOKUP($B52,'raw data'!$A:$JI,27+X$2,FALSE())</f>
        <v>Novice</v>
      </c>
      <c r="Y52" s="8" t="str">
        <f>VLOOKUP($B52,'raw data'!$A:$JI,27+Y$2,FALSE())</f>
        <v>Beginner</v>
      </c>
      <c r="Z52" s="8" t="str">
        <f>VLOOKUP($B52,'raw data'!$A:$JI,27+Z$2,FALSE())</f>
        <v>Novice</v>
      </c>
      <c r="AA52" s="8" t="str">
        <f>VLOOKUP($B52,'raw data'!$A:$JI,27+AA$2,FALSE())</f>
        <v>Novice</v>
      </c>
      <c r="AB52" s="8" t="str">
        <f>VLOOKUP($B52,'raw data'!$A:$JI,27+AB$2,FALSE())</f>
        <v>Proficient</v>
      </c>
      <c r="AC52" s="8" t="str">
        <f>VLOOKUP($B52,'raw data'!$A:$JI,27+AC$2,FALSE())</f>
        <v>Competent</v>
      </c>
      <c r="AD52" s="8" t="str">
        <f>VLOOKUP($B52,'raw data'!$A:$JI,27+AD$2,FALSE())</f>
        <v>Novice</v>
      </c>
      <c r="AE52" s="8">
        <f>IF($G52="P1",VLOOKUP($B52,'raw data'!$A:$JI,ColumnsReferences!$B$2,FALSE()),VLOOKUP($B52,'raw data'!$A:$JI,ColumnsReferences!$C$2,FALSE()))</f>
        <v>466.267</v>
      </c>
      <c r="AF52" s="8">
        <f>IF($G52="P1",VLOOKUP($D52,ColumnsReferences!$A:$C,2,FALSE()),VLOOKUP($D52,ColumnsReferences!$A:$C,3,FALSE()))</f>
        <v>55</v>
      </c>
      <c r="AG52" s="8">
        <f>VLOOKUP($B52,'raw data'!$A:$JI,$AF52,FALSE())</f>
        <v>821.755</v>
      </c>
      <c r="AH52" s="8" t="str">
        <f>VLOOKUP($B52,'raw data'!$A:$JI,$AF52+AH$2,FALSE())</f>
        <v>Minor</v>
      </c>
      <c r="AI52" s="8" t="str">
        <f>VLOOKUP($B52,'raw data'!$A:$JI,$AF52+AI$2,FALSE())</f>
        <v>Sure enough</v>
      </c>
      <c r="AJ52" s="8" t="str">
        <f>VLOOKUP($B52,'raw data'!$A:$JI,$AF52+AJ$2,FALSE())</f>
        <v>On average</v>
      </c>
      <c r="AK52" s="8" t="str">
        <f>VLOOKUP($B52,'raw data'!$A:$JI,$AF52+AK$2,FALSE())</f>
        <v>Availability of service</v>
      </c>
      <c r="AL52" s="8" t="str">
        <f>VLOOKUP($B52,'raw data'!$A:$JI,$AF52+AL$2,FALSE())</f>
        <v>Sure</v>
      </c>
      <c r="AM52" s="8" t="str">
        <f>VLOOKUP($B52,'raw data'!$A:$JI,$AF52+AM$2,FALSE())</f>
        <v>On average</v>
      </c>
      <c r="AN52" s="8" t="str">
        <f>VLOOKUP($B52,'raw data'!$A:$JI,$AF52+AN$2,FALSE())</f>
        <v>Conduct regular searches for fake apps,Regularly inform customers about security best practices,Strengthen authentication of transaction in web application</v>
      </c>
      <c r="AO52" s="8" t="str">
        <f>VLOOKUP($B52,'raw data'!$A:$JI,$AF52+AO$2,FALSE())</f>
        <v>Very sure</v>
      </c>
      <c r="AP52" s="8" t="str">
        <f>VLOOKUP($B52,'raw data'!$A:$JI,$AF52+AP$2,FALSE())</f>
        <v>Simple</v>
      </c>
      <c r="AQ52" s="8" t="str">
        <f>VLOOKUP($B52,'raw data'!$A:$JI,$AF52+AQ$2,FALSE())</f>
        <v>Severe</v>
      </c>
      <c r="AR52" s="8" t="str">
        <f>VLOOKUP($B52,'raw data'!$A:$JI,$AF52+AR$2,FALSE())</f>
        <v>Very sure</v>
      </c>
      <c r="AS52" s="8" t="str">
        <f>VLOOKUP($B52,'raw data'!$A:$JI,$AF52+AS$2,FALSE())</f>
        <v>Very simple</v>
      </c>
      <c r="AT52" s="8" t="str">
        <f>VLOOKUP($B52,'raw data'!$A:$JI,$AF52+AT$2,FALSE())</f>
        <v>Online banking service goes down,Unauthorized transaction via web application</v>
      </c>
      <c r="AU52" s="8" t="str">
        <f>VLOOKUP($B52,'raw data'!$A:$JI,$AF52+AU$2,FALSE())</f>
        <v>Very sure</v>
      </c>
      <c r="AV52" s="8" t="str">
        <f>VLOOKUP($B52,'raw data'!$A:$JI,$AF52+AV$2,FALSE())</f>
        <v>Very simple</v>
      </c>
      <c r="AW52" s="8" t="str">
        <f>VLOOKUP($B52,'raw data'!$A:$JI,$AF52+AW$2,FALSE())</f>
        <v>Minor</v>
      </c>
      <c r="AX52" s="8" t="str">
        <f>VLOOKUP($B52,'raw data'!$A:$JI,$AF52+AX$2,FALSE())</f>
        <v>Very sure</v>
      </c>
      <c r="AY52" s="8" t="str">
        <f>VLOOKUP($B52,'raw data'!$A:$JI,$AF52+AY$2,FALSE())</f>
        <v>Very simple</v>
      </c>
      <c r="AZ52" s="8">
        <f>IF($G52="P1",ColumnsReferences!$B$9,ColumnsReferences!$C$9)</f>
        <v>99</v>
      </c>
      <c r="BA52" s="8">
        <f>VLOOKUP($B52,'raw data'!$A:$JI,$AZ52,FALSE())</f>
        <v>40.783000000000001</v>
      </c>
      <c r="BB52" s="8" t="str">
        <f>IF($G52="P2",VLOOKUP($B52,'raw data'!$A:$JI,$AZ52+2,FALSE()),"-99")</f>
        <v>-99</v>
      </c>
      <c r="BC52" s="8" t="str">
        <f>IF($G52="P1",VLOOKUP($B52,'raw data'!$A:$JI,$AZ52+BC$2,FALSE()),VLOOKUP($B52,'raw data'!$A:$JI,$AZ52+BC$2+1,FALSE()))</f>
        <v>Strongly agree</v>
      </c>
      <c r="BD52" s="8" t="str">
        <f>IF($G52="P1",VLOOKUP($B52,'raw data'!$A:$JI,$AZ52+BD$2,FALSE()),VLOOKUP($B52,'raw data'!$A:$JI,$AZ52+BD$2+1,FALSE()))</f>
        <v>Agree</v>
      </c>
      <c r="BE52" s="8" t="str">
        <f>IF($G52="P1",VLOOKUP($B52,'raw data'!$A:$JI,$AZ52+BE$2,FALSE()),VLOOKUP($B52,'raw data'!$A:$JI,$AZ52+BE$2+1,FALSE()))</f>
        <v>Agree</v>
      </c>
      <c r="BF52" s="8" t="str">
        <f>IF($G52="P1",VLOOKUP($B52,'raw data'!$A:$JI,$AZ52+BF$2,FALSE()),VLOOKUP($B52,'raw data'!$A:$JI,$AZ52+BF$2+1,FALSE()))</f>
        <v>Not certain</v>
      </c>
      <c r="BG52" s="8" t="str">
        <f>IF($G52="P1",VLOOKUP($B52,'raw data'!$A:$JI,$AZ52+BG$2,FALSE()),VLOOKUP($B52,'raw data'!$A:$JI,$AZ52+BG$2+1,FALSE()))</f>
        <v>Disagree</v>
      </c>
      <c r="BH52" s="8" t="str">
        <f>IF($G52="P1",IF($E52="Tabular",VLOOKUP($B52,'raw data'!$A:$JI,$AZ52+BH$2+2,FALSE()),VLOOKUP($B52,'raw data'!$A:$JI,$AZ52+BH$2,FALSE())),"-99")</f>
        <v>Strongly agree</v>
      </c>
      <c r="BI52" s="8" t="str">
        <f>IF($G52="P2",IF($E52="Tabular",VLOOKUP($B52,'raw data'!$A:$JI,$AZ52+BI$2+2,FALSE()),VLOOKUP($B52,'raw data'!$A:$JI,$AZ52+BI$2,FALSE())),"-99")</f>
        <v>-99</v>
      </c>
      <c r="BJ52" s="8" t="str">
        <f>IF(G52="P1",IF($E52="Tabular",VLOOKUP($B52,'raw data'!$A:$JI,$AZ52+BJ$2+2,FALSE()),VLOOKUP($B52,'raw data'!$A:$JI,$AZ52+BJ$2,FALSE())),IF($E52="Tabular",VLOOKUP($B52,'raw data'!$A:$JI,$AZ52+BJ$2+3,FALSE()),VLOOKUP($B52,'raw data'!$A:$JI,$AZ52+BJ$2+1,FALSE())))</f>
        <v>Strongly agree</v>
      </c>
      <c r="BK52" s="8" t="str">
        <f>IF(G52="P1",VLOOKUP($B52,'raw data'!$A:$JI,$AZ52+BK$2,FALSE()),VLOOKUP($B52,'raw data'!$A:$JI,$AZ52+BK$2+1,FALSE()))</f>
        <v>Strongly agree</v>
      </c>
    </row>
    <row r="53" spans="1:65" x14ac:dyDescent="0.2">
      <c r="A53" s="8" t="str">
        <f t="shared" si="3"/>
        <v>R_2i5qSPGFL0MRhLj-P2</v>
      </c>
      <c r="B53" s="8" t="s">
        <v>927</v>
      </c>
      <c r="C53" s="8">
        <f>VLOOKUP($B53,'raw data'!$A:$JI,7,FALSE())</f>
        <v>3269</v>
      </c>
      <c r="D53" s="8" t="str">
        <f>VLOOKUP($B53,'raw data'!$A:$JI,268,FALSE())</f>
        <v>CORAS-G1</v>
      </c>
      <c r="E53" s="8" t="str">
        <f t="shared" si="4"/>
        <v>CORAS</v>
      </c>
      <c r="F53" s="8" t="str">
        <f t="shared" si="5"/>
        <v>G1</v>
      </c>
      <c r="G53" s="10" t="s">
        <v>536</v>
      </c>
      <c r="H53" s="8">
        <f>VLOOKUP($B53,'raw data'!$A:$JI,21,FALSE())</f>
        <v>110.87</v>
      </c>
      <c r="I53" s="8">
        <f>VLOOKUP($B53,'raw data'!$A:$JI,26,FALSE())</f>
        <v>13.465999999999999</v>
      </c>
      <c r="J53" s="8">
        <f>VLOOKUP($B53,'raw data'!$A:$JI,27+J$2,FALSE())</f>
        <v>20</v>
      </c>
      <c r="K53" s="8" t="str">
        <f>VLOOKUP($B53,'raw data'!$A:$JI,27+K$2,FALSE())</f>
        <v>Male</v>
      </c>
      <c r="L53" s="8" t="str">
        <f>VLOOKUP($B53,'raw data'!$A:$JI,27+L$2,FALSE())</f>
        <v>No</v>
      </c>
      <c r="M53" s="8" t="str">
        <f>VLOOKUP($B53,'raw data'!$A:$JI,27+M$2,FALSE())</f>
        <v>Advanced (C1)</v>
      </c>
      <c r="N53" s="8">
        <f>VLOOKUP($B53,'raw data'!$A:$JI,27+N$2,FALSE())</f>
        <v>3</v>
      </c>
      <c r="O53" s="8" t="str">
        <f>VLOOKUP($B53,'raw data'!$A:$JI,27+O$2,FALSE())</f>
        <v>computer science, cyber security</v>
      </c>
      <c r="P53" s="8" t="str">
        <f>VLOOKUP($B53,'raw data'!$A:$JI,27+P$2,FALSE())</f>
        <v>Yes</v>
      </c>
      <c r="Q53" s="8">
        <f>VLOOKUP($B53,'raw data'!$A:$JI,27+Q$2,FALSE())</f>
        <v>7</v>
      </c>
      <c r="R53" s="8" t="str">
        <f>VLOOKUP($B53,'raw data'!$A:$JI,27+R$2,FALSE())</f>
        <v>training employees, instructing colleagues, technical support, aiding customers, handling complaints, storage management</v>
      </c>
      <c r="S53" s="8" t="str">
        <f>VLOOKUP($B53,'raw data'!$A:$JI,27+S$2,FALSE())</f>
        <v>No</v>
      </c>
      <c r="T53" s="8">
        <f>VLOOKUP($B53,'raw data'!$A:$JI,27+T$2,FALSE())</f>
        <v>0</v>
      </c>
      <c r="U53" s="8" t="str">
        <f>VLOOKUP($B53,'raw data'!$A:$JI,27+U$2,FALSE())</f>
        <v>None</v>
      </c>
      <c r="V53" s="8">
        <f>VLOOKUP($B53,'raw data'!$A:$JI,27+V$2,FALSE())</f>
        <v>-99</v>
      </c>
      <c r="W53" s="8" t="str">
        <f>VLOOKUP($B53,'raw data'!$A:$JI,27+W$2,FALSE())</f>
        <v>Beginner</v>
      </c>
      <c r="X53" s="8" t="str">
        <f>VLOOKUP($B53,'raw data'!$A:$JI,27+X$2,FALSE())</f>
        <v>Novice</v>
      </c>
      <c r="Y53" s="8" t="str">
        <f>VLOOKUP($B53,'raw data'!$A:$JI,27+Y$2,FALSE())</f>
        <v>Beginner</v>
      </c>
      <c r="Z53" s="8" t="str">
        <f>VLOOKUP($B53,'raw data'!$A:$JI,27+Z$2,FALSE())</f>
        <v>Novice</v>
      </c>
      <c r="AA53" s="8" t="str">
        <f>VLOOKUP($B53,'raw data'!$A:$JI,27+AA$2,FALSE())</f>
        <v>Novice</v>
      </c>
      <c r="AB53" s="8" t="str">
        <f>VLOOKUP($B53,'raw data'!$A:$JI,27+AB$2,FALSE())</f>
        <v>Proficient</v>
      </c>
      <c r="AC53" s="8" t="str">
        <f>VLOOKUP($B53,'raw data'!$A:$JI,27+AC$2,FALSE())</f>
        <v>Competent</v>
      </c>
      <c r="AD53" s="8" t="str">
        <f>VLOOKUP($B53,'raw data'!$A:$JI,27+AD$2,FALSE())</f>
        <v>Novice</v>
      </c>
      <c r="AE53" s="8">
        <f>IF($G53="P1",VLOOKUP($B53,'raw data'!$A:$JI,ColumnsReferences!$B$2,FALSE()),VLOOKUP($B53,'raw data'!$A:$JI,ColumnsReferences!$C$2,FALSE()))</f>
        <v>300.00200000000001</v>
      </c>
      <c r="AF53" s="8">
        <f>IF($G53="P1",VLOOKUP($D53,ColumnsReferences!$A:$C,2,FALSE()),VLOOKUP($D53,ColumnsReferences!$A:$C,3,FALSE()))</f>
        <v>122</v>
      </c>
      <c r="AG53" s="8">
        <f>VLOOKUP($B53,'raw data'!$A:$JI,$AF53,FALSE())</f>
        <v>940.947</v>
      </c>
      <c r="AH53" s="8" t="str">
        <f>VLOOKUP($B53,'raw data'!$A:$JI,$AF53+AH$2,FALSE())</f>
        <v>Insufficient detection of spyware,Lack of mechanisms for authentication of app,Poor security awareness</v>
      </c>
      <c r="AI53" s="8" t="str">
        <f>VLOOKUP($B53,'raw data'!$A:$JI,$AF53+AI$2,FALSE())</f>
        <v>Sure enough</v>
      </c>
      <c r="AJ53" s="8" t="str">
        <f>VLOOKUP($B53,'raw data'!$A:$JI,$AF53+AJ$2,FALSE())</f>
        <v>On average</v>
      </c>
      <c r="AK53" s="8" t="str">
        <f>VLOOKUP($B53,'raw data'!$A:$JI,$AF53+AK$2,FALSE())</f>
        <v>Unauthorized access to customer account via fake app,Unauthorized access to customer account via web application,Unauthorized transaction via Poste App,Unauthorized transaction via web application</v>
      </c>
      <c r="AL53" s="8" t="str">
        <f>VLOOKUP($B53,'raw data'!$A:$JI,$AF53+AL$2,FALSE())</f>
        <v>Sure enough</v>
      </c>
      <c r="AM53" s="8" t="str">
        <f>VLOOKUP($B53,'raw data'!$A:$JI,$AF53+AM$2,FALSE())</f>
        <v>Difficult</v>
      </c>
      <c r="AN53" s="8" t="str">
        <f>VLOOKUP($B53,'raw data'!$A:$JI,$AF53+AN$2,FALSE())</f>
        <v>Unauthorized access to customer account via fake app,Unauthorized access to customer account via web application</v>
      </c>
      <c r="AO53" s="8" t="str">
        <f>VLOOKUP($B53,'raw data'!$A:$JI,$AF53+AO$2,FALSE())</f>
        <v>Not sure enough</v>
      </c>
      <c r="AP53" s="8" t="str">
        <f>VLOOKUP($B53,'raw data'!$A:$JI,$AF53+AP$2,FALSE())</f>
        <v>Difficult</v>
      </c>
      <c r="AQ53" s="8" t="str">
        <f>VLOOKUP($B53,'raw data'!$A:$JI,$AF53+AQ$2,FALSE())</f>
        <v>Cyber criminal,Hacker</v>
      </c>
      <c r="AR53" s="8" t="str">
        <f>VLOOKUP($B53,'raw data'!$A:$JI,$AF53+AR$2,FALSE())</f>
        <v>Very sure</v>
      </c>
      <c r="AS53" s="8" t="str">
        <f>VLOOKUP($B53,'raw data'!$A:$JI,$AF53+AS$2,FALSE())</f>
        <v>Very simple</v>
      </c>
      <c r="AT53" s="8" t="str">
        <f>VLOOKUP($B53,'raw data'!$A:$JI,$AF53+AT$2,FALSE())</f>
        <v>Severe</v>
      </c>
      <c r="AU53" s="8" t="str">
        <f>VLOOKUP($B53,'raw data'!$A:$JI,$AF53+AU$2,FALSE())</f>
        <v>Very sure</v>
      </c>
      <c r="AV53" s="8" t="str">
        <f>VLOOKUP($B53,'raw data'!$A:$JI,$AF53+AV$2,FALSE())</f>
        <v>Very simple</v>
      </c>
      <c r="AW53" s="8" t="str">
        <f>VLOOKUP($B53,'raw data'!$A:$JI,$AF53+AW$2,FALSE())</f>
        <v>Poor security awareness,Weak malware protection</v>
      </c>
      <c r="AX53" s="8" t="str">
        <f>VLOOKUP($B53,'raw data'!$A:$JI,$AF53+AX$2,FALSE())</f>
        <v>Sure</v>
      </c>
      <c r="AY53" s="8" t="str">
        <f>VLOOKUP($B53,'raw data'!$A:$JI,$AF53+AY$2,FALSE())</f>
        <v>Difficult</v>
      </c>
      <c r="AZ53" s="8">
        <f>IF($G53="P1",ColumnsReferences!$B$9,ColumnsReferences!$C$9)</f>
        <v>166</v>
      </c>
      <c r="BA53" s="8">
        <f>VLOOKUP($B53,'raw data'!$A:$JI,$AZ53,FALSE())</f>
        <v>38.295999999999999</v>
      </c>
      <c r="BB53" s="8" t="str">
        <f>IF($G53="P2",VLOOKUP($B53,'raw data'!$A:$JI,$AZ53+2,FALSE()),"-99")</f>
        <v>Agree</v>
      </c>
      <c r="BC53" s="8" t="str">
        <f>IF($G53="P1",VLOOKUP($B53,'raw data'!$A:$JI,$AZ53+BC$2,FALSE()),VLOOKUP($B53,'raw data'!$A:$JI,$AZ53+BC$2+1,FALSE()))</f>
        <v>Strongly agree</v>
      </c>
      <c r="BD53" s="8" t="str">
        <f>IF($G53="P1",VLOOKUP($B53,'raw data'!$A:$JI,$AZ53+BD$2,FALSE()),VLOOKUP($B53,'raw data'!$A:$JI,$AZ53+BD$2+1,FALSE()))</f>
        <v>Strongly agree</v>
      </c>
      <c r="BE53" s="8" t="str">
        <f>IF($G53="P1",VLOOKUP($B53,'raw data'!$A:$JI,$AZ53+BE$2,FALSE()),VLOOKUP($B53,'raw data'!$A:$JI,$AZ53+BE$2+1,FALSE()))</f>
        <v>Strongly agree</v>
      </c>
      <c r="BF53" s="8" t="str">
        <f>IF($G53="P1",VLOOKUP($B53,'raw data'!$A:$JI,$AZ53+BF$2,FALSE()),VLOOKUP($B53,'raw data'!$A:$JI,$AZ53+BF$2+1,FALSE()))</f>
        <v>Strongly agree</v>
      </c>
      <c r="BG53" s="8" t="str">
        <f>IF($G53="P1",VLOOKUP($B53,'raw data'!$A:$JI,$AZ53+BG$2,FALSE()),VLOOKUP($B53,'raw data'!$A:$JI,$AZ53+BG$2+1,FALSE()))</f>
        <v>Disagree</v>
      </c>
      <c r="BH53" s="8" t="str">
        <f>IF($G53="P1",IF($E53="Tabular",VLOOKUP($B53,'raw data'!$A:$JI,$AZ53+BH$2+2,FALSE()),VLOOKUP($B53,'raw data'!$A:$JI,$AZ53+BH$2,FALSE())),"-99")</f>
        <v>-99</v>
      </c>
      <c r="BI53" s="8" t="str">
        <f>IF($G53="P2",IF($E53="Tabular",VLOOKUP($B53,'raw data'!$A:$JI,$AZ53+BI$2+2,FALSE()),VLOOKUP($B53,'raw data'!$A:$JI,$AZ53+BI$2,FALSE())),"-99")</f>
        <v>Not certain</v>
      </c>
      <c r="BJ53" s="8" t="str">
        <f>IF(G53="P1",IF($E53="Tabular",VLOOKUP($B53,'raw data'!$A:$JI,$AZ53+BJ$2+2,FALSE()),VLOOKUP($B53,'raw data'!$A:$JI,$AZ53+BJ$2,FALSE())),IF($E53="Tabular",VLOOKUP($B53,'raw data'!$A:$JI,$AZ53+BJ$2+3,FALSE()),VLOOKUP($B53,'raw data'!$A:$JI,$AZ53+BJ$2+1,FALSE())))</f>
        <v>Strongly agree</v>
      </c>
      <c r="BK53" s="8" t="str">
        <f>IF(G53="P1",VLOOKUP($B53,'raw data'!$A:$JI,$AZ53+BK$2,FALSE()),VLOOKUP($B53,'raw data'!$A:$JI,$AZ53+BK$2+1,FALSE()))</f>
        <v>Strongly agree</v>
      </c>
    </row>
    <row r="54" spans="1:65" x14ac:dyDescent="0.2">
      <c r="A54" s="8" t="str">
        <f t="shared" si="3"/>
        <v>R_2PheScU0AXH1V2M-P1</v>
      </c>
      <c r="B54" s="8" t="s">
        <v>704</v>
      </c>
      <c r="C54" s="8">
        <f>VLOOKUP($B54,'raw data'!$A:$JI,7,FALSE())</f>
        <v>2328</v>
      </c>
      <c r="D54" s="8" t="str">
        <f>VLOOKUP($B54,'raw data'!$A:$JI,268,FALSE())</f>
        <v>CORAS-G2</v>
      </c>
      <c r="E54" s="8" t="str">
        <f t="shared" si="4"/>
        <v>CORAS</v>
      </c>
      <c r="F54" s="8" t="str">
        <f t="shared" si="5"/>
        <v>G2</v>
      </c>
      <c r="G54" s="8" t="s">
        <v>534</v>
      </c>
      <c r="H54" s="8">
        <f>VLOOKUP($B54,'raw data'!$A:$JI,21,FALSE())</f>
        <v>87.778000000000006</v>
      </c>
      <c r="I54" s="8">
        <f>VLOOKUP($B54,'raw data'!$A:$JI,26,FALSE())</f>
        <v>15.218</v>
      </c>
      <c r="J54" s="8">
        <f>VLOOKUP($B54,'raw data'!$A:$JI,27+J$2,FALSE())</f>
        <v>29</v>
      </c>
      <c r="K54" s="8" t="str">
        <f>VLOOKUP($B54,'raw data'!$A:$JI,27+K$2,FALSE())</f>
        <v>Male</v>
      </c>
      <c r="L54" s="8" t="str">
        <f>VLOOKUP($B54,'raw data'!$A:$JI,27+L$2,FALSE())</f>
        <v>No</v>
      </c>
      <c r="M54" s="8" t="str">
        <f>VLOOKUP($B54,'raw data'!$A:$JI,27+M$2,FALSE())</f>
        <v>Advanced (C1)</v>
      </c>
      <c r="N54" s="8">
        <f>VLOOKUP($B54,'raw data'!$A:$JI,27+N$2,FALSE())</f>
        <v>4</v>
      </c>
      <c r="O54" s="8" t="str">
        <f>VLOOKUP($B54,'raw data'!$A:$JI,27+O$2,FALSE())</f>
        <v>Computer Science, Management of Technology</v>
      </c>
      <c r="P54" s="8" t="str">
        <f>VLOOKUP($B54,'raw data'!$A:$JI,27+P$2,FALSE())</f>
        <v>Yes</v>
      </c>
      <c r="Q54" s="8">
        <f>VLOOKUP($B54,'raw data'!$A:$JI,27+Q$2,FALSE())</f>
        <v>6</v>
      </c>
      <c r="R54" s="8" t="str">
        <f>VLOOKUP($B54,'raw data'!$A:$JI,27+R$2,FALSE())</f>
        <v>Business Analyst, Consultant</v>
      </c>
      <c r="S54" s="8" t="str">
        <f>VLOOKUP($B54,'raw data'!$A:$JI,27+S$2,FALSE())</f>
        <v>No</v>
      </c>
      <c r="T54" s="8">
        <f>VLOOKUP($B54,'raw data'!$A:$JI,27+T$2,FALSE())</f>
        <v>0</v>
      </c>
      <c r="U54" s="8" t="str">
        <f>VLOOKUP($B54,'raw data'!$A:$JI,27+U$2,FALSE())</f>
        <v>None</v>
      </c>
      <c r="V54" s="8">
        <f>VLOOKUP($B54,'raw data'!$A:$JI,27+V$2,FALSE())</f>
        <v>-99</v>
      </c>
      <c r="W54" s="8" t="str">
        <f>VLOOKUP($B54,'raw data'!$A:$JI,27+W$2,FALSE())</f>
        <v>Novice</v>
      </c>
      <c r="X54" s="8" t="str">
        <f>VLOOKUP($B54,'raw data'!$A:$JI,27+X$2,FALSE())</f>
        <v>Novice</v>
      </c>
      <c r="Y54" s="8" t="str">
        <f>VLOOKUP($B54,'raw data'!$A:$JI,27+Y$2,FALSE())</f>
        <v>Novice</v>
      </c>
      <c r="Z54" s="8" t="str">
        <f>VLOOKUP($B54,'raw data'!$A:$JI,27+Z$2,FALSE())</f>
        <v>Novice</v>
      </c>
      <c r="AA54" s="8" t="str">
        <f>VLOOKUP($B54,'raw data'!$A:$JI,27+AA$2,FALSE())</f>
        <v>Novice</v>
      </c>
      <c r="AB54" s="8" t="str">
        <f>VLOOKUP($B54,'raw data'!$A:$JI,27+AB$2,FALSE())</f>
        <v>Novice</v>
      </c>
      <c r="AC54" s="8" t="str">
        <f>VLOOKUP($B54,'raw data'!$A:$JI,27+AC$2,FALSE())</f>
        <v>Beginner</v>
      </c>
      <c r="AD54" s="8" t="str">
        <f>VLOOKUP($B54,'raw data'!$A:$JI,27+AD$2,FALSE())</f>
        <v>Novice</v>
      </c>
      <c r="AE54" s="8">
        <f>IF($G54="P1",VLOOKUP($B54,'raw data'!$A:$JI,ColumnsReferences!$B$2,FALSE()),VLOOKUP($B54,'raw data'!$A:$JI,ColumnsReferences!$C$2,FALSE()))</f>
        <v>538.59</v>
      </c>
      <c r="AF54" s="8">
        <f>IF($G54="P1",VLOOKUP($D54,ColumnsReferences!$A:$C,2,FALSE()),VLOOKUP($D54,ColumnsReferences!$A:$C,3,FALSE()))</f>
        <v>77</v>
      </c>
      <c r="AG54" s="8">
        <f>VLOOKUP($B54,'raw data'!$A:$JI,$AF54,FALSE())</f>
        <v>713.11400000000003</v>
      </c>
      <c r="AH54" s="8" t="str">
        <f>VLOOKUP($B54,'raw data'!$A:$JI,$AF54+AH$2,FALSE())</f>
        <v>Lack of mechanisms for authentication of app,Weak malware protection</v>
      </c>
      <c r="AI54" s="8" t="str">
        <f>VLOOKUP($B54,'raw data'!$A:$JI,$AF54+AI$2,FALSE())</f>
        <v>Very sure</v>
      </c>
      <c r="AJ54" s="8" t="str">
        <f>VLOOKUP($B54,'raw data'!$A:$JI,$AF54+AJ$2,FALSE())</f>
        <v>Very simple</v>
      </c>
      <c r="AK54" s="8" t="str">
        <f>VLOOKUP($B54,'raw data'!$A:$JI,$AF54+AK$2,FALSE())</f>
        <v>Confidentiality of customer data,User authenticity</v>
      </c>
      <c r="AL54" s="8" t="str">
        <f>VLOOKUP($B54,'raw data'!$A:$JI,$AF54+AL$2,FALSE())</f>
        <v>Sure enough</v>
      </c>
      <c r="AM54" s="8" t="str">
        <f>VLOOKUP($B54,'raw data'!$A:$JI,$AF54+AM$2,FALSE())</f>
        <v>Simple</v>
      </c>
      <c r="AN54" s="8" t="str">
        <f>VLOOKUP($B54,'raw data'!$A:$JI,$AF54+AN$2,FALSE())</f>
        <v>Fake banking app offered on application store,Keylogger installed on computer,Sniffing of customer credentials,Spear-phishing attack on customers</v>
      </c>
      <c r="AO54" s="8" t="str">
        <f>VLOOKUP($B54,'raw data'!$A:$JI,$AF54+AO$2,FALSE())</f>
        <v>Sure</v>
      </c>
      <c r="AP54" s="8" t="str">
        <f>VLOOKUP($B54,'raw data'!$A:$JI,$AF54+AP$2,FALSE())</f>
        <v>Simple</v>
      </c>
      <c r="AQ54" s="8" t="str">
        <f>VLOOKUP($B54,'raw data'!$A:$JI,$AF54+AQ$2,FALSE())</f>
        <v>Customer's browser infected by Trojan,Fake banking app offered on application store,Hacker alters transaction data,Keylogger installed on computer,Sniffing of customer credentials,Spear-phishing attack on customers</v>
      </c>
      <c r="AR54" s="8" t="str">
        <f>VLOOKUP($B54,'raw data'!$A:$JI,$AF54+AR$2,FALSE())</f>
        <v>Sure</v>
      </c>
      <c r="AS54" s="8" t="str">
        <f>VLOOKUP($B54,'raw data'!$A:$JI,$AF54+AS$2,FALSE())</f>
        <v>Simple</v>
      </c>
      <c r="AT54" s="8" t="str">
        <f>VLOOKUP($B54,'raw data'!$A:$JI,$AF54+AT$2,FALSE())</f>
        <v>Severe</v>
      </c>
      <c r="AU54" s="8" t="str">
        <f>VLOOKUP($B54,'raw data'!$A:$JI,$AF54+AU$2,FALSE())</f>
        <v>Sure enough</v>
      </c>
      <c r="AV54" s="8" t="str">
        <f>VLOOKUP($B54,'raw data'!$A:$JI,$AF54+AV$2,FALSE())</f>
        <v>Simple</v>
      </c>
      <c r="AW54" s="8" t="str">
        <f>VLOOKUP($B54,'raw data'!$A:$JI,$AF54+AW$2,FALSE())</f>
        <v>Immature technology,Insufficient resilience,Poor security awareness,Use of web application,Weak malware protection</v>
      </c>
      <c r="AX54" s="8" t="str">
        <f>VLOOKUP($B54,'raw data'!$A:$JI,$AF54+AX$2,FALSE())</f>
        <v>Sure</v>
      </c>
      <c r="AY54" s="8" t="str">
        <f>VLOOKUP($B54,'raw data'!$A:$JI,$AF54+AY$2,FALSE())</f>
        <v>Simple</v>
      </c>
      <c r="AZ54" s="8">
        <f>IF($G54="P1",ColumnsReferences!$B$9,ColumnsReferences!$C$9)</f>
        <v>99</v>
      </c>
      <c r="BA54" s="8">
        <f>VLOOKUP($B54,'raw data'!$A:$JI,$AZ54,FALSE())</f>
        <v>38.649000000000001</v>
      </c>
      <c r="BB54" s="8" t="str">
        <f>IF($G54="P2",VLOOKUP($B54,'raw data'!$A:$JI,$AZ54+2,FALSE()),"-99")</f>
        <v>-99</v>
      </c>
      <c r="BC54" s="8" t="str">
        <f>IF($G54="P1",VLOOKUP($B54,'raw data'!$A:$JI,$AZ54+BC$2,FALSE()),VLOOKUP($B54,'raw data'!$A:$JI,$AZ54+BC$2+1,FALSE()))</f>
        <v>Agree</v>
      </c>
      <c r="BD54" s="8" t="str">
        <f>IF($G54="P1",VLOOKUP($B54,'raw data'!$A:$JI,$AZ54+BD$2,FALSE()),VLOOKUP($B54,'raw data'!$A:$JI,$AZ54+BD$2+1,FALSE()))</f>
        <v>Agree</v>
      </c>
      <c r="BE54" s="8" t="str">
        <f>IF($G54="P1",VLOOKUP($B54,'raw data'!$A:$JI,$AZ54+BE$2,FALSE()),VLOOKUP($B54,'raw data'!$A:$JI,$AZ54+BE$2+1,FALSE()))</f>
        <v>Agree</v>
      </c>
      <c r="BF54" s="8" t="str">
        <f>IF($G54="P1",VLOOKUP($B54,'raw data'!$A:$JI,$AZ54+BF$2,FALSE()),VLOOKUP($B54,'raw data'!$A:$JI,$AZ54+BF$2+1,FALSE()))</f>
        <v>Agree</v>
      </c>
      <c r="BG54" s="8" t="str">
        <f>IF($G54="P1",VLOOKUP($B54,'raw data'!$A:$JI,$AZ54+BG$2,FALSE()),VLOOKUP($B54,'raw data'!$A:$JI,$AZ54+BG$2+1,FALSE()))</f>
        <v>Agree</v>
      </c>
      <c r="BH54" s="8" t="str">
        <f>IF($G54="P1",IF($E54="Tabular",VLOOKUP($B54,'raw data'!$A:$JI,$AZ54+BH$2+2,FALSE()),VLOOKUP($B54,'raw data'!$A:$JI,$AZ54+BH$2,FALSE())),"-99")</f>
        <v>Not certain</v>
      </c>
      <c r="BI54" s="8" t="str">
        <f>IF($G54="P2",IF($E54="Tabular",VLOOKUP($B54,'raw data'!$A:$JI,$AZ54+BI$2+2,FALSE()),VLOOKUP($B54,'raw data'!$A:$JI,$AZ54+BI$2,FALSE())),"-99")</f>
        <v>-99</v>
      </c>
      <c r="BJ54" s="8" t="str">
        <f>IF(G54="P1",IF($E54="Tabular",VLOOKUP($B54,'raw data'!$A:$JI,$AZ54+BJ$2+2,FALSE()),VLOOKUP($B54,'raw data'!$A:$JI,$AZ54+BJ$2,FALSE())),IF($E54="Tabular",VLOOKUP($B54,'raw data'!$A:$JI,$AZ54+BJ$2+3,FALSE()),VLOOKUP($B54,'raw data'!$A:$JI,$AZ54+BJ$2+1,FALSE())))</f>
        <v>Disagree</v>
      </c>
      <c r="BK54" s="8" t="str">
        <f>IF(G54="P1",VLOOKUP($B54,'raw data'!$A:$JI,$AZ54+BK$2,FALSE()),VLOOKUP($B54,'raw data'!$A:$JI,$AZ54+BK$2+1,FALSE()))</f>
        <v>Agree</v>
      </c>
    </row>
    <row r="55" spans="1:65" x14ac:dyDescent="0.2">
      <c r="A55" s="8" t="str">
        <f t="shared" si="3"/>
        <v>R_2PheScU0AXH1V2M-P2</v>
      </c>
      <c r="B55" s="8" t="s">
        <v>704</v>
      </c>
      <c r="C55" s="8">
        <f>VLOOKUP($B55,'raw data'!$A:$JI,7,FALSE())</f>
        <v>2328</v>
      </c>
      <c r="D55" s="8" t="str">
        <f>VLOOKUP($B55,'raw data'!$A:$JI,268,FALSE())</f>
        <v>CORAS-G2</v>
      </c>
      <c r="E55" s="8" t="str">
        <f t="shared" si="4"/>
        <v>CORAS</v>
      </c>
      <c r="F55" s="8" t="str">
        <f t="shared" si="5"/>
        <v>G2</v>
      </c>
      <c r="G55" s="10" t="s">
        <v>536</v>
      </c>
      <c r="H55" s="8">
        <f>VLOOKUP($B55,'raw data'!$A:$JI,21,FALSE())</f>
        <v>87.778000000000006</v>
      </c>
      <c r="I55" s="8">
        <f>VLOOKUP($B55,'raw data'!$A:$JI,26,FALSE())</f>
        <v>15.218</v>
      </c>
      <c r="J55" s="8">
        <f>VLOOKUP($B55,'raw data'!$A:$JI,27+J$2,FALSE())</f>
        <v>29</v>
      </c>
      <c r="K55" s="8" t="str">
        <f>VLOOKUP($B55,'raw data'!$A:$JI,27+K$2,FALSE())</f>
        <v>Male</v>
      </c>
      <c r="L55" s="8" t="str">
        <f>VLOOKUP($B55,'raw data'!$A:$JI,27+L$2,FALSE())</f>
        <v>No</v>
      </c>
      <c r="M55" s="8" t="str">
        <f>VLOOKUP($B55,'raw data'!$A:$JI,27+M$2,FALSE())</f>
        <v>Advanced (C1)</v>
      </c>
      <c r="N55" s="8">
        <f>VLOOKUP($B55,'raw data'!$A:$JI,27+N$2,FALSE())</f>
        <v>4</v>
      </c>
      <c r="O55" s="8" t="str">
        <f>VLOOKUP($B55,'raw data'!$A:$JI,27+O$2,FALSE())</f>
        <v>Computer Science, Management of Technology</v>
      </c>
      <c r="P55" s="8" t="str">
        <f>VLOOKUP($B55,'raw data'!$A:$JI,27+P$2,FALSE())</f>
        <v>Yes</v>
      </c>
      <c r="Q55" s="8">
        <f>VLOOKUP($B55,'raw data'!$A:$JI,27+Q$2,FALSE())</f>
        <v>6</v>
      </c>
      <c r="R55" s="8" t="str">
        <f>VLOOKUP($B55,'raw data'!$A:$JI,27+R$2,FALSE())</f>
        <v>Business Analyst, Consultant</v>
      </c>
      <c r="S55" s="8" t="str">
        <f>VLOOKUP($B55,'raw data'!$A:$JI,27+S$2,FALSE())</f>
        <v>No</v>
      </c>
      <c r="T55" s="8">
        <f>VLOOKUP($B55,'raw data'!$A:$JI,27+T$2,FALSE())</f>
        <v>0</v>
      </c>
      <c r="U55" s="8" t="str">
        <f>VLOOKUP($B55,'raw data'!$A:$JI,27+U$2,FALSE())</f>
        <v>None</v>
      </c>
      <c r="V55" s="8">
        <f>VLOOKUP($B55,'raw data'!$A:$JI,27+V$2,FALSE())</f>
        <v>-99</v>
      </c>
      <c r="W55" s="8" t="str">
        <f>VLOOKUP($B55,'raw data'!$A:$JI,27+W$2,FALSE())</f>
        <v>Novice</v>
      </c>
      <c r="X55" s="8" t="str">
        <f>VLOOKUP($B55,'raw data'!$A:$JI,27+X$2,FALSE())</f>
        <v>Novice</v>
      </c>
      <c r="Y55" s="8" t="str">
        <f>VLOOKUP($B55,'raw data'!$A:$JI,27+Y$2,FALSE())</f>
        <v>Novice</v>
      </c>
      <c r="Z55" s="8" t="str">
        <f>VLOOKUP($B55,'raw data'!$A:$JI,27+Z$2,FALSE())</f>
        <v>Novice</v>
      </c>
      <c r="AA55" s="8" t="str">
        <f>VLOOKUP($B55,'raw data'!$A:$JI,27+AA$2,FALSE())</f>
        <v>Novice</v>
      </c>
      <c r="AB55" s="8" t="str">
        <f>VLOOKUP($B55,'raw data'!$A:$JI,27+AB$2,FALSE())</f>
        <v>Novice</v>
      </c>
      <c r="AC55" s="8" t="str">
        <f>VLOOKUP($B55,'raw data'!$A:$JI,27+AC$2,FALSE())</f>
        <v>Beginner</v>
      </c>
      <c r="AD55" s="8" t="str">
        <f>VLOOKUP($B55,'raw data'!$A:$JI,27+AD$2,FALSE())</f>
        <v>Novice</v>
      </c>
      <c r="AE55" s="8">
        <f>IF($G55="P1",VLOOKUP($B55,'raw data'!$A:$JI,ColumnsReferences!$B$2,FALSE()),VLOOKUP($B55,'raw data'!$A:$JI,ColumnsReferences!$C$2,FALSE()))</f>
        <v>300.00200000000001</v>
      </c>
      <c r="AF55" s="8">
        <f>IF($G55="P1",VLOOKUP($D55,ColumnsReferences!$A:$C,2,FALSE()),VLOOKUP($D55,ColumnsReferences!$A:$C,3,FALSE()))</f>
        <v>144</v>
      </c>
      <c r="AG55" s="8">
        <f>VLOOKUP($B55,'raw data'!$A:$JI,$AF55,FALSE())</f>
        <v>371.9</v>
      </c>
      <c r="AH55" s="8" t="str">
        <f>VLOOKUP($B55,'raw data'!$A:$JI,$AF55+AH$2,FALSE())</f>
        <v>Online banking service goes down,Web-application goes down</v>
      </c>
      <c r="AI55" s="8" t="str">
        <f>VLOOKUP($B55,'raw data'!$A:$JI,$AF55+AI$2,FALSE())</f>
        <v>Not sure enough</v>
      </c>
      <c r="AJ55" s="8" t="str">
        <f>VLOOKUP($B55,'raw data'!$A:$JI,$AF55+AJ$2,FALSE())</f>
        <v>On average</v>
      </c>
      <c r="AK55" s="8" t="str">
        <f>VLOOKUP($B55,'raw data'!$A:$JI,$AF55+AK$2,FALSE())</f>
        <v>Availability of service,Confidentiality of customer data,Integrity of account data</v>
      </c>
      <c r="AL55" s="8" t="str">
        <f>VLOOKUP($B55,'raw data'!$A:$JI,$AF55+AL$2,FALSE())</f>
        <v>Not sure enough</v>
      </c>
      <c r="AM55" s="8" t="str">
        <f>VLOOKUP($B55,'raw data'!$A:$JI,$AF55+AM$2,FALSE())</f>
        <v>On average</v>
      </c>
      <c r="AN55" s="8" t="str">
        <f>VLOOKUP($B55,'raw data'!$A:$JI,$AF55+AN$2,FALSE())</f>
        <v>Regularly inform customers about security best practices,Strengthen authentication of transaction in web application,Strengthen verification and validation procedures</v>
      </c>
      <c r="AO55" s="8" t="str">
        <f>VLOOKUP($B55,'raw data'!$A:$JI,$AF55+AO$2,FALSE())</f>
        <v>Sure enough</v>
      </c>
      <c r="AP55" s="8" t="str">
        <f>VLOOKUP($B55,'raw data'!$A:$JI,$AF55+AP$2,FALSE())</f>
        <v>On average</v>
      </c>
      <c r="AQ55" s="8" t="str">
        <f>VLOOKUP($B55,'raw data'!$A:$JI,$AF55+AQ$2,FALSE())</f>
        <v>Severe</v>
      </c>
      <c r="AR55" s="8" t="str">
        <f>VLOOKUP($B55,'raw data'!$A:$JI,$AF55+AR$2,FALSE())</f>
        <v>Not sure enough</v>
      </c>
      <c r="AS55" s="8" t="str">
        <f>VLOOKUP($B55,'raw data'!$A:$JI,$AF55+AS$2,FALSE())</f>
        <v>On average</v>
      </c>
      <c r="AT55" s="8" t="str">
        <f>VLOOKUP($B55,'raw data'!$A:$JI,$AF55+AT$2,FALSE())</f>
        <v>Hacker alters transaction data,Sniffing of customer credentials,Spear-phishing attack on customers,Unauthorized access to customer account via web application,Unauthorized transaction via Poste App,Unauthorized transaction via web application</v>
      </c>
      <c r="AU55" s="8" t="str">
        <f>VLOOKUP($B55,'raw data'!$A:$JI,$AF55+AU$2,FALSE())</f>
        <v>Not sure enough</v>
      </c>
      <c r="AV55" s="8" t="str">
        <f>VLOOKUP($B55,'raw data'!$A:$JI,$AF55+AV$2,FALSE())</f>
        <v>On average</v>
      </c>
      <c r="AW55" s="8" t="str">
        <f>VLOOKUP($B55,'raw data'!$A:$JI,$AF55+AW$2,FALSE())</f>
        <v>Severe</v>
      </c>
      <c r="AX55" s="8" t="str">
        <f>VLOOKUP($B55,'raw data'!$A:$JI,$AF55+AX$2,FALSE())</f>
        <v>Not sure enough</v>
      </c>
      <c r="AY55" s="8" t="str">
        <f>VLOOKUP($B55,'raw data'!$A:$JI,$AF55+AY$2,FALSE())</f>
        <v>On average</v>
      </c>
      <c r="AZ55" s="8">
        <f>IF($G55="P1",ColumnsReferences!$B$9,ColumnsReferences!$C$9)</f>
        <v>166</v>
      </c>
      <c r="BA55" s="8">
        <f>VLOOKUP($B55,'raw data'!$A:$JI,$AZ55,FALSE())</f>
        <v>42.188000000000002</v>
      </c>
      <c r="BB55" s="8" t="str">
        <f>IF($G55="P2",VLOOKUP($B55,'raw data'!$A:$JI,$AZ55+2,FALSE()),"-99")</f>
        <v>Disagree</v>
      </c>
      <c r="BC55" s="8" t="str">
        <f>IF($G55="P1",VLOOKUP($B55,'raw data'!$A:$JI,$AZ55+BC$2,FALSE()),VLOOKUP($B55,'raw data'!$A:$JI,$AZ55+BC$2+1,FALSE()))</f>
        <v>Agree</v>
      </c>
      <c r="BD55" s="8" t="str">
        <f>IF($G55="P1",VLOOKUP($B55,'raw data'!$A:$JI,$AZ55+BD$2,FALSE()),VLOOKUP($B55,'raw data'!$A:$JI,$AZ55+BD$2+1,FALSE()))</f>
        <v>Disagree</v>
      </c>
      <c r="BE55" s="8" t="str">
        <f>IF($G55="P1",VLOOKUP($B55,'raw data'!$A:$JI,$AZ55+BE$2,FALSE()),VLOOKUP($B55,'raw data'!$A:$JI,$AZ55+BE$2+1,FALSE()))</f>
        <v>Agree</v>
      </c>
      <c r="BF55" s="8" t="str">
        <f>IF($G55="P1",VLOOKUP($B55,'raw data'!$A:$JI,$AZ55+BF$2,FALSE()),VLOOKUP($B55,'raw data'!$A:$JI,$AZ55+BF$2+1,FALSE()))</f>
        <v>Agree</v>
      </c>
      <c r="BG55" s="8" t="str">
        <f>IF($G55="P1",VLOOKUP($B55,'raw data'!$A:$JI,$AZ55+BG$2,FALSE()),VLOOKUP($B55,'raw data'!$A:$JI,$AZ55+BG$2+1,FALSE()))</f>
        <v>Disagree</v>
      </c>
      <c r="BH55" s="8" t="str">
        <f>IF($G55="P1",IF($E55="Tabular",VLOOKUP($B55,'raw data'!$A:$JI,$AZ55+BH$2+2,FALSE()),VLOOKUP($B55,'raw data'!$A:$JI,$AZ55+BH$2,FALSE())),"-99")</f>
        <v>-99</v>
      </c>
      <c r="BI55" s="8" t="str">
        <f>IF($G55="P2",IF($E55="Tabular",VLOOKUP($B55,'raw data'!$A:$JI,$AZ55+BI$2+2,FALSE()),VLOOKUP($B55,'raw data'!$A:$JI,$AZ55+BI$2,FALSE())),"-99")</f>
        <v>Strongly disagree</v>
      </c>
      <c r="BJ55" s="8" t="str">
        <f>IF(G55="P1",IF($E55="Tabular",VLOOKUP($B55,'raw data'!$A:$JI,$AZ55+BJ$2+2,FALSE()),VLOOKUP($B55,'raw data'!$A:$JI,$AZ55+BJ$2,FALSE())),IF($E55="Tabular",VLOOKUP($B55,'raw data'!$A:$JI,$AZ55+BJ$2+3,FALSE()),VLOOKUP($B55,'raw data'!$A:$JI,$AZ55+BJ$2+1,FALSE())))</f>
        <v>Agree</v>
      </c>
      <c r="BK55" s="8" t="str">
        <f>IF(G55="P1",VLOOKUP($B55,'raw data'!$A:$JI,$AZ55+BK$2,FALSE()),VLOOKUP($B55,'raw data'!$A:$JI,$AZ55+BK$2+1,FALSE()))</f>
        <v>Agree</v>
      </c>
    </row>
    <row r="56" spans="1:65" x14ac:dyDescent="0.2">
      <c r="A56" s="8" t="str">
        <f t="shared" si="3"/>
        <v>R_2Qt9QoU1ujHjfwI-P1</v>
      </c>
      <c r="B56" s="8" t="s">
        <v>893</v>
      </c>
      <c r="C56" s="8">
        <f>VLOOKUP($B56,'raw data'!$A:$JI,7,FALSE())</f>
        <v>2968</v>
      </c>
      <c r="D56" s="8" t="str">
        <f>VLOOKUP($B56,'raw data'!$A:$JI,268,FALSE())</f>
        <v>UML-G1</v>
      </c>
      <c r="E56" s="8" t="str">
        <f t="shared" si="4"/>
        <v>UML</v>
      </c>
      <c r="F56" s="8" t="str">
        <f t="shared" si="5"/>
        <v>G1</v>
      </c>
      <c r="G56" s="8" t="s">
        <v>534</v>
      </c>
      <c r="H56" s="8">
        <f>VLOOKUP($B56,'raw data'!$A:$JI,21,FALSE())</f>
        <v>111.288</v>
      </c>
      <c r="I56" s="8">
        <f>VLOOKUP($B56,'raw data'!$A:$JI,26,FALSE())</f>
        <v>9.4239999999999995</v>
      </c>
      <c r="J56" s="8">
        <f>VLOOKUP($B56,'raw data'!$A:$JI,27+J$2,FALSE())</f>
        <v>23</v>
      </c>
      <c r="K56" s="8" t="str">
        <f>VLOOKUP($B56,'raw data'!$A:$JI,27+K$2,FALSE())</f>
        <v>Male</v>
      </c>
      <c r="L56" s="8" t="str">
        <f>VLOOKUP($B56,'raw data'!$A:$JI,27+L$2,FALSE())</f>
        <v>No</v>
      </c>
      <c r="M56" s="8" t="str">
        <f>VLOOKUP($B56,'raw data'!$A:$JI,27+M$2,FALSE())</f>
        <v>Proficient (C2)</v>
      </c>
      <c r="N56" s="8">
        <f>VLOOKUP($B56,'raw data'!$A:$JI,27+N$2,FALSE())</f>
        <v>4</v>
      </c>
      <c r="O56" s="8" t="str">
        <f>VLOOKUP($B56,'raw data'!$A:$JI,27+O$2,FALSE())</f>
        <v>Computer Science</v>
      </c>
      <c r="P56" s="8" t="str">
        <f>VLOOKUP($B56,'raw data'!$A:$JI,27+P$2,FALSE())</f>
        <v>Yes</v>
      </c>
      <c r="Q56" s="8">
        <f>VLOOKUP($B56,'raw data'!$A:$JI,27+Q$2,FALSE())</f>
        <v>2</v>
      </c>
      <c r="R56" s="8" t="str">
        <f>VLOOKUP($B56,'raw data'!$A:$JI,27+R$2,FALSE())</f>
        <v>Quality Assurance, Software Testing</v>
      </c>
      <c r="S56" s="8" t="str">
        <f>VLOOKUP($B56,'raw data'!$A:$JI,27+S$2,FALSE())</f>
        <v>No</v>
      </c>
      <c r="T56" s="8">
        <f>VLOOKUP($B56,'raw data'!$A:$JI,27+T$2,FALSE())</f>
        <v>0</v>
      </c>
      <c r="U56" s="8" t="str">
        <f>VLOOKUP($B56,'raw data'!$A:$JI,27+U$2,FALSE())</f>
        <v>None</v>
      </c>
      <c r="V56" s="8">
        <f>VLOOKUP($B56,'raw data'!$A:$JI,27+V$2,FALSE())</f>
        <v>-99</v>
      </c>
      <c r="W56" s="8" t="str">
        <f>VLOOKUP($B56,'raw data'!$A:$JI,27+W$2,FALSE())</f>
        <v>Beginner</v>
      </c>
      <c r="X56" s="8" t="str">
        <f>VLOOKUP($B56,'raw data'!$A:$JI,27+X$2,FALSE())</f>
        <v>Beginner</v>
      </c>
      <c r="Y56" s="8" t="str">
        <f>VLOOKUP($B56,'raw data'!$A:$JI,27+Y$2,FALSE())</f>
        <v>Beginner</v>
      </c>
      <c r="Z56" s="8" t="str">
        <f>VLOOKUP($B56,'raw data'!$A:$JI,27+Z$2,FALSE())</f>
        <v>Beginner</v>
      </c>
      <c r="AA56" s="8" t="str">
        <f>VLOOKUP($B56,'raw data'!$A:$JI,27+AA$2,FALSE())</f>
        <v>Novice</v>
      </c>
      <c r="AB56" s="8" t="str">
        <f>VLOOKUP($B56,'raw data'!$A:$JI,27+AB$2,FALSE())</f>
        <v>Novice</v>
      </c>
      <c r="AC56" s="8" t="str">
        <f>VLOOKUP($B56,'raw data'!$A:$JI,27+AC$2,FALSE())</f>
        <v>Beginner</v>
      </c>
      <c r="AD56" s="8" t="str">
        <f>VLOOKUP($B56,'raw data'!$A:$JI,27+AD$2,FALSE())</f>
        <v>Competent</v>
      </c>
      <c r="AE56" s="8">
        <f>IF($G56="P1",VLOOKUP($B56,'raw data'!$A:$JI,ColumnsReferences!$B$2,FALSE()),VLOOKUP($B56,'raw data'!$A:$JI,ColumnsReferences!$C$2,FALSE()))</f>
        <v>332.43400000000003</v>
      </c>
      <c r="AF56" s="8">
        <f>IF($G56="P1",VLOOKUP($D56,ColumnsReferences!$A:$C,2,FALSE()),VLOOKUP($D56,ColumnsReferences!$A:$C,3,FALSE()))</f>
        <v>55</v>
      </c>
      <c r="AG56" s="8">
        <f>VLOOKUP($B56,'raw data'!$A:$JI,$AF56,FALSE())</f>
        <v>1200.0039999999999</v>
      </c>
      <c r="AH56" s="8" t="str">
        <f>VLOOKUP($B56,'raw data'!$A:$JI,$AF56+AH$2,FALSE())</f>
        <v>Denial-of-service attack,Web-application goes down</v>
      </c>
      <c r="AI56" s="8" t="str">
        <f>VLOOKUP($B56,'raw data'!$A:$JI,$AF56+AI$2,FALSE())</f>
        <v>Sure enough</v>
      </c>
      <c r="AJ56" s="8" t="str">
        <f>VLOOKUP($B56,'raw data'!$A:$JI,$AF56+AJ$2,FALSE())</f>
        <v>On average</v>
      </c>
      <c r="AK56" s="8" t="str">
        <f>VLOOKUP($B56,'raw data'!$A:$JI,$AF56+AK$2,FALSE())</f>
        <v>Customer's browser infected by Trojan,Denial-of-service attack,Hacker alters transaction data,Smartphone infected by malware</v>
      </c>
      <c r="AL56" s="8" t="str">
        <f>VLOOKUP($B56,'raw data'!$A:$JI,$AF56+AL$2,FALSE())</f>
        <v>Sure enough</v>
      </c>
      <c r="AM56" s="8" t="str">
        <f>VLOOKUP($B56,'raw data'!$A:$JI,$AF56+AM$2,FALSE())</f>
        <v>Difficult</v>
      </c>
      <c r="AN56" s="8" t="str">
        <f>VLOOKUP($B56,'raw data'!$A:$JI,$AF56+AN$2,FALSE())</f>
        <v>Conduct regular searches for fake apps,Regularly inform customers about security best practices</v>
      </c>
      <c r="AO56" s="8" t="str">
        <f>VLOOKUP($B56,'raw data'!$A:$JI,$AF56+AO$2,FALSE())</f>
        <v>Sure enough</v>
      </c>
      <c r="AP56" s="8" t="str">
        <f>VLOOKUP($B56,'raw data'!$A:$JI,$AF56+AP$2,FALSE())</f>
        <v>On average</v>
      </c>
      <c r="AQ56" s="8" t="str">
        <f>VLOOKUP($B56,'raw data'!$A:$JI,$AF56+AQ$2,FALSE())</f>
        <v>Minor</v>
      </c>
      <c r="AR56" s="8" t="str">
        <f>VLOOKUP($B56,'raw data'!$A:$JI,$AF56+AR$2,FALSE())</f>
        <v>Not sure enough</v>
      </c>
      <c r="AS56" s="8" t="str">
        <f>VLOOKUP($B56,'raw data'!$A:$JI,$AF56+AS$2,FALSE())</f>
        <v>On average</v>
      </c>
      <c r="AT56" s="8" t="str">
        <f>VLOOKUP($B56,'raw data'!$A:$JI,$AF56+AT$2,FALSE())</f>
        <v>Unauthorized transaction via web application,Web-application goes down</v>
      </c>
      <c r="AU56" s="8" t="str">
        <f>VLOOKUP($B56,'raw data'!$A:$JI,$AF56+AU$2,FALSE())</f>
        <v>Sure enough</v>
      </c>
      <c r="AV56" s="8" t="str">
        <f>VLOOKUP($B56,'raw data'!$A:$JI,$AF56+AV$2,FALSE())</f>
        <v>On average</v>
      </c>
      <c r="AW56" s="8">
        <f>VLOOKUP($B56,'raw data'!$A:$JI,$AF56+AW$2,FALSE())</f>
        <v>-99</v>
      </c>
      <c r="AX56" s="8">
        <f>VLOOKUP($B56,'raw data'!$A:$JI,$AF56+AX$2,FALSE())</f>
        <v>-99</v>
      </c>
      <c r="AY56" s="8">
        <f>VLOOKUP($B56,'raw data'!$A:$JI,$AF56+AY$2,FALSE())</f>
        <v>-99</v>
      </c>
      <c r="AZ56" s="8">
        <f>IF($G56="P1",ColumnsReferences!$B$9,ColumnsReferences!$C$9)</f>
        <v>99</v>
      </c>
      <c r="BA56" s="8">
        <f>VLOOKUP($B56,'raw data'!$A:$JI,$AZ56,FALSE())</f>
        <v>79.623999999999995</v>
      </c>
      <c r="BB56" s="8" t="str">
        <f>IF($G56="P2",VLOOKUP($B56,'raw data'!$A:$JI,$AZ56+2,FALSE()),"-99")</f>
        <v>-99</v>
      </c>
      <c r="BC56" s="8" t="str">
        <f>IF($G56="P1",VLOOKUP($B56,'raw data'!$A:$JI,$AZ56+BC$2,FALSE()),VLOOKUP($B56,'raw data'!$A:$JI,$AZ56+BC$2+1,FALSE()))</f>
        <v>Not certain</v>
      </c>
      <c r="BD56" s="8" t="str">
        <f>IF($G56="P1",VLOOKUP($B56,'raw data'!$A:$JI,$AZ56+BD$2,FALSE()),VLOOKUP($B56,'raw data'!$A:$JI,$AZ56+BD$2+1,FALSE()))</f>
        <v>Agree</v>
      </c>
      <c r="BE56" s="8" t="str">
        <f>IF($G56="P1",VLOOKUP($B56,'raw data'!$A:$JI,$AZ56+BE$2,FALSE()),VLOOKUP($B56,'raw data'!$A:$JI,$AZ56+BE$2+1,FALSE()))</f>
        <v>Agree</v>
      </c>
      <c r="BF56" s="8" t="str">
        <f>IF($G56="P1",VLOOKUP($B56,'raw data'!$A:$JI,$AZ56+BF$2,FALSE()),VLOOKUP($B56,'raw data'!$A:$JI,$AZ56+BF$2+1,FALSE()))</f>
        <v>Disagree</v>
      </c>
      <c r="BG56" s="8" t="str">
        <f>IF($G56="P1",VLOOKUP($B56,'raw data'!$A:$JI,$AZ56+BG$2,FALSE()),VLOOKUP($B56,'raw data'!$A:$JI,$AZ56+BG$2+1,FALSE()))</f>
        <v>Not certain</v>
      </c>
      <c r="BH56" s="8" t="str">
        <f>IF($G56="P1",IF($E56="Tabular",VLOOKUP($B56,'raw data'!$A:$JI,$AZ56+BH$2+2,FALSE()),VLOOKUP($B56,'raw data'!$A:$JI,$AZ56+BH$2,FALSE())),"-99")</f>
        <v>Agree</v>
      </c>
      <c r="BI56" s="8" t="str">
        <f>IF($G56="P2",IF($E56="Tabular",VLOOKUP($B56,'raw data'!$A:$JI,$AZ56+BI$2+2,FALSE()),VLOOKUP($B56,'raw data'!$A:$JI,$AZ56+BI$2,FALSE())),"-99")</f>
        <v>-99</v>
      </c>
      <c r="BJ56" s="8" t="str">
        <f>IF(G56="P1",IF($E56="Tabular",VLOOKUP($B56,'raw data'!$A:$JI,$AZ56+BJ$2+2,FALSE()),VLOOKUP($B56,'raw data'!$A:$JI,$AZ56+BJ$2,FALSE())),IF($E56="Tabular",VLOOKUP($B56,'raw data'!$A:$JI,$AZ56+BJ$2+3,FALSE()),VLOOKUP($B56,'raw data'!$A:$JI,$AZ56+BJ$2+1,FALSE())))</f>
        <v>Strongly disagree</v>
      </c>
      <c r="BK56" s="8" t="str">
        <f>IF(G56="P1",VLOOKUP($B56,'raw data'!$A:$JI,$AZ56+BK$2,FALSE()),VLOOKUP($B56,'raw data'!$A:$JI,$AZ56+BK$2+1,FALSE()))</f>
        <v>Agree</v>
      </c>
    </row>
    <row r="57" spans="1:65" x14ac:dyDescent="0.2">
      <c r="A57" s="8" t="str">
        <f t="shared" si="3"/>
        <v>R_2Qt9QoU1ujHjfwI-P2</v>
      </c>
      <c r="B57" s="8" t="s">
        <v>893</v>
      </c>
      <c r="C57" s="8">
        <f>VLOOKUP($B57,'raw data'!$A:$JI,7,FALSE())</f>
        <v>2968</v>
      </c>
      <c r="D57" s="8" t="str">
        <f>VLOOKUP($B57,'raw data'!$A:$JI,268,FALSE())</f>
        <v>UML-G1</v>
      </c>
      <c r="E57" s="8" t="str">
        <f t="shared" si="4"/>
        <v>UML</v>
      </c>
      <c r="F57" s="8" t="str">
        <f t="shared" si="5"/>
        <v>G1</v>
      </c>
      <c r="G57" s="10" t="s">
        <v>536</v>
      </c>
      <c r="H57" s="8">
        <f>VLOOKUP($B57,'raw data'!$A:$JI,21,FALSE())</f>
        <v>111.288</v>
      </c>
      <c r="I57" s="8">
        <f>VLOOKUP($B57,'raw data'!$A:$JI,26,FALSE())</f>
        <v>9.4239999999999995</v>
      </c>
      <c r="J57" s="8">
        <f>VLOOKUP($B57,'raw data'!$A:$JI,27+J$2,FALSE())</f>
        <v>23</v>
      </c>
      <c r="K57" s="8" t="str">
        <f>VLOOKUP($B57,'raw data'!$A:$JI,27+K$2,FALSE())</f>
        <v>Male</v>
      </c>
      <c r="L57" s="8" t="str">
        <f>VLOOKUP($B57,'raw data'!$A:$JI,27+L$2,FALSE())</f>
        <v>No</v>
      </c>
      <c r="M57" s="8" t="str">
        <f>VLOOKUP($B57,'raw data'!$A:$JI,27+M$2,FALSE())</f>
        <v>Proficient (C2)</v>
      </c>
      <c r="N57" s="8">
        <f>VLOOKUP($B57,'raw data'!$A:$JI,27+N$2,FALSE())</f>
        <v>4</v>
      </c>
      <c r="O57" s="8" t="str">
        <f>VLOOKUP($B57,'raw data'!$A:$JI,27+O$2,FALSE())</f>
        <v>Computer Science</v>
      </c>
      <c r="P57" s="8" t="str">
        <f>VLOOKUP($B57,'raw data'!$A:$JI,27+P$2,FALSE())</f>
        <v>Yes</v>
      </c>
      <c r="Q57" s="8">
        <f>VLOOKUP($B57,'raw data'!$A:$JI,27+Q$2,FALSE())</f>
        <v>2</v>
      </c>
      <c r="R57" s="8" t="str">
        <f>VLOOKUP($B57,'raw data'!$A:$JI,27+R$2,FALSE())</f>
        <v>Quality Assurance, Software Testing</v>
      </c>
      <c r="S57" s="8" t="str">
        <f>VLOOKUP($B57,'raw data'!$A:$JI,27+S$2,FALSE())</f>
        <v>No</v>
      </c>
      <c r="T57" s="8">
        <f>VLOOKUP($B57,'raw data'!$A:$JI,27+T$2,FALSE())</f>
        <v>0</v>
      </c>
      <c r="U57" s="8" t="str">
        <f>VLOOKUP($B57,'raw data'!$A:$JI,27+U$2,FALSE())</f>
        <v>None</v>
      </c>
      <c r="V57" s="8">
        <f>VLOOKUP($B57,'raw data'!$A:$JI,27+V$2,FALSE())</f>
        <v>-99</v>
      </c>
      <c r="W57" s="8" t="str">
        <f>VLOOKUP($B57,'raw data'!$A:$JI,27+W$2,FALSE())</f>
        <v>Beginner</v>
      </c>
      <c r="X57" s="8" t="str">
        <f>VLOOKUP($B57,'raw data'!$A:$JI,27+X$2,FALSE())</f>
        <v>Beginner</v>
      </c>
      <c r="Y57" s="8" t="str">
        <f>VLOOKUP($B57,'raw data'!$A:$JI,27+Y$2,FALSE())</f>
        <v>Beginner</v>
      </c>
      <c r="Z57" s="8" t="str">
        <f>VLOOKUP($B57,'raw data'!$A:$JI,27+Z$2,FALSE())</f>
        <v>Beginner</v>
      </c>
      <c r="AA57" s="8" t="str">
        <f>VLOOKUP($B57,'raw data'!$A:$JI,27+AA$2,FALSE())</f>
        <v>Novice</v>
      </c>
      <c r="AB57" s="8" t="str">
        <f>VLOOKUP($B57,'raw data'!$A:$JI,27+AB$2,FALSE())</f>
        <v>Novice</v>
      </c>
      <c r="AC57" s="8" t="str">
        <f>VLOOKUP($B57,'raw data'!$A:$JI,27+AC$2,FALSE())</f>
        <v>Beginner</v>
      </c>
      <c r="AD57" s="8" t="str">
        <f>VLOOKUP($B57,'raw data'!$A:$JI,27+AD$2,FALSE())</f>
        <v>Competent</v>
      </c>
      <c r="AE57" s="8">
        <f>IF($G57="P1",VLOOKUP($B57,'raw data'!$A:$JI,ColumnsReferences!$B$2,FALSE()),VLOOKUP($B57,'raw data'!$A:$JI,ColumnsReferences!$C$2,FALSE()))</f>
        <v>300.00400000000002</v>
      </c>
      <c r="AF57" s="8">
        <f>IF($G57="P1",VLOOKUP($D57,ColumnsReferences!$A:$C,2,FALSE()),VLOOKUP($D57,ColumnsReferences!$A:$C,3,FALSE()))</f>
        <v>122</v>
      </c>
      <c r="AG57" s="8">
        <f>VLOOKUP($B57,'raw data'!$A:$JI,$AF57,FALSE())</f>
        <v>646.63199999999995</v>
      </c>
      <c r="AH57" s="8" t="str">
        <f>VLOOKUP($B57,'raw data'!$A:$JI,$AF57+AH$2,FALSE())</f>
        <v>Keylogger installed on computer,Spear-phishing attack on customers,Unauthorized access to customer account via fake app</v>
      </c>
      <c r="AI57" s="8" t="str">
        <f>VLOOKUP($B57,'raw data'!$A:$JI,$AF57+AI$2,FALSE())</f>
        <v>Not sure enough</v>
      </c>
      <c r="AJ57" s="8" t="str">
        <f>VLOOKUP($B57,'raw data'!$A:$JI,$AF57+AJ$2,FALSE())</f>
        <v>Difficult</v>
      </c>
      <c r="AK57" s="8" t="str">
        <f>VLOOKUP($B57,'raw data'!$A:$JI,$AF57+AK$2,FALSE())</f>
        <v>Unauthorized access to customer account via fake app,Unauthorized access to customer account via web application</v>
      </c>
      <c r="AL57" s="8" t="str">
        <f>VLOOKUP($B57,'raw data'!$A:$JI,$AF57+AL$2,FALSE())</f>
        <v>Not sure enough</v>
      </c>
      <c r="AM57" s="8" t="str">
        <f>VLOOKUP($B57,'raw data'!$A:$JI,$AF57+AM$2,FALSE())</f>
        <v>Difficult</v>
      </c>
      <c r="AN57" s="8" t="str">
        <f>VLOOKUP($B57,'raw data'!$A:$JI,$AF57+AN$2,FALSE())</f>
        <v>Insufficient detection of spyware,Keylogger installed on computer</v>
      </c>
      <c r="AO57" s="8" t="str">
        <f>VLOOKUP($B57,'raw data'!$A:$JI,$AF57+AO$2,FALSE())</f>
        <v>Not sure enough</v>
      </c>
      <c r="AP57" s="8" t="str">
        <f>VLOOKUP($B57,'raw data'!$A:$JI,$AF57+AP$2,FALSE())</f>
        <v>Difficult</v>
      </c>
      <c r="AQ57" s="8" t="str">
        <f>VLOOKUP($B57,'raw data'!$A:$JI,$AF57+AQ$2,FALSE())</f>
        <v>Customer's browser infected by Trojan,Hacker alters transaction data,Insufficient detection of spyware,Lack of mechanisms for authentication of app,Unauthorized access to customer account via fake app,Unauthorized access to customer account via web application,Unauthorized transaction via Poste App,Unauthorized transaction via web application</v>
      </c>
      <c r="AR57" s="8" t="str">
        <f>VLOOKUP($B57,'raw data'!$A:$JI,$AF57+AR$2,FALSE())</f>
        <v>Unsure</v>
      </c>
      <c r="AS57" s="8" t="str">
        <f>VLOOKUP($B57,'raw data'!$A:$JI,$AF57+AS$2,FALSE())</f>
        <v>Very difficult</v>
      </c>
      <c r="AT57" s="8" t="str">
        <f>VLOOKUP($B57,'raw data'!$A:$JI,$AF57+AT$2,FALSE())</f>
        <v>Minor</v>
      </c>
      <c r="AU57" s="8" t="str">
        <f>VLOOKUP($B57,'raw data'!$A:$JI,$AF57+AU$2,FALSE())</f>
        <v>Sure enough</v>
      </c>
      <c r="AV57" s="8" t="str">
        <f>VLOOKUP($B57,'raw data'!$A:$JI,$AF57+AV$2,FALSE())</f>
        <v>Difficult</v>
      </c>
      <c r="AW57" s="8" t="str">
        <f>VLOOKUP($B57,'raw data'!$A:$JI,$AF57+AW$2,FALSE())</f>
        <v>Insufficient detection of spyware,Lack of mechanisms for authentication of app,Sniffing of customer credentials</v>
      </c>
      <c r="AX57" s="8" t="str">
        <f>VLOOKUP($B57,'raw data'!$A:$JI,$AF57+AX$2,FALSE())</f>
        <v>Unsure</v>
      </c>
      <c r="AY57" s="8" t="str">
        <f>VLOOKUP($B57,'raw data'!$A:$JI,$AF57+AY$2,FALSE())</f>
        <v>Very difficult</v>
      </c>
      <c r="AZ57" s="8">
        <f>IF($G57="P1",ColumnsReferences!$B$9,ColumnsReferences!$C$9)</f>
        <v>166</v>
      </c>
      <c r="BA57" s="8">
        <f>VLOOKUP($B57,'raw data'!$A:$JI,$AZ57,FALSE())</f>
        <v>59.904000000000003</v>
      </c>
      <c r="BB57" s="8" t="str">
        <f>IF($G57="P2",VLOOKUP($B57,'raw data'!$A:$JI,$AZ57+2,FALSE()),"-99")</f>
        <v>Disagree</v>
      </c>
      <c r="BC57" s="8" t="str">
        <f>IF($G57="P1",VLOOKUP($B57,'raw data'!$A:$JI,$AZ57+BC$2,FALSE()),VLOOKUP($B57,'raw data'!$A:$JI,$AZ57+BC$2+1,FALSE()))</f>
        <v>Disagree</v>
      </c>
      <c r="BD57" s="8" t="str">
        <f>IF($G57="P1",VLOOKUP($B57,'raw data'!$A:$JI,$AZ57+BD$2,FALSE()),VLOOKUP($B57,'raw data'!$A:$JI,$AZ57+BD$2+1,FALSE()))</f>
        <v>Agree</v>
      </c>
      <c r="BE57" s="8" t="str">
        <f>IF($G57="P1",VLOOKUP($B57,'raw data'!$A:$JI,$AZ57+BE$2,FALSE()),VLOOKUP($B57,'raw data'!$A:$JI,$AZ57+BE$2+1,FALSE()))</f>
        <v>Agree</v>
      </c>
      <c r="BF57" s="8" t="str">
        <f>IF($G57="P1",VLOOKUP($B57,'raw data'!$A:$JI,$AZ57+BF$2,FALSE()),VLOOKUP($B57,'raw data'!$A:$JI,$AZ57+BF$2+1,FALSE()))</f>
        <v>Agree</v>
      </c>
      <c r="BG57" s="8" t="str">
        <f>IF($G57="P1",VLOOKUP($B57,'raw data'!$A:$JI,$AZ57+BG$2,FALSE()),VLOOKUP($B57,'raw data'!$A:$JI,$AZ57+BG$2+1,FALSE()))</f>
        <v>Strongly disagree</v>
      </c>
      <c r="BH57" s="8" t="str">
        <f>IF($G57="P1",IF($E57="Tabular",VLOOKUP($B57,'raw data'!$A:$JI,$AZ57+BH$2+2,FALSE()),VLOOKUP($B57,'raw data'!$A:$JI,$AZ57+BH$2,FALSE())),"-99")</f>
        <v>-99</v>
      </c>
      <c r="BI57" s="8" t="str">
        <f>IF($G57="P2",IF($E57="Tabular",VLOOKUP($B57,'raw data'!$A:$JI,$AZ57+BI$2+2,FALSE()),VLOOKUP($B57,'raw data'!$A:$JI,$AZ57+BI$2,FALSE())),"-99")</f>
        <v>Disagree</v>
      </c>
      <c r="BJ57" s="8" t="str">
        <f>IF(G57="P1",IF($E57="Tabular",VLOOKUP($B57,'raw data'!$A:$JI,$AZ57+BJ$2+2,FALSE()),VLOOKUP($B57,'raw data'!$A:$JI,$AZ57+BJ$2,FALSE())),IF($E57="Tabular",VLOOKUP($B57,'raw data'!$A:$JI,$AZ57+BJ$2+3,FALSE()),VLOOKUP($B57,'raw data'!$A:$JI,$AZ57+BJ$2+1,FALSE())))</f>
        <v>Disagree</v>
      </c>
      <c r="BK57" s="8" t="str">
        <f>IF(G57="P1",VLOOKUP($B57,'raw data'!$A:$JI,$AZ57+BK$2,FALSE()),VLOOKUP($B57,'raw data'!$A:$JI,$AZ57+BK$2+1,FALSE()))</f>
        <v>Strongly agree</v>
      </c>
    </row>
    <row r="58" spans="1:65" x14ac:dyDescent="0.2">
      <c r="A58" s="8" t="str">
        <f t="shared" si="3"/>
        <v>R_2TS519uIksnK4Te-P1</v>
      </c>
      <c r="B58" s="8" t="s">
        <v>788</v>
      </c>
      <c r="C58" s="8">
        <f>VLOOKUP($B58,'raw data'!$A:$JI,7,FALSE())</f>
        <v>2336</v>
      </c>
      <c r="D58" s="8" t="str">
        <f>VLOOKUP($B58,'raw data'!$A:$JI,268,FALSE())</f>
        <v>UML-G2</v>
      </c>
      <c r="E58" s="8" t="str">
        <f t="shared" si="4"/>
        <v>UML</v>
      </c>
      <c r="F58" s="8" t="str">
        <f t="shared" si="5"/>
        <v>G2</v>
      </c>
      <c r="G58" s="8" t="s">
        <v>534</v>
      </c>
      <c r="H58" s="8">
        <f>VLOOKUP($B58,'raw data'!$A:$JI,21,FALSE())</f>
        <v>11.917</v>
      </c>
      <c r="I58" s="8">
        <f>VLOOKUP($B58,'raw data'!$A:$JI,26,FALSE())</f>
        <v>10.337</v>
      </c>
      <c r="J58" s="8">
        <f>VLOOKUP($B58,'raw data'!$A:$JI,27+J$2,FALSE())</f>
        <v>25</v>
      </c>
      <c r="K58" s="8" t="str">
        <f>VLOOKUP($B58,'raw data'!$A:$JI,27+K$2,FALSE())</f>
        <v>Female</v>
      </c>
      <c r="L58" s="8" t="str">
        <f>VLOOKUP($B58,'raw data'!$A:$JI,27+L$2,FALSE())</f>
        <v>No</v>
      </c>
      <c r="M58" s="8" t="str">
        <f>VLOOKUP($B58,'raw data'!$A:$JI,27+M$2,FALSE())</f>
        <v>Proficient (C2)</v>
      </c>
      <c r="N58" s="8">
        <f>VLOOKUP($B58,'raw data'!$A:$JI,27+N$2,FALSE())</f>
        <v>5</v>
      </c>
      <c r="O58" s="8" t="str">
        <f>VLOOKUP($B58,'raw data'!$A:$JI,27+O$2,FALSE())</f>
        <v>Electronic and Computer Engineering, Engineering and Policy Analysis</v>
      </c>
      <c r="P58" s="8" t="str">
        <f>VLOOKUP($B58,'raw data'!$A:$JI,27+P$2,FALSE())</f>
        <v>Yes</v>
      </c>
      <c r="Q58" s="8">
        <f>VLOOKUP($B58,'raw data'!$A:$JI,27+Q$2,FALSE())</f>
        <v>2</v>
      </c>
      <c r="R58" s="8" t="str">
        <f>VLOOKUP($B58,'raw data'!$A:$JI,27+R$2,FALSE())</f>
        <v>Software Engineer Web Developer</v>
      </c>
      <c r="S58" s="8" t="str">
        <f>VLOOKUP($B58,'raw data'!$A:$JI,27+S$2,FALSE())</f>
        <v>No</v>
      </c>
      <c r="T58" s="8">
        <f>VLOOKUP($B58,'raw data'!$A:$JI,27+T$2,FALSE())</f>
        <v>0</v>
      </c>
      <c r="U58" s="8" t="str">
        <f>VLOOKUP($B58,'raw data'!$A:$JI,27+U$2,FALSE())</f>
        <v>COBIT,ISO 27001,ISO 31000</v>
      </c>
      <c r="V58" s="8">
        <f>VLOOKUP($B58,'raw data'!$A:$JI,27+V$2,FALSE())</f>
        <v>-99</v>
      </c>
      <c r="W58" s="8" t="str">
        <f>VLOOKUP($B58,'raw data'!$A:$JI,27+W$2,FALSE())</f>
        <v>Beginner</v>
      </c>
      <c r="X58" s="8" t="str">
        <f>VLOOKUP($B58,'raw data'!$A:$JI,27+X$2,FALSE())</f>
        <v>Beginner</v>
      </c>
      <c r="Y58" s="8" t="str">
        <f>VLOOKUP($B58,'raw data'!$A:$JI,27+Y$2,FALSE())</f>
        <v>Beginner</v>
      </c>
      <c r="Z58" s="8" t="str">
        <f>VLOOKUP($B58,'raw data'!$A:$JI,27+Z$2,FALSE())</f>
        <v>Beginner</v>
      </c>
      <c r="AA58" s="8" t="str">
        <f>VLOOKUP($B58,'raw data'!$A:$JI,27+AA$2,FALSE())</f>
        <v>Competent</v>
      </c>
      <c r="AB58" s="8" t="str">
        <f>VLOOKUP($B58,'raw data'!$A:$JI,27+AB$2,FALSE())</f>
        <v>Proficient</v>
      </c>
      <c r="AC58" s="8" t="str">
        <f>VLOOKUP($B58,'raw data'!$A:$JI,27+AC$2,FALSE())</f>
        <v>Proficient</v>
      </c>
      <c r="AD58" s="8" t="str">
        <f>VLOOKUP($B58,'raw data'!$A:$JI,27+AD$2,FALSE())</f>
        <v>Competent</v>
      </c>
      <c r="AE58" s="8">
        <f>IF($G58="P1",VLOOKUP($B58,'raw data'!$A:$JI,ColumnsReferences!$B$2,FALSE()),VLOOKUP($B58,'raw data'!$A:$JI,ColumnsReferences!$C$2,FALSE()))</f>
        <v>439.97199999999998</v>
      </c>
      <c r="AF58" s="8">
        <f>IF($G58="P1",VLOOKUP($D58,ColumnsReferences!$A:$C,2,FALSE()),VLOOKUP($D58,ColumnsReferences!$A:$C,3,FALSE()))</f>
        <v>77</v>
      </c>
      <c r="AG58" s="8">
        <f>VLOOKUP($B58,'raw data'!$A:$JI,$AF58,FALSE())</f>
        <v>917.27700000000004</v>
      </c>
      <c r="AH58" s="8" t="str">
        <f>VLOOKUP($B58,'raw data'!$A:$JI,$AF58+AH$2,FALSE())</f>
        <v>Lack of mechanisms for authentication of app,Weak malware protection</v>
      </c>
      <c r="AI58" s="8" t="str">
        <f>VLOOKUP($B58,'raw data'!$A:$JI,$AF58+AI$2,FALSE())</f>
        <v>Sure enough</v>
      </c>
      <c r="AJ58" s="8" t="str">
        <f>VLOOKUP($B58,'raw data'!$A:$JI,$AF58+AJ$2,FALSE())</f>
        <v>On average</v>
      </c>
      <c r="AK58" s="8" t="str">
        <f>VLOOKUP($B58,'raw data'!$A:$JI,$AF58+AK$2,FALSE())</f>
        <v>Unauthorized access to customer account via fake app</v>
      </c>
      <c r="AL58" s="8" t="str">
        <f>VLOOKUP($B58,'raw data'!$A:$JI,$AF58+AL$2,FALSE())</f>
        <v>Sure enough</v>
      </c>
      <c r="AM58" s="8" t="str">
        <f>VLOOKUP($B58,'raw data'!$A:$JI,$AF58+AM$2,FALSE())</f>
        <v>On average</v>
      </c>
      <c r="AN58" s="8" t="str">
        <f>VLOOKUP($B58,'raw data'!$A:$JI,$AF58+AN$2,FALSE())</f>
        <v>Sniffing of customer credentials</v>
      </c>
      <c r="AO58" s="8" t="str">
        <f>VLOOKUP($B58,'raw data'!$A:$JI,$AF58+AO$2,FALSE())</f>
        <v>Sure enough</v>
      </c>
      <c r="AP58" s="8" t="str">
        <f>VLOOKUP($B58,'raw data'!$A:$JI,$AF58+AP$2,FALSE())</f>
        <v>On average</v>
      </c>
      <c r="AQ58" s="8" t="str">
        <f>VLOOKUP($B58,'raw data'!$A:$JI,$AF58+AQ$2,FALSE())</f>
        <v>Sniffing of customer credentials</v>
      </c>
      <c r="AR58" s="8" t="str">
        <f>VLOOKUP($B58,'raw data'!$A:$JI,$AF58+AR$2,FALSE())</f>
        <v>Not sure enough</v>
      </c>
      <c r="AS58" s="8" t="str">
        <f>VLOOKUP($B58,'raw data'!$A:$JI,$AF58+AS$2,FALSE())</f>
        <v>Difficult</v>
      </c>
      <c r="AT58" s="8" t="str">
        <f>VLOOKUP($B58,'raw data'!$A:$JI,$AF58+AT$2,FALSE())</f>
        <v>Certain,Likely</v>
      </c>
      <c r="AU58" s="8" t="str">
        <f>VLOOKUP($B58,'raw data'!$A:$JI,$AF58+AU$2,FALSE())</f>
        <v>Not sure enough</v>
      </c>
      <c r="AV58" s="8" t="str">
        <f>VLOOKUP($B58,'raw data'!$A:$JI,$AF58+AV$2,FALSE())</f>
        <v>Difficult</v>
      </c>
      <c r="AW58" s="8" t="str">
        <f>VLOOKUP($B58,'raw data'!$A:$JI,$AF58+AW$2,FALSE())</f>
        <v>Immature technology,Insufficient detection of spyware,Insufficient resilience,Lack of mechanisms for authentication of app,Poor security awareness,Use of web application,Weak malware protection</v>
      </c>
      <c r="AX58" s="8" t="str">
        <f>VLOOKUP($B58,'raw data'!$A:$JI,$AF58+AX$2,FALSE())</f>
        <v>Unsure</v>
      </c>
      <c r="AY58" s="8" t="str">
        <f>VLOOKUP($B58,'raw data'!$A:$JI,$AF58+AY$2,FALSE())</f>
        <v>Very difficult</v>
      </c>
      <c r="AZ58" s="8">
        <f>IF($G58="P1",ColumnsReferences!$B$9,ColumnsReferences!$C$9)</f>
        <v>99</v>
      </c>
      <c r="BA58" s="8">
        <f>VLOOKUP($B58,'raw data'!$A:$JI,$AZ58,FALSE())</f>
        <v>78.457999999999998</v>
      </c>
      <c r="BB58" s="8" t="str">
        <f>IF($G58="P2",VLOOKUP($B58,'raw data'!$A:$JI,$AZ58+2,FALSE()),"-99")</f>
        <v>-99</v>
      </c>
      <c r="BC58" s="8" t="str">
        <f>IF($G58="P1",VLOOKUP($B58,'raw data'!$A:$JI,$AZ58+BC$2,FALSE()),VLOOKUP($B58,'raw data'!$A:$JI,$AZ58+BC$2+1,FALSE()))</f>
        <v>Agree</v>
      </c>
      <c r="BD58" s="8" t="str">
        <f>IF($G58="P1",VLOOKUP($B58,'raw data'!$A:$JI,$AZ58+BD$2,FALSE()),VLOOKUP($B58,'raw data'!$A:$JI,$AZ58+BD$2+1,FALSE()))</f>
        <v>Strongly agree</v>
      </c>
      <c r="BE58" s="8" t="str">
        <f>IF($G58="P1",VLOOKUP($B58,'raw data'!$A:$JI,$AZ58+BE$2,FALSE()),VLOOKUP($B58,'raw data'!$A:$JI,$AZ58+BE$2+1,FALSE()))</f>
        <v>Disagree</v>
      </c>
      <c r="BF58" s="8" t="str">
        <f>IF($G58="P1",VLOOKUP($B58,'raw data'!$A:$JI,$AZ58+BF$2,FALSE()),VLOOKUP($B58,'raw data'!$A:$JI,$AZ58+BF$2+1,FALSE()))</f>
        <v>Disagree</v>
      </c>
      <c r="BG58" s="8" t="str">
        <f>IF($G58="P1",VLOOKUP($B58,'raw data'!$A:$JI,$AZ58+BG$2,FALSE()),VLOOKUP($B58,'raw data'!$A:$JI,$AZ58+BG$2+1,FALSE()))</f>
        <v>Disagree</v>
      </c>
      <c r="BH58" s="8" t="str">
        <f>IF($G58="P1",IF($E58="Tabular",VLOOKUP($B58,'raw data'!$A:$JI,$AZ58+BH$2+2,FALSE()),VLOOKUP($B58,'raw data'!$A:$JI,$AZ58+BH$2,FALSE())),"-99")</f>
        <v>Agree</v>
      </c>
      <c r="BI58" s="8" t="str">
        <f>IF($G58="P2",IF($E58="Tabular",VLOOKUP($B58,'raw data'!$A:$JI,$AZ58+BI$2+2,FALSE()),VLOOKUP($B58,'raw data'!$A:$JI,$AZ58+BI$2,FALSE())),"-99")</f>
        <v>-99</v>
      </c>
      <c r="BJ58" s="8" t="str">
        <f>IF(G58="P1",IF($E58="Tabular",VLOOKUP($B58,'raw data'!$A:$JI,$AZ58+BJ$2+2,FALSE()),VLOOKUP($B58,'raw data'!$A:$JI,$AZ58+BJ$2,FALSE())),IF($E58="Tabular",VLOOKUP($B58,'raw data'!$A:$JI,$AZ58+BJ$2+3,FALSE()),VLOOKUP($B58,'raw data'!$A:$JI,$AZ58+BJ$2+1,FALSE())))</f>
        <v>Agree</v>
      </c>
      <c r="BK58" s="8" t="str">
        <f>IF(G58="P1",VLOOKUP($B58,'raw data'!$A:$JI,$AZ58+BK$2,FALSE()),VLOOKUP($B58,'raw data'!$A:$JI,$AZ58+BK$2+1,FALSE()))</f>
        <v>Strongly agree</v>
      </c>
    </row>
    <row r="59" spans="1:65" x14ac:dyDescent="0.2">
      <c r="A59" s="8" t="str">
        <f t="shared" si="3"/>
        <v>R_2TS519uIksnK4Te-P2</v>
      </c>
      <c r="B59" s="8" t="s">
        <v>788</v>
      </c>
      <c r="C59" s="8">
        <f>VLOOKUP($B59,'raw data'!$A:$JI,7,FALSE())</f>
        <v>2336</v>
      </c>
      <c r="D59" s="8" t="str">
        <f>VLOOKUP($B59,'raw data'!$A:$JI,268,FALSE())</f>
        <v>UML-G2</v>
      </c>
      <c r="E59" s="8" t="str">
        <f t="shared" si="4"/>
        <v>UML</v>
      </c>
      <c r="F59" s="8" t="str">
        <f t="shared" si="5"/>
        <v>G2</v>
      </c>
      <c r="G59" s="10" t="s">
        <v>536</v>
      </c>
      <c r="H59" s="8">
        <f>VLOOKUP($B59,'raw data'!$A:$JI,21,FALSE())</f>
        <v>11.917</v>
      </c>
      <c r="I59" s="8">
        <f>VLOOKUP($B59,'raw data'!$A:$JI,26,FALSE())</f>
        <v>10.337</v>
      </c>
      <c r="J59" s="8">
        <f>VLOOKUP($B59,'raw data'!$A:$JI,27+J$2,FALSE())</f>
        <v>25</v>
      </c>
      <c r="K59" s="8" t="str">
        <f>VLOOKUP($B59,'raw data'!$A:$JI,27+K$2,FALSE())</f>
        <v>Female</v>
      </c>
      <c r="L59" s="8" t="str">
        <f>VLOOKUP($B59,'raw data'!$A:$JI,27+L$2,FALSE())</f>
        <v>No</v>
      </c>
      <c r="M59" s="8" t="str">
        <f>VLOOKUP($B59,'raw data'!$A:$JI,27+M$2,FALSE())</f>
        <v>Proficient (C2)</v>
      </c>
      <c r="N59" s="8">
        <f>VLOOKUP($B59,'raw data'!$A:$JI,27+N$2,FALSE())</f>
        <v>5</v>
      </c>
      <c r="O59" s="8" t="str">
        <f>VLOOKUP($B59,'raw data'!$A:$JI,27+O$2,FALSE())</f>
        <v>Electronic and Computer Engineering, Engineering and Policy Analysis</v>
      </c>
      <c r="P59" s="8" t="str">
        <f>VLOOKUP($B59,'raw data'!$A:$JI,27+P$2,FALSE())</f>
        <v>Yes</v>
      </c>
      <c r="Q59" s="8">
        <f>VLOOKUP($B59,'raw data'!$A:$JI,27+Q$2,FALSE())</f>
        <v>2</v>
      </c>
      <c r="R59" s="8" t="str">
        <f>VLOOKUP($B59,'raw data'!$A:$JI,27+R$2,FALSE())</f>
        <v>Software Engineer Web Developer</v>
      </c>
      <c r="S59" s="8" t="str">
        <f>VLOOKUP($B59,'raw data'!$A:$JI,27+S$2,FALSE())</f>
        <v>No</v>
      </c>
      <c r="T59" s="8">
        <f>VLOOKUP($B59,'raw data'!$A:$JI,27+T$2,FALSE())</f>
        <v>0</v>
      </c>
      <c r="U59" s="8" t="str">
        <f>VLOOKUP($B59,'raw data'!$A:$JI,27+U$2,FALSE())</f>
        <v>COBIT,ISO 27001,ISO 31000</v>
      </c>
      <c r="V59" s="8">
        <f>VLOOKUP($B59,'raw data'!$A:$JI,27+V$2,FALSE())</f>
        <v>-99</v>
      </c>
      <c r="W59" s="8" t="str">
        <f>VLOOKUP($B59,'raw data'!$A:$JI,27+W$2,FALSE())</f>
        <v>Beginner</v>
      </c>
      <c r="X59" s="8" t="str">
        <f>VLOOKUP($B59,'raw data'!$A:$JI,27+X$2,FALSE())</f>
        <v>Beginner</v>
      </c>
      <c r="Y59" s="8" t="str">
        <f>VLOOKUP($B59,'raw data'!$A:$JI,27+Y$2,FALSE())</f>
        <v>Beginner</v>
      </c>
      <c r="Z59" s="8" t="str">
        <f>VLOOKUP($B59,'raw data'!$A:$JI,27+Z$2,FALSE())</f>
        <v>Beginner</v>
      </c>
      <c r="AA59" s="8" t="str">
        <f>VLOOKUP($B59,'raw data'!$A:$JI,27+AA$2,FALSE())</f>
        <v>Competent</v>
      </c>
      <c r="AB59" s="8" t="str">
        <f>VLOOKUP($B59,'raw data'!$A:$JI,27+AB$2,FALSE())</f>
        <v>Proficient</v>
      </c>
      <c r="AC59" s="8" t="str">
        <f>VLOOKUP($B59,'raw data'!$A:$JI,27+AC$2,FALSE())</f>
        <v>Proficient</v>
      </c>
      <c r="AD59" s="8" t="str">
        <f>VLOOKUP($B59,'raw data'!$A:$JI,27+AD$2,FALSE())</f>
        <v>Competent</v>
      </c>
      <c r="AE59" s="8">
        <f>IF($G59="P1",VLOOKUP($B59,'raw data'!$A:$JI,ColumnsReferences!$B$2,FALSE()),VLOOKUP($B59,'raw data'!$A:$JI,ColumnsReferences!$C$2,FALSE()))</f>
        <v>300.00299999999999</v>
      </c>
      <c r="AF59" s="8">
        <f>IF($G59="P1",VLOOKUP($D59,ColumnsReferences!$A:$C,2,FALSE()),VLOOKUP($D59,ColumnsReferences!$A:$C,3,FALSE()))</f>
        <v>144</v>
      </c>
      <c r="AG59" s="8">
        <f>VLOOKUP($B59,'raw data'!$A:$JI,$AF59,FALSE())</f>
        <v>290.66300000000001</v>
      </c>
      <c r="AH59" s="8" t="str">
        <f>VLOOKUP($B59,'raw data'!$A:$JI,$AF59+AH$2,FALSE())</f>
        <v>Severe</v>
      </c>
      <c r="AI59" s="8" t="str">
        <f>VLOOKUP($B59,'raw data'!$A:$JI,$AF59+AI$2,FALSE())</f>
        <v>Not sure enough</v>
      </c>
      <c r="AJ59" s="8" t="str">
        <f>VLOOKUP($B59,'raw data'!$A:$JI,$AF59+AJ$2,FALSE())</f>
        <v>Difficult</v>
      </c>
      <c r="AK59" s="8" t="str">
        <f>VLOOKUP($B59,'raw data'!$A:$JI,$AF59+AK$2,FALSE())</f>
        <v>Availability of service,Integrity of account data,Keylogger installed on computer</v>
      </c>
      <c r="AL59" s="8" t="str">
        <f>VLOOKUP($B59,'raw data'!$A:$JI,$AF59+AL$2,FALSE())</f>
        <v>Not sure enough</v>
      </c>
      <c r="AM59" s="8" t="str">
        <f>VLOOKUP($B59,'raw data'!$A:$JI,$AF59+AM$2,FALSE())</f>
        <v>Difficult</v>
      </c>
      <c r="AN59" s="8" t="str">
        <f>VLOOKUP($B59,'raw data'!$A:$JI,$AF59+AN$2,FALSE())</f>
        <v>Increase bandwidth,Monitor network traffic,Strengthen authentication of transaction in web application,Strengthen verification and validation procedures</v>
      </c>
      <c r="AO59" s="8" t="str">
        <f>VLOOKUP($B59,'raw data'!$A:$JI,$AF59+AO$2,FALSE())</f>
        <v>Unsure</v>
      </c>
      <c r="AP59" s="8" t="str">
        <f>VLOOKUP($B59,'raw data'!$A:$JI,$AF59+AP$2,FALSE())</f>
        <v>Very difficult</v>
      </c>
      <c r="AQ59" s="8" t="str">
        <f>VLOOKUP($B59,'raw data'!$A:$JI,$AF59+AQ$2,FALSE())</f>
        <v>Certain,Severe</v>
      </c>
      <c r="AR59" s="8" t="str">
        <f>VLOOKUP($B59,'raw data'!$A:$JI,$AF59+AR$2,FALSE())</f>
        <v>Unsure</v>
      </c>
      <c r="AS59" s="8" t="str">
        <f>VLOOKUP($B59,'raw data'!$A:$JI,$AF59+AS$2,FALSE())</f>
        <v>Very difficult</v>
      </c>
      <c r="AT59" s="8" t="str">
        <f>VLOOKUP($B59,'raw data'!$A:$JI,$AF59+AT$2,FALSE())</f>
        <v>Lack of mechanisms for authentication of app,Unauthorized access to customer account via fake app,Unauthorized access to customer account via web application,Unauthorized transaction via Poste App,Unauthorized transaction via web application</v>
      </c>
      <c r="AU59" s="8" t="str">
        <f>VLOOKUP($B59,'raw data'!$A:$JI,$AF59+AU$2,FALSE())</f>
        <v>Unsure</v>
      </c>
      <c r="AV59" s="8" t="str">
        <f>VLOOKUP($B59,'raw data'!$A:$JI,$AF59+AV$2,FALSE())</f>
        <v>Very difficult</v>
      </c>
      <c r="AW59" s="8" t="str">
        <f>VLOOKUP($B59,'raw data'!$A:$JI,$AF59+AW$2,FALSE())</f>
        <v>Minor</v>
      </c>
      <c r="AX59" s="8" t="str">
        <f>VLOOKUP($B59,'raw data'!$A:$JI,$AF59+AX$2,FALSE())</f>
        <v>Unsure</v>
      </c>
      <c r="AY59" s="8" t="str">
        <f>VLOOKUP($B59,'raw data'!$A:$JI,$AF59+AY$2,FALSE())</f>
        <v>Very difficult</v>
      </c>
      <c r="AZ59" s="8">
        <f>IF($G59="P1",ColumnsReferences!$B$9,ColumnsReferences!$C$9)</f>
        <v>166</v>
      </c>
      <c r="BA59" s="8">
        <f>VLOOKUP($B59,'raw data'!$A:$JI,$AZ59,FALSE())</f>
        <v>40.816000000000003</v>
      </c>
      <c r="BB59" s="8" t="str">
        <f>IF($G59="P2",VLOOKUP($B59,'raw data'!$A:$JI,$AZ59+2,FALSE()),"-99")</f>
        <v>Strongly disagree</v>
      </c>
      <c r="BC59" s="8" t="str">
        <f>IF($G59="P1",VLOOKUP($B59,'raw data'!$A:$JI,$AZ59+BC$2,FALSE()),VLOOKUP($B59,'raw data'!$A:$JI,$AZ59+BC$2+1,FALSE()))</f>
        <v>Agree</v>
      </c>
      <c r="BD59" s="8" t="str">
        <f>IF($G59="P1",VLOOKUP($B59,'raw data'!$A:$JI,$AZ59+BD$2,FALSE()),VLOOKUP($B59,'raw data'!$A:$JI,$AZ59+BD$2+1,FALSE()))</f>
        <v>Agree</v>
      </c>
      <c r="BE59" s="8" t="str">
        <f>IF($G59="P1",VLOOKUP($B59,'raw data'!$A:$JI,$AZ59+BE$2,FALSE()),VLOOKUP($B59,'raw data'!$A:$JI,$AZ59+BE$2+1,FALSE()))</f>
        <v>Agree</v>
      </c>
      <c r="BF59" s="8" t="str">
        <f>IF($G59="P1",VLOOKUP($B59,'raw data'!$A:$JI,$AZ59+BF$2,FALSE()),VLOOKUP($B59,'raw data'!$A:$JI,$AZ59+BF$2+1,FALSE()))</f>
        <v>Agree</v>
      </c>
      <c r="BG59" s="8" t="str">
        <f>IF($G59="P1",VLOOKUP($B59,'raw data'!$A:$JI,$AZ59+BG$2,FALSE()),VLOOKUP($B59,'raw data'!$A:$JI,$AZ59+BG$2+1,FALSE()))</f>
        <v>Disagree</v>
      </c>
      <c r="BH59" s="8" t="str">
        <f>IF($G59="P1",IF($E59="Tabular",VLOOKUP($B59,'raw data'!$A:$JI,$AZ59+BH$2+2,FALSE()),VLOOKUP($B59,'raw data'!$A:$JI,$AZ59+BH$2,FALSE())),"-99")</f>
        <v>-99</v>
      </c>
      <c r="BI59" s="8" t="str">
        <f>IF($G59="P2",IF($E59="Tabular",VLOOKUP($B59,'raw data'!$A:$JI,$AZ59+BI$2+2,FALSE()),VLOOKUP($B59,'raw data'!$A:$JI,$AZ59+BI$2,FALSE())),"-99")</f>
        <v>Strongly disagree</v>
      </c>
      <c r="BJ59" s="8" t="str">
        <f>IF(G59="P1",IF($E59="Tabular",VLOOKUP($B59,'raw data'!$A:$JI,$AZ59+BJ$2+2,FALSE()),VLOOKUP($B59,'raw data'!$A:$JI,$AZ59+BJ$2,FALSE())),IF($E59="Tabular",VLOOKUP($B59,'raw data'!$A:$JI,$AZ59+BJ$2+3,FALSE()),VLOOKUP($B59,'raw data'!$A:$JI,$AZ59+BJ$2+1,FALSE())))</f>
        <v>Strongly agree</v>
      </c>
      <c r="BK59" s="8" t="str">
        <f>IF(G59="P1",VLOOKUP($B59,'raw data'!$A:$JI,$AZ59+BK$2,FALSE()),VLOOKUP($B59,'raw data'!$A:$JI,$AZ59+BK$2+1,FALSE()))</f>
        <v>Strongly agree</v>
      </c>
    </row>
    <row r="60" spans="1:65" x14ac:dyDescent="0.2">
      <c r="A60" s="8" t="str">
        <f t="shared" si="3"/>
        <v>R_2tspyHUpTidYp4g-P1</v>
      </c>
      <c r="B60" s="8" t="s">
        <v>830</v>
      </c>
      <c r="C60" s="8">
        <f>VLOOKUP($B60,'raw data'!$A:$JI,7,FALSE())</f>
        <v>2628</v>
      </c>
      <c r="D60" s="8" t="str">
        <f>VLOOKUP($B60,'raw data'!$A:$JI,268,FALSE())</f>
        <v>UML-G2</v>
      </c>
      <c r="E60" s="8" t="str">
        <f t="shared" si="4"/>
        <v>UML</v>
      </c>
      <c r="F60" s="8" t="str">
        <f t="shared" si="5"/>
        <v>G2</v>
      </c>
      <c r="G60" s="8" t="s">
        <v>534</v>
      </c>
      <c r="H60" s="8">
        <f>VLOOKUP($B60,'raw data'!$A:$JI,21,FALSE())</f>
        <v>62.042000000000002</v>
      </c>
      <c r="I60" s="8">
        <f>VLOOKUP($B60,'raw data'!$A:$JI,26,FALSE())</f>
        <v>9.9280000000000008</v>
      </c>
      <c r="J60" s="8">
        <f>VLOOKUP($B60,'raw data'!$A:$JI,27+J$2,FALSE())</f>
        <v>25</v>
      </c>
      <c r="K60" s="8" t="str">
        <f>VLOOKUP($B60,'raw data'!$A:$JI,27+K$2,FALSE())</f>
        <v>Male</v>
      </c>
      <c r="L60" s="8" t="str">
        <f>VLOOKUP($B60,'raw data'!$A:$JI,27+L$2,FALSE())</f>
        <v>No</v>
      </c>
      <c r="M60" s="8" t="str">
        <f>VLOOKUP($B60,'raw data'!$A:$JI,27+M$2,FALSE())</f>
        <v>Upper-Intermediate (B2)</v>
      </c>
      <c r="N60" s="8">
        <f>VLOOKUP($B60,'raw data'!$A:$JI,27+N$2,FALSE())</f>
        <v>3</v>
      </c>
      <c r="O60" s="8" t="str">
        <f>VLOOKUP($B60,'raw data'!$A:$JI,27+O$2,FALSE())</f>
        <v>Computer Science, Cyber Security</v>
      </c>
      <c r="P60" s="8" t="str">
        <f>VLOOKUP($B60,'raw data'!$A:$JI,27+P$2,FALSE())</f>
        <v>No</v>
      </c>
      <c r="Q60" s="8">
        <f>VLOOKUP($B60,'raw data'!$A:$JI,27+Q$2,FALSE())</f>
        <v>0</v>
      </c>
      <c r="R60" s="8">
        <f>VLOOKUP($B60,'raw data'!$A:$JI,27+R$2,FALSE())</f>
        <v>0</v>
      </c>
      <c r="S60" s="8" t="str">
        <f>VLOOKUP($B60,'raw data'!$A:$JI,27+S$2,FALSE())</f>
        <v>No</v>
      </c>
      <c r="T60" s="8">
        <f>VLOOKUP($B60,'raw data'!$A:$JI,27+T$2,FALSE())</f>
        <v>0</v>
      </c>
      <c r="U60" s="8" t="str">
        <f>VLOOKUP($B60,'raw data'!$A:$JI,27+U$2,FALSE())</f>
        <v>None</v>
      </c>
      <c r="V60" s="8">
        <f>VLOOKUP($B60,'raw data'!$A:$JI,27+V$2,FALSE())</f>
        <v>-99</v>
      </c>
      <c r="W60" s="8" t="str">
        <f>VLOOKUP($B60,'raw data'!$A:$JI,27+W$2,FALSE())</f>
        <v>Beginner</v>
      </c>
      <c r="X60" s="8" t="str">
        <f>VLOOKUP($B60,'raw data'!$A:$JI,27+X$2,FALSE())</f>
        <v>Novice</v>
      </c>
      <c r="Y60" s="8" t="str">
        <f>VLOOKUP($B60,'raw data'!$A:$JI,27+Y$2,FALSE())</f>
        <v>Beginner</v>
      </c>
      <c r="Z60" s="8" t="str">
        <f>VLOOKUP($B60,'raw data'!$A:$JI,27+Z$2,FALSE())</f>
        <v>Novice</v>
      </c>
      <c r="AA60" s="8" t="str">
        <f>VLOOKUP($B60,'raw data'!$A:$JI,27+AA$2,FALSE())</f>
        <v>Novice</v>
      </c>
      <c r="AB60" s="8" t="str">
        <f>VLOOKUP($B60,'raw data'!$A:$JI,27+AB$2,FALSE())</f>
        <v>Novice</v>
      </c>
      <c r="AC60" s="8" t="str">
        <f>VLOOKUP($B60,'raw data'!$A:$JI,27+AC$2,FALSE())</f>
        <v>Novice</v>
      </c>
      <c r="AD60" s="8" t="str">
        <f>VLOOKUP($B60,'raw data'!$A:$JI,27+AD$2,FALSE())</f>
        <v>Novice</v>
      </c>
      <c r="AE60" s="8">
        <f>IF($G60="P1",VLOOKUP($B60,'raw data'!$A:$JI,ColumnsReferences!$B$2,FALSE()),VLOOKUP($B60,'raw data'!$A:$JI,ColumnsReferences!$C$2,FALSE()))</f>
        <v>442.85</v>
      </c>
      <c r="AF60" s="8">
        <f>IF($G60="P1",VLOOKUP($D60,ColumnsReferences!$A:$C,2,FALSE()),VLOOKUP($D60,ColumnsReferences!$A:$C,3,FALSE()))</f>
        <v>77</v>
      </c>
      <c r="AG60" s="8">
        <f>VLOOKUP($B60,'raw data'!$A:$JI,$AF60,FALSE())</f>
        <v>902.51900000000001</v>
      </c>
      <c r="AH60" s="8" t="str">
        <f>VLOOKUP($B60,'raw data'!$A:$JI,$AF60+AH$2,FALSE())</f>
        <v>Lack of mechanisms for authentication of app,Weak malware protection</v>
      </c>
      <c r="AI60" s="8" t="str">
        <f>VLOOKUP($B60,'raw data'!$A:$JI,$AF60+AI$2,FALSE())</f>
        <v>Sure</v>
      </c>
      <c r="AJ60" s="8" t="str">
        <f>VLOOKUP($B60,'raw data'!$A:$JI,$AF60+AJ$2,FALSE())</f>
        <v>Very simple</v>
      </c>
      <c r="AK60" s="8" t="str">
        <f>VLOOKUP($B60,'raw data'!$A:$JI,$AF60+AK$2,FALSE())</f>
        <v>Unauthorized access to customer account via fake app,Unauthorized access to customer account via web application,Unauthorized transaction via web application</v>
      </c>
      <c r="AL60" s="8" t="str">
        <f>VLOOKUP($B60,'raw data'!$A:$JI,$AF60+AL$2,FALSE())</f>
        <v>Sure</v>
      </c>
      <c r="AM60" s="8" t="str">
        <f>VLOOKUP($B60,'raw data'!$A:$JI,$AF60+AM$2,FALSE())</f>
        <v>Very simple</v>
      </c>
      <c r="AN60" s="8" t="str">
        <f>VLOOKUP($B60,'raw data'!$A:$JI,$AF60+AN$2,FALSE())</f>
        <v>Fake banking app offered on application store,Keylogger installed on computer,Sniffing of customer credentials,Spear-phishing attack on customers</v>
      </c>
      <c r="AO60" s="8" t="str">
        <f>VLOOKUP($B60,'raw data'!$A:$JI,$AF60+AO$2,FALSE())</f>
        <v>Sure enough</v>
      </c>
      <c r="AP60" s="8" t="str">
        <f>VLOOKUP($B60,'raw data'!$A:$JI,$AF60+AP$2,FALSE())</f>
        <v>Simple</v>
      </c>
      <c r="AQ60" s="8" t="str">
        <f>VLOOKUP($B60,'raw data'!$A:$JI,$AF60+AQ$2,FALSE())</f>
        <v>Cyber criminal,Hacker</v>
      </c>
      <c r="AR60" s="8" t="str">
        <f>VLOOKUP($B60,'raw data'!$A:$JI,$AF60+AR$2,FALSE())</f>
        <v>Sure</v>
      </c>
      <c r="AS60" s="8" t="str">
        <f>VLOOKUP($B60,'raw data'!$A:$JI,$AF60+AS$2,FALSE())</f>
        <v>Very simple</v>
      </c>
      <c r="AT60" s="8" t="str">
        <f>VLOOKUP($B60,'raw data'!$A:$JI,$AF60+AT$2,FALSE())</f>
        <v>Likely</v>
      </c>
      <c r="AU60" s="8" t="str">
        <f>VLOOKUP($B60,'raw data'!$A:$JI,$AF60+AU$2,FALSE())</f>
        <v>Sure enough</v>
      </c>
      <c r="AV60" s="8" t="str">
        <f>VLOOKUP($B60,'raw data'!$A:$JI,$AF60+AV$2,FALSE())</f>
        <v>Simple</v>
      </c>
      <c r="AW60" s="8" t="str">
        <f>VLOOKUP($B60,'raw data'!$A:$JI,$AF60+AW$2,FALSE())</f>
        <v>Insufficient resilience,Poor security awareness,Use of web application,Weak malware protection</v>
      </c>
      <c r="AX60" s="8" t="str">
        <f>VLOOKUP($B60,'raw data'!$A:$JI,$AF60+AX$2,FALSE())</f>
        <v>Sure</v>
      </c>
      <c r="AY60" s="8" t="str">
        <f>VLOOKUP($B60,'raw data'!$A:$JI,$AF60+AY$2,FALSE())</f>
        <v>Simple</v>
      </c>
      <c r="AZ60" s="8">
        <f>IF($G60="P1",ColumnsReferences!$B$9,ColumnsReferences!$C$9)</f>
        <v>99</v>
      </c>
      <c r="BA60" s="8">
        <f>VLOOKUP($B60,'raw data'!$A:$JI,$AZ60,FALSE())</f>
        <v>54.137999999999998</v>
      </c>
      <c r="BB60" s="8" t="str">
        <f>IF($G60="P2",VLOOKUP($B60,'raw data'!$A:$JI,$AZ60+2,FALSE()),"-99")</f>
        <v>-99</v>
      </c>
      <c r="BC60" s="8" t="str">
        <f>IF($G60="P1",VLOOKUP($B60,'raw data'!$A:$JI,$AZ60+BC$2,FALSE()),VLOOKUP($B60,'raw data'!$A:$JI,$AZ60+BC$2+1,FALSE()))</f>
        <v>Agree</v>
      </c>
      <c r="BD60" s="8" t="str">
        <f>IF($G60="P1",VLOOKUP($B60,'raw data'!$A:$JI,$AZ60+BD$2,FALSE()),VLOOKUP($B60,'raw data'!$A:$JI,$AZ60+BD$2+1,FALSE()))</f>
        <v>Agree</v>
      </c>
      <c r="BE60" s="8" t="str">
        <f>IF($G60="P1",VLOOKUP($B60,'raw data'!$A:$JI,$AZ60+BE$2,FALSE()),VLOOKUP($B60,'raw data'!$A:$JI,$AZ60+BE$2+1,FALSE()))</f>
        <v>Agree</v>
      </c>
      <c r="BF60" s="8" t="str">
        <f>IF($G60="P1",VLOOKUP($B60,'raw data'!$A:$JI,$AZ60+BF$2,FALSE()),VLOOKUP($B60,'raw data'!$A:$JI,$AZ60+BF$2+1,FALSE()))</f>
        <v>Agree</v>
      </c>
      <c r="BG60" s="8" t="str">
        <f>IF($G60="P1",VLOOKUP($B60,'raw data'!$A:$JI,$AZ60+BG$2,FALSE()),VLOOKUP($B60,'raw data'!$A:$JI,$AZ60+BG$2+1,FALSE()))</f>
        <v>Agree</v>
      </c>
      <c r="BH60" s="8" t="str">
        <f>IF($G60="P1",IF($E60="Tabular",VLOOKUP($B60,'raw data'!$A:$JI,$AZ60+BH$2+2,FALSE()),VLOOKUP($B60,'raw data'!$A:$JI,$AZ60+BH$2,FALSE())),"-99")</f>
        <v>Agree</v>
      </c>
      <c r="BI60" s="8" t="str">
        <f>IF($G60="P2",IF($E60="Tabular",VLOOKUP($B60,'raw data'!$A:$JI,$AZ60+BI$2+2,FALSE()),VLOOKUP($B60,'raw data'!$A:$JI,$AZ60+BI$2,FALSE())),"-99")</f>
        <v>-99</v>
      </c>
      <c r="BJ60" s="8" t="str">
        <f>IF(G60="P1",IF($E60="Tabular",VLOOKUP($B60,'raw data'!$A:$JI,$AZ60+BJ$2+2,FALSE()),VLOOKUP($B60,'raw data'!$A:$JI,$AZ60+BJ$2,FALSE())),IF($E60="Tabular",VLOOKUP($B60,'raw data'!$A:$JI,$AZ60+BJ$2+3,FALSE()),VLOOKUP($B60,'raw data'!$A:$JI,$AZ60+BJ$2+1,FALSE())))</f>
        <v>Agree</v>
      </c>
      <c r="BK60" s="8" t="str">
        <f>IF(G60="P1",VLOOKUP($B60,'raw data'!$A:$JI,$AZ60+BK$2,FALSE()),VLOOKUP($B60,'raw data'!$A:$JI,$AZ60+BK$2+1,FALSE()))</f>
        <v>Disagree</v>
      </c>
    </row>
    <row r="61" spans="1:65" x14ac:dyDescent="0.2">
      <c r="A61" s="8" t="str">
        <f t="shared" si="3"/>
        <v>R_2tspyHUpTidYp4g-P2</v>
      </c>
      <c r="B61" s="8" t="s">
        <v>830</v>
      </c>
      <c r="C61" s="8">
        <f>VLOOKUP($B61,'raw data'!$A:$JI,7,FALSE())</f>
        <v>2628</v>
      </c>
      <c r="D61" s="8" t="str">
        <f>VLOOKUP($B61,'raw data'!$A:$JI,268,FALSE())</f>
        <v>UML-G2</v>
      </c>
      <c r="E61" s="8" t="str">
        <f t="shared" si="4"/>
        <v>UML</v>
      </c>
      <c r="F61" s="8" t="str">
        <f t="shared" si="5"/>
        <v>G2</v>
      </c>
      <c r="G61" s="10" t="s">
        <v>536</v>
      </c>
      <c r="H61" s="8">
        <f>VLOOKUP($B61,'raw data'!$A:$JI,21,FALSE())</f>
        <v>62.042000000000002</v>
      </c>
      <c r="I61" s="8">
        <f>VLOOKUP($B61,'raw data'!$A:$JI,26,FALSE())</f>
        <v>9.9280000000000008</v>
      </c>
      <c r="J61" s="8">
        <f>VLOOKUP($B61,'raw data'!$A:$JI,27+J$2,FALSE())</f>
        <v>25</v>
      </c>
      <c r="K61" s="8" t="str">
        <f>VLOOKUP($B61,'raw data'!$A:$JI,27+K$2,FALSE())</f>
        <v>Male</v>
      </c>
      <c r="L61" s="8" t="str">
        <f>VLOOKUP($B61,'raw data'!$A:$JI,27+L$2,FALSE())</f>
        <v>No</v>
      </c>
      <c r="M61" s="8" t="str">
        <f>VLOOKUP($B61,'raw data'!$A:$JI,27+M$2,FALSE())</f>
        <v>Upper-Intermediate (B2)</v>
      </c>
      <c r="N61" s="8">
        <f>VLOOKUP($B61,'raw data'!$A:$JI,27+N$2,FALSE())</f>
        <v>3</v>
      </c>
      <c r="O61" s="8" t="str">
        <f>VLOOKUP($B61,'raw data'!$A:$JI,27+O$2,FALSE())</f>
        <v>Computer Science, Cyber Security</v>
      </c>
      <c r="P61" s="8" t="str">
        <f>VLOOKUP($B61,'raw data'!$A:$JI,27+P$2,FALSE())</f>
        <v>No</v>
      </c>
      <c r="Q61" s="8">
        <f>VLOOKUP($B61,'raw data'!$A:$JI,27+Q$2,FALSE())</f>
        <v>0</v>
      </c>
      <c r="R61" s="8">
        <f>VLOOKUP($B61,'raw data'!$A:$JI,27+R$2,FALSE())</f>
        <v>0</v>
      </c>
      <c r="S61" s="8" t="str">
        <f>VLOOKUP($B61,'raw data'!$A:$JI,27+S$2,FALSE())</f>
        <v>No</v>
      </c>
      <c r="T61" s="8">
        <f>VLOOKUP($B61,'raw data'!$A:$JI,27+T$2,FALSE())</f>
        <v>0</v>
      </c>
      <c r="U61" s="8" t="str">
        <f>VLOOKUP($B61,'raw data'!$A:$JI,27+U$2,FALSE())</f>
        <v>None</v>
      </c>
      <c r="V61" s="8">
        <f>VLOOKUP($B61,'raw data'!$A:$JI,27+V$2,FALSE())</f>
        <v>-99</v>
      </c>
      <c r="W61" s="8" t="str">
        <f>VLOOKUP($B61,'raw data'!$A:$JI,27+W$2,FALSE())</f>
        <v>Beginner</v>
      </c>
      <c r="X61" s="8" t="str">
        <f>VLOOKUP($B61,'raw data'!$A:$JI,27+X$2,FALSE())</f>
        <v>Novice</v>
      </c>
      <c r="Y61" s="8" t="str">
        <f>VLOOKUP($B61,'raw data'!$A:$JI,27+Y$2,FALSE())</f>
        <v>Beginner</v>
      </c>
      <c r="Z61" s="8" t="str">
        <f>VLOOKUP($B61,'raw data'!$A:$JI,27+Z$2,FALSE())</f>
        <v>Novice</v>
      </c>
      <c r="AA61" s="8" t="str">
        <f>VLOOKUP($B61,'raw data'!$A:$JI,27+AA$2,FALSE())</f>
        <v>Novice</v>
      </c>
      <c r="AB61" s="8" t="str">
        <f>VLOOKUP($B61,'raw data'!$A:$JI,27+AB$2,FALSE())</f>
        <v>Novice</v>
      </c>
      <c r="AC61" s="8" t="str">
        <f>VLOOKUP($B61,'raw data'!$A:$JI,27+AC$2,FALSE())</f>
        <v>Novice</v>
      </c>
      <c r="AD61" s="8" t="str">
        <f>VLOOKUP($B61,'raw data'!$A:$JI,27+AD$2,FALSE())</f>
        <v>Novice</v>
      </c>
      <c r="AE61" s="8">
        <f>IF($G61="P1",VLOOKUP($B61,'raw data'!$A:$JI,ColumnsReferences!$B$2,FALSE()),VLOOKUP($B61,'raw data'!$A:$JI,ColumnsReferences!$C$2,FALSE()))</f>
        <v>300.01100000000002</v>
      </c>
      <c r="AF61" s="8">
        <f>IF($G61="P1",VLOOKUP($D61,ColumnsReferences!$A:$C,2,FALSE()),VLOOKUP($D61,ColumnsReferences!$A:$C,3,FALSE()))</f>
        <v>144</v>
      </c>
      <c r="AG61" s="8">
        <f>VLOOKUP($B61,'raw data'!$A:$JI,$AF61,FALSE())</f>
        <v>601.18499999999995</v>
      </c>
      <c r="AH61" s="8" t="str">
        <f>VLOOKUP($B61,'raw data'!$A:$JI,$AF61+AH$2,FALSE())</f>
        <v>Online banking service goes down,Web-application goes down</v>
      </c>
      <c r="AI61" s="8" t="str">
        <f>VLOOKUP($B61,'raw data'!$A:$JI,$AF61+AI$2,FALSE())</f>
        <v>Sure enough</v>
      </c>
      <c r="AJ61" s="8" t="str">
        <f>VLOOKUP($B61,'raw data'!$A:$JI,$AF61+AJ$2,FALSE())</f>
        <v>On average</v>
      </c>
      <c r="AK61" s="8" t="str">
        <f>VLOOKUP($B61,'raw data'!$A:$JI,$AF61+AK$2,FALSE())</f>
        <v>Availability of service,Confidentiality of customer data,Integrity of account data</v>
      </c>
      <c r="AL61" s="8" t="str">
        <f>VLOOKUP($B61,'raw data'!$A:$JI,$AF61+AL$2,FALSE())</f>
        <v>Sure enough</v>
      </c>
      <c r="AM61" s="8" t="str">
        <f>VLOOKUP($B61,'raw data'!$A:$JI,$AF61+AM$2,FALSE())</f>
        <v>Difficult</v>
      </c>
      <c r="AN61" s="8" t="str">
        <f>VLOOKUP($B61,'raw data'!$A:$JI,$AF61+AN$2,FALSE())</f>
        <v>Regularly inform customers about security best practices,Strengthen verification and validation procedures</v>
      </c>
      <c r="AO61" s="8" t="str">
        <f>VLOOKUP($B61,'raw data'!$A:$JI,$AF61+AO$2,FALSE())</f>
        <v>Not sure enough</v>
      </c>
      <c r="AP61" s="8" t="str">
        <f>VLOOKUP($B61,'raw data'!$A:$JI,$AF61+AP$2,FALSE())</f>
        <v>Difficult</v>
      </c>
      <c r="AQ61" s="8" t="str">
        <f>VLOOKUP($B61,'raw data'!$A:$JI,$AF61+AQ$2,FALSE())</f>
        <v>Unlikely</v>
      </c>
      <c r="AR61" s="8" t="str">
        <f>VLOOKUP($B61,'raw data'!$A:$JI,$AF61+AR$2,FALSE())</f>
        <v>Not sure enough</v>
      </c>
      <c r="AS61" s="8" t="str">
        <f>VLOOKUP($B61,'raw data'!$A:$JI,$AF61+AS$2,FALSE())</f>
        <v>Difficult</v>
      </c>
      <c r="AT61" s="8" t="str">
        <f>VLOOKUP($B61,'raw data'!$A:$JI,$AF61+AT$2,FALSE())</f>
        <v>Online banking service goes down,Unauthorized access to customer account via fake app,Unauthorized access to customer account via web application,Web-application goes down</v>
      </c>
      <c r="AU61" s="8" t="str">
        <f>VLOOKUP($B61,'raw data'!$A:$JI,$AF61+AU$2,FALSE())</f>
        <v>Not sure enough</v>
      </c>
      <c r="AV61" s="8" t="str">
        <f>VLOOKUP($B61,'raw data'!$A:$JI,$AF61+AV$2,FALSE())</f>
        <v>Difficult</v>
      </c>
      <c r="AW61" s="8" t="str">
        <f>VLOOKUP($B61,'raw data'!$A:$JI,$AF61+AW$2,FALSE())</f>
        <v>Unlikely</v>
      </c>
      <c r="AX61" s="8" t="str">
        <f>VLOOKUP($B61,'raw data'!$A:$JI,$AF61+AX$2,FALSE())</f>
        <v>Not sure enough</v>
      </c>
      <c r="AY61" s="8" t="str">
        <f>VLOOKUP($B61,'raw data'!$A:$JI,$AF61+AY$2,FALSE())</f>
        <v>Difficult</v>
      </c>
      <c r="AZ61" s="8">
        <f>IF($G61="P1",ColumnsReferences!$B$9,ColumnsReferences!$C$9)</f>
        <v>166</v>
      </c>
      <c r="BA61" s="8">
        <f>VLOOKUP($B61,'raw data'!$A:$JI,$AZ61,FALSE())</f>
        <v>49.546999999999997</v>
      </c>
      <c r="BB61" s="8" t="str">
        <f>IF($G61="P2",VLOOKUP($B61,'raw data'!$A:$JI,$AZ61+2,FALSE()),"-99")</f>
        <v>Disagree</v>
      </c>
      <c r="BC61" s="8" t="str">
        <f>IF($G61="P1",VLOOKUP($B61,'raw data'!$A:$JI,$AZ61+BC$2,FALSE()),VLOOKUP($B61,'raw data'!$A:$JI,$AZ61+BC$2+1,FALSE()))</f>
        <v>Agree</v>
      </c>
      <c r="BD61" s="8" t="str">
        <f>IF($G61="P1",VLOOKUP($B61,'raw data'!$A:$JI,$AZ61+BD$2,FALSE()),VLOOKUP($B61,'raw data'!$A:$JI,$AZ61+BD$2+1,FALSE()))</f>
        <v>Agree</v>
      </c>
      <c r="BE61" s="8" t="str">
        <f>IF($G61="P1",VLOOKUP($B61,'raw data'!$A:$JI,$AZ61+BE$2,FALSE()),VLOOKUP($B61,'raw data'!$A:$JI,$AZ61+BE$2+1,FALSE()))</f>
        <v>Agree</v>
      </c>
      <c r="BF61" s="8" t="str">
        <f>IF($G61="P1",VLOOKUP($B61,'raw data'!$A:$JI,$AZ61+BF$2,FALSE()),VLOOKUP($B61,'raw data'!$A:$JI,$AZ61+BF$2+1,FALSE()))</f>
        <v>Agree</v>
      </c>
      <c r="BG61" s="8" t="str">
        <f>IF($G61="P1",VLOOKUP($B61,'raw data'!$A:$JI,$AZ61+BG$2,FALSE()),VLOOKUP($B61,'raw data'!$A:$JI,$AZ61+BG$2+1,FALSE()))</f>
        <v>Disagree</v>
      </c>
      <c r="BH61" s="8" t="str">
        <f>IF($G61="P1",IF($E61="Tabular",VLOOKUP($B61,'raw data'!$A:$JI,$AZ61+BH$2+2,FALSE()),VLOOKUP($B61,'raw data'!$A:$JI,$AZ61+BH$2,FALSE())),"-99")</f>
        <v>-99</v>
      </c>
      <c r="BI61" s="8" t="str">
        <f>IF($G61="P2",IF($E61="Tabular",VLOOKUP($B61,'raw data'!$A:$JI,$AZ61+BI$2+2,FALSE()),VLOOKUP($B61,'raw data'!$A:$JI,$AZ61+BI$2,FALSE())),"-99")</f>
        <v>Disagree</v>
      </c>
      <c r="BJ61" s="8" t="str">
        <f>IF(G61="P1",IF($E61="Tabular",VLOOKUP($B61,'raw data'!$A:$JI,$AZ61+BJ$2+2,FALSE()),VLOOKUP($B61,'raw data'!$A:$JI,$AZ61+BJ$2,FALSE())),IF($E61="Tabular",VLOOKUP($B61,'raw data'!$A:$JI,$AZ61+BJ$2+3,FALSE()),VLOOKUP($B61,'raw data'!$A:$JI,$AZ61+BJ$2+1,FALSE())))</f>
        <v>Not certain</v>
      </c>
      <c r="BK61" s="8" t="str">
        <f>IF(G61="P1",VLOOKUP($B61,'raw data'!$A:$JI,$AZ61+BK$2,FALSE()),VLOOKUP($B61,'raw data'!$A:$JI,$AZ61+BK$2+1,FALSE()))</f>
        <v>Not certain</v>
      </c>
    </row>
    <row r="62" spans="1:65" x14ac:dyDescent="0.2">
      <c r="A62" s="8" t="str">
        <f t="shared" si="3"/>
        <v>R_2uCAg01CW3ew3fh-P1</v>
      </c>
      <c r="B62" s="8" t="s">
        <v>844</v>
      </c>
      <c r="C62" s="8">
        <f>VLOOKUP($B62,'raw data'!$A:$JI,7,FALSE())</f>
        <v>2622</v>
      </c>
      <c r="D62" s="8" t="str">
        <f>VLOOKUP($B62,'raw data'!$A:$JI,268,FALSE())</f>
        <v>Tabular-G1</v>
      </c>
      <c r="E62" s="8" t="str">
        <f t="shared" si="4"/>
        <v>Tabular</v>
      </c>
      <c r="F62" s="8" t="str">
        <f t="shared" si="5"/>
        <v>G1</v>
      </c>
      <c r="G62" s="8" t="s">
        <v>534</v>
      </c>
      <c r="H62" s="8">
        <f>VLOOKUP($B62,'raw data'!$A:$JI,21,FALSE())</f>
        <v>66.2</v>
      </c>
      <c r="I62" s="8">
        <f>VLOOKUP($B62,'raw data'!$A:$JI,26,FALSE())</f>
        <v>7.1909999999999998</v>
      </c>
      <c r="J62" s="8">
        <f>VLOOKUP($B62,'raw data'!$A:$JI,27+J$2,FALSE())</f>
        <v>22</v>
      </c>
      <c r="K62" s="8" t="str">
        <f>VLOOKUP($B62,'raw data'!$A:$JI,27+K$2,FALSE())</f>
        <v>Female</v>
      </c>
      <c r="L62" s="8" t="str">
        <f>VLOOKUP($B62,'raw data'!$A:$JI,27+L$2,FALSE())</f>
        <v>No</v>
      </c>
      <c r="M62" s="8" t="str">
        <f>VLOOKUP($B62,'raw data'!$A:$JI,27+M$2,FALSE())</f>
        <v>Upper-Intermediate (B2)</v>
      </c>
      <c r="N62" s="8">
        <f>VLOOKUP($B62,'raw data'!$A:$JI,27+N$2,FALSE())</f>
        <v>4</v>
      </c>
      <c r="O62" s="8" t="str">
        <f>VLOOKUP($B62,'raw data'!$A:$JI,27+O$2,FALSE())</f>
        <v>Computer Science, Business Administration</v>
      </c>
      <c r="P62" s="8" t="str">
        <f>VLOOKUP($B62,'raw data'!$A:$JI,27+P$2,FALSE())</f>
        <v>Yes</v>
      </c>
      <c r="Q62" s="8">
        <f>VLOOKUP($B62,'raw data'!$A:$JI,27+Q$2,FALSE())</f>
        <v>4</v>
      </c>
      <c r="R62" s="8" t="str">
        <f>VLOOKUP($B62,'raw data'!$A:$JI,27+R$2,FALSE())</f>
        <v>iOS Developer, First-Level-Support</v>
      </c>
      <c r="S62" s="8" t="str">
        <f>VLOOKUP($B62,'raw data'!$A:$JI,27+S$2,FALSE())</f>
        <v>No</v>
      </c>
      <c r="T62" s="8">
        <f>VLOOKUP($B62,'raw data'!$A:$JI,27+T$2,FALSE())</f>
        <v>0</v>
      </c>
      <c r="U62" s="8" t="str">
        <f>VLOOKUP($B62,'raw data'!$A:$JI,27+U$2,FALSE())</f>
        <v>None</v>
      </c>
      <c r="V62" s="8">
        <f>VLOOKUP($B62,'raw data'!$A:$JI,27+V$2,FALSE())</f>
        <v>-99</v>
      </c>
      <c r="W62" s="8" t="str">
        <f>VLOOKUP($B62,'raw data'!$A:$JI,27+W$2,FALSE())</f>
        <v>Novice</v>
      </c>
      <c r="X62" s="8" t="str">
        <f>VLOOKUP($B62,'raw data'!$A:$JI,27+X$2,FALSE())</f>
        <v>Beginner</v>
      </c>
      <c r="Y62" s="8" t="str">
        <f>VLOOKUP($B62,'raw data'!$A:$JI,27+Y$2,FALSE())</f>
        <v>Novice</v>
      </c>
      <c r="Z62" s="8" t="str">
        <f>VLOOKUP($B62,'raw data'!$A:$JI,27+Z$2,FALSE())</f>
        <v>Novice</v>
      </c>
      <c r="AA62" s="8" t="str">
        <f>VLOOKUP($B62,'raw data'!$A:$JI,27+AA$2,FALSE())</f>
        <v>Novice</v>
      </c>
      <c r="AB62" s="8" t="str">
        <f>VLOOKUP($B62,'raw data'!$A:$JI,27+AB$2,FALSE())</f>
        <v>Beginner</v>
      </c>
      <c r="AC62" s="8" t="str">
        <f>VLOOKUP($B62,'raw data'!$A:$JI,27+AC$2,FALSE())</f>
        <v>Beginner</v>
      </c>
      <c r="AD62" s="8" t="str">
        <f>VLOOKUP($B62,'raw data'!$A:$JI,27+AD$2,FALSE())</f>
        <v>Novice</v>
      </c>
      <c r="AE62" s="8">
        <f>IF($G62="P1",VLOOKUP($B62,'raw data'!$A:$JI,ColumnsReferences!$B$2,FALSE()),VLOOKUP($B62,'raw data'!$A:$JI,ColumnsReferences!$C$2,FALSE()))</f>
        <v>540.49400000000003</v>
      </c>
      <c r="AF62" s="8">
        <f>IF($G62="P1",VLOOKUP($D62,ColumnsReferences!$A:$C,2,FALSE()),VLOOKUP($D62,ColumnsReferences!$A:$C,3,FALSE()))</f>
        <v>181</v>
      </c>
      <c r="AG62" s="8">
        <f>VLOOKUP($B62,'raw data'!$A:$JI,$AF62,FALSE())</f>
        <v>814.47299999999996</v>
      </c>
      <c r="AH62" s="8" t="str">
        <f>VLOOKUP($B62,'raw data'!$A:$JI,$AF62+AH$2,FALSE())</f>
        <v>Minor</v>
      </c>
      <c r="AI62" s="8" t="str">
        <f>VLOOKUP($B62,'raw data'!$A:$JI,$AF62+AI$2,FALSE())</f>
        <v>Not sure enough</v>
      </c>
      <c r="AJ62" s="8" t="str">
        <f>VLOOKUP($B62,'raw data'!$A:$JI,$AF62+AJ$2,FALSE())</f>
        <v>On average</v>
      </c>
      <c r="AK62" s="8" t="str">
        <f>VLOOKUP($B62,'raw data'!$A:$JI,$AF62+AK$2,FALSE())</f>
        <v>Availability of service,Integrity of account data</v>
      </c>
      <c r="AL62" s="8" t="str">
        <f>VLOOKUP($B62,'raw data'!$A:$JI,$AF62+AL$2,FALSE())</f>
        <v>Sure enough</v>
      </c>
      <c r="AM62" s="8" t="str">
        <f>VLOOKUP($B62,'raw data'!$A:$JI,$AF62+AM$2,FALSE())</f>
        <v>On average</v>
      </c>
      <c r="AN62" s="8" t="str">
        <f>VLOOKUP($B62,'raw data'!$A:$JI,$AF62+AN$2,FALSE())</f>
        <v>Conduct regular searches for fake apps,Regularly inform customers about security best practices,Strengthen authentication of transaction in web application</v>
      </c>
      <c r="AO62" s="8" t="str">
        <f>VLOOKUP($B62,'raw data'!$A:$JI,$AF62+AO$2,FALSE())</f>
        <v>Sure enough</v>
      </c>
      <c r="AP62" s="8" t="str">
        <f>VLOOKUP($B62,'raw data'!$A:$JI,$AF62+AP$2,FALSE())</f>
        <v>On average</v>
      </c>
      <c r="AQ62" s="8" t="str">
        <f>VLOOKUP($B62,'raw data'!$A:$JI,$AF62+AQ$2,FALSE())</f>
        <v>Severe</v>
      </c>
      <c r="AR62" s="8" t="str">
        <f>VLOOKUP($B62,'raw data'!$A:$JI,$AF62+AR$2,FALSE())</f>
        <v>Sure enough</v>
      </c>
      <c r="AS62" s="8" t="str">
        <f>VLOOKUP($B62,'raw data'!$A:$JI,$AF62+AS$2,FALSE())</f>
        <v>On average</v>
      </c>
      <c r="AT62" s="8" t="str">
        <f>VLOOKUP($B62,'raw data'!$A:$JI,$AF62+AT$2,FALSE())</f>
        <v>Online banking service goes down,Unauthorized access to customer account via web application</v>
      </c>
      <c r="AU62" s="8" t="str">
        <f>VLOOKUP($B62,'raw data'!$A:$JI,$AF62+AU$2,FALSE())</f>
        <v>Sure enough</v>
      </c>
      <c r="AV62" s="8" t="str">
        <f>VLOOKUP($B62,'raw data'!$A:$JI,$AF62+AV$2,FALSE())</f>
        <v>On average</v>
      </c>
      <c r="AW62" s="8" t="str">
        <f>VLOOKUP($B62,'raw data'!$A:$JI,$AF62+AW$2,FALSE())</f>
        <v>Minor</v>
      </c>
      <c r="AX62" s="8" t="str">
        <f>VLOOKUP($B62,'raw data'!$A:$JI,$AF62+AX$2,FALSE())</f>
        <v>Sure enough</v>
      </c>
      <c r="AY62" s="8" t="str">
        <f>VLOOKUP($B62,'raw data'!$A:$JI,$AF62+AY$2,FALSE())</f>
        <v>On average</v>
      </c>
      <c r="AZ62" s="8">
        <f>IF($G62="P1",ColumnsReferences!$B$9,ColumnsReferences!$C$9)</f>
        <v>99</v>
      </c>
      <c r="BA62" s="8">
        <f>VLOOKUP($B62,'raw data'!$A:$JI,$AZ62,FALSE())</f>
        <v>42.188000000000002</v>
      </c>
      <c r="BB62" s="8" t="str">
        <f>IF($G62="P2",VLOOKUP($B62,'raw data'!$A:$JI,$AZ62+2,FALSE()),"-99")</f>
        <v>-99</v>
      </c>
      <c r="BC62" s="8" t="str">
        <f>IF($G62="P1",VLOOKUP($B62,'raw data'!$A:$JI,$AZ62+BC$2,FALSE()),VLOOKUP($B62,'raw data'!$A:$JI,$AZ62+BC$2+1,FALSE()))</f>
        <v>Agree</v>
      </c>
      <c r="BD62" s="8" t="str">
        <f>IF($G62="P1",VLOOKUP($B62,'raw data'!$A:$JI,$AZ62+BD$2,FALSE()),VLOOKUP($B62,'raw data'!$A:$JI,$AZ62+BD$2+1,FALSE()))</f>
        <v>Not certain</v>
      </c>
      <c r="BE62" s="8" t="str">
        <f>IF($G62="P1",VLOOKUP($B62,'raw data'!$A:$JI,$AZ62+BE$2,FALSE()),VLOOKUP($B62,'raw data'!$A:$JI,$AZ62+BE$2+1,FALSE()))</f>
        <v>Disagree</v>
      </c>
      <c r="BF62" s="8" t="str">
        <f>IF($G62="P1",VLOOKUP($B62,'raw data'!$A:$JI,$AZ62+BF$2,FALSE()),VLOOKUP($B62,'raw data'!$A:$JI,$AZ62+BF$2+1,FALSE()))</f>
        <v>Agree</v>
      </c>
      <c r="BG62" s="8" t="str">
        <f>IF($G62="P1",VLOOKUP($B62,'raw data'!$A:$JI,$AZ62+BG$2,FALSE()),VLOOKUP($B62,'raw data'!$A:$JI,$AZ62+BG$2+1,FALSE()))</f>
        <v>Not certain</v>
      </c>
      <c r="BH62" s="8" t="str">
        <f>IF($G62="P1",IF($E62="Tabular",VLOOKUP($B62,'raw data'!$A:$JI,$AZ62+BH$2+2,FALSE()),VLOOKUP($B62,'raw data'!$A:$JI,$AZ62+BH$2,FALSE())),"-99")</f>
        <v>Agree</v>
      </c>
      <c r="BI62" s="8" t="str">
        <f>IF($G62="P2",IF($E62="Tabular",VLOOKUP($B62,'raw data'!$A:$JI,$AZ62+BI$2+2,FALSE()),VLOOKUP($B62,'raw data'!$A:$JI,$AZ62+BI$2,FALSE())),"-99")</f>
        <v>-99</v>
      </c>
      <c r="BJ62" s="8" t="str">
        <f>IF(G62="P1",IF($E62="Tabular",VLOOKUP($B62,'raw data'!$A:$JI,$AZ62+BJ$2+2,FALSE()),VLOOKUP($B62,'raw data'!$A:$JI,$AZ62+BJ$2,FALSE())),IF($E62="Tabular",VLOOKUP($B62,'raw data'!$A:$JI,$AZ62+BJ$2+3,FALSE()),VLOOKUP($B62,'raw data'!$A:$JI,$AZ62+BJ$2+1,FALSE())))</f>
        <v>Disagree</v>
      </c>
      <c r="BK62" s="8" t="str">
        <f>IF(G62="P1",VLOOKUP($B62,'raw data'!$A:$JI,$AZ62+BK$2,FALSE()),VLOOKUP($B62,'raw data'!$A:$JI,$AZ62+BK$2+1,FALSE()))</f>
        <v>Disagree</v>
      </c>
    </row>
    <row r="63" spans="1:65" x14ac:dyDescent="0.2">
      <c r="A63" s="8" t="str">
        <f t="shared" si="3"/>
        <v>R_2uCAg01CW3ew3fh-P2</v>
      </c>
      <c r="B63" s="8" t="s">
        <v>844</v>
      </c>
      <c r="C63" s="8">
        <f>VLOOKUP($B63,'raw data'!$A:$JI,7,FALSE())</f>
        <v>2622</v>
      </c>
      <c r="D63" s="8" t="str">
        <f>VLOOKUP($B63,'raw data'!$A:$JI,268,FALSE())</f>
        <v>Tabular-G1</v>
      </c>
      <c r="E63" s="8" t="str">
        <f t="shared" si="4"/>
        <v>Tabular</v>
      </c>
      <c r="F63" s="8" t="str">
        <f t="shared" si="5"/>
        <v>G1</v>
      </c>
      <c r="G63" s="10" t="s">
        <v>536</v>
      </c>
      <c r="H63" s="8">
        <f>VLOOKUP($B63,'raw data'!$A:$JI,21,FALSE())</f>
        <v>66.2</v>
      </c>
      <c r="I63" s="8">
        <f>VLOOKUP($B63,'raw data'!$A:$JI,26,FALSE())</f>
        <v>7.1909999999999998</v>
      </c>
      <c r="J63" s="8">
        <f>VLOOKUP($B63,'raw data'!$A:$JI,27+J$2,FALSE())</f>
        <v>22</v>
      </c>
      <c r="K63" s="8" t="str">
        <f>VLOOKUP($B63,'raw data'!$A:$JI,27+K$2,FALSE())</f>
        <v>Female</v>
      </c>
      <c r="L63" s="8" t="str">
        <f>VLOOKUP($B63,'raw data'!$A:$JI,27+L$2,FALSE())</f>
        <v>No</v>
      </c>
      <c r="M63" s="8" t="str">
        <f>VLOOKUP($B63,'raw data'!$A:$JI,27+M$2,FALSE())</f>
        <v>Upper-Intermediate (B2)</v>
      </c>
      <c r="N63" s="8">
        <f>VLOOKUP($B63,'raw data'!$A:$JI,27+N$2,FALSE())</f>
        <v>4</v>
      </c>
      <c r="O63" s="8" t="str">
        <f>VLOOKUP($B63,'raw data'!$A:$JI,27+O$2,FALSE())</f>
        <v>Computer Science, Business Administration</v>
      </c>
      <c r="P63" s="8" t="str">
        <f>VLOOKUP($B63,'raw data'!$A:$JI,27+P$2,FALSE())</f>
        <v>Yes</v>
      </c>
      <c r="Q63" s="8">
        <f>VLOOKUP($B63,'raw data'!$A:$JI,27+Q$2,FALSE())</f>
        <v>4</v>
      </c>
      <c r="R63" s="8" t="str">
        <f>VLOOKUP($B63,'raw data'!$A:$JI,27+R$2,FALSE())</f>
        <v>iOS Developer, First-Level-Support</v>
      </c>
      <c r="S63" s="8" t="str">
        <f>VLOOKUP($B63,'raw data'!$A:$JI,27+S$2,FALSE())</f>
        <v>No</v>
      </c>
      <c r="T63" s="8">
        <f>VLOOKUP($B63,'raw data'!$A:$JI,27+T$2,FALSE())</f>
        <v>0</v>
      </c>
      <c r="U63" s="8" t="str">
        <f>VLOOKUP($B63,'raw data'!$A:$JI,27+U$2,FALSE())</f>
        <v>None</v>
      </c>
      <c r="V63" s="8">
        <f>VLOOKUP($B63,'raw data'!$A:$JI,27+V$2,FALSE())</f>
        <v>-99</v>
      </c>
      <c r="W63" s="8" t="str">
        <f>VLOOKUP($B63,'raw data'!$A:$JI,27+W$2,FALSE())</f>
        <v>Novice</v>
      </c>
      <c r="X63" s="8" t="str">
        <f>VLOOKUP($B63,'raw data'!$A:$JI,27+X$2,FALSE())</f>
        <v>Beginner</v>
      </c>
      <c r="Y63" s="8" t="str">
        <f>VLOOKUP($B63,'raw data'!$A:$JI,27+Y$2,FALSE())</f>
        <v>Novice</v>
      </c>
      <c r="Z63" s="8" t="str">
        <f>VLOOKUP($B63,'raw data'!$A:$JI,27+Z$2,FALSE())</f>
        <v>Novice</v>
      </c>
      <c r="AA63" s="8" t="str">
        <f>VLOOKUP($B63,'raw data'!$A:$JI,27+AA$2,FALSE())</f>
        <v>Novice</v>
      </c>
      <c r="AB63" s="8" t="str">
        <f>VLOOKUP($B63,'raw data'!$A:$JI,27+AB$2,FALSE())</f>
        <v>Beginner</v>
      </c>
      <c r="AC63" s="8" t="str">
        <f>VLOOKUP($B63,'raw data'!$A:$JI,27+AC$2,FALSE())</f>
        <v>Beginner</v>
      </c>
      <c r="AD63" s="8" t="str">
        <f>VLOOKUP($B63,'raw data'!$A:$JI,27+AD$2,FALSE())</f>
        <v>Novice</v>
      </c>
      <c r="AE63" s="8">
        <f>IF($G63="P1",VLOOKUP($B63,'raw data'!$A:$JI,ColumnsReferences!$B$2,FALSE()),VLOOKUP($B63,'raw data'!$A:$JI,ColumnsReferences!$C$2,FALSE()))</f>
        <v>300.036</v>
      </c>
      <c r="AF63" s="8">
        <f>IF($G63="P1",VLOOKUP($D63,ColumnsReferences!$A:$C,2,FALSE()),VLOOKUP($D63,ColumnsReferences!$A:$C,3,FALSE()))</f>
        <v>225</v>
      </c>
      <c r="AG63" s="8">
        <f>VLOOKUP($B63,'raw data'!$A:$JI,$AF63,FALSE())</f>
        <v>553.54999999999995</v>
      </c>
      <c r="AH63" s="8" t="str">
        <f>VLOOKUP($B63,'raw data'!$A:$JI,$AF63+AH$2,FALSE())</f>
        <v>Lack of mechanisms for authentication of app</v>
      </c>
      <c r="AI63" s="8" t="str">
        <f>VLOOKUP($B63,'raw data'!$A:$JI,$AF63+AI$2,FALSE())</f>
        <v>Sure enough</v>
      </c>
      <c r="AJ63" s="8" t="str">
        <f>VLOOKUP($B63,'raw data'!$A:$JI,$AF63+AJ$2,FALSE())</f>
        <v>On average</v>
      </c>
      <c r="AK63" s="8" t="str">
        <f>VLOOKUP($B63,'raw data'!$A:$JI,$AF63+AK$2,FALSE())</f>
        <v>Catastrophic,Critical,Severe</v>
      </c>
      <c r="AL63" s="8" t="str">
        <f>VLOOKUP($B63,'raw data'!$A:$JI,$AF63+AL$2,FALSE())</f>
        <v>Not sure enough</v>
      </c>
      <c r="AM63" s="8" t="str">
        <f>VLOOKUP($B63,'raw data'!$A:$JI,$AF63+AM$2,FALSE())</f>
        <v>On average</v>
      </c>
      <c r="AN63" s="8" t="str">
        <f>VLOOKUP($B63,'raw data'!$A:$JI,$AF63+AN$2,FALSE())</f>
        <v>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application.,Spear-phishing attack on customers leads to sniffing customer credentials. Which leads to unauthorized access to customer account via web application.</v>
      </c>
      <c r="AO63" s="8" t="str">
        <f>VLOOKUP($B63,'raw data'!$A:$JI,$AF63+AO$2,FALSE())</f>
        <v>Unsure</v>
      </c>
      <c r="AP63" s="8" t="str">
        <f>VLOOKUP($B63,'raw data'!$A:$JI,$AF63+AP$2,FALSE())</f>
        <v>On average</v>
      </c>
      <c r="AQ63" s="8" t="str">
        <f>VLOOKUP($B63,'raw data'!$A:$JI,$AF63+AQ$2,FALSE())</f>
        <v>Customer's browser infected by Trojan and this leads to alteration of transaction data,Denial-of-service attack,Fake banking app offered on application store and this leads to sniffing customer credentials,Fake banking app offered on application store leads to alteration of transaction data,Fake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credentials,Smartphone infected by malware and this leads to alteration of transaction data,Spear-phishing attack on customers leads to sniffing customer credentials,Spear-phishing attack on customers leads to sniffing customer credentials. Which leads to unauthorized access to customer account via web application.</v>
      </c>
      <c r="AR63" s="8" t="str">
        <f>VLOOKUP($B63,'raw data'!$A:$JI,$AF63+AR$2,FALSE())</f>
        <v>Not sure enough</v>
      </c>
      <c r="AS63" s="8" t="str">
        <f>VLOOKUP($B63,'raw data'!$A:$JI,$AF63+AS$2,FALSE())</f>
        <v>On average</v>
      </c>
      <c r="AT63" s="8" t="str">
        <f>VLOOKUP($B63,'raw data'!$A:$JI,$AF63+AT$2,FALSE())</f>
        <v>Severe</v>
      </c>
      <c r="AU63" s="8" t="str">
        <f>VLOOKUP($B63,'raw data'!$A:$JI,$AF63+AU$2,FALSE())</f>
        <v>Not sure enough</v>
      </c>
      <c r="AV63" s="8" t="str">
        <f>VLOOKUP($B63,'raw data'!$A:$JI,$AF63+AV$2,FALSE())</f>
        <v>On average</v>
      </c>
      <c r="AW63" s="8" t="str">
        <f>VLOOKUP($B63,'raw data'!$A:$JI,$AF63+AW$2,FALSE())</f>
        <v>Insufficient detection of spyware,Poor security awareness</v>
      </c>
      <c r="AX63" s="8" t="str">
        <f>VLOOKUP($B63,'raw data'!$A:$JI,$AF63+AX$2,FALSE())</f>
        <v>Not sure enough</v>
      </c>
      <c r="AY63" s="8" t="str">
        <f>VLOOKUP($B63,'raw data'!$A:$JI,$AF63+AY$2,FALSE())</f>
        <v>On average</v>
      </c>
      <c r="AZ63" s="8">
        <f>IF($G63="P1",ColumnsReferences!$B$9,ColumnsReferences!$C$9)</f>
        <v>166</v>
      </c>
      <c r="BA63" s="8">
        <f>VLOOKUP($B63,'raw data'!$A:$JI,$AZ63,FALSE())</f>
        <v>30.817</v>
      </c>
      <c r="BB63" s="8" t="str">
        <f>IF($G63="P2",VLOOKUP($B63,'raw data'!$A:$JI,$AZ63+2,FALSE()),"-99")</f>
        <v>Agree</v>
      </c>
      <c r="BC63" s="8" t="str">
        <f>IF($G63="P1",VLOOKUP($B63,'raw data'!$A:$JI,$AZ63+BC$2,FALSE()),VLOOKUP($B63,'raw data'!$A:$JI,$AZ63+BC$2+1,FALSE()))</f>
        <v>Agree</v>
      </c>
      <c r="BD63" s="8" t="str">
        <f>IF($G63="P1",VLOOKUP($B63,'raw data'!$A:$JI,$AZ63+BD$2,FALSE()),VLOOKUP($B63,'raw data'!$A:$JI,$AZ63+BD$2+1,FALSE()))</f>
        <v>Agree</v>
      </c>
      <c r="BE63" s="8" t="str">
        <f>IF($G63="P1",VLOOKUP($B63,'raw data'!$A:$JI,$AZ63+BE$2,FALSE()),VLOOKUP($B63,'raw data'!$A:$JI,$AZ63+BE$2+1,FALSE()))</f>
        <v>Agree</v>
      </c>
      <c r="BF63" s="8" t="str">
        <f>IF($G63="P1",VLOOKUP($B63,'raw data'!$A:$JI,$AZ63+BF$2,FALSE()),VLOOKUP($B63,'raw data'!$A:$JI,$AZ63+BF$2+1,FALSE()))</f>
        <v>Agree</v>
      </c>
      <c r="BG63" s="8" t="str">
        <f>IF($G63="P1",VLOOKUP($B63,'raw data'!$A:$JI,$AZ63+BG$2,FALSE()),VLOOKUP($B63,'raw data'!$A:$JI,$AZ63+BG$2+1,FALSE()))</f>
        <v>Disagree</v>
      </c>
      <c r="BH63" s="8" t="str">
        <f>IF($G63="P1",IF($E63="Tabular",VLOOKUP($B63,'raw data'!$A:$JI,$AZ63+BH$2+2,FALSE()),VLOOKUP($B63,'raw data'!$A:$JI,$AZ63+BH$2,FALSE())),"-99")</f>
        <v>-99</v>
      </c>
      <c r="BI63" s="8" t="str">
        <f>IF($G63="P2",IF($E63="Tabular",VLOOKUP($B63,'raw data'!$A:$JI,$AZ63+BI$2+2,FALSE()),VLOOKUP($B63,'raw data'!$A:$JI,$AZ63+BI$2,FALSE())),"-99")</f>
        <v>Disagree</v>
      </c>
      <c r="BJ63" s="8" t="str">
        <f>IF(G63="P1",IF($E63="Tabular",VLOOKUP($B63,'raw data'!$A:$JI,$AZ63+BJ$2+2,FALSE()),VLOOKUP($B63,'raw data'!$A:$JI,$AZ63+BJ$2,FALSE())),IF($E63="Tabular",VLOOKUP($B63,'raw data'!$A:$JI,$AZ63+BJ$2+3,FALSE()),VLOOKUP($B63,'raw data'!$A:$JI,$AZ63+BJ$2+1,FALSE())))</f>
        <v>Not certain</v>
      </c>
      <c r="BK63" s="8" t="str">
        <f>IF(G63="P1",VLOOKUP($B63,'raw data'!$A:$JI,$AZ63+BK$2,FALSE()),VLOOKUP($B63,'raw data'!$A:$JI,$AZ63+BK$2+1,FALSE()))</f>
        <v>Disagree</v>
      </c>
    </row>
    <row r="64" spans="1:65" x14ac:dyDescent="0.2">
      <c r="A64" s="8" t="str">
        <f t="shared" si="3"/>
        <v>R_2upHNiJy4c0F9Bi-P1</v>
      </c>
      <c r="B64" s="8" t="s">
        <v>659</v>
      </c>
      <c r="C64" s="8">
        <f>VLOOKUP($B64,'raw data'!$A:$JI,7,FALSE())</f>
        <v>2064</v>
      </c>
      <c r="D64" s="8" t="str">
        <f>VLOOKUP($B64,'raw data'!$A:$JI,268,FALSE())</f>
        <v>UML-G2</v>
      </c>
      <c r="E64" s="8" t="str">
        <f t="shared" si="4"/>
        <v>UML</v>
      </c>
      <c r="F64" s="8" t="str">
        <f t="shared" si="5"/>
        <v>G2</v>
      </c>
      <c r="G64" s="8" t="s">
        <v>534</v>
      </c>
      <c r="H64" s="8">
        <f>VLOOKUP($B64,'raw data'!$A:$JI,21,FALSE())</f>
        <v>76.724000000000004</v>
      </c>
      <c r="I64" s="8">
        <f>VLOOKUP($B64,'raw data'!$A:$JI,26,FALSE())</f>
        <v>8.9090000000000007</v>
      </c>
      <c r="J64" s="8">
        <f>VLOOKUP($B64,'raw data'!$A:$JI,27+J$2,FALSE())</f>
        <v>21</v>
      </c>
      <c r="K64" s="8" t="str">
        <f>VLOOKUP($B64,'raw data'!$A:$JI,27+K$2,FALSE())</f>
        <v>Male</v>
      </c>
      <c r="L64" s="8" t="str">
        <f>VLOOKUP($B64,'raw data'!$A:$JI,27+L$2,FALSE())</f>
        <v>No</v>
      </c>
      <c r="M64" s="8" t="str">
        <f>VLOOKUP($B64,'raw data'!$A:$JI,27+M$2,FALSE())</f>
        <v>Proficient (C2)</v>
      </c>
      <c r="N64" s="8">
        <f>VLOOKUP($B64,'raw data'!$A:$JI,27+N$2,FALSE())</f>
        <v>3</v>
      </c>
      <c r="O64" s="8" t="str">
        <f>VLOOKUP($B64,'raw data'!$A:$JI,27+O$2,FALSE())</f>
        <v>Computer science</v>
      </c>
      <c r="P64" s="8" t="str">
        <f>VLOOKUP($B64,'raw data'!$A:$JI,27+P$2,FALSE())</f>
        <v>No</v>
      </c>
      <c r="Q64" s="8">
        <f>VLOOKUP($B64,'raw data'!$A:$JI,27+Q$2,FALSE())</f>
        <v>0</v>
      </c>
      <c r="R64" s="8">
        <f>VLOOKUP($B64,'raw data'!$A:$JI,27+R$2,FALSE())</f>
        <v>0</v>
      </c>
      <c r="S64" s="8" t="str">
        <f>VLOOKUP($B64,'raw data'!$A:$JI,27+S$2,FALSE())</f>
        <v>No</v>
      </c>
      <c r="T64" s="8">
        <f>VLOOKUP($B64,'raw data'!$A:$JI,27+T$2,FALSE())</f>
        <v>0</v>
      </c>
      <c r="U64" s="8" t="str">
        <f>VLOOKUP($B64,'raw data'!$A:$JI,27+U$2,FALSE())</f>
        <v>None</v>
      </c>
      <c r="V64" s="8">
        <f>VLOOKUP($B64,'raw data'!$A:$JI,27+V$2,FALSE())</f>
        <v>-99</v>
      </c>
      <c r="W64" s="8" t="str">
        <f>VLOOKUP($B64,'raw data'!$A:$JI,27+W$2,FALSE())</f>
        <v>Beginner</v>
      </c>
      <c r="X64" s="8" t="str">
        <f>VLOOKUP($B64,'raw data'!$A:$JI,27+X$2,FALSE())</f>
        <v>Beginner</v>
      </c>
      <c r="Y64" s="8" t="str">
        <f>VLOOKUP($B64,'raw data'!$A:$JI,27+Y$2,FALSE())</f>
        <v>Beginner</v>
      </c>
      <c r="Z64" s="8" t="str">
        <f>VLOOKUP($B64,'raw data'!$A:$JI,27+Z$2,FALSE())</f>
        <v>Novice</v>
      </c>
      <c r="AA64" s="8" t="str">
        <f>VLOOKUP($B64,'raw data'!$A:$JI,27+AA$2,FALSE())</f>
        <v>Novice</v>
      </c>
      <c r="AB64" s="8" t="str">
        <f>VLOOKUP($B64,'raw data'!$A:$JI,27+AB$2,FALSE())</f>
        <v>Novice</v>
      </c>
      <c r="AC64" s="8" t="str">
        <f>VLOOKUP($B64,'raw data'!$A:$JI,27+AC$2,FALSE())</f>
        <v>Beginner</v>
      </c>
      <c r="AD64" s="8" t="str">
        <f>VLOOKUP($B64,'raw data'!$A:$JI,27+AD$2,FALSE())</f>
        <v>Novice</v>
      </c>
      <c r="AE64" s="8">
        <f>IF($G64="P1",VLOOKUP($B64,'raw data'!$A:$JI,ColumnsReferences!$B$2,FALSE()),VLOOKUP($B64,'raw data'!$A:$JI,ColumnsReferences!$C$2,FALSE()))</f>
        <v>324.75299999999999</v>
      </c>
      <c r="AF64" s="8">
        <f>IF($G64="P1",VLOOKUP($D64,ColumnsReferences!$A:$C,2,FALSE()),VLOOKUP($D64,ColumnsReferences!$A:$C,3,FALSE()))</f>
        <v>77</v>
      </c>
      <c r="AG64" s="8">
        <f>VLOOKUP($B64,'raw data'!$A:$JI,$AF64,FALSE())</f>
        <v>778.50400000000002</v>
      </c>
      <c r="AH64" s="8" t="str">
        <f>VLOOKUP($B64,'raw data'!$A:$JI,$AF64+AH$2,FALSE())</f>
        <v>Lack of mechanisms for authentication of app,Weak malware protection</v>
      </c>
      <c r="AI64" s="8" t="str">
        <f>VLOOKUP($B64,'raw data'!$A:$JI,$AF64+AI$2,FALSE())</f>
        <v>Sure enough</v>
      </c>
      <c r="AJ64" s="8" t="str">
        <f>VLOOKUP($B64,'raw data'!$A:$JI,$AF64+AJ$2,FALSE())</f>
        <v>Simple</v>
      </c>
      <c r="AK64" s="8" t="str">
        <f>VLOOKUP($B64,'raw data'!$A:$JI,$AF64+AK$2,FALSE())</f>
        <v>Unauthorized access to customer account via fake app,Unauthorized access to customer account via web application,Unauthorized transaction via web application</v>
      </c>
      <c r="AL64" s="8" t="str">
        <f>VLOOKUP($B64,'raw data'!$A:$JI,$AF64+AL$2,FALSE())</f>
        <v>Sure enough</v>
      </c>
      <c r="AM64" s="8" t="str">
        <f>VLOOKUP($B64,'raw data'!$A:$JI,$AF64+AM$2,FALSE())</f>
        <v>Simple</v>
      </c>
      <c r="AN64" s="8" t="str">
        <f>VLOOKUP($B64,'raw data'!$A:$JI,$AF64+AN$2,FALSE())</f>
        <v>Customer's browser infected by Trojan,Fake banking app offered on application store,Hacker alters transaction data,Keylogger installed on computer,Sniffing of customer credentials,Spear-phishing attack on customers</v>
      </c>
      <c r="AO64" s="8" t="str">
        <f>VLOOKUP($B64,'raw data'!$A:$JI,$AF64+AO$2,FALSE())</f>
        <v>Sure enough</v>
      </c>
      <c r="AP64" s="8" t="str">
        <f>VLOOKUP($B64,'raw data'!$A:$JI,$AF64+AP$2,FALSE())</f>
        <v>On average</v>
      </c>
      <c r="AQ64" s="8" t="str">
        <f>VLOOKUP($B64,'raw data'!$A:$JI,$AF64+AQ$2,FALSE())</f>
        <v>Cyber criminal,Hacker</v>
      </c>
      <c r="AR64" s="8" t="str">
        <f>VLOOKUP($B64,'raw data'!$A:$JI,$AF64+AR$2,FALSE())</f>
        <v>Sure enough</v>
      </c>
      <c r="AS64" s="8" t="str">
        <f>VLOOKUP($B64,'raw data'!$A:$JI,$AF64+AS$2,FALSE())</f>
        <v>Simple</v>
      </c>
      <c r="AT64" s="8" t="str">
        <f>VLOOKUP($B64,'raw data'!$A:$JI,$AF64+AT$2,FALSE())</f>
        <v>Likely</v>
      </c>
      <c r="AU64" s="8" t="str">
        <f>VLOOKUP($B64,'raw data'!$A:$JI,$AF64+AU$2,FALSE())</f>
        <v>Not sure enough</v>
      </c>
      <c r="AV64" s="8" t="str">
        <f>VLOOKUP($B64,'raw data'!$A:$JI,$AF64+AV$2,FALSE())</f>
        <v>Difficult</v>
      </c>
      <c r="AW64" s="8" t="str">
        <f>VLOOKUP($B64,'raw data'!$A:$JI,$AF64+AW$2,FALSE())</f>
        <v>Insufficient resilience,Poor security awareness,Use of web application,Weak malware protection</v>
      </c>
      <c r="AX64" s="8" t="str">
        <f>VLOOKUP($B64,'raw data'!$A:$JI,$AF64+AX$2,FALSE())</f>
        <v>Not sure enough</v>
      </c>
      <c r="AY64" s="8" t="str">
        <f>VLOOKUP($B64,'raw data'!$A:$JI,$AF64+AY$2,FALSE())</f>
        <v>Difficult</v>
      </c>
      <c r="AZ64" s="8">
        <f>IF($G64="P1",ColumnsReferences!$B$9,ColumnsReferences!$C$9)</f>
        <v>99</v>
      </c>
      <c r="BA64" s="8">
        <f>VLOOKUP($B64,'raw data'!$A:$JI,$AZ64,FALSE())</f>
        <v>28.271000000000001</v>
      </c>
      <c r="BB64" s="8" t="str">
        <f>IF($G64="P2",VLOOKUP($B64,'raw data'!$A:$JI,$AZ64+2,FALSE()),"-99")</f>
        <v>-99</v>
      </c>
      <c r="BC64" s="8" t="str">
        <f>IF($G64="P1",VLOOKUP($B64,'raw data'!$A:$JI,$AZ64+BC$2,FALSE()),VLOOKUP($B64,'raw data'!$A:$JI,$AZ64+BC$2+1,FALSE()))</f>
        <v>Agree</v>
      </c>
      <c r="BD64" s="8" t="str">
        <f>IF($G64="P1",VLOOKUP($B64,'raw data'!$A:$JI,$AZ64+BD$2,FALSE()),VLOOKUP($B64,'raw data'!$A:$JI,$AZ64+BD$2+1,FALSE()))</f>
        <v>Agree</v>
      </c>
      <c r="BE64" s="8" t="str">
        <f>IF($G64="P1",VLOOKUP($B64,'raw data'!$A:$JI,$AZ64+BE$2,FALSE()),VLOOKUP($B64,'raw data'!$A:$JI,$AZ64+BE$2+1,FALSE()))</f>
        <v>Agree</v>
      </c>
      <c r="BF64" s="8" t="str">
        <f>IF($G64="P1",VLOOKUP($B64,'raw data'!$A:$JI,$AZ64+BF$2,FALSE()),VLOOKUP($B64,'raw data'!$A:$JI,$AZ64+BF$2+1,FALSE()))</f>
        <v>Agree</v>
      </c>
      <c r="BG64" s="8" t="str">
        <f>IF($G64="P1",VLOOKUP($B64,'raw data'!$A:$JI,$AZ64+BG$2,FALSE()),VLOOKUP($B64,'raw data'!$A:$JI,$AZ64+BG$2+1,FALSE()))</f>
        <v>Agree</v>
      </c>
      <c r="BH64" s="8" t="str">
        <f>IF($G64="P1",IF($E64="Tabular",VLOOKUP($B64,'raw data'!$A:$JI,$AZ64+BH$2+2,FALSE()),VLOOKUP($B64,'raw data'!$A:$JI,$AZ64+BH$2,FALSE())),"-99")</f>
        <v>Agree</v>
      </c>
      <c r="BI64" s="8" t="str">
        <f>IF($G64="P2",IF($E64="Tabular",VLOOKUP($B64,'raw data'!$A:$JI,$AZ64+BI$2+2,FALSE()),VLOOKUP($B64,'raw data'!$A:$JI,$AZ64+BI$2,FALSE())),"-99")</f>
        <v>-99</v>
      </c>
      <c r="BJ64" s="8" t="str">
        <f>IF(G64="P1",IF($E64="Tabular",VLOOKUP($B64,'raw data'!$A:$JI,$AZ64+BJ$2+2,FALSE()),VLOOKUP($B64,'raw data'!$A:$JI,$AZ64+BJ$2,FALSE())),IF($E64="Tabular",VLOOKUP($B64,'raw data'!$A:$JI,$AZ64+BJ$2+3,FALSE()),VLOOKUP($B64,'raw data'!$A:$JI,$AZ64+BJ$2+1,FALSE())))</f>
        <v>Agree</v>
      </c>
      <c r="BK64" s="8" t="str">
        <f>IF(G64="P1",VLOOKUP($B64,'raw data'!$A:$JI,$AZ64+BK$2,FALSE()),VLOOKUP($B64,'raw data'!$A:$JI,$AZ64+BK$2+1,FALSE()))</f>
        <v>Agree</v>
      </c>
      <c r="BM64" s="8">
        <f>VLOOKUP($B64,'raw data'!$A:$JI,$AZ64+BI$2+2,FALSE())</f>
        <v>0</v>
      </c>
    </row>
    <row r="65" spans="1:63" x14ac:dyDescent="0.2">
      <c r="A65" s="8" t="str">
        <f t="shared" si="3"/>
        <v>R_2upHNiJy4c0F9Bi-P2</v>
      </c>
      <c r="B65" s="8" t="s">
        <v>659</v>
      </c>
      <c r="C65" s="8">
        <f>VLOOKUP($B65,'raw data'!$A:$JI,7,FALSE())</f>
        <v>2064</v>
      </c>
      <c r="D65" s="8" t="str">
        <f>VLOOKUP($B65,'raw data'!$A:$JI,268,FALSE())</f>
        <v>UML-G2</v>
      </c>
      <c r="E65" s="8" t="str">
        <f t="shared" si="4"/>
        <v>UML</v>
      </c>
      <c r="F65" s="8" t="str">
        <f t="shared" si="5"/>
        <v>G2</v>
      </c>
      <c r="G65" s="10" t="s">
        <v>536</v>
      </c>
      <c r="H65" s="8">
        <f>VLOOKUP($B65,'raw data'!$A:$JI,21,FALSE())</f>
        <v>76.724000000000004</v>
      </c>
      <c r="I65" s="8">
        <f>VLOOKUP($B65,'raw data'!$A:$JI,26,FALSE())</f>
        <v>8.9090000000000007</v>
      </c>
      <c r="J65" s="8">
        <f>VLOOKUP($B65,'raw data'!$A:$JI,27+J$2,FALSE())</f>
        <v>21</v>
      </c>
      <c r="K65" s="8" t="str">
        <f>VLOOKUP($B65,'raw data'!$A:$JI,27+K$2,FALSE())</f>
        <v>Male</v>
      </c>
      <c r="L65" s="8" t="str">
        <f>VLOOKUP($B65,'raw data'!$A:$JI,27+L$2,FALSE())</f>
        <v>No</v>
      </c>
      <c r="M65" s="8" t="str">
        <f>VLOOKUP($B65,'raw data'!$A:$JI,27+M$2,FALSE())</f>
        <v>Proficient (C2)</v>
      </c>
      <c r="N65" s="8">
        <f>VLOOKUP($B65,'raw data'!$A:$JI,27+N$2,FALSE())</f>
        <v>3</v>
      </c>
      <c r="O65" s="8" t="str">
        <f>VLOOKUP($B65,'raw data'!$A:$JI,27+O$2,FALSE())</f>
        <v>Computer science</v>
      </c>
      <c r="P65" s="8" t="str">
        <f>VLOOKUP($B65,'raw data'!$A:$JI,27+P$2,FALSE())</f>
        <v>No</v>
      </c>
      <c r="Q65" s="8">
        <f>VLOOKUP($B65,'raw data'!$A:$JI,27+Q$2,FALSE())</f>
        <v>0</v>
      </c>
      <c r="R65" s="8">
        <f>VLOOKUP($B65,'raw data'!$A:$JI,27+R$2,FALSE())</f>
        <v>0</v>
      </c>
      <c r="S65" s="8" t="str">
        <f>VLOOKUP($B65,'raw data'!$A:$JI,27+S$2,FALSE())</f>
        <v>No</v>
      </c>
      <c r="T65" s="8">
        <f>VLOOKUP($B65,'raw data'!$A:$JI,27+T$2,FALSE())</f>
        <v>0</v>
      </c>
      <c r="U65" s="8" t="str">
        <f>VLOOKUP($B65,'raw data'!$A:$JI,27+U$2,FALSE())</f>
        <v>None</v>
      </c>
      <c r="V65" s="8">
        <f>VLOOKUP($B65,'raw data'!$A:$JI,27+V$2,FALSE())</f>
        <v>-99</v>
      </c>
      <c r="W65" s="8" t="str">
        <f>VLOOKUP($B65,'raw data'!$A:$JI,27+W$2,FALSE())</f>
        <v>Beginner</v>
      </c>
      <c r="X65" s="8" t="str">
        <f>VLOOKUP($B65,'raw data'!$A:$JI,27+X$2,FALSE())</f>
        <v>Beginner</v>
      </c>
      <c r="Y65" s="8" t="str">
        <f>VLOOKUP($B65,'raw data'!$A:$JI,27+Y$2,FALSE())</f>
        <v>Beginner</v>
      </c>
      <c r="Z65" s="8" t="str">
        <f>VLOOKUP($B65,'raw data'!$A:$JI,27+Z$2,FALSE())</f>
        <v>Novice</v>
      </c>
      <c r="AA65" s="8" t="str">
        <f>VLOOKUP($B65,'raw data'!$A:$JI,27+AA$2,FALSE())</f>
        <v>Novice</v>
      </c>
      <c r="AB65" s="8" t="str">
        <f>VLOOKUP($B65,'raw data'!$A:$JI,27+AB$2,FALSE())</f>
        <v>Novice</v>
      </c>
      <c r="AC65" s="8" t="str">
        <f>VLOOKUP($B65,'raw data'!$A:$JI,27+AC$2,FALSE())</f>
        <v>Beginner</v>
      </c>
      <c r="AD65" s="8" t="str">
        <f>VLOOKUP($B65,'raw data'!$A:$JI,27+AD$2,FALSE())</f>
        <v>Novice</v>
      </c>
      <c r="AE65" s="8">
        <f>IF($G65="P1",VLOOKUP($B65,'raw data'!$A:$JI,ColumnsReferences!$B$2,FALSE()),VLOOKUP($B65,'raw data'!$A:$JI,ColumnsReferences!$C$2,FALSE()))</f>
        <v>300.005</v>
      </c>
      <c r="AF65" s="8">
        <f>IF($G65="P1",VLOOKUP($D65,ColumnsReferences!$A:$C,2,FALSE()),VLOOKUP($D65,ColumnsReferences!$A:$C,3,FALSE()))</f>
        <v>144</v>
      </c>
      <c r="AG65" s="8">
        <f>VLOOKUP($B65,'raw data'!$A:$JI,$AF65,FALSE())</f>
        <v>347.62900000000002</v>
      </c>
      <c r="AH65" s="8" t="str">
        <f>VLOOKUP($B65,'raw data'!$A:$JI,$AF65+AH$2,FALSE())</f>
        <v>Minor</v>
      </c>
      <c r="AI65" s="8" t="str">
        <f>VLOOKUP($B65,'raw data'!$A:$JI,$AF65+AI$2,FALSE())</f>
        <v>Not sure enough</v>
      </c>
      <c r="AJ65" s="8" t="str">
        <f>VLOOKUP($B65,'raw data'!$A:$JI,$AF65+AJ$2,FALSE())</f>
        <v>On average</v>
      </c>
      <c r="AK65" s="8" t="str">
        <f>VLOOKUP($B65,'raw data'!$A:$JI,$AF65+AK$2,FALSE())</f>
        <v>Availability of service,Confidentiality of customer data,Integrity of account data,User authenticity</v>
      </c>
      <c r="AL65" s="8" t="str">
        <f>VLOOKUP($B65,'raw data'!$A:$JI,$AF65+AL$2,FALSE())</f>
        <v>Sure enough</v>
      </c>
      <c r="AM65" s="8" t="str">
        <f>VLOOKUP($B65,'raw data'!$A:$JI,$AF65+AM$2,FALSE())</f>
        <v>On average</v>
      </c>
      <c r="AN65" s="8" t="str">
        <f>VLOOKUP($B65,'raw data'!$A:$JI,$AF65+AN$2,FALSE())</f>
        <v>Conduct regular searches for fake apps,Regularly inform customers about security best practices</v>
      </c>
      <c r="AO65" s="8" t="str">
        <f>VLOOKUP($B65,'raw data'!$A:$JI,$AF65+AO$2,FALSE())</f>
        <v>Sure enough</v>
      </c>
      <c r="AP65" s="8" t="str">
        <f>VLOOKUP($B65,'raw data'!$A:$JI,$AF65+AP$2,FALSE())</f>
        <v>Simple</v>
      </c>
      <c r="AQ65" s="8" t="str">
        <f>VLOOKUP($B65,'raw data'!$A:$JI,$AF65+AQ$2,FALSE())</f>
        <v>Severe</v>
      </c>
      <c r="AR65" s="8" t="str">
        <f>VLOOKUP($B65,'raw data'!$A:$JI,$AF65+AR$2,FALSE())</f>
        <v>Unsure</v>
      </c>
      <c r="AS65" s="8" t="str">
        <f>VLOOKUP($B65,'raw data'!$A:$JI,$AF65+AS$2,FALSE())</f>
        <v>Simple</v>
      </c>
      <c r="AT65" s="8" t="str">
        <f>VLOOKUP($B65,'raw data'!$A:$JI,$AF65+AT$2,FALSE())</f>
        <v>Unauthorized access to customer account via fake app,Unauthorized access to customer account via web application</v>
      </c>
      <c r="AU65" s="8" t="str">
        <f>VLOOKUP($B65,'raw data'!$A:$JI,$AF65+AU$2,FALSE())</f>
        <v>Unsure</v>
      </c>
      <c r="AV65" s="8" t="str">
        <f>VLOOKUP($B65,'raw data'!$A:$JI,$AF65+AV$2,FALSE())</f>
        <v>On average</v>
      </c>
      <c r="AW65" s="8" t="str">
        <f>VLOOKUP($B65,'raw data'!$A:$JI,$AF65+AW$2,FALSE())</f>
        <v>Severe</v>
      </c>
      <c r="AX65" s="8" t="str">
        <f>VLOOKUP($B65,'raw data'!$A:$JI,$AF65+AX$2,FALSE())</f>
        <v>Not sure enough</v>
      </c>
      <c r="AY65" s="8" t="str">
        <f>VLOOKUP($B65,'raw data'!$A:$JI,$AF65+AY$2,FALSE())</f>
        <v>On average</v>
      </c>
      <c r="AZ65" s="8">
        <f>IF($G65="P1",ColumnsReferences!$B$9,ColumnsReferences!$C$9)</f>
        <v>166</v>
      </c>
      <c r="BA65" s="8">
        <f>VLOOKUP($B65,'raw data'!$A:$JI,$AZ65,FALSE())</f>
        <v>25.102</v>
      </c>
      <c r="BB65" s="8" t="str">
        <f>IF($G65="P2",VLOOKUP($B65,'raw data'!$A:$JI,$AZ65+2,FALSE()),"-99")</f>
        <v>Agree</v>
      </c>
      <c r="BC65" s="8" t="str">
        <f>IF($G65="P1",VLOOKUP($B65,'raw data'!$A:$JI,$AZ65+BC$2,FALSE()),VLOOKUP($B65,'raw data'!$A:$JI,$AZ65+BC$2+1,FALSE()))</f>
        <v>Agree</v>
      </c>
      <c r="BD65" s="8" t="str">
        <f>IF($G65="P1",VLOOKUP($B65,'raw data'!$A:$JI,$AZ65+BD$2,FALSE()),VLOOKUP($B65,'raw data'!$A:$JI,$AZ65+BD$2+1,FALSE()))</f>
        <v>Agree</v>
      </c>
      <c r="BE65" s="8" t="str">
        <f>IF($G65="P1",VLOOKUP($B65,'raw data'!$A:$JI,$AZ65+BE$2,FALSE()),VLOOKUP($B65,'raw data'!$A:$JI,$AZ65+BE$2+1,FALSE()))</f>
        <v>Agree</v>
      </c>
      <c r="BF65" s="8" t="str">
        <f>IF($G65="P1",VLOOKUP($B65,'raw data'!$A:$JI,$AZ65+BF$2,FALSE()),VLOOKUP($B65,'raw data'!$A:$JI,$AZ65+BF$2+1,FALSE()))</f>
        <v>Disagree</v>
      </c>
      <c r="BG65" s="8" t="str">
        <f>IF($G65="P1",VLOOKUP($B65,'raw data'!$A:$JI,$AZ65+BG$2,FALSE()),VLOOKUP($B65,'raw data'!$A:$JI,$AZ65+BG$2+1,FALSE()))</f>
        <v>Disagree</v>
      </c>
      <c r="BH65" s="8" t="str">
        <f>IF($G65="P1",IF($E65="Tabular",VLOOKUP($B65,'raw data'!$A:$JI,$AZ65+BH$2+2,FALSE()),VLOOKUP($B65,'raw data'!$A:$JI,$AZ65+BH$2,FALSE())),"-99")</f>
        <v>-99</v>
      </c>
      <c r="BI65" s="8" t="str">
        <f>IF($G65="P2",IF($E65="Tabular",VLOOKUP($B65,'raw data'!$A:$JI,$AZ65+BI$2+2,FALSE()),VLOOKUP($B65,'raw data'!$A:$JI,$AZ65+BI$2,FALSE())),"-99")</f>
        <v>Not certain</v>
      </c>
      <c r="BJ65" s="8" t="str">
        <f>IF(G65="P1",IF($E65="Tabular",VLOOKUP($B65,'raw data'!$A:$JI,$AZ65+BJ$2+2,FALSE()),VLOOKUP($B65,'raw data'!$A:$JI,$AZ65+BJ$2,FALSE())),IF($E65="Tabular",VLOOKUP($B65,'raw data'!$A:$JI,$AZ65+BJ$2+3,FALSE()),VLOOKUP($B65,'raw data'!$A:$JI,$AZ65+BJ$2+1,FALSE())))</f>
        <v>Agree</v>
      </c>
      <c r="BK65" s="8" t="str">
        <f>IF(G65="P1",VLOOKUP($B65,'raw data'!$A:$JI,$AZ65+BK$2,FALSE()),VLOOKUP($B65,'raw data'!$A:$JI,$AZ65+BK$2+1,FALSE()))</f>
        <v>Agree</v>
      </c>
    </row>
    <row r="66" spans="1:63" x14ac:dyDescent="0.2">
      <c r="A66" s="8" t="str">
        <f t="shared" si="3"/>
        <v>R_2VKfJHEJBjInvob-P1</v>
      </c>
      <c r="B66" s="8" t="s">
        <v>643</v>
      </c>
      <c r="C66" s="8">
        <f>VLOOKUP($B66,'raw data'!$A:$JI,7,FALSE())</f>
        <v>2001</v>
      </c>
      <c r="D66" s="8" t="str">
        <f>VLOOKUP($B66,'raw data'!$A:$JI,268,FALSE())</f>
        <v>UML-G1</v>
      </c>
      <c r="E66" s="8" t="str">
        <f t="shared" si="4"/>
        <v>UML</v>
      </c>
      <c r="F66" s="8" t="str">
        <f t="shared" si="5"/>
        <v>G1</v>
      </c>
      <c r="G66" s="8" t="s">
        <v>534</v>
      </c>
      <c r="H66" s="8">
        <f>VLOOKUP($B66,'raw data'!$A:$JI,21,FALSE())</f>
        <v>67.887</v>
      </c>
      <c r="I66" s="8">
        <f>VLOOKUP($B66,'raw data'!$A:$JI,26,FALSE())</f>
        <v>9.625</v>
      </c>
      <c r="J66" s="8">
        <f>VLOOKUP($B66,'raw data'!$A:$JI,27+J$2,FALSE())</f>
        <v>22</v>
      </c>
      <c r="K66" s="8" t="str">
        <f>VLOOKUP($B66,'raw data'!$A:$JI,27+K$2,FALSE())</f>
        <v>Male</v>
      </c>
      <c r="L66" s="8" t="str">
        <f>VLOOKUP($B66,'raw data'!$A:$JI,27+L$2,FALSE())</f>
        <v>No</v>
      </c>
      <c r="M66" s="8" t="str">
        <f>VLOOKUP($B66,'raw data'!$A:$JI,27+M$2,FALSE())</f>
        <v>Advanced (C1)</v>
      </c>
      <c r="N66" s="8">
        <f>VLOOKUP($B66,'raw data'!$A:$JI,27+N$2,FALSE())</f>
        <v>4</v>
      </c>
      <c r="O66" s="8" t="str">
        <f>VLOOKUP($B66,'raw data'!$A:$JI,27+O$2,FALSE())</f>
        <v>Computer Science, Cyber Security</v>
      </c>
      <c r="P66" s="8" t="str">
        <f>VLOOKUP($B66,'raw data'!$A:$JI,27+P$2,FALSE())</f>
        <v>Yes</v>
      </c>
      <c r="Q66" s="8">
        <f>VLOOKUP($B66,'raw data'!$A:$JI,27+Q$2,FALSE())</f>
        <v>8</v>
      </c>
      <c r="R66" s="8" t="str">
        <f>VLOOKUP($B66,'raw data'!$A:$JI,27+R$2,FALSE())</f>
        <v>Developer</v>
      </c>
      <c r="S66" s="8" t="str">
        <f>VLOOKUP($B66,'raw data'!$A:$JI,27+S$2,FALSE())</f>
        <v>No</v>
      </c>
      <c r="T66" s="8">
        <f>VLOOKUP($B66,'raw data'!$A:$JI,27+T$2,FALSE())</f>
        <v>0</v>
      </c>
      <c r="U66" s="8" t="str">
        <f>VLOOKUP($B66,'raw data'!$A:$JI,27+U$2,FALSE())</f>
        <v>None</v>
      </c>
      <c r="V66" s="8">
        <f>VLOOKUP($B66,'raw data'!$A:$JI,27+V$2,FALSE())</f>
        <v>-99</v>
      </c>
      <c r="W66" s="8" t="str">
        <f>VLOOKUP($B66,'raw data'!$A:$JI,27+W$2,FALSE())</f>
        <v>Beginner</v>
      </c>
      <c r="X66" s="8" t="str">
        <f>VLOOKUP($B66,'raw data'!$A:$JI,27+X$2,FALSE())</f>
        <v>Beginner</v>
      </c>
      <c r="Y66" s="8" t="str">
        <f>VLOOKUP($B66,'raw data'!$A:$JI,27+Y$2,FALSE())</f>
        <v>Beginner</v>
      </c>
      <c r="Z66" s="8" t="str">
        <f>VLOOKUP($B66,'raw data'!$A:$JI,27+Z$2,FALSE())</f>
        <v>Competent</v>
      </c>
      <c r="AA66" s="8" t="str">
        <f>VLOOKUP($B66,'raw data'!$A:$JI,27+AA$2,FALSE())</f>
        <v>Competent</v>
      </c>
      <c r="AB66" s="8" t="str">
        <f>VLOOKUP($B66,'raw data'!$A:$JI,27+AB$2,FALSE())</f>
        <v>Proficient</v>
      </c>
      <c r="AC66" s="8" t="str">
        <f>VLOOKUP($B66,'raw data'!$A:$JI,27+AC$2,FALSE())</f>
        <v>Proficient</v>
      </c>
      <c r="AD66" s="8" t="str">
        <f>VLOOKUP($B66,'raw data'!$A:$JI,27+AD$2,FALSE())</f>
        <v>Beginner</v>
      </c>
      <c r="AE66" s="8">
        <f>IF($G66="P1",VLOOKUP($B66,'raw data'!$A:$JI,ColumnsReferences!$B$2,FALSE()),VLOOKUP($B66,'raw data'!$A:$JI,ColumnsReferences!$C$2,FALSE()))</f>
        <v>416.62099999999998</v>
      </c>
      <c r="AF66" s="8">
        <f>IF($G66="P1",VLOOKUP($D66,ColumnsReferences!$A:$C,2,FALSE()),VLOOKUP($D66,ColumnsReferences!$A:$C,3,FALSE()))</f>
        <v>55</v>
      </c>
      <c r="AG66" s="8">
        <f>VLOOKUP($B66,'raw data'!$A:$JI,$AF66,FALSE())</f>
        <v>626.23900000000003</v>
      </c>
      <c r="AH66" s="8" t="str">
        <f>VLOOKUP($B66,'raw data'!$A:$JI,$AF66+AH$2,FALSE())</f>
        <v>Minor</v>
      </c>
      <c r="AI66" s="8" t="str">
        <f>VLOOKUP($B66,'raw data'!$A:$JI,$AF66+AI$2,FALSE())</f>
        <v>Sure</v>
      </c>
      <c r="AJ66" s="8" t="str">
        <f>VLOOKUP($B66,'raw data'!$A:$JI,$AF66+AJ$2,FALSE())</f>
        <v>Simple</v>
      </c>
      <c r="AK66" s="8" t="str">
        <f>VLOOKUP($B66,'raw data'!$A:$JI,$AF66+AK$2,FALSE())</f>
        <v>Availability of service,Integrity of account data</v>
      </c>
      <c r="AL66" s="8" t="str">
        <f>VLOOKUP($B66,'raw data'!$A:$JI,$AF66+AL$2,FALSE())</f>
        <v>Very sure</v>
      </c>
      <c r="AM66" s="8" t="str">
        <f>VLOOKUP($B66,'raw data'!$A:$JI,$AF66+AM$2,FALSE())</f>
        <v>Simple</v>
      </c>
      <c r="AN66" s="8" t="str">
        <f>VLOOKUP($B66,'raw data'!$A:$JI,$AF66+AN$2,FALSE())</f>
        <v>Conduct regular searches for fake apps,Regularly inform customers about security best practices</v>
      </c>
      <c r="AO66" s="8" t="str">
        <f>VLOOKUP($B66,'raw data'!$A:$JI,$AF66+AO$2,FALSE())</f>
        <v>Sure enough</v>
      </c>
      <c r="AP66" s="8" t="str">
        <f>VLOOKUP($B66,'raw data'!$A:$JI,$AF66+AP$2,FALSE())</f>
        <v>Simple</v>
      </c>
      <c r="AQ66" s="8" t="str">
        <f>VLOOKUP($B66,'raw data'!$A:$JI,$AF66+AQ$2,FALSE())</f>
        <v>Severe</v>
      </c>
      <c r="AR66" s="8" t="str">
        <f>VLOOKUP($B66,'raw data'!$A:$JI,$AF66+AR$2,FALSE())</f>
        <v>Very sure</v>
      </c>
      <c r="AS66" s="8" t="str">
        <f>VLOOKUP($B66,'raw data'!$A:$JI,$AF66+AS$2,FALSE())</f>
        <v>Very simple</v>
      </c>
      <c r="AT66" s="8" t="str">
        <f>VLOOKUP($B66,'raw data'!$A:$JI,$AF66+AT$2,FALSE())</f>
        <v>Online banking service goes down,Unauthorized transaction via web application</v>
      </c>
      <c r="AU66" s="8" t="str">
        <f>VLOOKUP($B66,'raw data'!$A:$JI,$AF66+AU$2,FALSE())</f>
        <v>Sure</v>
      </c>
      <c r="AV66" s="8" t="str">
        <f>VLOOKUP($B66,'raw data'!$A:$JI,$AF66+AV$2,FALSE())</f>
        <v>Simple</v>
      </c>
      <c r="AW66" s="8" t="str">
        <f>VLOOKUP($B66,'raw data'!$A:$JI,$AF66+AW$2,FALSE())</f>
        <v>Unlikely</v>
      </c>
      <c r="AX66" s="8" t="str">
        <f>VLOOKUP($B66,'raw data'!$A:$JI,$AF66+AX$2,FALSE())</f>
        <v>Very sure</v>
      </c>
      <c r="AY66" s="8" t="str">
        <f>VLOOKUP($B66,'raw data'!$A:$JI,$AF66+AY$2,FALSE())</f>
        <v>Very simple</v>
      </c>
      <c r="AZ66" s="8">
        <f>IF($G66="P1",ColumnsReferences!$B$9,ColumnsReferences!$C$9)</f>
        <v>99</v>
      </c>
      <c r="BA66" s="8">
        <f>VLOOKUP($B66,'raw data'!$A:$JI,$AZ66,FALSE())</f>
        <v>26.984000000000002</v>
      </c>
      <c r="BB66" s="8" t="str">
        <f>IF($G66="P2",VLOOKUP($B66,'raw data'!$A:$JI,$AZ66+2,FALSE()),"-99")</f>
        <v>-99</v>
      </c>
      <c r="BC66" s="8" t="str">
        <f>IF($G66="P1",VLOOKUP($B66,'raw data'!$A:$JI,$AZ66+BC$2,FALSE()),VLOOKUP($B66,'raw data'!$A:$JI,$AZ66+BC$2+1,FALSE()))</f>
        <v>Strongly agree</v>
      </c>
      <c r="BD66" s="8" t="str">
        <f>IF($G66="P1",VLOOKUP($B66,'raw data'!$A:$JI,$AZ66+BD$2,FALSE()),VLOOKUP($B66,'raw data'!$A:$JI,$AZ66+BD$2+1,FALSE()))</f>
        <v>Strongly agree</v>
      </c>
      <c r="BE66" s="8" t="str">
        <f>IF($G66="P1",VLOOKUP($B66,'raw data'!$A:$JI,$AZ66+BE$2,FALSE()),VLOOKUP($B66,'raw data'!$A:$JI,$AZ66+BE$2+1,FALSE()))</f>
        <v>Strongly agree</v>
      </c>
      <c r="BF66" s="8" t="str">
        <f>IF($G66="P1",VLOOKUP($B66,'raw data'!$A:$JI,$AZ66+BF$2,FALSE()),VLOOKUP($B66,'raw data'!$A:$JI,$AZ66+BF$2+1,FALSE()))</f>
        <v>Agree</v>
      </c>
      <c r="BG66" s="8" t="str">
        <f>IF($G66="P1",VLOOKUP($B66,'raw data'!$A:$JI,$AZ66+BG$2,FALSE()),VLOOKUP($B66,'raw data'!$A:$JI,$AZ66+BG$2+1,FALSE()))</f>
        <v>Agree</v>
      </c>
      <c r="BH66" s="8" t="str">
        <f>IF($G66="P1",IF($E66="Tabular",VLOOKUP($B66,'raw data'!$A:$JI,$AZ66+BH$2+2,FALSE()),VLOOKUP($B66,'raw data'!$A:$JI,$AZ66+BH$2,FALSE())),"-99")</f>
        <v>Strongly agree</v>
      </c>
      <c r="BI66" s="8" t="str">
        <f>IF($G66="P2",IF($E66="Tabular",VLOOKUP($B66,'raw data'!$A:$JI,$AZ66+BI$2+2,FALSE()),VLOOKUP($B66,'raw data'!$A:$JI,$AZ66+BI$2,FALSE())),"-99")</f>
        <v>-99</v>
      </c>
      <c r="BJ66" s="8" t="str">
        <f>IF(G66="P1",IF($E66="Tabular",VLOOKUP($B66,'raw data'!$A:$JI,$AZ66+BJ$2+2,FALSE()),VLOOKUP($B66,'raw data'!$A:$JI,$AZ66+BJ$2,FALSE())),IF($E66="Tabular",VLOOKUP($B66,'raw data'!$A:$JI,$AZ66+BJ$2+3,FALSE()),VLOOKUP($B66,'raw data'!$A:$JI,$AZ66+BJ$2+1,FALSE())))</f>
        <v>Disagree</v>
      </c>
      <c r="BK66" s="8" t="str">
        <f>IF(G66="P1",VLOOKUP($B66,'raw data'!$A:$JI,$AZ66+BK$2,FALSE()),VLOOKUP($B66,'raw data'!$A:$JI,$AZ66+BK$2+1,FALSE()))</f>
        <v>Strongly agree</v>
      </c>
    </row>
    <row r="67" spans="1:63" x14ac:dyDescent="0.2">
      <c r="A67" s="8" t="str">
        <f t="shared" si="3"/>
        <v>R_2VKfJHEJBjInvob-P2</v>
      </c>
      <c r="B67" s="8" t="s">
        <v>643</v>
      </c>
      <c r="C67" s="8">
        <f>VLOOKUP($B67,'raw data'!$A:$JI,7,FALSE())</f>
        <v>2001</v>
      </c>
      <c r="D67" s="8" t="str">
        <f>VLOOKUP($B67,'raw data'!$A:$JI,268,FALSE())</f>
        <v>UML-G1</v>
      </c>
      <c r="E67" s="8" t="str">
        <f t="shared" si="4"/>
        <v>UML</v>
      </c>
      <c r="F67" s="8" t="str">
        <f t="shared" si="5"/>
        <v>G1</v>
      </c>
      <c r="G67" s="10" t="s">
        <v>536</v>
      </c>
      <c r="H67" s="8">
        <f>VLOOKUP($B67,'raw data'!$A:$JI,21,FALSE())</f>
        <v>67.887</v>
      </c>
      <c r="I67" s="8">
        <f>VLOOKUP($B67,'raw data'!$A:$JI,26,FALSE())</f>
        <v>9.625</v>
      </c>
      <c r="J67" s="8">
        <f>VLOOKUP($B67,'raw data'!$A:$JI,27+J$2,FALSE())</f>
        <v>22</v>
      </c>
      <c r="K67" s="8" t="str">
        <f>VLOOKUP($B67,'raw data'!$A:$JI,27+K$2,FALSE())</f>
        <v>Male</v>
      </c>
      <c r="L67" s="8" t="str">
        <f>VLOOKUP($B67,'raw data'!$A:$JI,27+L$2,FALSE())</f>
        <v>No</v>
      </c>
      <c r="M67" s="8" t="str">
        <f>VLOOKUP($B67,'raw data'!$A:$JI,27+M$2,FALSE())</f>
        <v>Advanced (C1)</v>
      </c>
      <c r="N67" s="8">
        <f>VLOOKUP($B67,'raw data'!$A:$JI,27+N$2,FALSE())</f>
        <v>4</v>
      </c>
      <c r="O67" s="8" t="str">
        <f>VLOOKUP($B67,'raw data'!$A:$JI,27+O$2,FALSE())</f>
        <v>Computer Science, Cyber Security</v>
      </c>
      <c r="P67" s="8" t="str">
        <f>VLOOKUP($B67,'raw data'!$A:$JI,27+P$2,FALSE())</f>
        <v>Yes</v>
      </c>
      <c r="Q67" s="8">
        <f>VLOOKUP($B67,'raw data'!$A:$JI,27+Q$2,FALSE())</f>
        <v>8</v>
      </c>
      <c r="R67" s="8" t="str">
        <f>VLOOKUP($B67,'raw data'!$A:$JI,27+R$2,FALSE())</f>
        <v>Developer</v>
      </c>
      <c r="S67" s="8" t="str">
        <f>VLOOKUP($B67,'raw data'!$A:$JI,27+S$2,FALSE())</f>
        <v>No</v>
      </c>
      <c r="T67" s="8">
        <f>VLOOKUP($B67,'raw data'!$A:$JI,27+T$2,FALSE())</f>
        <v>0</v>
      </c>
      <c r="U67" s="8" t="str">
        <f>VLOOKUP($B67,'raw data'!$A:$JI,27+U$2,FALSE())</f>
        <v>None</v>
      </c>
      <c r="V67" s="8">
        <f>VLOOKUP($B67,'raw data'!$A:$JI,27+V$2,FALSE())</f>
        <v>-99</v>
      </c>
      <c r="W67" s="8" t="str">
        <f>VLOOKUP($B67,'raw data'!$A:$JI,27+W$2,FALSE())</f>
        <v>Beginner</v>
      </c>
      <c r="X67" s="8" t="str">
        <f>VLOOKUP($B67,'raw data'!$A:$JI,27+X$2,FALSE())</f>
        <v>Beginner</v>
      </c>
      <c r="Y67" s="8" t="str">
        <f>VLOOKUP($B67,'raw data'!$A:$JI,27+Y$2,FALSE())</f>
        <v>Beginner</v>
      </c>
      <c r="Z67" s="8" t="str">
        <f>VLOOKUP($B67,'raw data'!$A:$JI,27+Z$2,FALSE())</f>
        <v>Competent</v>
      </c>
      <c r="AA67" s="8" t="str">
        <f>VLOOKUP($B67,'raw data'!$A:$JI,27+AA$2,FALSE())</f>
        <v>Competent</v>
      </c>
      <c r="AB67" s="8" t="str">
        <f>VLOOKUP($B67,'raw data'!$A:$JI,27+AB$2,FALSE())</f>
        <v>Proficient</v>
      </c>
      <c r="AC67" s="8" t="str">
        <f>VLOOKUP($B67,'raw data'!$A:$JI,27+AC$2,FALSE())</f>
        <v>Proficient</v>
      </c>
      <c r="AD67" s="8" t="str">
        <f>VLOOKUP($B67,'raw data'!$A:$JI,27+AD$2,FALSE())</f>
        <v>Beginner</v>
      </c>
      <c r="AE67" s="8">
        <f>IF($G67="P1",VLOOKUP($B67,'raw data'!$A:$JI,ColumnsReferences!$B$2,FALSE()),VLOOKUP($B67,'raw data'!$A:$JI,ColumnsReferences!$C$2,FALSE()))</f>
        <v>300.00599999999997</v>
      </c>
      <c r="AF67" s="8">
        <f>IF($G67="P1",VLOOKUP($D67,ColumnsReferences!$A:$C,2,FALSE()),VLOOKUP($D67,ColumnsReferences!$A:$C,3,FALSE()))</f>
        <v>122</v>
      </c>
      <c r="AG67" s="8">
        <f>VLOOKUP($B67,'raw data'!$A:$JI,$AF67,FALSE())</f>
        <v>316.34699999999998</v>
      </c>
      <c r="AH67" s="8" t="str">
        <f>VLOOKUP($B67,'raw data'!$A:$JI,$AF67+AH$2,FALSE())</f>
        <v>Insufficient detection of spyware,Poor security awareness</v>
      </c>
      <c r="AI67" s="8" t="str">
        <f>VLOOKUP($B67,'raw data'!$A:$JI,$AF67+AI$2,FALSE())</f>
        <v>Not sure enough</v>
      </c>
      <c r="AJ67" s="8" t="str">
        <f>VLOOKUP($B67,'raw data'!$A:$JI,$AF67+AJ$2,FALSE())</f>
        <v>Difficult</v>
      </c>
      <c r="AK67" s="8" t="str">
        <f>VLOOKUP($B67,'raw data'!$A:$JI,$AF67+AK$2,FALSE())</f>
        <v>Customer's browser infected by Trojan,Unauthorized transaction via web application</v>
      </c>
      <c r="AL67" s="8" t="str">
        <f>VLOOKUP($B67,'raw data'!$A:$JI,$AF67+AL$2,FALSE())</f>
        <v>Unsure</v>
      </c>
      <c r="AM67" s="8" t="str">
        <f>VLOOKUP($B67,'raw data'!$A:$JI,$AF67+AM$2,FALSE())</f>
        <v>Difficult</v>
      </c>
      <c r="AN67" s="8" t="str">
        <f>VLOOKUP($B67,'raw data'!$A:$JI,$AF67+AN$2,FALSE())</f>
        <v>Hacker alters transaction data,Keylogger installed on computer</v>
      </c>
      <c r="AO67" s="8" t="str">
        <f>VLOOKUP($B67,'raw data'!$A:$JI,$AF67+AO$2,FALSE())</f>
        <v>Not sure enough</v>
      </c>
      <c r="AP67" s="8" t="str">
        <f>VLOOKUP($B67,'raw data'!$A:$JI,$AF67+AP$2,FALSE())</f>
        <v>Difficult</v>
      </c>
      <c r="AQ67" s="8" t="str">
        <f>VLOOKUP($B67,'raw data'!$A:$JI,$AF67+AQ$2,FALSE())</f>
        <v>Cyber criminal,Hacker</v>
      </c>
      <c r="AR67" s="8" t="str">
        <f>VLOOKUP($B67,'raw data'!$A:$JI,$AF67+AR$2,FALSE())</f>
        <v>Not sure enough</v>
      </c>
      <c r="AS67" s="8" t="str">
        <f>VLOOKUP($B67,'raw data'!$A:$JI,$AF67+AS$2,FALSE())</f>
        <v>On average</v>
      </c>
      <c r="AT67" s="8" t="str">
        <f>VLOOKUP($B67,'raw data'!$A:$JI,$AF67+AT$2,FALSE())</f>
        <v>Unlikely</v>
      </c>
      <c r="AU67" s="8" t="str">
        <f>VLOOKUP($B67,'raw data'!$A:$JI,$AF67+AU$2,FALSE())</f>
        <v>Sure enough</v>
      </c>
      <c r="AV67" s="8" t="str">
        <f>VLOOKUP($B67,'raw data'!$A:$JI,$AF67+AV$2,FALSE())</f>
        <v>Difficult</v>
      </c>
      <c r="AW67" s="8" t="str">
        <f>VLOOKUP($B67,'raw data'!$A:$JI,$AF67+AW$2,FALSE())</f>
        <v>Immature technology,Insufficient detection of spyware,Poor security awareness</v>
      </c>
      <c r="AX67" s="8" t="str">
        <f>VLOOKUP($B67,'raw data'!$A:$JI,$AF67+AX$2,FALSE())</f>
        <v>Not sure enough</v>
      </c>
      <c r="AY67" s="8" t="str">
        <f>VLOOKUP($B67,'raw data'!$A:$JI,$AF67+AY$2,FALSE())</f>
        <v>Very difficult</v>
      </c>
      <c r="AZ67" s="8">
        <f>IF($G67="P1",ColumnsReferences!$B$9,ColumnsReferences!$C$9)</f>
        <v>166</v>
      </c>
      <c r="BA67" s="8">
        <f>VLOOKUP($B67,'raw data'!$A:$JI,$AZ67,FALSE())</f>
        <v>26.937999999999999</v>
      </c>
      <c r="BB67" s="8" t="str">
        <f>IF($G67="P2",VLOOKUP($B67,'raw data'!$A:$JI,$AZ67+2,FALSE()),"-99")</f>
        <v>Not certain</v>
      </c>
      <c r="BC67" s="8" t="str">
        <f>IF($G67="P1",VLOOKUP($B67,'raw data'!$A:$JI,$AZ67+BC$2,FALSE()),VLOOKUP($B67,'raw data'!$A:$JI,$AZ67+BC$2+1,FALSE()))</f>
        <v>Agree</v>
      </c>
      <c r="BD67" s="8" t="str">
        <f>IF($G67="P1",VLOOKUP($B67,'raw data'!$A:$JI,$AZ67+BD$2,FALSE()),VLOOKUP($B67,'raw data'!$A:$JI,$AZ67+BD$2+1,FALSE()))</f>
        <v>Strongly agree</v>
      </c>
      <c r="BE67" s="8" t="str">
        <f>IF($G67="P1",VLOOKUP($B67,'raw data'!$A:$JI,$AZ67+BE$2,FALSE()),VLOOKUP($B67,'raw data'!$A:$JI,$AZ67+BE$2+1,FALSE()))</f>
        <v>Strongly agree</v>
      </c>
      <c r="BF67" s="8" t="str">
        <f>IF($G67="P1",VLOOKUP($B67,'raw data'!$A:$JI,$AZ67+BF$2,FALSE()),VLOOKUP($B67,'raw data'!$A:$JI,$AZ67+BF$2+1,FALSE()))</f>
        <v>Strongly agree</v>
      </c>
      <c r="BG67" s="8" t="str">
        <f>IF($G67="P1",VLOOKUP($B67,'raw data'!$A:$JI,$AZ67+BG$2,FALSE()),VLOOKUP($B67,'raw data'!$A:$JI,$AZ67+BG$2+1,FALSE()))</f>
        <v>Strongly disagree</v>
      </c>
      <c r="BH67" s="8" t="str">
        <f>IF($G67="P1",IF($E67="Tabular",VLOOKUP($B67,'raw data'!$A:$JI,$AZ67+BH$2+2,FALSE()),VLOOKUP($B67,'raw data'!$A:$JI,$AZ67+BH$2,FALSE())),"-99")</f>
        <v>-99</v>
      </c>
      <c r="BI67" s="8" t="str">
        <f>IF($G67="P2",IF($E67="Tabular",VLOOKUP($B67,'raw data'!$A:$JI,$AZ67+BI$2+2,FALSE()),VLOOKUP($B67,'raw data'!$A:$JI,$AZ67+BI$2,FALSE())),"-99")</f>
        <v>Disagree</v>
      </c>
      <c r="BJ67" s="8" t="str">
        <f>IF(G67="P1",IF($E67="Tabular",VLOOKUP($B67,'raw data'!$A:$JI,$AZ67+BJ$2+2,FALSE()),VLOOKUP($B67,'raw data'!$A:$JI,$AZ67+BJ$2,FALSE())),IF($E67="Tabular",VLOOKUP($B67,'raw data'!$A:$JI,$AZ67+BJ$2+3,FALSE()),VLOOKUP($B67,'raw data'!$A:$JI,$AZ67+BJ$2+1,FALSE())))</f>
        <v>Strongly agree</v>
      </c>
      <c r="BK67" s="8" t="str">
        <f>IF(G67="P1",VLOOKUP($B67,'raw data'!$A:$JI,$AZ67+BK$2,FALSE()),VLOOKUP($B67,'raw data'!$A:$JI,$AZ67+BK$2+1,FALSE()))</f>
        <v>Strongly agree</v>
      </c>
    </row>
    <row r="68" spans="1:63" x14ac:dyDescent="0.2">
      <c r="A68" s="8" t="str">
        <f t="shared" ref="A68:A99" si="6">B68&amp;"-"&amp;G68</f>
        <v>R_2y4a58qbrSAKxpv-P1</v>
      </c>
      <c r="B68" s="8" t="s">
        <v>812</v>
      </c>
      <c r="C68" s="8">
        <f>VLOOKUP($B68,'raw data'!$A:$JI,7,FALSE())</f>
        <v>2473</v>
      </c>
      <c r="D68" s="8" t="str">
        <f>VLOOKUP($B68,'raw data'!$A:$JI,268,FALSE())</f>
        <v>Tabular-G2</v>
      </c>
      <c r="E68" s="8" t="str">
        <f t="shared" ref="E68:E99" si="7">LEFT( $D68,FIND( "-", $D68 ) - 1 )</f>
        <v>Tabular</v>
      </c>
      <c r="F68" s="8" t="str">
        <f t="shared" ref="F68:F99" si="8">RIGHT( $D68,LEN($D68)-FIND( "-", $D68 ) )</f>
        <v>G2</v>
      </c>
      <c r="G68" s="8" t="s">
        <v>534</v>
      </c>
      <c r="H68" s="8">
        <f>VLOOKUP($B68,'raw data'!$A:$JI,21,FALSE())</f>
        <v>48.671999999999997</v>
      </c>
      <c r="I68" s="8">
        <f>VLOOKUP($B68,'raw data'!$A:$JI,26,FALSE())</f>
        <v>9.2110000000000003</v>
      </c>
      <c r="J68" s="8">
        <f>VLOOKUP($B68,'raw data'!$A:$JI,27+J$2,FALSE())</f>
        <v>23</v>
      </c>
      <c r="K68" s="8" t="str">
        <f>VLOOKUP($B68,'raw data'!$A:$JI,27+K$2,FALSE())</f>
        <v>Female</v>
      </c>
      <c r="L68" s="8" t="str">
        <f>VLOOKUP($B68,'raw data'!$A:$JI,27+L$2,FALSE())</f>
        <v>No</v>
      </c>
      <c r="M68" s="8" t="str">
        <f>VLOOKUP($B68,'raw data'!$A:$JI,27+M$2,FALSE())</f>
        <v>Advanced (C1)</v>
      </c>
      <c r="N68" s="8">
        <f>VLOOKUP($B68,'raw data'!$A:$JI,27+N$2,FALSE())</f>
        <v>5</v>
      </c>
      <c r="O68" s="8" t="str">
        <f>VLOOKUP($B68,'raw data'!$A:$JI,27+O$2,FALSE())</f>
        <v>Computer science, applied physics</v>
      </c>
      <c r="P68" s="8" t="str">
        <f>VLOOKUP($B68,'raw data'!$A:$JI,27+P$2,FALSE())</f>
        <v>No</v>
      </c>
      <c r="Q68" s="8">
        <f>VLOOKUP($B68,'raw data'!$A:$JI,27+Q$2,FALSE())</f>
        <v>0</v>
      </c>
      <c r="R68" s="8">
        <f>VLOOKUP($B68,'raw data'!$A:$JI,27+R$2,FALSE())</f>
        <v>0</v>
      </c>
      <c r="S68" s="8" t="str">
        <f>VLOOKUP($B68,'raw data'!$A:$JI,27+S$2,FALSE())</f>
        <v>No</v>
      </c>
      <c r="T68" s="8">
        <f>VLOOKUP($B68,'raw data'!$A:$JI,27+T$2,FALSE())</f>
        <v>0</v>
      </c>
      <c r="U68" s="8" t="str">
        <f>VLOOKUP($B68,'raw data'!$A:$JI,27+U$2,FALSE())</f>
        <v>ISO 27001</v>
      </c>
      <c r="V68" s="8">
        <f>VLOOKUP($B68,'raw data'!$A:$JI,27+V$2,FALSE())</f>
        <v>-99</v>
      </c>
      <c r="W68" s="8" t="str">
        <f>VLOOKUP($B68,'raw data'!$A:$JI,27+W$2,FALSE())</f>
        <v>Beginner</v>
      </c>
      <c r="X68" s="8" t="str">
        <f>VLOOKUP($B68,'raw data'!$A:$JI,27+X$2,FALSE())</f>
        <v>Novice</v>
      </c>
      <c r="Y68" s="8" t="str">
        <f>VLOOKUP($B68,'raw data'!$A:$JI,27+Y$2,FALSE())</f>
        <v>Competent</v>
      </c>
      <c r="Z68" s="8" t="str">
        <f>VLOOKUP($B68,'raw data'!$A:$JI,27+Z$2,FALSE())</f>
        <v>Novice</v>
      </c>
      <c r="AA68" s="8" t="str">
        <f>VLOOKUP($B68,'raw data'!$A:$JI,27+AA$2,FALSE())</f>
        <v>Novice</v>
      </c>
      <c r="AB68" s="8" t="str">
        <f>VLOOKUP($B68,'raw data'!$A:$JI,27+AB$2,FALSE())</f>
        <v>Competent</v>
      </c>
      <c r="AC68" s="8" t="str">
        <f>VLOOKUP($B68,'raw data'!$A:$JI,27+AC$2,FALSE())</f>
        <v>Competent</v>
      </c>
      <c r="AD68" s="8" t="str">
        <f>VLOOKUP($B68,'raw data'!$A:$JI,27+AD$2,FALSE())</f>
        <v>Beginner</v>
      </c>
      <c r="AE68" s="8">
        <f>IF($G68="P1",VLOOKUP($B68,'raw data'!$A:$JI,ColumnsReferences!$B$2,FALSE()),VLOOKUP($B68,'raw data'!$A:$JI,ColumnsReferences!$C$2,FALSE()))</f>
        <v>332.71</v>
      </c>
      <c r="AF68" s="8">
        <f>IF($G68="P1",VLOOKUP($D68,ColumnsReferences!$A:$C,2,FALSE()),VLOOKUP($D68,ColumnsReferences!$A:$C,3,FALSE()))</f>
        <v>203</v>
      </c>
      <c r="AG68" s="8">
        <f>VLOOKUP($B68,'raw data'!$A:$JI,$AF68,FALSE())</f>
        <v>1142.4090000000001</v>
      </c>
      <c r="AH68" s="8" t="str">
        <f>VLOOKUP($B68,'raw data'!$A:$JI,$AF68+AH$2,FALSE())</f>
        <v>Lack of mechanisms for authentication of app,Weak malware protection</v>
      </c>
      <c r="AI68" s="8" t="str">
        <f>VLOOKUP($B68,'raw data'!$A:$JI,$AF68+AI$2,FALSE())</f>
        <v>Sure</v>
      </c>
      <c r="AJ68" s="8" t="str">
        <f>VLOOKUP($B68,'raw data'!$A:$JI,$AF68+AJ$2,FALSE())</f>
        <v>On average</v>
      </c>
      <c r="AK68" s="8" t="str">
        <f>VLOOKUP($B68,'raw data'!$A:$JI,$AF68+AK$2,FALSE())</f>
        <v>Unauthorized access to customer account via fake app,Unauthorized access to customer account via web application,Unauthorized transaction via web application</v>
      </c>
      <c r="AL68" s="8" t="str">
        <f>VLOOKUP($B68,'raw data'!$A:$JI,$AF68+AL$2,FALSE())</f>
        <v>Sure</v>
      </c>
      <c r="AM68" s="8" t="str">
        <f>VLOOKUP($B68,'raw data'!$A:$JI,$AF68+AM$2,FALSE())</f>
        <v>Simple</v>
      </c>
      <c r="AN68" s="8" t="str">
        <f>VLOOKUP($B68,'raw data'!$A:$JI,$AF68+AN$2,FALSE())</f>
        <v>Fake banking app offered on application store and this leads to sniffing customer credentials</v>
      </c>
      <c r="AO68" s="8" t="str">
        <f>VLOOKUP($B68,'raw data'!$A:$JI,$AF68+AO$2,FALSE())</f>
        <v>Sure</v>
      </c>
      <c r="AP68" s="8" t="str">
        <f>VLOOKUP($B68,'raw data'!$A:$JI,$AF68+AP$2,FALSE())</f>
        <v>Simple</v>
      </c>
      <c r="AQ68" s="8" t="str">
        <f>VLOOKUP($B68,'raw data'!$A:$JI,$AF68+AQ$2,FALSE())</f>
        <v>Cyber criminal,Hacker</v>
      </c>
      <c r="AR68" s="8" t="str">
        <f>VLOOKUP($B68,'raw data'!$A:$JI,$AF68+AR$2,FALSE())</f>
        <v>Sure</v>
      </c>
      <c r="AS68" s="8" t="str">
        <f>VLOOKUP($B68,'raw data'!$A:$JI,$AF68+AS$2,FALSE())</f>
        <v>Simple</v>
      </c>
      <c r="AT68" s="8" t="str">
        <f>VLOOKUP($B68,'raw data'!$A:$JI,$AF68+AT$2,FALSE())</f>
        <v>Likely</v>
      </c>
      <c r="AU68" s="8" t="str">
        <f>VLOOKUP($B68,'raw data'!$A:$JI,$AF68+AU$2,FALSE())</f>
        <v>Sure</v>
      </c>
      <c r="AV68" s="8" t="str">
        <f>VLOOKUP($B68,'raw data'!$A:$JI,$AF68+AV$2,FALSE())</f>
        <v>Simple</v>
      </c>
      <c r="AW68" s="8" t="str">
        <f>VLOOKUP($B68,'raw data'!$A:$JI,$AF68+AW$2,FALSE())</f>
        <v>Insufficient resilience,Poor security awareness,Use of web application,Weak malware protection</v>
      </c>
      <c r="AX68" s="8" t="str">
        <f>VLOOKUP($B68,'raw data'!$A:$JI,$AF68+AX$2,FALSE())</f>
        <v>Sure</v>
      </c>
      <c r="AY68" s="8" t="str">
        <f>VLOOKUP($B68,'raw data'!$A:$JI,$AF68+AY$2,FALSE())</f>
        <v>Simple</v>
      </c>
      <c r="AZ68" s="8">
        <f>IF($G68="P1",ColumnsReferences!$B$9,ColumnsReferences!$C$9)</f>
        <v>99</v>
      </c>
      <c r="BA68" s="8">
        <f>VLOOKUP($B68,'raw data'!$A:$JI,$AZ68,FALSE())</f>
        <v>46.183999999999997</v>
      </c>
      <c r="BB68" s="8" t="str">
        <f>IF($G68="P2",VLOOKUP($B68,'raw data'!$A:$JI,$AZ68+2,FALSE()),"-99")</f>
        <v>-99</v>
      </c>
      <c r="BC68" s="8" t="str">
        <f>IF($G68="P1",VLOOKUP($B68,'raw data'!$A:$JI,$AZ68+BC$2,FALSE()),VLOOKUP($B68,'raw data'!$A:$JI,$AZ68+BC$2+1,FALSE()))</f>
        <v>Strongly agree</v>
      </c>
      <c r="BD68" s="8" t="str">
        <f>IF($G68="P1",VLOOKUP($B68,'raw data'!$A:$JI,$AZ68+BD$2,FALSE()),VLOOKUP($B68,'raw data'!$A:$JI,$AZ68+BD$2+1,FALSE()))</f>
        <v>Agree</v>
      </c>
      <c r="BE68" s="8" t="str">
        <f>IF($G68="P1",VLOOKUP($B68,'raw data'!$A:$JI,$AZ68+BE$2,FALSE()),VLOOKUP($B68,'raw data'!$A:$JI,$AZ68+BE$2+1,FALSE()))</f>
        <v>Strongly agree</v>
      </c>
      <c r="BF68" s="8" t="str">
        <f>IF($G68="P1",VLOOKUP($B68,'raw data'!$A:$JI,$AZ68+BF$2,FALSE()),VLOOKUP($B68,'raw data'!$A:$JI,$AZ68+BF$2+1,FALSE()))</f>
        <v>Agree</v>
      </c>
      <c r="BG68" s="8" t="str">
        <f>IF($G68="P1",VLOOKUP($B68,'raw data'!$A:$JI,$AZ68+BG$2,FALSE()),VLOOKUP($B68,'raw data'!$A:$JI,$AZ68+BG$2+1,FALSE()))</f>
        <v>Strongly agree</v>
      </c>
      <c r="BH68" s="8" t="str">
        <f>IF($G68="P1",IF($E68="Tabular",VLOOKUP($B68,'raw data'!$A:$JI,$AZ68+BH$2+2,FALSE()),VLOOKUP($B68,'raw data'!$A:$JI,$AZ68+BH$2,FALSE())),"-99")</f>
        <v>Agree</v>
      </c>
      <c r="BI68" s="8" t="str">
        <f>IF($G68="P2",IF($E68="Tabular",VLOOKUP($B68,'raw data'!$A:$JI,$AZ68+BI$2+2,FALSE()),VLOOKUP($B68,'raw data'!$A:$JI,$AZ68+BI$2,FALSE())),"-99")</f>
        <v>-99</v>
      </c>
      <c r="BJ68" s="8" t="str">
        <f>IF(G68="P1",IF($E68="Tabular",VLOOKUP($B68,'raw data'!$A:$JI,$AZ68+BJ$2+2,FALSE()),VLOOKUP($B68,'raw data'!$A:$JI,$AZ68+BJ$2,FALSE())),IF($E68="Tabular",VLOOKUP($B68,'raw data'!$A:$JI,$AZ68+BJ$2+3,FALSE()),VLOOKUP($B68,'raw data'!$A:$JI,$AZ68+BJ$2+1,FALSE())))</f>
        <v>Strongly agree</v>
      </c>
      <c r="BK68" s="8" t="str">
        <f>IF(G68="P1",VLOOKUP($B68,'raw data'!$A:$JI,$AZ68+BK$2,FALSE()),VLOOKUP($B68,'raw data'!$A:$JI,$AZ68+BK$2+1,FALSE()))</f>
        <v>Strongly agree</v>
      </c>
    </row>
    <row r="69" spans="1:63" x14ac:dyDescent="0.2">
      <c r="A69" s="8" t="str">
        <f t="shared" si="6"/>
        <v>R_2y4a58qbrSAKxpv-P2</v>
      </c>
      <c r="B69" s="8" t="s">
        <v>812</v>
      </c>
      <c r="C69" s="8">
        <f>VLOOKUP($B69,'raw data'!$A:$JI,7,FALSE())</f>
        <v>2473</v>
      </c>
      <c r="D69" s="8" t="str">
        <f>VLOOKUP($B69,'raw data'!$A:$JI,268,FALSE())</f>
        <v>Tabular-G2</v>
      </c>
      <c r="E69" s="8" t="str">
        <f t="shared" si="7"/>
        <v>Tabular</v>
      </c>
      <c r="F69" s="8" t="str">
        <f t="shared" si="8"/>
        <v>G2</v>
      </c>
      <c r="G69" s="10" t="s">
        <v>536</v>
      </c>
      <c r="H69" s="8">
        <f>VLOOKUP($B69,'raw data'!$A:$JI,21,FALSE())</f>
        <v>48.671999999999997</v>
      </c>
      <c r="I69" s="8">
        <f>VLOOKUP($B69,'raw data'!$A:$JI,26,FALSE())</f>
        <v>9.2110000000000003</v>
      </c>
      <c r="J69" s="8">
        <f>VLOOKUP($B69,'raw data'!$A:$JI,27+J$2,FALSE())</f>
        <v>23</v>
      </c>
      <c r="K69" s="8" t="str">
        <f>VLOOKUP($B69,'raw data'!$A:$JI,27+K$2,FALSE())</f>
        <v>Female</v>
      </c>
      <c r="L69" s="8" t="str">
        <f>VLOOKUP($B69,'raw data'!$A:$JI,27+L$2,FALSE())</f>
        <v>No</v>
      </c>
      <c r="M69" s="8" t="str">
        <f>VLOOKUP($B69,'raw data'!$A:$JI,27+M$2,FALSE())</f>
        <v>Advanced (C1)</v>
      </c>
      <c r="N69" s="8">
        <f>VLOOKUP($B69,'raw data'!$A:$JI,27+N$2,FALSE())</f>
        <v>5</v>
      </c>
      <c r="O69" s="8" t="str">
        <f>VLOOKUP($B69,'raw data'!$A:$JI,27+O$2,FALSE())</f>
        <v>Computer science, applied physics</v>
      </c>
      <c r="P69" s="8" t="str">
        <f>VLOOKUP($B69,'raw data'!$A:$JI,27+P$2,FALSE())</f>
        <v>No</v>
      </c>
      <c r="Q69" s="8">
        <f>VLOOKUP($B69,'raw data'!$A:$JI,27+Q$2,FALSE())</f>
        <v>0</v>
      </c>
      <c r="R69" s="8">
        <f>VLOOKUP($B69,'raw data'!$A:$JI,27+R$2,FALSE())</f>
        <v>0</v>
      </c>
      <c r="S69" s="8" t="str">
        <f>VLOOKUP($B69,'raw data'!$A:$JI,27+S$2,FALSE())</f>
        <v>No</v>
      </c>
      <c r="T69" s="8">
        <f>VLOOKUP($B69,'raw data'!$A:$JI,27+T$2,FALSE())</f>
        <v>0</v>
      </c>
      <c r="U69" s="8" t="str">
        <f>VLOOKUP($B69,'raw data'!$A:$JI,27+U$2,FALSE())</f>
        <v>ISO 27001</v>
      </c>
      <c r="V69" s="8">
        <f>VLOOKUP($B69,'raw data'!$A:$JI,27+V$2,FALSE())</f>
        <v>-99</v>
      </c>
      <c r="W69" s="8" t="str">
        <f>VLOOKUP($B69,'raw data'!$A:$JI,27+W$2,FALSE())</f>
        <v>Beginner</v>
      </c>
      <c r="X69" s="8" t="str">
        <f>VLOOKUP($B69,'raw data'!$A:$JI,27+X$2,FALSE())</f>
        <v>Novice</v>
      </c>
      <c r="Y69" s="8" t="str">
        <f>VLOOKUP($B69,'raw data'!$A:$JI,27+Y$2,FALSE())</f>
        <v>Competent</v>
      </c>
      <c r="Z69" s="8" t="str">
        <f>VLOOKUP($B69,'raw data'!$A:$JI,27+Z$2,FALSE())</f>
        <v>Novice</v>
      </c>
      <c r="AA69" s="8" t="str">
        <f>VLOOKUP($B69,'raw data'!$A:$JI,27+AA$2,FALSE())</f>
        <v>Novice</v>
      </c>
      <c r="AB69" s="8" t="str">
        <f>VLOOKUP($B69,'raw data'!$A:$JI,27+AB$2,FALSE())</f>
        <v>Competent</v>
      </c>
      <c r="AC69" s="8" t="str">
        <f>VLOOKUP($B69,'raw data'!$A:$JI,27+AC$2,FALSE())</f>
        <v>Competent</v>
      </c>
      <c r="AD69" s="8" t="str">
        <f>VLOOKUP($B69,'raw data'!$A:$JI,27+AD$2,FALSE())</f>
        <v>Beginner</v>
      </c>
      <c r="AE69" s="8">
        <f>IF($G69="P1",VLOOKUP($B69,'raw data'!$A:$JI,ColumnsReferences!$B$2,FALSE()),VLOOKUP($B69,'raw data'!$A:$JI,ColumnsReferences!$C$2,FALSE()))</f>
        <v>300.00799999999998</v>
      </c>
      <c r="AF69" s="8">
        <f>IF($G69="P1",VLOOKUP($D69,ColumnsReferences!$A:$C,2,FALSE()),VLOOKUP($D69,ColumnsReferences!$A:$C,3,FALSE()))</f>
        <v>247</v>
      </c>
      <c r="AG69" s="8">
        <f>VLOOKUP($B69,'raw data'!$A:$JI,$AF69,FALSE())</f>
        <v>369.28</v>
      </c>
      <c r="AH69" s="8" t="str">
        <f>VLOOKUP($B69,'raw data'!$A:$JI,$AF69+AH$2,FALSE())</f>
        <v>Minor</v>
      </c>
      <c r="AI69" s="8" t="str">
        <f>VLOOKUP($B69,'raw data'!$A:$JI,$AF69+AI$2,FALSE())</f>
        <v>Sure</v>
      </c>
      <c r="AJ69" s="8" t="str">
        <f>VLOOKUP($B69,'raw data'!$A:$JI,$AF69+AJ$2,FALSE())</f>
        <v>On average</v>
      </c>
      <c r="AK69" s="8" t="str">
        <f>VLOOKUP($B69,'raw data'!$A:$JI,$AF69+AK$2,FALSE())</f>
        <v>Availability of service,Confidentiality of customer data</v>
      </c>
      <c r="AL69" s="8" t="str">
        <f>VLOOKUP($B69,'raw data'!$A:$JI,$AF69+AL$2,FALSE())</f>
        <v>Sure enough</v>
      </c>
      <c r="AM69" s="8" t="str">
        <f>VLOOKUP($B69,'raw data'!$A:$JI,$AF69+AM$2,FALSE())</f>
        <v>On average</v>
      </c>
      <c r="AN69" s="8" t="str">
        <f>VLOOKUP($B69,'raw data'!$A:$JI,$AF69+AN$2,FALSE())</f>
        <v>Regularly inform customers about security best practices,Strengthen authentication of transaction in web application</v>
      </c>
      <c r="AO69" s="8" t="str">
        <f>VLOOKUP($B69,'raw data'!$A:$JI,$AF69+AO$2,FALSE())</f>
        <v>Sure</v>
      </c>
      <c r="AP69" s="8" t="str">
        <f>VLOOKUP($B69,'raw data'!$A:$JI,$AF69+AP$2,FALSE())</f>
        <v>Simple</v>
      </c>
      <c r="AQ69" s="8" t="str">
        <f>VLOOKUP($B69,'raw data'!$A:$JI,$AF69+AQ$2,FALSE())</f>
        <v>Minor</v>
      </c>
      <c r="AR69" s="8" t="str">
        <f>VLOOKUP($B69,'raw data'!$A:$JI,$AF69+AR$2,FALSE())</f>
        <v>Sure</v>
      </c>
      <c r="AS69" s="8" t="str">
        <f>VLOOKUP($B69,'raw data'!$A:$JI,$AF69+AS$2,FALSE())</f>
        <v>Simple</v>
      </c>
      <c r="AT69" s="8" t="str">
        <f>VLOOKUP($B69,'raw data'!$A:$JI,$AF69+AT$2,FALSE())</f>
        <v>Minor,Severe</v>
      </c>
      <c r="AU69" s="8" t="str">
        <f>VLOOKUP($B69,'raw data'!$A:$JI,$AF69+AU$2,FALSE())</f>
        <v>Sure</v>
      </c>
      <c r="AV69" s="8" t="str">
        <f>VLOOKUP($B69,'raw data'!$A:$JI,$AF69+AV$2,FALSE())</f>
        <v>Simple</v>
      </c>
      <c r="AW69" s="8" t="str">
        <f>VLOOKUP($B69,'raw data'!$A:$JI,$AF69+AW$2,FALSE())</f>
        <v>Severe</v>
      </c>
      <c r="AX69" s="8" t="str">
        <f>VLOOKUP($B69,'raw data'!$A:$JI,$AF69+AX$2,FALSE())</f>
        <v>Not sure enough</v>
      </c>
      <c r="AY69" s="8" t="str">
        <f>VLOOKUP($B69,'raw data'!$A:$JI,$AF69+AY$2,FALSE())</f>
        <v>Difficult</v>
      </c>
      <c r="AZ69" s="8">
        <f>IF($G69="P1",ColumnsReferences!$B$9,ColumnsReferences!$C$9)</f>
        <v>166</v>
      </c>
      <c r="BA69" s="8">
        <f>VLOOKUP($B69,'raw data'!$A:$JI,$AZ69,FALSE())</f>
        <v>44.762</v>
      </c>
      <c r="BB69" s="8" t="str">
        <f>IF($G69="P2",VLOOKUP($B69,'raw data'!$A:$JI,$AZ69+2,FALSE()),"-99")</f>
        <v>Agree</v>
      </c>
      <c r="BC69" s="8" t="str">
        <f>IF($G69="P1",VLOOKUP($B69,'raw data'!$A:$JI,$AZ69+BC$2,FALSE()),VLOOKUP($B69,'raw data'!$A:$JI,$AZ69+BC$2+1,FALSE()))</f>
        <v>Strongly agree</v>
      </c>
      <c r="BD69" s="8" t="str">
        <f>IF($G69="P1",VLOOKUP($B69,'raw data'!$A:$JI,$AZ69+BD$2,FALSE()),VLOOKUP($B69,'raw data'!$A:$JI,$AZ69+BD$2+1,FALSE()))</f>
        <v>Strongly agree</v>
      </c>
      <c r="BE69" s="8" t="str">
        <f>IF($G69="P1",VLOOKUP($B69,'raw data'!$A:$JI,$AZ69+BE$2,FALSE()),VLOOKUP($B69,'raw data'!$A:$JI,$AZ69+BE$2+1,FALSE()))</f>
        <v>Strongly agree</v>
      </c>
      <c r="BF69" s="8" t="str">
        <f>IF($G69="P1",VLOOKUP($B69,'raw data'!$A:$JI,$AZ69+BF$2,FALSE()),VLOOKUP($B69,'raw data'!$A:$JI,$AZ69+BF$2+1,FALSE()))</f>
        <v>Strongly agree</v>
      </c>
      <c r="BG69" s="8" t="str">
        <f>IF($G69="P1",VLOOKUP($B69,'raw data'!$A:$JI,$AZ69+BG$2,FALSE()),VLOOKUP($B69,'raw data'!$A:$JI,$AZ69+BG$2+1,FALSE()))</f>
        <v>Strongly agree</v>
      </c>
      <c r="BH69" s="8" t="str">
        <f>IF($G69="P1",IF($E69="Tabular",VLOOKUP($B69,'raw data'!$A:$JI,$AZ69+BH$2+2,FALSE()),VLOOKUP($B69,'raw data'!$A:$JI,$AZ69+BH$2,FALSE())),"-99")</f>
        <v>-99</v>
      </c>
      <c r="BI69" s="8" t="str">
        <f>IF($G69="P2",IF($E69="Tabular",VLOOKUP($B69,'raw data'!$A:$JI,$AZ69+BI$2+2,FALSE()),VLOOKUP($B69,'raw data'!$A:$JI,$AZ69+BI$2,FALSE())),"-99")</f>
        <v>Not certain</v>
      </c>
      <c r="BJ69" s="8" t="str">
        <f>IF(G69="P1",IF($E69="Tabular",VLOOKUP($B69,'raw data'!$A:$JI,$AZ69+BJ$2+2,FALSE()),VLOOKUP($B69,'raw data'!$A:$JI,$AZ69+BJ$2,FALSE())),IF($E69="Tabular",VLOOKUP($B69,'raw data'!$A:$JI,$AZ69+BJ$2+3,FALSE()),VLOOKUP($B69,'raw data'!$A:$JI,$AZ69+BJ$2+1,FALSE())))</f>
        <v>Strongly agree</v>
      </c>
      <c r="BK69" s="8" t="str">
        <f>IF(G69="P1",VLOOKUP($B69,'raw data'!$A:$JI,$AZ69+BK$2,FALSE()),VLOOKUP($B69,'raw data'!$A:$JI,$AZ69+BK$2+1,FALSE()))</f>
        <v>Strongly agree</v>
      </c>
    </row>
    <row r="70" spans="1:63" x14ac:dyDescent="0.2">
      <c r="A70" s="8" t="str">
        <f t="shared" si="6"/>
        <v>R_2YDRWzLJocTz13R-P1</v>
      </c>
      <c r="B70" s="8" t="s">
        <v>826</v>
      </c>
      <c r="C70" s="8">
        <f>VLOOKUP($B70,'raw data'!$A:$JI,7,FALSE())</f>
        <v>2601</v>
      </c>
      <c r="D70" s="8" t="str">
        <f>VLOOKUP($B70,'raw data'!$A:$JI,268,FALSE())</f>
        <v>CORAS-G1</v>
      </c>
      <c r="E70" s="8" t="str">
        <f t="shared" si="7"/>
        <v>CORAS</v>
      </c>
      <c r="F70" s="8" t="str">
        <f t="shared" si="8"/>
        <v>G1</v>
      </c>
      <c r="G70" s="8" t="s">
        <v>534</v>
      </c>
      <c r="H70" s="8">
        <f>VLOOKUP($B70,'raw data'!$A:$JI,21,FALSE())</f>
        <v>96.486999999999995</v>
      </c>
      <c r="I70" s="8">
        <f>VLOOKUP($B70,'raw data'!$A:$JI,26,FALSE())</f>
        <v>26.231000000000002</v>
      </c>
      <c r="J70" s="8">
        <f>VLOOKUP($B70,'raw data'!$A:$JI,27+J$2,FALSE())</f>
        <v>20</v>
      </c>
      <c r="K70" s="8" t="str">
        <f>VLOOKUP($B70,'raw data'!$A:$JI,27+K$2,FALSE())</f>
        <v>Female</v>
      </c>
      <c r="L70" s="8" t="str">
        <f>VLOOKUP($B70,'raw data'!$A:$JI,27+L$2,FALSE())</f>
        <v>No</v>
      </c>
      <c r="M70" s="8" t="str">
        <f>VLOOKUP($B70,'raw data'!$A:$JI,27+M$2,FALSE())</f>
        <v>Advanced (C1)</v>
      </c>
      <c r="N70" s="8">
        <f>VLOOKUP($B70,'raw data'!$A:$JI,27+N$2,FALSE())</f>
        <v>2</v>
      </c>
      <c r="O70" s="8" t="str">
        <f>VLOOKUP($B70,'raw data'!$A:$JI,27+O$2,FALSE())</f>
        <v>Economics, Management Information Systems</v>
      </c>
      <c r="P70" s="8" t="str">
        <f>VLOOKUP($B70,'raw data'!$A:$JI,27+P$2,FALSE())</f>
        <v>No</v>
      </c>
      <c r="Q70" s="8">
        <f>VLOOKUP($B70,'raw data'!$A:$JI,27+Q$2,FALSE())</f>
        <v>0</v>
      </c>
      <c r="R70" s="8">
        <f>VLOOKUP($B70,'raw data'!$A:$JI,27+R$2,FALSE())</f>
        <v>0</v>
      </c>
      <c r="S70" s="8" t="str">
        <f>VLOOKUP($B70,'raw data'!$A:$JI,27+S$2,FALSE())</f>
        <v>No</v>
      </c>
      <c r="T70" s="8">
        <f>VLOOKUP($B70,'raw data'!$A:$JI,27+T$2,FALSE())</f>
        <v>0</v>
      </c>
      <c r="U70" s="8" t="str">
        <f>VLOOKUP($B70,'raw data'!$A:$JI,27+U$2,FALSE())</f>
        <v>None</v>
      </c>
      <c r="V70" s="8">
        <f>VLOOKUP($B70,'raw data'!$A:$JI,27+V$2,FALSE())</f>
        <v>-99</v>
      </c>
      <c r="W70" s="8" t="str">
        <f>VLOOKUP($B70,'raw data'!$A:$JI,27+W$2,FALSE())</f>
        <v>Novice</v>
      </c>
      <c r="X70" s="8" t="str">
        <f>VLOOKUP($B70,'raw data'!$A:$JI,27+X$2,FALSE())</f>
        <v>Beginner</v>
      </c>
      <c r="Y70" s="8" t="str">
        <f>VLOOKUP($B70,'raw data'!$A:$JI,27+Y$2,FALSE())</f>
        <v>Novice</v>
      </c>
      <c r="Z70" s="8" t="str">
        <f>VLOOKUP($B70,'raw data'!$A:$JI,27+Z$2,FALSE())</f>
        <v>Novice</v>
      </c>
      <c r="AA70" s="8" t="str">
        <f>VLOOKUP($B70,'raw data'!$A:$JI,27+AA$2,FALSE())</f>
        <v>Novice</v>
      </c>
      <c r="AB70" s="8" t="str">
        <f>VLOOKUP($B70,'raw data'!$A:$JI,27+AB$2,FALSE())</f>
        <v>Novice</v>
      </c>
      <c r="AC70" s="8" t="str">
        <f>VLOOKUP($B70,'raw data'!$A:$JI,27+AC$2,FALSE())</f>
        <v>Novice</v>
      </c>
      <c r="AD70" s="8" t="str">
        <f>VLOOKUP($B70,'raw data'!$A:$JI,27+AD$2,FALSE())</f>
        <v>Beginner</v>
      </c>
      <c r="AE70" s="8">
        <f>IF($G70="P1",VLOOKUP($B70,'raw data'!$A:$JI,ColumnsReferences!$B$2,FALSE()),VLOOKUP($B70,'raw data'!$A:$JI,ColumnsReferences!$C$2,FALSE()))</f>
        <v>604.96699999999998</v>
      </c>
      <c r="AF70" s="8">
        <f>IF($G70="P1",VLOOKUP($D70,ColumnsReferences!$A:$C,2,FALSE()),VLOOKUP($D70,ColumnsReferences!$A:$C,3,FALSE()))</f>
        <v>55</v>
      </c>
      <c r="AG70" s="8">
        <f>VLOOKUP($B70,'raw data'!$A:$JI,$AF70,FALSE())</f>
        <v>970.50300000000004</v>
      </c>
      <c r="AH70" s="8" t="str">
        <f>VLOOKUP($B70,'raw data'!$A:$JI,$AF70+AH$2,FALSE())</f>
        <v>Online banking service goes down</v>
      </c>
      <c r="AI70" s="8" t="str">
        <f>VLOOKUP($B70,'raw data'!$A:$JI,$AF70+AI$2,FALSE())</f>
        <v>Sure enough</v>
      </c>
      <c r="AJ70" s="8" t="str">
        <f>VLOOKUP($B70,'raw data'!$A:$JI,$AF70+AJ$2,FALSE())</f>
        <v>Simple</v>
      </c>
      <c r="AK70" s="8" t="str">
        <f>VLOOKUP($B70,'raw data'!$A:$JI,$AF70+AK$2,FALSE())</f>
        <v>Availability of service,Integrity of account data</v>
      </c>
      <c r="AL70" s="8" t="str">
        <f>VLOOKUP($B70,'raw data'!$A:$JI,$AF70+AL$2,FALSE())</f>
        <v>Sure</v>
      </c>
      <c r="AM70" s="8" t="str">
        <f>VLOOKUP($B70,'raw data'!$A:$JI,$AF70+AM$2,FALSE())</f>
        <v>Simple</v>
      </c>
      <c r="AN70" s="8" t="str">
        <f>VLOOKUP($B70,'raw data'!$A:$JI,$AF70+AN$2,FALSE())</f>
        <v>Conduct regular searches for fake apps,Regularly inform customers about security best practices</v>
      </c>
      <c r="AO70" s="8" t="str">
        <f>VLOOKUP($B70,'raw data'!$A:$JI,$AF70+AO$2,FALSE())</f>
        <v>Sure</v>
      </c>
      <c r="AP70" s="8" t="str">
        <f>VLOOKUP($B70,'raw data'!$A:$JI,$AF70+AP$2,FALSE())</f>
        <v>Simple</v>
      </c>
      <c r="AQ70" s="8" t="str">
        <f>VLOOKUP($B70,'raw data'!$A:$JI,$AF70+AQ$2,FALSE())</f>
        <v>Unauthorized access to customer account via fake app,Unauthorized access to customer account via web application</v>
      </c>
      <c r="AR70" s="8" t="str">
        <f>VLOOKUP($B70,'raw data'!$A:$JI,$AF70+AR$2,FALSE())</f>
        <v>Sure enough</v>
      </c>
      <c r="AS70" s="8" t="str">
        <f>VLOOKUP($B70,'raw data'!$A:$JI,$AF70+AS$2,FALSE())</f>
        <v>Simple</v>
      </c>
      <c r="AT70" s="8" t="str">
        <f>VLOOKUP($B70,'raw data'!$A:$JI,$AF70+AT$2,FALSE())</f>
        <v>Online banking service goes down,Unauthorized transaction via web application</v>
      </c>
      <c r="AU70" s="8" t="str">
        <f>VLOOKUP($B70,'raw data'!$A:$JI,$AF70+AU$2,FALSE())</f>
        <v>Sure</v>
      </c>
      <c r="AV70" s="8" t="str">
        <f>VLOOKUP($B70,'raw data'!$A:$JI,$AF70+AV$2,FALSE())</f>
        <v>Simple</v>
      </c>
      <c r="AW70" s="8" t="str">
        <f>VLOOKUP($B70,'raw data'!$A:$JI,$AF70+AW$2,FALSE())</f>
        <v>Availability of service,Integrity of account data,Minor</v>
      </c>
      <c r="AX70" s="8" t="str">
        <f>VLOOKUP($B70,'raw data'!$A:$JI,$AF70+AX$2,FALSE())</f>
        <v>Sure enough</v>
      </c>
      <c r="AY70" s="8" t="str">
        <f>VLOOKUP($B70,'raw data'!$A:$JI,$AF70+AY$2,FALSE())</f>
        <v>On average</v>
      </c>
      <c r="AZ70" s="8">
        <f>IF($G70="P1",ColumnsReferences!$B$9,ColumnsReferences!$C$9)</f>
        <v>99</v>
      </c>
      <c r="BA70" s="8">
        <f>VLOOKUP($B70,'raw data'!$A:$JI,$AZ70,FALSE())</f>
        <v>25.593</v>
      </c>
      <c r="BB70" s="8" t="str">
        <f>IF($G70="P2",VLOOKUP($B70,'raw data'!$A:$JI,$AZ70+2,FALSE()),"-99")</f>
        <v>-99</v>
      </c>
      <c r="BC70" s="8" t="str">
        <f>IF($G70="P1",VLOOKUP($B70,'raw data'!$A:$JI,$AZ70+BC$2,FALSE()),VLOOKUP($B70,'raw data'!$A:$JI,$AZ70+BC$2+1,FALSE()))</f>
        <v>Agree</v>
      </c>
      <c r="BD70" s="8" t="str">
        <f>IF($G70="P1",VLOOKUP($B70,'raw data'!$A:$JI,$AZ70+BD$2,FALSE()),VLOOKUP($B70,'raw data'!$A:$JI,$AZ70+BD$2+1,FALSE()))</f>
        <v>Agree</v>
      </c>
      <c r="BE70" s="8" t="str">
        <f>IF($G70="P1",VLOOKUP($B70,'raw data'!$A:$JI,$AZ70+BE$2,FALSE()),VLOOKUP($B70,'raw data'!$A:$JI,$AZ70+BE$2+1,FALSE()))</f>
        <v>Agree</v>
      </c>
      <c r="BF70" s="8" t="str">
        <f>IF($G70="P1",VLOOKUP($B70,'raw data'!$A:$JI,$AZ70+BF$2,FALSE()),VLOOKUP($B70,'raw data'!$A:$JI,$AZ70+BF$2+1,FALSE()))</f>
        <v>Not certain</v>
      </c>
      <c r="BG70" s="8" t="str">
        <f>IF($G70="P1",VLOOKUP($B70,'raw data'!$A:$JI,$AZ70+BG$2,FALSE()),VLOOKUP($B70,'raw data'!$A:$JI,$AZ70+BG$2+1,FALSE()))</f>
        <v>Not certain</v>
      </c>
      <c r="BH70" s="8" t="str">
        <f>IF($G70="P1",IF($E70="Tabular",VLOOKUP($B70,'raw data'!$A:$JI,$AZ70+BH$2+2,FALSE()),VLOOKUP($B70,'raw data'!$A:$JI,$AZ70+BH$2,FALSE())),"-99")</f>
        <v>Agree</v>
      </c>
      <c r="BI70" s="8" t="str">
        <f>IF($G70="P2",IF($E70="Tabular",VLOOKUP($B70,'raw data'!$A:$JI,$AZ70+BI$2+2,FALSE()),VLOOKUP($B70,'raw data'!$A:$JI,$AZ70+BI$2,FALSE())),"-99")</f>
        <v>-99</v>
      </c>
      <c r="BJ70" s="8" t="str">
        <f>IF(G70="P1",IF($E70="Tabular",VLOOKUP($B70,'raw data'!$A:$JI,$AZ70+BJ$2+2,FALSE()),VLOOKUP($B70,'raw data'!$A:$JI,$AZ70+BJ$2,FALSE())),IF($E70="Tabular",VLOOKUP($B70,'raw data'!$A:$JI,$AZ70+BJ$2+3,FALSE()),VLOOKUP($B70,'raw data'!$A:$JI,$AZ70+BJ$2+1,FALSE())))</f>
        <v>Agree</v>
      </c>
      <c r="BK70" s="8" t="str">
        <f>IF(G70="P1",VLOOKUP($B70,'raw data'!$A:$JI,$AZ70+BK$2,FALSE()),VLOOKUP($B70,'raw data'!$A:$JI,$AZ70+BK$2+1,FALSE()))</f>
        <v>Agree</v>
      </c>
    </row>
    <row r="71" spans="1:63" x14ac:dyDescent="0.2">
      <c r="A71" s="8" t="str">
        <f t="shared" si="6"/>
        <v>R_2YDRWzLJocTz13R-P2</v>
      </c>
      <c r="B71" s="8" t="s">
        <v>826</v>
      </c>
      <c r="C71" s="8">
        <f>VLOOKUP($B71,'raw data'!$A:$JI,7,FALSE())</f>
        <v>2601</v>
      </c>
      <c r="D71" s="8" t="str">
        <f>VLOOKUP($B71,'raw data'!$A:$JI,268,FALSE())</f>
        <v>CORAS-G1</v>
      </c>
      <c r="E71" s="8" t="str">
        <f t="shared" si="7"/>
        <v>CORAS</v>
      </c>
      <c r="F71" s="8" t="str">
        <f t="shared" si="8"/>
        <v>G1</v>
      </c>
      <c r="G71" s="10" t="s">
        <v>536</v>
      </c>
      <c r="H71" s="8">
        <f>VLOOKUP($B71,'raw data'!$A:$JI,21,FALSE())</f>
        <v>96.486999999999995</v>
      </c>
      <c r="I71" s="8">
        <f>VLOOKUP($B71,'raw data'!$A:$JI,26,FALSE())</f>
        <v>26.231000000000002</v>
      </c>
      <c r="J71" s="8">
        <f>VLOOKUP($B71,'raw data'!$A:$JI,27+J$2,FALSE())</f>
        <v>20</v>
      </c>
      <c r="K71" s="8" t="str">
        <f>VLOOKUP($B71,'raw data'!$A:$JI,27+K$2,FALSE())</f>
        <v>Female</v>
      </c>
      <c r="L71" s="8" t="str">
        <f>VLOOKUP($B71,'raw data'!$A:$JI,27+L$2,FALSE())</f>
        <v>No</v>
      </c>
      <c r="M71" s="8" t="str">
        <f>VLOOKUP($B71,'raw data'!$A:$JI,27+M$2,FALSE())</f>
        <v>Advanced (C1)</v>
      </c>
      <c r="N71" s="8">
        <f>VLOOKUP($B71,'raw data'!$A:$JI,27+N$2,FALSE())</f>
        <v>2</v>
      </c>
      <c r="O71" s="8" t="str">
        <f>VLOOKUP($B71,'raw data'!$A:$JI,27+O$2,FALSE())</f>
        <v>Economics, Management Information Systems</v>
      </c>
      <c r="P71" s="8" t="str">
        <f>VLOOKUP($B71,'raw data'!$A:$JI,27+P$2,FALSE())</f>
        <v>No</v>
      </c>
      <c r="Q71" s="8">
        <f>VLOOKUP($B71,'raw data'!$A:$JI,27+Q$2,FALSE())</f>
        <v>0</v>
      </c>
      <c r="R71" s="8">
        <f>VLOOKUP($B71,'raw data'!$A:$JI,27+R$2,FALSE())</f>
        <v>0</v>
      </c>
      <c r="S71" s="8" t="str">
        <f>VLOOKUP($B71,'raw data'!$A:$JI,27+S$2,FALSE())</f>
        <v>No</v>
      </c>
      <c r="T71" s="8">
        <f>VLOOKUP($B71,'raw data'!$A:$JI,27+T$2,FALSE())</f>
        <v>0</v>
      </c>
      <c r="U71" s="8" t="str">
        <f>VLOOKUP($B71,'raw data'!$A:$JI,27+U$2,FALSE())</f>
        <v>None</v>
      </c>
      <c r="V71" s="8">
        <f>VLOOKUP($B71,'raw data'!$A:$JI,27+V$2,FALSE())</f>
        <v>-99</v>
      </c>
      <c r="W71" s="8" t="str">
        <f>VLOOKUP($B71,'raw data'!$A:$JI,27+W$2,FALSE())</f>
        <v>Novice</v>
      </c>
      <c r="X71" s="8" t="str">
        <f>VLOOKUP($B71,'raw data'!$A:$JI,27+X$2,FALSE())</f>
        <v>Beginner</v>
      </c>
      <c r="Y71" s="8" t="str">
        <f>VLOOKUP($B71,'raw data'!$A:$JI,27+Y$2,FALSE())</f>
        <v>Novice</v>
      </c>
      <c r="Z71" s="8" t="str">
        <f>VLOOKUP($B71,'raw data'!$A:$JI,27+Z$2,FALSE())</f>
        <v>Novice</v>
      </c>
      <c r="AA71" s="8" t="str">
        <f>VLOOKUP($B71,'raw data'!$A:$JI,27+AA$2,FALSE())</f>
        <v>Novice</v>
      </c>
      <c r="AB71" s="8" t="str">
        <f>VLOOKUP($B71,'raw data'!$A:$JI,27+AB$2,FALSE())</f>
        <v>Novice</v>
      </c>
      <c r="AC71" s="8" t="str">
        <f>VLOOKUP($B71,'raw data'!$A:$JI,27+AC$2,FALSE())</f>
        <v>Novice</v>
      </c>
      <c r="AD71" s="8" t="str">
        <f>VLOOKUP($B71,'raw data'!$A:$JI,27+AD$2,FALSE())</f>
        <v>Beginner</v>
      </c>
      <c r="AE71" s="8">
        <f>IF($G71="P1",VLOOKUP($B71,'raw data'!$A:$JI,ColumnsReferences!$B$2,FALSE()),VLOOKUP($B71,'raw data'!$A:$JI,ColumnsReferences!$C$2,FALSE()))</f>
        <v>300.00700000000001</v>
      </c>
      <c r="AF71" s="8">
        <f>IF($G71="P1",VLOOKUP($D71,ColumnsReferences!$A:$C,2,FALSE()),VLOOKUP($D71,ColumnsReferences!$A:$C,3,FALSE()))</f>
        <v>122</v>
      </c>
      <c r="AG71" s="8">
        <f>VLOOKUP($B71,'raw data'!$A:$JI,$AF71,FALSE())</f>
        <v>415.88400000000001</v>
      </c>
      <c r="AH71" s="8" t="str">
        <f>VLOOKUP($B71,'raw data'!$A:$JI,$AF71+AH$2,FALSE())</f>
        <v>Smartphone infected by malware</v>
      </c>
      <c r="AI71" s="8" t="str">
        <f>VLOOKUP($B71,'raw data'!$A:$JI,$AF71+AI$2,FALSE())</f>
        <v>Not sure enough</v>
      </c>
      <c r="AJ71" s="8" t="str">
        <f>VLOOKUP($B71,'raw data'!$A:$JI,$AF71+AJ$2,FALSE())</f>
        <v>On average</v>
      </c>
      <c r="AK71" s="8" t="str">
        <f>VLOOKUP($B71,'raw data'!$A:$JI,$AF71+AK$2,FALSE())</f>
        <v>Unauthorized access to customer account via fake app,Unauthorized access to customer account via web application,Unauthorized transaction via web application</v>
      </c>
      <c r="AL71" s="8" t="str">
        <f>VLOOKUP($B71,'raw data'!$A:$JI,$AF71+AL$2,FALSE())</f>
        <v>Sure enough</v>
      </c>
      <c r="AM71" s="8" t="str">
        <f>VLOOKUP($B71,'raw data'!$A:$JI,$AF71+AM$2,FALSE())</f>
        <v>On average</v>
      </c>
      <c r="AN71" s="8" t="str">
        <f>VLOOKUP($B71,'raw data'!$A:$JI,$AF71+AN$2,FALSE())</f>
        <v>Fake banking app offered on application store,Sniffing of customer credentials,Spear-phishing attack on customers</v>
      </c>
      <c r="AO71" s="8" t="str">
        <f>VLOOKUP($B71,'raw data'!$A:$JI,$AF71+AO$2,FALSE())</f>
        <v>Sure enough</v>
      </c>
      <c r="AP71" s="8" t="str">
        <f>VLOOKUP($B71,'raw data'!$A:$JI,$AF71+AP$2,FALSE())</f>
        <v>Simple</v>
      </c>
      <c r="AQ71" s="8" t="str">
        <f>VLOOKUP($B71,'raw data'!$A:$JI,$AF71+AQ$2,FALSE())</f>
        <v>Cyber criminal,Hacker</v>
      </c>
      <c r="AR71" s="8" t="str">
        <f>VLOOKUP($B71,'raw data'!$A:$JI,$AF71+AR$2,FALSE())</f>
        <v>Sure</v>
      </c>
      <c r="AS71" s="8" t="str">
        <f>VLOOKUP($B71,'raw data'!$A:$JI,$AF71+AS$2,FALSE())</f>
        <v>Simple</v>
      </c>
      <c r="AT71" s="8" t="str">
        <f>VLOOKUP($B71,'raw data'!$A:$JI,$AF71+AT$2,FALSE())</f>
        <v>Likely</v>
      </c>
      <c r="AU71" s="8" t="str">
        <f>VLOOKUP($B71,'raw data'!$A:$JI,$AF71+AU$2,FALSE())</f>
        <v>Not sure enough</v>
      </c>
      <c r="AV71" s="8" t="str">
        <f>VLOOKUP($B71,'raw data'!$A:$JI,$AF71+AV$2,FALSE())</f>
        <v>Difficult</v>
      </c>
      <c r="AW71" s="8" t="str">
        <f>VLOOKUP($B71,'raw data'!$A:$JI,$AF71+AW$2,FALSE())</f>
        <v>Poor security awareness,Weak malware protection</v>
      </c>
      <c r="AX71" s="8" t="str">
        <f>VLOOKUP($B71,'raw data'!$A:$JI,$AF71+AX$2,FALSE())</f>
        <v>Sure enough</v>
      </c>
      <c r="AY71" s="8" t="str">
        <f>VLOOKUP($B71,'raw data'!$A:$JI,$AF71+AY$2,FALSE())</f>
        <v>On average</v>
      </c>
      <c r="AZ71" s="8">
        <f>IF($G71="P1",ColumnsReferences!$B$9,ColumnsReferences!$C$9)</f>
        <v>166</v>
      </c>
      <c r="BA71" s="8">
        <f>VLOOKUP($B71,'raw data'!$A:$JI,$AZ71,FALSE())</f>
        <v>27.564</v>
      </c>
      <c r="BB71" s="8" t="str">
        <f>IF($G71="P2",VLOOKUP($B71,'raw data'!$A:$JI,$AZ71+2,FALSE()),"-99")</f>
        <v>Not certain</v>
      </c>
      <c r="BC71" s="8" t="str">
        <f>IF($G71="P1",VLOOKUP($B71,'raw data'!$A:$JI,$AZ71+BC$2,FALSE()),VLOOKUP($B71,'raw data'!$A:$JI,$AZ71+BC$2+1,FALSE()))</f>
        <v>Strongly agree</v>
      </c>
      <c r="BD71" s="8" t="str">
        <f>IF($G71="P1",VLOOKUP($B71,'raw data'!$A:$JI,$AZ71+BD$2,FALSE()),VLOOKUP($B71,'raw data'!$A:$JI,$AZ71+BD$2+1,FALSE()))</f>
        <v>Agree</v>
      </c>
      <c r="BE71" s="8" t="str">
        <f>IF($G71="P1",VLOOKUP($B71,'raw data'!$A:$JI,$AZ71+BE$2,FALSE()),VLOOKUP($B71,'raw data'!$A:$JI,$AZ71+BE$2+1,FALSE()))</f>
        <v>Agree</v>
      </c>
      <c r="BF71" s="8" t="str">
        <f>IF($G71="P1",VLOOKUP($B71,'raw data'!$A:$JI,$AZ71+BF$2,FALSE()),VLOOKUP($B71,'raw data'!$A:$JI,$AZ71+BF$2+1,FALSE()))</f>
        <v>Agree</v>
      </c>
      <c r="BG71" s="8" t="str">
        <f>IF($G71="P1",VLOOKUP($B71,'raw data'!$A:$JI,$AZ71+BG$2,FALSE()),VLOOKUP($B71,'raw data'!$A:$JI,$AZ71+BG$2+1,FALSE()))</f>
        <v>Disagree</v>
      </c>
      <c r="BH71" s="8" t="str">
        <f>IF($G71="P1",IF($E71="Tabular",VLOOKUP($B71,'raw data'!$A:$JI,$AZ71+BH$2+2,FALSE()),VLOOKUP($B71,'raw data'!$A:$JI,$AZ71+BH$2,FALSE())),"-99")</f>
        <v>-99</v>
      </c>
      <c r="BI71" s="8" t="str">
        <f>IF($G71="P2",IF($E71="Tabular",VLOOKUP($B71,'raw data'!$A:$JI,$AZ71+BI$2+2,FALSE()),VLOOKUP($B71,'raw data'!$A:$JI,$AZ71+BI$2,FALSE())),"-99")</f>
        <v>Not certain</v>
      </c>
      <c r="BJ71" s="8" t="str">
        <f>IF(G71="P1",IF($E71="Tabular",VLOOKUP($B71,'raw data'!$A:$JI,$AZ71+BJ$2+2,FALSE()),VLOOKUP($B71,'raw data'!$A:$JI,$AZ71+BJ$2,FALSE())),IF($E71="Tabular",VLOOKUP($B71,'raw data'!$A:$JI,$AZ71+BJ$2+3,FALSE()),VLOOKUP($B71,'raw data'!$A:$JI,$AZ71+BJ$2+1,FALSE())))</f>
        <v>Not certain</v>
      </c>
      <c r="BK71" s="8" t="str">
        <f>IF(G71="P1",VLOOKUP($B71,'raw data'!$A:$JI,$AZ71+BK$2,FALSE()),VLOOKUP($B71,'raw data'!$A:$JI,$AZ71+BK$2+1,FALSE()))</f>
        <v>Agree</v>
      </c>
    </row>
    <row r="72" spans="1:63" x14ac:dyDescent="0.2">
      <c r="A72" s="8" t="str">
        <f t="shared" si="6"/>
        <v>R_3EQe6iHBD6g9X1i-P1</v>
      </c>
      <c r="B72" s="8" t="s">
        <v>676</v>
      </c>
      <c r="C72" s="8">
        <f>VLOOKUP($B72,'raw data'!$A:$JI,7,FALSE())</f>
        <v>2082</v>
      </c>
      <c r="D72" s="8" t="str">
        <f>VLOOKUP($B72,'raw data'!$A:$JI,268,FALSE())</f>
        <v>CORAS-G1</v>
      </c>
      <c r="E72" s="8" t="str">
        <f t="shared" si="7"/>
        <v>CORAS</v>
      </c>
      <c r="F72" s="8" t="str">
        <f t="shared" si="8"/>
        <v>G1</v>
      </c>
      <c r="G72" s="8" t="s">
        <v>534</v>
      </c>
      <c r="H72" s="8">
        <f>VLOOKUP($B72,'raw data'!$A:$JI,21,FALSE())</f>
        <v>71.399000000000001</v>
      </c>
      <c r="I72" s="8">
        <f>VLOOKUP($B72,'raw data'!$A:$JI,26,FALSE())</f>
        <v>5.92</v>
      </c>
      <c r="J72" s="8">
        <f>VLOOKUP($B72,'raw data'!$A:$JI,27+J$2,FALSE())</f>
        <v>25</v>
      </c>
      <c r="K72" s="8" t="str">
        <f>VLOOKUP($B72,'raw data'!$A:$JI,27+K$2,FALSE())</f>
        <v>Male</v>
      </c>
      <c r="L72" s="8" t="str">
        <f>VLOOKUP($B72,'raw data'!$A:$JI,27+L$2,FALSE())</f>
        <v>No</v>
      </c>
      <c r="M72" s="8" t="str">
        <f>VLOOKUP($B72,'raw data'!$A:$JI,27+M$2,FALSE())</f>
        <v>Upper-Intermediate (B2)</v>
      </c>
      <c r="N72" s="8">
        <f>VLOOKUP($B72,'raw data'!$A:$JI,27+N$2,FALSE())</f>
        <v>6</v>
      </c>
      <c r="O72" s="8" t="str">
        <f>VLOOKUP($B72,'raw data'!$A:$JI,27+O$2,FALSE())</f>
        <v>Information Technology; Complex System Engineering &amp; Management</v>
      </c>
      <c r="P72" s="8" t="str">
        <f>VLOOKUP($B72,'raw data'!$A:$JI,27+P$2,FALSE())</f>
        <v>Yes</v>
      </c>
      <c r="Q72" s="8">
        <f>VLOOKUP($B72,'raw data'!$A:$JI,27+Q$2,FALSE())</f>
        <v>2</v>
      </c>
      <c r="R72" s="8" t="str">
        <f>VLOOKUP($B72,'raw data'!$A:$JI,27+R$2,FALSE())</f>
        <v>Analyst</v>
      </c>
      <c r="S72" s="8" t="str">
        <f>VLOOKUP($B72,'raw data'!$A:$JI,27+S$2,FALSE())</f>
        <v>No</v>
      </c>
      <c r="T72" s="8">
        <f>VLOOKUP($B72,'raw data'!$A:$JI,27+T$2,FALSE())</f>
        <v>0</v>
      </c>
      <c r="U72" s="8" t="str">
        <f>VLOOKUP($B72,'raw data'!$A:$JI,27+U$2,FALSE())</f>
        <v>COBIT,ISO 27001</v>
      </c>
      <c r="V72" s="8">
        <f>VLOOKUP($B72,'raw data'!$A:$JI,27+V$2,FALSE())</f>
        <v>-99</v>
      </c>
      <c r="W72" s="8" t="str">
        <f>VLOOKUP($B72,'raw data'!$A:$JI,27+W$2,FALSE())</f>
        <v>Competent</v>
      </c>
      <c r="X72" s="8" t="str">
        <f>VLOOKUP($B72,'raw data'!$A:$JI,27+X$2,FALSE())</f>
        <v>Competent</v>
      </c>
      <c r="Y72" s="8" t="str">
        <f>VLOOKUP($B72,'raw data'!$A:$JI,27+Y$2,FALSE())</f>
        <v>Competent</v>
      </c>
      <c r="Z72" s="8" t="str">
        <f>VLOOKUP($B72,'raw data'!$A:$JI,27+Z$2,FALSE())</f>
        <v>Competent</v>
      </c>
      <c r="AA72" s="8" t="str">
        <f>VLOOKUP($B72,'raw data'!$A:$JI,27+AA$2,FALSE())</f>
        <v>Competent</v>
      </c>
      <c r="AB72" s="8" t="str">
        <f>VLOOKUP($B72,'raw data'!$A:$JI,27+AB$2,FALSE())</f>
        <v>Competent</v>
      </c>
      <c r="AC72" s="8" t="str">
        <f>VLOOKUP($B72,'raw data'!$A:$JI,27+AC$2,FALSE())</f>
        <v>Competent</v>
      </c>
      <c r="AD72" s="8" t="str">
        <f>VLOOKUP($B72,'raw data'!$A:$JI,27+AD$2,FALSE())</f>
        <v>Competent</v>
      </c>
      <c r="AE72" s="8">
        <f>IF($G72="P1",VLOOKUP($B72,'raw data'!$A:$JI,ColumnsReferences!$B$2,FALSE()),VLOOKUP($B72,'raw data'!$A:$JI,ColumnsReferences!$C$2,FALSE()))</f>
        <v>303.84899999999999</v>
      </c>
      <c r="AF72" s="8">
        <f>IF($G72="P1",VLOOKUP($D72,ColumnsReferences!$A:$C,2,FALSE()),VLOOKUP($D72,ColumnsReferences!$A:$C,3,FALSE()))</f>
        <v>55</v>
      </c>
      <c r="AG72" s="8">
        <f>VLOOKUP($B72,'raw data'!$A:$JI,$AF72,FALSE())</f>
        <v>625.45899999999995</v>
      </c>
      <c r="AH72" s="8" t="str">
        <f>VLOOKUP($B72,'raw data'!$A:$JI,$AF72+AH$2,FALSE())</f>
        <v>Minor</v>
      </c>
      <c r="AI72" s="8" t="str">
        <f>VLOOKUP($B72,'raw data'!$A:$JI,$AF72+AI$2,FALSE())</f>
        <v>Very sure</v>
      </c>
      <c r="AJ72" s="8" t="str">
        <f>VLOOKUP($B72,'raw data'!$A:$JI,$AF72+AJ$2,FALSE())</f>
        <v>Simple</v>
      </c>
      <c r="AK72" s="8" t="str">
        <f>VLOOKUP($B72,'raw data'!$A:$JI,$AF72+AK$2,FALSE())</f>
        <v>Availability of service,Integrity of account data</v>
      </c>
      <c r="AL72" s="8" t="str">
        <f>VLOOKUP($B72,'raw data'!$A:$JI,$AF72+AL$2,FALSE())</f>
        <v>Very sure</v>
      </c>
      <c r="AM72" s="8" t="str">
        <f>VLOOKUP($B72,'raw data'!$A:$JI,$AF72+AM$2,FALSE())</f>
        <v>Simple</v>
      </c>
      <c r="AN72" s="8" t="str">
        <f>VLOOKUP($B72,'raw data'!$A:$JI,$AF72+AN$2,FALSE())</f>
        <v>Conduct regular searches for fake apps,Regularly inform customers about security best practices</v>
      </c>
      <c r="AO72" s="8" t="str">
        <f>VLOOKUP($B72,'raw data'!$A:$JI,$AF72+AO$2,FALSE())</f>
        <v>Very sure</v>
      </c>
      <c r="AP72" s="8" t="str">
        <f>VLOOKUP($B72,'raw data'!$A:$JI,$AF72+AP$2,FALSE())</f>
        <v>Simple</v>
      </c>
      <c r="AQ72" s="8" t="str">
        <f>VLOOKUP($B72,'raw data'!$A:$JI,$AF72+AQ$2,FALSE())</f>
        <v>Severe</v>
      </c>
      <c r="AR72" s="8" t="str">
        <f>VLOOKUP($B72,'raw data'!$A:$JI,$AF72+AR$2,FALSE())</f>
        <v>Very sure</v>
      </c>
      <c r="AS72" s="8" t="str">
        <f>VLOOKUP($B72,'raw data'!$A:$JI,$AF72+AS$2,FALSE())</f>
        <v>Simple</v>
      </c>
      <c r="AT72" s="8" t="str">
        <f>VLOOKUP($B72,'raw data'!$A:$JI,$AF72+AT$2,FALSE())</f>
        <v>Online banking service goes down,Unauthorized transaction via web application</v>
      </c>
      <c r="AU72" s="8" t="str">
        <f>VLOOKUP($B72,'raw data'!$A:$JI,$AF72+AU$2,FALSE())</f>
        <v>Very sure</v>
      </c>
      <c r="AV72" s="8" t="str">
        <f>VLOOKUP($B72,'raw data'!$A:$JI,$AF72+AV$2,FALSE())</f>
        <v>Simple</v>
      </c>
      <c r="AW72" s="8" t="str">
        <f>VLOOKUP($B72,'raw data'!$A:$JI,$AF72+AW$2,FALSE())</f>
        <v>Minor</v>
      </c>
      <c r="AX72" s="8" t="str">
        <f>VLOOKUP($B72,'raw data'!$A:$JI,$AF72+AX$2,FALSE())</f>
        <v>Very sure</v>
      </c>
      <c r="AY72" s="8" t="str">
        <f>VLOOKUP($B72,'raw data'!$A:$JI,$AF72+AY$2,FALSE())</f>
        <v>Simple</v>
      </c>
      <c r="AZ72" s="8">
        <f>IF($G72="P1",ColumnsReferences!$B$9,ColumnsReferences!$C$9)</f>
        <v>99</v>
      </c>
      <c r="BA72" s="8">
        <f>VLOOKUP($B72,'raw data'!$A:$JI,$AZ72,FALSE())</f>
        <v>33.255000000000003</v>
      </c>
      <c r="BB72" s="8" t="str">
        <f>IF($G72="P2",VLOOKUP($B72,'raw data'!$A:$JI,$AZ72+2,FALSE()),"-99")</f>
        <v>-99</v>
      </c>
      <c r="BC72" s="8" t="str">
        <f>IF($G72="P1",VLOOKUP($B72,'raw data'!$A:$JI,$AZ72+BC$2,FALSE()),VLOOKUP($B72,'raw data'!$A:$JI,$AZ72+BC$2+1,FALSE()))</f>
        <v>Agree</v>
      </c>
      <c r="BD72" s="8" t="str">
        <f>IF($G72="P1",VLOOKUP($B72,'raw data'!$A:$JI,$AZ72+BD$2,FALSE()),VLOOKUP($B72,'raw data'!$A:$JI,$AZ72+BD$2+1,FALSE()))</f>
        <v>Not certain</v>
      </c>
      <c r="BE72" s="8" t="str">
        <f>IF($G72="P1",VLOOKUP($B72,'raw data'!$A:$JI,$AZ72+BE$2,FALSE()),VLOOKUP($B72,'raw data'!$A:$JI,$AZ72+BE$2+1,FALSE()))</f>
        <v>Agree</v>
      </c>
      <c r="BF72" s="8" t="str">
        <f>IF($G72="P1",VLOOKUP($B72,'raw data'!$A:$JI,$AZ72+BF$2,FALSE()),VLOOKUP($B72,'raw data'!$A:$JI,$AZ72+BF$2+1,FALSE()))</f>
        <v>Agree</v>
      </c>
      <c r="BG72" s="8" t="str">
        <f>IF($G72="P1",VLOOKUP($B72,'raw data'!$A:$JI,$AZ72+BG$2,FALSE()),VLOOKUP($B72,'raw data'!$A:$JI,$AZ72+BG$2+1,FALSE()))</f>
        <v>Agree</v>
      </c>
      <c r="BH72" s="8" t="str">
        <f>IF($G72="P1",IF($E72="Tabular",VLOOKUP($B72,'raw data'!$A:$JI,$AZ72+BH$2+2,FALSE()),VLOOKUP($B72,'raw data'!$A:$JI,$AZ72+BH$2,FALSE())),"-99")</f>
        <v>Agree</v>
      </c>
      <c r="BI72" s="8" t="str">
        <f>IF($G72="P2",IF($E72="Tabular",VLOOKUP($B72,'raw data'!$A:$JI,$AZ72+BI$2+2,FALSE()),VLOOKUP($B72,'raw data'!$A:$JI,$AZ72+BI$2,FALSE())),"-99")</f>
        <v>-99</v>
      </c>
      <c r="BJ72" s="8" t="str">
        <f>IF(G72="P1",IF($E72="Tabular",VLOOKUP($B72,'raw data'!$A:$JI,$AZ72+BJ$2+2,FALSE()),VLOOKUP($B72,'raw data'!$A:$JI,$AZ72+BJ$2,FALSE())),IF($E72="Tabular",VLOOKUP($B72,'raw data'!$A:$JI,$AZ72+BJ$2+3,FALSE()),VLOOKUP($B72,'raw data'!$A:$JI,$AZ72+BJ$2+1,FALSE())))</f>
        <v>Agree</v>
      </c>
      <c r="BK72" s="8" t="str">
        <f>IF(G72="P1",VLOOKUP($B72,'raw data'!$A:$JI,$AZ72+BK$2,FALSE()),VLOOKUP($B72,'raw data'!$A:$JI,$AZ72+BK$2+1,FALSE()))</f>
        <v>Agree</v>
      </c>
    </row>
    <row r="73" spans="1:63" x14ac:dyDescent="0.2">
      <c r="A73" s="8" t="str">
        <f t="shared" si="6"/>
        <v>R_3EQe6iHBD6g9X1i-P2</v>
      </c>
      <c r="B73" s="8" t="s">
        <v>676</v>
      </c>
      <c r="C73" s="8">
        <f>VLOOKUP($B73,'raw data'!$A:$JI,7,FALSE())</f>
        <v>2082</v>
      </c>
      <c r="D73" s="8" t="str">
        <f>VLOOKUP($B73,'raw data'!$A:$JI,268,FALSE())</f>
        <v>CORAS-G1</v>
      </c>
      <c r="E73" s="8" t="str">
        <f t="shared" si="7"/>
        <v>CORAS</v>
      </c>
      <c r="F73" s="8" t="str">
        <f t="shared" si="8"/>
        <v>G1</v>
      </c>
      <c r="G73" s="10" t="s">
        <v>536</v>
      </c>
      <c r="H73" s="8">
        <f>VLOOKUP($B73,'raw data'!$A:$JI,21,FALSE())</f>
        <v>71.399000000000001</v>
      </c>
      <c r="I73" s="8">
        <f>VLOOKUP($B73,'raw data'!$A:$JI,26,FALSE())</f>
        <v>5.92</v>
      </c>
      <c r="J73" s="8">
        <f>VLOOKUP($B73,'raw data'!$A:$JI,27+J$2,FALSE())</f>
        <v>25</v>
      </c>
      <c r="K73" s="8" t="str">
        <f>VLOOKUP($B73,'raw data'!$A:$JI,27+K$2,FALSE())</f>
        <v>Male</v>
      </c>
      <c r="L73" s="8" t="str">
        <f>VLOOKUP($B73,'raw data'!$A:$JI,27+L$2,FALSE())</f>
        <v>No</v>
      </c>
      <c r="M73" s="8" t="str">
        <f>VLOOKUP($B73,'raw data'!$A:$JI,27+M$2,FALSE())</f>
        <v>Upper-Intermediate (B2)</v>
      </c>
      <c r="N73" s="8">
        <f>VLOOKUP($B73,'raw data'!$A:$JI,27+N$2,FALSE())</f>
        <v>6</v>
      </c>
      <c r="O73" s="8" t="str">
        <f>VLOOKUP($B73,'raw data'!$A:$JI,27+O$2,FALSE())</f>
        <v>Information Technology; Complex System Engineering &amp; Management</v>
      </c>
      <c r="P73" s="8" t="str">
        <f>VLOOKUP($B73,'raw data'!$A:$JI,27+P$2,FALSE())</f>
        <v>Yes</v>
      </c>
      <c r="Q73" s="8">
        <f>VLOOKUP($B73,'raw data'!$A:$JI,27+Q$2,FALSE())</f>
        <v>2</v>
      </c>
      <c r="R73" s="8" t="str">
        <f>VLOOKUP($B73,'raw data'!$A:$JI,27+R$2,FALSE())</f>
        <v>Analyst</v>
      </c>
      <c r="S73" s="8" t="str">
        <f>VLOOKUP($B73,'raw data'!$A:$JI,27+S$2,FALSE())</f>
        <v>No</v>
      </c>
      <c r="T73" s="8">
        <f>VLOOKUP($B73,'raw data'!$A:$JI,27+T$2,FALSE())</f>
        <v>0</v>
      </c>
      <c r="U73" s="8" t="str">
        <f>VLOOKUP($B73,'raw data'!$A:$JI,27+U$2,FALSE())</f>
        <v>COBIT,ISO 27001</v>
      </c>
      <c r="V73" s="8">
        <f>VLOOKUP($B73,'raw data'!$A:$JI,27+V$2,FALSE())</f>
        <v>-99</v>
      </c>
      <c r="W73" s="8" t="str">
        <f>VLOOKUP($B73,'raw data'!$A:$JI,27+W$2,FALSE())</f>
        <v>Competent</v>
      </c>
      <c r="X73" s="8" t="str">
        <f>VLOOKUP($B73,'raw data'!$A:$JI,27+X$2,FALSE())</f>
        <v>Competent</v>
      </c>
      <c r="Y73" s="8" t="str">
        <f>VLOOKUP($B73,'raw data'!$A:$JI,27+Y$2,FALSE())</f>
        <v>Competent</v>
      </c>
      <c r="Z73" s="8" t="str">
        <f>VLOOKUP($B73,'raw data'!$A:$JI,27+Z$2,FALSE())</f>
        <v>Competent</v>
      </c>
      <c r="AA73" s="8" t="str">
        <f>VLOOKUP($B73,'raw data'!$A:$JI,27+AA$2,FALSE())</f>
        <v>Competent</v>
      </c>
      <c r="AB73" s="8" t="str">
        <f>VLOOKUP($B73,'raw data'!$A:$JI,27+AB$2,FALSE())</f>
        <v>Competent</v>
      </c>
      <c r="AC73" s="8" t="str">
        <f>VLOOKUP($B73,'raw data'!$A:$JI,27+AC$2,FALSE())</f>
        <v>Competent</v>
      </c>
      <c r="AD73" s="8" t="str">
        <f>VLOOKUP($B73,'raw data'!$A:$JI,27+AD$2,FALSE())</f>
        <v>Competent</v>
      </c>
      <c r="AE73" s="8">
        <f>IF($G73="P1",VLOOKUP($B73,'raw data'!$A:$JI,ColumnsReferences!$B$2,FALSE()),VLOOKUP($B73,'raw data'!$A:$JI,ColumnsReferences!$C$2,FALSE()))</f>
        <v>300.00799999999998</v>
      </c>
      <c r="AF73" s="8">
        <f>IF($G73="P1",VLOOKUP($D73,ColumnsReferences!$A:$C,2,FALSE()),VLOOKUP($D73,ColumnsReferences!$A:$C,3,FALSE()))</f>
        <v>122</v>
      </c>
      <c r="AG73" s="8">
        <f>VLOOKUP($B73,'raw data'!$A:$JI,$AF73,FALSE())</f>
        <v>416.50299999999999</v>
      </c>
      <c r="AH73" s="8" t="str">
        <f>VLOOKUP($B73,'raw data'!$A:$JI,$AF73+AH$2,FALSE())</f>
        <v>Fake banking app offered on application store,Smartphone infected by malware,Weak malware protection</v>
      </c>
      <c r="AI73" s="8" t="str">
        <f>VLOOKUP($B73,'raw data'!$A:$JI,$AF73+AI$2,FALSE())</f>
        <v>Sure enough</v>
      </c>
      <c r="AJ73" s="8" t="str">
        <f>VLOOKUP($B73,'raw data'!$A:$JI,$AF73+AJ$2,FALSE())</f>
        <v>Difficult</v>
      </c>
      <c r="AK73" s="8" t="str">
        <f>VLOOKUP($B73,'raw data'!$A:$JI,$AF73+AK$2,FALSE())</f>
        <v>Unauthorized access to customer account via web application,Unauthorized transaction via web application</v>
      </c>
      <c r="AL73" s="8" t="str">
        <f>VLOOKUP($B73,'raw data'!$A:$JI,$AF73+AL$2,FALSE())</f>
        <v>Sure enough</v>
      </c>
      <c r="AM73" s="8" t="str">
        <f>VLOOKUP($B73,'raw data'!$A:$JI,$AF73+AM$2,FALSE())</f>
        <v>Difficult</v>
      </c>
      <c r="AN73" s="8" t="str">
        <f>VLOOKUP($B73,'raw data'!$A:$JI,$AF73+AN$2,FALSE())</f>
        <v>Keylogger installed on computer,Spear-phishing attack on customers</v>
      </c>
      <c r="AO73" s="8" t="str">
        <f>VLOOKUP($B73,'raw data'!$A:$JI,$AF73+AO$2,FALSE())</f>
        <v>Sure enough</v>
      </c>
      <c r="AP73" s="8" t="str">
        <f>VLOOKUP($B73,'raw data'!$A:$JI,$AF73+AP$2,FALSE())</f>
        <v>Difficult</v>
      </c>
      <c r="AQ73" s="8" t="str">
        <f>VLOOKUP($B73,'raw data'!$A:$JI,$AF73+AQ$2,FALSE())</f>
        <v>Unauthorized access to customer account via fake app,Unauthorized access to customer account via web application,Unauthorized transaction via web application</v>
      </c>
      <c r="AR73" s="8" t="str">
        <f>VLOOKUP($B73,'raw data'!$A:$JI,$AF73+AR$2,FALSE())</f>
        <v>Sure enough</v>
      </c>
      <c r="AS73" s="8" t="str">
        <f>VLOOKUP($B73,'raw data'!$A:$JI,$AF73+AS$2,FALSE())</f>
        <v>Difficult</v>
      </c>
      <c r="AT73" s="8" t="str">
        <f>VLOOKUP($B73,'raw data'!$A:$JI,$AF73+AT$2,FALSE())</f>
        <v>Unlikely</v>
      </c>
      <c r="AU73" s="8" t="str">
        <f>VLOOKUP($B73,'raw data'!$A:$JI,$AF73+AU$2,FALSE())</f>
        <v>Sure</v>
      </c>
      <c r="AV73" s="8" t="str">
        <f>VLOOKUP($B73,'raw data'!$A:$JI,$AF73+AV$2,FALSE())</f>
        <v>Difficult</v>
      </c>
      <c r="AW73" s="8" t="str">
        <f>VLOOKUP($B73,'raw data'!$A:$JI,$AF73+AW$2,FALSE())</f>
        <v>Customer's browser infected by Trojan,Insufficient detection of spyware,Lack of mechanisms for authentication of app,Weak malware protection</v>
      </c>
      <c r="AX73" s="8" t="str">
        <f>VLOOKUP($B73,'raw data'!$A:$JI,$AF73+AX$2,FALSE())</f>
        <v>Sure enough</v>
      </c>
      <c r="AY73" s="8" t="str">
        <f>VLOOKUP($B73,'raw data'!$A:$JI,$AF73+AY$2,FALSE())</f>
        <v>Difficult</v>
      </c>
      <c r="AZ73" s="8">
        <f>IF($G73="P1",ColumnsReferences!$B$9,ColumnsReferences!$C$9)</f>
        <v>166</v>
      </c>
      <c r="BA73" s="8">
        <f>VLOOKUP($B73,'raw data'!$A:$JI,$AZ73,FALSE())</f>
        <v>35.593000000000004</v>
      </c>
      <c r="BB73" s="8" t="str">
        <f>IF($G73="P2",VLOOKUP($B73,'raw data'!$A:$JI,$AZ73+2,FALSE()),"-99")</f>
        <v>Disagree</v>
      </c>
      <c r="BC73" s="8" t="str">
        <f>IF($G73="P1",VLOOKUP($B73,'raw data'!$A:$JI,$AZ73+BC$2,FALSE()),VLOOKUP($B73,'raw data'!$A:$JI,$AZ73+BC$2+1,FALSE()))</f>
        <v>Agree</v>
      </c>
      <c r="BD73" s="8" t="str">
        <f>IF($G73="P1",VLOOKUP($B73,'raw data'!$A:$JI,$AZ73+BD$2,FALSE()),VLOOKUP($B73,'raw data'!$A:$JI,$AZ73+BD$2+1,FALSE()))</f>
        <v>Not certain</v>
      </c>
      <c r="BE73" s="8" t="str">
        <f>IF($G73="P1",VLOOKUP($B73,'raw data'!$A:$JI,$AZ73+BE$2,FALSE()),VLOOKUP($B73,'raw data'!$A:$JI,$AZ73+BE$2+1,FALSE()))</f>
        <v>Agree</v>
      </c>
      <c r="BF73" s="8" t="str">
        <f>IF($G73="P1",VLOOKUP($B73,'raw data'!$A:$JI,$AZ73+BF$2,FALSE()),VLOOKUP($B73,'raw data'!$A:$JI,$AZ73+BF$2+1,FALSE()))</f>
        <v>Agree</v>
      </c>
      <c r="BG73" s="8" t="str">
        <f>IF($G73="P1",VLOOKUP($B73,'raw data'!$A:$JI,$AZ73+BG$2,FALSE()),VLOOKUP($B73,'raw data'!$A:$JI,$AZ73+BG$2+1,FALSE()))</f>
        <v>Disagree</v>
      </c>
      <c r="BH73" s="8" t="str">
        <f>IF($G73="P1",IF($E73="Tabular",VLOOKUP($B73,'raw data'!$A:$JI,$AZ73+BH$2+2,FALSE()),VLOOKUP($B73,'raw data'!$A:$JI,$AZ73+BH$2,FALSE())),"-99")</f>
        <v>-99</v>
      </c>
      <c r="BI73" s="8" t="str">
        <f>IF($G73="P2",IF($E73="Tabular",VLOOKUP($B73,'raw data'!$A:$JI,$AZ73+BI$2+2,FALSE()),VLOOKUP($B73,'raw data'!$A:$JI,$AZ73+BI$2,FALSE())),"-99")</f>
        <v>Disagree</v>
      </c>
      <c r="BJ73" s="8" t="str">
        <f>IF(G73="P1",IF($E73="Tabular",VLOOKUP($B73,'raw data'!$A:$JI,$AZ73+BJ$2+2,FALSE()),VLOOKUP($B73,'raw data'!$A:$JI,$AZ73+BJ$2,FALSE())),IF($E73="Tabular",VLOOKUP($B73,'raw data'!$A:$JI,$AZ73+BJ$2+3,FALSE()),VLOOKUP($B73,'raw data'!$A:$JI,$AZ73+BJ$2+1,FALSE())))</f>
        <v>Not certain</v>
      </c>
      <c r="BK73" s="8" t="str">
        <f>IF(G73="P1",VLOOKUP($B73,'raw data'!$A:$JI,$AZ73+BK$2,FALSE()),VLOOKUP($B73,'raw data'!$A:$JI,$AZ73+BK$2+1,FALSE()))</f>
        <v>Agree</v>
      </c>
    </row>
    <row r="74" spans="1:63" x14ac:dyDescent="0.2">
      <c r="A74" s="8" t="str">
        <f t="shared" si="6"/>
        <v>R_3FW20S7htUSXUYM-P1</v>
      </c>
      <c r="B74" s="8" t="s">
        <v>901</v>
      </c>
      <c r="C74" s="8">
        <f>VLOOKUP($B74,'raw data'!$A:$JI,7,FALSE())</f>
        <v>3029</v>
      </c>
      <c r="D74" s="8" t="str">
        <f>VLOOKUP($B74,'raw data'!$A:$JI,268,FALSE())</f>
        <v>CORAS-G2</v>
      </c>
      <c r="E74" s="8" t="str">
        <f t="shared" si="7"/>
        <v>CORAS</v>
      </c>
      <c r="F74" s="8" t="str">
        <f t="shared" si="8"/>
        <v>G2</v>
      </c>
      <c r="G74" s="8" t="s">
        <v>534</v>
      </c>
      <c r="H74" s="8">
        <f>VLOOKUP($B74,'raw data'!$A:$JI,21,FALSE())</f>
        <v>68.522000000000006</v>
      </c>
      <c r="I74" s="8">
        <f>VLOOKUP($B74,'raw data'!$A:$JI,26,FALSE())</f>
        <v>17.562000000000001</v>
      </c>
      <c r="J74" s="8">
        <f>VLOOKUP($B74,'raw data'!$A:$JI,27+J$2,FALSE())</f>
        <v>23</v>
      </c>
      <c r="K74" s="8" t="str">
        <f>VLOOKUP($B74,'raw data'!$A:$JI,27+K$2,FALSE())</f>
        <v>Male</v>
      </c>
      <c r="L74" s="8" t="str">
        <f>VLOOKUP($B74,'raw data'!$A:$JI,27+L$2,FALSE())</f>
        <v>Yes</v>
      </c>
      <c r="M74" s="8" t="s">
        <v>979</v>
      </c>
      <c r="N74" s="8">
        <f>VLOOKUP($B74,'raw data'!$A:$JI,27+N$2,FALSE())</f>
        <v>4</v>
      </c>
      <c r="O74" s="8" t="str">
        <f>VLOOKUP($B74,'raw data'!$A:$JI,27+O$2,FALSE())</f>
        <v>computer science</v>
      </c>
      <c r="P74" s="8" t="str">
        <f>VLOOKUP($B74,'raw data'!$A:$JI,27+P$2,FALSE())</f>
        <v>Yes</v>
      </c>
      <c r="Q74" s="8">
        <f>VLOOKUP($B74,'raw data'!$A:$JI,27+Q$2,FALSE())</f>
        <v>1</v>
      </c>
      <c r="R74" s="8" t="str">
        <f>VLOOKUP($B74,'raw data'!$A:$JI,27+R$2,FALSE())</f>
        <v>Software developper, software tester</v>
      </c>
      <c r="S74" s="8" t="str">
        <f>VLOOKUP($B74,'raw data'!$A:$JI,27+S$2,FALSE())</f>
        <v>No</v>
      </c>
      <c r="T74" s="8">
        <f>VLOOKUP($B74,'raw data'!$A:$JI,27+T$2,FALSE())</f>
        <v>0</v>
      </c>
      <c r="U74" s="8" t="str">
        <f>VLOOKUP($B74,'raw data'!$A:$JI,27+U$2,FALSE())</f>
        <v>ISO 27001,ISO 31000</v>
      </c>
      <c r="V74" s="8">
        <f>VLOOKUP($B74,'raw data'!$A:$JI,27+V$2,FALSE())</f>
        <v>-99</v>
      </c>
      <c r="W74" s="8" t="str">
        <f>VLOOKUP($B74,'raw data'!$A:$JI,27+W$2,FALSE())</f>
        <v>Novice</v>
      </c>
      <c r="X74" s="8" t="str">
        <f>VLOOKUP($B74,'raw data'!$A:$JI,27+X$2,FALSE())</f>
        <v>Beginner</v>
      </c>
      <c r="Y74" s="8" t="str">
        <f>VLOOKUP($B74,'raw data'!$A:$JI,27+Y$2,FALSE())</f>
        <v>Beginner</v>
      </c>
      <c r="Z74" s="8" t="str">
        <f>VLOOKUP($B74,'raw data'!$A:$JI,27+Z$2,FALSE())</f>
        <v>Novice</v>
      </c>
      <c r="AA74" s="8" t="str">
        <f>VLOOKUP($B74,'raw data'!$A:$JI,27+AA$2,FALSE())</f>
        <v>Novice</v>
      </c>
      <c r="AB74" s="8" t="str">
        <f>VLOOKUP($B74,'raw data'!$A:$JI,27+AB$2,FALSE())</f>
        <v>Competent</v>
      </c>
      <c r="AC74" s="8" t="str">
        <f>VLOOKUP($B74,'raw data'!$A:$JI,27+AC$2,FALSE())</f>
        <v>Competent</v>
      </c>
      <c r="AD74" s="8" t="str">
        <f>VLOOKUP($B74,'raw data'!$A:$JI,27+AD$2,FALSE())</f>
        <v>Beginner</v>
      </c>
      <c r="AE74" s="8">
        <f>IF($G74="P1",VLOOKUP($B74,'raw data'!$A:$JI,ColumnsReferences!$B$2,FALSE()),VLOOKUP($B74,'raw data'!$A:$JI,ColumnsReferences!$C$2,FALSE()))</f>
        <v>623.54</v>
      </c>
      <c r="AF74" s="8">
        <f>IF($G74="P1",VLOOKUP($D74,ColumnsReferences!$A:$C,2,FALSE()),VLOOKUP($D74,ColumnsReferences!$A:$C,3,FALSE()))</f>
        <v>77</v>
      </c>
      <c r="AG74" s="8">
        <f>VLOOKUP($B74,'raw data'!$A:$JI,$AF74,FALSE())</f>
        <v>1056.501</v>
      </c>
      <c r="AH74" s="8" t="str">
        <f>VLOOKUP($B74,'raw data'!$A:$JI,$AF74+AH$2,FALSE())</f>
        <v>Lack of mechanisms for authentication of app,Weak malware protection</v>
      </c>
      <c r="AI74" s="8" t="str">
        <f>VLOOKUP($B74,'raw data'!$A:$JI,$AF74+AI$2,FALSE())</f>
        <v>Very sure</v>
      </c>
      <c r="AJ74" s="8" t="str">
        <f>VLOOKUP($B74,'raw data'!$A:$JI,$AF74+AJ$2,FALSE())</f>
        <v>Simple</v>
      </c>
      <c r="AK74" s="8" t="str">
        <f>VLOOKUP($B74,'raw data'!$A:$JI,$AF74+AK$2,FALSE())</f>
        <v>Unauthorized access to customer account via fake app,Unauthorized access to customer account via web application,Unauthorized transaction via web application</v>
      </c>
      <c r="AL74" s="8" t="str">
        <f>VLOOKUP($B74,'raw data'!$A:$JI,$AF74+AL$2,FALSE())</f>
        <v>Very sure</v>
      </c>
      <c r="AM74" s="8" t="str">
        <f>VLOOKUP($B74,'raw data'!$A:$JI,$AF74+AM$2,FALSE())</f>
        <v>Simple</v>
      </c>
      <c r="AN74" s="8" t="str">
        <f>VLOOKUP($B74,'raw data'!$A:$JI,$AF74+AN$2,FALSE())</f>
        <v>Sniffing of customer credentials</v>
      </c>
      <c r="AO74" s="8" t="str">
        <f>VLOOKUP($B74,'raw data'!$A:$JI,$AF74+AO$2,FALSE())</f>
        <v>Sure</v>
      </c>
      <c r="AP74" s="8" t="str">
        <f>VLOOKUP($B74,'raw data'!$A:$JI,$AF74+AP$2,FALSE())</f>
        <v>On average</v>
      </c>
      <c r="AQ74" s="8" t="str">
        <f>VLOOKUP($B74,'raw data'!$A:$JI,$AF74+AQ$2,FALSE())</f>
        <v>Cyber criminal,Hacker</v>
      </c>
      <c r="AR74" s="8" t="str">
        <f>VLOOKUP($B74,'raw data'!$A:$JI,$AF74+AR$2,FALSE())</f>
        <v>Sure</v>
      </c>
      <c r="AS74" s="8" t="str">
        <f>VLOOKUP($B74,'raw data'!$A:$JI,$AF74+AS$2,FALSE())</f>
        <v>Simple</v>
      </c>
      <c r="AT74" s="8" t="str">
        <f>VLOOKUP($B74,'raw data'!$A:$JI,$AF74+AT$2,FALSE())</f>
        <v>Customer's browser infected by Trojan,Denial-of-service attack,Spear-phishing attack on customers</v>
      </c>
      <c r="AU74" s="8" t="str">
        <f>VLOOKUP($B74,'raw data'!$A:$JI,$AF74+AU$2,FALSE())</f>
        <v>Not sure enough</v>
      </c>
      <c r="AV74" s="8" t="str">
        <f>VLOOKUP($B74,'raw data'!$A:$JI,$AF74+AV$2,FALSE())</f>
        <v>On average</v>
      </c>
      <c r="AW74" s="8" t="str">
        <f>VLOOKUP($B74,'raw data'!$A:$JI,$AF74+AW$2,FALSE())</f>
        <v>Immature technology,Insufficient resilience,Use of web application,Weak malware protection</v>
      </c>
      <c r="AX74" s="8" t="str">
        <f>VLOOKUP($B74,'raw data'!$A:$JI,$AF74+AX$2,FALSE())</f>
        <v>Not sure enough</v>
      </c>
      <c r="AY74" s="8" t="str">
        <f>VLOOKUP($B74,'raw data'!$A:$JI,$AF74+AY$2,FALSE())</f>
        <v>Difficult</v>
      </c>
      <c r="AZ74" s="8">
        <f>IF($G74="P1",ColumnsReferences!$B$9,ColumnsReferences!$C$9)</f>
        <v>99</v>
      </c>
      <c r="BA74" s="8">
        <f>VLOOKUP($B74,'raw data'!$A:$JI,$AZ74,FALSE())</f>
        <v>38.406999999999996</v>
      </c>
      <c r="BB74" s="8" t="str">
        <f>IF($G74="P2",VLOOKUP($B74,'raw data'!$A:$JI,$AZ74+2,FALSE()),"-99")</f>
        <v>-99</v>
      </c>
      <c r="BC74" s="8" t="str">
        <f>IF($G74="P1",VLOOKUP($B74,'raw data'!$A:$JI,$AZ74+BC$2,FALSE()),VLOOKUP($B74,'raw data'!$A:$JI,$AZ74+BC$2+1,FALSE()))</f>
        <v>Agree</v>
      </c>
      <c r="BD74" s="8" t="str">
        <f>IF($G74="P1",VLOOKUP($B74,'raw data'!$A:$JI,$AZ74+BD$2,FALSE()),VLOOKUP($B74,'raw data'!$A:$JI,$AZ74+BD$2+1,FALSE()))</f>
        <v>Agree</v>
      </c>
      <c r="BE74" s="8" t="str">
        <f>IF($G74="P1",VLOOKUP($B74,'raw data'!$A:$JI,$AZ74+BE$2,FALSE()),VLOOKUP($B74,'raw data'!$A:$JI,$AZ74+BE$2+1,FALSE()))</f>
        <v>Agree</v>
      </c>
      <c r="BF74" s="8" t="str">
        <f>IF($G74="P1",VLOOKUP($B74,'raw data'!$A:$JI,$AZ74+BF$2,FALSE()),VLOOKUP($B74,'raw data'!$A:$JI,$AZ74+BF$2+1,FALSE()))</f>
        <v>Agree</v>
      </c>
      <c r="BG74" s="8" t="str">
        <f>IF($G74="P1",VLOOKUP($B74,'raw data'!$A:$JI,$AZ74+BG$2,FALSE()),VLOOKUP($B74,'raw data'!$A:$JI,$AZ74+BG$2+1,FALSE()))</f>
        <v>Agree</v>
      </c>
      <c r="BH74" s="8" t="str">
        <f>IF($G74="P1",IF($E74="Tabular",VLOOKUP($B74,'raw data'!$A:$JI,$AZ74+BH$2+2,FALSE()),VLOOKUP($B74,'raw data'!$A:$JI,$AZ74+BH$2,FALSE())),"-99")</f>
        <v>Not certain</v>
      </c>
      <c r="BI74" s="8" t="str">
        <f>IF($G74="P2",IF($E74="Tabular",VLOOKUP($B74,'raw data'!$A:$JI,$AZ74+BI$2+2,FALSE()),VLOOKUP($B74,'raw data'!$A:$JI,$AZ74+BI$2,FALSE())),"-99")</f>
        <v>-99</v>
      </c>
      <c r="BJ74" s="8" t="str">
        <f>IF(G74="P1",IF($E74="Tabular",VLOOKUP($B74,'raw data'!$A:$JI,$AZ74+BJ$2+2,FALSE()),VLOOKUP($B74,'raw data'!$A:$JI,$AZ74+BJ$2,FALSE())),IF($E74="Tabular",VLOOKUP($B74,'raw data'!$A:$JI,$AZ74+BJ$2+3,FALSE()),VLOOKUP($B74,'raw data'!$A:$JI,$AZ74+BJ$2+1,FALSE())))</f>
        <v>Agree</v>
      </c>
      <c r="BK74" s="8" t="str">
        <f>IF(G74="P1",VLOOKUP($B74,'raw data'!$A:$JI,$AZ74+BK$2,FALSE()),VLOOKUP($B74,'raw data'!$A:$JI,$AZ74+BK$2+1,FALSE()))</f>
        <v>Strongly agree</v>
      </c>
    </row>
    <row r="75" spans="1:63" x14ac:dyDescent="0.2">
      <c r="A75" s="8" t="str">
        <f t="shared" si="6"/>
        <v>R_3FW20S7htUSXUYM-P2</v>
      </c>
      <c r="B75" s="8" t="s">
        <v>901</v>
      </c>
      <c r="C75" s="8">
        <f>VLOOKUP($B75,'raw data'!$A:$JI,7,FALSE())</f>
        <v>3029</v>
      </c>
      <c r="D75" s="8" t="str">
        <f>VLOOKUP($B75,'raw data'!$A:$JI,268,FALSE())</f>
        <v>CORAS-G2</v>
      </c>
      <c r="E75" s="8" t="str">
        <f t="shared" si="7"/>
        <v>CORAS</v>
      </c>
      <c r="F75" s="8" t="str">
        <f t="shared" si="8"/>
        <v>G2</v>
      </c>
      <c r="G75" s="10" t="s">
        <v>536</v>
      </c>
      <c r="H75" s="8">
        <f>VLOOKUP($B75,'raw data'!$A:$JI,21,FALSE())</f>
        <v>68.522000000000006</v>
      </c>
      <c r="I75" s="8">
        <f>VLOOKUP($B75,'raw data'!$A:$JI,26,FALSE())</f>
        <v>17.562000000000001</v>
      </c>
      <c r="J75" s="8">
        <f>VLOOKUP($B75,'raw data'!$A:$JI,27+J$2,FALSE())</f>
        <v>23</v>
      </c>
      <c r="K75" s="8" t="str">
        <f>VLOOKUP($B75,'raw data'!$A:$JI,27+K$2,FALSE())</f>
        <v>Male</v>
      </c>
      <c r="L75" s="8" t="str">
        <f>VLOOKUP($B75,'raw data'!$A:$JI,27+L$2,FALSE())</f>
        <v>Yes</v>
      </c>
      <c r="M75" s="8" t="s">
        <v>979</v>
      </c>
      <c r="N75" s="8">
        <f>VLOOKUP($B75,'raw data'!$A:$JI,27+N$2,FALSE())</f>
        <v>4</v>
      </c>
      <c r="O75" s="8" t="str">
        <f>VLOOKUP($B75,'raw data'!$A:$JI,27+O$2,FALSE())</f>
        <v>computer science</v>
      </c>
      <c r="P75" s="8" t="str">
        <f>VLOOKUP($B75,'raw data'!$A:$JI,27+P$2,FALSE())</f>
        <v>Yes</v>
      </c>
      <c r="Q75" s="8">
        <f>VLOOKUP($B75,'raw data'!$A:$JI,27+Q$2,FALSE())</f>
        <v>1</v>
      </c>
      <c r="R75" s="8" t="str">
        <f>VLOOKUP($B75,'raw data'!$A:$JI,27+R$2,FALSE())</f>
        <v>Software developper, software tester</v>
      </c>
      <c r="S75" s="8" t="str">
        <f>VLOOKUP($B75,'raw data'!$A:$JI,27+S$2,FALSE())</f>
        <v>No</v>
      </c>
      <c r="T75" s="8">
        <f>VLOOKUP($B75,'raw data'!$A:$JI,27+T$2,FALSE())</f>
        <v>0</v>
      </c>
      <c r="U75" s="8" t="str">
        <f>VLOOKUP($B75,'raw data'!$A:$JI,27+U$2,FALSE())</f>
        <v>ISO 27001,ISO 31000</v>
      </c>
      <c r="V75" s="8">
        <f>VLOOKUP($B75,'raw data'!$A:$JI,27+V$2,FALSE())</f>
        <v>-99</v>
      </c>
      <c r="W75" s="8" t="str">
        <f>VLOOKUP($B75,'raw data'!$A:$JI,27+W$2,FALSE())</f>
        <v>Novice</v>
      </c>
      <c r="X75" s="8" t="str">
        <f>VLOOKUP($B75,'raw data'!$A:$JI,27+X$2,FALSE())</f>
        <v>Beginner</v>
      </c>
      <c r="Y75" s="8" t="str">
        <f>VLOOKUP($B75,'raw data'!$A:$JI,27+Y$2,FALSE())</f>
        <v>Beginner</v>
      </c>
      <c r="Z75" s="8" t="str">
        <f>VLOOKUP($B75,'raw data'!$A:$JI,27+Z$2,FALSE())</f>
        <v>Novice</v>
      </c>
      <c r="AA75" s="8" t="str">
        <f>VLOOKUP($B75,'raw data'!$A:$JI,27+AA$2,FALSE())</f>
        <v>Novice</v>
      </c>
      <c r="AB75" s="8" t="str">
        <f>VLOOKUP($B75,'raw data'!$A:$JI,27+AB$2,FALSE())</f>
        <v>Competent</v>
      </c>
      <c r="AC75" s="8" t="str">
        <f>VLOOKUP($B75,'raw data'!$A:$JI,27+AC$2,FALSE())</f>
        <v>Competent</v>
      </c>
      <c r="AD75" s="8" t="str">
        <f>VLOOKUP($B75,'raw data'!$A:$JI,27+AD$2,FALSE())</f>
        <v>Beginner</v>
      </c>
      <c r="AE75" s="8">
        <f>IF($G75="P1",VLOOKUP($B75,'raw data'!$A:$JI,ColumnsReferences!$B$2,FALSE()),VLOOKUP($B75,'raw data'!$A:$JI,ColumnsReferences!$C$2,FALSE()))</f>
        <v>300.00400000000002</v>
      </c>
      <c r="AF75" s="8">
        <f>IF($G75="P1",VLOOKUP($D75,ColumnsReferences!$A:$C,2,FALSE()),VLOOKUP($D75,ColumnsReferences!$A:$C,3,FALSE()))</f>
        <v>144</v>
      </c>
      <c r="AG75" s="8">
        <f>VLOOKUP($B75,'raw data'!$A:$JI,$AF75,FALSE())</f>
        <v>559.50900000000001</v>
      </c>
      <c r="AH75" s="8">
        <f>VLOOKUP($B75,'raw data'!$A:$JI,$AF75+AH$2,FALSE())</f>
        <v>-99</v>
      </c>
      <c r="AI75" s="8">
        <f>VLOOKUP($B75,'raw data'!$A:$JI,$AF75+AI$2,FALSE())</f>
        <v>-99</v>
      </c>
      <c r="AJ75" s="8">
        <f>VLOOKUP($B75,'raw data'!$A:$JI,$AF75+AJ$2,FALSE())</f>
        <v>-99</v>
      </c>
      <c r="AK75" s="8" t="str">
        <f>VLOOKUP($B75,'raw data'!$A:$JI,$AF75+AK$2,FALSE())</f>
        <v>Integrity of account data,Unauthorized transaction via Poste App</v>
      </c>
      <c r="AL75" s="8" t="str">
        <f>VLOOKUP($B75,'raw data'!$A:$JI,$AF75+AL$2,FALSE())</f>
        <v>Not sure enough</v>
      </c>
      <c r="AM75" s="8" t="str">
        <f>VLOOKUP($B75,'raw data'!$A:$JI,$AF75+AM$2,FALSE())</f>
        <v>On average</v>
      </c>
      <c r="AN75" s="8" t="str">
        <f>VLOOKUP($B75,'raw data'!$A:$JI,$AF75+AN$2,FALSE())</f>
        <v>Conduct regular searches for fake apps,Regularly inform customers about security best practices</v>
      </c>
      <c r="AO75" s="8" t="str">
        <f>VLOOKUP($B75,'raw data'!$A:$JI,$AF75+AO$2,FALSE())</f>
        <v>Sure enough</v>
      </c>
      <c r="AP75" s="8" t="str">
        <f>VLOOKUP($B75,'raw data'!$A:$JI,$AF75+AP$2,FALSE())</f>
        <v>On average</v>
      </c>
      <c r="AQ75" s="8">
        <f>VLOOKUP($B75,'raw data'!$A:$JI,$AF75+AQ$2,FALSE())</f>
        <v>-99</v>
      </c>
      <c r="AR75" s="8">
        <f>VLOOKUP($B75,'raw data'!$A:$JI,$AF75+AR$2,FALSE())</f>
        <v>-99</v>
      </c>
      <c r="AS75" s="8">
        <f>VLOOKUP($B75,'raw data'!$A:$JI,$AF75+AS$2,FALSE())</f>
        <v>-99</v>
      </c>
      <c r="AT75" s="8">
        <f>VLOOKUP($B75,'raw data'!$A:$JI,$AF75+AT$2,FALSE())</f>
        <v>-99</v>
      </c>
      <c r="AU75" s="8">
        <f>VLOOKUP($B75,'raw data'!$A:$JI,$AF75+AU$2,FALSE())</f>
        <v>-99</v>
      </c>
      <c r="AV75" s="8">
        <f>VLOOKUP($B75,'raw data'!$A:$JI,$AF75+AV$2,FALSE())</f>
        <v>-99</v>
      </c>
      <c r="AW75" s="8">
        <f>VLOOKUP($B75,'raw data'!$A:$JI,$AF75+AW$2,FALSE())</f>
        <v>-99</v>
      </c>
      <c r="AX75" s="8">
        <f>VLOOKUP($B75,'raw data'!$A:$JI,$AF75+AX$2,FALSE())</f>
        <v>-99</v>
      </c>
      <c r="AY75" s="8">
        <f>VLOOKUP($B75,'raw data'!$A:$JI,$AF75+AY$2,FALSE())</f>
        <v>-99</v>
      </c>
      <c r="AZ75" s="8">
        <f>IF($G75="P1",ColumnsReferences!$B$9,ColumnsReferences!$C$9)</f>
        <v>166</v>
      </c>
      <c r="BA75" s="8">
        <f>VLOOKUP($B75,'raw data'!$A:$JI,$AZ75,FALSE())</f>
        <v>45.280999999999999</v>
      </c>
      <c r="BB75" s="8" t="str">
        <f>IF($G75="P2",VLOOKUP($B75,'raw data'!$A:$JI,$AZ75+2,FALSE()),"-99")</f>
        <v>Not certain</v>
      </c>
      <c r="BC75" s="8" t="str">
        <f>IF($G75="P1",VLOOKUP($B75,'raw data'!$A:$JI,$AZ75+BC$2,FALSE()),VLOOKUP($B75,'raw data'!$A:$JI,$AZ75+BC$2+1,FALSE()))</f>
        <v>Disagree</v>
      </c>
      <c r="BD75" s="8" t="str">
        <f>IF($G75="P1",VLOOKUP($B75,'raw data'!$A:$JI,$AZ75+BD$2,FALSE()),VLOOKUP($B75,'raw data'!$A:$JI,$AZ75+BD$2+1,FALSE()))</f>
        <v>Agree</v>
      </c>
      <c r="BE75" s="8" t="str">
        <f>IF($G75="P1",VLOOKUP($B75,'raw data'!$A:$JI,$AZ75+BE$2,FALSE()),VLOOKUP($B75,'raw data'!$A:$JI,$AZ75+BE$2+1,FALSE()))</f>
        <v>Agree</v>
      </c>
      <c r="BF75" s="8" t="str">
        <f>IF($G75="P1",VLOOKUP($B75,'raw data'!$A:$JI,$AZ75+BF$2,FALSE()),VLOOKUP($B75,'raw data'!$A:$JI,$AZ75+BF$2+1,FALSE()))</f>
        <v>Agree</v>
      </c>
      <c r="BG75" s="8" t="str">
        <f>IF($G75="P1",VLOOKUP($B75,'raw data'!$A:$JI,$AZ75+BG$2,FALSE()),VLOOKUP($B75,'raw data'!$A:$JI,$AZ75+BG$2+1,FALSE()))</f>
        <v>Strongly disagree</v>
      </c>
      <c r="BH75" s="8" t="str">
        <f>IF($G75="P1",IF($E75="Tabular",VLOOKUP($B75,'raw data'!$A:$JI,$AZ75+BH$2+2,FALSE()),VLOOKUP($B75,'raw data'!$A:$JI,$AZ75+BH$2,FALSE())),"-99")</f>
        <v>-99</v>
      </c>
      <c r="BI75" s="8" t="str">
        <f>IF($G75="P2",IF($E75="Tabular",VLOOKUP($B75,'raw data'!$A:$JI,$AZ75+BI$2+2,FALSE()),VLOOKUP($B75,'raw data'!$A:$JI,$AZ75+BI$2,FALSE())),"-99")</f>
        <v>Disagree</v>
      </c>
      <c r="BJ75" s="8" t="str">
        <f>IF(G75="P1",IF($E75="Tabular",VLOOKUP($B75,'raw data'!$A:$JI,$AZ75+BJ$2+2,FALSE()),VLOOKUP($B75,'raw data'!$A:$JI,$AZ75+BJ$2,FALSE())),IF($E75="Tabular",VLOOKUP($B75,'raw data'!$A:$JI,$AZ75+BJ$2+3,FALSE()),VLOOKUP($B75,'raw data'!$A:$JI,$AZ75+BJ$2+1,FALSE())))</f>
        <v>Agree</v>
      </c>
      <c r="BK75" s="8" t="str">
        <f>IF(G75="P1",VLOOKUP($B75,'raw data'!$A:$JI,$AZ75+BK$2,FALSE()),VLOOKUP($B75,'raw data'!$A:$JI,$AZ75+BK$2+1,FALSE()))</f>
        <v>Strongly agree</v>
      </c>
    </row>
    <row r="76" spans="1:63" x14ac:dyDescent="0.2">
      <c r="A76" s="8" t="str">
        <f t="shared" si="6"/>
        <v>R_3hrNyhNhPiHBnKy-P1</v>
      </c>
      <c r="B76" s="8" t="s">
        <v>836</v>
      </c>
      <c r="C76" s="8">
        <f>VLOOKUP($B76,'raw data'!$A:$JI,7,FALSE())</f>
        <v>2665</v>
      </c>
      <c r="D76" s="8" t="str">
        <f>VLOOKUP($B76,'raw data'!$A:$JI,268,FALSE())</f>
        <v>Tabular-G1</v>
      </c>
      <c r="E76" s="8" t="str">
        <f t="shared" si="7"/>
        <v>Tabular</v>
      </c>
      <c r="F76" s="8" t="str">
        <f t="shared" si="8"/>
        <v>G1</v>
      </c>
      <c r="G76" s="8" t="s">
        <v>534</v>
      </c>
      <c r="H76" s="8">
        <f>VLOOKUP($B76,'raw data'!$A:$JI,21,FALSE())</f>
        <v>118.405</v>
      </c>
      <c r="I76" s="8">
        <f>VLOOKUP($B76,'raw data'!$A:$JI,26,FALSE())</f>
        <v>11.601000000000001</v>
      </c>
      <c r="J76" s="8">
        <f>VLOOKUP($B76,'raw data'!$A:$JI,27+J$2,FALSE())</f>
        <v>22</v>
      </c>
      <c r="K76" s="8" t="str">
        <f>VLOOKUP($B76,'raw data'!$A:$JI,27+K$2,FALSE())</f>
        <v>Male</v>
      </c>
      <c r="L76" s="8" t="str">
        <f>VLOOKUP($B76,'raw data'!$A:$JI,27+L$2,FALSE())</f>
        <v>No</v>
      </c>
      <c r="M76" s="8" t="str">
        <f>VLOOKUP($B76,'raw data'!$A:$JI,27+M$2,FALSE())</f>
        <v>Advanced (C1)</v>
      </c>
      <c r="N76" s="8">
        <f>VLOOKUP($B76,'raw data'!$A:$JI,27+N$2,FALSE())</f>
        <v>5</v>
      </c>
      <c r="O76" s="8" t="str">
        <f>VLOOKUP($B76,'raw data'!$A:$JI,27+O$2,FALSE())</f>
        <v>Computer Science</v>
      </c>
      <c r="P76" s="8" t="str">
        <f>VLOOKUP($B76,'raw data'!$A:$JI,27+P$2,FALSE())</f>
        <v>No</v>
      </c>
      <c r="Q76" s="8">
        <f>VLOOKUP($B76,'raw data'!$A:$JI,27+Q$2,FALSE())</f>
        <v>0</v>
      </c>
      <c r="R76" s="8">
        <f>VLOOKUP($B76,'raw data'!$A:$JI,27+R$2,FALSE())</f>
        <v>0</v>
      </c>
      <c r="S76" s="8" t="str">
        <f>VLOOKUP($B76,'raw data'!$A:$JI,27+S$2,FALSE())</f>
        <v>No</v>
      </c>
      <c r="T76" s="8">
        <f>VLOOKUP($B76,'raw data'!$A:$JI,27+T$2,FALSE())</f>
        <v>0</v>
      </c>
      <c r="U76" s="8" t="str">
        <f>VLOOKUP($B76,'raw data'!$A:$JI,27+U$2,FALSE())</f>
        <v>None</v>
      </c>
      <c r="V76" s="8">
        <f>VLOOKUP($B76,'raw data'!$A:$JI,27+V$2,FALSE())</f>
        <v>-99</v>
      </c>
      <c r="W76" s="8" t="str">
        <f>VLOOKUP($B76,'raw data'!$A:$JI,27+W$2,FALSE())</f>
        <v>Novice</v>
      </c>
      <c r="X76" s="8" t="str">
        <f>VLOOKUP($B76,'raw data'!$A:$JI,27+X$2,FALSE())</f>
        <v>Novice</v>
      </c>
      <c r="Y76" s="8" t="str">
        <f>VLOOKUP($B76,'raw data'!$A:$JI,27+Y$2,FALSE())</f>
        <v>Novice</v>
      </c>
      <c r="Z76" s="8" t="str">
        <f>VLOOKUP($B76,'raw data'!$A:$JI,27+Z$2,FALSE())</f>
        <v>Novice</v>
      </c>
      <c r="AA76" s="8" t="str">
        <f>VLOOKUP($B76,'raw data'!$A:$JI,27+AA$2,FALSE())</f>
        <v>Novice</v>
      </c>
      <c r="AB76" s="8" t="str">
        <f>VLOOKUP($B76,'raw data'!$A:$JI,27+AB$2,FALSE())</f>
        <v>Competent</v>
      </c>
      <c r="AC76" s="8" t="str">
        <f>VLOOKUP($B76,'raw data'!$A:$JI,27+AC$2,FALSE())</f>
        <v>Competent</v>
      </c>
      <c r="AD76" s="8" t="str">
        <f>VLOOKUP($B76,'raw data'!$A:$JI,27+AD$2,FALSE())</f>
        <v>Novice</v>
      </c>
      <c r="AE76" s="8">
        <f>IF($G76="P1",VLOOKUP($B76,'raw data'!$A:$JI,ColumnsReferences!$B$2,FALSE()),VLOOKUP($B76,'raw data'!$A:$JI,ColumnsReferences!$C$2,FALSE()))</f>
        <v>426.04300000000001</v>
      </c>
      <c r="AF76" s="8">
        <f>IF($G76="P1",VLOOKUP($D76,ColumnsReferences!$A:$C,2,FALSE()),VLOOKUP($D76,ColumnsReferences!$A:$C,3,FALSE()))</f>
        <v>181</v>
      </c>
      <c r="AG76" s="8">
        <f>VLOOKUP($B76,'raw data'!$A:$JI,$AF76,FALSE())</f>
        <v>775.30200000000002</v>
      </c>
      <c r="AH76" s="8" t="str">
        <f>VLOOKUP($B76,'raw data'!$A:$JI,$AF76+AH$2,FALSE())</f>
        <v>Minor</v>
      </c>
      <c r="AI76" s="8" t="str">
        <f>VLOOKUP($B76,'raw data'!$A:$JI,$AF76+AI$2,FALSE())</f>
        <v>Sure enough</v>
      </c>
      <c r="AJ76" s="8" t="str">
        <f>VLOOKUP($B76,'raw data'!$A:$JI,$AF76+AJ$2,FALSE())</f>
        <v>Simple</v>
      </c>
      <c r="AK76" s="8" t="str">
        <f>VLOOKUP($B76,'raw data'!$A:$JI,$AF76+AK$2,FALSE())</f>
        <v>Availability of service,Integrity of account data</v>
      </c>
      <c r="AL76" s="8" t="str">
        <f>VLOOKUP($B76,'raw data'!$A:$JI,$AF76+AL$2,FALSE())</f>
        <v>Sure</v>
      </c>
      <c r="AM76" s="8" t="str">
        <f>VLOOKUP($B76,'raw data'!$A:$JI,$AF76+AM$2,FALSE())</f>
        <v>Simple</v>
      </c>
      <c r="AN76" s="8" t="str">
        <f>VLOOKUP($B76,'raw data'!$A:$JI,$AF76+AN$2,FALSE())</f>
        <v>Conduct regular searches for fake apps,Regularly inform customers about security best practices,Strengthen authentication of transaction in web application</v>
      </c>
      <c r="AO76" s="8" t="str">
        <f>VLOOKUP($B76,'raw data'!$A:$JI,$AF76+AO$2,FALSE())</f>
        <v>Sure</v>
      </c>
      <c r="AP76" s="8" t="str">
        <f>VLOOKUP($B76,'raw data'!$A:$JI,$AF76+AP$2,FALSE())</f>
        <v>Simple</v>
      </c>
      <c r="AQ76" s="8" t="str">
        <f>VLOOKUP($B76,'raw data'!$A:$JI,$AF76+AQ$2,FALSE())</f>
        <v>Severe</v>
      </c>
      <c r="AR76" s="8" t="str">
        <f>VLOOKUP($B76,'raw data'!$A:$JI,$AF76+AR$2,FALSE())</f>
        <v>Sure</v>
      </c>
      <c r="AS76" s="8" t="str">
        <f>VLOOKUP($B76,'raw data'!$A:$JI,$AF76+AS$2,FALSE())</f>
        <v>Simple</v>
      </c>
      <c r="AT76" s="8" t="str">
        <f>VLOOKUP($B76,'raw data'!$A:$JI,$AF76+AT$2,FALSE())</f>
        <v>Online banking service goes down,Unauthorized transaction via web application</v>
      </c>
      <c r="AU76" s="8" t="str">
        <f>VLOOKUP($B76,'raw data'!$A:$JI,$AF76+AU$2,FALSE())</f>
        <v>Sure</v>
      </c>
      <c r="AV76" s="8" t="str">
        <f>VLOOKUP($B76,'raw data'!$A:$JI,$AF76+AV$2,FALSE())</f>
        <v>Simple</v>
      </c>
      <c r="AW76" s="8" t="str">
        <f>VLOOKUP($B76,'raw data'!$A:$JI,$AF76+AW$2,FALSE())</f>
        <v>Minor</v>
      </c>
      <c r="AX76" s="8" t="str">
        <f>VLOOKUP($B76,'raw data'!$A:$JI,$AF76+AX$2,FALSE())</f>
        <v>Sure</v>
      </c>
      <c r="AY76" s="8" t="str">
        <f>VLOOKUP($B76,'raw data'!$A:$JI,$AF76+AY$2,FALSE())</f>
        <v>Simple</v>
      </c>
      <c r="AZ76" s="8">
        <f>IF($G76="P1",ColumnsReferences!$B$9,ColumnsReferences!$C$9)</f>
        <v>99</v>
      </c>
      <c r="BA76" s="8">
        <f>VLOOKUP($B76,'raw data'!$A:$JI,$AZ76,FALSE())</f>
        <v>54.225000000000001</v>
      </c>
      <c r="BB76" s="8" t="str">
        <f>IF($G76="P2",VLOOKUP($B76,'raw data'!$A:$JI,$AZ76+2,FALSE()),"-99")</f>
        <v>-99</v>
      </c>
      <c r="BC76" s="8" t="str">
        <f>IF($G76="P1",VLOOKUP($B76,'raw data'!$A:$JI,$AZ76+BC$2,FALSE()),VLOOKUP($B76,'raw data'!$A:$JI,$AZ76+BC$2+1,FALSE()))</f>
        <v>Strongly agree</v>
      </c>
      <c r="BD76" s="8" t="str">
        <f>IF($G76="P1",VLOOKUP($B76,'raw data'!$A:$JI,$AZ76+BD$2,FALSE()),VLOOKUP($B76,'raw data'!$A:$JI,$AZ76+BD$2+1,FALSE()))</f>
        <v>Agree</v>
      </c>
      <c r="BE76" s="8" t="str">
        <f>IF($G76="P1",VLOOKUP($B76,'raw data'!$A:$JI,$AZ76+BE$2,FALSE()),VLOOKUP($B76,'raw data'!$A:$JI,$AZ76+BE$2+1,FALSE()))</f>
        <v>Agree</v>
      </c>
      <c r="BF76" s="8" t="str">
        <f>IF($G76="P1",VLOOKUP($B76,'raw data'!$A:$JI,$AZ76+BF$2,FALSE()),VLOOKUP($B76,'raw data'!$A:$JI,$AZ76+BF$2+1,FALSE()))</f>
        <v>Agree</v>
      </c>
      <c r="BG76" s="8" t="str">
        <f>IF($G76="P1",VLOOKUP($B76,'raw data'!$A:$JI,$AZ76+BG$2,FALSE()),VLOOKUP($B76,'raw data'!$A:$JI,$AZ76+BG$2+1,FALSE()))</f>
        <v>Agree</v>
      </c>
      <c r="BH76" s="8" t="str">
        <f>IF($G76="P1",IF($E76="Tabular",VLOOKUP($B76,'raw data'!$A:$JI,$AZ76+BH$2+2,FALSE()),VLOOKUP($B76,'raw data'!$A:$JI,$AZ76+BH$2,FALSE())),"-99")</f>
        <v>Strongly agree</v>
      </c>
      <c r="BI76" s="8" t="str">
        <f>IF($G76="P2",IF($E76="Tabular",VLOOKUP($B76,'raw data'!$A:$JI,$AZ76+BI$2+2,FALSE()),VLOOKUP($B76,'raw data'!$A:$JI,$AZ76+BI$2,FALSE())),"-99")</f>
        <v>-99</v>
      </c>
      <c r="BJ76" s="8" t="str">
        <f>IF(G76="P1",IF($E76="Tabular",VLOOKUP($B76,'raw data'!$A:$JI,$AZ76+BJ$2+2,FALSE()),VLOOKUP($B76,'raw data'!$A:$JI,$AZ76+BJ$2,FALSE())),IF($E76="Tabular",VLOOKUP($B76,'raw data'!$A:$JI,$AZ76+BJ$2+3,FALSE()),VLOOKUP($B76,'raw data'!$A:$JI,$AZ76+BJ$2+1,FALSE())))</f>
        <v>Strongly agree</v>
      </c>
      <c r="BK76" s="8" t="str">
        <f>IF(G76="P1",VLOOKUP($B76,'raw data'!$A:$JI,$AZ76+BK$2,FALSE()),VLOOKUP($B76,'raw data'!$A:$JI,$AZ76+BK$2+1,FALSE()))</f>
        <v>Agree</v>
      </c>
    </row>
    <row r="77" spans="1:63" x14ac:dyDescent="0.2">
      <c r="A77" s="8" t="str">
        <f t="shared" si="6"/>
        <v>R_3hrNyhNhPiHBnKy-P2</v>
      </c>
      <c r="B77" s="8" t="s">
        <v>836</v>
      </c>
      <c r="C77" s="8">
        <f>VLOOKUP($B77,'raw data'!$A:$JI,7,FALSE())</f>
        <v>2665</v>
      </c>
      <c r="D77" s="8" t="str">
        <f>VLOOKUP($B77,'raw data'!$A:$JI,268,FALSE())</f>
        <v>Tabular-G1</v>
      </c>
      <c r="E77" s="8" t="str">
        <f t="shared" si="7"/>
        <v>Tabular</v>
      </c>
      <c r="F77" s="8" t="str">
        <f t="shared" si="8"/>
        <v>G1</v>
      </c>
      <c r="G77" s="10" t="s">
        <v>536</v>
      </c>
      <c r="H77" s="8">
        <f>VLOOKUP($B77,'raw data'!$A:$JI,21,FALSE())</f>
        <v>118.405</v>
      </c>
      <c r="I77" s="8">
        <f>VLOOKUP($B77,'raw data'!$A:$JI,26,FALSE())</f>
        <v>11.601000000000001</v>
      </c>
      <c r="J77" s="8">
        <f>VLOOKUP($B77,'raw data'!$A:$JI,27+J$2,FALSE())</f>
        <v>22</v>
      </c>
      <c r="K77" s="8" t="str">
        <f>VLOOKUP($B77,'raw data'!$A:$JI,27+K$2,FALSE())</f>
        <v>Male</v>
      </c>
      <c r="L77" s="8" t="str">
        <f>VLOOKUP($B77,'raw data'!$A:$JI,27+L$2,FALSE())</f>
        <v>No</v>
      </c>
      <c r="M77" s="8" t="str">
        <f>VLOOKUP($B77,'raw data'!$A:$JI,27+M$2,FALSE())</f>
        <v>Advanced (C1)</v>
      </c>
      <c r="N77" s="8">
        <f>VLOOKUP($B77,'raw data'!$A:$JI,27+N$2,FALSE())</f>
        <v>5</v>
      </c>
      <c r="O77" s="8" t="str">
        <f>VLOOKUP($B77,'raw data'!$A:$JI,27+O$2,FALSE())</f>
        <v>Computer Science</v>
      </c>
      <c r="P77" s="8" t="str">
        <f>VLOOKUP($B77,'raw data'!$A:$JI,27+P$2,FALSE())</f>
        <v>No</v>
      </c>
      <c r="Q77" s="8">
        <f>VLOOKUP($B77,'raw data'!$A:$JI,27+Q$2,FALSE())</f>
        <v>0</v>
      </c>
      <c r="R77" s="8">
        <f>VLOOKUP($B77,'raw data'!$A:$JI,27+R$2,FALSE())</f>
        <v>0</v>
      </c>
      <c r="S77" s="8" t="str">
        <f>VLOOKUP($B77,'raw data'!$A:$JI,27+S$2,FALSE())</f>
        <v>No</v>
      </c>
      <c r="T77" s="8">
        <f>VLOOKUP($B77,'raw data'!$A:$JI,27+T$2,FALSE())</f>
        <v>0</v>
      </c>
      <c r="U77" s="8" t="str">
        <f>VLOOKUP($B77,'raw data'!$A:$JI,27+U$2,FALSE())</f>
        <v>None</v>
      </c>
      <c r="V77" s="8">
        <f>VLOOKUP($B77,'raw data'!$A:$JI,27+V$2,FALSE())</f>
        <v>-99</v>
      </c>
      <c r="W77" s="8" t="str">
        <f>VLOOKUP($B77,'raw data'!$A:$JI,27+W$2,FALSE())</f>
        <v>Novice</v>
      </c>
      <c r="X77" s="8" t="str">
        <f>VLOOKUP($B77,'raw data'!$A:$JI,27+X$2,FALSE())</f>
        <v>Novice</v>
      </c>
      <c r="Y77" s="8" t="str">
        <f>VLOOKUP($B77,'raw data'!$A:$JI,27+Y$2,FALSE())</f>
        <v>Novice</v>
      </c>
      <c r="Z77" s="8" t="str">
        <f>VLOOKUP($B77,'raw data'!$A:$JI,27+Z$2,FALSE())</f>
        <v>Novice</v>
      </c>
      <c r="AA77" s="8" t="str">
        <f>VLOOKUP($B77,'raw data'!$A:$JI,27+AA$2,FALSE())</f>
        <v>Novice</v>
      </c>
      <c r="AB77" s="8" t="str">
        <f>VLOOKUP($B77,'raw data'!$A:$JI,27+AB$2,FALSE())</f>
        <v>Competent</v>
      </c>
      <c r="AC77" s="8" t="str">
        <f>VLOOKUP($B77,'raw data'!$A:$JI,27+AC$2,FALSE())</f>
        <v>Competent</v>
      </c>
      <c r="AD77" s="8" t="str">
        <f>VLOOKUP($B77,'raw data'!$A:$JI,27+AD$2,FALSE())</f>
        <v>Novice</v>
      </c>
      <c r="AE77" s="8">
        <f>IF($G77="P1",VLOOKUP($B77,'raw data'!$A:$JI,ColumnsReferences!$B$2,FALSE()),VLOOKUP($B77,'raw data'!$A:$JI,ColumnsReferences!$C$2,FALSE()))</f>
        <v>300.00400000000002</v>
      </c>
      <c r="AF77" s="8">
        <f>IF($G77="P1",VLOOKUP($D77,ColumnsReferences!$A:$C,2,FALSE()),VLOOKUP($D77,ColumnsReferences!$A:$C,3,FALSE()))</f>
        <v>225</v>
      </c>
      <c r="AG77" s="8">
        <f>VLOOKUP($B77,'raw data'!$A:$JI,$AF77,FALSE())</f>
        <v>708.73</v>
      </c>
      <c r="AH77" s="8" t="str">
        <f>VLOOKUP($B77,'raw data'!$A:$JI,$AF77+AH$2,FALSE())</f>
        <v>Fake banking app offered on application store leads to sniffing customer credentials. Which leads to unauthorized access to customer account via fake app.,Smartphone infected by malware and this leads to alteration of transaction data</v>
      </c>
      <c r="AI77" s="8" t="str">
        <f>VLOOKUP($B77,'raw data'!$A:$JI,$AF77+AI$2,FALSE())</f>
        <v>Not sure enough</v>
      </c>
      <c r="AJ77" s="8" t="str">
        <f>VLOOKUP($B77,'raw data'!$A:$JI,$AF77+AJ$2,FALSE())</f>
        <v>On average</v>
      </c>
      <c r="AK77" s="8" t="str">
        <f>VLOOKUP($B77,'raw data'!$A:$JI,$AF77+AK$2,FALSE())</f>
        <v>Unauthorized access to customer account via fake app,Unauthorized access to customer account via web application,Unauthorized transaction via Poste App</v>
      </c>
      <c r="AL77" s="8" t="str">
        <f>VLOOKUP($B77,'raw data'!$A:$JI,$AF77+AL$2,FALSE())</f>
        <v>Not sure enough</v>
      </c>
      <c r="AM77" s="8" t="str">
        <f>VLOOKUP($B77,'raw data'!$A:$JI,$AF77+AM$2,FALSE())</f>
        <v>On average</v>
      </c>
      <c r="AN77" s="8" t="str">
        <f>VLOOKUP($B77,'raw data'!$A:$JI,$AF77+AN$2,FALSE())</f>
        <v>Keylogger installed on customer's computer leads to sniffing customer credentials,Spear-phishing attack on customers leads to sniffing customer credentials</v>
      </c>
      <c r="AO77" s="8" t="str">
        <f>VLOOKUP($B77,'raw data'!$A:$JI,$AF77+AO$2,FALSE())</f>
        <v>Unsure</v>
      </c>
      <c r="AP77" s="8" t="str">
        <f>VLOOKUP($B77,'raw data'!$A:$JI,$AF77+AP$2,FALSE())</f>
        <v>On average</v>
      </c>
      <c r="AQ77" s="8" t="str">
        <f>VLOOKUP($B77,'raw data'!$A:$JI,$AF77+AQ$2,FALSE())</f>
        <v>Cyber criminal,Hacker</v>
      </c>
      <c r="AR77" s="8" t="str">
        <f>VLOOKUP($B77,'raw data'!$A:$JI,$AF77+AR$2,FALSE())</f>
        <v>Sure enough</v>
      </c>
      <c r="AS77" s="8" t="str">
        <f>VLOOKUP($B77,'raw data'!$A:$JI,$AF77+AS$2,FALSE())</f>
        <v>On average</v>
      </c>
      <c r="AT77" s="8" t="str">
        <f>VLOOKUP($B77,'raw data'!$A:$JI,$AF77+AT$2,FALSE())</f>
        <v>Likely</v>
      </c>
      <c r="AU77" s="8" t="str">
        <f>VLOOKUP($B77,'raw data'!$A:$JI,$AF77+AU$2,FALSE())</f>
        <v>Sure enough</v>
      </c>
      <c r="AV77" s="8" t="str">
        <f>VLOOKUP($B77,'raw data'!$A:$JI,$AF77+AV$2,FALSE())</f>
        <v>On average</v>
      </c>
      <c r="AW77" s="8" t="str">
        <f>VLOOKUP($B77,'raw data'!$A:$JI,$AF77+AW$2,FALSE())</f>
        <v>Keylogger installed on computer and this leads to sniffing customer credentials. Which leads to unauthorized access to customer account via web application.</v>
      </c>
      <c r="AX77" s="8" t="str">
        <f>VLOOKUP($B77,'raw data'!$A:$JI,$AF77+AX$2,FALSE())</f>
        <v>Unsure</v>
      </c>
      <c r="AY77" s="8" t="str">
        <f>VLOOKUP($B77,'raw data'!$A:$JI,$AF77+AY$2,FALSE())</f>
        <v>On average</v>
      </c>
      <c r="AZ77" s="8">
        <f>IF($G77="P1",ColumnsReferences!$B$9,ColumnsReferences!$C$9)</f>
        <v>166</v>
      </c>
      <c r="BA77" s="8">
        <f>VLOOKUP($B77,'raw data'!$A:$JI,$AZ77,FALSE())</f>
        <v>38.207999999999998</v>
      </c>
      <c r="BB77" s="8" t="str">
        <f>IF($G77="P2",VLOOKUP($B77,'raw data'!$A:$JI,$AZ77+2,FALSE()),"-99")</f>
        <v>Agree</v>
      </c>
      <c r="BC77" s="8" t="str">
        <f>IF($G77="P1",VLOOKUP($B77,'raw data'!$A:$JI,$AZ77+BC$2,FALSE()),VLOOKUP($B77,'raw data'!$A:$JI,$AZ77+BC$2+1,FALSE()))</f>
        <v>Agree</v>
      </c>
      <c r="BD77" s="8" t="str">
        <f>IF($G77="P1",VLOOKUP($B77,'raw data'!$A:$JI,$AZ77+BD$2,FALSE()),VLOOKUP($B77,'raw data'!$A:$JI,$AZ77+BD$2+1,FALSE()))</f>
        <v>Agree</v>
      </c>
      <c r="BE77" s="8" t="str">
        <f>IF($G77="P1",VLOOKUP($B77,'raw data'!$A:$JI,$AZ77+BE$2,FALSE()),VLOOKUP($B77,'raw data'!$A:$JI,$AZ77+BE$2+1,FALSE()))</f>
        <v>Agree</v>
      </c>
      <c r="BF77" s="8" t="str">
        <f>IF($G77="P1",VLOOKUP($B77,'raw data'!$A:$JI,$AZ77+BF$2,FALSE()),VLOOKUP($B77,'raw data'!$A:$JI,$AZ77+BF$2+1,FALSE()))</f>
        <v>Agree</v>
      </c>
      <c r="BG77" s="8" t="str">
        <f>IF($G77="P1",VLOOKUP($B77,'raw data'!$A:$JI,$AZ77+BG$2,FALSE()),VLOOKUP($B77,'raw data'!$A:$JI,$AZ77+BG$2+1,FALSE()))</f>
        <v>Not certain</v>
      </c>
      <c r="BH77" s="8" t="str">
        <f>IF($G77="P1",IF($E77="Tabular",VLOOKUP($B77,'raw data'!$A:$JI,$AZ77+BH$2+2,FALSE()),VLOOKUP($B77,'raw data'!$A:$JI,$AZ77+BH$2,FALSE())),"-99")</f>
        <v>-99</v>
      </c>
      <c r="BI77" s="8" t="str">
        <f>IF($G77="P2",IF($E77="Tabular",VLOOKUP($B77,'raw data'!$A:$JI,$AZ77+BI$2+2,FALSE()),VLOOKUP($B77,'raw data'!$A:$JI,$AZ77+BI$2,FALSE())),"-99")</f>
        <v>Not certain</v>
      </c>
      <c r="BJ77" s="8" t="str">
        <f>IF(G77="P1",IF($E77="Tabular",VLOOKUP($B77,'raw data'!$A:$JI,$AZ77+BJ$2+2,FALSE()),VLOOKUP($B77,'raw data'!$A:$JI,$AZ77+BJ$2,FALSE())),IF($E77="Tabular",VLOOKUP($B77,'raw data'!$A:$JI,$AZ77+BJ$2+3,FALSE()),VLOOKUP($B77,'raw data'!$A:$JI,$AZ77+BJ$2+1,FALSE())))</f>
        <v>Agree</v>
      </c>
      <c r="BK77" s="8" t="str">
        <f>IF(G77="P1",VLOOKUP($B77,'raw data'!$A:$JI,$AZ77+BK$2,FALSE()),VLOOKUP($B77,'raw data'!$A:$JI,$AZ77+BK$2+1,FALSE()))</f>
        <v>Agree</v>
      </c>
    </row>
    <row r="78" spans="1:63" x14ac:dyDescent="0.2">
      <c r="A78" s="8" t="str">
        <f t="shared" si="6"/>
        <v>R_3kuAup9Vn5F6ZKq-P1</v>
      </c>
      <c r="B78" s="8" t="s">
        <v>731</v>
      </c>
      <c r="C78" s="8">
        <f>VLOOKUP($B78,'raw data'!$A:$JI,7,FALSE())</f>
        <v>2321</v>
      </c>
      <c r="D78" s="8" t="str">
        <f>VLOOKUP($B78,'raw data'!$A:$JI,268,FALSE())</f>
        <v>UML-G1</v>
      </c>
      <c r="E78" s="8" t="str">
        <f t="shared" si="7"/>
        <v>UML</v>
      </c>
      <c r="F78" s="8" t="str">
        <f t="shared" si="8"/>
        <v>G1</v>
      </c>
      <c r="G78" s="8" t="s">
        <v>534</v>
      </c>
      <c r="H78" s="8">
        <f>VLOOKUP($B78,'raw data'!$A:$JI,21,FALSE())</f>
        <v>48.209000000000003</v>
      </c>
      <c r="I78" s="8">
        <f>VLOOKUP($B78,'raw data'!$A:$JI,26,FALSE())</f>
        <v>15.941000000000001</v>
      </c>
      <c r="J78" s="8">
        <f>VLOOKUP($B78,'raw data'!$A:$JI,27+J$2,FALSE())</f>
        <v>26</v>
      </c>
      <c r="K78" s="8" t="str">
        <f>VLOOKUP($B78,'raw data'!$A:$JI,27+K$2,FALSE())</f>
        <v>Male</v>
      </c>
      <c r="L78" s="8" t="str">
        <f>VLOOKUP($B78,'raw data'!$A:$JI,27+L$2,FALSE())</f>
        <v>No</v>
      </c>
      <c r="M78" s="8" t="str">
        <f>VLOOKUP($B78,'raw data'!$A:$JI,27+M$2,FALSE())</f>
        <v>Proficient (C2)</v>
      </c>
      <c r="N78" s="8">
        <f>VLOOKUP($B78,'raw data'!$A:$JI,27+N$2,FALSE())</f>
        <v>6</v>
      </c>
      <c r="O78" s="8" t="str">
        <f>VLOOKUP($B78,'raw data'!$A:$JI,27+O$2,FALSE())</f>
        <v>Computer Science and Telecommunications, Networking</v>
      </c>
      <c r="P78" s="8" t="str">
        <f>VLOOKUP($B78,'raw data'!$A:$JI,27+P$2,FALSE())</f>
        <v>Yes</v>
      </c>
      <c r="Q78" s="8">
        <f>VLOOKUP($B78,'raw data'!$A:$JI,27+Q$2,FALSE())</f>
        <v>2</v>
      </c>
      <c r="R78" s="8" t="str">
        <f>VLOOKUP($B78,'raw data'!$A:$JI,27+R$2,FALSE())</f>
        <v>1 year as Field service agent,1 year as a Senior Service Desk agent</v>
      </c>
      <c r="S78" s="8" t="str">
        <f>VLOOKUP($B78,'raw data'!$A:$JI,27+S$2,FALSE())</f>
        <v>No</v>
      </c>
      <c r="T78" s="8">
        <f>VLOOKUP($B78,'raw data'!$A:$JI,27+T$2,FALSE())</f>
        <v>0</v>
      </c>
      <c r="U78" s="8" t="str">
        <f>VLOOKUP($B78,'raw data'!$A:$JI,27+U$2,FALSE())</f>
        <v>None</v>
      </c>
      <c r="V78" s="8">
        <f>VLOOKUP($B78,'raw data'!$A:$JI,27+V$2,FALSE())</f>
        <v>-99</v>
      </c>
      <c r="W78" s="8" t="str">
        <f>VLOOKUP($B78,'raw data'!$A:$JI,27+W$2,FALSE())</f>
        <v>Novice</v>
      </c>
      <c r="X78" s="8" t="str">
        <f>VLOOKUP($B78,'raw data'!$A:$JI,27+X$2,FALSE())</f>
        <v>Novice</v>
      </c>
      <c r="Y78" s="8" t="str">
        <f>VLOOKUP($B78,'raw data'!$A:$JI,27+Y$2,FALSE())</f>
        <v>Novice</v>
      </c>
      <c r="Z78" s="8" t="str">
        <f>VLOOKUP($B78,'raw data'!$A:$JI,27+Z$2,FALSE())</f>
        <v>Novice</v>
      </c>
      <c r="AA78" s="8" t="str">
        <f>VLOOKUP($B78,'raw data'!$A:$JI,27+AA$2,FALSE())</f>
        <v>Novice</v>
      </c>
      <c r="AB78" s="8" t="str">
        <f>VLOOKUP($B78,'raw data'!$A:$JI,27+AB$2,FALSE())</f>
        <v>Novice</v>
      </c>
      <c r="AC78" s="8" t="str">
        <f>VLOOKUP($B78,'raw data'!$A:$JI,27+AC$2,FALSE())</f>
        <v>Novice</v>
      </c>
      <c r="AD78" s="8" t="str">
        <f>VLOOKUP($B78,'raw data'!$A:$JI,27+AD$2,FALSE())</f>
        <v>Novice</v>
      </c>
      <c r="AE78" s="8">
        <f>IF($G78="P1",VLOOKUP($B78,'raw data'!$A:$JI,ColumnsReferences!$B$2,FALSE()),VLOOKUP($B78,'raw data'!$A:$JI,ColumnsReferences!$C$2,FALSE()))</f>
        <v>400.70699999999999</v>
      </c>
      <c r="AF78" s="8">
        <f>IF($G78="P1",VLOOKUP($D78,ColumnsReferences!$A:$C,2,FALSE()),VLOOKUP($D78,ColumnsReferences!$A:$C,3,FALSE()))</f>
        <v>55</v>
      </c>
      <c r="AG78" s="8">
        <f>VLOOKUP($B78,'raw data'!$A:$JI,$AF78,FALSE())</f>
        <v>793.18100000000004</v>
      </c>
      <c r="AH78" s="8" t="str">
        <f>VLOOKUP($B78,'raw data'!$A:$JI,$AF78+AH$2,FALSE())</f>
        <v>Insignificant</v>
      </c>
      <c r="AI78" s="8" t="str">
        <f>VLOOKUP($B78,'raw data'!$A:$JI,$AF78+AI$2,FALSE())</f>
        <v>Sure enough</v>
      </c>
      <c r="AJ78" s="8" t="str">
        <f>VLOOKUP($B78,'raw data'!$A:$JI,$AF78+AJ$2,FALSE())</f>
        <v>On average</v>
      </c>
      <c r="AK78" s="8" t="str">
        <f>VLOOKUP($B78,'raw data'!$A:$JI,$AF78+AK$2,FALSE())</f>
        <v>Unauthorized access to customer account via fake app,Use of web application,User authenticity</v>
      </c>
      <c r="AL78" s="8" t="str">
        <f>VLOOKUP($B78,'raw data'!$A:$JI,$AF78+AL$2,FALSE())</f>
        <v>Not sure enough</v>
      </c>
      <c r="AM78" s="8" t="str">
        <f>VLOOKUP($B78,'raw data'!$A:$JI,$AF78+AM$2,FALSE())</f>
        <v>Difficult</v>
      </c>
      <c r="AN78" s="8" t="str">
        <f>VLOOKUP($B78,'raw data'!$A:$JI,$AF78+AN$2,FALSE())</f>
        <v>Conduct regular searches for fake apps,Regularly inform customers about security best practices</v>
      </c>
      <c r="AO78" s="8" t="str">
        <f>VLOOKUP($B78,'raw data'!$A:$JI,$AF78+AO$2,FALSE())</f>
        <v>Sure</v>
      </c>
      <c r="AP78" s="8" t="str">
        <f>VLOOKUP($B78,'raw data'!$A:$JI,$AF78+AP$2,FALSE())</f>
        <v>Simple</v>
      </c>
      <c r="AQ78" s="8" t="str">
        <f>VLOOKUP($B78,'raw data'!$A:$JI,$AF78+AQ$2,FALSE())</f>
        <v>Critical</v>
      </c>
      <c r="AR78" s="8" t="str">
        <f>VLOOKUP($B78,'raw data'!$A:$JI,$AF78+AR$2,FALSE())</f>
        <v>Not sure enough</v>
      </c>
      <c r="AS78" s="8" t="str">
        <f>VLOOKUP($B78,'raw data'!$A:$JI,$AF78+AS$2,FALSE())</f>
        <v>On average</v>
      </c>
      <c r="AT78" s="8" t="str">
        <f>VLOOKUP($B78,'raw data'!$A:$JI,$AF78+AT$2,FALSE())</f>
        <v>Customer's browser infected by Trojan,Denial-of-service attack,Hacker alters transaction data,Smartphone infected by malware,Unauthorized access to customer account via web application,Unauthorized transaction via Poste App,Unauthorized transaction via web application</v>
      </c>
      <c r="AU78" s="8" t="str">
        <f>VLOOKUP($B78,'raw data'!$A:$JI,$AF78+AU$2,FALSE())</f>
        <v>Not sure enough</v>
      </c>
      <c r="AV78" s="8" t="str">
        <f>VLOOKUP($B78,'raw data'!$A:$JI,$AF78+AV$2,FALSE())</f>
        <v>On average</v>
      </c>
      <c r="AW78" s="8" t="str">
        <f>VLOOKUP($B78,'raw data'!$A:$JI,$AF78+AW$2,FALSE())</f>
        <v>Critical</v>
      </c>
      <c r="AX78" s="8" t="str">
        <f>VLOOKUP($B78,'raw data'!$A:$JI,$AF78+AX$2,FALSE())</f>
        <v>Not sure enough</v>
      </c>
      <c r="AY78" s="8" t="str">
        <f>VLOOKUP($B78,'raw data'!$A:$JI,$AF78+AY$2,FALSE())</f>
        <v>Simple</v>
      </c>
      <c r="AZ78" s="8">
        <f>IF($G78="P1",ColumnsReferences!$B$9,ColumnsReferences!$C$9)</f>
        <v>99</v>
      </c>
      <c r="BA78" s="8">
        <f>VLOOKUP($B78,'raw data'!$A:$JI,$AZ78,FALSE())</f>
        <v>52.343000000000004</v>
      </c>
      <c r="BB78" s="8" t="str">
        <f>IF($G78="P2",VLOOKUP($B78,'raw data'!$A:$JI,$AZ78+2,FALSE()),"-99")</f>
        <v>-99</v>
      </c>
      <c r="BC78" s="8" t="str">
        <f>IF($G78="P1",VLOOKUP($B78,'raw data'!$A:$JI,$AZ78+BC$2,FALSE()),VLOOKUP($B78,'raw data'!$A:$JI,$AZ78+BC$2+1,FALSE()))</f>
        <v>Strongly agree</v>
      </c>
      <c r="BD78" s="8" t="str">
        <f>IF($G78="P1",VLOOKUP($B78,'raw data'!$A:$JI,$AZ78+BD$2,FALSE()),VLOOKUP($B78,'raw data'!$A:$JI,$AZ78+BD$2+1,FALSE()))</f>
        <v>Agree</v>
      </c>
      <c r="BE78" s="8" t="str">
        <f>IF($G78="P1",VLOOKUP($B78,'raw data'!$A:$JI,$AZ78+BE$2,FALSE()),VLOOKUP($B78,'raw data'!$A:$JI,$AZ78+BE$2+1,FALSE()))</f>
        <v>Strongly agree</v>
      </c>
      <c r="BF78" s="8" t="str">
        <f>IF($G78="P1",VLOOKUP($B78,'raw data'!$A:$JI,$AZ78+BF$2,FALSE()),VLOOKUP($B78,'raw data'!$A:$JI,$AZ78+BF$2+1,FALSE()))</f>
        <v>Not certain</v>
      </c>
      <c r="BG78" s="8" t="str">
        <f>IF($G78="P1",VLOOKUP($B78,'raw data'!$A:$JI,$AZ78+BG$2,FALSE()),VLOOKUP($B78,'raw data'!$A:$JI,$AZ78+BG$2+1,FALSE()))</f>
        <v>Strongly disagree</v>
      </c>
      <c r="BH78" s="8" t="str">
        <f>IF($G78="P1",IF($E78="Tabular",VLOOKUP($B78,'raw data'!$A:$JI,$AZ78+BH$2+2,FALSE()),VLOOKUP($B78,'raw data'!$A:$JI,$AZ78+BH$2,FALSE())),"-99")</f>
        <v>Not certain</v>
      </c>
      <c r="BI78" s="8" t="str">
        <f>IF($G78="P2",IF($E78="Tabular",VLOOKUP($B78,'raw data'!$A:$JI,$AZ78+BI$2+2,FALSE()),VLOOKUP($B78,'raw data'!$A:$JI,$AZ78+BI$2,FALSE())),"-99")</f>
        <v>-99</v>
      </c>
      <c r="BJ78" s="8" t="str">
        <f>IF(G78="P1",IF($E78="Tabular",VLOOKUP($B78,'raw data'!$A:$JI,$AZ78+BJ$2+2,FALSE()),VLOOKUP($B78,'raw data'!$A:$JI,$AZ78+BJ$2,FALSE())),IF($E78="Tabular",VLOOKUP($B78,'raw data'!$A:$JI,$AZ78+BJ$2+3,FALSE()),VLOOKUP($B78,'raw data'!$A:$JI,$AZ78+BJ$2+1,FALSE())))</f>
        <v>Disagree</v>
      </c>
      <c r="BK78" s="8" t="str">
        <f>IF(G78="P1",VLOOKUP($B78,'raw data'!$A:$JI,$AZ78+BK$2,FALSE()),VLOOKUP($B78,'raw data'!$A:$JI,$AZ78+BK$2+1,FALSE()))</f>
        <v>Agree</v>
      </c>
    </row>
    <row r="79" spans="1:63" x14ac:dyDescent="0.2">
      <c r="A79" s="8" t="str">
        <f t="shared" si="6"/>
        <v>R_3kuAup9Vn5F6ZKq-P2</v>
      </c>
      <c r="B79" s="8" t="s">
        <v>731</v>
      </c>
      <c r="C79" s="8">
        <f>VLOOKUP($B79,'raw data'!$A:$JI,7,FALSE())</f>
        <v>2321</v>
      </c>
      <c r="D79" s="8" t="str">
        <f>VLOOKUP($B79,'raw data'!$A:$JI,268,FALSE())</f>
        <v>UML-G1</v>
      </c>
      <c r="E79" s="8" t="str">
        <f t="shared" si="7"/>
        <v>UML</v>
      </c>
      <c r="F79" s="8" t="str">
        <f t="shared" si="8"/>
        <v>G1</v>
      </c>
      <c r="G79" s="10" t="s">
        <v>536</v>
      </c>
      <c r="H79" s="8">
        <f>VLOOKUP($B79,'raw data'!$A:$JI,21,FALSE())</f>
        <v>48.209000000000003</v>
      </c>
      <c r="I79" s="8">
        <f>VLOOKUP($B79,'raw data'!$A:$JI,26,FALSE())</f>
        <v>15.941000000000001</v>
      </c>
      <c r="J79" s="8">
        <f>VLOOKUP($B79,'raw data'!$A:$JI,27+J$2,FALSE())</f>
        <v>26</v>
      </c>
      <c r="K79" s="8" t="str">
        <f>VLOOKUP($B79,'raw data'!$A:$JI,27+K$2,FALSE())</f>
        <v>Male</v>
      </c>
      <c r="L79" s="8" t="str">
        <f>VLOOKUP($B79,'raw data'!$A:$JI,27+L$2,FALSE())</f>
        <v>No</v>
      </c>
      <c r="M79" s="8" t="str">
        <f>VLOOKUP($B79,'raw data'!$A:$JI,27+M$2,FALSE())</f>
        <v>Proficient (C2)</v>
      </c>
      <c r="N79" s="8">
        <f>VLOOKUP($B79,'raw data'!$A:$JI,27+N$2,FALSE())</f>
        <v>6</v>
      </c>
      <c r="O79" s="8" t="str">
        <f>VLOOKUP($B79,'raw data'!$A:$JI,27+O$2,FALSE())</f>
        <v>Computer Science and Telecommunications, Networking</v>
      </c>
      <c r="P79" s="8" t="str">
        <f>VLOOKUP($B79,'raw data'!$A:$JI,27+P$2,FALSE())</f>
        <v>Yes</v>
      </c>
      <c r="Q79" s="8">
        <f>VLOOKUP($B79,'raw data'!$A:$JI,27+Q$2,FALSE())</f>
        <v>2</v>
      </c>
      <c r="R79" s="8" t="str">
        <f>VLOOKUP($B79,'raw data'!$A:$JI,27+R$2,FALSE())</f>
        <v>1 year as Field service agent,1 year as a Senior Service Desk agent</v>
      </c>
      <c r="S79" s="8" t="str">
        <f>VLOOKUP($B79,'raw data'!$A:$JI,27+S$2,FALSE())</f>
        <v>No</v>
      </c>
      <c r="T79" s="8">
        <f>VLOOKUP($B79,'raw data'!$A:$JI,27+T$2,FALSE())</f>
        <v>0</v>
      </c>
      <c r="U79" s="8" t="str">
        <f>VLOOKUP($B79,'raw data'!$A:$JI,27+U$2,FALSE())</f>
        <v>None</v>
      </c>
      <c r="V79" s="8">
        <f>VLOOKUP($B79,'raw data'!$A:$JI,27+V$2,FALSE())</f>
        <v>-99</v>
      </c>
      <c r="W79" s="8" t="str">
        <f>VLOOKUP($B79,'raw data'!$A:$JI,27+W$2,FALSE())</f>
        <v>Novice</v>
      </c>
      <c r="X79" s="8" t="str">
        <f>VLOOKUP($B79,'raw data'!$A:$JI,27+X$2,FALSE())</f>
        <v>Novice</v>
      </c>
      <c r="Y79" s="8" t="str">
        <f>VLOOKUP($B79,'raw data'!$A:$JI,27+Y$2,FALSE())</f>
        <v>Novice</v>
      </c>
      <c r="Z79" s="8" t="str">
        <f>VLOOKUP($B79,'raw data'!$A:$JI,27+Z$2,FALSE())</f>
        <v>Novice</v>
      </c>
      <c r="AA79" s="8" t="str">
        <f>VLOOKUP($B79,'raw data'!$A:$JI,27+AA$2,FALSE())</f>
        <v>Novice</v>
      </c>
      <c r="AB79" s="8" t="str">
        <f>VLOOKUP($B79,'raw data'!$A:$JI,27+AB$2,FALSE())</f>
        <v>Novice</v>
      </c>
      <c r="AC79" s="8" t="str">
        <f>VLOOKUP($B79,'raw data'!$A:$JI,27+AC$2,FALSE())</f>
        <v>Novice</v>
      </c>
      <c r="AD79" s="8" t="str">
        <f>VLOOKUP($B79,'raw data'!$A:$JI,27+AD$2,FALSE())</f>
        <v>Novice</v>
      </c>
      <c r="AE79" s="8">
        <f>IF($G79="P1",VLOOKUP($B79,'raw data'!$A:$JI,ColumnsReferences!$B$2,FALSE()),VLOOKUP($B79,'raw data'!$A:$JI,ColumnsReferences!$C$2,FALSE()))</f>
        <v>300.00700000000001</v>
      </c>
      <c r="AF79" s="8">
        <f>IF($G79="P1",VLOOKUP($D79,ColumnsReferences!$A:$C,2,FALSE()),VLOOKUP($D79,ColumnsReferences!$A:$C,3,FALSE()))</f>
        <v>122</v>
      </c>
      <c r="AG79" s="8">
        <f>VLOOKUP($B79,'raw data'!$A:$JI,$AF79,FALSE())</f>
        <v>376.01100000000002</v>
      </c>
      <c r="AH79" s="8" t="str">
        <f>VLOOKUP($B79,'raw data'!$A:$JI,$AF79+AH$2,FALSE())</f>
        <v>Lack of mechanisms for authentication of app</v>
      </c>
      <c r="AI79" s="8" t="str">
        <f>VLOOKUP($B79,'raw data'!$A:$JI,$AF79+AI$2,FALSE())</f>
        <v>Sure</v>
      </c>
      <c r="AJ79" s="8" t="str">
        <f>VLOOKUP($B79,'raw data'!$A:$JI,$AF79+AJ$2,FALSE())</f>
        <v>Simple</v>
      </c>
      <c r="AK79" s="8" t="str">
        <f>VLOOKUP($B79,'raw data'!$A:$JI,$AF79+AK$2,FALSE())</f>
        <v>Unauthorized transaction via Poste App,Unauthorized transaction via web application</v>
      </c>
      <c r="AL79" s="8" t="str">
        <f>VLOOKUP($B79,'raw data'!$A:$JI,$AF79+AL$2,FALSE())</f>
        <v>Sure enough</v>
      </c>
      <c r="AM79" s="8" t="str">
        <f>VLOOKUP($B79,'raw data'!$A:$JI,$AF79+AM$2,FALSE())</f>
        <v>On average</v>
      </c>
      <c r="AN79" s="8" t="str">
        <f>VLOOKUP($B79,'raw data'!$A:$JI,$AF79+AN$2,FALSE())</f>
        <v>Sniffing of customer credentials,Spear-phishing attack on customers</v>
      </c>
      <c r="AO79" s="8" t="str">
        <f>VLOOKUP($B79,'raw data'!$A:$JI,$AF79+AO$2,FALSE())</f>
        <v>Sure enough</v>
      </c>
      <c r="AP79" s="8" t="str">
        <f>VLOOKUP($B79,'raw data'!$A:$JI,$AF79+AP$2,FALSE())</f>
        <v>On average</v>
      </c>
      <c r="AQ79" s="8" t="str">
        <f>VLOOKUP($B79,'raw data'!$A:$JI,$AF79+AQ$2,FALSE())</f>
        <v>Immature technology,Insufficient detection of spyware,Weak malware protection</v>
      </c>
      <c r="AR79" s="8" t="str">
        <f>VLOOKUP($B79,'raw data'!$A:$JI,$AF79+AR$2,FALSE())</f>
        <v>Not sure enough</v>
      </c>
      <c r="AS79" s="8" t="str">
        <f>VLOOKUP($B79,'raw data'!$A:$JI,$AF79+AS$2,FALSE())</f>
        <v>On average</v>
      </c>
      <c r="AT79" s="8" t="str">
        <f>VLOOKUP($B79,'raw data'!$A:$JI,$AF79+AT$2,FALSE())</f>
        <v>Likely</v>
      </c>
      <c r="AU79" s="8" t="str">
        <f>VLOOKUP($B79,'raw data'!$A:$JI,$AF79+AU$2,FALSE())</f>
        <v>Unsure</v>
      </c>
      <c r="AV79" s="8" t="str">
        <f>VLOOKUP($B79,'raw data'!$A:$JI,$AF79+AV$2,FALSE())</f>
        <v>Simple</v>
      </c>
      <c r="AW79" s="8" t="str">
        <f>VLOOKUP($B79,'raw data'!$A:$JI,$AF79+AW$2,FALSE())</f>
        <v>Customer's browser infected by Trojan,Weak malware protection</v>
      </c>
      <c r="AX79" s="8" t="str">
        <f>VLOOKUP($B79,'raw data'!$A:$JI,$AF79+AX$2,FALSE())</f>
        <v>Not sure enough</v>
      </c>
      <c r="AY79" s="8" t="str">
        <f>VLOOKUP($B79,'raw data'!$A:$JI,$AF79+AY$2,FALSE())</f>
        <v>On average</v>
      </c>
      <c r="AZ79" s="8">
        <f>IF($G79="P1",ColumnsReferences!$B$9,ColumnsReferences!$C$9)</f>
        <v>166</v>
      </c>
      <c r="BA79" s="8">
        <f>VLOOKUP($B79,'raw data'!$A:$JI,$AZ79,FALSE())</f>
        <v>45.758000000000003</v>
      </c>
      <c r="BB79" s="8" t="str">
        <f>IF($G79="P2",VLOOKUP($B79,'raw data'!$A:$JI,$AZ79+2,FALSE()),"-99")</f>
        <v>Disagree</v>
      </c>
      <c r="BC79" s="8" t="str">
        <f>IF($G79="P1",VLOOKUP($B79,'raw data'!$A:$JI,$AZ79+BC$2,FALSE()),VLOOKUP($B79,'raw data'!$A:$JI,$AZ79+BC$2+1,FALSE()))</f>
        <v>Strongly agree</v>
      </c>
      <c r="BD79" s="8" t="str">
        <f>IF($G79="P1",VLOOKUP($B79,'raw data'!$A:$JI,$AZ79+BD$2,FALSE()),VLOOKUP($B79,'raw data'!$A:$JI,$AZ79+BD$2+1,FALSE()))</f>
        <v>Agree</v>
      </c>
      <c r="BE79" s="8" t="str">
        <f>IF($G79="P1",VLOOKUP($B79,'raw data'!$A:$JI,$AZ79+BE$2,FALSE()),VLOOKUP($B79,'raw data'!$A:$JI,$AZ79+BE$2+1,FALSE()))</f>
        <v>Agree</v>
      </c>
      <c r="BF79" s="8" t="str">
        <f>IF($G79="P1",VLOOKUP($B79,'raw data'!$A:$JI,$AZ79+BF$2,FALSE()),VLOOKUP($B79,'raw data'!$A:$JI,$AZ79+BF$2+1,FALSE()))</f>
        <v>Not certain</v>
      </c>
      <c r="BG79" s="8" t="str">
        <f>IF($G79="P1",VLOOKUP($B79,'raw data'!$A:$JI,$AZ79+BG$2,FALSE()),VLOOKUP($B79,'raw data'!$A:$JI,$AZ79+BG$2+1,FALSE()))</f>
        <v>Disagree</v>
      </c>
      <c r="BH79" s="8" t="str">
        <f>IF($G79="P1",IF($E79="Tabular",VLOOKUP($B79,'raw data'!$A:$JI,$AZ79+BH$2+2,FALSE()),VLOOKUP($B79,'raw data'!$A:$JI,$AZ79+BH$2,FALSE())),"-99")</f>
        <v>-99</v>
      </c>
      <c r="BI79" s="8" t="str">
        <f>IF($G79="P2",IF($E79="Tabular",VLOOKUP($B79,'raw data'!$A:$JI,$AZ79+BI$2+2,FALSE()),VLOOKUP($B79,'raw data'!$A:$JI,$AZ79+BI$2,FALSE())),"-99")</f>
        <v>Strongly disagree</v>
      </c>
      <c r="BJ79" s="8" t="str">
        <f>IF(G79="P1",IF($E79="Tabular",VLOOKUP($B79,'raw data'!$A:$JI,$AZ79+BJ$2+2,FALSE()),VLOOKUP($B79,'raw data'!$A:$JI,$AZ79+BJ$2,FALSE())),IF($E79="Tabular",VLOOKUP($B79,'raw data'!$A:$JI,$AZ79+BJ$2+3,FALSE()),VLOOKUP($B79,'raw data'!$A:$JI,$AZ79+BJ$2+1,FALSE())))</f>
        <v>Agree</v>
      </c>
      <c r="BK79" s="8" t="str">
        <f>IF(G79="P1",VLOOKUP($B79,'raw data'!$A:$JI,$AZ79+BK$2,FALSE()),VLOOKUP($B79,'raw data'!$A:$JI,$AZ79+BK$2+1,FALSE()))</f>
        <v>Strongly agree</v>
      </c>
    </row>
    <row r="80" spans="1:63" x14ac:dyDescent="0.2">
      <c r="A80" s="8" t="str">
        <f t="shared" si="6"/>
        <v>R_3m1zjFgs8IRVvHj-P1</v>
      </c>
      <c r="B80" s="8" t="s">
        <v>807</v>
      </c>
      <c r="C80" s="8">
        <f>VLOOKUP($B80,'raw data'!$A:$JI,7,FALSE())</f>
        <v>2387</v>
      </c>
      <c r="D80" s="8" t="str">
        <f>VLOOKUP($B80,'raw data'!$A:$JI,268,FALSE())</f>
        <v>Tabular-G2</v>
      </c>
      <c r="E80" s="8" t="str">
        <f t="shared" si="7"/>
        <v>Tabular</v>
      </c>
      <c r="F80" s="8" t="str">
        <f t="shared" si="8"/>
        <v>G2</v>
      </c>
      <c r="G80" s="8" t="s">
        <v>534</v>
      </c>
      <c r="H80" s="8">
        <f>VLOOKUP($B80,'raw data'!$A:$JI,21,FALSE())</f>
        <v>43.62</v>
      </c>
      <c r="I80" s="8">
        <f>VLOOKUP($B80,'raw data'!$A:$JI,26,FALSE())</f>
        <v>6.5369999999999999</v>
      </c>
      <c r="J80" s="8">
        <f>VLOOKUP($B80,'raw data'!$A:$JI,27+J$2,FALSE())</f>
        <v>23</v>
      </c>
      <c r="K80" s="8" t="str">
        <f>VLOOKUP($B80,'raw data'!$A:$JI,27+K$2,FALSE())</f>
        <v>Female</v>
      </c>
      <c r="L80" s="8" t="str">
        <f>VLOOKUP($B80,'raw data'!$A:$JI,27+L$2,FALSE())</f>
        <v>No</v>
      </c>
      <c r="M80" s="8" t="str">
        <f>VLOOKUP($B80,'raw data'!$A:$JI,27+M$2,FALSE())</f>
        <v>Advanced (C1)</v>
      </c>
      <c r="N80" s="8">
        <f>VLOOKUP($B80,'raw data'!$A:$JI,27+N$2,FALSE())</f>
        <v>5</v>
      </c>
      <c r="O80" s="8" t="str">
        <f>VLOOKUP($B80,'raw data'!$A:$JI,27+O$2,FALSE())</f>
        <v>Computer Science</v>
      </c>
      <c r="P80" s="8" t="str">
        <f>VLOOKUP($B80,'raw data'!$A:$JI,27+P$2,FALSE())</f>
        <v>No</v>
      </c>
      <c r="Q80" s="8">
        <f>VLOOKUP($B80,'raw data'!$A:$JI,27+Q$2,FALSE())</f>
        <v>0</v>
      </c>
      <c r="R80" s="8">
        <f>VLOOKUP($B80,'raw data'!$A:$JI,27+R$2,FALSE())</f>
        <v>0</v>
      </c>
      <c r="S80" s="8" t="str">
        <f>VLOOKUP($B80,'raw data'!$A:$JI,27+S$2,FALSE())</f>
        <v>No</v>
      </c>
      <c r="T80" s="8">
        <f>VLOOKUP($B80,'raw data'!$A:$JI,27+T$2,FALSE())</f>
        <v>0</v>
      </c>
      <c r="U80" s="8" t="str">
        <f>VLOOKUP($B80,'raw data'!$A:$JI,27+U$2,FALSE())</f>
        <v>CORAS</v>
      </c>
      <c r="V80" s="8">
        <f>VLOOKUP($B80,'raw data'!$A:$JI,27+V$2,FALSE())</f>
        <v>-99</v>
      </c>
      <c r="W80" s="8" t="str">
        <f>VLOOKUP($B80,'raw data'!$A:$JI,27+W$2,FALSE())</f>
        <v>Beginner</v>
      </c>
      <c r="X80" s="8" t="str">
        <f>VLOOKUP($B80,'raw data'!$A:$JI,27+X$2,FALSE())</f>
        <v>Novice</v>
      </c>
      <c r="Y80" s="8" t="str">
        <f>VLOOKUP($B80,'raw data'!$A:$JI,27+Y$2,FALSE())</f>
        <v>Novice</v>
      </c>
      <c r="Z80" s="8" t="str">
        <f>VLOOKUP($B80,'raw data'!$A:$JI,27+Z$2,FALSE())</f>
        <v>Novice</v>
      </c>
      <c r="AA80" s="8" t="str">
        <f>VLOOKUP($B80,'raw data'!$A:$JI,27+AA$2,FALSE())</f>
        <v>Beginner</v>
      </c>
      <c r="AB80" s="8" t="str">
        <f>VLOOKUP($B80,'raw data'!$A:$JI,27+AB$2,FALSE())</f>
        <v>Novice</v>
      </c>
      <c r="AC80" s="8" t="str">
        <f>VLOOKUP($B80,'raw data'!$A:$JI,27+AC$2,FALSE())</f>
        <v>Beginner</v>
      </c>
      <c r="AD80" s="8" t="str">
        <f>VLOOKUP($B80,'raw data'!$A:$JI,27+AD$2,FALSE())</f>
        <v>Beginner</v>
      </c>
      <c r="AE80" s="8">
        <f>IF($G80="P1",VLOOKUP($B80,'raw data'!$A:$JI,ColumnsReferences!$B$2,FALSE()),VLOOKUP($B80,'raw data'!$A:$JI,ColumnsReferences!$C$2,FALSE()))</f>
        <v>385.512</v>
      </c>
      <c r="AF80" s="8">
        <f>IF($G80="P1",VLOOKUP($D80,ColumnsReferences!$A:$C,2,FALSE()),VLOOKUP($D80,ColumnsReferences!$A:$C,3,FALSE()))</f>
        <v>203</v>
      </c>
      <c r="AG80" s="8">
        <f>VLOOKUP($B80,'raw data'!$A:$JI,$AF80,FALSE())</f>
        <v>763.49599999999998</v>
      </c>
      <c r="AH80" s="8" t="str">
        <f>VLOOKUP($B80,'raw data'!$A:$JI,$AF80+AH$2,FALSE())</f>
        <v>Lack of mechanisms for authentication of app,Weak malware protection</v>
      </c>
      <c r="AI80" s="8" t="str">
        <f>VLOOKUP($B80,'raw data'!$A:$JI,$AF80+AI$2,FALSE())</f>
        <v>Not sure enough</v>
      </c>
      <c r="AJ80" s="8" t="str">
        <f>VLOOKUP($B80,'raw data'!$A:$JI,$AF80+AJ$2,FALSE())</f>
        <v>Simple</v>
      </c>
      <c r="AK80" s="8" t="str">
        <f>VLOOKUP($B80,'raw data'!$A:$JI,$AF80+AK$2,FALSE())</f>
        <v>Unauthorized access to customer account via web application,Unauthorized transaction via web application</v>
      </c>
      <c r="AL80" s="8" t="str">
        <f>VLOOKUP($B80,'raw data'!$A:$JI,$AF80+AL$2,FALSE())</f>
        <v>Sure enough</v>
      </c>
      <c r="AM80" s="8" t="str">
        <f>VLOOKUP($B80,'raw data'!$A:$JI,$AF80+AM$2,FALSE())</f>
        <v>Simple</v>
      </c>
      <c r="AN80" s="8" t="str">
        <f>VLOOKUP($B80,'raw data'!$A:$JI,$AF80+AN$2,FALSE())</f>
        <v>Fake banking app offered on application store leads to alteration of transaction data,Keylogger installed on customer's computer leads to sniffing customer credentials,Spear-phishing attack on customers leads to sniffing customer credentials</v>
      </c>
      <c r="AO80" s="8" t="str">
        <f>VLOOKUP($B80,'raw data'!$A:$JI,$AF80+AO$2,FALSE())</f>
        <v>Sure enough</v>
      </c>
      <c r="AP80" s="8" t="str">
        <f>VLOOKUP($B80,'raw data'!$A:$JI,$AF80+AP$2,FALSE())</f>
        <v>Simple</v>
      </c>
      <c r="AQ80" s="8" t="str">
        <f>VLOOKUP($B80,'raw data'!$A:$JI,$AF80+AQ$2,FALSE())</f>
        <v>Cyber criminal,Immature technology</v>
      </c>
      <c r="AR80" s="8" t="str">
        <f>VLOOKUP($B80,'raw data'!$A:$JI,$AF80+AR$2,FALSE())</f>
        <v>Sure enough</v>
      </c>
      <c r="AS80" s="8" t="str">
        <f>VLOOKUP($B80,'raw data'!$A:$JI,$AF80+AS$2,FALSE())</f>
        <v>Simple</v>
      </c>
      <c r="AT80" s="8" t="str">
        <f>VLOOKUP($B80,'raw data'!$A:$JI,$AF80+AT$2,FALSE())</f>
        <v>Likely</v>
      </c>
      <c r="AU80" s="8" t="str">
        <f>VLOOKUP($B80,'raw data'!$A:$JI,$AF80+AU$2,FALSE())</f>
        <v>Not sure enough</v>
      </c>
      <c r="AV80" s="8" t="str">
        <f>VLOOKUP($B80,'raw data'!$A:$JI,$AF80+AV$2,FALSE())</f>
        <v>Simple</v>
      </c>
      <c r="AW80" s="8" t="str">
        <f>VLOOKUP($B80,'raw data'!$A:$JI,$AF80+AW$2,FALSE())</f>
        <v>Insufficient resilience,Poor security awareness,Use of web application,Weak malware protection</v>
      </c>
      <c r="AX80" s="8" t="str">
        <f>VLOOKUP($B80,'raw data'!$A:$JI,$AF80+AX$2,FALSE())</f>
        <v>Sure enough</v>
      </c>
      <c r="AY80" s="8" t="str">
        <f>VLOOKUP($B80,'raw data'!$A:$JI,$AF80+AY$2,FALSE())</f>
        <v>Simple</v>
      </c>
      <c r="AZ80" s="8">
        <f>IF($G80="P1",ColumnsReferences!$B$9,ColumnsReferences!$C$9)</f>
        <v>99</v>
      </c>
      <c r="BA80" s="8">
        <f>VLOOKUP($B80,'raw data'!$A:$JI,$AZ80,FALSE())</f>
        <v>45.203000000000003</v>
      </c>
      <c r="BB80" s="8" t="str">
        <f>IF($G80="P2",VLOOKUP($B80,'raw data'!$A:$JI,$AZ80+2,FALSE()),"-99")</f>
        <v>-99</v>
      </c>
      <c r="BC80" s="8" t="str">
        <f>IF($G80="P1",VLOOKUP($B80,'raw data'!$A:$JI,$AZ80+BC$2,FALSE()),VLOOKUP($B80,'raw data'!$A:$JI,$AZ80+BC$2+1,FALSE()))</f>
        <v>Strongly agree</v>
      </c>
      <c r="BD80" s="8" t="str">
        <f>IF($G80="P1",VLOOKUP($B80,'raw data'!$A:$JI,$AZ80+BD$2,FALSE()),VLOOKUP($B80,'raw data'!$A:$JI,$AZ80+BD$2+1,FALSE()))</f>
        <v>Agree</v>
      </c>
      <c r="BE80" s="8" t="str">
        <f>IF($G80="P1",VLOOKUP($B80,'raw data'!$A:$JI,$AZ80+BE$2,FALSE()),VLOOKUP($B80,'raw data'!$A:$JI,$AZ80+BE$2+1,FALSE()))</f>
        <v>Not certain</v>
      </c>
      <c r="BF80" s="8" t="str">
        <f>IF($G80="P1",VLOOKUP($B80,'raw data'!$A:$JI,$AZ80+BF$2,FALSE()),VLOOKUP($B80,'raw data'!$A:$JI,$AZ80+BF$2+1,FALSE()))</f>
        <v>Not certain</v>
      </c>
      <c r="BG80" s="8" t="str">
        <f>IF($G80="P1",VLOOKUP($B80,'raw data'!$A:$JI,$AZ80+BG$2,FALSE()),VLOOKUP($B80,'raw data'!$A:$JI,$AZ80+BG$2+1,FALSE()))</f>
        <v>Agree</v>
      </c>
      <c r="BH80" s="8" t="str">
        <f>IF($G80="P1",IF($E80="Tabular",VLOOKUP($B80,'raw data'!$A:$JI,$AZ80+BH$2+2,FALSE()),VLOOKUP($B80,'raw data'!$A:$JI,$AZ80+BH$2,FALSE())),"-99")</f>
        <v>Agree</v>
      </c>
      <c r="BI80" s="8" t="str">
        <f>IF($G80="P2",IF($E80="Tabular",VLOOKUP($B80,'raw data'!$A:$JI,$AZ80+BI$2+2,FALSE()),VLOOKUP($B80,'raw data'!$A:$JI,$AZ80+BI$2,FALSE())),"-99")</f>
        <v>-99</v>
      </c>
      <c r="BJ80" s="8" t="str">
        <f>IF(G80="P1",IF($E80="Tabular",VLOOKUP($B80,'raw data'!$A:$JI,$AZ80+BJ$2+2,FALSE()),VLOOKUP($B80,'raw data'!$A:$JI,$AZ80+BJ$2,FALSE())),IF($E80="Tabular",VLOOKUP($B80,'raw data'!$A:$JI,$AZ80+BJ$2+3,FALSE()),VLOOKUP($B80,'raw data'!$A:$JI,$AZ80+BJ$2+1,FALSE())))</f>
        <v>Agree</v>
      </c>
      <c r="BK80" s="8" t="str">
        <f>IF(G80="P1",VLOOKUP($B80,'raw data'!$A:$JI,$AZ80+BK$2,FALSE()),VLOOKUP($B80,'raw data'!$A:$JI,$AZ80+BK$2+1,FALSE()))</f>
        <v>Agree</v>
      </c>
    </row>
    <row r="81" spans="1:63" x14ac:dyDescent="0.2">
      <c r="A81" s="8" t="str">
        <f t="shared" si="6"/>
        <v>R_3m1zjFgs8IRVvHj-P2</v>
      </c>
      <c r="B81" s="8" t="s">
        <v>807</v>
      </c>
      <c r="C81" s="8">
        <f>VLOOKUP($B81,'raw data'!$A:$JI,7,FALSE())</f>
        <v>2387</v>
      </c>
      <c r="D81" s="8" t="str">
        <f>VLOOKUP($B81,'raw data'!$A:$JI,268,FALSE())</f>
        <v>Tabular-G2</v>
      </c>
      <c r="E81" s="8" t="str">
        <f t="shared" si="7"/>
        <v>Tabular</v>
      </c>
      <c r="F81" s="8" t="str">
        <f t="shared" si="8"/>
        <v>G2</v>
      </c>
      <c r="G81" s="10" t="s">
        <v>536</v>
      </c>
      <c r="H81" s="8">
        <f>VLOOKUP($B81,'raw data'!$A:$JI,21,FALSE())</f>
        <v>43.62</v>
      </c>
      <c r="I81" s="8">
        <f>VLOOKUP($B81,'raw data'!$A:$JI,26,FALSE())</f>
        <v>6.5369999999999999</v>
      </c>
      <c r="J81" s="8">
        <f>VLOOKUP($B81,'raw data'!$A:$JI,27+J$2,FALSE())</f>
        <v>23</v>
      </c>
      <c r="K81" s="8" t="str">
        <f>VLOOKUP($B81,'raw data'!$A:$JI,27+K$2,FALSE())</f>
        <v>Female</v>
      </c>
      <c r="L81" s="8" t="str">
        <f>VLOOKUP($B81,'raw data'!$A:$JI,27+L$2,FALSE())</f>
        <v>No</v>
      </c>
      <c r="M81" s="8" t="str">
        <f>VLOOKUP($B81,'raw data'!$A:$JI,27+M$2,FALSE())</f>
        <v>Advanced (C1)</v>
      </c>
      <c r="N81" s="8">
        <f>VLOOKUP($B81,'raw data'!$A:$JI,27+N$2,FALSE())</f>
        <v>5</v>
      </c>
      <c r="O81" s="8" t="str">
        <f>VLOOKUP($B81,'raw data'!$A:$JI,27+O$2,FALSE())</f>
        <v>Computer Science</v>
      </c>
      <c r="P81" s="8" t="str">
        <f>VLOOKUP($B81,'raw data'!$A:$JI,27+P$2,FALSE())</f>
        <v>No</v>
      </c>
      <c r="Q81" s="8">
        <f>VLOOKUP($B81,'raw data'!$A:$JI,27+Q$2,FALSE())</f>
        <v>0</v>
      </c>
      <c r="R81" s="8">
        <f>VLOOKUP($B81,'raw data'!$A:$JI,27+R$2,FALSE())</f>
        <v>0</v>
      </c>
      <c r="S81" s="8" t="str">
        <f>VLOOKUP($B81,'raw data'!$A:$JI,27+S$2,FALSE())</f>
        <v>No</v>
      </c>
      <c r="T81" s="8">
        <f>VLOOKUP($B81,'raw data'!$A:$JI,27+T$2,FALSE())</f>
        <v>0</v>
      </c>
      <c r="U81" s="8" t="str">
        <f>VLOOKUP($B81,'raw data'!$A:$JI,27+U$2,FALSE())</f>
        <v>CORAS</v>
      </c>
      <c r="V81" s="8">
        <f>VLOOKUP($B81,'raw data'!$A:$JI,27+V$2,FALSE())</f>
        <v>-99</v>
      </c>
      <c r="W81" s="8" t="str">
        <f>VLOOKUP($B81,'raw data'!$A:$JI,27+W$2,FALSE())</f>
        <v>Beginner</v>
      </c>
      <c r="X81" s="8" t="str">
        <f>VLOOKUP($B81,'raw data'!$A:$JI,27+X$2,FALSE())</f>
        <v>Novice</v>
      </c>
      <c r="Y81" s="8" t="str">
        <f>VLOOKUP($B81,'raw data'!$A:$JI,27+Y$2,FALSE())</f>
        <v>Novice</v>
      </c>
      <c r="Z81" s="8" t="str">
        <f>VLOOKUP($B81,'raw data'!$A:$JI,27+Z$2,FALSE())</f>
        <v>Novice</v>
      </c>
      <c r="AA81" s="8" t="str">
        <f>VLOOKUP($B81,'raw data'!$A:$JI,27+AA$2,FALSE())</f>
        <v>Beginner</v>
      </c>
      <c r="AB81" s="8" t="str">
        <f>VLOOKUP($B81,'raw data'!$A:$JI,27+AB$2,FALSE())</f>
        <v>Novice</v>
      </c>
      <c r="AC81" s="8" t="str">
        <f>VLOOKUP($B81,'raw data'!$A:$JI,27+AC$2,FALSE())</f>
        <v>Beginner</v>
      </c>
      <c r="AD81" s="8" t="str">
        <f>VLOOKUP($B81,'raw data'!$A:$JI,27+AD$2,FALSE())</f>
        <v>Beginner</v>
      </c>
      <c r="AE81" s="8">
        <f>IF($G81="P1",VLOOKUP($B81,'raw data'!$A:$JI,ColumnsReferences!$B$2,FALSE()),VLOOKUP($B81,'raw data'!$A:$JI,ColumnsReferences!$C$2,FALSE()))</f>
        <v>300.00400000000002</v>
      </c>
      <c r="AF81" s="8">
        <f>IF($G81="P1",VLOOKUP($D81,ColumnsReferences!$A:$C,2,FALSE()),VLOOKUP($D81,ColumnsReferences!$A:$C,3,FALSE()))</f>
        <v>247</v>
      </c>
      <c r="AG81" s="8">
        <f>VLOOKUP($B81,'raw data'!$A:$JI,$AF81,FALSE())</f>
        <v>621.37400000000002</v>
      </c>
      <c r="AH81" s="8" t="str">
        <f>VLOOKUP($B81,'raw data'!$A:$JI,$AF81+AH$2,FALSE())</f>
        <v>Catastrophic,Critical,Severe</v>
      </c>
      <c r="AI81" s="8" t="str">
        <f>VLOOKUP($B81,'raw data'!$A:$JI,$AF81+AI$2,FALSE())</f>
        <v>Unsure</v>
      </c>
      <c r="AJ81" s="8" t="str">
        <f>VLOOKUP($B81,'raw data'!$A:$JI,$AF81+AJ$2,FALSE())</f>
        <v>Simple</v>
      </c>
      <c r="AK81" s="8" t="str">
        <f>VLOOKUP($B81,'raw data'!$A:$JI,$AF81+AK$2,FALSE())</f>
        <v>Availability of service,Confidentiality of customer data</v>
      </c>
      <c r="AL81" s="8" t="str">
        <f>VLOOKUP($B81,'raw data'!$A:$JI,$AF81+AL$2,FALSE())</f>
        <v>Unsure</v>
      </c>
      <c r="AM81" s="8" t="str">
        <f>VLOOKUP($B81,'raw data'!$A:$JI,$AF81+AM$2,FALSE())</f>
        <v>Simple</v>
      </c>
      <c r="AN81" s="8" t="str">
        <f>VLOOKUP($B81,'raw data'!$A:$JI,$AF81+AN$2,FALSE())</f>
        <v>Regularly inform customers about security best practices,Strengthen authentication of transaction in web application</v>
      </c>
      <c r="AO81" s="8" t="str">
        <f>VLOOKUP($B81,'raw data'!$A:$JI,$AF81+AO$2,FALSE())</f>
        <v>Not sure enough</v>
      </c>
      <c r="AP81" s="8" t="str">
        <f>VLOOKUP($B81,'raw data'!$A:$JI,$AF81+AP$2,FALSE())</f>
        <v>Simple</v>
      </c>
      <c r="AQ81" s="8" t="str">
        <f>VLOOKUP($B81,'raw data'!$A:$JI,$AF81+AQ$2,FALSE())</f>
        <v>Minor</v>
      </c>
      <c r="AR81" s="8" t="str">
        <f>VLOOKUP($B81,'raw data'!$A:$JI,$AF81+AR$2,FALSE())</f>
        <v>Unsure</v>
      </c>
      <c r="AS81" s="8" t="str">
        <f>VLOOKUP($B81,'raw data'!$A:$JI,$AF81+AS$2,FALSE())</f>
        <v>Simple</v>
      </c>
      <c r="AT81" s="8" t="str">
        <f>VLOOKUP($B81,'raw data'!$A:$JI,$AF81+AT$2,FALSE())</f>
        <v>Keylogger installed on customer's computer leads to sniffing customer credentials,Unauthorized transaction via web application</v>
      </c>
      <c r="AU81" s="8" t="str">
        <f>VLOOKUP($B81,'raw data'!$A:$JI,$AF81+AU$2,FALSE())</f>
        <v>Unsure</v>
      </c>
      <c r="AV81" s="8" t="str">
        <f>VLOOKUP($B81,'raw data'!$A:$JI,$AF81+AV$2,FALSE())</f>
        <v>Simple</v>
      </c>
      <c r="AW81" s="8" t="str">
        <f>VLOOKUP($B81,'raw data'!$A:$JI,$AF81+AW$2,FALSE())</f>
        <v>Severe</v>
      </c>
      <c r="AX81" s="8" t="str">
        <f>VLOOKUP($B81,'raw data'!$A:$JI,$AF81+AX$2,FALSE())</f>
        <v>Unsure</v>
      </c>
      <c r="AY81" s="8" t="str">
        <f>VLOOKUP($B81,'raw data'!$A:$JI,$AF81+AY$2,FALSE())</f>
        <v>On average</v>
      </c>
      <c r="AZ81" s="8">
        <f>IF($G81="P1",ColumnsReferences!$B$9,ColumnsReferences!$C$9)</f>
        <v>166</v>
      </c>
      <c r="BA81" s="8">
        <f>VLOOKUP($B81,'raw data'!$A:$JI,$AZ81,FALSE())</f>
        <v>28.66</v>
      </c>
      <c r="BB81" s="8" t="str">
        <f>IF($G81="P2",VLOOKUP($B81,'raw data'!$A:$JI,$AZ81+2,FALSE()),"-99")</f>
        <v>Not certain</v>
      </c>
      <c r="BC81" s="8" t="str">
        <f>IF($G81="P1",VLOOKUP($B81,'raw data'!$A:$JI,$AZ81+BC$2,FALSE()),VLOOKUP($B81,'raw data'!$A:$JI,$AZ81+BC$2+1,FALSE()))</f>
        <v>Strongly agree</v>
      </c>
      <c r="BD81" s="8" t="str">
        <f>IF($G81="P1",VLOOKUP($B81,'raw data'!$A:$JI,$AZ81+BD$2,FALSE()),VLOOKUP($B81,'raw data'!$A:$JI,$AZ81+BD$2+1,FALSE()))</f>
        <v>Strongly agree</v>
      </c>
      <c r="BE81" s="8" t="str">
        <f>IF($G81="P1",VLOOKUP($B81,'raw data'!$A:$JI,$AZ81+BE$2,FALSE()),VLOOKUP($B81,'raw data'!$A:$JI,$AZ81+BE$2+1,FALSE()))</f>
        <v>Strongly agree</v>
      </c>
      <c r="BF81" s="8" t="str">
        <f>IF($G81="P1",VLOOKUP($B81,'raw data'!$A:$JI,$AZ81+BF$2,FALSE()),VLOOKUP($B81,'raw data'!$A:$JI,$AZ81+BF$2+1,FALSE()))</f>
        <v>Strongly agree</v>
      </c>
      <c r="BG81" s="8" t="str">
        <f>IF($G81="P1",VLOOKUP($B81,'raw data'!$A:$JI,$AZ81+BG$2,FALSE()),VLOOKUP($B81,'raw data'!$A:$JI,$AZ81+BG$2+1,FALSE()))</f>
        <v>Disagree</v>
      </c>
      <c r="BH81" s="8" t="str">
        <f>IF($G81="P1",IF($E81="Tabular",VLOOKUP($B81,'raw data'!$A:$JI,$AZ81+BH$2+2,FALSE()),VLOOKUP($B81,'raw data'!$A:$JI,$AZ81+BH$2,FALSE())),"-99")</f>
        <v>-99</v>
      </c>
      <c r="BI81" s="8" t="str">
        <f>IF($G81="P2",IF($E81="Tabular",VLOOKUP($B81,'raw data'!$A:$JI,$AZ81+BI$2+2,FALSE()),VLOOKUP($B81,'raw data'!$A:$JI,$AZ81+BI$2,FALSE())),"-99")</f>
        <v>Disagree</v>
      </c>
      <c r="BJ81" s="8" t="str">
        <f>IF(G81="P1",IF($E81="Tabular",VLOOKUP($B81,'raw data'!$A:$JI,$AZ81+BJ$2+2,FALSE()),VLOOKUP($B81,'raw data'!$A:$JI,$AZ81+BJ$2,FALSE())),IF($E81="Tabular",VLOOKUP($B81,'raw data'!$A:$JI,$AZ81+BJ$2+3,FALSE()),VLOOKUP($B81,'raw data'!$A:$JI,$AZ81+BJ$2+1,FALSE())))</f>
        <v>Agree</v>
      </c>
      <c r="BK81" s="8" t="str">
        <f>IF(G81="P1",VLOOKUP($B81,'raw data'!$A:$JI,$AZ81+BK$2,FALSE()),VLOOKUP($B81,'raw data'!$A:$JI,$AZ81+BK$2+1,FALSE()))</f>
        <v>Agree</v>
      </c>
    </row>
    <row r="82" spans="1:63" x14ac:dyDescent="0.2">
      <c r="A82" s="8" t="str">
        <f t="shared" si="6"/>
        <v>R_3MPuGkPudSdqO6Q-P1</v>
      </c>
      <c r="B82" s="8" t="s">
        <v>798</v>
      </c>
      <c r="C82" s="8">
        <f>VLOOKUP($B82,'raw data'!$A:$JI,7,FALSE())</f>
        <v>2490</v>
      </c>
      <c r="D82" s="8" t="str">
        <f>VLOOKUP($B82,'raw data'!$A:$JI,268,FALSE())</f>
        <v>CORAS-G2</v>
      </c>
      <c r="E82" s="8" t="str">
        <f t="shared" si="7"/>
        <v>CORAS</v>
      </c>
      <c r="F82" s="8" t="str">
        <f t="shared" si="8"/>
        <v>G2</v>
      </c>
      <c r="G82" s="8" t="s">
        <v>534</v>
      </c>
      <c r="H82" s="8">
        <f>VLOOKUP($B82,'raw data'!$A:$JI,21,FALSE())</f>
        <v>139.042</v>
      </c>
      <c r="I82" s="8">
        <f>VLOOKUP($B82,'raw data'!$A:$JI,26,FALSE())</f>
        <v>18.082000000000001</v>
      </c>
      <c r="J82" s="8">
        <f>VLOOKUP($B82,'raw data'!$A:$JI,27+J$2,FALSE())</f>
        <v>22</v>
      </c>
      <c r="K82" s="8" t="str">
        <f>VLOOKUP($B82,'raw data'!$A:$JI,27+K$2,FALSE())</f>
        <v>Male</v>
      </c>
      <c r="L82" s="8" t="str">
        <f>VLOOKUP($B82,'raw data'!$A:$JI,27+L$2,FALSE())</f>
        <v>No</v>
      </c>
      <c r="M82" s="8" t="str">
        <f>VLOOKUP($B82,'raw data'!$A:$JI,27+M$2,FALSE())</f>
        <v>Intermediate (B1)</v>
      </c>
      <c r="N82" s="8">
        <f>VLOOKUP($B82,'raw data'!$A:$JI,27+N$2,FALSE())</f>
        <v>3</v>
      </c>
      <c r="O82" s="8" t="str">
        <f>VLOOKUP($B82,'raw data'!$A:$JI,27+O$2,FALSE())</f>
        <v>Computer Science</v>
      </c>
      <c r="P82" s="8" t="str">
        <f>VLOOKUP($B82,'raw data'!$A:$JI,27+P$2,FALSE())</f>
        <v>No</v>
      </c>
      <c r="Q82" s="8">
        <f>VLOOKUP($B82,'raw data'!$A:$JI,27+Q$2,FALSE())</f>
        <v>0</v>
      </c>
      <c r="R82" s="8">
        <f>VLOOKUP($B82,'raw data'!$A:$JI,27+R$2,FALSE())</f>
        <v>0</v>
      </c>
      <c r="S82" s="8" t="str">
        <f>VLOOKUP($B82,'raw data'!$A:$JI,27+S$2,FALSE())</f>
        <v>No</v>
      </c>
      <c r="T82" s="8">
        <f>VLOOKUP($B82,'raw data'!$A:$JI,27+T$2,FALSE())</f>
        <v>0</v>
      </c>
      <c r="U82" s="8" t="str">
        <f>VLOOKUP($B82,'raw data'!$A:$JI,27+U$2,FALSE())</f>
        <v>None</v>
      </c>
      <c r="V82" s="8">
        <f>VLOOKUP($B82,'raw data'!$A:$JI,27+V$2,FALSE())</f>
        <v>-99</v>
      </c>
      <c r="W82" s="8" t="str">
        <f>VLOOKUP($B82,'raw data'!$A:$JI,27+W$2,FALSE())</f>
        <v>Beginner</v>
      </c>
      <c r="X82" s="8" t="str">
        <f>VLOOKUP($B82,'raw data'!$A:$JI,27+X$2,FALSE())</f>
        <v>Competent</v>
      </c>
      <c r="Y82" s="8" t="str">
        <f>VLOOKUP($B82,'raw data'!$A:$JI,27+Y$2,FALSE())</f>
        <v>Beginner</v>
      </c>
      <c r="Z82" s="8" t="str">
        <f>VLOOKUP($B82,'raw data'!$A:$JI,27+Z$2,FALSE())</f>
        <v>Beginner</v>
      </c>
      <c r="AA82" s="8" t="str">
        <f>VLOOKUP($B82,'raw data'!$A:$JI,27+AA$2,FALSE())</f>
        <v>Beginner</v>
      </c>
      <c r="AB82" s="8" t="str">
        <f>VLOOKUP($B82,'raw data'!$A:$JI,27+AB$2,FALSE())</f>
        <v>Beginner</v>
      </c>
      <c r="AC82" s="8" t="str">
        <f>VLOOKUP($B82,'raw data'!$A:$JI,27+AC$2,FALSE())</f>
        <v>Competent</v>
      </c>
      <c r="AD82" s="8" t="str">
        <f>VLOOKUP($B82,'raw data'!$A:$JI,27+AD$2,FALSE())</f>
        <v>Beginner</v>
      </c>
      <c r="AE82" s="8">
        <f>IF($G82="P1",VLOOKUP($B82,'raw data'!$A:$JI,ColumnsReferences!$B$2,FALSE()),VLOOKUP($B82,'raw data'!$A:$JI,ColumnsReferences!$C$2,FALSE()))</f>
        <v>534.33799999999997</v>
      </c>
      <c r="AF82" s="8">
        <f>IF($G82="P1",VLOOKUP($D82,ColumnsReferences!$A:$C,2,FALSE()),VLOOKUP($D82,ColumnsReferences!$A:$C,3,FALSE()))</f>
        <v>77</v>
      </c>
      <c r="AG82" s="8">
        <f>VLOOKUP($B82,'raw data'!$A:$JI,$AF82,FALSE())</f>
        <v>826.04600000000005</v>
      </c>
      <c r="AH82" s="8" t="str">
        <f>VLOOKUP($B82,'raw data'!$A:$JI,$AF82+AH$2,FALSE())</f>
        <v>Lack of mechanisms for authentication of app,Weak malware protection</v>
      </c>
      <c r="AI82" s="8" t="str">
        <f>VLOOKUP($B82,'raw data'!$A:$JI,$AF82+AI$2,FALSE())</f>
        <v>Sure</v>
      </c>
      <c r="AJ82" s="8" t="str">
        <f>VLOOKUP($B82,'raw data'!$A:$JI,$AF82+AJ$2,FALSE())</f>
        <v>Simple</v>
      </c>
      <c r="AK82" s="8" t="str">
        <f>VLOOKUP($B82,'raw data'!$A:$JI,$AF82+AK$2,FALSE())</f>
        <v>Unauthorized access to customer account via fake app,Unauthorized access to customer account via web application,Unauthorized transaction via web application</v>
      </c>
      <c r="AL82" s="8" t="str">
        <f>VLOOKUP($B82,'raw data'!$A:$JI,$AF82+AL$2,FALSE())</f>
        <v>Sure</v>
      </c>
      <c r="AM82" s="8" t="str">
        <f>VLOOKUP($B82,'raw data'!$A:$JI,$AF82+AM$2,FALSE())</f>
        <v>Simple</v>
      </c>
      <c r="AN82" s="8" t="str">
        <f>VLOOKUP($B82,'raw data'!$A:$JI,$AF82+AN$2,FALSE())</f>
        <v>Fake banking app offered on application store,Keylogger installed on computer,Spear-phishing attack on customers</v>
      </c>
      <c r="AO82" s="8" t="str">
        <f>VLOOKUP($B82,'raw data'!$A:$JI,$AF82+AO$2,FALSE())</f>
        <v>Sure</v>
      </c>
      <c r="AP82" s="8" t="str">
        <f>VLOOKUP($B82,'raw data'!$A:$JI,$AF82+AP$2,FALSE())</f>
        <v>Simple</v>
      </c>
      <c r="AQ82" s="8" t="str">
        <f>VLOOKUP($B82,'raw data'!$A:$JI,$AF82+AQ$2,FALSE())</f>
        <v>Customer's browser infected by Trojan,Fake banking app offered on application store,Hacker alters transaction data,Keylogger installed on computer,Sniffing of customer credentials,Spear-phishing attack on customers</v>
      </c>
      <c r="AR82" s="8" t="str">
        <f>VLOOKUP($B82,'raw data'!$A:$JI,$AF82+AR$2,FALSE())</f>
        <v>Sure</v>
      </c>
      <c r="AS82" s="8" t="str">
        <f>VLOOKUP($B82,'raw data'!$A:$JI,$AF82+AS$2,FALSE())</f>
        <v>Simple</v>
      </c>
      <c r="AT82" s="8" t="str">
        <f>VLOOKUP($B82,'raw data'!$A:$JI,$AF82+AT$2,FALSE())</f>
        <v>Minor</v>
      </c>
      <c r="AU82" s="8" t="str">
        <f>VLOOKUP($B82,'raw data'!$A:$JI,$AF82+AU$2,FALSE())</f>
        <v>Very sure</v>
      </c>
      <c r="AV82" s="8" t="str">
        <f>VLOOKUP($B82,'raw data'!$A:$JI,$AF82+AV$2,FALSE())</f>
        <v>Very simple</v>
      </c>
      <c r="AW82" s="8" t="str">
        <f>VLOOKUP($B82,'raw data'!$A:$JI,$AF82+AW$2,FALSE())</f>
        <v>Poor security awareness,Weak malware protection</v>
      </c>
      <c r="AX82" s="8" t="str">
        <f>VLOOKUP($B82,'raw data'!$A:$JI,$AF82+AX$2,FALSE())</f>
        <v>Very sure</v>
      </c>
      <c r="AY82" s="8" t="str">
        <f>VLOOKUP($B82,'raw data'!$A:$JI,$AF82+AY$2,FALSE())</f>
        <v>Very simple</v>
      </c>
      <c r="AZ82" s="8">
        <f>IF($G82="P1",ColumnsReferences!$B$9,ColumnsReferences!$C$9)</f>
        <v>99</v>
      </c>
      <c r="BA82" s="8">
        <f>VLOOKUP($B82,'raw data'!$A:$JI,$AZ82,FALSE())</f>
        <v>35.017000000000003</v>
      </c>
      <c r="BB82" s="8" t="str">
        <f>IF($G82="P2",VLOOKUP($B82,'raw data'!$A:$JI,$AZ82+2,FALSE()),"-99")</f>
        <v>-99</v>
      </c>
      <c r="BC82" s="8" t="str">
        <f>IF($G82="P1",VLOOKUP($B82,'raw data'!$A:$JI,$AZ82+BC$2,FALSE()),VLOOKUP($B82,'raw data'!$A:$JI,$AZ82+BC$2+1,FALSE()))</f>
        <v>Agree</v>
      </c>
      <c r="BD82" s="8" t="str">
        <f>IF($G82="P1",VLOOKUP($B82,'raw data'!$A:$JI,$AZ82+BD$2,FALSE()),VLOOKUP($B82,'raw data'!$A:$JI,$AZ82+BD$2+1,FALSE()))</f>
        <v>Not certain</v>
      </c>
      <c r="BE82" s="8" t="str">
        <f>IF($G82="P1",VLOOKUP($B82,'raw data'!$A:$JI,$AZ82+BE$2,FALSE()),VLOOKUP($B82,'raw data'!$A:$JI,$AZ82+BE$2+1,FALSE()))</f>
        <v>Agree</v>
      </c>
      <c r="BF82" s="8" t="str">
        <f>IF($G82="P1",VLOOKUP($B82,'raw data'!$A:$JI,$AZ82+BF$2,FALSE()),VLOOKUP($B82,'raw data'!$A:$JI,$AZ82+BF$2+1,FALSE()))</f>
        <v>Agree</v>
      </c>
      <c r="BG82" s="8" t="str">
        <f>IF($G82="P1",VLOOKUP($B82,'raw data'!$A:$JI,$AZ82+BG$2,FALSE()),VLOOKUP($B82,'raw data'!$A:$JI,$AZ82+BG$2+1,FALSE()))</f>
        <v>Agree</v>
      </c>
      <c r="BH82" s="8" t="str">
        <f>IF($G82="P1",IF($E82="Tabular",VLOOKUP($B82,'raw data'!$A:$JI,$AZ82+BH$2+2,FALSE()),VLOOKUP($B82,'raw data'!$A:$JI,$AZ82+BH$2,FALSE())),"-99")</f>
        <v>Agree</v>
      </c>
      <c r="BI82" s="8" t="str">
        <f>IF($G82="P2",IF($E82="Tabular",VLOOKUP($B82,'raw data'!$A:$JI,$AZ82+BI$2+2,FALSE()),VLOOKUP($B82,'raw data'!$A:$JI,$AZ82+BI$2,FALSE())),"-99")</f>
        <v>-99</v>
      </c>
      <c r="BJ82" s="8" t="str">
        <f>IF(G82="P1",IF($E82="Tabular",VLOOKUP($B82,'raw data'!$A:$JI,$AZ82+BJ$2+2,FALSE()),VLOOKUP($B82,'raw data'!$A:$JI,$AZ82+BJ$2,FALSE())),IF($E82="Tabular",VLOOKUP($B82,'raw data'!$A:$JI,$AZ82+BJ$2+3,FALSE()),VLOOKUP($B82,'raw data'!$A:$JI,$AZ82+BJ$2+1,FALSE())))</f>
        <v>Agree</v>
      </c>
      <c r="BK82" s="8" t="str">
        <f>IF(G82="P1",VLOOKUP($B82,'raw data'!$A:$JI,$AZ82+BK$2,FALSE()),VLOOKUP($B82,'raw data'!$A:$JI,$AZ82+BK$2+1,FALSE()))</f>
        <v>Agree</v>
      </c>
    </row>
    <row r="83" spans="1:63" x14ac:dyDescent="0.2">
      <c r="A83" s="8" t="str">
        <f t="shared" si="6"/>
        <v>R_3MPuGkPudSdqO6Q-P2</v>
      </c>
      <c r="B83" s="8" t="s">
        <v>798</v>
      </c>
      <c r="C83" s="8">
        <f>VLOOKUP($B83,'raw data'!$A:$JI,7,FALSE())</f>
        <v>2490</v>
      </c>
      <c r="D83" s="8" t="str">
        <f>VLOOKUP($B83,'raw data'!$A:$JI,268,FALSE())</f>
        <v>CORAS-G2</v>
      </c>
      <c r="E83" s="8" t="str">
        <f t="shared" si="7"/>
        <v>CORAS</v>
      </c>
      <c r="F83" s="8" t="str">
        <f t="shared" si="8"/>
        <v>G2</v>
      </c>
      <c r="G83" s="10" t="s">
        <v>536</v>
      </c>
      <c r="H83" s="8">
        <f>VLOOKUP($B83,'raw data'!$A:$JI,21,FALSE())</f>
        <v>139.042</v>
      </c>
      <c r="I83" s="8">
        <f>VLOOKUP($B83,'raw data'!$A:$JI,26,FALSE())</f>
        <v>18.082000000000001</v>
      </c>
      <c r="J83" s="8">
        <f>VLOOKUP($B83,'raw data'!$A:$JI,27+J$2,FALSE())</f>
        <v>22</v>
      </c>
      <c r="K83" s="8" t="str">
        <f>VLOOKUP($B83,'raw data'!$A:$JI,27+K$2,FALSE())</f>
        <v>Male</v>
      </c>
      <c r="L83" s="8" t="str">
        <f>VLOOKUP($B83,'raw data'!$A:$JI,27+L$2,FALSE())</f>
        <v>No</v>
      </c>
      <c r="M83" s="8" t="str">
        <f>VLOOKUP($B83,'raw data'!$A:$JI,27+M$2,FALSE())</f>
        <v>Intermediate (B1)</v>
      </c>
      <c r="N83" s="8">
        <f>VLOOKUP($B83,'raw data'!$A:$JI,27+N$2,FALSE())</f>
        <v>3</v>
      </c>
      <c r="O83" s="8" t="str">
        <f>VLOOKUP($B83,'raw data'!$A:$JI,27+O$2,FALSE())</f>
        <v>Computer Science</v>
      </c>
      <c r="P83" s="8" t="str">
        <f>VLOOKUP($B83,'raw data'!$A:$JI,27+P$2,FALSE())</f>
        <v>No</v>
      </c>
      <c r="Q83" s="8">
        <f>VLOOKUP($B83,'raw data'!$A:$JI,27+Q$2,FALSE())</f>
        <v>0</v>
      </c>
      <c r="R83" s="8">
        <f>VLOOKUP($B83,'raw data'!$A:$JI,27+R$2,FALSE())</f>
        <v>0</v>
      </c>
      <c r="S83" s="8" t="str">
        <f>VLOOKUP($B83,'raw data'!$A:$JI,27+S$2,FALSE())</f>
        <v>No</v>
      </c>
      <c r="T83" s="8">
        <f>VLOOKUP($B83,'raw data'!$A:$JI,27+T$2,FALSE())</f>
        <v>0</v>
      </c>
      <c r="U83" s="8" t="str">
        <f>VLOOKUP($B83,'raw data'!$A:$JI,27+U$2,FALSE())</f>
        <v>None</v>
      </c>
      <c r="V83" s="8">
        <f>VLOOKUP($B83,'raw data'!$A:$JI,27+V$2,FALSE())</f>
        <v>-99</v>
      </c>
      <c r="W83" s="8" t="str">
        <f>VLOOKUP($B83,'raw data'!$A:$JI,27+W$2,FALSE())</f>
        <v>Beginner</v>
      </c>
      <c r="X83" s="8" t="str">
        <f>VLOOKUP($B83,'raw data'!$A:$JI,27+X$2,FALSE())</f>
        <v>Competent</v>
      </c>
      <c r="Y83" s="8" t="str">
        <f>VLOOKUP($B83,'raw data'!$A:$JI,27+Y$2,FALSE())</f>
        <v>Beginner</v>
      </c>
      <c r="Z83" s="8" t="str">
        <f>VLOOKUP($B83,'raw data'!$A:$JI,27+Z$2,FALSE())</f>
        <v>Beginner</v>
      </c>
      <c r="AA83" s="8" t="str">
        <f>VLOOKUP($B83,'raw data'!$A:$JI,27+AA$2,FALSE())</f>
        <v>Beginner</v>
      </c>
      <c r="AB83" s="8" t="str">
        <f>VLOOKUP($B83,'raw data'!$A:$JI,27+AB$2,FALSE())</f>
        <v>Beginner</v>
      </c>
      <c r="AC83" s="8" t="str">
        <f>VLOOKUP($B83,'raw data'!$A:$JI,27+AC$2,FALSE())</f>
        <v>Competent</v>
      </c>
      <c r="AD83" s="8" t="str">
        <f>VLOOKUP($B83,'raw data'!$A:$JI,27+AD$2,FALSE())</f>
        <v>Beginner</v>
      </c>
      <c r="AE83" s="8">
        <f>IF($G83="P1",VLOOKUP($B83,'raw data'!$A:$JI,ColumnsReferences!$B$2,FALSE()),VLOOKUP($B83,'raw data'!$A:$JI,ColumnsReferences!$C$2,FALSE()))</f>
        <v>300.00400000000002</v>
      </c>
      <c r="AF83" s="8">
        <f>IF($G83="P1",VLOOKUP($D83,ColumnsReferences!$A:$C,2,FALSE()),VLOOKUP($D83,ColumnsReferences!$A:$C,3,FALSE()))</f>
        <v>144</v>
      </c>
      <c r="AG83" s="8">
        <f>VLOOKUP($B83,'raw data'!$A:$JI,$AF83,FALSE())</f>
        <v>407.66699999999997</v>
      </c>
      <c r="AH83" s="8" t="str">
        <f>VLOOKUP($B83,'raw data'!$A:$JI,$AF83+AH$2,FALSE())</f>
        <v>Minor</v>
      </c>
      <c r="AI83" s="8" t="str">
        <f>VLOOKUP($B83,'raw data'!$A:$JI,$AF83+AI$2,FALSE())</f>
        <v>Sure enough</v>
      </c>
      <c r="AJ83" s="8" t="str">
        <f>VLOOKUP($B83,'raw data'!$A:$JI,$AF83+AJ$2,FALSE())</f>
        <v>On average</v>
      </c>
      <c r="AK83" s="8" t="str">
        <f>VLOOKUP($B83,'raw data'!$A:$JI,$AF83+AK$2,FALSE())</f>
        <v>Availability of service,Confidentiality of customer data,Integrity of account data,User authenticity</v>
      </c>
      <c r="AL83" s="8" t="str">
        <f>VLOOKUP($B83,'raw data'!$A:$JI,$AF83+AL$2,FALSE())</f>
        <v>Sure enough</v>
      </c>
      <c r="AM83" s="8" t="str">
        <f>VLOOKUP($B83,'raw data'!$A:$JI,$AF83+AM$2,FALSE())</f>
        <v>On average</v>
      </c>
      <c r="AN83" s="8" t="str">
        <f>VLOOKUP($B83,'raw data'!$A:$JI,$AF83+AN$2,FALSE())</f>
        <v>Conduct regular searches for fake apps,Regularly inform customers about security best practices</v>
      </c>
      <c r="AO83" s="8" t="str">
        <f>VLOOKUP($B83,'raw data'!$A:$JI,$AF83+AO$2,FALSE())</f>
        <v>Sure</v>
      </c>
      <c r="AP83" s="8" t="str">
        <f>VLOOKUP($B83,'raw data'!$A:$JI,$AF83+AP$2,FALSE())</f>
        <v>Simple</v>
      </c>
      <c r="AQ83" s="8" t="str">
        <f>VLOOKUP($B83,'raw data'!$A:$JI,$AF83+AQ$2,FALSE())</f>
        <v>Severe</v>
      </c>
      <c r="AR83" s="8" t="str">
        <f>VLOOKUP($B83,'raw data'!$A:$JI,$AF83+AR$2,FALSE())</f>
        <v>Sure enough</v>
      </c>
      <c r="AS83" s="8" t="str">
        <f>VLOOKUP($B83,'raw data'!$A:$JI,$AF83+AS$2,FALSE())</f>
        <v>On average</v>
      </c>
      <c r="AT83" s="8" t="str">
        <f>VLOOKUP($B83,'raw data'!$A:$JI,$AF83+AT$2,FALSE())</f>
        <v>Unauthorized access to customer account via fake app,Unauthorized access to customer account via web application,Unauthorized transaction via web application</v>
      </c>
      <c r="AU83" s="8" t="str">
        <f>VLOOKUP($B83,'raw data'!$A:$JI,$AF83+AU$2,FALSE())</f>
        <v>Not sure enough</v>
      </c>
      <c r="AV83" s="8" t="str">
        <f>VLOOKUP($B83,'raw data'!$A:$JI,$AF83+AV$2,FALSE())</f>
        <v>Difficult</v>
      </c>
      <c r="AW83" s="8" t="str">
        <f>VLOOKUP($B83,'raw data'!$A:$JI,$AF83+AW$2,FALSE())</f>
        <v>Severe</v>
      </c>
      <c r="AX83" s="8" t="str">
        <f>VLOOKUP($B83,'raw data'!$A:$JI,$AF83+AX$2,FALSE())</f>
        <v>Sure</v>
      </c>
      <c r="AY83" s="8" t="str">
        <f>VLOOKUP($B83,'raw data'!$A:$JI,$AF83+AY$2,FALSE())</f>
        <v>Simple</v>
      </c>
      <c r="AZ83" s="8">
        <f>IF($G83="P1",ColumnsReferences!$B$9,ColumnsReferences!$C$9)</f>
        <v>166</v>
      </c>
      <c r="BA83" s="8">
        <f>VLOOKUP($B83,'raw data'!$A:$JI,$AZ83,FALSE())</f>
        <v>28.321999999999999</v>
      </c>
      <c r="BB83" s="8" t="str">
        <f>IF($G83="P2",VLOOKUP($B83,'raw data'!$A:$JI,$AZ83+2,FALSE()),"-99")</f>
        <v>Not certain</v>
      </c>
      <c r="BC83" s="8" t="str">
        <f>IF($G83="P1",VLOOKUP($B83,'raw data'!$A:$JI,$AZ83+BC$2,FALSE()),VLOOKUP($B83,'raw data'!$A:$JI,$AZ83+BC$2+1,FALSE()))</f>
        <v>Agree</v>
      </c>
      <c r="BD83" s="8" t="str">
        <f>IF($G83="P1",VLOOKUP($B83,'raw data'!$A:$JI,$AZ83+BD$2,FALSE()),VLOOKUP($B83,'raw data'!$A:$JI,$AZ83+BD$2+1,FALSE()))</f>
        <v>Not certain</v>
      </c>
      <c r="BE83" s="8" t="str">
        <f>IF($G83="P1",VLOOKUP($B83,'raw data'!$A:$JI,$AZ83+BE$2,FALSE()),VLOOKUP($B83,'raw data'!$A:$JI,$AZ83+BE$2+1,FALSE()))</f>
        <v>Agree</v>
      </c>
      <c r="BF83" s="8" t="str">
        <f>IF($G83="P1",VLOOKUP($B83,'raw data'!$A:$JI,$AZ83+BF$2,FALSE()),VLOOKUP($B83,'raw data'!$A:$JI,$AZ83+BF$2+1,FALSE()))</f>
        <v>Agree</v>
      </c>
      <c r="BG83" s="8" t="str">
        <f>IF($G83="P1",VLOOKUP($B83,'raw data'!$A:$JI,$AZ83+BG$2,FALSE()),VLOOKUP($B83,'raw data'!$A:$JI,$AZ83+BG$2+1,FALSE()))</f>
        <v>Not certain</v>
      </c>
      <c r="BH83" s="8" t="str">
        <f>IF($G83="P1",IF($E83="Tabular",VLOOKUP($B83,'raw data'!$A:$JI,$AZ83+BH$2+2,FALSE()),VLOOKUP($B83,'raw data'!$A:$JI,$AZ83+BH$2,FALSE())),"-99")</f>
        <v>-99</v>
      </c>
      <c r="BI83" s="8" t="str">
        <f>IF($G83="P2",IF($E83="Tabular",VLOOKUP($B83,'raw data'!$A:$JI,$AZ83+BI$2+2,FALSE()),VLOOKUP($B83,'raw data'!$A:$JI,$AZ83+BI$2,FALSE())),"-99")</f>
        <v>Not certain</v>
      </c>
      <c r="BJ83" s="8" t="str">
        <f>IF(G83="P1",IF($E83="Tabular",VLOOKUP($B83,'raw data'!$A:$JI,$AZ83+BJ$2+2,FALSE()),VLOOKUP($B83,'raw data'!$A:$JI,$AZ83+BJ$2,FALSE())),IF($E83="Tabular",VLOOKUP($B83,'raw data'!$A:$JI,$AZ83+BJ$2+3,FALSE()),VLOOKUP($B83,'raw data'!$A:$JI,$AZ83+BJ$2+1,FALSE())))</f>
        <v>Agree</v>
      </c>
      <c r="BK83" s="8" t="str">
        <f>IF(G83="P1",VLOOKUP($B83,'raw data'!$A:$JI,$AZ83+BK$2,FALSE()),VLOOKUP($B83,'raw data'!$A:$JI,$AZ83+BK$2+1,FALSE()))</f>
        <v>Agree</v>
      </c>
    </row>
    <row r="84" spans="1:63" x14ac:dyDescent="0.2">
      <c r="A84" s="8" t="str">
        <f t="shared" si="6"/>
        <v>R_3npl28Fh25tu11I-P1</v>
      </c>
      <c r="B84" s="8" t="s">
        <v>723</v>
      </c>
      <c r="C84" s="8">
        <f>VLOOKUP($B84,'raw data'!$A:$JI,7,FALSE())</f>
        <v>2356</v>
      </c>
      <c r="D84" s="8" t="str">
        <f>VLOOKUP($B84,'raw data'!$A:$JI,268,FALSE())</f>
        <v>UML-G2</v>
      </c>
      <c r="E84" s="8" t="str">
        <f t="shared" si="7"/>
        <v>UML</v>
      </c>
      <c r="F84" s="8" t="str">
        <f t="shared" si="8"/>
        <v>G2</v>
      </c>
      <c r="G84" s="8" t="s">
        <v>534</v>
      </c>
      <c r="H84" s="8">
        <f>VLOOKUP($B84,'raw data'!$A:$JI,21,FALSE())</f>
        <v>36.161000000000001</v>
      </c>
      <c r="I84" s="8">
        <f>VLOOKUP($B84,'raw data'!$A:$JI,26,FALSE())</f>
        <v>6.1349999999999998</v>
      </c>
      <c r="J84" s="8">
        <f>VLOOKUP($B84,'raw data'!$A:$JI,27+J$2,FALSE())</f>
        <v>22</v>
      </c>
      <c r="K84" s="8" t="str">
        <f>VLOOKUP($B84,'raw data'!$A:$JI,27+K$2,FALSE())</f>
        <v>Female</v>
      </c>
      <c r="L84" s="8" t="str">
        <f>VLOOKUP($B84,'raw data'!$A:$JI,27+L$2,FALSE())</f>
        <v>No</v>
      </c>
      <c r="M84" s="8" t="str">
        <f>VLOOKUP($B84,'raw data'!$A:$JI,27+M$2,FALSE())</f>
        <v>Proficient (C2)</v>
      </c>
      <c r="N84" s="8">
        <f>VLOOKUP($B84,'raw data'!$A:$JI,27+N$2,FALSE())</f>
        <v>4</v>
      </c>
      <c r="O84" s="8" t="str">
        <f>VLOOKUP($B84,'raw data'!$A:$JI,27+O$2,FALSE())</f>
        <v>Computer Science</v>
      </c>
      <c r="P84" s="8" t="str">
        <f>VLOOKUP($B84,'raw data'!$A:$JI,27+P$2,FALSE())</f>
        <v>Yes</v>
      </c>
      <c r="Q84" s="8">
        <f>VLOOKUP($B84,'raw data'!$A:$JI,27+Q$2,FALSE())</f>
        <v>0.5</v>
      </c>
      <c r="R84" s="8">
        <f>VLOOKUP($B84,'raw data'!$A:$JI,27+R$2,FALSE())</f>
        <v>-99</v>
      </c>
      <c r="S84" s="8" t="str">
        <f>VLOOKUP($B84,'raw data'!$A:$JI,27+S$2,FALSE())</f>
        <v>No</v>
      </c>
      <c r="T84" s="8">
        <f>VLOOKUP($B84,'raw data'!$A:$JI,27+T$2,FALSE())</f>
        <v>0</v>
      </c>
      <c r="U84" s="8" t="str">
        <f>VLOOKUP($B84,'raw data'!$A:$JI,27+U$2,FALSE())</f>
        <v>None</v>
      </c>
      <c r="V84" s="8">
        <f>VLOOKUP($B84,'raw data'!$A:$JI,27+V$2,FALSE())</f>
        <v>-99</v>
      </c>
      <c r="W84" s="8" t="str">
        <f>VLOOKUP($B84,'raw data'!$A:$JI,27+W$2,FALSE())</f>
        <v>Novice</v>
      </c>
      <c r="X84" s="8" t="str">
        <f>VLOOKUP($B84,'raw data'!$A:$JI,27+X$2,FALSE())</f>
        <v>Novice</v>
      </c>
      <c r="Y84" s="8" t="str">
        <f>VLOOKUP($B84,'raw data'!$A:$JI,27+Y$2,FALSE())</f>
        <v>Beginner</v>
      </c>
      <c r="Z84" s="8" t="str">
        <f>VLOOKUP($B84,'raw data'!$A:$JI,27+Z$2,FALSE())</f>
        <v>Novice</v>
      </c>
      <c r="AA84" s="8" t="str">
        <f>VLOOKUP($B84,'raw data'!$A:$JI,27+AA$2,FALSE())</f>
        <v>Novice</v>
      </c>
      <c r="AB84" s="8" t="str">
        <f>VLOOKUP($B84,'raw data'!$A:$JI,27+AB$2,FALSE())</f>
        <v>Beginner</v>
      </c>
      <c r="AC84" s="8" t="str">
        <f>VLOOKUP($B84,'raw data'!$A:$JI,27+AC$2,FALSE())</f>
        <v>Beginner</v>
      </c>
      <c r="AD84" s="8" t="str">
        <f>VLOOKUP($B84,'raw data'!$A:$JI,27+AD$2,FALSE())</f>
        <v>Beginner</v>
      </c>
      <c r="AE84" s="8">
        <f>IF($G84="P1",VLOOKUP($B84,'raw data'!$A:$JI,ColumnsReferences!$B$2,FALSE()),VLOOKUP($B84,'raw data'!$A:$JI,ColumnsReferences!$C$2,FALSE()))</f>
        <v>575.37900000000002</v>
      </c>
      <c r="AF84" s="8">
        <f>IF($G84="P1",VLOOKUP($D84,ColumnsReferences!$A:$C,2,FALSE()),VLOOKUP($D84,ColumnsReferences!$A:$C,3,FALSE()))</f>
        <v>77</v>
      </c>
      <c r="AG84" s="8">
        <f>VLOOKUP($B84,'raw data'!$A:$JI,$AF84,FALSE())</f>
        <v>765.75</v>
      </c>
      <c r="AH84" s="8" t="str">
        <f>VLOOKUP($B84,'raw data'!$A:$JI,$AF84+AH$2,FALSE())</f>
        <v>Lack of mechanisms for authentication of app,Weak malware protection</v>
      </c>
      <c r="AI84" s="8" t="str">
        <f>VLOOKUP($B84,'raw data'!$A:$JI,$AF84+AI$2,FALSE())</f>
        <v>Sure enough</v>
      </c>
      <c r="AJ84" s="8" t="str">
        <f>VLOOKUP($B84,'raw data'!$A:$JI,$AF84+AJ$2,FALSE())</f>
        <v>Simple</v>
      </c>
      <c r="AK84" s="8" t="str">
        <f>VLOOKUP($B84,'raw data'!$A:$JI,$AF84+AK$2,FALSE())</f>
        <v>Unauthorized access to customer account via fake app,Unauthorized access to customer account via web application</v>
      </c>
      <c r="AL84" s="8" t="str">
        <f>VLOOKUP($B84,'raw data'!$A:$JI,$AF84+AL$2,FALSE())</f>
        <v>Sure enough</v>
      </c>
      <c r="AM84" s="8" t="str">
        <f>VLOOKUP($B84,'raw data'!$A:$JI,$AF84+AM$2,FALSE())</f>
        <v>Simple</v>
      </c>
      <c r="AN84" s="8" t="str">
        <f>VLOOKUP($B84,'raw data'!$A:$JI,$AF84+AN$2,FALSE())</f>
        <v>Fake banking app offered on application store,Keylogger installed on computer,Sniffing of customer credentials,Spear-phishing attack on customers</v>
      </c>
      <c r="AO84" s="8" t="str">
        <f>VLOOKUP($B84,'raw data'!$A:$JI,$AF84+AO$2,FALSE())</f>
        <v>Sure enough</v>
      </c>
      <c r="AP84" s="8" t="str">
        <f>VLOOKUP($B84,'raw data'!$A:$JI,$AF84+AP$2,FALSE())</f>
        <v>Simple</v>
      </c>
      <c r="AQ84" s="8" t="str">
        <f>VLOOKUP($B84,'raw data'!$A:$JI,$AF84+AQ$2,FALSE())</f>
        <v>Cyber criminal,Hacker</v>
      </c>
      <c r="AR84" s="8" t="str">
        <f>VLOOKUP($B84,'raw data'!$A:$JI,$AF84+AR$2,FALSE())</f>
        <v>Sure enough</v>
      </c>
      <c r="AS84" s="8" t="str">
        <f>VLOOKUP($B84,'raw data'!$A:$JI,$AF84+AS$2,FALSE())</f>
        <v>Simple</v>
      </c>
      <c r="AT84" s="8" t="str">
        <f>VLOOKUP($B84,'raw data'!$A:$JI,$AF84+AT$2,FALSE())</f>
        <v>Likely</v>
      </c>
      <c r="AU84" s="8" t="str">
        <f>VLOOKUP($B84,'raw data'!$A:$JI,$AF84+AU$2,FALSE())</f>
        <v>Sure enough</v>
      </c>
      <c r="AV84" s="8" t="str">
        <f>VLOOKUP($B84,'raw data'!$A:$JI,$AF84+AV$2,FALSE())</f>
        <v>Very simple</v>
      </c>
      <c r="AW84" s="8" t="str">
        <f>VLOOKUP($B84,'raw data'!$A:$JI,$AF84+AW$2,FALSE())</f>
        <v>Insufficient resilience,Poor security awareness,Use of web application,Weak malware protection</v>
      </c>
      <c r="AX84" s="8" t="str">
        <f>VLOOKUP($B84,'raw data'!$A:$JI,$AF84+AX$2,FALSE())</f>
        <v>Sure enough</v>
      </c>
      <c r="AY84" s="8" t="str">
        <f>VLOOKUP($B84,'raw data'!$A:$JI,$AF84+AY$2,FALSE())</f>
        <v>Simple</v>
      </c>
      <c r="AZ84" s="8">
        <f>IF($G84="P1",ColumnsReferences!$B$9,ColumnsReferences!$C$9)</f>
        <v>99</v>
      </c>
      <c r="BA84" s="8">
        <f>VLOOKUP($B84,'raw data'!$A:$JI,$AZ84,FALSE())</f>
        <v>22.210999999999999</v>
      </c>
      <c r="BB84" s="8" t="str">
        <f>IF($G84="P2",VLOOKUP($B84,'raw data'!$A:$JI,$AZ84+2,FALSE()),"-99")</f>
        <v>-99</v>
      </c>
      <c r="BC84" s="8" t="str">
        <f>IF($G84="P1",VLOOKUP($B84,'raw data'!$A:$JI,$AZ84+BC$2,FALSE()),VLOOKUP($B84,'raw data'!$A:$JI,$AZ84+BC$2+1,FALSE()))</f>
        <v>Strongly agree</v>
      </c>
      <c r="BD84" s="8" t="str">
        <f>IF($G84="P1",VLOOKUP($B84,'raw data'!$A:$JI,$AZ84+BD$2,FALSE()),VLOOKUP($B84,'raw data'!$A:$JI,$AZ84+BD$2+1,FALSE()))</f>
        <v>Not certain</v>
      </c>
      <c r="BE84" s="8" t="str">
        <f>IF($G84="P1",VLOOKUP($B84,'raw data'!$A:$JI,$AZ84+BE$2,FALSE()),VLOOKUP($B84,'raw data'!$A:$JI,$AZ84+BE$2+1,FALSE()))</f>
        <v>Not certain</v>
      </c>
      <c r="BF84" s="8" t="str">
        <f>IF($G84="P1",VLOOKUP($B84,'raw data'!$A:$JI,$AZ84+BF$2,FALSE()),VLOOKUP($B84,'raw data'!$A:$JI,$AZ84+BF$2+1,FALSE()))</f>
        <v>Not certain</v>
      </c>
      <c r="BG84" s="8" t="str">
        <f>IF($G84="P1",VLOOKUP($B84,'raw data'!$A:$JI,$AZ84+BG$2,FALSE()),VLOOKUP($B84,'raw data'!$A:$JI,$AZ84+BG$2+1,FALSE()))</f>
        <v>Agree</v>
      </c>
      <c r="BH84" s="8" t="str">
        <f>IF($G84="P1",IF($E84="Tabular",VLOOKUP($B84,'raw data'!$A:$JI,$AZ84+BH$2+2,FALSE()),VLOOKUP($B84,'raw data'!$A:$JI,$AZ84+BH$2,FALSE())),"-99")</f>
        <v>Strongly agree</v>
      </c>
      <c r="BI84" s="8" t="str">
        <f>IF($G84="P2",IF($E84="Tabular",VLOOKUP($B84,'raw data'!$A:$JI,$AZ84+BI$2+2,FALSE()),VLOOKUP($B84,'raw data'!$A:$JI,$AZ84+BI$2,FALSE())),"-99")</f>
        <v>-99</v>
      </c>
      <c r="BJ84" s="8" t="str">
        <f>IF(G84="P1",IF($E84="Tabular",VLOOKUP($B84,'raw data'!$A:$JI,$AZ84+BJ$2+2,FALSE()),VLOOKUP($B84,'raw data'!$A:$JI,$AZ84+BJ$2,FALSE())),IF($E84="Tabular",VLOOKUP($B84,'raw data'!$A:$JI,$AZ84+BJ$2+3,FALSE()),VLOOKUP($B84,'raw data'!$A:$JI,$AZ84+BJ$2+1,FALSE())))</f>
        <v>Strongly agree</v>
      </c>
      <c r="BK84" s="8" t="str">
        <f>IF(G84="P1",VLOOKUP($B84,'raw data'!$A:$JI,$AZ84+BK$2,FALSE()),VLOOKUP($B84,'raw data'!$A:$JI,$AZ84+BK$2+1,FALSE()))</f>
        <v>Strongly agree</v>
      </c>
    </row>
    <row r="85" spans="1:63" x14ac:dyDescent="0.2">
      <c r="A85" s="8" t="str">
        <f t="shared" si="6"/>
        <v>R_3npl28Fh25tu11I-P2</v>
      </c>
      <c r="B85" s="8" t="s">
        <v>723</v>
      </c>
      <c r="C85" s="8">
        <f>VLOOKUP($B85,'raw data'!$A:$JI,7,FALSE())</f>
        <v>2356</v>
      </c>
      <c r="D85" s="8" t="str">
        <f>VLOOKUP($B85,'raw data'!$A:$JI,268,FALSE())</f>
        <v>UML-G2</v>
      </c>
      <c r="E85" s="8" t="str">
        <f t="shared" si="7"/>
        <v>UML</v>
      </c>
      <c r="F85" s="8" t="str">
        <f t="shared" si="8"/>
        <v>G2</v>
      </c>
      <c r="G85" s="10" t="s">
        <v>536</v>
      </c>
      <c r="H85" s="8">
        <f>VLOOKUP($B85,'raw data'!$A:$JI,21,FALSE())</f>
        <v>36.161000000000001</v>
      </c>
      <c r="I85" s="8">
        <f>VLOOKUP($B85,'raw data'!$A:$JI,26,FALSE())</f>
        <v>6.1349999999999998</v>
      </c>
      <c r="J85" s="8">
        <f>VLOOKUP($B85,'raw data'!$A:$JI,27+J$2,FALSE())</f>
        <v>22</v>
      </c>
      <c r="K85" s="8" t="str">
        <f>VLOOKUP($B85,'raw data'!$A:$JI,27+K$2,FALSE())</f>
        <v>Female</v>
      </c>
      <c r="L85" s="8" t="str">
        <f>VLOOKUP($B85,'raw data'!$A:$JI,27+L$2,FALSE())</f>
        <v>No</v>
      </c>
      <c r="M85" s="8" t="str">
        <f>VLOOKUP($B85,'raw data'!$A:$JI,27+M$2,FALSE())</f>
        <v>Proficient (C2)</v>
      </c>
      <c r="N85" s="8">
        <f>VLOOKUP($B85,'raw data'!$A:$JI,27+N$2,FALSE())</f>
        <v>4</v>
      </c>
      <c r="O85" s="8" t="str">
        <f>VLOOKUP($B85,'raw data'!$A:$JI,27+O$2,FALSE())</f>
        <v>Computer Science</v>
      </c>
      <c r="P85" s="8" t="str">
        <f>VLOOKUP($B85,'raw data'!$A:$JI,27+P$2,FALSE())</f>
        <v>Yes</v>
      </c>
      <c r="Q85" s="8">
        <f>VLOOKUP($B85,'raw data'!$A:$JI,27+Q$2,FALSE())</f>
        <v>0.5</v>
      </c>
      <c r="R85" s="8">
        <f>VLOOKUP($B85,'raw data'!$A:$JI,27+R$2,FALSE())</f>
        <v>-99</v>
      </c>
      <c r="S85" s="8" t="str">
        <f>VLOOKUP($B85,'raw data'!$A:$JI,27+S$2,FALSE())</f>
        <v>No</v>
      </c>
      <c r="T85" s="8">
        <f>VLOOKUP($B85,'raw data'!$A:$JI,27+T$2,FALSE())</f>
        <v>0</v>
      </c>
      <c r="U85" s="8" t="str">
        <f>VLOOKUP($B85,'raw data'!$A:$JI,27+U$2,FALSE())</f>
        <v>None</v>
      </c>
      <c r="V85" s="8">
        <f>VLOOKUP($B85,'raw data'!$A:$JI,27+V$2,FALSE())</f>
        <v>-99</v>
      </c>
      <c r="W85" s="8" t="str">
        <f>VLOOKUP($B85,'raw data'!$A:$JI,27+W$2,FALSE())</f>
        <v>Novice</v>
      </c>
      <c r="X85" s="8" t="str">
        <f>VLOOKUP($B85,'raw data'!$A:$JI,27+X$2,FALSE())</f>
        <v>Novice</v>
      </c>
      <c r="Y85" s="8" t="str">
        <f>VLOOKUP($B85,'raw data'!$A:$JI,27+Y$2,FALSE())</f>
        <v>Beginner</v>
      </c>
      <c r="Z85" s="8" t="str">
        <f>VLOOKUP($B85,'raw data'!$A:$JI,27+Z$2,FALSE())</f>
        <v>Novice</v>
      </c>
      <c r="AA85" s="8" t="str">
        <f>VLOOKUP($B85,'raw data'!$A:$JI,27+AA$2,FALSE())</f>
        <v>Novice</v>
      </c>
      <c r="AB85" s="8" t="str">
        <f>VLOOKUP($B85,'raw data'!$A:$JI,27+AB$2,FALSE())</f>
        <v>Beginner</v>
      </c>
      <c r="AC85" s="8" t="str">
        <f>VLOOKUP($B85,'raw data'!$A:$JI,27+AC$2,FALSE())</f>
        <v>Beginner</v>
      </c>
      <c r="AD85" s="8" t="str">
        <f>VLOOKUP($B85,'raw data'!$A:$JI,27+AD$2,FALSE())</f>
        <v>Beginner</v>
      </c>
      <c r="AE85" s="8">
        <f>IF($G85="P1",VLOOKUP($B85,'raw data'!$A:$JI,ColumnsReferences!$B$2,FALSE()),VLOOKUP($B85,'raw data'!$A:$JI,ColumnsReferences!$C$2,FALSE()))</f>
        <v>300.00400000000002</v>
      </c>
      <c r="AF85" s="8">
        <f>IF($G85="P1",VLOOKUP($D85,ColumnsReferences!$A:$C,2,FALSE()),VLOOKUP($D85,ColumnsReferences!$A:$C,3,FALSE()))</f>
        <v>144</v>
      </c>
      <c r="AG85" s="8">
        <f>VLOOKUP($B85,'raw data'!$A:$JI,$AF85,FALSE())</f>
        <v>506.49200000000002</v>
      </c>
      <c r="AH85" s="8" t="str">
        <f>VLOOKUP($B85,'raw data'!$A:$JI,$AF85+AH$2,FALSE())</f>
        <v>Minor</v>
      </c>
      <c r="AI85" s="8" t="str">
        <f>VLOOKUP($B85,'raw data'!$A:$JI,$AF85+AI$2,FALSE())</f>
        <v>Very sure</v>
      </c>
      <c r="AJ85" s="8" t="str">
        <f>VLOOKUP($B85,'raw data'!$A:$JI,$AF85+AJ$2,FALSE())</f>
        <v>Simple</v>
      </c>
      <c r="AK85" s="8" t="str">
        <f>VLOOKUP($B85,'raw data'!$A:$JI,$AF85+AK$2,FALSE())</f>
        <v>Availability of service,Integrity of account data</v>
      </c>
      <c r="AL85" s="8" t="str">
        <f>VLOOKUP($B85,'raw data'!$A:$JI,$AF85+AL$2,FALSE())</f>
        <v>Sure enough</v>
      </c>
      <c r="AM85" s="8" t="str">
        <f>VLOOKUP($B85,'raw data'!$A:$JI,$AF85+AM$2,FALSE())</f>
        <v>Simple</v>
      </c>
      <c r="AN85" s="8" t="str">
        <f>VLOOKUP($B85,'raw data'!$A:$JI,$AF85+AN$2,FALSE())</f>
        <v>Regularly inform customers about security best practices,Strengthen verification and validation procedures</v>
      </c>
      <c r="AO85" s="8" t="str">
        <f>VLOOKUP($B85,'raw data'!$A:$JI,$AF85+AO$2,FALSE())</f>
        <v>Sure enough</v>
      </c>
      <c r="AP85" s="8" t="str">
        <f>VLOOKUP($B85,'raw data'!$A:$JI,$AF85+AP$2,FALSE())</f>
        <v>Simple</v>
      </c>
      <c r="AQ85" s="8" t="str">
        <f>VLOOKUP($B85,'raw data'!$A:$JI,$AF85+AQ$2,FALSE())</f>
        <v>Minor</v>
      </c>
      <c r="AR85" s="8" t="str">
        <f>VLOOKUP($B85,'raw data'!$A:$JI,$AF85+AR$2,FALSE())</f>
        <v>Sure enough</v>
      </c>
      <c r="AS85" s="8" t="str">
        <f>VLOOKUP($B85,'raw data'!$A:$JI,$AF85+AS$2,FALSE())</f>
        <v>Simple</v>
      </c>
      <c r="AT85" s="8" t="str">
        <f>VLOOKUP($B85,'raw data'!$A:$JI,$AF85+AT$2,FALSE())</f>
        <v>Denial-of-service attack,Hacker alters transaction data,Smartphone infected by malware</v>
      </c>
      <c r="AU85" s="8" t="str">
        <f>VLOOKUP($B85,'raw data'!$A:$JI,$AF85+AU$2,FALSE())</f>
        <v>Not sure enough</v>
      </c>
      <c r="AV85" s="8" t="str">
        <f>VLOOKUP($B85,'raw data'!$A:$JI,$AF85+AV$2,FALSE())</f>
        <v>On average</v>
      </c>
      <c r="AW85" s="8" t="str">
        <f>VLOOKUP($B85,'raw data'!$A:$JI,$AF85+AW$2,FALSE())</f>
        <v>Minor</v>
      </c>
      <c r="AX85" s="8" t="str">
        <f>VLOOKUP($B85,'raw data'!$A:$JI,$AF85+AX$2,FALSE())</f>
        <v>Sure enough</v>
      </c>
      <c r="AY85" s="8" t="str">
        <f>VLOOKUP($B85,'raw data'!$A:$JI,$AF85+AY$2,FALSE())</f>
        <v>Simple</v>
      </c>
      <c r="AZ85" s="8">
        <f>IF($G85="P1",ColumnsReferences!$B$9,ColumnsReferences!$C$9)</f>
        <v>166</v>
      </c>
      <c r="BA85" s="8">
        <f>VLOOKUP($B85,'raw data'!$A:$JI,$AZ85,FALSE())</f>
        <v>22.068000000000001</v>
      </c>
      <c r="BB85" s="8" t="str">
        <f>IF($G85="P2",VLOOKUP($B85,'raw data'!$A:$JI,$AZ85+2,FALSE()),"-99")</f>
        <v>Disagree</v>
      </c>
      <c r="BC85" s="8" t="str">
        <f>IF($G85="P1",VLOOKUP($B85,'raw data'!$A:$JI,$AZ85+BC$2,FALSE()),VLOOKUP($B85,'raw data'!$A:$JI,$AZ85+BC$2+1,FALSE()))</f>
        <v>Strongly agree</v>
      </c>
      <c r="BD85" s="8" t="str">
        <f>IF($G85="P1",VLOOKUP($B85,'raw data'!$A:$JI,$AZ85+BD$2,FALSE()),VLOOKUP($B85,'raw data'!$A:$JI,$AZ85+BD$2+1,FALSE()))</f>
        <v>Not certain</v>
      </c>
      <c r="BE85" s="8" t="str">
        <f>IF($G85="P1",VLOOKUP($B85,'raw data'!$A:$JI,$AZ85+BE$2,FALSE()),VLOOKUP($B85,'raw data'!$A:$JI,$AZ85+BE$2+1,FALSE()))</f>
        <v>Agree</v>
      </c>
      <c r="BF85" s="8" t="str">
        <f>IF($G85="P1",VLOOKUP($B85,'raw data'!$A:$JI,$AZ85+BF$2,FALSE()),VLOOKUP($B85,'raw data'!$A:$JI,$AZ85+BF$2+1,FALSE()))</f>
        <v>Agree</v>
      </c>
      <c r="BG85" s="8" t="str">
        <f>IF($G85="P1",VLOOKUP($B85,'raw data'!$A:$JI,$AZ85+BG$2,FALSE()),VLOOKUP($B85,'raw data'!$A:$JI,$AZ85+BG$2+1,FALSE()))</f>
        <v>Not certain</v>
      </c>
      <c r="BH85" s="8" t="str">
        <f>IF($G85="P1",IF($E85="Tabular",VLOOKUP($B85,'raw data'!$A:$JI,$AZ85+BH$2+2,FALSE()),VLOOKUP($B85,'raw data'!$A:$JI,$AZ85+BH$2,FALSE())),"-99")</f>
        <v>-99</v>
      </c>
      <c r="BI85" s="8" t="str">
        <f>IF($G85="P2",IF($E85="Tabular",VLOOKUP($B85,'raw data'!$A:$JI,$AZ85+BI$2+2,FALSE()),VLOOKUP($B85,'raw data'!$A:$JI,$AZ85+BI$2,FALSE())),"-99")</f>
        <v>Disagree</v>
      </c>
      <c r="BJ85" s="8" t="str">
        <f>IF(G85="P1",IF($E85="Tabular",VLOOKUP($B85,'raw data'!$A:$JI,$AZ85+BJ$2+2,FALSE()),VLOOKUP($B85,'raw data'!$A:$JI,$AZ85+BJ$2,FALSE())),IF($E85="Tabular",VLOOKUP($B85,'raw data'!$A:$JI,$AZ85+BJ$2+3,FALSE()),VLOOKUP($B85,'raw data'!$A:$JI,$AZ85+BJ$2+1,FALSE())))</f>
        <v>Strongly agree</v>
      </c>
      <c r="BK85" s="8" t="str">
        <f>IF(G85="P1",VLOOKUP($B85,'raw data'!$A:$JI,$AZ85+BK$2,FALSE()),VLOOKUP($B85,'raw data'!$A:$JI,$AZ85+BK$2+1,FALSE()))</f>
        <v>Agree</v>
      </c>
    </row>
    <row r="86" spans="1:63" x14ac:dyDescent="0.2">
      <c r="A86" s="8" t="str">
        <f t="shared" si="6"/>
        <v>R_3pgVvQ5SzJDNJW7-P1</v>
      </c>
      <c r="B86" s="8" t="s">
        <v>848</v>
      </c>
      <c r="C86" s="8">
        <f>VLOOKUP($B86,'raw data'!$A:$JI,7,FALSE())</f>
        <v>2004</v>
      </c>
      <c r="D86" s="8" t="str">
        <f>VLOOKUP($B86,'raw data'!$A:$JI,268,FALSE())</f>
        <v>Tabular-G1</v>
      </c>
      <c r="E86" s="8" t="str">
        <f t="shared" si="7"/>
        <v>Tabular</v>
      </c>
      <c r="F86" s="8" t="str">
        <f t="shared" si="8"/>
        <v>G1</v>
      </c>
      <c r="G86" s="8" t="s">
        <v>534</v>
      </c>
      <c r="H86" s="8">
        <f>VLOOKUP($B86,'raw data'!$A:$JI,21,FALSE())</f>
        <v>4.9080000000000004</v>
      </c>
      <c r="I86" s="8">
        <f>VLOOKUP($B86,'raw data'!$A:$JI,26,FALSE())</f>
        <v>11.45</v>
      </c>
      <c r="J86" s="8">
        <f>VLOOKUP($B86,'raw data'!$A:$JI,27+J$2,FALSE())</f>
        <v>21</v>
      </c>
      <c r="K86" s="8" t="str">
        <f>VLOOKUP($B86,'raw data'!$A:$JI,27+K$2,FALSE())</f>
        <v>Male</v>
      </c>
      <c r="L86" s="8" t="str">
        <f>VLOOKUP($B86,'raw data'!$A:$JI,27+L$2,FALSE())</f>
        <v>Yes</v>
      </c>
      <c r="M86" s="8" t="s">
        <v>979</v>
      </c>
      <c r="N86" s="8">
        <f>VLOOKUP($B86,'raw data'!$A:$JI,27+N$2,FALSE())</f>
        <v>3</v>
      </c>
      <c r="O86" s="8" t="str">
        <f>VLOOKUP($B86,'raw data'!$A:$JI,27+O$2,FALSE())</f>
        <v>Computer Science</v>
      </c>
      <c r="P86" s="8" t="str">
        <f>VLOOKUP($B86,'raw data'!$A:$JI,27+P$2,FALSE())</f>
        <v>No</v>
      </c>
      <c r="Q86" s="8">
        <f>VLOOKUP($B86,'raw data'!$A:$JI,27+Q$2,FALSE())</f>
        <v>0</v>
      </c>
      <c r="R86" s="8">
        <f>VLOOKUP($B86,'raw data'!$A:$JI,27+R$2,FALSE())</f>
        <v>0</v>
      </c>
      <c r="S86" s="8" t="str">
        <f>VLOOKUP($B86,'raw data'!$A:$JI,27+S$2,FALSE())</f>
        <v>No</v>
      </c>
      <c r="T86" s="8">
        <f>VLOOKUP($B86,'raw data'!$A:$JI,27+T$2,FALSE())</f>
        <v>0</v>
      </c>
      <c r="U86" s="8" t="str">
        <f>VLOOKUP($B86,'raw data'!$A:$JI,27+U$2,FALSE())</f>
        <v>None</v>
      </c>
      <c r="V86" s="8">
        <f>VLOOKUP($B86,'raw data'!$A:$JI,27+V$2,FALSE())</f>
        <v>-99</v>
      </c>
      <c r="W86" s="8" t="str">
        <f>VLOOKUP($B86,'raw data'!$A:$JI,27+W$2,FALSE())</f>
        <v>Novice</v>
      </c>
      <c r="X86" s="8" t="str">
        <f>VLOOKUP($B86,'raw data'!$A:$JI,27+X$2,FALSE())</f>
        <v>Novice</v>
      </c>
      <c r="Y86" s="8" t="str">
        <f>VLOOKUP($B86,'raw data'!$A:$JI,27+Y$2,FALSE())</f>
        <v>Novice</v>
      </c>
      <c r="Z86" s="8" t="str">
        <f>VLOOKUP($B86,'raw data'!$A:$JI,27+Z$2,FALSE())</f>
        <v>Novice</v>
      </c>
      <c r="AA86" s="8" t="str">
        <f>VLOOKUP($B86,'raw data'!$A:$JI,27+AA$2,FALSE())</f>
        <v>Novice</v>
      </c>
      <c r="AB86" s="8" t="str">
        <f>VLOOKUP($B86,'raw data'!$A:$JI,27+AB$2,FALSE())</f>
        <v>Novice</v>
      </c>
      <c r="AC86" s="8" t="str">
        <f>VLOOKUP($B86,'raw data'!$A:$JI,27+AC$2,FALSE())</f>
        <v>Novice</v>
      </c>
      <c r="AD86" s="8" t="str">
        <f>VLOOKUP($B86,'raw data'!$A:$JI,27+AD$2,FALSE())</f>
        <v>Novice</v>
      </c>
      <c r="AE86" s="8">
        <f>IF($G86="P1",VLOOKUP($B86,'raw data'!$A:$JI,ColumnsReferences!$B$2,FALSE()),VLOOKUP($B86,'raw data'!$A:$JI,ColumnsReferences!$C$2,FALSE()))</f>
        <v>423.46899999999999</v>
      </c>
      <c r="AF86" s="8">
        <f>IF($G86="P1",VLOOKUP($D86,ColumnsReferences!$A:$C,2,FALSE()),VLOOKUP($D86,ColumnsReferences!$A:$C,3,FALSE()))</f>
        <v>181</v>
      </c>
      <c r="AG86" s="8">
        <f>VLOOKUP($B86,'raw data'!$A:$JI,$AF86,FALSE())</f>
        <v>683.346</v>
      </c>
      <c r="AH86" s="8" t="str">
        <f>VLOOKUP($B86,'raw data'!$A:$JI,$AF86+AH$2,FALSE())</f>
        <v>Minor</v>
      </c>
      <c r="AI86" s="8" t="str">
        <f>VLOOKUP($B86,'raw data'!$A:$JI,$AF86+AI$2,FALSE())</f>
        <v>Very sure</v>
      </c>
      <c r="AJ86" s="8" t="str">
        <f>VLOOKUP($B86,'raw data'!$A:$JI,$AF86+AJ$2,FALSE())</f>
        <v>Simple</v>
      </c>
      <c r="AK86" s="8" t="str">
        <f>VLOOKUP($B86,'raw data'!$A:$JI,$AF86+AK$2,FALSE())</f>
        <v>Availability of service,Integrity of account data</v>
      </c>
      <c r="AL86" s="8" t="str">
        <f>VLOOKUP($B86,'raw data'!$A:$JI,$AF86+AL$2,FALSE())</f>
        <v>Very sure</v>
      </c>
      <c r="AM86" s="8" t="str">
        <f>VLOOKUP($B86,'raw data'!$A:$JI,$AF86+AM$2,FALSE())</f>
        <v>Simple</v>
      </c>
      <c r="AN86" s="8" t="str">
        <f>VLOOKUP($B86,'raw data'!$A:$JI,$AF86+AN$2,FALSE())</f>
        <v>Conduct regular searches for fake apps,Regularly inform customers about security best practices,Strengthen authentication of transaction in web application</v>
      </c>
      <c r="AO86" s="8" t="str">
        <f>VLOOKUP($B86,'raw data'!$A:$JI,$AF86+AO$2,FALSE())</f>
        <v>Very sure</v>
      </c>
      <c r="AP86" s="8" t="str">
        <f>VLOOKUP($B86,'raw data'!$A:$JI,$AF86+AP$2,FALSE())</f>
        <v>On average</v>
      </c>
      <c r="AQ86" s="8" t="str">
        <f>VLOOKUP($B86,'raw data'!$A:$JI,$AF86+AQ$2,FALSE())</f>
        <v>Severe</v>
      </c>
      <c r="AR86" s="8" t="str">
        <f>VLOOKUP($B86,'raw data'!$A:$JI,$AF86+AR$2,FALSE())</f>
        <v>Very sure</v>
      </c>
      <c r="AS86" s="8" t="str">
        <f>VLOOKUP($B86,'raw data'!$A:$JI,$AF86+AS$2,FALSE())</f>
        <v>Simple</v>
      </c>
      <c r="AT86" s="8" t="str">
        <f>VLOOKUP($B86,'raw data'!$A:$JI,$AF86+AT$2,FALSE())</f>
        <v>Minor,Severe</v>
      </c>
      <c r="AU86" s="8" t="str">
        <f>VLOOKUP($B86,'raw data'!$A:$JI,$AF86+AU$2,FALSE())</f>
        <v>Very sure</v>
      </c>
      <c r="AV86" s="8" t="str">
        <f>VLOOKUP($B86,'raw data'!$A:$JI,$AF86+AV$2,FALSE())</f>
        <v>Simple</v>
      </c>
      <c r="AW86" s="8" t="str">
        <f>VLOOKUP($B86,'raw data'!$A:$JI,$AF86+AW$2,FALSE())</f>
        <v>Minor</v>
      </c>
      <c r="AX86" s="8" t="str">
        <f>VLOOKUP($B86,'raw data'!$A:$JI,$AF86+AX$2,FALSE())</f>
        <v>Sure</v>
      </c>
      <c r="AY86" s="8" t="str">
        <f>VLOOKUP($B86,'raw data'!$A:$JI,$AF86+AY$2,FALSE())</f>
        <v>Simple</v>
      </c>
      <c r="AZ86" s="8">
        <f>IF($G86="P1",ColumnsReferences!$B$9,ColumnsReferences!$C$9)</f>
        <v>99</v>
      </c>
      <c r="BA86" s="8">
        <f>VLOOKUP($B86,'raw data'!$A:$JI,$AZ86,FALSE())</f>
        <v>46.235999999999997</v>
      </c>
      <c r="BB86" s="8" t="str">
        <f>IF($G86="P2",VLOOKUP($B86,'raw data'!$A:$JI,$AZ86+2,FALSE()),"-99")</f>
        <v>-99</v>
      </c>
      <c r="BC86" s="8" t="str">
        <f>IF($G86="P1",VLOOKUP($B86,'raw data'!$A:$JI,$AZ86+BC$2,FALSE()),VLOOKUP($B86,'raw data'!$A:$JI,$AZ86+BC$2+1,FALSE()))</f>
        <v>Strongly agree</v>
      </c>
      <c r="BD86" s="8" t="str">
        <f>IF($G86="P1",VLOOKUP($B86,'raw data'!$A:$JI,$AZ86+BD$2,FALSE()),VLOOKUP($B86,'raw data'!$A:$JI,$AZ86+BD$2+1,FALSE()))</f>
        <v>Strongly agree</v>
      </c>
      <c r="BE86" s="8" t="str">
        <f>IF($G86="P1",VLOOKUP($B86,'raw data'!$A:$JI,$AZ86+BE$2,FALSE()),VLOOKUP($B86,'raw data'!$A:$JI,$AZ86+BE$2+1,FALSE()))</f>
        <v>Strongly agree</v>
      </c>
      <c r="BF86" s="8" t="str">
        <f>IF($G86="P1",VLOOKUP($B86,'raw data'!$A:$JI,$AZ86+BF$2,FALSE()),VLOOKUP($B86,'raw data'!$A:$JI,$AZ86+BF$2+1,FALSE()))</f>
        <v>Strongly agree</v>
      </c>
      <c r="BG86" s="8" t="str">
        <f>IF($G86="P1",VLOOKUP($B86,'raw data'!$A:$JI,$AZ86+BG$2,FALSE()),VLOOKUP($B86,'raw data'!$A:$JI,$AZ86+BG$2+1,FALSE()))</f>
        <v>Strongly agree</v>
      </c>
      <c r="BH86" s="8" t="str">
        <f>IF($G86="P1",IF($E86="Tabular",VLOOKUP($B86,'raw data'!$A:$JI,$AZ86+BH$2+2,FALSE()),VLOOKUP($B86,'raw data'!$A:$JI,$AZ86+BH$2,FALSE())),"-99")</f>
        <v>Strongly agree</v>
      </c>
      <c r="BI86" s="8" t="str">
        <f>IF($G86="P2",IF($E86="Tabular",VLOOKUP($B86,'raw data'!$A:$JI,$AZ86+BI$2+2,FALSE()),VLOOKUP($B86,'raw data'!$A:$JI,$AZ86+BI$2,FALSE())),"-99")</f>
        <v>-99</v>
      </c>
      <c r="BJ86" s="8" t="str">
        <f>IF(G86="P1",IF($E86="Tabular",VLOOKUP($B86,'raw data'!$A:$JI,$AZ86+BJ$2+2,FALSE()),VLOOKUP($B86,'raw data'!$A:$JI,$AZ86+BJ$2,FALSE())),IF($E86="Tabular",VLOOKUP($B86,'raw data'!$A:$JI,$AZ86+BJ$2+3,FALSE()),VLOOKUP($B86,'raw data'!$A:$JI,$AZ86+BJ$2+1,FALSE())))</f>
        <v>Strongly agree</v>
      </c>
      <c r="BK86" s="8" t="str">
        <f>IF(G86="P1",VLOOKUP($B86,'raw data'!$A:$JI,$AZ86+BK$2,FALSE()),VLOOKUP($B86,'raw data'!$A:$JI,$AZ86+BK$2+1,FALSE()))</f>
        <v>Strongly agree</v>
      </c>
    </row>
    <row r="87" spans="1:63" x14ac:dyDescent="0.2">
      <c r="A87" s="8" t="str">
        <f t="shared" si="6"/>
        <v>R_3pgVvQ5SzJDNJW7-P2</v>
      </c>
      <c r="B87" s="8" t="s">
        <v>848</v>
      </c>
      <c r="C87" s="8">
        <f>VLOOKUP($B87,'raw data'!$A:$JI,7,FALSE())</f>
        <v>2004</v>
      </c>
      <c r="D87" s="8" t="str">
        <f>VLOOKUP($B87,'raw data'!$A:$JI,268,FALSE())</f>
        <v>Tabular-G1</v>
      </c>
      <c r="E87" s="8" t="str">
        <f t="shared" si="7"/>
        <v>Tabular</v>
      </c>
      <c r="F87" s="8" t="str">
        <f t="shared" si="8"/>
        <v>G1</v>
      </c>
      <c r="G87" s="10" t="s">
        <v>536</v>
      </c>
      <c r="H87" s="8">
        <f>VLOOKUP($B87,'raw data'!$A:$JI,21,FALSE())</f>
        <v>4.9080000000000004</v>
      </c>
      <c r="I87" s="8">
        <f>VLOOKUP($B87,'raw data'!$A:$JI,26,FALSE())</f>
        <v>11.45</v>
      </c>
      <c r="J87" s="8">
        <f>VLOOKUP($B87,'raw data'!$A:$JI,27+J$2,FALSE())</f>
        <v>21</v>
      </c>
      <c r="K87" s="8" t="str">
        <f>VLOOKUP($B87,'raw data'!$A:$JI,27+K$2,FALSE())</f>
        <v>Male</v>
      </c>
      <c r="L87" s="8" t="str">
        <f>VLOOKUP($B87,'raw data'!$A:$JI,27+L$2,FALSE())</f>
        <v>Yes</v>
      </c>
      <c r="M87" s="8" t="s">
        <v>979</v>
      </c>
      <c r="N87" s="8">
        <f>VLOOKUP($B87,'raw data'!$A:$JI,27+N$2,FALSE())</f>
        <v>3</v>
      </c>
      <c r="O87" s="8" t="str">
        <f>VLOOKUP($B87,'raw data'!$A:$JI,27+O$2,FALSE())</f>
        <v>Computer Science</v>
      </c>
      <c r="P87" s="8" t="str">
        <f>VLOOKUP($B87,'raw data'!$A:$JI,27+P$2,FALSE())</f>
        <v>No</v>
      </c>
      <c r="Q87" s="8">
        <f>VLOOKUP($B87,'raw data'!$A:$JI,27+Q$2,FALSE())</f>
        <v>0</v>
      </c>
      <c r="R87" s="8">
        <f>VLOOKUP($B87,'raw data'!$A:$JI,27+R$2,FALSE())</f>
        <v>0</v>
      </c>
      <c r="S87" s="8" t="str">
        <f>VLOOKUP($B87,'raw data'!$A:$JI,27+S$2,FALSE())</f>
        <v>No</v>
      </c>
      <c r="T87" s="8">
        <f>VLOOKUP($B87,'raw data'!$A:$JI,27+T$2,FALSE())</f>
        <v>0</v>
      </c>
      <c r="U87" s="8" t="str">
        <f>VLOOKUP($B87,'raw data'!$A:$JI,27+U$2,FALSE())</f>
        <v>None</v>
      </c>
      <c r="V87" s="8">
        <f>VLOOKUP($B87,'raw data'!$A:$JI,27+V$2,FALSE())</f>
        <v>-99</v>
      </c>
      <c r="W87" s="8" t="str">
        <f>VLOOKUP($B87,'raw data'!$A:$JI,27+W$2,FALSE())</f>
        <v>Novice</v>
      </c>
      <c r="X87" s="8" t="str">
        <f>VLOOKUP($B87,'raw data'!$A:$JI,27+X$2,FALSE())</f>
        <v>Novice</v>
      </c>
      <c r="Y87" s="8" t="str">
        <f>VLOOKUP($B87,'raw data'!$A:$JI,27+Y$2,FALSE())</f>
        <v>Novice</v>
      </c>
      <c r="Z87" s="8" t="str">
        <f>VLOOKUP($B87,'raw data'!$A:$JI,27+Z$2,FALSE())</f>
        <v>Novice</v>
      </c>
      <c r="AA87" s="8" t="str">
        <f>VLOOKUP($B87,'raw data'!$A:$JI,27+AA$2,FALSE())</f>
        <v>Novice</v>
      </c>
      <c r="AB87" s="8" t="str">
        <f>VLOOKUP($B87,'raw data'!$A:$JI,27+AB$2,FALSE())</f>
        <v>Novice</v>
      </c>
      <c r="AC87" s="8" t="str">
        <f>VLOOKUP($B87,'raw data'!$A:$JI,27+AC$2,FALSE())</f>
        <v>Novice</v>
      </c>
      <c r="AD87" s="8" t="str">
        <f>VLOOKUP($B87,'raw data'!$A:$JI,27+AD$2,FALSE())</f>
        <v>Novice</v>
      </c>
      <c r="AE87" s="8">
        <f>IF($G87="P1",VLOOKUP($B87,'raw data'!$A:$JI,ColumnsReferences!$B$2,FALSE()),VLOOKUP($B87,'raw data'!$A:$JI,ColumnsReferences!$C$2,FALSE()))</f>
        <v>300.00299999999999</v>
      </c>
      <c r="AF87" s="8">
        <f>IF($G87="P1",VLOOKUP($D87,ColumnsReferences!$A:$C,2,FALSE()),VLOOKUP($D87,ColumnsReferences!$A:$C,3,FALSE()))</f>
        <v>225</v>
      </c>
      <c r="AG87" s="8">
        <f>VLOOKUP($B87,'raw data'!$A:$JI,$AF87,FALSE())</f>
        <v>415.61799999999999</v>
      </c>
      <c r="AH87" s="8" t="str">
        <f>VLOOKUP($B87,'raw data'!$A:$JI,$AF87+AH$2,FALSE())</f>
        <v>Lack of mechanisms for authentication of app</v>
      </c>
      <c r="AI87" s="8" t="str">
        <f>VLOOKUP($B87,'raw data'!$A:$JI,$AF87+AI$2,FALSE())</f>
        <v>Sure enough</v>
      </c>
      <c r="AJ87" s="8" t="str">
        <f>VLOOKUP($B87,'raw data'!$A:$JI,$AF87+AJ$2,FALSE())</f>
        <v>On average</v>
      </c>
      <c r="AK87" s="8" t="str">
        <f>VLOOKUP($B87,'raw data'!$A:$JI,$AF87+AK$2,FALSE())</f>
        <v>Confidentiality of customer data,Integrity of account data,User authenticity</v>
      </c>
      <c r="AL87" s="8" t="str">
        <f>VLOOKUP($B87,'raw data'!$A:$JI,$AF87+AL$2,FALSE())</f>
        <v>Not sure enough</v>
      </c>
      <c r="AM87" s="8" t="str">
        <f>VLOOKUP($B87,'raw data'!$A:$JI,$AF87+AM$2,FALSE())</f>
        <v>Difficult</v>
      </c>
      <c r="AN87" s="8" t="str">
        <f>VLOOKUP($B87,'raw data'!$A:$JI,$AF87+AN$2,FALSE())</f>
        <v>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application.,Spear-phishing attack on customers leads to sniffing customer credentials. Which leads to unauthorized access to customer account via web application.</v>
      </c>
      <c r="AO87" s="8" t="str">
        <f>VLOOKUP($B87,'raw data'!$A:$JI,$AF87+AO$2,FALSE())</f>
        <v>Unsure</v>
      </c>
      <c r="AP87" s="8" t="str">
        <f>VLOOKUP($B87,'raw data'!$A:$JI,$AF87+AP$2,FALSE())</f>
        <v>Very difficult</v>
      </c>
      <c r="AQ87" s="8" t="str">
        <f>VLOOKUP($B87,'raw data'!$A:$JI,$AF87+AQ$2,FALSE())</f>
        <v>Cyber criminal,Hacker,System failure</v>
      </c>
      <c r="AR87" s="8" t="str">
        <f>VLOOKUP($B87,'raw data'!$A:$JI,$AF87+AR$2,FALSE())</f>
        <v>Sure enough</v>
      </c>
      <c r="AS87" s="8" t="str">
        <f>VLOOKUP($B87,'raw data'!$A:$JI,$AF87+AS$2,FALSE())</f>
        <v>On average</v>
      </c>
      <c r="AT87" s="8" t="str">
        <f>VLOOKUP($B87,'raw data'!$A:$JI,$AF87+AT$2,FALSE())</f>
        <v>Minor</v>
      </c>
      <c r="AU87" s="8" t="str">
        <f>VLOOKUP($B87,'raw data'!$A:$JI,$AF87+AU$2,FALSE())</f>
        <v>Sure enough</v>
      </c>
      <c r="AV87" s="8" t="str">
        <f>VLOOKUP($B87,'raw data'!$A:$JI,$AF87+AV$2,FALSE())</f>
        <v>On average</v>
      </c>
      <c r="AW87" s="8" t="str">
        <f>VLOOKUP($B87,'raw data'!$A:$JI,$AF87+AW$2,FALSE())</f>
        <v>Lack of mechanisms for authentication of app,Poor security awareness</v>
      </c>
      <c r="AX87" s="8" t="str">
        <f>VLOOKUP($B87,'raw data'!$A:$JI,$AF87+AX$2,FALSE())</f>
        <v>Unsure</v>
      </c>
      <c r="AY87" s="8" t="str">
        <f>VLOOKUP($B87,'raw data'!$A:$JI,$AF87+AY$2,FALSE())</f>
        <v>Difficult</v>
      </c>
      <c r="AZ87" s="8">
        <f>IF($G87="P1",ColumnsReferences!$B$9,ColumnsReferences!$C$9)</f>
        <v>166</v>
      </c>
      <c r="BA87" s="8">
        <f>VLOOKUP($B87,'raw data'!$A:$JI,$AZ87,FALSE())</f>
        <v>33.915999999999997</v>
      </c>
      <c r="BB87" s="8" t="str">
        <f>IF($G87="P2",VLOOKUP($B87,'raw data'!$A:$JI,$AZ87+2,FALSE()),"-99")</f>
        <v>Not certain</v>
      </c>
      <c r="BC87" s="8" t="str">
        <f>IF($G87="P1",VLOOKUP($B87,'raw data'!$A:$JI,$AZ87+BC$2,FALSE()),VLOOKUP($B87,'raw data'!$A:$JI,$AZ87+BC$2+1,FALSE()))</f>
        <v>Strongly agree</v>
      </c>
      <c r="BD87" s="8" t="str">
        <f>IF($G87="P1",VLOOKUP($B87,'raw data'!$A:$JI,$AZ87+BD$2,FALSE()),VLOOKUP($B87,'raw data'!$A:$JI,$AZ87+BD$2+1,FALSE()))</f>
        <v>Strongly agree</v>
      </c>
      <c r="BE87" s="8" t="str">
        <f>IF($G87="P1",VLOOKUP($B87,'raw data'!$A:$JI,$AZ87+BE$2,FALSE()),VLOOKUP($B87,'raw data'!$A:$JI,$AZ87+BE$2+1,FALSE()))</f>
        <v>Strongly agree</v>
      </c>
      <c r="BF87" s="8" t="str">
        <f>IF($G87="P1",VLOOKUP($B87,'raw data'!$A:$JI,$AZ87+BF$2,FALSE()),VLOOKUP($B87,'raw data'!$A:$JI,$AZ87+BF$2+1,FALSE()))</f>
        <v>Strongly agree</v>
      </c>
      <c r="BG87" s="8" t="str">
        <f>IF($G87="P1",VLOOKUP($B87,'raw data'!$A:$JI,$AZ87+BG$2,FALSE()),VLOOKUP($B87,'raw data'!$A:$JI,$AZ87+BG$2+1,FALSE()))</f>
        <v>Disagree</v>
      </c>
      <c r="BH87" s="8" t="str">
        <f>IF($G87="P1",IF($E87="Tabular",VLOOKUP($B87,'raw data'!$A:$JI,$AZ87+BH$2+2,FALSE()),VLOOKUP($B87,'raw data'!$A:$JI,$AZ87+BH$2,FALSE())),"-99")</f>
        <v>-99</v>
      </c>
      <c r="BI87" s="8" t="str">
        <f>IF($G87="P2",IF($E87="Tabular",VLOOKUP($B87,'raw data'!$A:$JI,$AZ87+BI$2+2,FALSE()),VLOOKUP($B87,'raw data'!$A:$JI,$AZ87+BI$2,FALSE())),"-99")</f>
        <v>Disagree</v>
      </c>
      <c r="BJ87" s="8" t="str">
        <f>IF(G87="P1",IF($E87="Tabular",VLOOKUP($B87,'raw data'!$A:$JI,$AZ87+BJ$2+2,FALSE()),VLOOKUP($B87,'raw data'!$A:$JI,$AZ87+BJ$2,FALSE())),IF($E87="Tabular",VLOOKUP($B87,'raw data'!$A:$JI,$AZ87+BJ$2+3,FALSE()),VLOOKUP($B87,'raw data'!$A:$JI,$AZ87+BJ$2+1,FALSE())))</f>
        <v>Strongly agree</v>
      </c>
      <c r="BK87" s="8" t="str">
        <f>IF(G87="P1",VLOOKUP($B87,'raw data'!$A:$JI,$AZ87+BK$2,FALSE()),VLOOKUP($B87,'raw data'!$A:$JI,$AZ87+BK$2+1,FALSE()))</f>
        <v>Strongly agree</v>
      </c>
    </row>
    <row r="88" spans="1:63" x14ac:dyDescent="0.2">
      <c r="A88" s="8" t="str">
        <f t="shared" si="6"/>
        <v>R_3PmFT5iLPo4FELy-P1</v>
      </c>
      <c r="B88" s="8" t="s">
        <v>778</v>
      </c>
      <c r="C88" s="8">
        <f>VLOOKUP($B88,'raw data'!$A:$JI,7,FALSE())</f>
        <v>2469</v>
      </c>
      <c r="D88" s="8" t="str">
        <f>VLOOKUP($B88,'raw data'!$A:$JI,268,FALSE())</f>
        <v>Tabular-G1</v>
      </c>
      <c r="E88" s="8" t="str">
        <f t="shared" si="7"/>
        <v>Tabular</v>
      </c>
      <c r="F88" s="8" t="str">
        <f t="shared" si="8"/>
        <v>G1</v>
      </c>
      <c r="G88" s="8" t="s">
        <v>534</v>
      </c>
      <c r="H88" s="8">
        <f>VLOOKUP($B88,'raw data'!$A:$JI,21,FALSE())</f>
        <v>108.645</v>
      </c>
      <c r="I88" s="8">
        <f>VLOOKUP($B88,'raw data'!$A:$JI,26,FALSE())</f>
        <v>9.6850000000000005</v>
      </c>
      <c r="J88" s="8">
        <f>VLOOKUP($B88,'raw data'!$A:$JI,27+J$2,FALSE())</f>
        <v>24</v>
      </c>
      <c r="K88" s="8" t="str">
        <f>VLOOKUP($B88,'raw data'!$A:$JI,27+K$2,FALSE())</f>
        <v>Male</v>
      </c>
      <c r="L88" s="8" t="str">
        <f>VLOOKUP($B88,'raw data'!$A:$JI,27+L$2,FALSE())</f>
        <v>No</v>
      </c>
      <c r="M88" s="8" t="str">
        <f>VLOOKUP($B88,'raw data'!$A:$JI,27+M$2,FALSE())</f>
        <v>Upper-Intermediate (B2)</v>
      </c>
      <c r="N88" s="8">
        <f>VLOOKUP($B88,'raw data'!$A:$JI,27+N$2,FALSE())</f>
        <v>3</v>
      </c>
      <c r="O88" s="8" t="str">
        <f>VLOOKUP($B88,'raw data'!$A:$JI,27+O$2,FALSE())</f>
        <v>Computer Science, Cyber security</v>
      </c>
      <c r="P88" s="8" t="str">
        <f>VLOOKUP($B88,'raw data'!$A:$JI,27+P$2,FALSE())</f>
        <v>No</v>
      </c>
      <c r="Q88" s="8">
        <f>VLOOKUP($B88,'raw data'!$A:$JI,27+Q$2,FALSE())</f>
        <v>0</v>
      </c>
      <c r="R88" s="8">
        <f>VLOOKUP($B88,'raw data'!$A:$JI,27+R$2,FALSE())</f>
        <v>0</v>
      </c>
      <c r="S88" s="8" t="str">
        <f>VLOOKUP($B88,'raw data'!$A:$JI,27+S$2,FALSE())</f>
        <v>No</v>
      </c>
      <c r="T88" s="8">
        <f>VLOOKUP($B88,'raw data'!$A:$JI,27+T$2,FALSE())</f>
        <v>0</v>
      </c>
      <c r="U88" s="8" t="str">
        <f>VLOOKUP($B88,'raw data'!$A:$JI,27+U$2,FALSE())</f>
        <v>None</v>
      </c>
      <c r="V88" s="8">
        <f>VLOOKUP($B88,'raw data'!$A:$JI,27+V$2,FALSE())</f>
        <v>-99</v>
      </c>
      <c r="W88" s="8" t="str">
        <f>VLOOKUP($B88,'raw data'!$A:$JI,27+W$2,FALSE())</f>
        <v>Novice</v>
      </c>
      <c r="X88" s="8" t="str">
        <f>VLOOKUP($B88,'raw data'!$A:$JI,27+X$2,FALSE())</f>
        <v>Novice</v>
      </c>
      <c r="Y88" s="8" t="str">
        <f>VLOOKUP($B88,'raw data'!$A:$JI,27+Y$2,FALSE())</f>
        <v>Beginner</v>
      </c>
      <c r="Z88" s="8" t="str">
        <f>VLOOKUP($B88,'raw data'!$A:$JI,27+Z$2,FALSE())</f>
        <v>Novice</v>
      </c>
      <c r="AA88" s="8" t="str">
        <f>VLOOKUP($B88,'raw data'!$A:$JI,27+AA$2,FALSE())</f>
        <v>Novice</v>
      </c>
      <c r="AB88" s="8" t="str">
        <f>VLOOKUP($B88,'raw data'!$A:$JI,27+AB$2,FALSE())</f>
        <v>Competent</v>
      </c>
      <c r="AC88" s="8" t="str">
        <f>VLOOKUP($B88,'raw data'!$A:$JI,27+AC$2,FALSE())</f>
        <v>Competent</v>
      </c>
      <c r="AD88" s="8" t="str">
        <f>VLOOKUP($B88,'raw data'!$A:$JI,27+AD$2,FALSE())</f>
        <v>Beginner</v>
      </c>
      <c r="AE88" s="8">
        <f>IF($G88="P1",VLOOKUP($B88,'raw data'!$A:$JI,ColumnsReferences!$B$2,FALSE()),VLOOKUP($B88,'raw data'!$A:$JI,ColumnsReferences!$C$2,FALSE()))</f>
        <v>405.38200000000001</v>
      </c>
      <c r="AF88" s="8">
        <f>IF($G88="P1",VLOOKUP($D88,ColumnsReferences!$A:$C,2,FALSE()),VLOOKUP($D88,ColumnsReferences!$A:$C,3,FALSE()))</f>
        <v>181</v>
      </c>
      <c r="AG88" s="8">
        <f>VLOOKUP($B88,'raw data'!$A:$JI,$AF88,FALSE())</f>
        <v>827.63400000000001</v>
      </c>
      <c r="AH88" s="8" t="str">
        <f>VLOOKUP($B88,'raw data'!$A:$JI,$AF88+AH$2,FALSE())</f>
        <v>Online banking service goes down</v>
      </c>
      <c r="AI88" s="8" t="str">
        <f>VLOOKUP($B88,'raw data'!$A:$JI,$AF88+AI$2,FALSE())</f>
        <v>Sure enough</v>
      </c>
      <c r="AJ88" s="8" t="str">
        <f>VLOOKUP($B88,'raw data'!$A:$JI,$AF88+AJ$2,FALSE())</f>
        <v>On average</v>
      </c>
      <c r="AK88" s="8" t="str">
        <f>VLOOKUP($B88,'raw data'!$A:$JI,$AF88+AK$2,FALSE())</f>
        <v>Availability of service,Integrity of account data</v>
      </c>
      <c r="AL88" s="8" t="str">
        <f>VLOOKUP($B88,'raw data'!$A:$JI,$AF88+AL$2,FALSE())</f>
        <v>Sure</v>
      </c>
      <c r="AM88" s="8" t="str">
        <f>VLOOKUP($B88,'raw data'!$A:$JI,$AF88+AM$2,FALSE())</f>
        <v>Simple</v>
      </c>
      <c r="AN88" s="8" t="str">
        <f>VLOOKUP($B88,'raw data'!$A:$JI,$AF88+AN$2,FALSE())</f>
        <v>Conduct regular searches for fake apps,Regularly inform customers about security best practices,Strengthen authentication of transaction in web application</v>
      </c>
      <c r="AO88" s="8" t="str">
        <f>VLOOKUP($B88,'raw data'!$A:$JI,$AF88+AO$2,FALSE())</f>
        <v>Sure</v>
      </c>
      <c r="AP88" s="8" t="str">
        <f>VLOOKUP($B88,'raw data'!$A:$JI,$AF88+AP$2,FALSE())</f>
        <v>Simple</v>
      </c>
      <c r="AQ88" s="8" t="str">
        <f>VLOOKUP($B88,'raw data'!$A:$JI,$AF88+AQ$2,FALSE())</f>
        <v>Unauthorized access to customer account via web application</v>
      </c>
      <c r="AR88" s="8" t="str">
        <f>VLOOKUP($B88,'raw data'!$A:$JI,$AF88+AR$2,FALSE())</f>
        <v>Sure</v>
      </c>
      <c r="AS88" s="8" t="str">
        <f>VLOOKUP($B88,'raw data'!$A:$JI,$AF88+AS$2,FALSE())</f>
        <v>Simple</v>
      </c>
      <c r="AT88" s="8" t="str">
        <f>VLOOKUP($B88,'raw data'!$A:$JI,$AF88+AT$2,FALSE())</f>
        <v>Online banking service goes down,Unauthorized transaction via web application</v>
      </c>
      <c r="AU88" s="8" t="str">
        <f>VLOOKUP($B88,'raw data'!$A:$JI,$AF88+AU$2,FALSE())</f>
        <v>Sure</v>
      </c>
      <c r="AV88" s="8" t="str">
        <f>VLOOKUP($B88,'raw data'!$A:$JI,$AF88+AV$2,FALSE())</f>
        <v>Simple</v>
      </c>
      <c r="AW88" s="8" t="str">
        <f>VLOOKUP($B88,'raw data'!$A:$JI,$AF88+AW$2,FALSE())</f>
        <v>Unauthorized transaction via Poste App</v>
      </c>
      <c r="AX88" s="8" t="str">
        <f>VLOOKUP($B88,'raw data'!$A:$JI,$AF88+AX$2,FALSE())</f>
        <v>Sure</v>
      </c>
      <c r="AY88" s="8" t="str">
        <f>VLOOKUP($B88,'raw data'!$A:$JI,$AF88+AY$2,FALSE())</f>
        <v>Simple</v>
      </c>
      <c r="AZ88" s="8">
        <f>IF($G88="P1",ColumnsReferences!$B$9,ColumnsReferences!$C$9)</f>
        <v>99</v>
      </c>
      <c r="BA88" s="8">
        <f>VLOOKUP($B88,'raw data'!$A:$JI,$AZ88,FALSE())</f>
        <v>44.398000000000003</v>
      </c>
      <c r="BB88" s="8" t="str">
        <f>IF($G88="P2",VLOOKUP($B88,'raw data'!$A:$JI,$AZ88+2,FALSE()),"-99")</f>
        <v>-99</v>
      </c>
      <c r="BC88" s="8" t="str">
        <f>IF($G88="P1",VLOOKUP($B88,'raw data'!$A:$JI,$AZ88+BC$2,FALSE()),VLOOKUP($B88,'raw data'!$A:$JI,$AZ88+BC$2+1,FALSE()))</f>
        <v>Strongly agree</v>
      </c>
      <c r="BD88" s="8" t="str">
        <f>IF($G88="P1",VLOOKUP($B88,'raw data'!$A:$JI,$AZ88+BD$2,FALSE()),VLOOKUP($B88,'raw data'!$A:$JI,$AZ88+BD$2+1,FALSE()))</f>
        <v>Agree</v>
      </c>
      <c r="BE88" s="8" t="str">
        <f>IF($G88="P1",VLOOKUP($B88,'raw data'!$A:$JI,$AZ88+BE$2,FALSE()),VLOOKUP($B88,'raw data'!$A:$JI,$AZ88+BE$2+1,FALSE()))</f>
        <v>Agree</v>
      </c>
      <c r="BF88" s="8" t="str">
        <f>IF($G88="P1",VLOOKUP($B88,'raw data'!$A:$JI,$AZ88+BF$2,FALSE()),VLOOKUP($B88,'raw data'!$A:$JI,$AZ88+BF$2+1,FALSE()))</f>
        <v>Agree</v>
      </c>
      <c r="BG88" s="8" t="str">
        <f>IF($G88="P1",VLOOKUP($B88,'raw data'!$A:$JI,$AZ88+BG$2,FALSE()),VLOOKUP($B88,'raw data'!$A:$JI,$AZ88+BG$2+1,FALSE()))</f>
        <v>Agree</v>
      </c>
      <c r="BH88" s="8" t="str">
        <f>IF($G88="P1",IF($E88="Tabular",VLOOKUP($B88,'raw data'!$A:$JI,$AZ88+BH$2+2,FALSE()),VLOOKUP($B88,'raw data'!$A:$JI,$AZ88+BH$2,FALSE())),"-99")</f>
        <v>Agree</v>
      </c>
      <c r="BI88" s="8" t="str">
        <f>IF($G88="P2",IF($E88="Tabular",VLOOKUP($B88,'raw data'!$A:$JI,$AZ88+BI$2+2,FALSE()),VLOOKUP($B88,'raw data'!$A:$JI,$AZ88+BI$2,FALSE())),"-99")</f>
        <v>-99</v>
      </c>
      <c r="BJ88" s="8" t="str">
        <f>IF(G88="P1",IF($E88="Tabular",VLOOKUP($B88,'raw data'!$A:$JI,$AZ88+BJ$2+2,FALSE()),VLOOKUP($B88,'raw data'!$A:$JI,$AZ88+BJ$2,FALSE())),IF($E88="Tabular",VLOOKUP($B88,'raw data'!$A:$JI,$AZ88+BJ$2+3,FALSE()),VLOOKUP($B88,'raw data'!$A:$JI,$AZ88+BJ$2+1,FALSE())))</f>
        <v>Agree</v>
      </c>
      <c r="BK88" s="8" t="str">
        <f>IF(G88="P1",VLOOKUP($B88,'raw data'!$A:$JI,$AZ88+BK$2,FALSE()),VLOOKUP($B88,'raw data'!$A:$JI,$AZ88+BK$2+1,FALSE()))</f>
        <v>Agree</v>
      </c>
    </row>
    <row r="89" spans="1:63" x14ac:dyDescent="0.2">
      <c r="A89" s="8" t="str">
        <f t="shared" si="6"/>
        <v>R_3PmFT5iLPo4FELy-P2</v>
      </c>
      <c r="B89" s="8" t="s">
        <v>778</v>
      </c>
      <c r="C89" s="8">
        <f>VLOOKUP($B89,'raw data'!$A:$JI,7,FALSE())</f>
        <v>2469</v>
      </c>
      <c r="D89" s="8" t="str">
        <f>VLOOKUP($B89,'raw data'!$A:$JI,268,FALSE())</f>
        <v>Tabular-G1</v>
      </c>
      <c r="E89" s="8" t="str">
        <f t="shared" si="7"/>
        <v>Tabular</v>
      </c>
      <c r="F89" s="8" t="str">
        <f t="shared" si="8"/>
        <v>G1</v>
      </c>
      <c r="G89" s="10" t="s">
        <v>536</v>
      </c>
      <c r="H89" s="8">
        <f>VLOOKUP($B89,'raw data'!$A:$JI,21,FALSE())</f>
        <v>108.645</v>
      </c>
      <c r="I89" s="8">
        <f>VLOOKUP($B89,'raw data'!$A:$JI,26,FALSE())</f>
        <v>9.6850000000000005</v>
      </c>
      <c r="J89" s="8">
        <f>VLOOKUP($B89,'raw data'!$A:$JI,27+J$2,FALSE())</f>
        <v>24</v>
      </c>
      <c r="K89" s="8" t="str">
        <f>VLOOKUP($B89,'raw data'!$A:$JI,27+K$2,FALSE())</f>
        <v>Male</v>
      </c>
      <c r="L89" s="8" t="str">
        <f>VLOOKUP($B89,'raw data'!$A:$JI,27+L$2,FALSE())</f>
        <v>No</v>
      </c>
      <c r="M89" s="8" t="str">
        <f>VLOOKUP($B89,'raw data'!$A:$JI,27+M$2,FALSE())</f>
        <v>Upper-Intermediate (B2)</v>
      </c>
      <c r="N89" s="8">
        <f>VLOOKUP($B89,'raw data'!$A:$JI,27+N$2,FALSE())</f>
        <v>3</v>
      </c>
      <c r="O89" s="8" t="str">
        <f>VLOOKUP($B89,'raw data'!$A:$JI,27+O$2,FALSE())</f>
        <v>Computer Science, Cyber security</v>
      </c>
      <c r="P89" s="8" t="str">
        <f>VLOOKUP($B89,'raw data'!$A:$JI,27+P$2,FALSE())</f>
        <v>No</v>
      </c>
      <c r="Q89" s="8">
        <f>VLOOKUP($B89,'raw data'!$A:$JI,27+Q$2,FALSE())</f>
        <v>0</v>
      </c>
      <c r="R89" s="8">
        <f>VLOOKUP($B89,'raw data'!$A:$JI,27+R$2,FALSE())</f>
        <v>0</v>
      </c>
      <c r="S89" s="8" t="str">
        <f>VLOOKUP($B89,'raw data'!$A:$JI,27+S$2,FALSE())</f>
        <v>No</v>
      </c>
      <c r="T89" s="8">
        <f>VLOOKUP($B89,'raw data'!$A:$JI,27+T$2,FALSE())</f>
        <v>0</v>
      </c>
      <c r="U89" s="8" t="str">
        <f>VLOOKUP($B89,'raw data'!$A:$JI,27+U$2,FALSE())</f>
        <v>None</v>
      </c>
      <c r="V89" s="8">
        <f>VLOOKUP($B89,'raw data'!$A:$JI,27+V$2,FALSE())</f>
        <v>-99</v>
      </c>
      <c r="W89" s="8" t="str">
        <f>VLOOKUP($B89,'raw data'!$A:$JI,27+W$2,FALSE())</f>
        <v>Novice</v>
      </c>
      <c r="X89" s="8" t="str">
        <f>VLOOKUP($B89,'raw data'!$A:$JI,27+X$2,FALSE())</f>
        <v>Novice</v>
      </c>
      <c r="Y89" s="8" t="str">
        <f>VLOOKUP($B89,'raw data'!$A:$JI,27+Y$2,FALSE())</f>
        <v>Beginner</v>
      </c>
      <c r="Z89" s="8" t="str">
        <f>VLOOKUP($B89,'raw data'!$A:$JI,27+Z$2,FALSE())</f>
        <v>Novice</v>
      </c>
      <c r="AA89" s="8" t="str">
        <f>VLOOKUP($B89,'raw data'!$A:$JI,27+AA$2,FALSE())</f>
        <v>Novice</v>
      </c>
      <c r="AB89" s="8" t="str">
        <f>VLOOKUP($B89,'raw data'!$A:$JI,27+AB$2,FALSE())</f>
        <v>Competent</v>
      </c>
      <c r="AC89" s="8" t="str">
        <f>VLOOKUP($B89,'raw data'!$A:$JI,27+AC$2,FALSE())</f>
        <v>Competent</v>
      </c>
      <c r="AD89" s="8" t="str">
        <f>VLOOKUP($B89,'raw data'!$A:$JI,27+AD$2,FALSE())</f>
        <v>Beginner</v>
      </c>
      <c r="AE89" s="8">
        <f>IF($G89="P1",VLOOKUP($B89,'raw data'!$A:$JI,ColumnsReferences!$B$2,FALSE()),VLOOKUP($B89,'raw data'!$A:$JI,ColumnsReferences!$C$2,FALSE()))</f>
        <v>300.00200000000001</v>
      </c>
      <c r="AF89" s="8">
        <f>IF($G89="P1",VLOOKUP($D89,ColumnsReferences!$A:$C,2,FALSE()),VLOOKUP($D89,ColumnsReferences!$A:$C,3,FALSE()))</f>
        <v>225</v>
      </c>
      <c r="AG89" s="8">
        <f>VLOOKUP($B89,'raw data'!$A:$JI,$AF89,FALSE())</f>
        <v>522.16700000000003</v>
      </c>
      <c r="AH89" s="8" t="str">
        <f>VLOOKUP($B89,'raw data'!$A:$JI,$AF89+AH$2,FALSE())</f>
        <v>Fake banking app offered on application store and this leads to sniffing customer credentials,Fake banking app offered on application store leads to alteration of transaction data,Fake banking app offered on application store leads to sniffing customer credentials. Which leads to unauthorized access to customer account via fake app.</v>
      </c>
      <c r="AI89" s="8" t="str">
        <f>VLOOKUP($B89,'raw data'!$A:$JI,$AF89+AI$2,FALSE())</f>
        <v>Sure</v>
      </c>
      <c r="AJ89" s="8" t="str">
        <f>VLOOKUP($B89,'raw data'!$A:$JI,$AF89+AJ$2,FALSE())</f>
        <v>Simple</v>
      </c>
      <c r="AK89" s="8" t="str">
        <f>VLOOKUP($B89,'raw data'!$A:$JI,$AF89+AK$2,FALSE())</f>
        <v>Confidentiality of customer data,Integrity of account data</v>
      </c>
      <c r="AL89" s="8" t="str">
        <f>VLOOKUP($B89,'raw data'!$A:$JI,$AF89+AL$2,FALSE())</f>
        <v>Not sure enough</v>
      </c>
      <c r="AM89" s="8" t="str">
        <f>VLOOKUP($B89,'raw data'!$A:$JI,$AF89+AM$2,FALSE())</f>
        <v>Simple</v>
      </c>
      <c r="AN89" s="8" t="str">
        <f>VLOOKUP($B89,'raw data'!$A:$JI,$AF89+AN$2,FALSE())</f>
        <v>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credentials,Spear-phishing attack on customers leads to sniffing customer credentials. Which leads to unauthorized access to customer account via web application.</v>
      </c>
      <c r="AO89" s="8" t="str">
        <f>VLOOKUP($B89,'raw data'!$A:$JI,$AF89+AO$2,FALSE())</f>
        <v>Unsure</v>
      </c>
      <c r="AP89" s="8" t="str">
        <f>VLOOKUP($B89,'raw data'!$A:$JI,$AF89+AP$2,FALSE())</f>
        <v>Simple</v>
      </c>
      <c r="AQ89" s="8" t="str">
        <f>VLOOKUP($B89,'raw data'!$A:$JI,$AF89+AQ$2,FALSE())</f>
        <v>Cyber criminal,Hacker</v>
      </c>
      <c r="AR89" s="8" t="str">
        <f>VLOOKUP($B89,'raw data'!$A:$JI,$AF89+AR$2,FALSE())</f>
        <v>Unsure</v>
      </c>
      <c r="AS89" s="8" t="str">
        <f>VLOOKUP($B89,'raw data'!$A:$JI,$AF89+AS$2,FALSE())</f>
        <v>On average</v>
      </c>
      <c r="AT89" s="8" t="str">
        <f>VLOOKUP($B89,'raw data'!$A:$JI,$AF89+AT$2,FALSE())</f>
        <v>Likely</v>
      </c>
      <c r="AU89" s="8" t="str">
        <f>VLOOKUP($B89,'raw data'!$A:$JI,$AF89+AU$2,FALSE())</f>
        <v>Not sure enough</v>
      </c>
      <c r="AV89" s="8" t="str">
        <f>VLOOKUP($B89,'raw data'!$A:$JI,$AF89+AV$2,FALSE())</f>
        <v>Simple</v>
      </c>
      <c r="AW89" s="8" t="str">
        <f>VLOOKUP($B89,'raw data'!$A:$JI,$AF89+AW$2,FALSE())</f>
        <v>Immature technology,Poor security awareness</v>
      </c>
      <c r="AX89" s="8" t="str">
        <f>VLOOKUP($B89,'raw data'!$A:$JI,$AF89+AX$2,FALSE())</f>
        <v>Not sure enough</v>
      </c>
      <c r="AY89" s="8" t="str">
        <f>VLOOKUP($B89,'raw data'!$A:$JI,$AF89+AY$2,FALSE())</f>
        <v>Simple</v>
      </c>
      <c r="AZ89" s="8">
        <f>IF($G89="P1",ColumnsReferences!$B$9,ColumnsReferences!$C$9)</f>
        <v>166</v>
      </c>
      <c r="BA89" s="8">
        <f>VLOOKUP($B89,'raw data'!$A:$JI,$AZ89,FALSE())</f>
        <v>34.381999999999998</v>
      </c>
      <c r="BB89" s="8" t="str">
        <f>IF($G89="P2",VLOOKUP($B89,'raw data'!$A:$JI,$AZ89+2,FALSE()),"-99")</f>
        <v>Not certain</v>
      </c>
      <c r="BC89" s="8" t="str">
        <f>IF($G89="P1",VLOOKUP($B89,'raw data'!$A:$JI,$AZ89+BC$2,FALSE()),VLOOKUP($B89,'raw data'!$A:$JI,$AZ89+BC$2+1,FALSE()))</f>
        <v>Agree</v>
      </c>
      <c r="BD89" s="8" t="str">
        <f>IF($G89="P1",VLOOKUP($B89,'raw data'!$A:$JI,$AZ89+BD$2,FALSE()),VLOOKUP($B89,'raw data'!$A:$JI,$AZ89+BD$2+1,FALSE()))</f>
        <v>Agree</v>
      </c>
      <c r="BE89" s="8" t="str">
        <f>IF($G89="P1",VLOOKUP($B89,'raw data'!$A:$JI,$AZ89+BE$2,FALSE()),VLOOKUP($B89,'raw data'!$A:$JI,$AZ89+BE$2+1,FALSE()))</f>
        <v>Agree</v>
      </c>
      <c r="BF89" s="8" t="str">
        <f>IF($G89="P1",VLOOKUP($B89,'raw data'!$A:$JI,$AZ89+BF$2,FALSE()),VLOOKUP($B89,'raw data'!$A:$JI,$AZ89+BF$2+1,FALSE()))</f>
        <v>Agree</v>
      </c>
      <c r="BG89" s="8" t="str">
        <f>IF($G89="P1",VLOOKUP($B89,'raw data'!$A:$JI,$AZ89+BG$2,FALSE()),VLOOKUP($B89,'raw data'!$A:$JI,$AZ89+BG$2+1,FALSE()))</f>
        <v>Not certain</v>
      </c>
      <c r="BH89" s="8" t="str">
        <f>IF($G89="P1",IF($E89="Tabular",VLOOKUP($B89,'raw data'!$A:$JI,$AZ89+BH$2+2,FALSE()),VLOOKUP($B89,'raw data'!$A:$JI,$AZ89+BH$2,FALSE())),"-99")</f>
        <v>-99</v>
      </c>
      <c r="BI89" s="8" t="str">
        <f>IF($G89="P2",IF($E89="Tabular",VLOOKUP($B89,'raw data'!$A:$JI,$AZ89+BI$2+2,FALSE()),VLOOKUP($B89,'raw data'!$A:$JI,$AZ89+BI$2,FALSE())),"-99")</f>
        <v>Not certain</v>
      </c>
      <c r="BJ89" s="8" t="str">
        <f>IF(G89="P1",IF($E89="Tabular",VLOOKUP($B89,'raw data'!$A:$JI,$AZ89+BJ$2+2,FALSE()),VLOOKUP($B89,'raw data'!$A:$JI,$AZ89+BJ$2,FALSE())),IF($E89="Tabular",VLOOKUP($B89,'raw data'!$A:$JI,$AZ89+BJ$2+3,FALSE()),VLOOKUP($B89,'raw data'!$A:$JI,$AZ89+BJ$2+1,FALSE())))</f>
        <v>Not certain</v>
      </c>
      <c r="BK89" s="8" t="str">
        <f>IF(G89="P1",VLOOKUP($B89,'raw data'!$A:$JI,$AZ89+BK$2,FALSE()),VLOOKUP($B89,'raw data'!$A:$JI,$AZ89+BK$2+1,FALSE()))</f>
        <v>Strongly agree</v>
      </c>
    </row>
    <row r="90" spans="1:63" x14ac:dyDescent="0.2">
      <c r="A90" s="8" t="str">
        <f t="shared" si="6"/>
        <v>R_3QYRyAytLP2pIGm-P1</v>
      </c>
      <c r="B90" s="8" t="s">
        <v>924</v>
      </c>
      <c r="C90" s="8">
        <f>VLOOKUP($B90,'raw data'!$A:$JI,7,FALSE())</f>
        <v>3057</v>
      </c>
      <c r="D90" s="8" t="str">
        <f>VLOOKUP($B90,'raw data'!$A:$JI,268,FALSE())</f>
        <v>CORAS-G2</v>
      </c>
      <c r="E90" s="8" t="str">
        <f t="shared" si="7"/>
        <v>CORAS</v>
      </c>
      <c r="F90" s="8" t="str">
        <f t="shared" si="8"/>
        <v>G2</v>
      </c>
      <c r="G90" s="8" t="s">
        <v>534</v>
      </c>
      <c r="H90" s="8">
        <f>VLOOKUP($B90,'raw data'!$A:$JI,21,FALSE())</f>
        <v>198.50299999999999</v>
      </c>
      <c r="I90" s="8">
        <f>VLOOKUP($B90,'raw data'!$A:$JI,26,FALSE())</f>
        <v>20.071000000000002</v>
      </c>
      <c r="J90" s="8">
        <f>VLOOKUP($B90,'raw data'!$A:$JI,27+J$2,FALSE())</f>
        <v>23</v>
      </c>
      <c r="K90" s="8" t="str">
        <f>VLOOKUP($B90,'raw data'!$A:$JI,27+K$2,FALSE())</f>
        <v>Male</v>
      </c>
      <c r="L90" s="8" t="str">
        <f>VLOOKUP($B90,'raw data'!$A:$JI,27+L$2,FALSE())</f>
        <v>No</v>
      </c>
      <c r="M90" s="8" t="str">
        <f>VLOOKUP($B90,'raw data'!$A:$JI,27+M$2,FALSE())</f>
        <v>Intermediate (B1)</v>
      </c>
      <c r="N90" s="8" t="str">
        <f>VLOOKUP($B90,'raw data'!$A:$JI,27+N$2,FALSE())</f>
        <v>N/A</v>
      </c>
      <c r="O90" s="8" t="str">
        <f>VLOOKUP($B90,'raw data'!$A:$JI,27+O$2,FALSE())</f>
        <v>Computer Science</v>
      </c>
      <c r="P90" s="8" t="str">
        <f>VLOOKUP($B90,'raw data'!$A:$JI,27+P$2,FALSE())</f>
        <v>No</v>
      </c>
      <c r="Q90" s="8">
        <f>VLOOKUP($B90,'raw data'!$A:$JI,27+Q$2,FALSE())</f>
        <v>0</v>
      </c>
      <c r="R90" s="8" t="str">
        <f>VLOOKUP($B90,'raw data'!$A:$JI,27+R$2,FALSE())</f>
        <v>Network and computer technician and web developer.</v>
      </c>
      <c r="S90" s="8" t="str">
        <f>VLOOKUP($B90,'raw data'!$A:$JI,27+S$2,FALSE())</f>
        <v>No</v>
      </c>
      <c r="T90" s="8" t="str">
        <f>VLOOKUP($B90,'raw data'!$A:$JI,27+T$2,FALSE())</f>
        <v>Head of System expert at Parahyangan Catholic University e-vote, full-stack web developer.</v>
      </c>
      <c r="U90" s="8" t="str">
        <f>VLOOKUP($B90,'raw data'!$A:$JI,27+U$2,FALSE())</f>
        <v>None</v>
      </c>
      <c r="V90" s="8">
        <f>VLOOKUP($B90,'raw data'!$A:$JI,27+V$2,FALSE())</f>
        <v>-99</v>
      </c>
      <c r="W90" s="8" t="str">
        <f>VLOOKUP($B90,'raw data'!$A:$JI,27+W$2,FALSE())</f>
        <v>Novice</v>
      </c>
      <c r="X90" s="8" t="str">
        <f>VLOOKUP($B90,'raw data'!$A:$JI,27+X$2,FALSE())</f>
        <v>Novice</v>
      </c>
      <c r="Y90" s="8" t="str">
        <f>VLOOKUP($B90,'raw data'!$A:$JI,27+Y$2,FALSE())</f>
        <v>Novice</v>
      </c>
      <c r="Z90" s="8" t="str">
        <f>VLOOKUP($B90,'raw data'!$A:$JI,27+Z$2,FALSE())</f>
        <v>Novice</v>
      </c>
      <c r="AA90" s="8" t="str">
        <f>VLOOKUP($B90,'raw data'!$A:$JI,27+AA$2,FALSE())</f>
        <v>Novice</v>
      </c>
      <c r="AB90" s="8" t="str">
        <f>VLOOKUP($B90,'raw data'!$A:$JI,27+AB$2,FALSE())</f>
        <v>Novice</v>
      </c>
      <c r="AC90" s="8" t="str">
        <f>VLOOKUP($B90,'raw data'!$A:$JI,27+AC$2,FALSE())</f>
        <v>Beginner</v>
      </c>
      <c r="AD90" s="8" t="str">
        <f>VLOOKUP($B90,'raw data'!$A:$JI,27+AD$2,FALSE())</f>
        <v>Novice</v>
      </c>
      <c r="AE90" s="8">
        <f>IF($G90="P1",VLOOKUP($B90,'raw data'!$A:$JI,ColumnsReferences!$B$2,FALSE()),VLOOKUP($B90,'raw data'!$A:$JI,ColumnsReferences!$C$2,FALSE()))</f>
        <v>644.91399999999999</v>
      </c>
      <c r="AF90" s="8">
        <f>IF($G90="P1",VLOOKUP($D90,ColumnsReferences!$A:$C,2,FALSE()),VLOOKUP($D90,ColumnsReferences!$A:$C,3,FALSE()))</f>
        <v>77</v>
      </c>
      <c r="AG90" s="8">
        <f>VLOOKUP($B90,'raw data'!$A:$JI,$AF90,FALSE())</f>
        <v>1123.461</v>
      </c>
      <c r="AH90" s="8" t="str">
        <f>VLOOKUP($B90,'raw data'!$A:$JI,$AF90+AH$2,FALSE())</f>
        <v>Lack of mechanisms for authentication of app,Weak malware protection</v>
      </c>
      <c r="AI90" s="8" t="str">
        <f>VLOOKUP($B90,'raw data'!$A:$JI,$AF90+AI$2,FALSE())</f>
        <v>Sure</v>
      </c>
      <c r="AJ90" s="8" t="str">
        <f>VLOOKUP($B90,'raw data'!$A:$JI,$AF90+AJ$2,FALSE())</f>
        <v>On average</v>
      </c>
      <c r="AK90" s="8" t="str">
        <f>VLOOKUP($B90,'raw data'!$A:$JI,$AF90+AK$2,FALSE())</f>
        <v>Unauthorized access to customer account via fake app,Unauthorized access to customer account via web application,Unauthorized transaction via web application</v>
      </c>
      <c r="AL90" s="8" t="str">
        <f>VLOOKUP($B90,'raw data'!$A:$JI,$AF90+AL$2,FALSE())</f>
        <v>Sure</v>
      </c>
      <c r="AM90" s="8" t="str">
        <f>VLOOKUP($B90,'raw data'!$A:$JI,$AF90+AM$2,FALSE())</f>
        <v>On average</v>
      </c>
      <c r="AN90" s="8" t="str">
        <f>VLOOKUP($B90,'raw data'!$A:$JI,$AF90+AN$2,FALSE())</f>
        <v>Fake banking app offered on application store,Keylogger installed on computer,Sniffing of customer credentials,Spear-phishing attack on customers</v>
      </c>
      <c r="AO90" s="8" t="str">
        <f>VLOOKUP($B90,'raw data'!$A:$JI,$AF90+AO$2,FALSE())</f>
        <v>Sure</v>
      </c>
      <c r="AP90" s="8" t="str">
        <f>VLOOKUP($B90,'raw data'!$A:$JI,$AF90+AP$2,FALSE())</f>
        <v>On average</v>
      </c>
      <c r="AQ90" s="8" t="str">
        <f>VLOOKUP($B90,'raw data'!$A:$JI,$AF90+AQ$2,FALSE())</f>
        <v>Cyber criminal,Hacker</v>
      </c>
      <c r="AR90" s="8" t="str">
        <f>VLOOKUP($B90,'raw data'!$A:$JI,$AF90+AR$2,FALSE())</f>
        <v>Sure</v>
      </c>
      <c r="AS90" s="8" t="str">
        <f>VLOOKUP($B90,'raw data'!$A:$JI,$AF90+AS$2,FALSE())</f>
        <v>On average</v>
      </c>
      <c r="AT90" s="8" t="str">
        <f>VLOOKUP($B90,'raw data'!$A:$JI,$AF90+AT$2,FALSE())</f>
        <v>Likely</v>
      </c>
      <c r="AU90" s="8" t="str">
        <f>VLOOKUP($B90,'raw data'!$A:$JI,$AF90+AU$2,FALSE())</f>
        <v>Sure</v>
      </c>
      <c r="AV90" s="8" t="str">
        <f>VLOOKUP($B90,'raw data'!$A:$JI,$AF90+AV$2,FALSE())</f>
        <v>On average</v>
      </c>
      <c r="AW90" s="8" t="str">
        <f>VLOOKUP($B90,'raw data'!$A:$JI,$AF90+AW$2,FALSE())</f>
        <v>Immature technology,Insufficient detection of spyware,Insufficient resilience,Lack of mechanisms for authentication of app,Poor security awareness,Use of web application,Weak malware protection</v>
      </c>
      <c r="AX90" s="8" t="str">
        <f>VLOOKUP($B90,'raw data'!$A:$JI,$AF90+AX$2,FALSE())</f>
        <v>Sure</v>
      </c>
      <c r="AY90" s="8" t="str">
        <f>VLOOKUP($B90,'raw data'!$A:$JI,$AF90+AY$2,FALSE())</f>
        <v>On average</v>
      </c>
      <c r="AZ90" s="8">
        <f>IF($G90="P1",ColumnsReferences!$B$9,ColumnsReferences!$C$9)</f>
        <v>99</v>
      </c>
      <c r="BA90" s="8">
        <f>VLOOKUP($B90,'raw data'!$A:$JI,$AZ90,FALSE())</f>
        <v>35.64</v>
      </c>
      <c r="BB90" s="8" t="str">
        <f>IF($G90="P2",VLOOKUP($B90,'raw data'!$A:$JI,$AZ90+2,FALSE()),"-99")</f>
        <v>-99</v>
      </c>
      <c r="BC90" s="8" t="str">
        <f>IF($G90="P1",VLOOKUP($B90,'raw data'!$A:$JI,$AZ90+BC$2,FALSE()),VLOOKUP($B90,'raw data'!$A:$JI,$AZ90+BC$2+1,FALSE()))</f>
        <v>Agree</v>
      </c>
      <c r="BD90" s="8" t="str">
        <f>IF($G90="P1",VLOOKUP($B90,'raw data'!$A:$JI,$AZ90+BD$2,FALSE()),VLOOKUP($B90,'raw data'!$A:$JI,$AZ90+BD$2+1,FALSE()))</f>
        <v>Agree</v>
      </c>
      <c r="BE90" s="8" t="str">
        <f>IF($G90="P1",VLOOKUP($B90,'raw data'!$A:$JI,$AZ90+BE$2,FALSE()),VLOOKUP($B90,'raw data'!$A:$JI,$AZ90+BE$2+1,FALSE()))</f>
        <v>Agree</v>
      </c>
      <c r="BF90" s="8" t="str">
        <f>IF($G90="P1",VLOOKUP($B90,'raw data'!$A:$JI,$AZ90+BF$2,FALSE()),VLOOKUP($B90,'raw data'!$A:$JI,$AZ90+BF$2+1,FALSE()))</f>
        <v>Agree</v>
      </c>
      <c r="BG90" s="8" t="str">
        <f>IF($G90="P1",VLOOKUP($B90,'raw data'!$A:$JI,$AZ90+BG$2,FALSE()),VLOOKUP($B90,'raw data'!$A:$JI,$AZ90+BG$2+1,FALSE()))</f>
        <v>Disagree</v>
      </c>
      <c r="BH90" s="8" t="str">
        <f>IF($G90="P1",IF($E90="Tabular",VLOOKUP($B90,'raw data'!$A:$JI,$AZ90+BH$2+2,FALSE()),VLOOKUP($B90,'raw data'!$A:$JI,$AZ90+BH$2,FALSE())),"-99")</f>
        <v>Agree</v>
      </c>
      <c r="BI90" s="8" t="str">
        <f>IF($G90="P2",IF($E90="Tabular",VLOOKUP($B90,'raw data'!$A:$JI,$AZ90+BI$2+2,FALSE()),VLOOKUP($B90,'raw data'!$A:$JI,$AZ90+BI$2,FALSE())),"-99")</f>
        <v>-99</v>
      </c>
      <c r="BJ90" s="8" t="str">
        <f>IF(G90="P1",IF($E90="Tabular",VLOOKUP($B90,'raw data'!$A:$JI,$AZ90+BJ$2+2,FALSE()),VLOOKUP($B90,'raw data'!$A:$JI,$AZ90+BJ$2,FALSE())),IF($E90="Tabular",VLOOKUP($B90,'raw data'!$A:$JI,$AZ90+BJ$2+3,FALSE()),VLOOKUP($B90,'raw data'!$A:$JI,$AZ90+BJ$2+1,FALSE())))</f>
        <v>Agree</v>
      </c>
      <c r="BK90" s="8" t="str">
        <f>IF(G90="P1",VLOOKUP($B90,'raw data'!$A:$JI,$AZ90+BK$2,FALSE()),VLOOKUP($B90,'raw data'!$A:$JI,$AZ90+BK$2+1,FALSE()))</f>
        <v>Agree</v>
      </c>
    </row>
    <row r="91" spans="1:63" x14ac:dyDescent="0.2">
      <c r="A91" s="8" t="str">
        <f t="shared" si="6"/>
        <v>R_3QYRyAytLP2pIGm-P2</v>
      </c>
      <c r="B91" s="8" t="s">
        <v>924</v>
      </c>
      <c r="C91" s="8">
        <f>VLOOKUP($B91,'raw data'!$A:$JI,7,FALSE())</f>
        <v>3057</v>
      </c>
      <c r="D91" s="8" t="str">
        <f>VLOOKUP($B91,'raw data'!$A:$JI,268,FALSE())</f>
        <v>CORAS-G2</v>
      </c>
      <c r="E91" s="8" t="str">
        <f t="shared" si="7"/>
        <v>CORAS</v>
      </c>
      <c r="F91" s="8" t="str">
        <f t="shared" si="8"/>
        <v>G2</v>
      </c>
      <c r="G91" s="10" t="s">
        <v>536</v>
      </c>
      <c r="H91" s="8">
        <f>VLOOKUP($B91,'raw data'!$A:$JI,21,FALSE())</f>
        <v>198.50299999999999</v>
      </c>
      <c r="I91" s="8">
        <f>VLOOKUP($B91,'raw data'!$A:$JI,26,FALSE())</f>
        <v>20.071000000000002</v>
      </c>
      <c r="J91" s="8">
        <f>VLOOKUP($B91,'raw data'!$A:$JI,27+J$2,FALSE())</f>
        <v>23</v>
      </c>
      <c r="K91" s="8" t="str">
        <f>VLOOKUP($B91,'raw data'!$A:$JI,27+K$2,FALSE())</f>
        <v>Male</v>
      </c>
      <c r="L91" s="8" t="str">
        <f>VLOOKUP($B91,'raw data'!$A:$JI,27+L$2,FALSE())</f>
        <v>No</v>
      </c>
      <c r="M91" s="8" t="str">
        <f>VLOOKUP($B91,'raw data'!$A:$JI,27+M$2,FALSE())</f>
        <v>Intermediate (B1)</v>
      </c>
      <c r="N91" s="8" t="str">
        <f>VLOOKUP($B91,'raw data'!$A:$JI,27+N$2,FALSE())</f>
        <v>N/A</v>
      </c>
      <c r="O91" s="8" t="str">
        <f>VLOOKUP($B91,'raw data'!$A:$JI,27+O$2,FALSE())</f>
        <v>Computer Science</v>
      </c>
      <c r="P91" s="8" t="str">
        <f>VLOOKUP($B91,'raw data'!$A:$JI,27+P$2,FALSE())</f>
        <v>No</v>
      </c>
      <c r="Q91" s="8">
        <f>VLOOKUP($B91,'raw data'!$A:$JI,27+Q$2,FALSE())</f>
        <v>0</v>
      </c>
      <c r="R91" s="8" t="str">
        <f>VLOOKUP($B91,'raw data'!$A:$JI,27+R$2,FALSE())</f>
        <v>Network and computer technician and web developer.</v>
      </c>
      <c r="S91" s="8" t="str">
        <f>VLOOKUP($B91,'raw data'!$A:$JI,27+S$2,FALSE())</f>
        <v>No</v>
      </c>
      <c r="T91" s="8" t="str">
        <f>VLOOKUP($B91,'raw data'!$A:$JI,27+T$2,FALSE())</f>
        <v>Head of System expert at Parahyangan Catholic University e-vote, full-stack web developer.</v>
      </c>
      <c r="U91" s="8" t="str">
        <f>VLOOKUP($B91,'raw data'!$A:$JI,27+U$2,FALSE())</f>
        <v>None</v>
      </c>
      <c r="V91" s="8">
        <f>VLOOKUP($B91,'raw data'!$A:$JI,27+V$2,FALSE())</f>
        <v>-99</v>
      </c>
      <c r="W91" s="8" t="str">
        <f>VLOOKUP($B91,'raw data'!$A:$JI,27+W$2,FALSE())</f>
        <v>Novice</v>
      </c>
      <c r="X91" s="8" t="str">
        <f>VLOOKUP($B91,'raw data'!$A:$JI,27+X$2,FALSE())</f>
        <v>Novice</v>
      </c>
      <c r="Y91" s="8" t="str">
        <f>VLOOKUP($B91,'raw data'!$A:$JI,27+Y$2,FALSE())</f>
        <v>Novice</v>
      </c>
      <c r="Z91" s="8" t="str">
        <f>VLOOKUP($B91,'raw data'!$A:$JI,27+Z$2,FALSE())</f>
        <v>Novice</v>
      </c>
      <c r="AA91" s="8" t="str">
        <f>VLOOKUP($B91,'raw data'!$A:$JI,27+AA$2,FALSE())</f>
        <v>Novice</v>
      </c>
      <c r="AB91" s="8" t="str">
        <f>VLOOKUP($B91,'raw data'!$A:$JI,27+AB$2,FALSE())</f>
        <v>Novice</v>
      </c>
      <c r="AC91" s="8" t="str">
        <f>VLOOKUP($B91,'raw data'!$A:$JI,27+AC$2,FALSE())</f>
        <v>Beginner</v>
      </c>
      <c r="AD91" s="8" t="str">
        <f>VLOOKUP($B91,'raw data'!$A:$JI,27+AD$2,FALSE())</f>
        <v>Novice</v>
      </c>
      <c r="AE91" s="8">
        <f>IF($G91="P1",VLOOKUP($B91,'raw data'!$A:$JI,ColumnsReferences!$B$2,FALSE()),VLOOKUP($B91,'raw data'!$A:$JI,ColumnsReferences!$C$2,FALSE()))</f>
        <v>300.00299999999999</v>
      </c>
      <c r="AF91" s="8">
        <f>IF($G91="P1",VLOOKUP($D91,ColumnsReferences!$A:$C,2,FALSE()),VLOOKUP($D91,ColumnsReferences!$A:$C,3,FALSE()))</f>
        <v>144</v>
      </c>
      <c r="AG91" s="8">
        <f>VLOOKUP($B91,'raw data'!$A:$JI,$AF91,FALSE())</f>
        <v>415.16899999999998</v>
      </c>
      <c r="AH91" s="8" t="str">
        <f>VLOOKUP($B91,'raw data'!$A:$JI,$AF91+AH$2,FALSE())</f>
        <v>Minor</v>
      </c>
      <c r="AI91" s="8" t="str">
        <f>VLOOKUP($B91,'raw data'!$A:$JI,$AF91+AI$2,FALSE())</f>
        <v>Sure</v>
      </c>
      <c r="AJ91" s="8" t="str">
        <f>VLOOKUP($B91,'raw data'!$A:$JI,$AF91+AJ$2,FALSE())</f>
        <v>On average</v>
      </c>
      <c r="AK91" s="8" t="str">
        <f>VLOOKUP($B91,'raw data'!$A:$JI,$AF91+AK$2,FALSE())</f>
        <v>Availability of service</v>
      </c>
      <c r="AL91" s="8" t="str">
        <f>VLOOKUP($B91,'raw data'!$A:$JI,$AF91+AL$2,FALSE())</f>
        <v>Sure</v>
      </c>
      <c r="AM91" s="8" t="str">
        <f>VLOOKUP($B91,'raw data'!$A:$JI,$AF91+AM$2,FALSE())</f>
        <v>On average</v>
      </c>
      <c r="AN91" s="8" t="str">
        <f>VLOOKUP($B91,'raw data'!$A:$JI,$AF91+AN$2,FALSE())</f>
        <v>Conduct regular searches for fake apps,Regularly inform customers about security best practices,Strengthen verification and validation procedures</v>
      </c>
      <c r="AO91" s="8" t="str">
        <f>VLOOKUP($B91,'raw data'!$A:$JI,$AF91+AO$2,FALSE())</f>
        <v>Sure</v>
      </c>
      <c r="AP91" s="8" t="str">
        <f>VLOOKUP($B91,'raw data'!$A:$JI,$AF91+AP$2,FALSE())</f>
        <v>On average</v>
      </c>
      <c r="AQ91" s="8" t="str">
        <f>VLOOKUP($B91,'raw data'!$A:$JI,$AF91+AQ$2,FALSE())</f>
        <v>Severe</v>
      </c>
      <c r="AR91" s="8" t="str">
        <f>VLOOKUP($B91,'raw data'!$A:$JI,$AF91+AR$2,FALSE())</f>
        <v>Sure</v>
      </c>
      <c r="AS91" s="8" t="str">
        <f>VLOOKUP($B91,'raw data'!$A:$JI,$AF91+AS$2,FALSE())</f>
        <v>On average</v>
      </c>
      <c r="AT91" s="8" t="str">
        <f>VLOOKUP($B91,'raw data'!$A:$JI,$AF91+AT$2,FALSE())</f>
        <v>Unauthorized access to customer account via fake app,Unauthorized access to customer account via web application,Unauthorized transaction via Poste App</v>
      </c>
      <c r="AU91" s="8" t="str">
        <f>VLOOKUP($B91,'raw data'!$A:$JI,$AF91+AU$2,FALSE())</f>
        <v>Sure</v>
      </c>
      <c r="AV91" s="8" t="str">
        <f>VLOOKUP($B91,'raw data'!$A:$JI,$AF91+AV$2,FALSE())</f>
        <v>On average</v>
      </c>
      <c r="AW91" s="8" t="str">
        <f>VLOOKUP($B91,'raw data'!$A:$JI,$AF91+AW$2,FALSE())</f>
        <v>Severe</v>
      </c>
      <c r="AX91" s="8" t="str">
        <f>VLOOKUP($B91,'raw data'!$A:$JI,$AF91+AX$2,FALSE())</f>
        <v>Sure</v>
      </c>
      <c r="AY91" s="8" t="str">
        <f>VLOOKUP($B91,'raw data'!$A:$JI,$AF91+AY$2,FALSE())</f>
        <v>On average</v>
      </c>
      <c r="AZ91" s="8">
        <f>IF($G91="P1",ColumnsReferences!$B$9,ColumnsReferences!$C$9)</f>
        <v>166</v>
      </c>
      <c r="BA91" s="8">
        <f>VLOOKUP($B91,'raw data'!$A:$JI,$AZ91,FALSE())</f>
        <v>28.222999999999999</v>
      </c>
      <c r="BB91" s="8" t="str">
        <f>IF($G91="P2",VLOOKUP($B91,'raw data'!$A:$JI,$AZ91+2,FALSE()),"-99")</f>
        <v>Agree</v>
      </c>
      <c r="BC91" s="8" t="str">
        <f>IF($G91="P1",VLOOKUP($B91,'raw data'!$A:$JI,$AZ91+BC$2,FALSE()),VLOOKUP($B91,'raw data'!$A:$JI,$AZ91+BC$2+1,FALSE()))</f>
        <v>Agree</v>
      </c>
      <c r="BD91" s="8" t="str">
        <f>IF($G91="P1",VLOOKUP($B91,'raw data'!$A:$JI,$AZ91+BD$2,FALSE()),VLOOKUP($B91,'raw data'!$A:$JI,$AZ91+BD$2+1,FALSE()))</f>
        <v>Agree</v>
      </c>
      <c r="BE91" s="8" t="str">
        <f>IF($G91="P1",VLOOKUP($B91,'raw data'!$A:$JI,$AZ91+BE$2,FALSE()),VLOOKUP($B91,'raw data'!$A:$JI,$AZ91+BE$2+1,FALSE()))</f>
        <v>Agree</v>
      </c>
      <c r="BF91" s="8" t="str">
        <f>IF($G91="P1",VLOOKUP($B91,'raw data'!$A:$JI,$AZ91+BF$2,FALSE()),VLOOKUP($B91,'raw data'!$A:$JI,$AZ91+BF$2+1,FALSE()))</f>
        <v>Agree</v>
      </c>
      <c r="BG91" s="8" t="str">
        <f>IF($G91="P1",VLOOKUP($B91,'raw data'!$A:$JI,$AZ91+BG$2,FALSE()),VLOOKUP($B91,'raw data'!$A:$JI,$AZ91+BG$2+1,FALSE()))</f>
        <v>Agree</v>
      </c>
      <c r="BH91" s="8" t="str">
        <f>IF($G91="P1",IF($E91="Tabular",VLOOKUP($B91,'raw data'!$A:$JI,$AZ91+BH$2+2,FALSE()),VLOOKUP($B91,'raw data'!$A:$JI,$AZ91+BH$2,FALSE())),"-99")</f>
        <v>-99</v>
      </c>
      <c r="BI91" s="8" t="str">
        <f>IF($G91="P2",IF($E91="Tabular",VLOOKUP($B91,'raw data'!$A:$JI,$AZ91+BI$2+2,FALSE()),VLOOKUP($B91,'raw data'!$A:$JI,$AZ91+BI$2,FALSE())),"-99")</f>
        <v>Not certain</v>
      </c>
      <c r="BJ91" s="8" t="str">
        <f>IF(G91="P1",IF($E91="Tabular",VLOOKUP($B91,'raw data'!$A:$JI,$AZ91+BJ$2+2,FALSE()),VLOOKUP($B91,'raw data'!$A:$JI,$AZ91+BJ$2,FALSE())),IF($E91="Tabular",VLOOKUP($B91,'raw data'!$A:$JI,$AZ91+BJ$2+3,FALSE()),VLOOKUP($B91,'raw data'!$A:$JI,$AZ91+BJ$2+1,FALSE())))</f>
        <v>Agree</v>
      </c>
      <c r="BK91" s="8" t="str">
        <f>IF(G91="P1",VLOOKUP($B91,'raw data'!$A:$JI,$AZ91+BK$2,FALSE()),VLOOKUP($B91,'raw data'!$A:$JI,$AZ91+BK$2+1,FALSE()))</f>
        <v>Agree</v>
      </c>
    </row>
    <row r="92" spans="1:63" x14ac:dyDescent="0.2">
      <c r="A92" s="8" t="str">
        <f t="shared" si="6"/>
        <v>R_4GA0kecVS070c2R-P1</v>
      </c>
      <c r="B92" s="8" t="s">
        <v>918</v>
      </c>
      <c r="C92" s="8">
        <f>VLOOKUP($B92,'raw data'!$A:$JI,7,FALSE())</f>
        <v>3099</v>
      </c>
      <c r="D92" s="8" t="str">
        <f>VLOOKUP($B92,'raw data'!$A:$JI,268,FALSE())</f>
        <v>UML-G2</v>
      </c>
      <c r="E92" s="8" t="str">
        <f t="shared" si="7"/>
        <v>UML</v>
      </c>
      <c r="F92" s="8" t="str">
        <f t="shared" si="8"/>
        <v>G2</v>
      </c>
      <c r="G92" s="8" t="s">
        <v>534</v>
      </c>
      <c r="H92" s="8">
        <f>VLOOKUP($B92,'raw data'!$A:$JI,21,FALSE())</f>
        <v>73.128</v>
      </c>
      <c r="I92" s="8">
        <f>VLOOKUP($B92,'raw data'!$A:$JI,26,FALSE())</f>
        <v>9.8759999999999994</v>
      </c>
      <c r="J92" s="8">
        <f>VLOOKUP($B92,'raw data'!$A:$JI,27+J$2,FALSE())</f>
        <v>31</v>
      </c>
      <c r="K92" s="8" t="str">
        <f>VLOOKUP($B92,'raw data'!$A:$JI,27+K$2,FALSE())</f>
        <v>Female</v>
      </c>
      <c r="L92" s="8" t="str">
        <f>VLOOKUP($B92,'raw data'!$A:$JI,27+L$2,FALSE())</f>
        <v>No</v>
      </c>
      <c r="M92" s="8" t="str">
        <f>VLOOKUP($B92,'raw data'!$A:$JI,27+M$2,FALSE())</f>
        <v>Proficient (C2)</v>
      </c>
      <c r="N92" s="8">
        <f>VLOOKUP($B92,'raw data'!$A:$JI,27+N$2,FALSE())</f>
        <v>6</v>
      </c>
      <c r="O92" s="8" t="str">
        <f>VLOOKUP($B92,'raw data'!$A:$JI,27+O$2,FALSE())</f>
        <v>System Engineering, Marketing, Sales, Management, Finance, Economics, Business Processes</v>
      </c>
      <c r="P92" s="8" t="str">
        <f>VLOOKUP($B92,'raw data'!$A:$JI,27+P$2,FALSE())</f>
        <v>Yes</v>
      </c>
      <c r="Q92" s="8">
        <f>VLOOKUP($B92,'raw data'!$A:$JI,27+Q$2,FALSE())</f>
        <v>9</v>
      </c>
      <c r="R92" s="8" t="str">
        <f>VLOOKUP($B92,'raw data'!$A:$JI,27+R$2,FALSE())</f>
        <v>Data Base Updater, Internet Coordinator, Customer Service Coordinator, Network Engineer, Project Coordinator</v>
      </c>
      <c r="S92" s="8" t="str">
        <f>VLOOKUP($B92,'raw data'!$A:$JI,27+S$2,FALSE())</f>
        <v>No</v>
      </c>
      <c r="T92" s="8">
        <f>VLOOKUP($B92,'raw data'!$A:$JI,27+T$2,FALSE())</f>
        <v>0</v>
      </c>
      <c r="U92" s="8" t="str">
        <f>VLOOKUP($B92,'raw data'!$A:$JI,27+U$2,FALSE())</f>
        <v>None</v>
      </c>
      <c r="V92" s="8">
        <f>VLOOKUP($B92,'raw data'!$A:$JI,27+V$2,FALSE())</f>
        <v>-99</v>
      </c>
      <c r="W92" s="8" t="str">
        <f>VLOOKUP($B92,'raw data'!$A:$JI,27+W$2,FALSE())</f>
        <v>Novice</v>
      </c>
      <c r="X92" s="8" t="str">
        <f>VLOOKUP($B92,'raw data'!$A:$JI,27+X$2,FALSE())</f>
        <v>Novice</v>
      </c>
      <c r="Y92" s="8" t="str">
        <f>VLOOKUP($B92,'raw data'!$A:$JI,27+Y$2,FALSE())</f>
        <v>Novice</v>
      </c>
      <c r="Z92" s="8" t="str">
        <f>VLOOKUP($B92,'raw data'!$A:$JI,27+Z$2,FALSE())</f>
        <v>Novice</v>
      </c>
      <c r="AA92" s="8" t="str">
        <f>VLOOKUP($B92,'raw data'!$A:$JI,27+AA$2,FALSE())</f>
        <v>Novice</v>
      </c>
      <c r="AB92" s="8" t="str">
        <f>VLOOKUP($B92,'raw data'!$A:$JI,27+AB$2,FALSE())</f>
        <v>Beginner</v>
      </c>
      <c r="AC92" s="8" t="str">
        <f>VLOOKUP($B92,'raw data'!$A:$JI,27+AC$2,FALSE())</f>
        <v>Novice</v>
      </c>
      <c r="AD92" s="8" t="str">
        <f>VLOOKUP($B92,'raw data'!$A:$JI,27+AD$2,FALSE())</f>
        <v>Novice</v>
      </c>
      <c r="AE92" s="8">
        <f>IF($G92="P1",VLOOKUP($B92,'raw data'!$A:$JI,ColumnsReferences!$B$2,FALSE()),VLOOKUP($B92,'raw data'!$A:$JI,ColumnsReferences!$C$2,FALSE()))</f>
        <v>572.79499999999996</v>
      </c>
      <c r="AF92" s="8">
        <f>IF($G92="P1",VLOOKUP($D92,ColumnsReferences!$A:$C,2,FALSE()),VLOOKUP($D92,ColumnsReferences!$A:$C,3,FALSE()))</f>
        <v>77</v>
      </c>
      <c r="AG92" s="8">
        <f>VLOOKUP($B92,'raw data'!$A:$JI,$AF92,FALSE())</f>
        <v>1200.0050000000001</v>
      </c>
      <c r="AH92" s="8" t="str">
        <f>VLOOKUP($B92,'raw data'!$A:$JI,$AF92+AH$2,FALSE())</f>
        <v>Lack of mechanisms for authentication of app,Weak malware protection</v>
      </c>
      <c r="AI92" s="8" t="str">
        <f>VLOOKUP($B92,'raw data'!$A:$JI,$AF92+AI$2,FALSE())</f>
        <v>Sure</v>
      </c>
      <c r="AJ92" s="8" t="str">
        <f>VLOOKUP($B92,'raw data'!$A:$JI,$AF92+AJ$2,FALSE())</f>
        <v>Simple</v>
      </c>
      <c r="AK92" s="8" t="str">
        <f>VLOOKUP($B92,'raw data'!$A:$JI,$AF92+AK$2,FALSE())</f>
        <v>Confidentiality of customer data,Integrity of account data,User authenticity</v>
      </c>
      <c r="AL92" s="8" t="str">
        <f>VLOOKUP($B92,'raw data'!$A:$JI,$AF92+AL$2,FALSE())</f>
        <v>Sure enough</v>
      </c>
      <c r="AM92" s="8" t="str">
        <f>VLOOKUP($B92,'raw data'!$A:$JI,$AF92+AM$2,FALSE())</f>
        <v>Simple</v>
      </c>
      <c r="AN92" s="8" t="str">
        <f>VLOOKUP($B92,'raw data'!$A:$JI,$AF92+AN$2,FALSE())</f>
        <v>Fake banking app offered on application store,Keylogger installed on computer,Sniffing of customer credentials,Spear-phishing attack on customers</v>
      </c>
      <c r="AO92" s="8" t="str">
        <f>VLOOKUP($B92,'raw data'!$A:$JI,$AF92+AO$2,FALSE())</f>
        <v>Sure</v>
      </c>
      <c r="AP92" s="8" t="str">
        <f>VLOOKUP($B92,'raw data'!$A:$JI,$AF92+AP$2,FALSE())</f>
        <v>Simple</v>
      </c>
      <c r="AQ92" s="8" t="str">
        <f>VLOOKUP($B92,'raw data'!$A:$JI,$AF92+AQ$2,FALSE())</f>
        <v>Cyber criminal,Hacker</v>
      </c>
      <c r="AR92" s="8" t="str">
        <f>VLOOKUP($B92,'raw data'!$A:$JI,$AF92+AR$2,FALSE())</f>
        <v>Sure enough</v>
      </c>
      <c r="AS92" s="8" t="str">
        <f>VLOOKUP($B92,'raw data'!$A:$JI,$AF92+AS$2,FALSE())</f>
        <v>Simple</v>
      </c>
      <c r="AT92" s="8" t="str">
        <f>VLOOKUP($B92,'raw data'!$A:$JI,$AF92+AT$2,FALSE())</f>
        <v>Unauthorized access to customer account via web application,Unauthorized transaction via web application</v>
      </c>
      <c r="AU92" s="8" t="str">
        <f>VLOOKUP($B92,'raw data'!$A:$JI,$AF92+AU$2,FALSE())</f>
        <v>Sure enough</v>
      </c>
      <c r="AV92" s="8" t="str">
        <f>VLOOKUP($B92,'raw data'!$A:$JI,$AF92+AV$2,FALSE())</f>
        <v>Simple</v>
      </c>
      <c r="AW92" s="8" t="str">
        <f>VLOOKUP($B92,'raw data'!$A:$JI,$AF92+AW$2,FALSE())</f>
        <v>Poor security awareness,Weak malware protection</v>
      </c>
      <c r="AX92" s="8" t="str">
        <f>VLOOKUP($B92,'raw data'!$A:$JI,$AF92+AX$2,FALSE())</f>
        <v>Sure enough</v>
      </c>
      <c r="AY92" s="8" t="str">
        <f>VLOOKUP($B92,'raw data'!$A:$JI,$AF92+AY$2,FALSE())</f>
        <v>Simple</v>
      </c>
      <c r="AZ92" s="8">
        <f>IF($G92="P1",ColumnsReferences!$B$9,ColumnsReferences!$C$9)</f>
        <v>99</v>
      </c>
      <c r="BA92" s="8">
        <f>VLOOKUP($B92,'raw data'!$A:$JI,$AZ92,FALSE())</f>
        <v>84.623999999999995</v>
      </c>
      <c r="BB92" s="8" t="str">
        <f>IF($G92="P2",VLOOKUP($B92,'raw data'!$A:$JI,$AZ92+2,FALSE()),"-99")</f>
        <v>-99</v>
      </c>
      <c r="BC92" s="8" t="str">
        <f>IF($G92="P1",VLOOKUP($B92,'raw data'!$A:$JI,$AZ92+BC$2,FALSE()),VLOOKUP($B92,'raw data'!$A:$JI,$AZ92+BC$2+1,FALSE()))</f>
        <v>Disagree</v>
      </c>
      <c r="BD92" s="8" t="str">
        <f>IF($G92="P1",VLOOKUP($B92,'raw data'!$A:$JI,$AZ92+BD$2,FALSE()),VLOOKUP($B92,'raw data'!$A:$JI,$AZ92+BD$2+1,FALSE()))</f>
        <v>Strongly agree</v>
      </c>
      <c r="BE92" s="8" t="str">
        <f>IF($G92="P1",VLOOKUP($B92,'raw data'!$A:$JI,$AZ92+BE$2,FALSE()),VLOOKUP($B92,'raw data'!$A:$JI,$AZ92+BE$2+1,FALSE()))</f>
        <v>Agree</v>
      </c>
      <c r="BF92" s="8" t="str">
        <f>IF($G92="P1",VLOOKUP($B92,'raw data'!$A:$JI,$AZ92+BF$2,FALSE()),VLOOKUP($B92,'raw data'!$A:$JI,$AZ92+BF$2+1,FALSE()))</f>
        <v>Agree</v>
      </c>
      <c r="BG92" s="8" t="str">
        <f>IF($G92="P1",VLOOKUP($B92,'raw data'!$A:$JI,$AZ92+BG$2,FALSE()),VLOOKUP($B92,'raw data'!$A:$JI,$AZ92+BG$2+1,FALSE()))</f>
        <v>Agree</v>
      </c>
      <c r="BH92" s="8" t="str">
        <f>IF($G92="P1",IF($E92="Tabular",VLOOKUP($B92,'raw data'!$A:$JI,$AZ92+BH$2+2,FALSE()),VLOOKUP($B92,'raw data'!$A:$JI,$AZ92+BH$2,FALSE())),"-99")</f>
        <v>Agree</v>
      </c>
      <c r="BI92" s="8" t="str">
        <f>IF($G92="P2",IF($E92="Tabular",VLOOKUP($B92,'raw data'!$A:$JI,$AZ92+BI$2+2,FALSE()),VLOOKUP($B92,'raw data'!$A:$JI,$AZ92+BI$2,FALSE())),"-99")</f>
        <v>-99</v>
      </c>
      <c r="BJ92" s="8" t="str">
        <f>IF(G92="P1",IF($E92="Tabular",VLOOKUP($B92,'raw data'!$A:$JI,$AZ92+BJ$2+2,FALSE()),VLOOKUP($B92,'raw data'!$A:$JI,$AZ92+BJ$2,FALSE())),IF($E92="Tabular",VLOOKUP($B92,'raw data'!$A:$JI,$AZ92+BJ$2+3,FALSE()),VLOOKUP($B92,'raw data'!$A:$JI,$AZ92+BJ$2+1,FALSE())))</f>
        <v>Disagree</v>
      </c>
      <c r="BK92" s="8" t="str">
        <f>IF(G92="P1",VLOOKUP($B92,'raw data'!$A:$JI,$AZ92+BK$2,FALSE()),VLOOKUP($B92,'raw data'!$A:$JI,$AZ92+BK$2+1,FALSE()))</f>
        <v>Agree</v>
      </c>
    </row>
    <row r="93" spans="1:63" x14ac:dyDescent="0.2">
      <c r="A93" s="8" t="str">
        <f t="shared" si="6"/>
        <v>R_4GA0kecVS070c2R-P2</v>
      </c>
      <c r="B93" s="8" t="s">
        <v>918</v>
      </c>
      <c r="C93" s="8">
        <f>VLOOKUP($B93,'raw data'!$A:$JI,7,FALSE())</f>
        <v>3099</v>
      </c>
      <c r="D93" s="8" t="str">
        <f>VLOOKUP($B93,'raw data'!$A:$JI,268,FALSE())</f>
        <v>UML-G2</v>
      </c>
      <c r="E93" s="8" t="str">
        <f t="shared" si="7"/>
        <v>UML</v>
      </c>
      <c r="F93" s="8" t="str">
        <f t="shared" si="8"/>
        <v>G2</v>
      </c>
      <c r="G93" s="10" t="s">
        <v>536</v>
      </c>
      <c r="H93" s="8">
        <f>VLOOKUP($B93,'raw data'!$A:$JI,21,FALSE())</f>
        <v>73.128</v>
      </c>
      <c r="I93" s="8">
        <f>VLOOKUP($B93,'raw data'!$A:$JI,26,FALSE())</f>
        <v>9.8759999999999994</v>
      </c>
      <c r="J93" s="8">
        <f>VLOOKUP($B93,'raw data'!$A:$JI,27+J$2,FALSE())</f>
        <v>31</v>
      </c>
      <c r="K93" s="8" t="str">
        <f>VLOOKUP($B93,'raw data'!$A:$JI,27+K$2,FALSE())</f>
        <v>Female</v>
      </c>
      <c r="L93" s="8" t="str">
        <f>VLOOKUP($B93,'raw data'!$A:$JI,27+L$2,FALSE())</f>
        <v>No</v>
      </c>
      <c r="M93" s="8" t="str">
        <f>VLOOKUP($B93,'raw data'!$A:$JI,27+M$2,FALSE())</f>
        <v>Proficient (C2)</v>
      </c>
      <c r="N93" s="8">
        <f>VLOOKUP($B93,'raw data'!$A:$JI,27+N$2,FALSE())</f>
        <v>6</v>
      </c>
      <c r="O93" s="8" t="str">
        <f>VLOOKUP($B93,'raw data'!$A:$JI,27+O$2,FALSE())</f>
        <v>System Engineering, Marketing, Sales, Management, Finance, Economics, Business Processes</v>
      </c>
      <c r="P93" s="8" t="str">
        <f>VLOOKUP($B93,'raw data'!$A:$JI,27+P$2,FALSE())</f>
        <v>Yes</v>
      </c>
      <c r="Q93" s="8">
        <f>VLOOKUP($B93,'raw data'!$A:$JI,27+Q$2,FALSE())</f>
        <v>9</v>
      </c>
      <c r="R93" s="8" t="str">
        <f>VLOOKUP($B93,'raw data'!$A:$JI,27+R$2,FALSE())</f>
        <v>Data Base Updater, Internet Coordinator, Customer Service Coordinator, Network Engineer, Project Coordinator</v>
      </c>
      <c r="S93" s="8" t="str">
        <f>VLOOKUP($B93,'raw data'!$A:$JI,27+S$2,FALSE())</f>
        <v>No</v>
      </c>
      <c r="T93" s="8">
        <f>VLOOKUP($B93,'raw data'!$A:$JI,27+T$2,FALSE())</f>
        <v>0</v>
      </c>
      <c r="U93" s="8" t="str">
        <f>VLOOKUP($B93,'raw data'!$A:$JI,27+U$2,FALSE())</f>
        <v>None</v>
      </c>
      <c r="V93" s="8">
        <f>VLOOKUP($B93,'raw data'!$A:$JI,27+V$2,FALSE())</f>
        <v>-99</v>
      </c>
      <c r="W93" s="8" t="str">
        <f>VLOOKUP($B93,'raw data'!$A:$JI,27+W$2,FALSE())</f>
        <v>Novice</v>
      </c>
      <c r="X93" s="8" t="str">
        <f>VLOOKUP($B93,'raw data'!$A:$JI,27+X$2,FALSE())</f>
        <v>Novice</v>
      </c>
      <c r="Y93" s="8" t="str">
        <f>VLOOKUP($B93,'raw data'!$A:$JI,27+Y$2,FALSE())</f>
        <v>Novice</v>
      </c>
      <c r="Z93" s="8" t="str">
        <f>VLOOKUP($B93,'raw data'!$A:$JI,27+Z$2,FALSE())</f>
        <v>Novice</v>
      </c>
      <c r="AA93" s="8" t="str">
        <f>VLOOKUP($B93,'raw data'!$A:$JI,27+AA$2,FALSE())</f>
        <v>Novice</v>
      </c>
      <c r="AB93" s="8" t="str">
        <f>VLOOKUP($B93,'raw data'!$A:$JI,27+AB$2,FALSE())</f>
        <v>Beginner</v>
      </c>
      <c r="AC93" s="8" t="str">
        <f>VLOOKUP($B93,'raw data'!$A:$JI,27+AC$2,FALSE())</f>
        <v>Novice</v>
      </c>
      <c r="AD93" s="8" t="str">
        <f>VLOOKUP($B93,'raw data'!$A:$JI,27+AD$2,FALSE())</f>
        <v>Novice</v>
      </c>
      <c r="AE93" s="8">
        <f>IF($G93="P1",VLOOKUP($B93,'raw data'!$A:$JI,ColumnsReferences!$B$2,FALSE()),VLOOKUP($B93,'raw data'!$A:$JI,ColumnsReferences!$C$2,FALSE()))</f>
        <v>300.00400000000002</v>
      </c>
      <c r="AF93" s="8">
        <f>IF($G93="P1",VLOOKUP($D93,ColumnsReferences!$A:$C,2,FALSE()),VLOOKUP($D93,ColumnsReferences!$A:$C,3,FALSE()))</f>
        <v>144</v>
      </c>
      <c r="AG93" s="8">
        <f>VLOOKUP($B93,'raw data'!$A:$JI,$AF93,FALSE())</f>
        <v>396.31400000000002</v>
      </c>
      <c r="AH93" s="8" t="str">
        <f>VLOOKUP($B93,'raw data'!$A:$JI,$AF93+AH$2,FALSE())</f>
        <v>Minor</v>
      </c>
      <c r="AI93" s="8" t="str">
        <f>VLOOKUP($B93,'raw data'!$A:$JI,$AF93+AI$2,FALSE())</f>
        <v>Not sure enough</v>
      </c>
      <c r="AJ93" s="8" t="str">
        <f>VLOOKUP($B93,'raw data'!$A:$JI,$AF93+AJ$2,FALSE())</f>
        <v>Simple</v>
      </c>
      <c r="AK93" s="8" t="str">
        <f>VLOOKUP($B93,'raw data'!$A:$JI,$AF93+AK$2,FALSE())</f>
        <v>Availability of service,Confidentiality of customer data</v>
      </c>
      <c r="AL93" s="8" t="str">
        <f>VLOOKUP($B93,'raw data'!$A:$JI,$AF93+AL$2,FALSE())</f>
        <v>Not sure enough</v>
      </c>
      <c r="AM93" s="8" t="str">
        <f>VLOOKUP($B93,'raw data'!$A:$JI,$AF93+AM$2,FALSE())</f>
        <v>Simple</v>
      </c>
      <c r="AN93" s="8" t="str">
        <f>VLOOKUP($B93,'raw data'!$A:$JI,$AF93+AN$2,FALSE())</f>
        <v>Regularly inform customers about security best practices</v>
      </c>
      <c r="AO93" s="8" t="str">
        <f>VLOOKUP($B93,'raw data'!$A:$JI,$AF93+AO$2,FALSE())</f>
        <v>Sure enough</v>
      </c>
      <c r="AP93" s="8" t="str">
        <f>VLOOKUP($B93,'raw data'!$A:$JI,$AF93+AP$2,FALSE())</f>
        <v>Simple</v>
      </c>
      <c r="AQ93" s="8" t="str">
        <f>VLOOKUP($B93,'raw data'!$A:$JI,$AF93+AQ$2,FALSE())</f>
        <v>Insufficient resilience</v>
      </c>
      <c r="AR93" s="8" t="str">
        <f>VLOOKUP($B93,'raw data'!$A:$JI,$AF93+AR$2,FALSE())</f>
        <v>Not sure enough</v>
      </c>
      <c r="AS93" s="8" t="str">
        <f>VLOOKUP($B93,'raw data'!$A:$JI,$AF93+AS$2,FALSE())</f>
        <v>Simple</v>
      </c>
      <c r="AT93" s="8" t="str">
        <f>VLOOKUP($B93,'raw data'!$A:$JI,$AF93+AT$2,FALSE())</f>
        <v>System failure,Unauthorized access to customer account via fake app,Unauthorized access to customer account via web application,Unauthorized transaction via Poste App,Unauthorized transaction via web application</v>
      </c>
      <c r="AU93" s="8" t="str">
        <f>VLOOKUP($B93,'raw data'!$A:$JI,$AF93+AU$2,FALSE())</f>
        <v>Not sure enough</v>
      </c>
      <c r="AV93" s="8" t="str">
        <f>VLOOKUP($B93,'raw data'!$A:$JI,$AF93+AV$2,FALSE())</f>
        <v>Simple</v>
      </c>
      <c r="AW93" s="8" t="str">
        <f>VLOOKUP($B93,'raw data'!$A:$JI,$AF93+AW$2,FALSE())</f>
        <v>System failure</v>
      </c>
      <c r="AX93" s="8" t="str">
        <f>VLOOKUP($B93,'raw data'!$A:$JI,$AF93+AX$2,FALSE())</f>
        <v>Not sure enough</v>
      </c>
      <c r="AY93" s="8" t="str">
        <f>VLOOKUP($B93,'raw data'!$A:$JI,$AF93+AY$2,FALSE())</f>
        <v>Simple</v>
      </c>
      <c r="AZ93" s="8">
        <f>IF($G93="P1",ColumnsReferences!$B$9,ColumnsReferences!$C$9)</f>
        <v>166</v>
      </c>
      <c r="BA93" s="8">
        <f>VLOOKUP($B93,'raw data'!$A:$JI,$AZ93,FALSE())</f>
        <v>35.896000000000001</v>
      </c>
      <c r="BB93" s="8" t="str">
        <f>IF($G93="P2",VLOOKUP($B93,'raw data'!$A:$JI,$AZ93+2,FALSE()),"-99")</f>
        <v>Disagree</v>
      </c>
      <c r="BC93" s="8" t="str">
        <f>IF($G93="P1",VLOOKUP($B93,'raw data'!$A:$JI,$AZ93+BC$2,FALSE()),VLOOKUP($B93,'raw data'!$A:$JI,$AZ93+BC$2+1,FALSE()))</f>
        <v>Disagree</v>
      </c>
      <c r="BD93" s="8" t="str">
        <f>IF($G93="P1",VLOOKUP($B93,'raw data'!$A:$JI,$AZ93+BD$2,FALSE()),VLOOKUP($B93,'raw data'!$A:$JI,$AZ93+BD$2+1,FALSE()))</f>
        <v>Agree</v>
      </c>
      <c r="BE93" s="8" t="str">
        <f>IF($G93="P1",VLOOKUP($B93,'raw data'!$A:$JI,$AZ93+BE$2,FALSE()),VLOOKUP($B93,'raw data'!$A:$JI,$AZ93+BE$2+1,FALSE()))</f>
        <v>Agree</v>
      </c>
      <c r="BF93" s="8" t="str">
        <f>IF($G93="P1",VLOOKUP($B93,'raw data'!$A:$JI,$AZ93+BF$2,FALSE()),VLOOKUP($B93,'raw data'!$A:$JI,$AZ93+BF$2+1,FALSE()))</f>
        <v>Agree</v>
      </c>
      <c r="BG93" s="8" t="str">
        <f>IF($G93="P1",VLOOKUP($B93,'raw data'!$A:$JI,$AZ93+BG$2,FALSE()),VLOOKUP($B93,'raw data'!$A:$JI,$AZ93+BG$2+1,FALSE()))</f>
        <v>Agree</v>
      </c>
      <c r="BH93" s="8" t="str">
        <f>IF($G93="P1",IF($E93="Tabular",VLOOKUP($B93,'raw data'!$A:$JI,$AZ93+BH$2+2,FALSE()),VLOOKUP($B93,'raw data'!$A:$JI,$AZ93+BH$2,FALSE())),"-99")</f>
        <v>-99</v>
      </c>
      <c r="BI93" s="8" t="str">
        <f>IF($G93="P2",IF($E93="Tabular",VLOOKUP($B93,'raw data'!$A:$JI,$AZ93+BI$2+2,FALSE()),VLOOKUP($B93,'raw data'!$A:$JI,$AZ93+BI$2,FALSE())),"-99")</f>
        <v>Strongly disagree</v>
      </c>
      <c r="BJ93" s="8" t="str">
        <f>IF(G93="P1",IF($E93="Tabular",VLOOKUP($B93,'raw data'!$A:$JI,$AZ93+BJ$2+2,FALSE()),VLOOKUP($B93,'raw data'!$A:$JI,$AZ93+BJ$2,FALSE())),IF($E93="Tabular",VLOOKUP($B93,'raw data'!$A:$JI,$AZ93+BJ$2+3,FALSE()),VLOOKUP($B93,'raw data'!$A:$JI,$AZ93+BJ$2+1,FALSE())))</f>
        <v>Strongly disagree</v>
      </c>
      <c r="BK93" s="8" t="str">
        <f>IF(G93="P1",VLOOKUP($B93,'raw data'!$A:$JI,$AZ93+BK$2,FALSE()),VLOOKUP($B93,'raw data'!$A:$JI,$AZ93+BK$2+1,FALSE()))</f>
        <v>Agree</v>
      </c>
    </row>
    <row r="94" spans="1:63" x14ac:dyDescent="0.2">
      <c r="A94" s="8" t="str">
        <f t="shared" si="6"/>
        <v>R_6sVOuNJAQU0lU0p-P1</v>
      </c>
      <c r="B94" s="8" t="s">
        <v>725</v>
      </c>
      <c r="C94" s="8">
        <f>VLOOKUP($B94,'raw data'!$A:$JI,7,FALSE())</f>
        <v>2355</v>
      </c>
      <c r="D94" s="8" t="str">
        <f>VLOOKUP($B94,'raw data'!$A:$JI,268,FALSE())</f>
        <v>UML-G2</v>
      </c>
      <c r="E94" s="8" t="str">
        <f t="shared" si="7"/>
        <v>UML</v>
      </c>
      <c r="F94" s="8" t="str">
        <f t="shared" si="8"/>
        <v>G2</v>
      </c>
      <c r="G94" s="8" t="s">
        <v>534</v>
      </c>
      <c r="H94" s="8">
        <f>VLOOKUP($B94,'raw data'!$A:$JI,21,FALSE())</f>
        <v>50.951000000000001</v>
      </c>
      <c r="I94" s="8">
        <f>VLOOKUP($B94,'raw data'!$A:$JI,26,FALSE())</f>
        <v>7.0449999999999999</v>
      </c>
      <c r="J94" s="8">
        <f>VLOOKUP($B94,'raw data'!$A:$JI,27+J$2,FALSE())</f>
        <v>24</v>
      </c>
      <c r="K94" s="8" t="str">
        <f>VLOOKUP($B94,'raw data'!$A:$JI,27+K$2,FALSE())</f>
        <v>Male</v>
      </c>
      <c r="L94" s="8" t="str">
        <f>VLOOKUP($B94,'raw data'!$A:$JI,27+L$2,FALSE())</f>
        <v>No</v>
      </c>
      <c r="M94" s="8" t="str">
        <f>VLOOKUP($B94,'raw data'!$A:$JI,27+M$2,FALSE())</f>
        <v>Proficient (C2)</v>
      </c>
      <c r="N94" s="8">
        <f>VLOOKUP($B94,'raw data'!$A:$JI,27+N$2,FALSE())</f>
        <v>5</v>
      </c>
      <c r="O94" s="8" t="str">
        <f>VLOOKUP($B94,'raw data'!$A:$JI,27+O$2,FALSE())</f>
        <v>Public policy, cybersecurity</v>
      </c>
      <c r="P94" s="8" t="str">
        <f>VLOOKUP($B94,'raw data'!$A:$JI,27+P$2,FALSE())</f>
        <v>Yes</v>
      </c>
      <c r="Q94" s="8">
        <f>VLOOKUP($B94,'raw data'!$A:$JI,27+Q$2,FALSE())</f>
        <v>1</v>
      </c>
      <c r="R94" s="8" t="str">
        <f>VLOOKUP($B94,'raw data'!$A:$JI,27+R$2,FALSE())</f>
        <v>Political assistant, trainee</v>
      </c>
      <c r="S94" s="8" t="str">
        <f>VLOOKUP($B94,'raw data'!$A:$JI,27+S$2,FALSE())</f>
        <v>Yes</v>
      </c>
      <c r="T94" s="8" t="str">
        <f>VLOOKUP($B94,'raw data'!$A:$JI,27+T$2,FALSE())</f>
        <v>Volunteer at NGO</v>
      </c>
      <c r="U94" s="8" t="str">
        <f>VLOOKUP($B94,'raw data'!$A:$JI,27+U$2,FALSE())</f>
        <v>None</v>
      </c>
      <c r="V94" s="8">
        <f>VLOOKUP($B94,'raw data'!$A:$JI,27+V$2,FALSE())</f>
        <v>-99</v>
      </c>
      <c r="W94" s="8" t="str">
        <f>VLOOKUP($B94,'raw data'!$A:$JI,27+W$2,FALSE())</f>
        <v>Proficient</v>
      </c>
      <c r="X94" s="8" t="str">
        <f>VLOOKUP($B94,'raw data'!$A:$JI,27+X$2,FALSE())</f>
        <v>Proficient</v>
      </c>
      <c r="Y94" s="8" t="str">
        <f>VLOOKUP($B94,'raw data'!$A:$JI,27+Y$2,FALSE())</f>
        <v>Competent</v>
      </c>
      <c r="Z94" s="8" t="str">
        <f>VLOOKUP($B94,'raw data'!$A:$JI,27+Z$2,FALSE())</f>
        <v>Beginner</v>
      </c>
      <c r="AA94" s="8" t="str">
        <f>VLOOKUP($B94,'raw data'!$A:$JI,27+AA$2,FALSE())</f>
        <v>Novice</v>
      </c>
      <c r="AB94" s="8" t="str">
        <f>VLOOKUP($B94,'raw data'!$A:$JI,27+AB$2,FALSE())</f>
        <v>Competent</v>
      </c>
      <c r="AC94" s="8" t="str">
        <f>VLOOKUP($B94,'raw data'!$A:$JI,27+AC$2,FALSE())</f>
        <v>Competent</v>
      </c>
      <c r="AD94" s="8" t="str">
        <f>VLOOKUP($B94,'raw data'!$A:$JI,27+AD$2,FALSE())</f>
        <v>Beginner</v>
      </c>
      <c r="AE94" s="8">
        <f>IF($G94="P1",VLOOKUP($B94,'raw data'!$A:$JI,ColumnsReferences!$B$2,FALSE()),VLOOKUP($B94,'raw data'!$A:$JI,ColumnsReferences!$C$2,FALSE()))</f>
        <v>495.59199999999998</v>
      </c>
      <c r="AF94" s="8">
        <f>IF($G94="P1",VLOOKUP($D94,ColumnsReferences!$A:$C,2,FALSE()),VLOOKUP($D94,ColumnsReferences!$A:$C,3,FALSE()))</f>
        <v>77</v>
      </c>
      <c r="AG94" s="8">
        <f>VLOOKUP($B94,'raw data'!$A:$JI,$AF94,FALSE())</f>
        <v>788.23400000000004</v>
      </c>
      <c r="AH94" s="8" t="str">
        <f>VLOOKUP($B94,'raw data'!$A:$JI,$AF94+AH$2,FALSE())</f>
        <v>Lack of mechanisms for authentication of app,Weak malware protection</v>
      </c>
      <c r="AI94" s="8" t="str">
        <f>VLOOKUP($B94,'raw data'!$A:$JI,$AF94+AI$2,FALSE())</f>
        <v>Sure</v>
      </c>
      <c r="AJ94" s="8" t="str">
        <f>VLOOKUP($B94,'raw data'!$A:$JI,$AF94+AJ$2,FALSE())</f>
        <v>Very simple</v>
      </c>
      <c r="AK94" s="8" t="str">
        <f>VLOOKUP($B94,'raw data'!$A:$JI,$AF94+AK$2,FALSE())</f>
        <v>Unauthorized access to customer account via fake app,Unauthorized access to customer account via web application,Unauthorized transaction via web application</v>
      </c>
      <c r="AL94" s="8" t="str">
        <f>VLOOKUP($B94,'raw data'!$A:$JI,$AF94+AL$2,FALSE())</f>
        <v>Sure enough</v>
      </c>
      <c r="AM94" s="8" t="str">
        <f>VLOOKUP($B94,'raw data'!$A:$JI,$AF94+AM$2,FALSE())</f>
        <v>Simple</v>
      </c>
      <c r="AN94" s="8" t="str">
        <f>VLOOKUP($B94,'raw data'!$A:$JI,$AF94+AN$2,FALSE())</f>
        <v>Sniffing of customer credentials</v>
      </c>
      <c r="AO94" s="8" t="str">
        <f>VLOOKUP($B94,'raw data'!$A:$JI,$AF94+AO$2,FALSE())</f>
        <v>Sure enough</v>
      </c>
      <c r="AP94" s="8" t="str">
        <f>VLOOKUP($B94,'raw data'!$A:$JI,$AF94+AP$2,FALSE())</f>
        <v>Simple</v>
      </c>
      <c r="AQ94" s="8" t="str">
        <f>VLOOKUP($B94,'raw data'!$A:$JI,$AF94+AQ$2,FALSE())</f>
        <v>Cyber criminal,Hacker</v>
      </c>
      <c r="AR94" s="8" t="str">
        <f>VLOOKUP($B94,'raw data'!$A:$JI,$AF94+AR$2,FALSE())</f>
        <v>Sure enough</v>
      </c>
      <c r="AS94" s="8" t="str">
        <f>VLOOKUP($B94,'raw data'!$A:$JI,$AF94+AS$2,FALSE())</f>
        <v>Simple</v>
      </c>
      <c r="AT94" s="8" t="str">
        <f>VLOOKUP($B94,'raw data'!$A:$JI,$AF94+AT$2,FALSE())</f>
        <v>Likely</v>
      </c>
      <c r="AU94" s="8" t="str">
        <f>VLOOKUP($B94,'raw data'!$A:$JI,$AF94+AU$2,FALSE())</f>
        <v>Sure enough</v>
      </c>
      <c r="AV94" s="8" t="str">
        <f>VLOOKUP($B94,'raw data'!$A:$JI,$AF94+AV$2,FALSE())</f>
        <v>On average</v>
      </c>
      <c r="AW94" s="8" t="str">
        <f>VLOOKUP($B94,'raw data'!$A:$JI,$AF94+AW$2,FALSE())</f>
        <v>Insufficient resilience,Poor security awareness,Use of web application,Weak malware protection</v>
      </c>
      <c r="AX94" s="8" t="str">
        <f>VLOOKUP($B94,'raw data'!$A:$JI,$AF94+AX$2,FALSE())</f>
        <v>Sure enough</v>
      </c>
      <c r="AY94" s="8" t="str">
        <f>VLOOKUP($B94,'raw data'!$A:$JI,$AF94+AY$2,FALSE())</f>
        <v>Simple</v>
      </c>
      <c r="AZ94" s="8">
        <f>IF($G94="P1",ColumnsReferences!$B$9,ColumnsReferences!$C$9)</f>
        <v>99</v>
      </c>
      <c r="BA94" s="8">
        <f>VLOOKUP($B94,'raw data'!$A:$JI,$AZ94,FALSE())</f>
        <v>47.317999999999998</v>
      </c>
      <c r="BB94" s="8" t="str">
        <f>IF($G94="P2",VLOOKUP($B94,'raw data'!$A:$JI,$AZ94+2,FALSE()),"-99")</f>
        <v>-99</v>
      </c>
      <c r="BC94" s="8" t="str">
        <f>IF($G94="P1",VLOOKUP($B94,'raw data'!$A:$JI,$AZ94+BC$2,FALSE()),VLOOKUP($B94,'raw data'!$A:$JI,$AZ94+BC$2+1,FALSE()))</f>
        <v>Agree</v>
      </c>
      <c r="BD94" s="8" t="str">
        <f>IF($G94="P1",VLOOKUP($B94,'raw data'!$A:$JI,$AZ94+BD$2,FALSE()),VLOOKUP($B94,'raw data'!$A:$JI,$AZ94+BD$2+1,FALSE()))</f>
        <v>Agree</v>
      </c>
      <c r="BE94" s="8" t="str">
        <f>IF($G94="P1",VLOOKUP($B94,'raw data'!$A:$JI,$AZ94+BE$2,FALSE()),VLOOKUP($B94,'raw data'!$A:$JI,$AZ94+BE$2+1,FALSE()))</f>
        <v>Not certain</v>
      </c>
      <c r="BF94" s="8" t="str">
        <f>IF($G94="P1",VLOOKUP($B94,'raw data'!$A:$JI,$AZ94+BF$2,FALSE()),VLOOKUP($B94,'raw data'!$A:$JI,$AZ94+BF$2+1,FALSE()))</f>
        <v>Agree</v>
      </c>
      <c r="BG94" s="8" t="str">
        <f>IF($G94="P1",VLOOKUP($B94,'raw data'!$A:$JI,$AZ94+BG$2,FALSE()),VLOOKUP($B94,'raw data'!$A:$JI,$AZ94+BG$2+1,FALSE()))</f>
        <v>Agree</v>
      </c>
      <c r="BH94" s="8" t="str">
        <f>IF($G94="P1",IF($E94="Tabular",VLOOKUP($B94,'raw data'!$A:$JI,$AZ94+BH$2+2,FALSE()),VLOOKUP($B94,'raw data'!$A:$JI,$AZ94+BH$2,FALSE())),"-99")</f>
        <v>Agree</v>
      </c>
      <c r="BI94" s="8" t="str">
        <f>IF($G94="P2",IF($E94="Tabular",VLOOKUP($B94,'raw data'!$A:$JI,$AZ94+BI$2+2,FALSE()),VLOOKUP($B94,'raw data'!$A:$JI,$AZ94+BI$2,FALSE())),"-99")</f>
        <v>-99</v>
      </c>
      <c r="BJ94" s="8" t="str">
        <f>IF(G94="P1",IF($E94="Tabular",VLOOKUP($B94,'raw data'!$A:$JI,$AZ94+BJ$2+2,FALSE()),VLOOKUP($B94,'raw data'!$A:$JI,$AZ94+BJ$2,FALSE())),IF($E94="Tabular",VLOOKUP($B94,'raw data'!$A:$JI,$AZ94+BJ$2+3,FALSE()),VLOOKUP($B94,'raw data'!$A:$JI,$AZ94+BJ$2+1,FALSE())))</f>
        <v>Not certain</v>
      </c>
      <c r="BK94" s="8" t="str">
        <f>IF(G94="P1",VLOOKUP($B94,'raw data'!$A:$JI,$AZ94+BK$2,FALSE()),VLOOKUP($B94,'raw data'!$A:$JI,$AZ94+BK$2+1,FALSE()))</f>
        <v>Agree</v>
      </c>
    </row>
    <row r="95" spans="1:63" x14ac:dyDescent="0.2">
      <c r="A95" s="8" t="str">
        <f t="shared" si="6"/>
        <v>R_6sVOuNJAQU0lU0p-P2</v>
      </c>
      <c r="B95" s="8" t="s">
        <v>725</v>
      </c>
      <c r="C95" s="8">
        <f>VLOOKUP($B95,'raw data'!$A:$JI,7,FALSE())</f>
        <v>2355</v>
      </c>
      <c r="D95" s="8" t="str">
        <f>VLOOKUP($B95,'raw data'!$A:$JI,268,FALSE())</f>
        <v>UML-G2</v>
      </c>
      <c r="E95" s="8" t="str">
        <f t="shared" si="7"/>
        <v>UML</v>
      </c>
      <c r="F95" s="8" t="str">
        <f t="shared" si="8"/>
        <v>G2</v>
      </c>
      <c r="G95" s="10" t="s">
        <v>536</v>
      </c>
      <c r="H95" s="8">
        <f>VLOOKUP($B95,'raw data'!$A:$JI,21,FALSE())</f>
        <v>50.951000000000001</v>
      </c>
      <c r="I95" s="8">
        <f>VLOOKUP($B95,'raw data'!$A:$JI,26,FALSE())</f>
        <v>7.0449999999999999</v>
      </c>
      <c r="J95" s="8">
        <f>VLOOKUP($B95,'raw data'!$A:$JI,27+J$2,FALSE())</f>
        <v>24</v>
      </c>
      <c r="K95" s="8" t="str">
        <f>VLOOKUP($B95,'raw data'!$A:$JI,27+K$2,FALSE())</f>
        <v>Male</v>
      </c>
      <c r="L95" s="8" t="str">
        <f>VLOOKUP($B95,'raw data'!$A:$JI,27+L$2,FALSE())</f>
        <v>No</v>
      </c>
      <c r="M95" s="8" t="str">
        <f>VLOOKUP($B95,'raw data'!$A:$JI,27+M$2,FALSE())</f>
        <v>Proficient (C2)</v>
      </c>
      <c r="N95" s="8">
        <f>VLOOKUP($B95,'raw data'!$A:$JI,27+N$2,FALSE())</f>
        <v>5</v>
      </c>
      <c r="O95" s="8" t="str">
        <f>VLOOKUP($B95,'raw data'!$A:$JI,27+O$2,FALSE())</f>
        <v>Public policy, cybersecurity</v>
      </c>
      <c r="P95" s="8" t="str">
        <f>VLOOKUP($B95,'raw data'!$A:$JI,27+P$2,FALSE())</f>
        <v>Yes</v>
      </c>
      <c r="Q95" s="8">
        <f>VLOOKUP($B95,'raw data'!$A:$JI,27+Q$2,FALSE())</f>
        <v>1</v>
      </c>
      <c r="R95" s="8" t="str">
        <f>VLOOKUP($B95,'raw data'!$A:$JI,27+R$2,FALSE())</f>
        <v>Political assistant, trainee</v>
      </c>
      <c r="S95" s="8" t="str">
        <f>VLOOKUP($B95,'raw data'!$A:$JI,27+S$2,FALSE())</f>
        <v>Yes</v>
      </c>
      <c r="T95" s="8" t="str">
        <f>VLOOKUP($B95,'raw data'!$A:$JI,27+T$2,FALSE())</f>
        <v>Volunteer at NGO</v>
      </c>
      <c r="U95" s="8" t="str">
        <f>VLOOKUP($B95,'raw data'!$A:$JI,27+U$2,FALSE())</f>
        <v>None</v>
      </c>
      <c r="V95" s="8">
        <f>VLOOKUP($B95,'raw data'!$A:$JI,27+V$2,FALSE())</f>
        <v>-99</v>
      </c>
      <c r="W95" s="8" t="str">
        <f>VLOOKUP($B95,'raw data'!$A:$JI,27+W$2,FALSE())</f>
        <v>Proficient</v>
      </c>
      <c r="X95" s="8" t="str">
        <f>VLOOKUP($B95,'raw data'!$A:$JI,27+X$2,FALSE())</f>
        <v>Proficient</v>
      </c>
      <c r="Y95" s="8" t="str">
        <f>VLOOKUP($B95,'raw data'!$A:$JI,27+Y$2,FALSE())</f>
        <v>Competent</v>
      </c>
      <c r="Z95" s="8" t="str">
        <f>VLOOKUP($B95,'raw data'!$A:$JI,27+Z$2,FALSE())</f>
        <v>Beginner</v>
      </c>
      <c r="AA95" s="8" t="str">
        <f>VLOOKUP($B95,'raw data'!$A:$JI,27+AA$2,FALSE())</f>
        <v>Novice</v>
      </c>
      <c r="AB95" s="8" t="str">
        <f>VLOOKUP($B95,'raw data'!$A:$JI,27+AB$2,FALSE())</f>
        <v>Competent</v>
      </c>
      <c r="AC95" s="8" t="str">
        <f>VLOOKUP($B95,'raw data'!$A:$JI,27+AC$2,FALSE())</f>
        <v>Competent</v>
      </c>
      <c r="AD95" s="8" t="str">
        <f>VLOOKUP($B95,'raw data'!$A:$JI,27+AD$2,FALSE())</f>
        <v>Beginner</v>
      </c>
      <c r="AE95" s="8">
        <f>IF($G95="P1",VLOOKUP($B95,'raw data'!$A:$JI,ColumnsReferences!$B$2,FALSE()),VLOOKUP($B95,'raw data'!$A:$JI,ColumnsReferences!$C$2,FALSE()))</f>
        <v>300.00200000000001</v>
      </c>
      <c r="AF95" s="8">
        <f>IF($G95="P1",VLOOKUP($D95,ColumnsReferences!$A:$C,2,FALSE()),VLOOKUP($D95,ColumnsReferences!$A:$C,3,FALSE()))</f>
        <v>144</v>
      </c>
      <c r="AG95" s="8">
        <f>VLOOKUP($B95,'raw data'!$A:$JI,$AF95,FALSE())</f>
        <v>393.60300000000001</v>
      </c>
      <c r="AH95" s="8" t="str">
        <f>VLOOKUP($B95,'raw data'!$A:$JI,$AF95+AH$2,FALSE())</f>
        <v>Catastrophic</v>
      </c>
      <c r="AI95" s="8" t="str">
        <f>VLOOKUP($B95,'raw data'!$A:$JI,$AF95+AI$2,FALSE())</f>
        <v>Unsure</v>
      </c>
      <c r="AJ95" s="8" t="str">
        <f>VLOOKUP($B95,'raw data'!$A:$JI,$AF95+AJ$2,FALSE())</f>
        <v>Difficult</v>
      </c>
      <c r="AK95" s="8" t="str">
        <f>VLOOKUP($B95,'raw data'!$A:$JI,$AF95+AK$2,FALSE())</f>
        <v>Confidentiality of customer data,Integrity of account data</v>
      </c>
      <c r="AL95" s="8" t="str">
        <f>VLOOKUP($B95,'raw data'!$A:$JI,$AF95+AL$2,FALSE())</f>
        <v>Sure enough</v>
      </c>
      <c r="AM95" s="8" t="str">
        <f>VLOOKUP($B95,'raw data'!$A:$JI,$AF95+AM$2,FALSE())</f>
        <v>On average</v>
      </c>
      <c r="AN95" s="8" t="str">
        <f>VLOOKUP($B95,'raw data'!$A:$JI,$AF95+AN$2,FALSE())</f>
        <v>Conduct regular searches for fake apps,Regularly inform customers about security best practices,Strengthen authentication of transaction in web application,Strengthen verification and validation procedures</v>
      </c>
      <c r="AO95" s="8" t="str">
        <f>VLOOKUP($B95,'raw data'!$A:$JI,$AF95+AO$2,FALSE())</f>
        <v>Not sure enough</v>
      </c>
      <c r="AP95" s="8" t="str">
        <f>VLOOKUP($B95,'raw data'!$A:$JI,$AF95+AP$2,FALSE())</f>
        <v>Difficult</v>
      </c>
      <c r="AQ95" s="8" t="str">
        <f>VLOOKUP($B95,'raw data'!$A:$JI,$AF95+AQ$2,FALSE())</f>
        <v>Severe</v>
      </c>
      <c r="AR95" s="8" t="str">
        <f>VLOOKUP($B95,'raw data'!$A:$JI,$AF95+AR$2,FALSE())</f>
        <v>Unsure</v>
      </c>
      <c r="AS95" s="8" t="str">
        <f>VLOOKUP($B95,'raw data'!$A:$JI,$AF95+AS$2,FALSE())</f>
        <v>Difficult</v>
      </c>
      <c r="AT95" s="8" t="str">
        <f>VLOOKUP($B95,'raw data'!$A:$JI,$AF95+AT$2,FALSE())</f>
        <v>Hacker alters transaction data,Unauthorized access to customer account via fake app,Unauthorized access to customer account via web application,Unauthorized transaction via Poste App,Unauthorized transaction via web application</v>
      </c>
      <c r="AU95" s="8" t="str">
        <f>VLOOKUP($B95,'raw data'!$A:$JI,$AF95+AU$2,FALSE())</f>
        <v>Unsure</v>
      </c>
      <c r="AV95" s="8" t="str">
        <f>VLOOKUP($B95,'raw data'!$A:$JI,$AF95+AV$2,FALSE())</f>
        <v>Very difficult</v>
      </c>
      <c r="AW95" s="8" t="str">
        <f>VLOOKUP($B95,'raw data'!$A:$JI,$AF95+AW$2,FALSE())</f>
        <v>Severe</v>
      </c>
      <c r="AX95" s="8" t="str">
        <f>VLOOKUP($B95,'raw data'!$A:$JI,$AF95+AX$2,FALSE())</f>
        <v>Unsure</v>
      </c>
      <c r="AY95" s="8" t="str">
        <f>VLOOKUP($B95,'raw data'!$A:$JI,$AF95+AY$2,FALSE())</f>
        <v>Difficult</v>
      </c>
      <c r="AZ95" s="8">
        <f>IF($G95="P1",ColumnsReferences!$B$9,ColumnsReferences!$C$9)</f>
        <v>166</v>
      </c>
      <c r="BA95" s="8">
        <f>VLOOKUP($B95,'raw data'!$A:$JI,$AZ95,FALSE())</f>
        <v>72.926000000000002</v>
      </c>
      <c r="BB95" s="8" t="str">
        <f>IF($G95="P2",VLOOKUP($B95,'raw data'!$A:$JI,$AZ95+2,FALSE()),"-99")</f>
        <v>Disagree</v>
      </c>
      <c r="BC95" s="8" t="str">
        <f>IF($G95="P1",VLOOKUP($B95,'raw data'!$A:$JI,$AZ95+BC$2,FALSE()),VLOOKUP($B95,'raw data'!$A:$JI,$AZ95+BC$2+1,FALSE()))</f>
        <v>Agree</v>
      </c>
      <c r="BD95" s="8" t="str">
        <f>IF($G95="P1",VLOOKUP($B95,'raw data'!$A:$JI,$AZ95+BD$2,FALSE()),VLOOKUP($B95,'raw data'!$A:$JI,$AZ95+BD$2+1,FALSE()))</f>
        <v>Agree</v>
      </c>
      <c r="BE95" s="8" t="str">
        <f>IF($G95="P1",VLOOKUP($B95,'raw data'!$A:$JI,$AZ95+BE$2,FALSE()),VLOOKUP($B95,'raw data'!$A:$JI,$AZ95+BE$2+1,FALSE()))</f>
        <v>Agree</v>
      </c>
      <c r="BF95" s="8" t="str">
        <f>IF($G95="P1",VLOOKUP($B95,'raw data'!$A:$JI,$AZ95+BF$2,FALSE()),VLOOKUP($B95,'raw data'!$A:$JI,$AZ95+BF$2+1,FALSE()))</f>
        <v>Agree</v>
      </c>
      <c r="BG95" s="8" t="str">
        <f>IF($G95="P1",VLOOKUP($B95,'raw data'!$A:$JI,$AZ95+BG$2,FALSE()),VLOOKUP($B95,'raw data'!$A:$JI,$AZ95+BG$2+1,FALSE()))</f>
        <v>Strongly disagree</v>
      </c>
      <c r="BH95" s="8" t="str">
        <f>IF($G95="P1",IF($E95="Tabular",VLOOKUP($B95,'raw data'!$A:$JI,$AZ95+BH$2+2,FALSE()),VLOOKUP($B95,'raw data'!$A:$JI,$AZ95+BH$2,FALSE())),"-99")</f>
        <v>-99</v>
      </c>
      <c r="BI95" s="8" t="str">
        <f>IF($G95="P2",IF($E95="Tabular",VLOOKUP($B95,'raw data'!$A:$JI,$AZ95+BI$2+2,FALSE()),VLOOKUP($B95,'raw data'!$A:$JI,$AZ95+BI$2,FALSE())),"-99")</f>
        <v>Strongly disagree</v>
      </c>
      <c r="BJ95" s="8" t="str">
        <f>IF(G95="P1",IF($E95="Tabular",VLOOKUP($B95,'raw data'!$A:$JI,$AZ95+BJ$2+2,FALSE()),VLOOKUP($B95,'raw data'!$A:$JI,$AZ95+BJ$2,FALSE())),IF($E95="Tabular",VLOOKUP($B95,'raw data'!$A:$JI,$AZ95+BJ$2+3,FALSE()),VLOOKUP($B95,'raw data'!$A:$JI,$AZ95+BJ$2+1,FALSE())))</f>
        <v>Agree</v>
      </c>
      <c r="BK95" s="8" t="str">
        <f>IF(G95="P1",VLOOKUP($B95,'raw data'!$A:$JI,$AZ95+BK$2,FALSE()),VLOOKUP($B95,'raw data'!$A:$JI,$AZ95+BK$2+1,FALSE()))</f>
        <v>Agree</v>
      </c>
    </row>
    <row r="96" spans="1:63" x14ac:dyDescent="0.2">
      <c r="A96" s="8" t="str">
        <f t="shared" si="6"/>
        <v>R_beGPXPLGP6KuzAt-P1</v>
      </c>
      <c r="B96" s="8" t="s">
        <v>746</v>
      </c>
      <c r="C96" s="8">
        <f>VLOOKUP($B96,'raw data'!$A:$JI,7,FALSE())</f>
        <v>2169</v>
      </c>
      <c r="D96" s="8" t="str">
        <f>VLOOKUP($B96,'raw data'!$A:$JI,268,FALSE())</f>
        <v>UML-G1</v>
      </c>
      <c r="E96" s="8" t="str">
        <f t="shared" si="7"/>
        <v>UML</v>
      </c>
      <c r="F96" s="8" t="str">
        <f t="shared" si="8"/>
        <v>G1</v>
      </c>
      <c r="G96" s="8" t="s">
        <v>534</v>
      </c>
      <c r="H96" s="8">
        <f>VLOOKUP($B96,'raw data'!$A:$JI,21,FALSE())</f>
        <v>123.083</v>
      </c>
      <c r="I96" s="8">
        <f>VLOOKUP($B96,'raw data'!$A:$JI,26,FALSE())</f>
        <v>4.7370000000000001</v>
      </c>
      <c r="J96" s="8">
        <f>VLOOKUP($B96,'raw data'!$A:$JI,27+J$2,FALSE())</f>
        <v>22</v>
      </c>
      <c r="K96" s="8" t="str">
        <f>VLOOKUP($B96,'raw data'!$A:$JI,27+K$2,FALSE())</f>
        <v>Female</v>
      </c>
      <c r="L96" s="8" t="str">
        <f>VLOOKUP($B96,'raw data'!$A:$JI,27+L$2,FALSE())</f>
        <v>No</v>
      </c>
      <c r="M96" s="8" t="str">
        <f>VLOOKUP($B96,'raw data'!$A:$JI,27+M$2,FALSE())</f>
        <v>Advanced (C1)</v>
      </c>
      <c r="N96" s="8">
        <f>VLOOKUP($B96,'raw data'!$A:$JI,27+N$2,FALSE())</f>
        <v>5</v>
      </c>
      <c r="O96" s="8" t="str">
        <f>VLOOKUP($B96,'raw data'!$A:$JI,27+O$2,FALSE())</f>
        <v>Technical Computer Science</v>
      </c>
      <c r="P96" s="8" t="str">
        <f>VLOOKUP($B96,'raw data'!$A:$JI,27+P$2,FALSE())</f>
        <v>Yes</v>
      </c>
      <c r="Q96" s="8">
        <f>VLOOKUP($B96,'raw data'!$A:$JI,27+Q$2,FALSE())</f>
        <v>1</v>
      </c>
      <c r="R96" s="8" t="str">
        <f>VLOOKUP($B96,'raw data'!$A:$JI,27+R$2,FALSE())</f>
        <v>Coding, implementing new features</v>
      </c>
      <c r="S96" s="8" t="str">
        <f>VLOOKUP($B96,'raw data'!$A:$JI,27+S$2,FALSE())</f>
        <v>No</v>
      </c>
      <c r="T96" s="8">
        <f>VLOOKUP($B96,'raw data'!$A:$JI,27+T$2,FALSE())</f>
        <v>0</v>
      </c>
      <c r="U96" s="8" t="str">
        <f>VLOOKUP($B96,'raw data'!$A:$JI,27+U$2,FALSE())</f>
        <v>None</v>
      </c>
      <c r="V96" s="8">
        <f>VLOOKUP($B96,'raw data'!$A:$JI,27+V$2,FALSE())</f>
        <v>-99</v>
      </c>
      <c r="W96" s="8" t="str">
        <f>VLOOKUP($B96,'raw data'!$A:$JI,27+W$2,FALSE())</f>
        <v>Beginner</v>
      </c>
      <c r="X96" s="8" t="str">
        <f>VLOOKUP($B96,'raw data'!$A:$JI,27+X$2,FALSE())</f>
        <v>Novice</v>
      </c>
      <c r="Y96" s="8" t="str">
        <f>VLOOKUP($B96,'raw data'!$A:$JI,27+Y$2,FALSE())</f>
        <v>Beginner</v>
      </c>
      <c r="Z96" s="8" t="str">
        <f>VLOOKUP($B96,'raw data'!$A:$JI,27+Z$2,FALSE())</f>
        <v>Novice</v>
      </c>
      <c r="AA96" s="8" t="str">
        <f>VLOOKUP($B96,'raw data'!$A:$JI,27+AA$2,FALSE())</f>
        <v>Novice</v>
      </c>
      <c r="AB96" s="8" t="str">
        <f>VLOOKUP($B96,'raw data'!$A:$JI,27+AB$2,FALSE())</f>
        <v>Beginner</v>
      </c>
      <c r="AC96" s="8" t="str">
        <f>VLOOKUP($B96,'raw data'!$A:$JI,27+AC$2,FALSE())</f>
        <v>Beginner</v>
      </c>
      <c r="AD96" s="8" t="str">
        <f>VLOOKUP($B96,'raw data'!$A:$JI,27+AD$2,FALSE())</f>
        <v>Novice</v>
      </c>
      <c r="AE96" s="8">
        <f>IF($G96="P1",VLOOKUP($B96,'raw data'!$A:$JI,ColumnsReferences!$B$2,FALSE()),VLOOKUP($B96,'raw data'!$A:$JI,ColumnsReferences!$C$2,FALSE()))</f>
        <v>442.74799999999999</v>
      </c>
      <c r="AF96" s="8">
        <f>IF($G96="P1",VLOOKUP($D96,ColumnsReferences!$A:$C,2,FALSE()),VLOOKUP($D96,ColumnsReferences!$A:$C,3,FALSE()))</f>
        <v>55</v>
      </c>
      <c r="AG96" s="8">
        <f>VLOOKUP($B96,'raw data'!$A:$JI,$AF96,FALSE())</f>
        <v>712.25699999999995</v>
      </c>
      <c r="AH96" s="8" t="str">
        <f>VLOOKUP($B96,'raw data'!$A:$JI,$AF96+AH$2,FALSE())</f>
        <v>Minor</v>
      </c>
      <c r="AI96" s="8" t="str">
        <f>VLOOKUP($B96,'raw data'!$A:$JI,$AF96+AI$2,FALSE())</f>
        <v>Unsure</v>
      </c>
      <c r="AJ96" s="8" t="str">
        <f>VLOOKUP($B96,'raw data'!$A:$JI,$AF96+AJ$2,FALSE())</f>
        <v>Difficult</v>
      </c>
      <c r="AK96" s="8" t="str">
        <f>VLOOKUP($B96,'raw data'!$A:$JI,$AF96+AK$2,FALSE())</f>
        <v>Availability of service,Integrity of account data</v>
      </c>
      <c r="AL96" s="8" t="str">
        <f>VLOOKUP($B96,'raw data'!$A:$JI,$AF96+AL$2,FALSE())</f>
        <v>Not sure enough</v>
      </c>
      <c r="AM96" s="8" t="str">
        <f>VLOOKUP($B96,'raw data'!$A:$JI,$AF96+AM$2,FALSE())</f>
        <v>On average</v>
      </c>
      <c r="AN96" s="8" t="str">
        <f>VLOOKUP($B96,'raw data'!$A:$JI,$AF96+AN$2,FALSE())</f>
        <v>Regularly inform customers about security best practices</v>
      </c>
      <c r="AO96" s="8" t="str">
        <f>VLOOKUP($B96,'raw data'!$A:$JI,$AF96+AO$2,FALSE())</f>
        <v>Not sure enough</v>
      </c>
      <c r="AP96" s="8" t="str">
        <f>VLOOKUP($B96,'raw data'!$A:$JI,$AF96+AP$2,FALSE())</f>
        <v>On average</v>
      </c>
      <c r="AQ96" s="8" t="str">
        <f>VLOOKUP($B96,'raw data'!$A:$JI,$AF96+AQ$2,FALSE())</f>
        <v>Severe</v>
      </c>
      <c r="AR96" s="8" t="str">
        <f>VLOOKUP($B96,'raw data'!$A:$JI,$AF96+AR$2,FALSE())</f>
        <v>Not sure enough</v>
      </c>
      <c r="AS96" s="8" t="str">
        <f>VLOOKUP($B96,'raw data'!$A:$JI,$AF96+AS$2,FALSE())</f>
        <v>On average</v>
      </c>
      <c r="AT96" s="8" t="str">
        <f>VLOOKUP($B96,'raw data'!$A:$JI,$AF96+AT$2,FALSE())</f>
        <v>Availability of service,Integrity of account data</v>
      </c>
      <c r="AU96" s="8" t="str">
        <f>VLOOKUP($B96,'raw data'!$A:$JI,$AF96+AU$2,FALSE())</f>
        <v>Sure enough</v>
      </c>
      <c r="AV96" s="8" t="str">
        <f>VLOOKUP($B96,'raw data'!$A:$JI,$AF96+AV$2,FALSE())</f>
        <v>On average</v>
      </c>
      <c r="AW96" s="8" t="str">
        <f>VLOOKUP($B96,'raw data'!$A:$JI,$AF96+AW$2,FALSE())</f>
        <v>Minor</v>
      </c>
      <c r="AX96" s="8" t="str">
        <f>VLOOKUP($B96,'raw data'!$A:$JI,$AF96+AX$2,FALSE())</f>
        <v>Sure enough</v>
      </c>
      <c r="AY96" s="8" t="str">
        <f>VLOOKUP($B96,'raw data'!$A:$JI,$AF96+AY$2,FALSE())</f>
        <v>On average</v>
      </c>
      <c r="AZ96" s="8">
        <f>IF($G96="P1",ColumnsReferences!$B$9,ColumnsReferences!$C$9)</f>
        <v>99</v>
      </c>
      <c r="BA96" s="8">
        <f>VLOOKUP($B96,'raw data'!$A:$JI,$AZ96,FALSE())</f>
        <v>28.423999999999999</v>
      </c>
      <c r="BB96" s="8" t="str">
        <f>IF($G96="P2",VLOOKUP($B96,'raw data'!$A:$JI,$AZ96+2,FALSE()),"-99")</f>
        <v>-99</v>
      </c>
      <c r="BC96" s="8" t="str">
        <f>IF($G96="P1",VLOOKUP($B96,'raw data'!$A:$JI,$AZ96+BC$2,FALSE()),VLOOKUP($B96,'raw data'!$A:$JI,$AZ96+BC$2+1,FALSE()))</f>
        <v>Agree</v>
      </c>
      <c r="BD96" s="8" t="str">
        <f>IF($G96="P1",VLOOKUP($B96,'raw data'!$A:$JI,$AZ96+BD$2,FALSE()),VLOOKUP($B96,'raw data'!$A:$JI,$AZ96+BD$2+1,FALSE()))</f>
        <v>Disagree</v>
      </c>
      <c r="BE96" s="8" t="str">
        <f>IF($G96="P1",VLOOKUP($B96,'raw data'!$A:$JI,$AZ96+BE$2,FALSE()),VLOOKUP($B96,'raw data'!$A:$JI,$AZ96+BE$2+1,FALSE()))</f>
        <v>Disagree</v>
      </c>
      <c r="BF96" s="8" t="str">
        <f>IF($G96="P1",VLOOKUP($B96,'raw data'!$A:$JI,$AZ96+BF$2,FALSE()),VLOOKUP($B96,'raw data'!$A:$JI,$AZ96+BF$2+1,FALSE()))</f>
        <v>Agree</v>
      </c>
      <c r="BG96" s="8" t="str">
        <f>IF($G96="P1",VLOOKUP($B96,'raw data'!$A:$JI,$AZ96+BG$2,FALSE()),VLOOKUP($B96,'raw data'!$A:$JI,$AZ96+BG$2+1,FALSE()))</f>
        <v>Agree</v>
      </c>
      <c r="BH96" s="8" t="str">
        <f>IF($G96="P1",IF($E96="Tabular",VLOOKUP($B96,'raw data'!$A:$JI,$AZ96+BH$2+2,FALSE()),VLOOKUP($B96,'raw data'!$A:$JI,$AZ96+BH$2,FALSE())),"-99")</f>
        <v>Not certain</v>
      </c>
      <c r="BI96" s="8" t="str">
        <f>IF($G96="P2",IF($E96="Tabular",VLOOKUP($B96,'raw data'!$A:$JI,$AZ96+BI$2+2,FALSE()),VLOOKUP($B96,'raw data'!$A:$JI,$AZ96+BI$2,FALSE())),"-99")</f>
        <v>-99</v>
      </c>
      <c r="BJ96" s="8" t="str">
        <f>IF(G96="P1",IF($E96="Tabular",VLOOKUP($B96,'raw data'!$A:$JI,$AZ96+BJ$2+2,FALSE()),VLOOKUP($B96,'raw data'!$A:$JI,$AZ96+BJ$2,FALSE())),IF($E96="Tabular",VLOOKUP($B96,'raw data'!$A:$JI,$AZ96+BJ$2+3,FALSE()),VLOOKUP($B96,'raw data'!$A:$JI,$AZ96+BJ$2+1,FALSE())))</f>
        <v>Disagree</v>
      </c>
      <c r="BK96" s="8" t="str">
        <f>IF(G96="P1",VLOOKUP($B96,'raw data'!$A:$JI,$AZ96+BK$2,FALSE()),VLOOKUP($B96,'raw data'!$A:$JI,$AZ96+BK$2+1,FALSE()))</f>
        <v>Agree</v>
      </c>
    </row>
    <row r="97" spans="1:63" x14ac:dyDescent="0.2">
      <c r="A97" s="8" t="str">
        <f t="shared" si="6"/>
        <v>R_beGPXPLGP6KuzAt-P2</v>
      </c>
      <c r="B97" s="8" t="s">
        <v>746</v>
      </c>
      <c r="C97" s="8">
        <f>VLOOKUP($B97,'raw data'!$A:$JI,7,FALSE())</f>
        <v>2169</v>
      </c>
      <c r="D97" s="8" t="str">
        <f>VLOOKUP($B97,'raw data'!$A:$JI,268,FALSE())</f>
        <v>UML-G1</v>
      </c>
      <c r="E97" s="8" t="str">
        <f t="shared" si="7"/>
        <v>UML</v>
      </c>
      <c r="F97" s="8" t="str">
        <f t="shared" si="8"/>
        <v>G1</v>
      </c>
      <c r="G97" s="10" t="s">
        <v>536</v>
      </c>
      <c r="H97" s="8">
        <f>VLOOKUP($B97,'raw data'!$A:$JI,21,FALSE())</f>
        <v>123.083</v>
      </c>
      <c r="I97" s="8">
        <f>VLOOKUP($B97,'raw data'!$A:$JI,26,FALSE())</f>
        <v>4.7370000000000001</v>
      </c>
      <c r="J97" s="8">
        <f>VLOOKUP($B97,'raw data'!$A:$JI,27+J$2,FALSE())</f>
        <v>22</v>
      </c>
      <c r="K97" s="8" t="str">
        <f>VLOOKUP($B97,'raw data'!$A:$JI,27+K$2,FALSE())</f>
        <v>Female</v>
      </c>
      <c r="L97" s="8" t="str">
        <f>VLOOKUP($B97,'raw data'!$A:$JI,27+L$2,FALSE())</f>
        <v>No</v>
      </c>
      <c r="M97" s="8" t="str">
        <f>VLOOKUP($B97,'raw data'!$A:$JI,27+M$2,FALSE())</f>
        <v>Advanced (C1)</v>
      </c>
      <c r="N97" s="8">
        <f>VLOOKUP($B97,'raw data'!$A:$JI,27+N$2,FALSE())</f>
        <v>5</v>
      </c>
      <c r="O97" s="8" t="str">
        <f>VLOOKUP($B97,'raw data'!$A:$JI,27+O$2,FALSE())</f>
        <v>Technical Computer Science</v>
      </c>
      <c r="P97" s="8" t="str">
        <f>VLOOKUP($B97,'raw data'!$A:$JI,27+P$2,FALSE())</f>
        <v>Yes</v>
      </c>
      <c r="Q97" s="8">
        <f>VLOOKUP($B97,'raw data'!$A:$JI,27+Q$2,FALSE())</f>
        <v>1</v>
      </c>
      <c r="R97" s="8" t="str">
        <f>VLOOKUP($B97,'raw data'!$A:$JI,27+R$2,FALSE())</f>
        <v>Coding, implementing new features</v>
      </c>
      <c r="S97" s="8" t="str">
        <f>VLOOKUP($B97,'raw data'!$A:$JI,27+S$2,FALSE())</f>
        <v>No</v>
      </c>
      <c r="T97" s="8">
        <f>VLOOKUP($B97,'raw data'!$A:$JI,27+T$2,FALSE())</f>
        <v>0</v>
      </c>
      <c r="U97" s="8" t="str">
        <f>VLOOKUP($B97,'raw data'!$A:$JI,27+U$2,FALSE())</f>
        <v>None</v>
      </c>
      <c r="V97" s="8">
        <f>VLOOKUP($B97,'raw data'!$A:$JI,27+V$2,FALSE())</f>
        <v>-99</v>
      </c>
      <c r="W97" s="8" t="str">
        <f>VLOOKUP($B97,'raw data'!$A:$JI,27+W$2,FALSE())</f>
        <v>Beginner</v>
      </c>
      <c r="X97" s="8" t="str">
        <f>VLOOKUP($B97,'raw data'!$A:$JI,27+X$2,FALSE())</f>
        <v>Novice</v>
      </c>
      <c r="Y97" s="8" t="str">
        <f>VLOOKUP($B97,'raw data'!$A:$JI,27+Y$2,FALSE())</f>
        <v>Beginner</v>
      </c>
      <c r="Z97" s="8" t="str">
        <f>VLOOKUP($B97,'raw data'!$A:$JI,27+Z$2,FALSE())</f>
        <v>Novice</v>
      </c>
      <c r="AA97" s="8" t="str">
        <f>VLOOKUP($B97,'raw data'!$A:$JI,27+AA$2,FALSE())</f>
        <v>Novice</v>
      </c>
      <c r="AB97" s="8" t="str">
        <f>VLOOKUP($B97,'raw data'!$A:$JI,27+AB$2,FALSE())</f>
        <v>Beginner</v>
      </c>
      <c r="AC97" s="8" t="str">
        <f>VLOOKUP($B97,'raw data'!$A:$JI,27+AC$2,FALSE())</f>
        <v>Beginner</v>
      </c>
      <c r="AD97" s="8" t="str">
        <f>VLOOKUP($B97,'raw data'!$A:$JI,27+AD$2,FALSE())</f>
        <v>Novice</v>
      </c>
      <c r="AE97" s="8">
        <f>IF($G97="P1",VLOOKUP($B97,'raw data'!$A:$JI,ColumnsReferences!$B$2,FALSE()),VLOOKUP($B97,'raw data'!$A:$JI,ColumnsReferences!$C$2,FALSE()))</f>
        <v>300.00700000000001</v>
      </c>
      <c r="AF97" s="8">
        <f>IF($G97="P1",VLOOKUP($D97,ColumnsReferences!$A:$C,2,FALSE()),VLOOKUP($D97,ColumnsReferences!$A:$C,3,FALSE()))</f>
        <v>122</v>
      </c>
      <c r="AG97" s="8">
        <f>VLOOKUP($B97,'raw data'!$A:$JI,$AF97,FALSE())</f>
        <v>374.77199999999999</v>
      </c>
      <c r="AH97" s="8" t="str">
        <f>VLOOKUP($B97,'raw data'!$A:$JI,$AF97+AH$2,FALSE())</f>
        <v>Insufficient detection of spyware,Lack of mechanisms for authentication of app,Poor security awareness,Weak malware protection</v>
      </c>
      <c r="AI97" s="8" t="str">
        <f>VLOOKUP($B97,'raw data'!$A:$JI,$AF97+AI$2,FALSE())</f>
        <v>Sure enough</v>
      </c>
      <c r="AJ97" s="8" t="str">
        <f>VLOOKUP($B97,'raw data'!$A:$JI,$AF97+AJ$2,FALSE())</f>
        <v>Difficult</v>
      </c>
      <c r="AK97" s="8" t="str">
        <f>VLOOKUP($B97,'raw data'!$A:$JI,$AF97+AK$2,FALSE())</f>
        <v>Unauthorized access to customer account via fake app</v>
      </c>
      <c r="AL97" s="8" t="str">
        <f>VLOOKUP($B97,'raw data'!$A:$JI,$AF97+AL$2,FALSE())</f>
        <v>Not sure enough</v>
      </c>
      <c r="AM97" s="8" t="str">
        <f>VLOOKUP($B97,'raw data'!$A:$JI,$AF97+AM$2,FALSE())</f>
        <v>Difficult</v>
      </c>
      <c r="AN97" s="8" t="str">
        <f>VLOOKUP($B97,'raw data'!$A:$JI,$AF97+AN$2,FALSE())</f>
        <v>Customer's browser infected by Trojan,Fake banking app offered on application store,Keylogger installed on computer,Smartphone infected by malware</v>
      </c>
      <c r="AO97" s="8" t="str">
        <f>VLOOKUP($B97,'raw data'!$A:$JI,$AF97+AO$2,FALSE())</f>
        <v>Not sure enough</v>
      </c>
      <c r="AP97" s="8" t="str">
        <f>VLOOKUP($B97,'raw data'!$A:$JI,$AF97+AP$2,FALSE())</f>
        <v>Difficult</v>
      </c>
      <c r="AQ97" s="8" t="str">
        <f>VLOOKUP($B97,'raw data'!$A:$JI,$AF97+AQ$2,FALSE())</f>
        <v>Cyber criminal,Hacker,System failure</v>
      </c>
      <c r="AR97" s="8" t="str">
        <f>VLOOKUP($B97,'raw data'!$A:$JI,$AF97+AR$2,FALSE())</f>
        <v>Sure enough</v>
      </c>
      <c r="AS97" s="8" t="str">
        <f>VLOOKUP($B97,'raw data'!$A:$JI,$AF97+AS$2,FALSE())</f>
        <v>Difficult</v>
      </c>
      <c r="AT97" s="8" t="str">
        <f>VLOOKUP($B97,'raw data'!$A:$JI,$AF97+AT$2,FALSE())</f>
        <v>Severe</v>
      </c>
      <c r="AU97" s="8" t="str">
        <f>VLOOKUP($B97,'raw data'!$A:$JI,$AF97+AU$2,FALSE())</f>
        <v>Not sure enough</v>
      </c>
      <c r="AV97" s="8" t="str">
        <f>VLOOKUP($B97,'raw data'!$A:$JI,$AF97+AV$2,FALSE())</f>
        <v>Difficult</v>
      </c>
      <c r="AW97" s="8" t="str">
        <f>VLOOKUP($B97,'raw data'!$A:$JI,$AF97+AW$2,FALSE())</f>
        <v>Insufficient resilience,Poor security awareness</v>
      </c>
      <c r="AX97" s="8" t="str">
        <f>VLOOKUP($B97,'raw data'!$A:$JI,$AF97+AX$2,FALSE())</f>
        <v>Not sure enough</v>
      </c>
      <c r="AY97" s="8" t="str">
        <f>VLOOKUP($B97,'raw data'!$A:$JI,$AF97+AY$2,FALSE())</f>
        <v>Difficult</v>
      </c>
      <c r="AZ97" s="8">
        <f>IF($G97="P1",ColumnsReferences!$B$9,ColumnsReferences!$C$9)</f>
        <v>166</v>
      </c>
      <c r="BA97" s="8">
        <f>VLOOKUP($B97,'raw data'!$A:$JI,$AZ97,FALSE())</f>
        <v>28.248000000000001</v>
      </c>
      <c r="BB97" s="8" t="str">
        <f>IF($G97="P2",VLOOKUP($B97,'raw data'!$A:$JI,$AZ97+2,FALSE()),"-99")</f>
        <v>Not certain</v>
      </c>
      <c r="BC97" s="8" t="str">
        <f>IF($G97="P1",VLOOKUP($B97,'raw data'!$A:$JI,$AZ97+BC$2,FALSE()),VLOOKUP($B97,'raw data'!$A:$JI,$AZ97+BC$2+1,FALSE()))</f>
        <v>Agree</v>
      </c>
      <c r="BD97" s="8" t="str">
        <f>IF($G97="P1",VLOOKUP($B97,'raw data'!$A:$JI,$AZ97+BD$2,FALSE()),VLOOKUP($B97,'raw data'!$A:$JI,$AZ97+BD$2+1,FALSE()))</f>
        <v>Disagree</v>
      </c>
      <c r="BE97" s="8" t="str">
        <f>IF($G97="P1",VLOOKUP($B97,'raw data'!$A:$JI,$AZ97+BE$2,FALSE()),VLOOKUP($B97,'raw data'!$A:$JI,$AZ97+BE$2+1,FALSE()))</f>
        <v>Agree</v>
      </c>
      <c r="BF97" s="8" t="str">
        <f>IF($G97="P1",VLOOKUP($B97,'raw data'!$A:$JI,$AZ97+BF$2,FALSE()),VLOOKUP($B97,'raw data'!$A:$JI,$AZ97+BF$2+1,FALSE()))</f>
        <v>Agree</v>
      </c>
      <c r="BG97" s="8" t="str">
        <f>IF($G97="P1",VLOOKUP($B97,'raw data'!$A:$JI,$AZ97+BG$2,FALSE()),VLOOKUP($B97,'raw data'!$A:$JI,$AZ97+BG$2+1,FALSE()))</f>
        <v>Disagree</v>
      </c>
      <c r="BH97" s="8" t="str">
        <f>IF($G97="P1",IF($E97="Tabular",VLOOKUP($B97,'raw data'!$A:$JI,$AZ97+BH$2+2,FALSE()),VLOOKUP($B97,'raw data'!$A:$JI,$AZ97+BH$2,FALSE())),"-99")</f>
        <v>-99</v>
      </c>
      <c r="BI97" s="8" t="str">
        <f>IF($G97="P2",IF($E97="Tabular",VLOOKUP($B97,'raw data'!$A:$JI,$AZ97+BI$2+2,FALSE()),VLOOKUP($B97,'raw data'!$A:$JI,$AZ97+BI$2,FALSE())),"-99")</f>
        <v>Disagree</v>
      </c>
      <c r="BJ97" s="8" t="str">
        <f>IF(G97="P1",IF($E97="Tabular",VLOOKUP($B97,'raw data'!$A:$JI,$AZ97+BJ$2+2,FALSE()),VLOOKUP($B97,'raw data'!$A:$JI,$AZ97+BJ$2,FALSE())),IF($E97="Tabular",VLOOKUP($B97,'raw data'!$A:$JI,$AZ97+BJ$2+3,FALSE()),VLOOKUP($B97,'raw data'!$A:$JI,$AZ97+BJ$2+1,FALSE())))</f>
        <v>Not certain</v>
      </c>
      <c r="BK97" s="8" t="str">
        <f>IF(G97="P1",VLOOKUP($B97,'raw data'!$A:$JI,$AZ97+BK$2,FALSE()),VLOOKUP($B97,'raw data'!$A:$JI,$AZ97+BK$2+1,FALSE()))</f>
        <v>Agree</v>
      </c>
    </row>
    <row r="98" spans="1:63" x14ac:dyDescent="0.2">
      <c r="A98" s="8" t="str">
        <f t="shared" si="6"/>
        <v>R_bkI3O1kRwIuNsPL-P1</v>
      </c>
      <c r="B98" s="8" t="s">
        <v>899</v>
      </c>
      <c r="C98" s="8">
        <f>VLOOKUP($B98,'raw data'!$A:$JI,7,FALSE())</f>
        <v>3045</v>
      </c>
      <c r="D98" s="8" t="str">
        <f>VLOOKUP($B98,'raw data'!$A:$JI,268,FALSE())</f>
        <v>CORAS-G2</v>
      </c>
      <c r="E98" s="8" t="str">
        <f t="shared" si="7"/>
        <v>CORAS</v>
      </c>
      <c r="F98" s="8" t="str">
        <f t="shared" si="8"/>
        <v>G2</v>
      </c>
      <c r="G98" s="8" t="s">
        <v>534</v>
      </c>
      <c r="H98" s="8">
        <f>VLOOKUP($B98,'raw data'!$A:$JI,21,FALSE())</f>
        <v>82.290999999999997</v>
      </c>
      <c r="I98" s="8">
        <f>VLOOKUP($B98,'raw data'!$A:$JI,26,FALSE())</f>
        <v>8.3680000000000003</v>
      </c>
      <c r="J98" s="8">
        <f>VLOOKUP($B98,'raw data'!$A:$JI,27+J$2,FALSE())</f>
        <v>22</v>
      </c>
      <c r="K98" s="8" t="str">
        <f>VLOOKUP($B98,'raw data'!$A:$JI,27+K$2,FALSE())</f>
        <v>Male</v>
      </c>
      <c r="L98" s="8" t="str">
        <f>VLOOKUP($B98,'raw data'!$A:$JI,27+L$2,FALSE())</f>
        <v>No</v>
      </c>
      <c r="M98" s="8" t="str">
        <f>VLOOKUP($B98,'raw data'!$A:$JI,27+M$2,FALSE())</f>
        <v>Upper-Intermediate (B2)</v>
      </c>
      <c r="N98" s="8">
        <f>VLOOKUP($B98,'raw data'!$A:$JI,27+N$2,FALSE())</f>
        <v>5</v>
      </c>
      <c r="O98" s="8" t="str">
        <f>VLOOKUP($B98,'raw data'!$A:$JI,27+O$2,FALSE())</f>
        <v>Computer Science, Microelectronics, embedded systems</v>
      </c>
      <c r="P98" s="8" t="str">
        <f>VLOOKUP($B98,'raw data'!$A:$JI,27+P$2,FALSE())</f>
        <v>No</v>
      </c>
      <c r="Q98" s="8">
        <f>VLOOKUP($B98,'raw data'!$A:$JI,27+Q$2,FALSE())</f>
        <v>0</v>
      </c>
      <c r="R98" s="8">
        <f>VLOOKUP($B98,'raw data'!$A:$JI,27+R$2,FALSE())</f>
        <v>0</v>
      </c>
      <c r="S98" s="8" t="str">
        <f>VLOOKUP($B98,'raw data'!$A:$JI,27+S$2,FALSE())</f>
        <v>No</v>
      </c>
      <c r="T98" s="8">
        <f>VLOOKUP($B98,'raw data'!$A:$JI,27+T$2,FALSE())</f>
        <v>0</v>
      </c>
      <c r="U98" s="8" t="str">
        <f>VLOOKUP($B98,'raw data'!$A:$JI,27+U$2,FALSE())</f>
        <v>None</v>
      </c>
      <c r="V98" s="8">
        <f>VLOOKUP($B98,'raw data'!$A:$JI,27+V$2,FALSE())</f>
        <v>-99</v>
      </c>
      <c r="W98" s="8" t="str">
        <f>VLOOKUP($B98,'raw data'!$A:$JI,27+W$2,FALSE())</f>
        <v>Novice</v>
      </c>
      <c r="X98" s="8" t="str">
        <f>VLOOKUP($B98,'raw data'!$A:$JI,27+X$2,FALSE())</f>
        <v>Novice</v>
      </c>
      <c r="Y98" s="8" t="str">
        <f>VLOOKUP($B98,'raw data'!$A:$JI,27+Y$2,FALSE())</f>
        <v>Novice</v>
      </c>
      <c r="Z98" s="8" t="str">
        <f>VLOOKUP($B98,'raw data'!$A:$JI,27+Z$2,FALSE())</f>
        <v>Novice</v>
      </c>
      <c r="AA98" s="8" t="str">
        <f>VLOOKUP($B98,'raw data'!$A:$JI,27+AA$2,FALSE())</f>
        <v>Novice</v>
      </c>
      <c r="AB98" s="8" t="str">
        <f>VLOOKUP($B98,'raw data'!$A:$JI,27+AB$2,FALSE())</f>
        <v>Novice</v>
      </c>
      <c r="AC98" s="8" t="str">
        <f>VLOOKUP($B98,'raw data'!$A:$JI,27+AC$2,FALSE())</f>
        <v>Competent</v>
      </c>
      <c r="AD98" s="8" t="str">
        <f>VLOOKUP($B98,'raw data'!$A:$JI,27+AD$2,FALSE())</f>
        <v>Novice</v>
      </c>
      <c r="AE98" s="8">
        <f>IF($G98="P1",VLOOKUP($B98,'raw data'!$A:$JI,ColumnsReferences!$B$2,FALSE()),VLOOKUP($B98,'raw data'!$A:$JI,ColumnsReferences!$C$2,FALSE()))</f>
        <v>490.86500000000001</v>
      </c>
      <c r="AF98" s="8">
        <f>IF($G98="P1",VLOOKUP($D98,ColumnsReferences!$A:$C,2,FALSE()),VLOOKUP($D98,ColumnsReferences!$A:$C,3,FALSE()))</f>
        <v>77</v>
      </c>
      <c r="AG98" s="8">
        <f>VLOOKUP($B98,'raw data'!$A:$JI,$AF98,FALSE())</f>
        <v>1077.683</v>
      </c>
      <c r="AH98" s="8" t="str">
        <f>VLOOKUP($B98,'raw data'!$A:$JI,$AF98+AH$2,FALSE())</f>
        <v>Lack of mechanisms for authentication of app,Weak malware protection</v>
      </c>
      <c r="AI98" s="8" t="str">
        <f>VLOOKUP($B98,'raw data'!$A:$JI,$AF98+AI$2,FALSE())</f>
        <v>Sure</v>
      </c>
      <c r="AJ98" s="8" t="str">
        <f>VLOOKUP($B98,'raw data'!$A:$JI,$AF98+AJ$2,FALSE())</f>
        <v>Simple</v>
      </c>
      <c r="AK98" s="8" t="str">
        <f>VLOOKUP($B98,'raw data'!$A:$JI,$AF98+AK$2,FALSE())</f>
        <v>Unauthorized access to customer account via fake app,Unauthorized access to customer account via web application,Unauthorized transaction via Poste App,Unauthorized transaction via web application</v>
      </c>
      <c r="AL98" s="8" t="str">
        <f>VLOOKUP($B98,'raw data'!$A:$JI,$AF98+AL$2,FALSE())</f>
        <v>Sure</v>
      </c>
      <c r="AM98" s="8" t="str">
        <f>VLOOKUP($B98,'raw data'!$A:$JI,$AF98+AM$2,FALSE())</f>
        <v>Simple</v>
      </c>
      <c r="AN98" s="8" t="str">
        <f>VLOOKUP($B98,'raw data'!$A:$JI,$AF98+AN$2,FALSE())</f>
        <v>Fake banking app offered on application store,Keylogger installed on computer,Sniffing of customer credentials,Spear-phishing attack on customers</v>
      </c>
      <c r="AO98" s="8" t="str">
        <f>VLOOKUP($B98,'raw data'!$A:$JI,$AF98+AO$2,FALSE())</f>
        <v>Sure</v>
      </c>
      <c r="AP98" s="8" t="str">
        <f>VLOOKUP($B98,'raw data'!$A:$JI,$AF98+AP$2,FALSE())</f>
        <v>Simple</v>
      </c>
      <c r="AQ98" s="8" t="str">
        <f>VLOOKUP($B98,'raw data'!$A:$JI,$AF98+AQ$2,FALSE())</f>
        <v>Cyber criminal,Hacker</v>
      </c>
      <c r="AR98" s="8" t="str">
        <f>VLOOKUP($B98,'raw data'!$A:$JI,$AF98+AR$2,FALSE())</f>
        <v>Sure</v>
      </c>
      <c r="AS98" s="8" t="str">
        <f>VLOOKUP($B98,'raw data'!$A:$JI,$AF98+AS$2,FALSE())</f>
        <v>Simple</v>
      </c>
      <c r="AT98" s="8" t="str">
        <f>VLOOKUP($B98,'raw data'!$A:$JI,$AF98+AT$2,FALSE())</f>
        <v>Likely</v>
      </c>
      <c r="AU98" s="8" t="str">
        <f>VLOOKUP($B98,'raw data'!$A:$JI,$AF98+AU$2,FALSE())</f>
        <v>Sure enough</v>
      </c>
      <c r="AV98" s="8" t="str">
        <f>VLOOKUP($B98,'raw data'!$A:$JI,$AF98+AV$2,FALSE())</f>
        <v>On average</v>
      </c>
      <c r="AW98" s="8" t="str">
        <f>VLOOKUP($B98,'raw data'!$A:$JI,$AF98+AW$2,FALSE())</f>
        <v>Immature technology,Insufficient resilience,Poor security awareness,Use of web application,Weak malware protection</v>
      </c>
      <c r="AX98" s="8" t="str">
        <f>VLOOKUP($B98,'raw data'!$A:$JI,$AF98+AX$2,FALSE())</f>
        <v>Sure enough</v>
      </c>
      <c r="AY98" s="8" t="str">
        <f>VLOOKUP($B98,'raw data'!$A:$JI,$AF98+AY$2,FALSE())</f>
        <v>On average</v>
      </c>
      <c r="AZ98" s="8">
        <f>IF($G98="P1",ColumnsReferences!$B$9,ColumnsReferences!$C$9)</f>
        <v>99</v>
      </c>
      <c r="BA98" s="8">
        <f>VLOOKUP($B98,'raw data'!$A:$JI,$AZ98,FALSE())</f>
        <v>61.658999999999999</v>
      </c>
      <c r="BB98" s="8" t="str">
        <f>IF($G98="P2",VLOOKUP($B98,'raw data'!$A:$JI,$AZ98+2,FALSE()),"-99")</f>
        <v>-99</v>
      </c>
      <c r="BC98" s="8" t="str">
        <f>IF($G98="P1",VLOOKUP($B98,'raw data'!$A:$JI,$AZ98+BC$2,FALSE()),VLOOKUP($B98,'raw data'!$A:$JI,$AZ98+BC$2+1,FALSE()))</f>
        <v>Agree</v>
      </c>
      <c r="BD98" s="8" t="str">
        <f>IF($G98="P1",VLOOKUP($B98,'raw data'!$A:$JI,$AZ98+BD$2,FALSE()),VLOOKUP($B98,'raw data'!$A:$JI,$AZ98+BD$2+1,FALSE()))</f>
        <v>Agree</v>
      </c>
      <c r="BE98" s="8" t="str">
        <f>IF($G98="P1",VLOOKUP($B98,'raw data'!$A:$JI,$AZ98+BE$2,FALSE()),VLOOKUP($B98,'raw data'!$A:$JI,$AZ98+BE$2+1,FALSE()))</f>
        <v>Agree</v>
      </c>
      <c r="BF98" s="8" t="str">
        <f>IF($G98="P1",VLOOKUP($B98,'raw data'!$A:$JI,$AZ98+BF$2,FALSE()),VLOOKUP($B98,'raw data'!$A:$JI,$AZ98+BF$2+1,FALSE()))</f>
        <v>Agree</v>
      </c>
      <c r="BG98" s="8" t="str">
        <f>IF($G98="P1",VLOOKUP($B98,'raw data'!$A:$JI,$AZ98+BG$2,FALSE()),VLOOKUP($B98,'raw data'!$A:$JI,$AZ98+BG$2+1,FALSE()))</f>
        <v>Agree</v>
      </c>
      <c r="BH98" s="8" t="str">
        <f>IF($G98="P1",IF($E98="Tabular",VLOOKUP($B98,'raw data'!$A:$JI,$AZ98+BH$2+2,FALSE()),VLOOKUP($B98,'raw data'!$A:$JI,$AZ98+BH$2,FALSE())),"-99")</f>
        <v>Agree</v>
      </c>
      <c r="BI98" s="8" t="str">
        <f>IF($G98="P2",IF($E98="Tabular",VLOOKUP($B98,'raw data'!$A:$JI,$AZ98+BI$2+2,FALSE()),VLOOKUP($B98,'raw data'!$A:$JI,$AZ98+BI$2,FALSE())),"-99")</f>
        <v>-99</v>
      </c>
      <c r="BJ98" s="8" t="str">
        <f>IF(G98="P1",IF($E98="Tabular",VLOOKUP($B98,'raw data'!$A:$JI,$AZ98+BJ$2+2,FALSE()),VLOOKUP($B98,'raw data'!$A:$JI,$AZ98+BJ$2,FALSE())),IF($E98="Tabular",VLOOKUP($B98,'raw data'!$A:$JI,$AZ98+BJ$2+3,FALSE()),VLOOKUP($B98,'raw data'!$A:$JI,$AZ98+BJ$2+1,FALSE())))</f>
        <v>Agree</v>
      </c>
      <c r="BK98" s="8" t="str">
        <f>IF(G98="P1",VLOOKUP($B98,'raw data'!$A:$JI,$AZ98+BK$2,FALSE()),VLOOKUP($B98,'raw data'!$A:$JI,$AZ98+BK$2+1,FALSE()))</f>
        <v>Agree</v>
      </c>
    </row>
    <row r="99" spans="1:63" x14ac:dyDescent="0.2">
      <c r="A99" s="8" t="str">
        <f t="shared" si="6"/>
        <v>R_bkI3O1kRwIuNsPL-P2</v>
      </c>
      <c r="B99" s="8" t="s">
        <v>899</v>
      </c>
      <c r="C99" s="8">
        <f>VLOOKUP($B99,'raw data'!$A:$JI,7,FALSE())</f>
        <v>3045</v>
      </c>
      <c r="D99" s="8" t="str">
        <f>VLOOKUP($B99,'raw data'!$A:$JI,268,FALSE())</f>
        <v>CORAS-G2</v>
      </c>
      <c r="E99" s="8" t="str">
        <f t="shared" si="7"/>
        <v>CORAS</v>
      </c>
      <c r="F99" s="8" t="str">
        <f t="shared" si="8"/>
        <v>G2</v>
      </c>
      <c r="G99" s="10" t="s">
        <v>536</v>
      </c>
      <c r="H99" s="8">
        <f>VLOOKUP($B99,'raw data'!$A:$JI,21,FALSE())</f>
        <v>82.290999999999997</v>
      </c>
      <c r="I99" s="8">
        <f>VLOOKUP($B99,'raw data'!$A:$JI,26,FALSE())</f>
        <v>8.3680000000000003</v>
      </c>
      <c r="J99" s="8">
        <f>VLOOKUP($B99,'raw data'!$A:$JI,27+J$2,FALSE())</f>
        <v>22</v>
      </c>
      <c r="K99" s="8" t="str">
        <f>VLOOKUP($B99,'raw data'!$A:$JI,27+K$2,FALSE())</f>
        <v>Male</v>
      </c>
      <c r="L99" s="8" t="str">
        <f>VLOOKUP($B99,'raw data'!$A:$JI,27+L$2,FALSE())</f>
        <v>No</v>
      </c>
      <c r="M99" s="8" t="str">
        <f>VLOOKUP($B99,'raw data'!$A:$JI,27+M$2,FALSE())</f>
        <v>Upper-Intermediate (B2)</v>
      </c>
      <c r="N99" s="8">
        <f>VLOOKUP($B99,'raw data'!$A:$JI,27+N$2,FALSE())</f>
        <v>5</v>
      </c>
      <c r="O99" s="8" t="str">
        <f>VLOOKUP($B99,'raw data'!$A:$JI,27+O$2,FALSE())</f>
        <v>Computer Science, Microelectronics, embedded systems</v>
      </c>
      <c r="P99" s="8" t="str">
        <f>VLOOKUP($B99,'raw data'!$A:$JI,27+P$2,FALSE())</f>
        <v>No</v>
      </c>
      <c r="Q99" s="8">
        <f>VLOOKUP($B99,'raw data'!$A:$JI,27+Q$2,FALSE())</f>
        <v>0</v>
      </c>
      <c r="R99" s="8">
        <f>VLOOKUP($B99,'raw data'!$A:$JI,27+R$2,FALSE())</f>
        <v>0</v>
      </c>
      <c r="S99" s="8" t="str">
        <f>VLOOKUP($B99,'raw data'!$A:$JI,27+S$2,FALSE())</f>
        <v>No</v>
      </c>
      <c r="T99" s="8">
        <f>VLOOKUP($B99,'raw data'!$A:$JI,27+T$2,FALSE())</f>
        <v>0</v>
      </c>
      <c r="U99" s="8" t="str">
        <f>VLOOKUP($B99,'raw data'!$A:$JI,27+U$2,FALSE())</f>
        <v>None</v>
      </c>
      <c r="V99" s="8">
        <f>VLOOKUP($B99,'raw data'!$A:$JI,27+V$2,FALSE())</f>
        <v>-99</v>
      </c>
      <c r="W99" s="8" t="str">
        <f>VLOOKUP($B99,'raw data'!$A:$JI,27+W$2,FALSE())</f>
        <v>Novice</v>
      </c>
      <c r="X99" s="8" t="str">
        <f>VLOOKUP($B99,'raw data'!$A:$JI,27+X$2,FALSE())</f>
        <v>Novice</v>
      </c>
      <c r="Y99" s="8" t="str">
        <f>VLOOKUP($B99,'raw data'!$A:$JI,27+Y$2,FALSE())</f>
        <v>Novice</v>
      </c>
      <c r="Z99" s="8" t="str">
        <f>VLOOKUP($B99,'raw data'!$A:$JI,27+Z$2,FALSE())</f>
        <v>Novice</v>
      </c>
      <c r="AA99" s="8" t="str">
        <f>VLOOKUP($B99,'raw data'!$A:$JI,27+AA$2,FALSE())</f>
        <v>Novice</v>
      </c>
      <c r="AB99" s="8" t="str">
        <f>VLOOKUP($B99,'raw data'!$A:$JI,27+AB$2,FALSE())</f>
        <v>Novice</v>
      </c>
      <c r="AC99" s="8" t="str">
        <f>VLOOKUP($B99,'raw data'!$A:$JI,27+AC$2,FALSE())</f>
        <v>Competent</v>
      </c>
      <c r="AD99" s="8" t="str">
        <f>VLOOKUP($B99,'raw data'!$A:$JI,27+AD$2,FALSE())</f>
        <v>Novice</v>
      </c>
      <c r="AE99" s="8">
        <f>IF($G99="P1",VLOOKUP($B99,'raw data'!$A:$JI,ColumnsReferences!$B$2,FALSE()),VLOOKUP($B99,'raw data'!$A:$JI,ColumnsReferences!$C$2,FALSE()))</f>
        <v>300.00400000000002</v>
      </c>
      <c r="AF99" s="8">
        <f>IF($G99="P1",VLOOKUP($D99,ColumnsReferences!$A:$C,2,FALSE()),VLOOKUP($D99,ColumnsReferences!$A:$C,3,FALSE()))</f>
        <v>144</v>
      </c>
      <c r="AG99" s="8">
        <f>VLOOKUP($B99,'raw data'!$A:$JI,$AF99,FALSE())</f>
        <v>755.64099999999996</v>
      </c>
      <c r="AH99" s="8" t="str">
        <f>VLOOKUP($B99,'raw data'!$A:$JI,$AF99+AH$2,FALSE())</f>
        <v>Web-application goes down</v>
      </c>
      <c r="AI99" s="8" t="str">
        <f>VLOOKUP($B99,'raw data'!$A:$JI,$AF99+AI$2,FALSE())</f>
        <v>Unsure</v>
      </c>
      <c r="AJ99" s="8" t="str">
        <f>VLOOKUP($B99,'raw data'!$A:$JI,$AF99+AJ$2,FALSE())</f>
        <v>Difficult</v>
      </c>
      <c r="AK99" s="8" t="str">
        <f>VLOOKUP($B99,'raw data'!$A:$JI,$AF99+AK$2,FALSE())</f>
        <v>Unauthorized transaction via web application,Web-application goes down</v>
      </c>
      <c r="AL99" s="8" t="str">
        <f>VLOOKUP($B99,'raw data'!$A:$JI,$AF99+AL$2,FALSE())</f>
        <v>Not sure enough</v>
      </c>
      <c r="AM99" s="8" t="str">
        <f>VLOOKUP($B99,'raw data'!$A:$JI,$AF99+AM$2,FALSE())</f>
        <v>On average</v>
      </c>
      <c r="AN99" s="8" t="str">
        <f>VLOOKUP($B99,'raw data'!$A:$JI,$AF99+AN$2,FALSE())</f>
        <v>Regularly inform customers about security best practices,Strengthen authentication of transaction in web application,Strengthen verification and validation procedures</v>
      </c>
      <c r="AO99" s="8" t="str">
        <f>VLOOKUP($B99,'raw data'!$A:$JI,$AF99+AO$2,FALSE())</f>
        <v>Not sure enough</v>
      </c>
      <c r="AP99" s="8" t="str">
        <f>VLOOKUP($B99,'raw data'!$A:$JI,$AF99+AP$2,FALSE())</f>
        <v>On average</v>
      </c>
      <c r="AQ99" s="8" t="str">
        <f>VLOOKUP($B99,'raw data'!$A:$JI,$AF99+AQ$2,FALSE())</f>
        <v>Severe</v>
      </c>
      <c r="AR99" s="8" t="str">
        <f>VLOOKUP($B99,'raw data'!$A:$JI,$AF99+AR$2,FALSE())</f>
        <v>Not sure enough</v>
      </c>
      <c r="AS99" s="8" t="str">
        <f>VLOOKUP($B99,'raw data'!$A:$JI,$AF99+AS$2,FALSE())</f>
        <v>On average</v>
      </c>
      <c r="AT99" s="8" t="str">
        <f>VLOOKUP($B99,'raw data'!$A:$JI,$AF99+AT$2,FALSE())</f>
        <v>Unauthorized transaction via web application,Web-application goes down</v>
      </c>
      <c r="AU99" s="8" t="str">
        <f>VLOOKUP($B99,'raw data'!$A:$JI,$AF99+AU$2,FALSE())</f>
        <v>Unsure</v>
      </c>
      <c r="AV99" s="8" t="str">
        <f>VLOOKUP($B99,'raw data'!$A:$JI,$AF99+AV$2,FALSE())</f>
        <v>Difficult</v>
      </c>
      <c r="AW99" s="8" t="str">
        <f>VLOOKUP($B99,'raw data'!$A:$JI,$AF99+AW$2,FALSE())</f>
        <v>Minor</v>
      </c>
      <c r="AX99" s="8" t="str">
        <f>VLOOKUP($B99,'raw data'!$A:$JI,$AF99+AX$2,FALSE())</f>
        <v>Not sure enough</v>
      </c>
      <c r="AY99" s="8" t="str">
        <f>VLOOKUP($B99,'raw data'!$A:$JI,$AF99+AY$2,FALSE())</f>
        <v>On average</v>
      </c>
      <c r="AZ99" s="8">
        <f>IF($G99="P1",ColumnsReferences!$B$9,ColumnsReferences!$C$9)</f>
        <v>166</v>
      </c>
      <c r="BA99" s="8">
        <f>VLOOKUP($B99,'raw data'!$A:$JI,$AZ99,FALSE())</f>
        <v>38.874000000000002</v>
      </c>
      <c r="BB99" s="8" t="str">
        <f>IF($G99="P2",VLOOKUP($B99,'raw data'!$A:$JI,$AZ99+2,FALSE()),"-99")</f>
        <v>Disagree</v>
      </c>
      <c r="BC99" s="8" t="str">
        <f>IF($G99="P1",VLOOKUP($B99,'raw data'!$A:$JI,$AZ99+BC$2,FALSE()),VLOOKUP($B99,'raw data'!$A:$JI,$AZ99+BC$2+1,FALSE()))</f>
        <v>Not certain</v>
      </c>
      <c r="BD99" s="8" t="str">
        <f>IF($G99="P1",VLOOKUP($B99,'raw data'!$A:$JI,$AZ99+BD$2,FALSE()),VLOOKUP($B99,'raw data'!$A:$JI,$AZ99+BD$2+1,FALSE()))</f>
        <v>Agree</v>
      </c>
      <c r="BE99" s="8" t="str">
        <f>IF($G99="P1",VLOOKUP($B99,'raw data'!$A:$JI,$AZ99+BE$2,FALSE()),VLOOKUP($B99,'raw data'!$A:$JI,$AZ99+BE$2+1,FALSE()))</f>
        <v>Agree</v>
      </c>
      <c r="BF99" s="8" t="str">
        <f>IF($G99="P1",VLOOKUP($B99,'raw data'!$A:$JI,$AZ99+BF$2,FALSE()),VLOOKUP($B99,'raw data'!$A:$JI,$AZ99+BF$2+1,FALSE()))</f>
        <v>Agree</v>
      </c>
      <c r="BG99" s="8" t="str">
        <f>IF($G99="P1",VLOOKUP($B99,'raw data'!$A:$JI,$AZ99+BG$2,FALSE()),VLOOKUP($B99,'raw data'!$A:$JI,$AZ99+BG$2+1,FALSE()))</f>
        <v>Disagree</v>
      </c>
      <c r="BH99" s="8" t="str">
        <f>IF($G99="P1",IF($E99="Tabular",VLOOKUP($B99,'raw data'!$A:$JI,$AZ99+BH$2+2,FALSE()),VLOOKUP($B99,'raw data'!$A:$JI,$AZ99+BH$2,FALSE())),"-99")</f>
        <v>-99</v>
      </c>
      <c r="BI99" s="8" t="str">
        <f>IF($G99="P2",IF($E99="Tabular",VLOOKUP($B99,'raw data'!$A:$JI,$AZ99+BI$2+2,FALSE()),VLOOKUP($B99,'raw data'!$A:$JI,$AZ99+BI$2,FALSE())),"-99")</f>
        <v>Not certain</v>
      </c>
      <c r="BJ99" s="8" t="str">
        <f>IF(G99="P1",IF($E99="Tabular",VLOOKUP($B99,'raw data'!$A:$JI,$AZ99+BJ$2+2,FALSE()),VLOOKUP($B99,'raw data'!$A:$JI,$AZ99+BJ$2,FALSE())),IF($E99="Tabular",VLOOKUP($B99,'raw data'!$A:$JI,$AZ99+BJ$2+3,FALSE()),VLOOKUP($B99,'raw data'!$A:$JI,$AZ99+BJ$2+1,FALSE())))</f>
        <v>Agree</v>
      </c>
      <c r="BK99" s="8" t="str">
        <f>IF(G99="P1",VLOOKUP($B99,'raw data'!$A:$JI,$AZ99+BK$2,FALSE()),VLOOKUP($B99,'raw data'!$A:$JI,$AZ99+BK$2+1,FALSE()))</f>
        <v>Agree</v>
      </c>
    </row>
    <row r="100" spans="1:63" x14ac:dyDescent="0.2">
      <c r="A100" s="8" t="str">
        <f t="shared" ref="A100:A163" si="9">B100&amp;"-"&amp;G100</f>
        <v>R_C8jPjgCEZpeH2DL-P1</v>
      </c>
      <c r="B100" s="8" t="s">
        <v>868</v>
      </c>
      <c r="C100" s="8">
        <f>VLOOKUP($B100,'raw data'!$A:$JI,7,FALSE())</f>
        <v>2641</v>
      </c>
      <c r="D100" s="8" t="str">
        <f>VLOOKUP($B100,'raw data'!$A:$JI,268,FALSE())</f>
        <v>UML-G2</v>
      </c>
      <c r="E100" s="8" t="str">
        <f t="shared" ref="E100:E163" si="10">LEFT( $D100,FIND( "-", $D100 ) - 1 )</f>
        <v>UML</v>
      </c>
      <c r="F100" s="8" t="str">
        <f t="shared" ref="F100:F163" si="11">RIGHT( $D100,LEN($D100)-FIND( "-", $D100 ) )</f>
        <v>G2</v>
      </c>
      <c r="G100" s="8" t="s">
        <v>534</v>
      </c>
      <c r="H100" s="8">
        <f>VLOOKUP($B100,'raw data'!$A:$JI,21,FALSE())</f>
        <v>32.802</v>
      </c>
      <c r="I100" s="8">
        <f>VLOOKUP($B100,'raw data'!$A:$JI,26,FALSE())</f>
        <v>7.5140000000000002</v>
      </c>
      <c r="J100" s="8">
        <f>VLOOKUP($B100,'raw data'!$A:$JI,27+J$2,FALSE())</f>
        <v>33</v>
      </c>
      <c r="K100" s="8" t="str">
        <f>VLOOKUP($B100,'raw data'!$A:$JI,27+K$2,FALSE())</f>
        <v>Male</v>
      </c>
      <c r="L100" s="8" t="str">
        <f>VLOOKUP($B100,'raw data'!$A:$JI,27+L$2,FALSE())</f>
        <v>No</v>
      </c>
      <c r="M100" s="8" t="str">
        <f>VLOOKUP($B100,'raw data'!$A:$JI,27+M$2,FALSE())</f>
        <v>Upper-Intermediate (B2)</v>
      </c>
      <c r="N100" s="8">
        <f>VLOOKUP($B100,'raw data'!$A:$JI,27+N$2,FALSE())</f>
        <v>4</v>
      </c>
      <c r="O100" s="8" t="str">
        <f>VLOOKUP($B100,'raw data'!$A:$JI,27+O$2,FALSE())</f>
        <v>IT Networking</v>
      </c>
      <c r="P100" s="8" t="str">
        <f>VLOOKUP($B100,'raw data'!$A:$JI,27+P$2,FALSE())</f>
        <v>Yes</v>
      </c>
      <c r="Q100" s="8">
        <f>VLOOKUP($B100,'raw data'!$A:$JI,27+Q$2,FALSE())</f>
        <v>6</v>
      </c>
      <c r="R100" s="8" t="str">
        <f>VLOOKUP($B100,'raw data'!$A:$JI,27+R$2,FALSE())</f>
        <v>Sales Engineer</v>
      </c>
      <c r="S100" s="8" t="str">
        <f>VLOOKUP($B100,'raw data'!$A:$JI,27+S$2,FALSE())</f>
        <v>No</v>
      </c>
      <c r="T100" s="8">
        <f>VLOOKUP($B100,'raw data'!$A:$JI,27+T$2,FALSE())</f>
        <v>0</v>
      </c>
      <c r="U100" s="8" t="str">
        <f>VLOOKUP($B100,'raw data'!$A:$JI,27+U$2,FALSE())</f>
        <v>None</v>
      </c>
      <c r="V100" s="8">
        <f>VLOOKUP($B100,'raw data'!$A:$JI,27+V$2,FALSE())</f>
        <v>-99</v>
      </c>
      <c r="W100" s="8" t="str">
        <f>VLOOKUP($B100,'raw data'!$A:$JI,27+W$2,FALSE())</f>
        <v>Novice</v>
      </c>
      <c r="X100" s="8" t="str">
        <f>VLOOKUP($B100,'raw data'!$A:$JI,27+X$2,FALSE())</f>
        <v>Novice</v>
      </c>
      <c r="Y100" s="8" t="str">
        <f>VLOOKUP($B100,'raw data'!$A:$JI,27+Y$2,FALSE())</f>
        <v>Competent</v>
      </c>
      <c r="Z100" s="8" t="str">
        <f>VLOOKUP($B100,'raw data'!$A:$JI,27+Z$2,FALSE())</f>
        <v>Beginner</v>
      </c>
      <c r="AA100" s="8" t="str">
        <f>VLOOKUP($B100,'raw data'!$A:$JI,27+AA$2,FALSE())</f>
        <v>Novice</v>
      </c>
      <c r="AB100" s="8" t="str">
        <f>VLOOKUP($B100,'raw data'!$A:$JI,27+AB$2,FALSE())</f>
        <v>Beginner</v>
      </c>
      <c r="AC100" s="8" t="str">
        <f>VLOOKUP($B100,'raw data'!$A:$JI,27+AC$2,FALSE())</f>
        <v>Beginner</v>
      </c>
      <c r="AD100" s="8" t="str">
        <f>VLOOKUP($B100,'raw data'!$A:$JI,27+AD$2,FALSE())</f>
        <v>Competent</v>
      </c>
      <c r="AE100" s="8">
        <f>IF($G100="P1",VLOOKUP($B100,'raw data'!$A:$JI,ColumnsReferences!$B$2,FALSE()),VLOOKUP($B100,'raw data'!$A:$JI,ColumnsReferences!$C$2,FALSE()))</f>
        <v>487.94799999999998</v>
      </c>
      <c r="AF100" s="8">
        <f>IF($G100="P1",VLOOKUP($D100,ColumnsReferences!$A:$C,2,FALSE()),VLOOKUP($D100,ColumnsReferences!$A:$C,3,FALSE()))</f>
        <v>77</v>
      </c>
      <c r="AG100" s="8">
        <f>VLOOKUP($B100,'raw data'!$A:$JI,$AF100,FALSE())</f>
        <v>1095.579</v>
      </c>
      <c r="AH100" s="8" t="str">
        <f>VLOOKUP($B100,'raw data'!$A:$JI,$AF100+AH$2,FALSE())</f>
        <v>Lack of mechanisms for authentication of app,Weak malware protection</v>
      </c>
      <c r="AI100" s="8" t="str">
        <f>VLOOKUP($B100,'raw data'!$A:$JI,$AF100+AI$2,FALSE())</f>
        <v>Sure</v>
      </c>
      <c r="AJ100" s="8" t="str">
        <f>VLOOKUP($B100,'raw data'!$A:$JI,$AF100+AJ$2,FALSE())</f>
        <v>Simple</v>
      </c>
      <c r="AK100" s="8" t="str">
        <f>VLOOKUP($B100,'raw data'!$A:$JI,$AF100+AK$2,FALSE())</f>
        <v>Unauthorized access to customer account via fake app,Unauthorized access to customer account via web application</v>
      </c>
      <c r="AL100" s="8" t="str">
        <f>VLOOKUP($B100,'raw data'!$A:$JI,$AF100+AL$2,FALSE())</f>
        <v>Sure</v>
      </c>
      <c r="AM100" s="8" t="str">
        <f>VLOOKUP($B100,'raw data'!$A:$JI,$AF100+AM$2,FALSE())</f>
        <v>Simple</v>
      </c>
      <c r="AN100" s="8" t="str">
        <f>VLOOKUP($B100,'raw data'!$A:$JI,$AF100+AN$2,FALSE())</f>
        <v>Fake banking app offered on application store,Keylogger installed on computer,Spear-phishing attack on customers</v>
      </c>
      <c r="AO100" s="8" t="str">
        <f>VLOOKUP($B100,'raw data'!$A:$JI,$AF100+AO$2,FALSE())</f>
        <v>Sure</v>
      </c>
      <c r="AP100" s="8" t="str">
        <f>VLOOKUP($B100,'raw data'!$A:$JI,$AF100+AP$2,FALSE())</f>
        <v>Very simple</v>
      </c>
      <c r="AQ100" s="8" t="str">
        <f>VLOOKUP($B100,'raw data'!$A:$JI,$AF100+AQ$2,FALSE())</f>
        <v>Cyber criminal,Hacker</v>
      </c>
      <c r="AR100" s="8" t="str">
        <f>VLOOKUP($B100,'raw data'!$A:$JI,$AF100+AR$2,FALSE())</f>
        <v>Sure</v>
      </c>
      <c r="AS100" s="8" t="str">
        <f>VLOOKUP($B100,'raw data'!$A:$JI,$AF100+AS$2,FALSE())</f>
        <v>Simple</v>
      </c>
      <c r="AT100" s="8" t="str">
        <f>VLOOKUP($B100,'raw data'!$A:$JI,$AF100+AT$2,FALSE())</f>
        <v>Unlikely</v>
      </c>
      <c r="AU100" s="8" t="str">
        <f>VLOOKUP($B100,'raw data'!$A:$JI,$AF100+AU$2,FALSE())</f>
        <v>Sure enough</v>
      </c>
      <c r="AV100" s="8" t="str">
        <f>VLOOKUP($B100,'raw data'!$A:$JI,$AF100+AV$2,FALSE())</f>
        <v>Simple</v>
      </c>
      <c r="AW100" s="8" t="str">
        <f>VLOOKUP($B100,'raw data'!$A:$JI,$AF100+AW$2,FALSE())</f>
        <v>Immature technology,Insufficient detection of spyware,Lack of mechanisms for authentication of app,Poor security awareness,Use of web application</v>
      </c>
      <c r="AX100" s="8" t="str">
        <f>VLOOKUP($B100,'raw data'!$A:$JI,$AF100+AX$2,FALSE())</f>
        <v>Sure enough</v>
      </c>
      <c r="AY100" s="8" t="str">
        <f>VLOOKUP($B100,'raw data'!$A:$JI,$AF100+AY$2,FALSE())</f>
        <v>Simple</v>
      </c>
      <c r="AZ100" s="8">
        <f>IF($G100="P1",ColumnsReferences!$B$9,ColumnsReferences!$C$9)</f>
        <v>99</v>
      </c>
      <c r="BA100" s="8">
        <f>VLOOKUP($B100,'raw data'!$A:$JI,$AZ100,FALSE())</f>
        <v>46.021000000000001</v>
      </c>
      <c r="BB100" s="8" t="str">
        <f>IF($G100="P2",VLOOKUP($B100,'raw data'!$A:$JI,$AZ100+2,FALSE()),"-99")</f>
        <v>-99</v>
      </c>
      <c r="BC100" s="8" t="str">
        <f>IF($G100="P1",VLOOKUP($B100,'raw data'!$A:$JI,$AZ100+BC$2,FALSE()),VLOOKUP($B100,'raw data'!$A:$JI,$AZ100+BC$2+1,FALSE()))</f>
        <v>Agree</v>
      </c>
      <c r="BD100" s="8" t="str">
        <f>IF($G100="P1",VLOOKUP($B100,'raw data'!$A:$JI,$AZ100+BD$2,FALSE()),VLOOKUP($B100,'raw data'!$A:$JI,$AZ100+BD$2+1,FALSE()))</f>
        <v>Disagree</v>
      </c>
      <c r="BE100" s="8" t="str">
        <f>IF($G100="P1",VLOOKUP($B100,'raw data'!$A:$JI,$AZ100+BE$2,FALSE()),VLOOKUP($B100,'raw data'!$A:$JI,$AZ100+BE$2+1,FALSE()))</f>
        <v>Strongly agree</v>
      </c>
      <c r="BF100" s="8" t="str">
        <f>IF($G100="P1",VLOOKUP($B100,'raw data'!$A:$JI,$AZ100+BF$2,FALSE()),VLOOKUP($B100,'raw data'!$A:$JI,$AZ100+BF$2+1,FALSE()))</f>
        <v>Strongly agree</v>
      </c>
      <c r="BG100" s="8" t="str">
        <f>IF($G100="P1",VLOOKUP($B100,'raw data'!$A:$JI,$AZ100+BG$2,FALSE()),VLOOKUP($B100,'raw data'!$A:$JI,$AZ100+BG$2+1,FALSE()))</f>
        <v>Agree</v>
      </c>
      <c r="BH100" s="8" t="str">
        <f>IF($G100="P1",IF($E100="Tabular",VLOOKUP($B100,'raw data'!$A:$JI,$AZ100+BH$2+2,FALSE()),VLOOKUP($B100,'raw data'!$A:$JI,$AZ100+BH$2,FALSE())),"-99")</f>
        <v>Agree</v>
      </c>
      <c r="BI100" s="8" t="str">
        <f>IF($G100="P2",IF($E100="Tabular",VLOOKUP($B100,'raw data'!$A:$JI,$AZ100+BI$2+2,FALSE()),VLOOKUP($B100,'raw data'!$A:$JI,$AZ100+BI$2,FALSE())),"-99")</f>
        <v>-99</v>
      </c>
      <c r="BJ100" s="8" t="str">
        <f>IF(G100="P1",IF($E100="Tabular",VLOOKUP($B100,'raw data'!$A:$JI,$AZ100+BJ$2+2,FALSE()),VLOOKUP($B100,'raw data'!$A:$JI,$AZ100+BJ$2,FALSE())),IF($E100="Tabular",VLOOKUP($B100,'raw data'!$A:$JI,$AZ100+BJ$2+3,FALSE()),VLOOKUP($B100,'raw data'!$A:$JI,$AZ100+BJ$2+1,FALSE())))</f>
        <v>Agree</v>
      </c>
      <c r="BK100" s="8" t="str">
        <f>IF(G100="P1",VLOOKUP($B100,'raw data'!$A:$JI,$AZ100+BK$2,FALSE()),VLOOKUP($B100,'raw data'!$A:$JI,$AZ100+BK$2+1,FALSE()))</f>
        <v>Strongly agree</v>
      </c>
    </row>
    <row r="101" spans="1:63" x14ac:dyDescent="0.2">
      <c r="A101" s="8" t="str">
        <f t="shared" si="9"/>
        <v>R_C8jPjgCEZpeH2DL-P2</v>
      </c>
      <c r="B101" s="8" t="s">
        <v>868</v>
      </c>
      <c r="C101" s="8">
        <f>VLOOKUP($B101,'raw data'!$A:$JI,7,FALSE())</f>
        <v>2641</v>
      </c>
      <c r="D101" s="8" t="str">
        <f>VLOOKUP($B101,'raw data'!$A:$JI,268,FALSE())</f>
        <v>UML-G2</v>
      </c>
      <c r="E101" s="8" t="str">
        <f t="shared" si="10"/>
        <v>UML</v>
      </c>
      <c r="F101" s="8" t="str">
        <f t="shared" si="11"/>
        <v>G2</v>
      </c>
      <c r="G101" s="10" t="s">
        <v>536</v>
      </c>
      <c r="H101" s="8">
        <f>VLOOKUP($B101,'raw data'!$A:$JI,21,FALSE())</f>
        <v>32.802</v>
      </c>
      <c r="I101" s="8">
        <f>VLOOKUP($B101,'raw data'!$A:$JI,26,FALSE())</f>
        <v>7.5140000000000002</v>
      </c>
      <c r="J101" s="8">
        <f>VLOOKUP($B101,'raw data'!$A:$JI,27+J$2,FALSE())</f>
        <v>33</v>
      </c>
      <c r="K101" s="8" t="str">
        <f>VLOOKUP($B101,'raw data'!$A:$JI,27+K$2,FALSE())</f>
        <v>Male</v>
      </c>
      <c r="L101" s="8" t="str">
        <f>VLOOKUP($B101,'raw data'!$A:$JI,27+L$2,FALSE())</f>
        <v>No</v>
      </c>
      <c r="M101" s="8" t="str">
        <f>VLOOKUP($B101,'raw data'!$A:$JI,27+M$2,FALSE())</f>
        <v>Upper-Intermediate (B2)</v>
      </c>
      <c r="N101" s="8">
        <f>VLOOKUP($B101,'raw data'!$A:$JI,27+N$2,FALSE())</f>
        <v>4</v>
      </c>
      <c r="O101" s="8" t="str">
        <f>VLOOKUP($B101,'raw data'!$A:$JI,27+O$2,FALSE())</f>
        <v>IT Networking</v>
      </c>
      <c r="P101" s="8" t="str">
        <f>VLOOKUP($B101,'raw data'!$A:$JI,27+P$2,FALSE())</f>
        <v>Yes</v>
      </c>
      <c r="Q101" s="8">
        <f>VLOOKUP($B101,'raw data'!$A:$JI,27+Q$2,FALSE())</f>
        <v>6</v>
      </c>
      <c r="R101" s="8" t="str">
        <f>VLOOKUP($B101,'raw data'!$A:$JI,27+R$2,FALSE())</f>
        <v>Sales Engineer</v>
      </c>
      <c r="S101" s="8" t="str">
        <f>VLOOKUP($B101,'raw data'!$A:$JI,27+S$2,FALSE())</f>
        <v>No</v>
      </c>
      <c r="T101" s="8">
        <f>VLOOKUP($B101,'raw data'!$A:$JI,27+T$2,FALSE())</f>
        <v>0</v>
      </c>
      <c r="U101" s="8" t="str">
        <f>VLOOKUP($B101,'raw data'!$A:$JI,27+U$2,FALSE())</f>
        <v>None</v>
      </c>
      <c r="V101" s="8">
        <f>VLOOKUP($B101,'raw data'!$A:$JI,27+V$2,FALSE())</f>
        <v>-99</v>
      </c>
      <c r="W101" s="8" t="str">
        <f>VLOOKUP($B101,'raw data'!$A:$JI,27+W$2,FALSE())</f>
        <v>Novice</v>
      </c>
      <c r="X101" s="8" t="str">
        <f>VLOOKUP($B101,'raw data'!$A:$JI,27+X$2,FALSE())</f>
        <v>Novice</v>
      </c>
      <c r="Y101" s="8" t="str">
        <f>VLOOKUP($B101,'raw data'!$A:$JI,27+Y$2,FALSE())</f>
        <v>Competent</v>
      </c>
      <c r="Z101" s="8" t="str">
        <f>VLOOKUP($B101,'raw data'!$A:$JI,27+Z$2,FALSE())</f>
        <v>Beginner</v>
      </c>
      <c r="AA101" s="8" t="str">
        <f>VLOOKUP($B101,'raw data'!$A:$JI,27+AA$2,FALSE())</f>
        <v>Novice</v>
      </c>
      <c r="AB101" s="8" t="str">
        <f>VLOOKUP($B101,'raw data'!$A:$JI,27+AB$2,FALSE())</f>
        <v>Beginner</v>
      </c>
      <c r="AC101" s="8" t="str">
        <f>VLOOKUP($B101,'raw data'!$A:$JI,27+AC$2,FALSE())</f>
        <v>Beginner</v>
      </c>
      <c r="AD101" s="8" t="str">
        <f>VLOOKUP($B101,'raw data'!$A:$JI,27+AD$2,FALSE())</f>
        <v>Competent</v>
      </c>
      <c r="AE101" s="8">
        <f>IF($G101="P1",VLOOKUP($B101,'raw data'!$A:$JI,ColumnsReferences!$B$2,FALSE()),VLOOKUP($B101,'raw data'!$A:$JI,ColumnsReferences!$C$2,FALSE()))</f>
        <v>300.005</v>
      </c>
      <c r="AF101" s="8">
        <f>IF($G101="P1",VLOOKUP($D101,ColumnsReferences!$A:$C,2,FALSE()),VLOOKUP($D101,ColumnsReferences!$A:$C,3,FALSE()))</f>
        <v>144</v>
      </c>
      <c r="AG101" s="8">
        <f>VLOOKUP($B101,'raw data'!$A:$JI,$AF101,FALSE())</f>
        <v>497.13299999999998</v>
      </c>
      <c r="AH101" s="8" t="str">
        <f>VLOOKUP($B101,'raw data'!$A:$JI,$AF101+AH$2,FALSE())</f>
        <v>Online banking service goes down,System failure</v>
      </c>
      <c r="AI101" s="8" t="str">
        <f>VLOOKUP($B101,'raw data'!$A:$JI,$AF101+AI$2,FALSE())</f>
        <v>Not sure enough</v>
      </c>
      <c r="AJ101" s="8" t="str">
        <f>VLOOKUP($B101,'raw data'!$A:$JI,$AF101+AJ$2,FALSE())</f>
        <v>Simple</v>
      </c>
      <c r="AK101" s="8" t="str">
        <f>VLOOKUP($B101,'raw data'!$A:$JI,$AF101+AK$2,FALSE())</f>
        <v>Availability of service,Confidentiality of customer data,Keylogger installed on computer</v>
      </c>
      <c r="AL101" s="8" t="str">
        <f>VLOOKUP($B101,'raw data'!$A:$JI,$AF101+AL$2,FALSE())</f>
        <v>Sure enough</v>
      </c>
      <c r="AM101" s="8" t="str">
        <f>VLOOKUP($B101,'raw data'!$A:$JI,$AF101+AM$2,FALSE())</f>
        <v>On average</v>
      </c>
      <c r="AN101" s="8" t="str">
        <f>VLOOKUP($B101,'raw data'!$A:$JI,$AF101+AN$2,FALSE())</f>
        <v>Regularly inform customers about security best practices,Strengthen authentication of transaction in web application,Strengthen verification and validation procedures</v>
      </c>
      <c r="AO101" s="8" t="str">
        <f>VLOOKUP($B101,'raw data'!$A:$JI,$AF101+AO$2,FALSE())</f>
        <v>Sure enough</v>
      </c>
      <c r="AP101" s="8" t="str">
        <f>VLOOKUP($B101,'raw data'!$A:$JI,$AF101+AP$2,FALSE())</f>
        <v>On average</v>
      </c>
      <c r="AQ101" s="8" t="str">
        <f>VLOOKUP($B101,'raw data'!$A:$JI,$AF101+AQ$2,FALSE())</f>
        <v>Likely</v>
      </c>
      <c r="AR101" s="8" t="str">
        <f>VLOOKUP($B101,'raw data'!$A:$JI,$AF101+AR$2,FALSE())</f>
        <v>Sure enough</v>
      </c>
      <c r="AS101" s="8" t="str">
        <f>VLOOKUP($B101,'raw data'!$A:$JI,$AF101+AS$2,FALSE())</f>
        <v>On average</v>
      </c>
      <c r="AT101" s="8" t="str">
        <f>VLOOKUP($B101,'raw data'!$A:$JI,$AF101+AT$2,FALSE())</f>
        <v>Customer's browser infected by Trojan,Smartphone infected by malware,Web-application goes down</v>
      </c>
      <c r="AU101" s="8" t="str">
        <f>VLOOKUP($B101,'raw data'!$A:$JI,$AF101+AU$2,FALSE())</f>
        <v>Sure enough</v>
      </c>
      <c r="AV101" s="8" t="str">
        <f>VLOOKUP($B101,'raw data'!$A:$JI,$AF101+AV$2,FALSE())</f>
        <v>On average</v>
      </c>
      <c r="AW101" s="8" t="str">
        <f>VLOOKUP($B101,'raw data'!$A:$JI,$AF101+AW$2,FALSE())</f>
        <v>Customer's browser infected by Trojan</v>
      </c>
      <c r="AX101" s="8" t="str">
        <f>VLOOKUP($B101,'raw data'!$A:$JI,$AF101+AX$2,FALSE())</f>
        <v>Sure enough</v>
      </c>
      <c r="AY101" s="8" t="str">
        <f>VLOOKUP($B101,'raw data'!$A:$JI,$AF101+AY$2,FALSE())</f>
        <v>On average</v>
      </c>
      <c r="AZ101" s="8">
        <f>IF($G101="P1",ColumnsReferences!$B$9,ColumnsReferences!$C$9)</f>
        <v>166</v>
      </c>
      <c r="BA101" s="8">
        <f>VLOOKUP($B101,'raw data'!$A:$JI,$AZ101,FALSE())</f>
        <v>33.075000000000003</v>
      </c>
      <c r="BB101" s="8" t="str">
        <f>IF($G101="P2",VLOOKUP($B101,'raw data'!$A:$JI,$AZ101+2,FALSE()),"-99")</f>
        <v>Not certain</v>
      </c>
      <c r="BC101" s="8" t="str">
        <f>IF($G101="P1",VLOOKUP($B101,'raw data'!$A:$JI,$AZ101+BC$2,FALSE()),VLOOKUP($B101,'raw data'!$A:$JI,$AZ101+BC$2+1,FALSE()))</f>
        <v>Not certain</v>
      </c>
      <c r="BD101" s="8" t="str">
        <f>IF($G101="P1",VLOOKUP($B101,'raw data'!$A:$JI,$AZ101+BD$2,FALSE()),VLOOKUP($B101,'raw data'!$A:$JI,$AZ101+BD$2+1,FALSE()))</f>
        <v>Disagree</v>
      </c>
      <c r="BE101" s="8" t="str">
        <f>IF($G101="P1",VLOOKUP($B101,'raw data'!$A:$JI,$AZ101+BE$2,FALSE()),VLOOKUP($B101,'raw data'!$A:$JI,$AZ101+BE$2+1,FALSE()))</f>
        <v>Strongly agree</v>
      </c>
      <c r="BF101" s="8" t="str">
        <f>IF($G101="P1",VLOOKUP($B101,'raw data'!$A:$JI,$AZ101+BF$2,FALSE()),VLOOKUP($B101,'raw data'!$A:$JI,$AZ101+BF$2+1,FALSE()))</f>
        <v>Strongly agree</v>
      </c>
      <c r="BG101" s="8" t="str">
        <f>IF($G101="P1",VLOOKUP($B101,'raw data'!$A:$JI,$AZ101+BG$2,FALSE()),VLOOKUP($B101,'raw data'!$A:$JI,$AZ101+BG$2+1,FALSE()))</f>
        <v>Disagree</v>
      </c>
      <c r="BH101" s="8" t="str">
        <f>IF($G101="P1",IF($E101="Tabular",VLOOKUP($B101,'raw data'!$A:$JI,$AZ101+BH$2+2,FALSE()),VLOOKUP($B101,'raw data'!$A:$JI,$AZ101+BH$2,FALSE())),"-99")</f>
        <v>-99</v>
      </c>
      <c r="BI101" s="8" t="str">
        <f>IF($G101="P2",IF($E101="Tabular",VLOOKUP($B101,'raw data'!$A:$JI,$AZ101+BI$2+2,FALSE()),VLOOKUP($B101,'raw data'!$A:$JI,$AZ101+BI$2,FALSE())),"-99")</f>
        <v>Disagree</v>
      </c>
      <c r="BJ101" s="8" t="str">
        <f>IF(G101="P1",IF($E101="Tabular",VLOOKUP($B101,'raw data'!$A:$JI,$AZ101+BJ$2+2,FALSE()),VLOOKUP($B101,'raw data'!$A:$JI,$AZ101+BJ$2,FALSE())),IF($E101="Tabular",VLOOKUP($B101,'raw data'!$A:$JI,$AZ101+BJ$2+3,FALSE()),VLOOKUP($B101,'raw data'!$A:$JI,$AZ101+BJ$2+1,FALSE())))</f>
        <v>Agree</v>
      </c>
      <c r="BK101" s="8" t="str">
        <f>IF(G101="P1",VLOOKUP($B101,'raw data'!$A:$JI,$AZ101+BK$2,FALSE()),VLOOKUP($B101,'raw data'!$A:$JI,$AZ101+BK$2+1,FALSE()))</f>
        <v>Strongly agree</v>
      </c>
    </row>
    <row r="102" spans="1:63" x14ac:dyDescent="0.2">
      <c r="A102" s="8" t="str">
        <f t="shared" si="9"/>
        <v>R_e40YiUX2MSVIWFb-P1</v>
      </c>
      <c r="B102" s="8" t="s">
        <v>810</v>
      </c>
      <c r="C102" s="8">
        <f>VLOOKUP($B102,'raw data'!$A:$JI,7,FALSE())</f>
        <v>2519</v>
      </c>
      <c r="D102" s="8" t="str">
        <f>VLOOKUP($B102,'raw data'!$A:$JI,268,FALSE())</f>
        <v>CORAS-G2</v>
      </c>
      <c r="E102" s="8" t="str">
        <f t="shared" si="10"/>
        <v>CORAS</v>
      </c>
      <c r="F102" s="8" t="str">
        <f t="shared" si="11"/>
        <v>G2</v>
      </c>
      <c r="G102" s="8" t="s">
        <v>534</v>
      </c>
      <c r="H102" s="8">
        <f>VLOOKUP($B102,'raw data'!$A:$JI,21,FALSE())</f>
        <v>94.948999999999998</v>
      </c>
      <c r="I102" s="8">
        <f>VLOOKUP($B102,'raw data'!$A:$JI,26,FALSE())</f>
        <v>8.923</v>
      </c>
      <c r="J102" s="8">
        <f>VLOOKUP($B102,'raw data'!$A:$JI,27+J$2,FALSE())</f>
        <v>21</v>
      </c>
      <c r="K102" s="8" t="str">
        <f>VLOOKUP($B102,'raw data'!$A:$JI,27+K$2,FALSE())</f>
        <v>Female</v>
      </c>
      <c r="L102" s="8" t="str">
        <f>VLOOKUP($B102,'raw data'!$A:$JI,27+L$2,FALSE())</f>
        <v>No</v>
      </c>
      <c r="M102" s="8" t="str">
        <f>VLOOKUP($B102,'raw data'!$A:$JI,27+M$2,FALSE())</f>
        <v>Advanced (C1)</v>
      </c>
      <c r="N102" s="8">
        <f>VLOOKUP($B102,'raw data'!$A:$JI,27+N$2,FALSE())</f>
        <v>4</v>
      </c>
      <c r="O102" s="8" t="str">
        <f>VLOOKUP($B102,'raw data'!$A:$JI,27+O$2,FALSE())</f>
        <v>Computer Science, Cyber Security</v>
      </c>
      <c r="P102" s="8" t="str">
        <f>VLOOKUP($B102,'raw data'!$A:$JI,27+P$2,FALSE())</f>
        <v>Yes</v>
      </c>
      <c r="Q102" s="8">
        <f>VLOOKUP($B102,'raw data'!$A:$JI,27+Q$2,FALSE())</f>
        <v>1</v>
      </c>
      <c r="R102" s="8" t="str">
        <f>VLOOKUP($B102,'raw data'!$A:$JI,27+R$2,FALSE())</f>
        <v>Web developer</v>
      </c>
      <c r="S102" s="8" t="str">
        <f>VLOOKUP($B102,'raw data'!$A:$JI,27+S$2,FALSE())</f>
        <v>No</v>
      </c>
      <c r="T102" s="8">
        <f>VLOOKUP($B102,'raw data'!$A:$JI,27+T$2,FALSE())</f>
        <v>0</v>
      </c>
      <c r="U102" s="8" t="str">
        <f>VLOOKUP($B102,'raw data'!$A:$JI,27+U$2,FALSE())</f>
        <v>None</v>
      </c>
      <c r="V102" s="8">
        <f>VLOOKUP($B102,'raw data'!$A:$JI,27+V$2,FALSE())</f>
        <v>-99</v>
      </c>
      <c r="W102" s="8" t="str">
        <f>VLOOKUP($B102,'raw data'!$A:$JI,27+W$2,FALSE())</f>
        <v>Beginner</v>
      </c>
      <c r="X102" s="8" t="str">
        <f>VLOOKUP($B102,'raw data'!$A:$JI,27+X$2,FALSE())</f>
        <v>Novice</v>
      </c>
      <c r="Y102" s="8" t="str">
        <f>VLOOKUP($B102,'raw data'!$A:$JI,27+Y$2,FALSE())</f>
        <v>Competent</v>
      </c>
      <c r="Z102" s="8" t="str">
        <f>VLOOKUP($B102,'raw data'!$A:$JI,27+Z$2,FALSE())</f>
        <v>Beginner</v>
      </c>
      <c r="AA102" s="8" t="str">
        <f>VLOOKUP($B102,'raw data'!$A:$JI,27+AA$2,FALSE())</f>
        <v>Beginner</v>
      </c>
      <c r="AB102" s="8" t="str">
        <f>VLOOKUP($B102,'raw data'!$A:$JI,27+AB$2,FALSE())</f>
        <v>Competent</v>
      </c>
      <c r="AC102" s="8" t="str">
        <f>VLOOKUP($B102,'raw data'!$A:$JI,27+AC$2,FALSE())</f>
        <v>Proficient</v>
      </c>
      <c r="AD102" s="8" t="str">
        <f>VLOOKUP($B102,'raw data'!$A:$JI,27+AD$2,FALSE())</f>
        <v>Competent</v>
      </c>
      <c r="AE102" s="8">
        <f>IF($G102="P1",VLOOKUP($B102,'raw data'!$A:$JI,ColumnsReferences!$B$2,FALSE()),VLOOKUP($B102,'raw data'!$A:$JI,ColumnsReferences!$C$2,FALSE()))</f>
        <v>456.39699999999999</v>
      </c>
      <c r="AF102" s="8">
        <f>IF($G102="P1",VLOOKUP($D102,ColumnsReferences!$A:$C,2,FALSE()),VLOOKUP($D102,ColumnsReferences!$A:$C,3,FALSE()))</f>
        <v>77</v>
      </c>
      <c r="AG102" s="8">
        <f>VLOOKUP($B102,'raw data'!$A:$JI,$AF102,FALSE())</f>
        <v>882.07600000000002</v>
      </c>
      <c r="AH102" s="8" t="str">
        <f>VLOOKUP($B102,'raw data'!$A:$JI,$AF102+AH$2,FALSE())</f>
        <v>Lack of mechanisms for authentication of app,Weak malware protection</v>
      </c>
      <c r="AI102" s="8" t="str">
        <f>VLOOKUP($B102,'raw data'!$A:$JI,$AF102+AI$2,FALSE())</f>
        <v>Sure</v>
      </c>
      <c r="AJ102" s="8" t="str">
        <f>VLOOKUP($B102,'raw data'!$A:$JI,$AF102+AJ$2,FALSE())</f>
        <v>Simple</v>
      </c>
      <c r="AK102" s="8" t="str">
        <f>VLOOKUP($B102,'raw data'!$A:$JI,$AF102+AK$2,FALSE())</f>
        <v>Unauthorized access to customer account via fake app,Unauthorized access to customer account via web application,Unauthorized transaction via web application</v>
      </c>
      <c r="AL102" s="8" t="str">
        <f>VLOOKUP($B102,'raw data'!$A:$JI,$AF102+AL$2,FALSE())</f>
        <v>Sure</v>
      </c>
      <c r="AM102" s="8" t="str">
        <f>VLOOKUP($B102,'raw data'!$A:$JI,$AF102+AM$2,FALSE())</f>
        <v>Simple</v>
      </c>
      <c r="AN102" s="8" t="str">
        <f>VLOOKUP($B102,'raw data'!$A:$JI,$AF102+AN$2,FALSE())</f>
        <v>Fake banking app offered on application store,Keylogger installed on computer,Sniffing of customer credentials,Spear-phishing attack on customers</v>
      </c>
      <c r="AO102" s="8" t="str">
        <f>VLOOKUP($B102,'raw data'!$A:$JI,$AF102+AO$2,FALSE())</f>
        <v>Sure enough</v>
      </c>
      <c r="AP102" s="8" t="str">
        <f>VLOOKUP($B102,'raw data'!$A:$JI,$AF102+AP$2,FALSE())</f>
        <v>On average</v>
      </c>
      <c r="AQ102" s="8" t="str">
        <f>VLOOKUP($B102,'raw data'!$A:$JI,$AF102+AQ$2,FALSE())</f>
        <v>Cyber criminal,Hacker</v>
      </c>
      <c r="AR102" s="8" t="str">
        <f>VLOOKUP($B102,'raw data'!$A:$JI,$AF102+AR$2,FALSE())</f>
        <v>Sure enough</v>
      </c>
      <c r="AS102" s="8" t="str">
        <f>VLOOKUP($B102,'raw data'!$A:$JI,$AF102+AS$2,FALSE())</f>
        <v>On average</v>
      </c>
      <c r="AT102" s="8" t="str">
        <f>VLOOKUP($B102,'raw data'!$A:$JI,$AF102+AT$2,FALSE())</f>
        <v>Likely</v>
      </c>
      <c r="AU102" s="8" t="str">
        <f>VLOOKUP($B102,'raw data'!$A:$JI,$AF102+AU$2,FALSE())</f>
        <v>Sure</v>
      </c>
      <c r="AV102" s="8" t="str">
        <f>VLOOKUP($B102,'raw data'!$A:$JI,$AF102+AV$2,FALSE())</f>
        <v>Simple</v>
      </c>
      <c r="AW102" s="8" t="str">
        <f>VLOOKUP($B102,'raw data'!$A:$JI,$AF102+AW$2,FALSE())</f>
        <v>Insufficient resilience,Poor security awareness,Use of web application,Weak malware protection</v>
      </c>
      <c r="AX102" s="8" t="str">
        <f>VLOOKUP($B102,'raw data'!$A:$JI,$AF102+AX$2,FALSE())</f>
        <v>Sure enough</v>
      </c>
      <c r="AY102" s="8" t="str">
        <f>VLOOKUP($B102,'raw data'!$A:$JI,$AF102+AY$2,FALSE())</f>
        <v>On average</v>
      </c>
      <c r="AZ102" s="8">
        <f>IF($G102="P1",ColumnsReferences!$B$9,ColumnsReferences!$C$9)</f>
        <v>99</v>
      </c>
      <c r="BA102" s="8">
        <f>VLOOKUP($B102,'raw data'!$A:$JI,$AZ102,FALSE())</f>
        <v>36.963999999999999</v>
      </c>
      <c r="BB102" s="8" t="str">
        <f>IF($G102="P2",VLOOKUP($B102,'raw data'!$A:$JI,$AZ102+2,FALSE()),"-99")</f>
        <v>-99</v>
      </c>
      <c r="BC102" s="8" t="str">
        <f>IF($G102="P1",VLOOKUP($B102,'raw data'!$A:$JI,$AZ102+BC$2,FALSE()),VLOOKUP($B102,'raw data'!$A:$JI,$AZ102+BC$2+1,FALSE()))</f>
        <v>Agree</v>
      </c>
      <c r="BD102" s="8" t="str">
        <f>IF($G102="P1",VLOOKUP($B102,'raw data'!$A:$JI,$AZ102+BD$2,FALSE()),VLOOKUP($B102,'raw data'!$A:$JI,$AZ102+BD$2+1,FALSE()))</f>
        <v>Agree</v>
      </c>
      <c r="BE102" s="8" t="str">
        <f>IF($G102="P1",VLOOKUP($B102,'raw data'!$A:$JI,$AZ102+BE$2,FALSE()),VLOOKUP($B102,'raw data'!$A:$JI,$AZ102+BE$2+1,FALSE()))</f>
        <v>Strongly agree</v>
      </c>
      <c r="BF102" s="8" t="str">
        <f>IF($G102="P1",VLOOKUP($B102,'raw data'!$A:$JI,$AZ102+BF$2,FALSE()),VLOOKUP($B102,'raw data'!$A:$JI,$AZ102+BF$2+1,FALSE()))</f>
        <v>Agree</v>
      </c>
      <c r="BG102" s="8" t="str">
        <f>IF($G102="P1",VLOOKUP($B102,'raw data'!$A:$JI,$AZ102+BG$2,FALSE()),VLOOKUP($B102,'raw data'!$A:$JI,$AZ102+BG$2+1,FALSE()))</f>
        <v>Agree</v>
      </c>
      <c r="BH102" s="8" t="str">
        <f>IF($G102="P1",IF($E102="Tabular",VLOOKUP($B102,'raw data'!$A:$JI,$AZ102+BH$2+2,FALSE()),VLOOKUP($B102,'raw data'!$A:$JI,$AZ102+BH$2,FALSE())),"-99")</f>
        <v>Agree</v>
      </c>
      <c r="BI102" s="8" t="str">
        <f>IF($G102="P2",IF($E102="Tabular",VLOOKUP($B102,'raw data'!$A:$JI,$AZ102+BI$2+2,FALSE()),VLOOKUP($B102,'raw data'!$A:$JI,$AZ102+BI$2,FALSE())),"-99")</f>
        <v>-99</v>
      </c>
      <c r="BJ102" s="8" t="str">
        <f>IF(G102="P1",IF($E102="Tabular",VLOOKUP($B102,'raw data'!$A:$JI,$AZ102+BJ$2+2,FALSE()),VLOOKUP($B102,'raw data'!$A:$JI,$AZ102+BJ$2,FALSE())),IF($E102="Tabular",VLOOKUP($B102,'raw data'!$A:$JI,$AZ102+BJ$2+3,FALSE()),VLOOKUP($B102,'raw data'!$A:$JI,$AZ102+BJ$2+1,FALSE())))</f>
        <v>Agree</v>
      </c>
      <c r="BK102" s="8" t="str">
        <f>IF(G102="P1",VLOOKUP($B102,'raw data'!$A:$JI,$AZ102+BK$2,FALSE()),VLOOKUP($B102,'raw data'!$A:$JI,$AZ102+BK$2+1,FALSE()))</f>
        <v>Not certain</v>
      </c>
    </row>
    <row r="103" spans="1:63" x14ac:dyDescent="0.2">
      <c r="A103" s="8" t="str">
        <f t="shared" si="9"/>
        <v>R_e40YiUX2MSVIWFb-P2</v>
      </c>
      <c r="B103" s="8" t="s">
        <v>810</v>
      </c>
      <c r="C103" s="8">
        <f>VLOOKUP($B103,'raw data'!$A:$JI,7,FALSE())</f>
        <v>2519</v>
      </c>
      <c r="D103" s="8" t="str">
        <f>VLOOKUP($B103,'raw data'!$A:$JI,268,FALSE())</f>
        <v>CORAS-G2</v>
      </c>
      <c r="E103" s="8" t="str">
        <f t="shared" si="10"/>
        <v>CORAS</v>
      </c>
      <c r="F103" s="8" t="str">
        <f t="shared" si="11"/>
        <v>G2</v>
      </c>
      <c r="G103" s="10" t="s">
        <v>536</v>
      </c>
      <c r="H103" s="8">
        <f>VLOOKUP($B103,'raw data'!$A:$JI,21,FALSE())</f>
        <v>94.948999999999998</v>
      </c>
      <c r="I103" s="8">
        <f>VLOOKUP($B103,'raw data'!$A:$JI,26,FALSE())</f>
        <v>8.923</v>
      </c>
      <c r="J103" s="8">
        <f>VLOOKUP($B103,'raw data'!$A:$JI,27+J$2,FALSE())</f>
        <v>21</v>
      </c>
      <c r="K103" s="8" t="str">
        <f>VLOOKUP($B103,'raw data'!$A:$JI,27+K$2,FALSE())</f>
        <v>Female</v>
      </c>
      <c r="L103" s="8" t="str">
        <f>VLOOKUP($B103,'raw data'!$A:$JI,27+L$2,FALSE())</f>
        <v>No</v>
      </c>
      <c r="M103" s="8" t="str">
        <f>VLOOKUP($B103,'raw data'!$A:$JI,27+M$2,FALSE())</f>
        <v>Advanced (C1)</v>
      </c>
      <c r="N103" s="8">
        <f>VLOOKUP($B103,'raw data'!$A:$JI,27+N$2,FALSE())</f>
        <v>4</v>
      </c>
      <c r="O103" s="8" t="str">
        <f>VLOOKUP($B103,'raw data'!$A:$JI,27+O$2,FALSE())</f>
        <v>Computer Science, Cyber Security</v>
      </c>
      <c r="P103" s="8" t="str">
        <f>VLOOKUP($B103,'raw data'!$A:$JI,27+P$2,FALSE())</f>
        <v>Yes</v>
      </c>
      <c r="Q103" s="8">
        <f>VLOOKUP($B103,'raw data'!$A:$JI,27+Q$2,FALSE())</f>
        <v>1</v>
      </c>
      <c r="R103" s="8" t="str">
        <f>VLOOKUP($B103,'raw data'!$A:$JI,27+R$2,FALSE())</f>
        <v>Web developer</v>
      </c>
      <c r="S103" s="8" t="str">
        <f>VLOOKUP($B103,'raw data'!$A:$JI,27+S$2,FALSE())</f>
        <v>No</v>
      </c>
      <c r="T103" s="8">
        <f>VLOOKUP($B103,'raw data'!$A:$JI,27+T$2,FALSE())</f>
        <v>0</v>
      </c>
      <c r="U103" s="8" t="str">
        <f>VLOOKUP($B103,'raw data'!$A:$JI,27+U$2,FALSE())</f>
        <v>None</v>
      </c>
      <c r="V103" s="8">
        <f>VLOOKUP($B103,'raw data'!$A:$JI,27+V$2,FALSE())</f>
        <v>-99</v>
      </c>
      <c r="W103" s="8" t="str">
        <f>VLOOKUP($B103,'raw data'!$A:$JI,27+W$2,FALSE())</f>
        <v>Beginner</v>
      </c>
      <c r="X103" s="8" t="str">
        <f>VLOOKUP($B103,'raw data'!$A:$JI,27+X$2,FALSE())</f>
        <v>Novice</v>
      </c>
      <c r="Y103" s="8" t="str">
        <f>VLOOKUP($B103,'raw data'!$A:$JI,27+Y$2,FALSE())</f>
        <v>Competent</v>
      </c>
      <c r="Z103" s="8" t="str">
        <f>VLOOKUP($B103,'raw data'!$A:$JI,27+Z$2,FALSE())</f>
        <v>Beginner</v>
      </c>
      <c r="AA103" s="8" t="str">
        <f>VLOOKUP($B103,'raw data'!$A:$JI,27+AA$2,FALSE())</f>
        <v>Beginner</v>
      </c>
      <c r="AB103" s="8" t="str">
        <f>VLOOKUP($B103,'raw data'!$A:$JI,27+AB$2,FALSE())</f>
        <v>Competent</v>
      </c>
      <c r="AC103" s="8" t="str">
        <f>VLOOKUP($B103,'raw data'!$A:$JI,27+AC$2,FALSE())</f>
        <v>Proficient</v>
      </c>
      <c r="AD103" s="8" t="str">
        <f>VLOOKUP($B103,'raw data'!$A:$JI,27+AD$2,FALSE())</f>
        <v>Competent</v>
      </c>
      <c r="AE103" s="8">
        <f>IF($G103="P1",VLOOKUP($B103,'raw data'!$A:$JI,ColumnsReferences!$B$2,FALSE()),VLOOKUP($B103,'raw data'!$A:$JI,ColumnsReferences!$C$2,FALSE()))</f>
        <v>300.00700000000001</v>
      </c>
      <c r="AF103" s="8">
        <f>IF($G103="P1",VLOOKUP($D103,ColumnsReferences!$A:$C,2,FALSE()),VLOOKUP($D103,ColumnsReferences!$A:$C,3,FALSE()))</f>
        <v>144</v>
      </c>
      <c r="AG103" s="8">
        <f>VLOOKUP($B103,'raw data'!$A:$JI,$AF103,FALSE())</f>
        <v>430.67200000000003</v>
      </c>
      <c r="AH103" s="8" t="str">
        <f>VLOOKUP($B103,'raw data'!$A:$JI,$AF103+AH$2,FALSE())</f>
        <v>Online banking service goes down</v>
      </c>
      <c r="AI103" s="8" t="str">
        <f>VLOOKUP($B103,'raw data'!$A:$JI,$AF103+AI$2,FALSE())</f>
        <v>Sure</v>
      </c>
      <c r="AJ103" s="8" t="str">
        <f>VLOOKUP($B103,'raw data'!$A:$JI,$AF103+AJ$2,FALSE())</f>
        <v>Simple</v>
      </c>
      <c r="AK103" s="8" t="str">
        <f>VLOOKUP($B103,'raw data'!$A:$JI,$AF103+AK$2,FALSE())</f>
        <v>Availability of service,Integrity of account data</v>
      </c>
      <c r="AL103" s="8" t="str">
        <f>VLOOKUP($B103,'raw data'!$A:$JI,$AF103+AL$2,FALSE())</f>
        <v>Sure</v>
      </c>
      <c r="AM103" s="8" t="str">
        <f>VLOOKUP($B103,'raw data'!$A:$JI,$AF103+AM$2,FALSE())</f>
        <v>Simple</v>
      </c>
      <c r="AN103" s="8" t="str">
        <f>VLOOKUP($B103,'raw data'!$A:$JI,$AF103+AN$2,FALSE())</f>
        <v>Conduct regular searches for fake apps,Regularly inform customers about security best practices</v>
      </c>
      <c r="AO103" s="8" t="str">
        <f>VLOOKUP($B103,'raw data'!$A:$JI,$AF103+AO$2,FALSE())</f>
        <v>Sure enough</v>
      </c>
      <c r="AP103" s="8" t="str">
        <f>VLOOKUP($B103,'raw data'!$A:$JI,$AF103+AP$2,FALSE())</f>
        <v>Simple</v>
      </c>
      <c r="AQ103" s="8" t="str">
        <f>VLOOKUP($B103,'raw data'!$A:$JI,$AF103+AQ$2,FALSE())</f>
        <v>Severe</v>
      </c>
      <c r="AR103" s="8" t="str">
        <f>VLOOKUP($B103,'raw data'!$A:$JI,$AF103+AR$2,FALSE())</f>
        <v>Very sure</v>
      </c>
      <c r="AS103" s="8" t="str">
        <f>VLOOKUP($B103,'raw data'!$A:$JI,$AF103+AS$2,FALSE())</f>
        <v>Simple</v>
      </c>
      <c r="AT103" s="8" t="str">
        <f>VLOOKUP($B103,'raw data'!$A:$JI,$AF103+AT$2,FALSE())</f>
        <v>Unauthorized transaction via web application</v>
      </c>
      <c r="AU103" s="8" t="str">
        <f>VLOOKUP($B103,'raw data'!$A:$JI,$AF103+AU$2,FALSE())</f>
        <v>Not sure enough</v>
      </c>
      <c r="AV103" s="8" t="str">
        <f>VLOOKUP($B103,'raw data'!$A:$JI,$AF103+AV$2,FALSE())</f>
        <v>On average</v>
      </c>
      <c r="AW103" s="8" t="str">
        <f>VLOOKUP($B103,'raw data'!$A:$JI,$AF103+AW$2,FALSE())</f>
        <v>Unauthorized transaction via Poste App,Unauthorized transaction via web application</v>
      </c>
      <c r="AX103" s="8" t="str">
        <f>VLOOKUP($B103,'raw data'!$A:$JI,$AF103+AX$2,FALSE())</f>
        <v>Sure</v>
      </c>
      <c r="AY103" s="8" t="str">
        <f>VLOOKUP($B103,'raw data'!$A:$JI,$AF103+AY$2,FALSE())</f>
        <v>Simple</v>
      </c>
      <c r="AZ103" s="8">
        <f>IF($G103="P1",ColumnsReferences!$B$9,ColumnsReferences!$C$9)</f>
        <v>166</v>
      </c>
      <c r="BA103" s="8">
        <f>VLOOKUP($B103,'raw data'!$A:$JI,$AZ103,FALSE())</f>
        <v>30.135000000000002</v>
      </c>
      <c r="BB103" s="8" t="str">
        <f>IF($G103="P2",VLOOKUP($B103,'raw data'!$A:$JI,$AZ103+2,FALSE()),"-99")</f>
        <v>Disagree</v>
      </c>
      <c r="BC103" s="8" t="str">
        <f>IF($G103="P1",VLOOKUP($B103,'raw data'!$A:$JI,$AZ103+BC$2,FALSE()),VLOOKUP($B103,'raw data'!$A:$JI,$AZ103+BC$2+1,FALSE()))</f>
        <v>Strongly agree</v>
      </c>
      <c r="BD103" s="8" t="str">
        <f>IF($G103="P1",VLOOKUP($B103,'raw data'!$A:$JI,$AZ103+BD$2,FALSE()),VLOOKUP($B103,'raw data'!$A:$JI,$AZ103+BD$2+1,FALSE()))</f>
        <v>Agree</v>
      </c>
      <c r="BE103" s="8" t="str">
        <f>IF($G103="P1",VLOOKUP($B103,'raw data'!$A:$JI,$AZ103+BE$2,FALSE()),VLOOKUP($B103,'raw data'!$A:$JI,$AZ103+BE$2+1,FALSE()))</f>
        <v>Agree</v>
      </c>
      <c r="BF103" s="8" t="str">
        <f>IF($G103="P1",VLOOKUP($B103,'raw data'!$A:$JI,$AZ103+BF$2,FALSE()),VLOOKUP($B103,'raw data'!$A:$JI,$AZ103+BF$2+1,FALSE()))</f>
        <v>Agree</v>
      </c>
      <c r="BG103" s="8" t="str">
        <f>IF($G103="P1",VLOOKUP($B103,'raw data'!$A:$JI,$AZ103+BG$2,FALSE()),VLOOKUP($B103,'raw data'!$A:$JI,$AZ103+BG$2+1,FALSE()))</f>
        <v>Agree</v>
      </c>
      <c r="BH103" s="8" t="str">
        <f>IF($G103="P1",IF($E103="Tabular",VLOOKUP($B103,'raw data'!$A:$JI,$AZ103+BH$2+2,FALSE()),VLOOKUP($B103,'raw data'!$A:$JI,$AZ103+BH$2,FALSE())),"-99")</f>
        <v>-99</v>
      </c>
      <c r="BI103" s="8" t="str">
        <f>IF($G103="P2",IF($E103="Tabular",VLOOKUP($B103,'raw data'!$A:$JI,$AZ103+BI$2+2,FALSE()),VLOOKUP($B103,'raw data'!$A:$JI,$AZ103+BI$2,FALSE())),"-99")</f>
        <v>Not certain</v>
      </c>
      <c r="BJ103" s="8" t="str">
        <f>IF(G103="P1",IF($E103="Tabular",VLOOKUP($B103,'raw data'!$A:$JI,$AZ103+BJ$2+2,FALSE()),VLOOKUP($B103,'raw data'!$A:$JI,$AZ103+BJ$2,FALSE())),IF($E103="Tabular",VLOOKUP($B103,'raw data'!$A:$JI,$AZ103+BJ$2+3,FALSE()),VLOOKUP($B103,'raw data'!$A:$JI,$AZ103+BJ$2+1,FALSE())))</f>
        <v>Strongly agree</v>
      </c>
      <c r="BK103" s="8" t="str">
        <f>IF(G103="P1",VLOOKUP($B103,'raw data'!$A:$JI,$AZ103+BK$2,FALSE()),VLOOKUP($B103,'raw data'!$A:$JI,$AZ103+BK$2+1,FALSE()))</f>
        <v>Agree</v>
      </c>
    </row>
    <row r="104" spans="1:63" x14ac:dyDescent="0.2">
      <c r="A104" s="8" t="str">
        <f t="shared" si="9"/>
        <v>R_s86My5FLWvLtAHL-P1</v>
      </c>
      <c r="B104" s="8" t="s">
        <v>803</v>
      </c>
      <c r="C104" s="8">
        <f>VLOOKUP($B104,'raw data'!$A:$JI,7,FALSE())</f>
        <v>2506</v>
      </c>
      <c r="D104" s="8" t="str">
        <f>VLOOKUP($B104,'raw data'!$A:$JI,268,FALSE())</f>
        <v>Tabular-G1</v>
      </c>
      <c r="E104" s="8" t="str">
        <f t="shared" si="10"/>
        <v>Tabular</v>
      </c>
      <c r="F104" s="8" t="str">
        <f t="shared" si="11"/>
        <v>G1</v>
      </c>
      <c r="G104" s="8" t="s">
        <v>534</v>
      </c>
      <c r="H104" s="8">
        <f>VLOOKUP($B104,'raw data'!$A:$JI,21,FALSE())</f>
        <v>55.462000000000003</v>
      </c>
      <c r="I104" s="8">
        <f>VLOOKUP($B104,'raw data'!$A:$JI,26,FALSE())</f>
        <v>11.497</v>
      </c>
      <c r="J104" s="8">
        <f>VLOOKUP($B104,'raw data'!$A:$JI,27+J$2,FALSE())</f>
        <v>23</v>
      </c>
      <c r="K104" s="8" t="str">
        <f>VLOOKUP($B104,'raw data'!$A:$JI,27+K$2,FALSE())</f>
        <v>Female</v>
      </c>
      <c r="L104" s="8" t="str">
        <f>VLOOKUP($B104,'raw data'!$A:$JI,27+L$2,FALSE())</f>
        <v>No</v>
      </c>
      <c r="M104" s="8" t="str">
        <f>VLOOKUP($B104,'raw data'!$A:$JI,27+M$2,FALSE())</f>
        <v>Upper-Intermediate (B2)</v>
      </c>
      <c r="N104" s="8">
        <f>VLOOKUP($B104,'raw data'!$A:$JI,27+N$2,FALSE())</f>
        <v>5</v>
      </c>
      <c r="O104" s="8" t="str">
        <f>VLOOKUP($B104,'raw data'!$A:$JI,27+O$2,FALSE())</f>
        <v>Systems engineering, management, policy analysis, building environment</v>
      </c>
      <c r="P104" s="8" t="str">
        <f>VLOOKUP($B104,'raw data'!$A:$JI,27+P$2,FALSE())</f>
        <v>No</v>
      </c>
      <c r="Q104" s="8">
        <f>VLOOKUP($B104,'raw data'!$A:$JI,27+Q$2,FALSE())</f>
        <v>0</v>
      </c>
      <c r="R104" s="8">
        <f>VLOOKUP($B104,'raw data'!$A:$JI,27+R$2,FALSE())</f>
        <v>0</v>
      </c>
      <c r="S104" s="8" t="str">
        <f>VLOOKUP($B104,'raw data'!$A:$JI,27+S$2,FALSE())</f>
        <v>No</v>
      </c>
      <c r="T104" s="8">
        <f>VLOOKUP($B104,'raw data'!$A:$JI,27+T$2,FALSE())</f>
        <v>0</v>
      </c>
      <c r="U104" s="8" t="str">
        <f>VLOOKUP($B104,'raw data'!$A:$JI,27+U$2,FALSE())</f>
        <v>None</v>
      </c>
      <c r="V104" s="8">
        <f>VLOOKUP($B104,'raw data'!$A:$JI,27+V$2,FALSE())</f>
        <v>-99</v>
      </c>
      <c r="W104" s="8" t="str">
        <f>VLOOKUP($B104,'raw data'!$A:$JI,27+W$2,FALSE())</f>
        <v>Novice</v>
      </c>
      <c r="X104" s="8" t="str">
        <f>VLOOKUP($B104,'raw data'!$A:$JI,27+X$2,FALSE())</f>
        <v>Novice</v>
      </c>
      <c r="Y104" s="8" t="str">
        <f>VLOOKUP($B104,'raw data'!$A:$JI,27+Y$2,FALSE())</f>
        <v>Novice</v>
      </c>
      <c r="Z104" s="8" t="str">
        <f>VLOOKUP($B104,'raw data'!$A:$JI,27+Z$2,FALSE())</f>
        <v>Novice</v>
      </c>
      <c r="AA104" s="8" t="str">
        <f>VLOOKUP($B104,'raw data'!$A:$JI,27+AA$2,FALSE())</f>
        <v>Novice</v>
      </c>
      <c r="AB104" s="8" t="str">
        <f>VLOOKUP($B104,'raw data'!$A:$JI,27+AB$2,FALSE())</f>
        <v>Novice</v>
      </c>
      <c r="AC104" s="8" t="str">
        <f>VLOOKUP($B104,'raw data'!$A:$JI,27+AC$2,FALSE())</f>
        <v>Novice</v>
      </c>
      <c r="AD104" s="8" t="str">
        <f>VLOOKUP($B104,'raw data'!$A:$JI,27+AD$2,FALSE())</f>
        <v>Novice</v>
      </c>
      <c r="AE104" s="8">
        <f>IF($G104="P1",VLOOKUP($B104,'raw data'!$A:$JI,ColumnsReferences!$B$2,FALSE()),VLOOKUP($B104,'raw data'!$A:$JI,ColumnsReferences!$C$2,FALSE()))</f>
        <v>485.57400000000001</v>
      </c>
      <c r="AF104" s="8">
        <f>IF($G104="P1",VLOOKUP($D104,ColumnsReferences!$A:$C,2,FALSE()),VLOOKUP($D104,ColumnsReferences!$A:$C,3,FALSE()))</f>
        <v>181</v>
      </c>
      <c r="AG104" s="8">
        <f>VLOOKUP($B104,'raw data'!$A:$JI,$AF104,FALSE())</f>
        <v>632.24099999999999</v>
      </c>
      <c r="AH104" s="8" t="str">
        <f>VLOOKUP($B104,'raw data'!$A:$JI,$AF104+AH$2,FALSE())</f>
        <v>Minor</v>
      </c>
      <c r="AI104" s="8" t="str">
        <f>VLOOKUP($B104,'raw data'!$A:$JI,$AF104+AI$2,FALSE())</f>
        <v>Sure enough</v>
      </c>
      <c r="AJ104" s="8" t="str">
        <f>VLOOKUP($B104,'raw data'!$A:$JI,$AF104+AJ$2,FALSE())</f>
        <v>Simple</v>
      </c>
      <c r="AK104" s="8" t="str">
        <f>VLOOKUP($B104,'raw data'!$A:$JI,$AF104+AK$2,FALSE())</f>
        <v>Availability of service,Integrity of account data</v>
      </c>
      <c r="AL104" s="8" t="str">
        <f>VLOOKUP($B104,'raw data'!$A:$JI,$AF104+AL$2,FALSE())</f>
        <v>Sure</v>
      </c>
      <c r="AM104" s="8" t="str">
        <f>VLOOKUP($B104,'raw data'!$A:$JI,$AF104+AM$2,FALSE())</f>
        <v>Simple</v>
      </c>
      <c r="AN104" s="8" t="str">
        <f>VLOOKUP($B104,'raw data'!$A:$JI,$AF104+AN$2,FALSE())</f>
        <v>Conduct regular searches for fake apps,Regularly inform customers about security best practices,Strengthen authentication of transaction in web application</v>
      </c>
      <c r="AO104" s="8" t="str">
        <f>VLOOKUP($B104,'raw data'!$A:$JI,$AF104+AO$2,FALSE())</f>
        <v>Sure</v>
      </c>
      <c r="AP104" s="8" t="str">
        <f>VLOOKUP($B104,'raw data'!$A:$JI,$AF104+AP$2,FALSE())</f>
        <v>Simple</v>
      </c>
      <c r="AQ104" s="8" t="str">
        <f>VLOOKUP($B104,'raw data'!$A:$JI,$AF104+AQ$2,FALSE())</f>
        <v>Critical</v>
      </c>
      <c r="AR104" s="8" t="str">
        <f>VLOOKUP($B104,'raw data'!$A:$JI,$AF104+AR$2,FALSE())</f>
        <v>Sure</v>
      </c>
      <c r="AS104" s="8" t="str">
        <f>VLOOKUP($B104,'raw data'!$A:$JI,$AF104+AS$2,FALSE())</f>
        <v>Simple</v>
      </c>
      <c r="AT104" s="8" t="str">
        <f>VLOOKUP($B104,'raw data'!$A:$JI,$AF104+AT$2,FALSE())</f>
        <v>Minor,Severe</v>
      </c>
      <c r="AU104" s="8" t="str">
        <f>VLOOKUP($B104,'raw data'!$A:$JI,$AF104+AU$2,FALSE())</f>
        <v>Sure</v>
      </c>
      <c r="AV104" s="8" t="str">
        <f>VLOOKUP($B104,'raw data'!$A:$JI,$AF104+AV$2,FALSE())</f>
        <v>Simple</v>
      </c>
      <c r="AW104" s="8" t="str">
        <f>VLOOKUP($B104,'raw data'!$A:$JI,$AF104+AW$2,FALSE())</f>
        <v>Minor</v>
      </c>
      <c r="AX104" s="8" t="str">
        <f>VLOOKUP($B104,'raw data'!$A:$JI,$AF104+AX$2,FALSE())</f>
        <v>Sure</v>
      </c>
      <c r="AY104" s="8" t="str">
        <f>VLOOKUP($B104,'raw data'!$A:$JI,$AF104+AY$2,FALSE())</f>
        <v>Simple</v>
      </c>
      <c r="AZ104" s="8">
        <f>IF($G104="P1",ColumnsReferences!$B$9,ColumnsReferences!$C$9)</f>
        <v>99</v>
      </c>
      <c r="BA104" s="8">
        <f>VLOOKUP($B104,'raw data'!$A:$JI,$AZ104,FALSE())</f>
        <v>66.14</v>
      </c>
      <c r="BB104" s="8" t="str">
        <f>IF($G104="P2",VLOOKUP($B104,'raw data'!$A:$JI,$AZ104+2,FALSE()),"-99")</f>
        <v>-99</v>
      </c>
      <c r="BC104" s="8" t="str">
        <f>IF($G104="P1",VLOOKUP($B104,'raw data'!$A:$JI,$AZ104+BC$2,FALSE()),VLOOKUP($B104,'raw data'!$A:$JI,$AZ104+BC$2+1,FALSE()))</f>
        <v>Agree</v>
      </c>
      <c r="BD104" s="8" t="str">
        <f>IF($G104="P1",VLOOKUP($B104,'raw data'!$A:$JI,$AZ104+BD$2,FALSE()),VLOOKUP($B104,'raw data'!$A:$JI,$AZ104+BD$2+1,FALSE()))</f>
        <v>Disagree</v>
      </c>
      <c r="BE104" s="8" t="str">
        <f>IF($G104="P1",VLOOKUP($B104,'raw data'!$A:$JI,$AZ104+BE$2,FALSE()),VLOOKUP($B104,'raw data'!$A:$JI,$AZ104+BE$2+1,FALSE()))</f>
        <v>Agree</v>
      </c>
      <c r="BF104" s="8" t="str">
        <f>IF($G104="P1",VLOOKUP($B104,'raw data'!$A:$JI,$AZ104+BF$2,FALSE()),VLOOKUP($B104,'raw data'!$A:$JI,$AZ104+BF$2+1,FALSE()))</f>
        <v>Agree</v>
      </c>
      <c r="BG104" s="8" t="str">
        <f>IF($G104="P1",VLOOKUP($B104,'raw data'!$A:$JI,$AZ104+BG$2,FALSE()),VLOOKUP($B104,'raw data'!$A:$JI,$AZ104+BG$2+1,FALSE()))</f>
        <v>Disagree</v>
      </c>
      <c r="BH104" s="8" t="str">
        <f>IF($G104="P1",IF($E104="Tabular",VLOOKUP($B104,'raw data'!$A:$JI,$AZ104+BH$2+2,FALSE()),VLOOKUP($B104,'raw data'!$A:$JI,$AZ104+BH$2,FALSE())),"-99")</f>
        <v>Agree</v>
      </c>
      <c r="BI104" s="8" t="str">
        <f>IF($G104="P2",IF($E104="Tabular",VLOOKUP($B104,'raw data'!$A:$JI,$AZ104+BI$2+2,FALSE()),VLOOKUP($B104,'raw data'!$A:$JI,$AZ104+BI$2,FALSE())),"-99")</f>
        <v>-99</v>
      </c>
      <c r="BJ104" s="8" t="str">
        <f>IF(G104="P1",IF($E104="Tabular",VLOOKUP($B104,'raw data'!$A:$JI,$AZ104+BJ$2+2,FALSE()),VLOOKUP($B104,'raw data'!$A:$JI,$AZ104+BJ$2,FALSE())),IF($E104="Tabular",VLOOKUP($B104,'raw data'!$A:$JI,$AZ104+BJ$2+3,FALSE()),VLOOKUP($B104,'raw data'!$A:$JI,$AZ104+BJ$2+1,FALSE())))</f>
        <v>Agree</v>
      </c>
      <c r="BK104" s="8" t="str">
        <f>IF(G104="P1",VLOOKUP($B104,'raw data'!$A:$JI,$AZ104+BK$2,FALSE()),VLOOKUP($B104,'raw data'!$A:$JI,$AZ104+BK$2+1,FALSE()))</f>
        <v>Not certain</v>
      </c>
    </row>
    <row r="105" spans="1:63" x14ac:dyDescent="0.2">
      <c r="A105" s="8" t="str">
        <f t="shared" si="9"/>
        <v>R_s86My5FLWvLtAHL-P2</v>
      </c>
      <c r="B105" s="8" t="s">
        <v>803</v>
      </c>
      <c r="C105" s="8">
        <f>VLOOKUP($B105,'raw data'!$A:$JI,7,FALSE())</f>
        <v>2506</v>
      </c>
      <c r="D105" s="8" t="str">
        <f>VLOOKUP($B105,'raw data'!$A:$JI,268,FALSE())</f>
        <v>Tabular-G1</v>
      </c>
      <c r="E105" s="8" t="str">
        <f t="shared" si="10"/>
        <v>Tabular</v>
      </c>
      <c r="F105" s="8" t="str">
        <f t="shared" si="11"/>
        <v>G1</v>
      </c>
      <c r="G105" s="10" t="s">
        <v>536</v>
      </c>
      <c r="H105" s="8">
        <f>VLOOKUP($B105,'raw data'!$A:$JI,21,FALSE())</f>
        <v>55.462000000000003</v>
      </c>
      <c r="I105" s="8">
        <f>VLOOKUP($B105,'raw data'!$A:$JI,26,FALSE())</f>
        <v>11.497</v>
      </c>
      <c r="J105" s="8">
        <f>VLOOKUP($B105,'raw data'!$A:$JI,27+J$2,FALSE())</f>
        <v>23</v>
      </c>
      <c r="K105" s="8" t="str">
        <f>VLOOKUP($B105,'raw data'!$A:$JI,27+K$2,FALSE())</f>
        <v>Female</v>
      </c>
      <c r="L105" s="8" t="str">
        <f>VLOOKUP($B105,'raw data'!$A:$JI,27+L$2,FALSE())</f>
        <v>No</v>
      </c>
      <c r="M105" s="8" t="str">
        <f>VLOOKUP($B105,'raw data'!$A:$JI,27+M$2,FALSE())</f>
        <v>Upper-Intermediate (B2)</v>
      </c>
      <c r="N105" s="8">
        <f>VLOOKUP($B105,'raw data'!$A:$JI,27+N$2,FALSE())</f>
        <v>5</v>
      </c>
      <c r="O105" s="8" t="str">
        <f>VLOOKUP($B105,'raw data'!$A:$JI,27+O$2,FALSE())</f>
        <v>Systems engineering, management, policy analysis, building environment</v>
      </c>
      <c r="P105" s="8" t="str">
        <f>VLOOKUP($B105,'raw data'!$A:$JI,27+P$2,FALSE())</f>
        <v>No</v>
      </c>
      <c r="Q105" s="8">
        <f>VLOOKUP($B105,'raw data'!$A:$JI,27+Q$2,FALSE())</f>
        <v>0</v>
      </c>
      <c r="R105" s="8">
        <f>VLOOKUP($B105,'raw data'!$A:$JI,27+R$2,FALSE())</f>
        <v>0</v>
      </c>
      <c r="S105" s="8" t="str">
        <f>VLOOKUP($B105,'raw data'!$A:$JI,27+S$2,FALSE())</f>
        <v>No</v>
      </c>
      <c r="T105" s="8">
        <f>VLOOKUP($B105,'raw data'!$A:$JI,27+T$2,FALSE())</f>
        <v>0</v>
      </c>
      <c r="U105" s="8" t="str">
        <f>VLOOKUP($B105,'raw data'!$A:$JI,27+U$2,FALSE())</f>
        <v>None</v>
      </c>
      <c r="V105" s="8">
        <f>VLOOKUP($B105,'raw data'!$A:$JI,27+V$2,FALSE())</f>
        <v>-99</v>
      </c>
      <c r="W105" s="8" t="str">
        <f>VLOOKUP($B105,'raw data'!$A:$JI,27+W$2,FALSE())</f>
        <v>Novice</v>
      </c>
      <c r="X105" s="8" t="str">
        <f>VLOOKUP($B105,'raw data'!$A:$JI,27+X$2,FALSE())</f>
        <v>Novice</v>
      </c>
      <c r="Y105" s="8" t="str">
        <f>VLOOKUP($B105,'raw data'!$A:$JI,27+Y$2,FALSE())</f>
        <v>Novice</v>
      </c>
      <c r="Z105" s="8" t="str">
        <f>VLOOKUP($B105,'raw data'!$A:$JI,27+Z$2,FALSE())</f>
        <v>Novice</v>
      </c>
      <c r="AA105" s="8" t="str">
        <f>VLOOKUP($B105,'raw data'!$A:$JI,27+AA$2,FALSE())</f>
        <v>Novice</v>
      </c>
      <c r="AB105" s="8" t="str">
        <f>VLOOKUP($B105,'raw data'!$A:$JI,27+AB$2,FALSE())</f>
        <v>Novice</v>
      </c>
      <c r="AC105" s="8" t="str">
        <f>VLOOKUP($B105,'raw data'!$A:$JI,27+AC$2,FALSE())</f>
        <v>Novice</v>
      </c>
      <c r="AD105" s="8" t="str">
        <f>VLOOKUP($B105,'raw data'!$A:$JI,27+AD$2,FALSE())</f>
        <v>Novice</v>
      </c>
      <c r="AE105" s="8">
        <f>IF($G105="P1",VLOOKUP($B105,'raw data'!$A:$JI,ColumnsReferences!$B$2,FALSE()),VLOOKUP($B105,'raw data'!$A:$JI,ColumnsReferences!$C$2,FALSE()))</f>
        <v>300.00099999999998</v>
      </c>
      <c r="AF105" s="8">
        <f>IF($G105="P1",VLOOKUP($D105,ColumnsReferences!$A:$C,2,FALSE()),VLOOKUP($D105,ColumnsReferences!$A:$C,3,FALSE()))</f>
        <v>225</v>
      </c>
      <c r="AG105" s="8">
        <f>VLOOKUP($B105,'raw data'!$A:$JI,$AF105,FALSE())</f>
        <v>670.60599999999999</v>
      </c>
      <c r="AH105" s="8" t="str">
        <f>VLOOKUP($B105,'raw data'!$A:$JI,$AF105+AH$2,FALSE())</f>
        <v>Integrity of account data</v>
      </c>
      <c r="AI105" s="8" t="str">
        <f>VLOOKUP($B105,'raw data'!$A:$JI,$AF105+AI$2,FALSE())</f>
        <v>Not sure enough</v>
      </c>
      <c r="AJ105" s="8" t="str">
        <f>VLOOKUP($B105,'raw data'!$A:$JI,$AF105+AJ$2,FALSE())</f>
        <v>Difficult</v>
      </c>
      <c r="AK105" s="8" t="str">
        <f>VLOOKUP($B105,'raw data'!$A:$JI,$AF105+AK$2,FALSE())</f>
        <v>Unauthorized access to customer account via web application,Unauthorized transaction via Poste App,Unauthorized transaction via web application</v>
      </c>
      <c r="AL105" s="8" t="str">
        <f>VLOOKUP($B105,'raw data'!$A:$JI,$AF105+AL$2,FALSE())</f>
        <v>Not sure enough</v>
      </c>
      <c r="AM105" s="8" t="str">
        <f>VLOOKUP($B105,'raw data'!$A:$JI,$AF105+AM$2,FALSE())</f>
        <v>Difficult</v>
      </c>
      <c r="AN105" s="8" t="str">
        <f>VLOOKUP($B105,'raw data'!$A:$JI,$AF105+AN$2,FALSE())</f>
        <v>Fake banking app offered on application store and this leads to sniffing customer credentials,Fake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credentials,Spear-phishing attack on customers leads to sniffing customer credentials. Which leads to unauthorized access to customer account via web application.</v>
      </c>
      <c r="AO105" s="8" t="str">
        <f>VLOOKUP($B105,'raw data'!$A:$JI,$AF105+AO$2,FALSE())</f>
        <v>Not sure enough</v>
      </c>
      <c r="AP105" s="8" t="str">
        <f>VLOOKUP($B105,'raw data'!$A:$JI,$AF105+AP$2,FALSE())</f>
        <v>Difficult</v>
      </c>
      <c r="AQ105" s="8" t="str">
        <f>VLOOKUP($B105,'raw data'!$A:$JI,$AF105+AQ$2,FALSE())</f>
        <v>Cyber criminal,Hacker</v>
      </c>
      <c r="AR105" s="8" t="str">
        <f>VLOOKUP($B105,'raw data'!$A:$JI,$AF105+AR$2,FALSE())</f>
        <v>Not sure enough</v>
      </c>
      <c r="AS105" s="8" t="str">
        <f>VLOOKUP($B105,'raw data'!$A:$JI,$AF105+AS$2,FALSE())</f>
        <v>Difficult</v>
      </c>
      <c r="AT105" s="8" t="str">
        <f>VLOOKUP($B105,'raw data'!$A:$JI,$AF105+AT$2,FALSE())</f>
        <v>Certain,Likely</v>
      </c>
      <c r="AU105" s="8" t="str">
        <f>VLOOKUP($B105,'raw data'!$A:$JI,$AF105+AU$2,FALSE())</f>
        <v>Not sure enough</v>
      </c>
      <c r="AV105" s="8" t="str">
        <f>VLOOKUP($B105,'raw data'!$A:$JI,$AF105+AV$2,FALSE())</f>
        <v>Difficult</v>
      </c>
      <c r="AW105" s="8" t="str">
        <f>VLOOKUP($B105,'raw data'!$A:$JI,$AF105+AW$2,FALSE())</f>
        <v>Availability of service,Integrity of account data</v>
      </c>
      <c r="AX105" s="8" t="str">
        <f>VLOOKUP($B105,'raw data'!$A:$JI,$AF105+AX$2,FALSE())</f>
        <v>Sure enough</v>
      </c>
      <c r="AY105" s="8" t="str">
        <f>VLOOKUP($B105,'raw data'!$A:$JI,$AF105+AY$2,FALSE())</f>
        <v>On average</v>
      </c>
      <c r="AZ105" s="8">
        <f>IF($G105="P1",ColumnsReferences!$B$9,ColumnsReferences!$C$9)</f>
        <v>166</v>
      </c>
      <c r="BA105" s="8">
        <f>VLOOKUP($B105,'raw data'!$A:$JI,$AZ105,FALSE())</f>
        <v>59.69</v>
      </c>
      <c r="BB105" s="8" t="str">
        <f>IF($G105="P2",VLOOKUP($B105,'raw data'!$A:$JI,$AZ105+2,FALSE()),"-99")</f>
        <v>Disagree</v>
      </c>
      <c r="BC105" s="8" t="str">
        <f>IF($G105="P1",VLOOKUP($B105,'raw data'!$A:$JI,$AZ105+BC$2,FALSE()),VLOOKUP($B105,'raw data'!$A:$JI,$AZ105+BC$2+1,FALSE()))</f>
        <v>Agree</v>
      </c>
      <c r="BD105" s="8" t="str">
        <f>IF($G105="P1",VLOOKUP($B105,'raw data'!$A:$JI,$AZ105+BD$2,FALSE()),VLOOKUP($B105,'raw data'!$A:$JI,$AZ105+BD$2+1,FALSE()))</f>
        <v>Disagree</v>
      </c>
      <c r="BE105" s="8" t="str">
        <f>IF($G105="P1",VLOOKUP($B105,'raw data'!$A:$JI,$AZ105+BE$2,FALSE()),VLOOKUP($B105,'raw data'!$A:$JI,$AZ105+BE$2+1,FALSE()))</f>
        <v>Agree</v>
      </c>
      <c r="BF105" s="8" t="str">
        <f>IF($G105="P1",VLOOKUP($B105,'raw data'!$A:$JI,$AZ105+BF$2,FALSE()),VLOOKUP($B105,'raw data'!$A:$JI,$AZ105+BF$2+1,FALSE()))</f>
        <v>Agree</v>
      </c>
      <c r="BG105" s="8" t="str">
        <f>IF($G105="P1",VLOOKUP($B105,'raw data'!$A:$JI,$AZ105+BG$2,FALSE()),VLOOKUP($B105,'raw data'!$A:$JI,$AZ105+BG$2+1,FALSE()))</f>
        <v>Disagree</v>
      </c>
      <c r="BH105" s="8" t="str">
        <f>IF($G105="P1",IF($E105="Tabular",VLOOKUP($B105,'raw data'!$A:$JI,$AZ105+BH$2+2,FALSE()),VLOOKUP($B105,'raw data'!$A:$JI,$AZ105+BH$2,FALSE())),"-99")</f>
        <v>-99</v>
      </c>
      <c r="BI105" s="8" t="str">
        <f>IF($G105="P2",IF($E105="Tabular",VLOOKUP($B105,'raw data'!$A:$JI,$AZ105+BI$2+2,FALSE()),VLOOKUP($B105,'raw data'!$A:$JI,$AZ105+BI$2,FALSE())),"-99")</f>
        <v>Disagree</v>
      </c>
      <c r="BJ105" s="8" t="str">
        <f>IF(G105="P1",IF($E105="Tabular",VLOOKUP($B105,'raw data'!$A:$JI,$AZ105+BJ$2+2,FALSE()),VLOOKUP($B105,'raw data'!$A:$JI,$AZ105+BJ$2,FALSE())),IF($E105="Tabular",VLOOKUP($B105,'raw data'!$A:$JI,$AZ105+BJ$2+3,FALSE()),VLOOKUP($B105,'raw data'!$A:$JI,$AZ105+BJ$2+1,FALSE())))</f>
        <v>Agree</v>
      </c>
      <c r="BK105" s="8" t="str">
        <f>IF(G105="P1",VLOOKUP($B105,'raw data'!$A:$JI,$AZ105+BK$2,FALSE()),VLOOKUP($B105,'raw data'!$A:$JI,$AZ105+BK$2+1,FALSE()))</f>
        <v>Agree</v>
      </c>
    </row>
    <row r="106" spans="1:63" x14ac:dyDescent="0.2">
      <c r="A106" s="8" t="str">
        <f t="shared" si="9"/>
        <v>R_SToL54d4CxKf6Pn-P1</v>
      </c>
      <c r="B106" s="8" t="s">
        <v>663</v>
      </c>
      <c r="C106" s="8">
        <f>VLOOKUP($B106,'raw data'!$A:$JI,7,FALSE())</f>
        <v>2016</v>
      </c>
      <c r="D106" s="8" t="str">
        <f>VLOOKUP($B106,'raw data'!$A:$JI,268,FALSE())</f>
        <v>Tabular-G1</v>
      </c>
      <c r="E106" s="8" t="str">
        <f t="shared" si="10"/>
        <v>Tabular</v>
      </c>
      <c r="F106" s="8" t="str">
        <f t="shared" si="11"/>
        <v>G1</v>
      </c>
      <c r="G106" s="8" t="s">
        <v>534</v>
      </c>
      <c r="H106" s="8">
        <f>VLOOKUP($B106,'raw data'!$A:$JI,21,FALSE())</f>
        <v>27.045000000000002</v>
      </c>
      <c r="I106" s="8">
        <f>VLOOKUP($B106,'raw data'!$A:$JI,26,FALSE())</f>
        <v>6.73</v>
      </c>
      <c r="J106" s="8">
        <f>VLOOKUP($B106,'raw data'!$A:$JI,27+J$2,FALSE())</f>
        <v>22</v>
      </c>
      <c r="K106" s="8" t="str">
        <f>VLOOKUP($B106,'raw data'!$A:$JI,27+K$2,FALSE())</f>
        <v>Male</v>
      </c>
      <c r="L106" s="8" t="str">
        <f>VLOOKUP($B106,'raw data'!$A:$JI,27+L$2,FALSE())</f>
        <v>No</v>
      </c>
      <c r="M106" s="8" t="str">
        <f>VLOOKUP($B106,'raw data'!$A:$JI,27+M$2,FALSE())</f>
        <v>Proficient (C2)</v>
      </c>
      <c r="N106" s="8">
        <f>VLOOKUP($B106,'raw data'!$A:$JI,27+N$2,FALSE())</f>
        <v>4</v>
      </c>
      <c r="O106" s="8" t="str">
        <f>VLOOKUP($B106,'raw data'!$A:$JI,27+O$2,FALSE())</f>
        <v>Computer Engineering, Informatics</v>
      </c>
      <c r="P106" s="8" t="str">
        <f>VLOOKUP($B106,'raw data'!$A:$JI,27+P$2,FALSE())</f>
        <v>No</v>
      </c>
      <c r="Q106" s="8">
        <f>VLOOKUP($B106,'raw data'!$A:$JI,27+Q$2,FALSE())</f>
        <v>0</v>
      </c>
      <c r="R106" s="8">
        <f>VLOOKUP($B106,'raw data'!$A:$JI,27+R$2,FALSE())</f>
        <v>0</v>
      </c>
      <c r="S106" s="8" t="str">
        <f>VLOOKUP($B106,'raw data'!$A:$JI,27+S$2,FALSE())</f>
        <v>No</v>
      </c>
      <c r="T106" s="8">
        <f>VLOOKUP($B106,'raw data'!$A:$JI,27+T$2,FALSE())</f>
        <v>0</v>
      </c>
      <c r="U106" s="8" t="str">
        <f>VLOOKUP($B106,'raw data'!$A:$JI,27+U$2,FALSE())</f>
        <v>None</v>
      </c>
      <c r="V106" s="8">
        <f>VLOOKUP($B106,'raw data'!$A:$JI,27+V$2,FALSE())</f>
        <v>-99</v>
      </c>
      <c r="W106" s="8" t="str">
        <f>VLOOKUP($B106,'raw data'!$A:$JI,27+W$2,FALSE())</f>
        <v>Novice</v>
      </c>
      <c r="X106" s="8" t="str">
        <f>VLOOKUP($B106,'raw data'!$A:$JI,27+X$2,FALSE())</f>
        <v>Novice</v>
      </c>
      <c r="Y106" s="8" t="str">
        <f>VLOOKUP($B106,'raw data'!$A:$JI,27+Y$2,FALSE())</f>
        <v>Novice</v>
      </c>
      <c r="Z106" s="8" t="str">
        <f>VLOOKUP($B106,'raw data'!$A:$JI,27+Z$2,FALSE())</f>
        <v>Beginner</v>
      </c>
      <c r="AA106" s="8" t="str">
        <f>VLOOKUP($B106,'raw data'!$A:$JI,27+AA$2,FALSE())</f>
        <v>Novice</v>
      </c>
      <c r="AB106" s="8" t="str">
        <f>VLOOKUP($B106,'raw data'!$A:$JI,27+AB$2,FALSE())</f>
        <v>Novice</v>
      </c>
      <c r="AC106" s="8" t="str">
        <f>VLOOKUP($B106,'raw data'!$A:$JI,27+AC$2,FALSE())</f>
        <v>Beginner</v>
      </c>
      <c r="AD106" s="8" t="str">
        <f>VLOOKUP($B106,'raw data'!$A:$JI,27+AD$2,FALSE())</f>
        <v>Beginner</v>
      </c>
      <c r="AE106" s="8">
        <f>IF($G106="P1",VLOOKUP($B106,'raw data'!$A:$JI,ColumnsReferences!$B$2,FALSE()),VLOOKUP($B106,'raw data'!$A:$JI,ColumnsReferences!$C$2,FALSE()))</f>
        <v>432.95699999999999</v>
      </c>
      <c r="AF106" s="8">
        <f>IF($G106="P1",VLOOKUP($D106,ColumnsReferences!$A:$C,2,FALSE()),VLOOKUP($D106,ColumnsReferences!$A:$C,3,FALSE()))</f>
        <v>181</v>
      </c>
      <c r="AG106" s="8">
        <f>VLOOKUP($B106,'raw data'!$A:$JI,$AF106,FALSE())</f>
        <v>680.63800000000003</v>
      </c>
      <c r="AH106" s="8" t="str">
        <f>VLOOKUP($B106,'raw data'!$A:$JI,$AF106+AH$2,FALSE())</f>
        <v>Minor</v>
      </c>
      <c r="AI106" s="8" t="str">
        <f>VLOOKUP($B106,'raw data'!$A:$JI,$AF106+AI$2,FALSE())</f>
        <v>Very sure</v>
      </c>
      <c r="AJ106" s="8" t="str">
        <f>VLOOKUP($B106,'raw data'!$A:$JI,$AF106+AJ$2,FALSE())</f>
        <v>Simple</v>
      </c>
      <c r="AK106" s="8" t="str">
        <f>VLOOKUP($B106,'raw data'!$A:$JI,$AF106+AK$2,FALSE())</f>
        <v>Availability of service,Customer's browser infected by Trojan and this leads to alteration of transaction data,Integrity of account data,Online banking service goes down,Smartphone infected by malware and this leads to alteration of transaction data,Web-application goes down</v>
      </c>
      <c r="AL106" s="8" t="str">
        <f>VLOOKUP($B106,'raw data'!$A:$JI,$AF106+AL$2,FALSE())</f>
        <v>Not sure enough</v>
      </c>
      <c r="AM106" s="8" t="str">
        <f>VLOOKUP($B106,'raw data'!$A:$JI,$AF106+AM$2,FALSE())</f>
        <v>On average</v>
      </c>
      <c r="AN106" s="8" t="str">
        <f>VLOOKUP($B106,'raw data'!$A:$JI,$AF106+AN$2,FALSE())</f>
        <v>Conduct regular searches for fake apps,Regularly inform customers about security best practices,Strengthen authentication of transaction in web application,Strengthen verification and validation procedures</v>
      </c>
      <c r="AO106" s="8" t="str">
        <f>VLOOKUP($B106,'raw data'!$A:$JI,$AF106+AO$2,FALSE())</f>
        <v>Sure</v>
      </c>
      <c r="AP106" s="8" t="str">
        <f>VLOOKUP($B106,'raw data'!$A:$JI,$AF106+AP$2,FALSE())</f>
        <v>On average</v>
      </c>
      <c r="AQ106" s="8" t="str">
        <f>VLOOKUP($B106,'raw data'!$A:$JI,$AF106+AQ$2,FALSE())</f>
        <v>Severe</v>
      </c>
      <c r="AR106" s="8" t="str">
        <f>VLOOKUP($B106,'raw data'!$A:$JI,$AF106+AR$2,FALSE())</f>
        <v>Very sure</v>
      </c>
      <c r="AS106" s="8" t="str">
        <f>VLOOKUP($B106,'raw data'!$A:$JI,$AF106+AS$2,FALSE())</f>
        <v>Simple</v>
      </c>
      <c r="AT106" s="8" t="str">
        <f>VLOOKUP($B106,'raw data'!$A:$JI,$AF106+AT$2,FALSE())</f>
        <v>Online banking service goes down,Unauthorized transaction via web application</v>
      </c>
      <c r="AU106" s="8" t="str">
        <f>VLOOKUP($B106,'raw data'!$A:$JI,$AF106+AU$2,FALSE())</f>
        <v>Sure</v>
      </c>
      <c r="AV106" s="8" t="str">
        <f>VLOOKUP($B106,'raw data'!$A:$JI,$AF106+AV$2,FALSE())</f>
        <v>Difficult</v>
      </c>
      <c r="AW106" s="8" t="str">
        <f>VLOOKUP($B106,'raw data'!$A:$JI,$AF106+AW$2,FALSE())</f>
        <v>Unauthorized access to customer account via fake app,Unauthorized access to customer account via web application,Unauthorized transaction via Poste App,Unauthorized transaction via web application</v>
      </c>
      <c r="AX106" s="8" t="str">
        <f>VLOOKUP($B106,'raw data'!$A:$JI,$AF106+AX$2,FALSE())</f>
        <v>Sure enough</v>
      </c>
      <c r="AY106" s="8" t="str">
        <f>VLOOKUP($B106,'raw data'!$A:$JI,$AF106+AY$2,FALSE())</f>
        <v>On average</v>
      </c>
      <c r="AZ106" s="8">
        <f>IF($G106="P1",ColumnsReferences!$B$9,ColumnsReferences!$C$9)</f>
        <v>99</v>
      </c>
      <c r="BA106" s="8">
        <f>VLOOKUP($B106,'raw data'!$A:$JI,$AZ106,FALSE())</f>
        <v>32.506</v>
      </c>
      <c r="BB106" s="8" t="str">
        <f>IF($G106="P2",VLOOKUP($B106,'raw data'!$A:$JI,$AZ106+2,FALSE()),"-99")</f>
        <v>-99</v>
      </c>
      <c r="BC106" s="8" t="str">
        <f>IF($G106="P1",VLOOKUP($B106,'raw data'!$A:$JI,$AZ106+BC$2,FALSE()),VLOOKUP($B106,'raw data'!$A:$JI,$AZ106+BC$2+1,FALSE()))</f>
        <v>Not certain</v>
      </c>
      <c r="BD106" s="8" t="str">
        <f>IF($G106="P1",VLOOKUP($B106,'raw data'!$A:$JI,$AZ106+BD$2,FALSE()),VLOOKUP($B106,'raw data'!$A:$JI,$AZ106+BD$2+1,FALSE()))</f>
        <v>Not certain</v>
      </c>
      <c r="BE106" s="8" t="str">
        <f>IF($G106="P1",VLOOKUP($B106,'raw data'!$A:$JI,$AZ106+BE$2,FALSE()),VLOOKUP($B106,'raw data'!$A:$JI,$AZ106+BE$2+1,FALSE()))</f>
        <v>Disagree</v>
      </c>
      <c r="BF106" s="8" t="str">
        <f>IF($G106="P1",VLOOKUP($B106,'raw data'!$A:$JI,$AZ106+BF$2,FALSE()),VLOOKUP($B106,'raw data'!$A:$JI,$AZ106+BF$2+1,FALSE()))</f>
        <v>Agree</v>
      </c>
      <c r="BG106" s="8" t="str">
        <f>IF($G106="P1",VLOOKUP($B106,'raw data'!$A:$JI,$AZ106+BG$2,FALSE()),VLOOKUP($B106,'raw data'!$A:$JI,$AZ106+BG$2+1,FALSE()))</f>
        <v>Agree</v>
      </c>
      <c r="BH106" s="8" t="str">
        <f>IF($G106="P1",IF($E106="Tabular",VLOOKUP($B106,'raw data'!$A:$JI,$AZ106+BH$2+2,FALSE()),VLOOKUP($B106,'raw data'!$A:$JI,$AZ106+BH$2,FALSE())),"-99")</f>
        <v>Agree</v>
      </c>
      <c r="BI106" s="8" t="str">
        <f>IF($G106="P2",IF($E106="Tabular",VLOOKUP($B106,'raw data'!$A:$JI,$AZ106+BI$2+2,FALSE()),VLOOKUP($B106,'raw data'!$A:$JI,$AZ106+BI$2,FALSE())),"-99")</f>
        <v>-99</v>
      </c>
      <c r="BJ106" s="8" t="str">
        <f>IF(G106="P1",IF($E106="Tabular",VLOOKUP($B106,'raw data'!$A:$JI,$AZ106+BJ$2+2,FALSE()),VLOOKUP($B106,'raw data'!$A:$JI,$AZ106+BJ$2,FALSE())),IF($E106="Tabular",VLOOKUP($B106,'raw data'!$A:$JI,$AZ106+BJ$2+3,FALSE()),VLOOKUP($B106,'raw data'!$A:$JI,$AZ106+BJ$2+1,FALSE())))</f>
        <v>Disagree</v>
      </c>
      <c r="BK106" s="8" t="str">
        <f>IF(G106="P1",VLOOKUP($B106,'raw data'!$A:$JI,$AZ106+BK$2,FALSE()),VLOOKUP($B106,'raw data'!$A:$JI,$AZ106+BK$2+1,FALSE()))</f>
        <v>Strongly disagree</v>
      </c>
    </row>
    <row r="107" spans="1:63" x14ac:dyDescent="0.2">
      <c r="A107" s="8" t="str">
        <f t="shared" si="9"/>
        <v>R_SToL54d4CxKf6Pn-P2</v>
      </c>
      <c r="B107" s="8" t="s">
        <v>663</v>
      </c>
      <c r="C107" s="8">
        <f>VLOOKUP($B107,'raw data'!$A:$JI,7,FALSE())</f>
        <v>2016</v>
      </c>
      <c r="D107" s="8" t="str">
        <f>VLOOKUP($B107,'raw data'!$A:$JI,268,FALSE())</f>
        <v>Tabular-G1</v>
      </c>
      <c r="E107" s="8" t="str">
        <f t="shared" si="10"/>
        <v>Tabular</v>
      </c>
      <c r="F107" s="8" t="str">
        <f t="shared" si="11"/>
        <v>G1</v>
      </c>
      <c r="G107" s="10" t="s">
        <v>536</v>
      </c>
      <c r="H107" s="8">
        <f>VLOOKUP($B107,'raw data'!$A:$JI,21,FALSE())</f>
        <v>27.045000000000002</v>
      </c>
      <c r="I107" s="8">
        <f>VLOOKUP($B107,'raw data'!$A:$JI,26,FALSE())</f>
        <v>6.73</v>
      </c>
      <c r="J107" s="8">
        <f>VLOOKUP($B107,'raw data'!$A:$JI,27+J$2,FALSE())</f>
        <v>22</v>
      </c>
      <c r="K107" s="8" t="str">
        <f>VLOOKUP($B107,'raw data'!$A:$JI,27+K$2,FALSE())</f>
        <v>Male</v>
      </c>
      <c r="L107" s="8" t="str">
        <f>VLOOKUP($B107,'raw data'!$A:$JI,27+L$2,FALSE())</f>
        <v>No</v>
      </c>
      <c r="M107" s="8" t="str">
        <f>VLOOKUP($B107,'raw data'!$A:$JI,27+M$2,FALSE())</f>
        <v>Proficient (C2)</v>
      </c>
      <c r="N107" s="8">
        <f>VLOOKUP($B107,'raw data'!$A:$JI,27+N$2,FALSE())</f>
        <v>4</v>
      </c>
      <c r="O107" s="8" t="str">
        <f>VLOOKUP($B107,'raw data'!$A:$JI,27+O$2,FALSE())</f>
        <v>Computer Engineering, Informatics</v>
      </c>
      <c r="P107" s="8" t="str">
        <f>VLOOKUP($B107,'raw data'!$A:$JI,27+P$2,FALSE())</f>
        <v>No</v>
      </c>
      <c r="Q107" s="8">
        <f>VLOOKUP($B107,'raw data'!$A:$JI,27+Q$2,FALSE())</f>
        <v>0</v>
      </c>
      <c r="R107" s="8">
        <f>VLOOKUP($B107,'raw data'!$A:$JI,27+R$2,FALSE())</f>
        <v>0</v>
      </c>
      <c r="S107" s="8" t="str">
        <f>VLOOKUP($B107,'raw data'!$A:$JI,27+S$2,FALSE())</f>
        <v>No</v>
      </c>
      <c r="T107" s="8">
        <f>VLOOKUP($B107,'raw data'!$A:$JI,27+T$2,FALSE())</f>
        <v>0</v>
      </c>
      <c r="U107" s="8" t="str">
        <f>VLOOKUP($B107,'raw data'!$A:$JI,27+U$2,FALSE())</f>
        <v>None</v>
      </c>
      <c r="V107" s="8">
        <f>VLOOKUP($B107,'raw data'!$A:$JI,27+V$2,FALSE())</f>
        <v>-99</v>
      </c>
      <c r="W107" s="8" t="str">
        <f>VLOOKUP($B107,'raw data'!$A:$JI,27+W$2,FALSE())</f>
        <v>Novice</v>
      </c>
      <c r="X107" s="8" t="str">
        <f>VLOOKUP($B107,'raw data'!$A:$JI,27+X$2,FALSE())</f>
        <v>Novice</v>
      </c>
      <c r="Y107" s="8" t="str">
        <f>VLOOKUP($B107,'raw data'!$A:$JI,27+Y$2,FALSE())</f>
        <v>Novice</v>
      </c>
      <c r="Z107" s="8" t="str">
        <f>VLOOKUP($B107,'raw data'!$A:$JI,27+Z$2,FALSE())</f>
        <v>Beginner</v>
      </c>
      <c r="AA107" s="8" t="str">
        <f>VLOOKUP($B107,'raw data'!$A:$JI,27+AA$2,FALSE())</f>
        <v>Novice</v>
      </c>
      <c r="AB107" s="8" t="str">
        <f>VLOOKUP($B107,'raw data'!$A:$JI,27+AB$2,FALSE())</f>
        <v>Novice</v>
      </c>
      <c r="AC107" s="8" t="str">
        <f>VLOOKUP($B107,'raw data'!$A:$JI,27+AC$2,FALSE())</f>
        <v>Beginner</v>
      </c>
      <c r="AD107" s="8" t="str">
        <f>VLOOKUP($B107,'raw data'!$A:$JI,27+AD$2,FALSE())</f>
        <v>Beginner</v>
      </c>
      <c r="AE107" s="8">
        <f>IF($G107="P1",VLOOKUP($B107,'raw data'!$A:$JI,ColumnsReferences!$B$2,FALSE()),VLOOKUP($B107,'raw data'!$A:$JI,ColumnsReferences!$C$2,FALSE()))</f>
        <v>300.01799999999997</v>
      </c>
      <c r="AF107" s="8">
        <f>IF($G107="P1",VLOOKUP($D107,ColumnsReferences!$A:$C,2,FALSE()),VLOOKUP($D107,ColumnsReferences!$A:$C,3,FALSE()))</f>
        <v>225</v>
      </c>
      <c r="AG107" s="8">
        <f>VLOOKUP($B107,'raw data'!$A:$JI,$AF107,FALSE())</f>
        <v>345.375</v>
      </c>
      <c r="AH107" s="8" t="str">
        <f>VLOOKUP($B107,'raw data'!$A:$JI,$AF107+AH$2,FALSE())</f>
        <v>Fake banking app offered on application store and this leads to sniffing customer credentials</v>
      </c>
      <c r="AI107" s="8" t="str">
        <f>VLOOKUP($B107,'raw data'!$A:$JI,$AF107+AI$2,FALSE())</f>
        <v>Sure enough</v>
      </c>
      <c r="AJ107" s="8" t="str">
        <f>VLOOKUP($B107,'raw data'!$A:$JI,$AF107+AJ$2,FALSE())</f>
        <v>On average</v>
      </c>
      <c r="AK107" s="8" t="str">
        <f>VLOOKUP($B107,'raw data'!$A:$JI,$AF107+AK$2,FALSE())</f>
        <v>Fake banking app offered on application store and this leads to sniffing customer credentials,Fake banking app offered on application store leads to alteration of transaction data,Fake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credentials,Spear-phishing attack on customers leads to sniffing customer credentials. Which leads to unauthorized access to customer account via web application.</v>
      </c>
      <c r="AL107" s="8" t="str">
        <f>VLOOKUP($B107,'raw data'!$A:$JI,$AF107+AL$2,FALSE())</f>
        <v>Not sure enough</v>
      </c>
      <c r="AM107" s="8" t="str">
        <f>VLOOKUP($B107,'raw data'!$A:$JI,$AF107+AM$2,FALSE())</f>
        <v>Difficult</v>
      </c>
      <c r="AN107" s="8" t="str">
        <f>VLOOKUP($B107,'raw data'!$A:$JI,$AF107+AN$2,FALSE())</f>
        <v>Fake banking app offered on application store and this leads to sniffing customer credentials,Fake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 Which leads to unauthorized access to customer account via web application.</v>
      </c>
      <c r="AO107" s="8" t="str">
        <f>VLOOKUP($B107,'raw data'!$A:$JI,$AF107+AO$2,FALSE())</f>
        <v>Not sure enough</v>
      </c>
      <c r="AP107" s="8" t="str">
        <f>VLOOKUP($B107,'raw data'!$A:$JI,$AF107+AP$2,FALSE())</f>
        <v>On average</v>
      </c>
      <c r="AQ107" s="8" t="str">
        <f>VLOOKUP($B107,'raw data'!$A:$JI,$AF107+AQ$2,FALSE())</f>
        <v>Cyber criminal,Hacker</v>
      </c>
      <c r="AR107" s="8" t="str">
        <f>VLOOKUP($B107,'raw data'!$A:$JI,$AF107+AR$2,FALSE())</f>
        <v>Sure enough</v>
      </c>
      <c r="AS107" s="8" t="str">
        <f>VLOOKUP($B107,'raw data'!$A:$JI,$AF107+AS$2,FALSE())</f>
        <v>On average</v>
      </c>
      <c r="AT107" s="8" t="str">
        <f>VLOOKUP($B107,'raw data'!$A:$JI,$AF107+AT$2,FALSE())</f>
        <v>Certain</v>
      </c>
      <c r="AU107" s="8" t="str">
        <f>VLOOKUP($B107,'raw data'!$A:$JI,$AF107+AU$2,FALSE())</f>
        <v>Unsure</v>
      </c>
      <c r="AV107" s="8" t="str">
        <f>VLOOKUP($B107,'raw data'!$A:$JI,$AF107+AV$2,FALSE())</f>
        <v>On average</v>
      </c>
      <c r="AW107" s="8" t="str">
        <f>VLOOKUP($B107,'raw data'!$A:$JI,$AF107+AW$2,FALSE())</f>
        <v>Poor security awareness,Weak malware protection</v>
      </c>
      <c r="AX107" s="8" t="str">
        <f>VLOOKUP($B107,'raw data'!$A:$JI,$AF107+AX$2,FALSE())</f>
        <v>Unsure</v>
      </c>
      <c r="AY107" s="8" t="str">
        <f>VLOOKUP($B107,'raw data'!$A:$JI,$AF107+AY$2,FALSE())</f>
        <v>Difficult</v>
      </c>
      <c r="AZ107" s="8">
        <f>IF($G107="P1",ColumnsReferences!$B$9,ColumnsReferences!$C$9)</f>
        <v>166</v>
      </c>
      <c r="BA107" s="8">
        <f>VLOOKUP($B107,'raw data'!$A:$JI,$AZ107,FALSE())</f>
        <v>36.738999999999997</v>
      </c>
      <c r="BB107" s="8" t="str">
        <f>IF($G107="P2",VLOOKUP($B107,'raw data'!$A:$JI,$AZ107+2,FALSE()),"-99")</f>
        <v>Not certain</v>
      </c>
      <c r="BC107" s="8" t="str">
        <f>IF($G107="P1",VLOOKUP($B107,'raw data'!$A:$JI,$AZ107+BC$2,FALSE()),VLOOKUP($B107,'raw data'!$A:$JI,$AZ107+BC$2+1,FALSE()))</f>
        <v>Agree</v>
      </c>
      <c r="BD107" s="8" t="str">
        <f>IF($G107="P1",VLOOKUP($B107,'raw data'!$A:$JI,$AZ107+BD$2,FALSE()),VLOOKUP($B107,'raw data'!$A:$JI,$AZ107+BD$2+1,FALSE()))</f>
        <v>Not certain</v>
      </c>
      <c r="BE107" s="8" t="str">
        <f>IF($G107="P1",VLOOKUP($B107,'raw data'!$A:$JI,$AZ107+BE$2,FALSE()),VLOOKUP($B107,'raw data'!$A:$JI,$AZ107+BE$2+1,FALSE()))</f>
        <v>Agree</v>
      </c>
      <c r="BF107" s="8" t="str">
        <f>IF($G107="P1",VLOOKUP($B107,'raw data'!$A:$JI,$AZ107+BF$2,FALSE()),VLOOKUP($B107,'raw data'!$A:$JI,$AZ107+BF$2+1,FALSE()))</f>
        <v>Not certain</v>
      </c>
      <c r="BG107" s="8" t="str">
        <f>IF($G107="P1",VLOOKUP($B107,'raw data'!$A:$JI,$AZ107+BG$2,FALSE()),VLOOKUP($B107,'raw data'!$A:$JI,$AZ107+BG$2+1,FALSE()))</f>
        <v>Not certain</v>
      </c>
      <c r="BH107" s="8" t="str">
        <f>IF($G107="P1",IF($E107="Tabular",VLOOKUP($B107,'raw data'!$A:$JI,$AZ107+BH$2+2,FALSE()),VLOOKUP($B107,'raw data'!$A:$JI,$AZ107+BH$2,FALSE())),"-99")</f>
        <v>-99</v>
      </c>
      <c r="BI107" s="8" t="str">
        <f>IF($G107="P2",IF($E107="Tabular",VLOOKUP($B107,'raw data'!$A:$JI,$AZ107+BI$2+2,FALSE()),VLOOKUP($B107,'raw data'!$A:$JI,$AZ107+BI$2,FALSE())),"-99")</f>
        <v>Strongly disagree</v>
      </c>
      <c r="BJ107" s="8" t="str">
        <f>IF(G107="P1",IF($E107="Tabular",VLOOKUP($B107,'raw data'!$A:$JI,$AZ107+BJ$2+2,FALSE()),VLOOKUP($B107,'raw data'!$A:$JI,$AZ107+BJ$2,FALSE())),IF($E107="Tabular",VLOOKUP($B107,'raw data'!$A:$JI,$AZ107+BJ$2+3,FALSE()),VLOOKUP($B107,'raw data'!$A:$JI,$AZ107+BJ$2+1,FALSE())))</f>
        <v>Strongly disagree</v>
      </c>
      <c r="BK107" s="8" t="str">
        <f>IF(G107="P1",VLOOKUP($B107,'raw data'!$A:$JI,$AZ107+BK$2,FALSE()),VLOOKUP($B107,'raw data'!$A:$JI,$AZ107+BK$2+1,FALSE()))</f>
        <v>Strongly disagree</v>
      </c>
    </row>
    <row r="108" spans="1:63" x14ac:dyDescent="0.2">
      <c r="A108" s="8" t="str">
        <f t="shared" si="9"/>
        <v>R_u34Bwyr1na9Q3dL-P1</v>
      </c>
      <c r="B108" s="8" t="s">
        <v>759</v>
      </c>
      <c r="C108" s="8">
        <f>VLOOKUP($B108,'raw data'!$A:$JI,7,FALSE())</f>
        <v>2444</v>
      </c>
      <c r="D108" s="8" t="str">
        <f>VLOOKUP($B108,'raw data'!$A:$JI,268,FALSE())</f>
        <v>UML-G1</v>
      </c>
      <c r="E108" s="8" t="str">
        <f t="shared" si="10"/>
        <v>UML</v>
      </c>
      <c r="F108" s="8" t="str">
        <f t="shared" si="11"/>
        <v>G1</v>
      </c>
      <c r="G108" s="8" t="s">
        <v>534</v>
      </c>
      <c r="H108" s="8">
        <f>VLOOKUP($B108,'raw data'!$A:$JI,21,FALSE())</f>
        <v>76.650000000000006</v>
      </c>
      <c r="I108" s="8">
        <f>VLOOKUP($B108,'raw data'!$A:$JI,26,FALSE())</f>
        <v>7.5810000000000004</v>
      </c>
      <c r="J108" s="8">
        <f>VLOOKUP($B108,'raw data'!$A:$JI,27+J$2,FALSE())</f>
        <v>27</v>
      </c>
      <c r="K108" s="8" t="str">
        <f>VLOOKUP($B108,'raw data'!$A:$JI,27+K$2,FALSE())</f>
        <v>Male</v>
      </c>
      <c r="L108" s="8" t="str">
        <f>VLOOKUP($B108,'raw data'!$A:$JI,27+L$2,FALSE())</f>
        <v>No</v>
      </c>
      <c r="M108" s="8" t="str">
        <f>VLOOKUP($B108,'raw data'!$A:$JI,27+M$2,FALSE())</f>
        <v>Proficient (C2)</v>
      </c>
      <c r="N108" s="8">
        <f>VLOOKUP($B108,'raw data'!$A:$JI,27+N$2,FALSE())</f>
        <v>8</v>
      </c>
      <c r="O108" s="8" t="str">
        <f>VLOOKUP($B108,'raw data'!$A:$JI,27+O$2,FALSE())</f>
        <v>Industrial Design, Biomedical Engineering, Management of Technology, Cyber Security</v>
      </c>
      <c r="P108" s="8" t="str">
        <f>VLOOKUP($B108,'raw data'!$A:$JI,27+P$2,FALSE())</f>
        <v>Yes</v>
      </c>
      <c r="Q108" s="8">
        <f>VLOOKUP($B108,'raw data'!$A:$JI,27+Q$2,FALSE())</f>
        <v>5</v>
      </c>
      <c r="R108" s="8" t="str">
        <f>VLOOKUP($B108,'raw data'!$A:$JI,27+R$2,FALSE())</f>
        <v>Managing an employee base of 300+ people, managing events with teams of up to about 70 people.</v>
      </c>
      <c r="S108" s="8" t="str">
        <f>VLOOKUP($B108,'raw data'!$A:$JI,27+S$2,FALSE())</f>
        <v>No</v>
      </c>
      <c r="T108" s="8">
        <f>VLOOKUP($B108,'raw data'!$A:$JI,27+T$2,FALSE())</f>
        <v>0</v>
      </c>
      <c r="U108" s="8" t="str">
        <f>VLOOKUP($B108,'raw data'!$A:$JI,27+U$2,FALSE())</f>
        <v>None</v>
      </c>
      <c r="V108" s="8">
        <f>VLOOKUP($B108,'raw data'!$A:$JI,27+V$2,FALSE())</f>
        <v>-99</v>
      </c>
      <c r="W108" s="8" t="str">
        <f>VLOOKUP($B108,'raw data'!$A:$JI,27+W$2,FALSE())</f>
        <v>Novice</v>
      </c>
      <c r="X108" s="8" t="str">
        <f>VLOOKUP($B108,'raw data'!$A:$JI,27+X$2,FALSE())</f>
        <v>Novice</v>
      </c>
      <c r="Y108" s="8" t="str">
        <f>VLOOKUP($B108,'raw data'!$A:$JI,27+Y$2,FALSE())</f>
        <v>Novice</v>
      </c>
      <c r="Z108" s="8" t="str">
        <f>VLOOKUP($B108,'raw data'!$A:$JI,27+Z$2,FALSE())</f>
        <v>Novice</v>
      </c>
      <c r="AA108" s="8" t="str">
        <f>VLOOKUP($B108,'raw data'!$A:$JI,27+AA$2,FALSE())</f>
        <v>Novice</v>
      </c>
      <c r="AB108" s="8" t="str">
        <f>VLOOKUP($B108,'raw data'!$A:$JI,27+AB$2,FALSE())</f>
        <v>Competent</v>
      </c>
      <c r="AC108" s="8" t="str">
        <f>VLOOKUP($B108,'raw data'!$A:$JI,27+AC$2,FALSE())</f>
        <v>Competent</v>
      </c>
      <c r="AD108" s="8" t="str">
        <f>VLOOKUP($B108,'raw data'!$A:$JI,27+AD$2,FALSE())</f>
        <v>Novice</v>
      </c>
      <c r="AE108" s="8">
        <f>IF($G108="P1",VLOOKUP($B108,'raw data'!$A:$JI,ColumnsReferences!$B$2,FALSE()),VLOOKUP($B108,'raw data'!$A:$JI,ColumnsReferences!$C$2,FALSE()))</f>
        <v>449.36900000000003</v>
      </c>
      <c r="AF108" s="8">
        <f>IF($G108="P1",VLOOKUP($D108,ColumnsReferences!$A:$C,2,FALSE()),VLOOKUP($D108,ColumnsReferences!$A:$C,3,FALSE()))</f>
        <v>55</v>
      </c>
      <c r="AG108" s="8">
        <f>VLOOKUP($B108,'raw data'!$A:$JI,$AF108,FALSE())</f>
        <v>744.40499999999997</v>
      </c>
      <c r="AH108" s="8" t="str">
        <f>VLOOKUP($B108,'raw data'!$A:$JI,$AF108+AH$2,FALSE())</f>
        <v>Minor,Online banking service goes down</v>
      </c>
      <c r="AI108" s="8" t="str">
        <f>VLOOKUP($B108,'raw data'!$A:$JI,$AF108+AI$2,FALSE())</f>
        <v>Sure</v>
      </c>
      <c r="AJ108" s="8" t="str">
        <f>VLOOKUP($B108,'raw data'!$A:$JI,$AF108+AJ$2,FALSE())</f>
        <v>On average</v>
      </c>
      <c r="AK108" s="8" t="str">
        <f>VLOOKUP($B108,'raw data'!$A:$JI,$AF108+AK$2,FALSE())</f>
        <v>Availability of service,Integrity of account data</v>
      </c>
      <c r="AL108" s="8" t="str">
        <f>VLOOKUP($B108,'raw data'!$A:$JI,$AF108+AL$2,FALSE())</f>
        <v>Very sure</v>
      </c>
      <c r="AM108" s="8" t="str">
        <f>VLOOKUP($B108,'raw data'!$A:$JI,$AF108+AM$2,FALSE())</f>
        <v>Simple</v>
      </c>
      <c r="AN108" s="8" t="str">
        <f>VLOOKUP($B108,'raw data'!$A:$JI,$AF108+AN$2,FALSE())</f>
        <v>Regularly inform customers about security best practices</v>
      </c>
      <c r="AO108" s="8" t="str">
        <f>VLOOKUP($B108,'raw data'!$A:$JI,$AF108+AO$2,FALSE())</f>
        <v>Sure enough</v>
      </c>
      <c r="AP108" s="8" t="str">
        <f>VLOOKUP($B108,'raw data'!$A:$JI,$AF108+AP$2,FALSE())</f>
        <v>Simple</v>
      </c>
      <c r="AQ108" s="8" t="str">
        <f>VLOOKUP($B108,'raw data'!$A:$JI,$AF108+AQ$2,FALSE())</f>
        <v>Severe</v>
      </c>
      <c r="AR108" s="8" t="str">
        <f>VLOOKUP($B108,'raw data'!$A:$JI,$AF108+AR$2,FALSE())</f>
        <v>Very sure</v>
      </c>
      <c r="AS108" s="8" t="str">
        <f>VLOOKUP($B108,'raw data'!$A:$JI,$AF108+AS$2,FALSE())</f>
        <v>Very simple</v>
      </c>
      <c r="AT108" s="8" t="str">
        <f>VLOOKUP($B108,'raw data'!$A:$JI,$AF108+AT$2,FALSE())</f>
        <v>Online banking service goes down,Unauthorized transaction via Poste App</v>
      </c>
      <c r="AU108" s="8" t="str">
        <f>VLOOKUP($B108,'raw data'!$A:$JI,$AF108+AU$2,FALSE())</f>
        <v>Very sure</v>
      </c>
      <c r="AV108" s="8" t="str">
        <f>VLOOKUP($B108,'raw data'!$A:$JI,$AF108+AV$2,FALSE())</f>
        <v>Very simple</v>
      </c>
      <c r="AW108" s="8" t="str">
        <f>VLOOKUP($B108,'raw data'!$A:$JI,$AF108+AW$2,FALSE())</f>
        <v>Minor</v>
      </c>
      <c r="AX108" s="8" t="str">
        <f>VLOOKUP($B108,'raw data'!$A:$JI,$AF108+AX$2,FALSE())</f>
        <v>Sure</v>
      </c>
      <c r="AY108" s="8" t="str">
        <f>VLOOKUP($B108,'raw data'!$A:$JI,$AF108+AY$2,FALSE())</f>
        <v>On average</v>
      </c>
      <c r="AZ108" s="8">
        <f>IF($G108="P1",ColumnsReferences!$B$9,ColumnsReferences!$C$9)</f>
        <v>99</v>
      </c>
      <c r="BA108" s="8">
        <f>VLOOKUP($B108,'raw data'!$A:$JI,$AZ108,FALSE())</f>
        <v>43.131999999999998</v>
      </c>
      <c r="BB108" s="8" t="str">
        <f>IF($G108="P2",VLOOKUP($B108,'raw data'!$A:$JI,$AZ108+2,FALSE()),"-99")</f>
        <v>-99</v>
      </c>
      <c r="BC108" s="8" t="str">
        <f>IF($G108="P1",VLOOKUP($B108,'raw data'!$A:$JI,$AZ108+BC$2,FALSE()),VLOOKUP($B108,'raw data'!$A:$JI,$AZ108+BC$2+1,FALSE()))</f>
        <v>Strongly agree</v>
      </c>
      <c r="BD108" s="8" t="str">
        <f>IF($G108="P1",VLOOKUP($B108,'raw data'!$A:$JI,$AZ108+BD$2,FALSE()),VLOOKUP($B108,'raw data'!$A:$JI,$AZ108+BD$2+1,FALSE()))</f>
        <v>Strongly agree</v>
      </c>
      <c r="BE108" s="8" t="str">
        <f>IF($G108="P1",VLOOKUP($B108,'raw data'!$A:$JI,$AZ108+BE$2,FALSE()),VLOOKUP($B108,'raw data'!$A:$JI,$AZ108+BE$2+1,FALSE()))</f>
        <v>Strongly agree</v>
      </c>
      <c r="BF108" s="8" t="str">
        <f>IF($G108="P1",VLOOKUP($B108,'raw data'!$A:$JI,$AZ108+BF$2,FALSE()),VLOOKUP($B108,'raw data'!$A:$JI,$AZ108+BF$2+1,FALSE()))</f>
        <v>Agree</v>
      </c>
      <c r="BG108" s="8" t="str">
        <f>IF($G108="P1",VLOOKUP($B108,'raw data'!$A:$JI,$AZ108+BG$2,FALSE()),VLOOKUP($B108,'raw data'!$A:$JI,$AZ108+BG$2+1,FALSE()))</f>
        <v>Not certain</v>
      </c>
      <c r="BH108" s="8" t="str">
        <f>IF($G108="P1",IF($E108="Tabular",VLOOKUP($B108,'raw data'!$A:$JI,$AZ108+BH$2+2,FALSE()),VLOOKUP($B108,'raw data'!$A:$JI,$AZ108+BH$2,FALSE())),"-99")</f>
        <v>Agree</v>
      </c>
      <c r="BI108" s="8" t="str">
        <f>IF($G108="P2",IF($E108="Tabular",VLOOKUP($B108,'raw data'!$A:$JI,$AZ108+BI$2+2,FALSE()),VLOOKUP($B108,'raw data'!$A:$JI,$AZ108+BI$2,FALSE())),"-99")</f>
        <v>-99</v>
      </c>
      <c r="BJ108" s="8" t="str">
        <f>IF(G108="P1",IF($E108="Tabular",VLOOKUP($B108,'raw data'!$A:$JI,$AZ108+BJ$2+2,FALSE()),VLOOKUP($B108,'raw data'!$A:$JI,$AZ108+BJ$2,FALSE())),IF($E108="Tabular",VLOOKUP($B108,'raw data'!$A:$JI,$AZ108+BJ$2+3,FALSE()),VLOOKUP($B108,'raw data'!$A:$JI,$AZ108+BJ$2+1,FALSE())))</f>
        <v>Agree</v>
      </c>
      <c r="BK108" s="8" t="str">
        <f>IF(G108="P1",VLOOKUP($B108,'raw data'!$A:$JI,$AZ108+BK$2,FALSE()),VLOOKUP($B108,'raw data'!$A:$JI,$AZ108+BK$2+1,FALSE()))</f>
        <v>Agree</v>
      </c>
    </row>
    <row r="109" spans="1:63" x14ac:dyDescent="0.2">
      <c r="A109" s="8" t="str">
        <f t="shared" si="9"/>
        <v>R_u34Bwyr1na9Q3dL-P2</v>
      </c>
      <c r="B109" s="8" t="s">
        <v>759</v>
      </c>
      <c r="C109" s="8">
        <f>VLOOKUP($B109,'raw data'!$A:$JI,7,FALSE())</f>
        <v>2444</v>
      </c>
      <c r="D109" s="8" t="str">
        <f>VLOOKUP($B109,'raw data'!$A:$JI,268,FALSE())</f>
        <v>UML-G1</v>
      </c>
      <c r="E109" s="8" t="str">
        <f t="shared" si="10"/>
        <v>UML</v>
      </c>
      <c r="F109" s="8" t="str">
        <f t="shared" si="11"/>
        <v>G1</v>
      </c>
      <c r="G109" s="10" t="s">
        <v>536</v>
      </c>
      <c r="H109" s="8">
        <f>VLOOKUP($B109,'raw data'!$A:$JI,21,FALSE())</f>
        <v>76.650000000000006</v>
      </c>
      <c r="I109" s="8">
        <f>VLOOKUP($B109,'raw data'!$A:$JI,26,FALSE())</f>
        <v>7.5810000000000004</v>
      </c>
      <c r="J109" s="8">
        <f>VLOOKUP($B109,'raw data'!$A:$JI,27+J$2,FALSE())</f>
        <v>27</v>
      </c>
      <c r="K109" s="8" t="str">
        <f>VLOOKUP($B109,'raw data'!$A:$JI,27+K$2,FALSE())</f>
        <v>Male</v>
      </c>
      <c r="L109" s="8" t="str">
        <f>VLOOKUP($B109,'raw data'!$A:$JI,27+L$2,FALSE())</f>
        <v>No</v>
      </c>
      <c r="M109" s="8" t="str">
        <f>VLOOKUP($B109,'raw data'!$A:$JI,27+M$2,FALSE())</f>
        <v>Proficient (C2)</v>
      </c>
      <c r="N109" s="8">
        <f>VLOOKUP($B109,'raw data'!$A:$JI,27+N$2,FALSE())</f>
        <v>8</v>
      </c>
      <c r="O109" s="8" t="str">
        <f>VLOOKUP($B109,'raw data'!$A:$JI,27+O$2,FALSE())</f>
        <v>Industrial Design, Biomedical Engineering, Management of Technology, Cyber Security</v>
      </c>
      <c r="P109" s="8" t="str">
        <f>VLOOKUP($B109,'raw data'!$A:$JI,27+P$2,FALSE())</f>
        <v>Yes</v>
      </c>
      <c r="Q109" s="8">
        <f>VLOOKUP($B109,'raw data'!$A:$JI,27+Q$2,FALSE())</f>
        <v>5</v>
      </c>
      <c r="R109" s="8" t="str">
        <f>VLOOKUP($B109,'raw data'!$A:$JI,27+R$2,FALSE())</f>
        <v>Managing an employee base of 300+ people, managing events with teams of up to about 70 people.</v>
      </c>
      <c r="S109" s="8" t="str">
        <f>VLOOKUP($B109,'raw data'!$A:$JI,27+S$2,FALSE())</f>
        <v>No</v>
      </c>
      <c r="T109" s="8">
        <f>VLOOKUP($B109,'raw data'!$A:$JI,27+T$2,FALSE())</f>
        <v>0</v>
      </c>
      <c r="U109" s="8" t="str">
        <f>VLOOKUP($B109,'raw data'!$A:$JI,27+U$2,FALSE())</f>
        <v>None</v>
      </c>
      <c r="V109" s="8">
        <f>VLOOKUP($B109,'raw data'!$A:$JI,27+V$2,FALSE())</f>
        <v>-99</v>
      </c>
      <c r="W109" s="8" t="str">
        <f>VLOOKUP($B109,'raw data'!$A:$JI,27+W$2,FALSE())</f>
        <v>Novice</v>
      </c>
      <c r="X109" s="8" t="str">
        <f>VLOOKUP($B109,'raw data'!$A:$JI,27+X$2,FALSE())</f>
        <v>Novice</v>
      </c>
      <c r="Y109" s="8" t="str">
        <f>VLOOKUP($B109,'raw data'!$A:$JI,27+Y$2,FALSE())</f>
        <v>Novice</v>
      </c>
      <c r="Z109" s="8" t="str">
        <f>VLOOKUP($B109,'raw data'!$A:$JI,27+Z$2,FALSE())</f>
        <v>Novice</v>
      </c>
      <c r="AA109" s="8" t="str">
        <f>VLOOKUP($B109,'raw data'!$A:$JI,27+AA$2,FALSE())</f>
        <v>Novice</v>
      </c>
      <c r="AB109" s="8" t="str">
        <f>VLOOKUP($B109,'raw data'!$A:$JI,27+AB$2,FALSE())</f>
        <v>Competent</v>
      </c>
      <c r="AC109" s="8" t="str">
        <f>VLOOKUP($B109,'raw data'!$A:$JI,27+AC$2,FALSE())</f>
        <v>Competent</v>
      </c>
      <c r="AD109" s="8" t="str">
        <f>VLOOKUP($B109,'raw data'!$A:$JI,27+AD$2,FALSE())</f>
        <v>Novice</v>
      </c>
      <c r="AE109" s="8">
        <f>IF($G109="P1",VLOOKUP($B109,'raw data'!$A:$JI,ColumnsReferences!$B$2,FALSE()),VLOOKUP($B109,'raw data'!$A:$JI,ColumnsReferences!$C$2,FALSE()))</f>
        <v>300.00299999999999</v>
      </c>
      <c r="AF109" s="8">
        <f>IF($G109="P1",VLOOKUP($D109,ColumnsReferences!$A:$C,2,FALSE()),VLOOKUP($D109,ColumnsReferences!$A:$C,3,FALSE()))</f>
        <v>122</v>
      </c>
      <c r="AG109" s="8">
        <f>VLOOKUP($B109,'raw data'!$A:$JI,$AF109,FALSE())</f>
        <v>526.327</v>
      </c>
      <c r="AH109" s="8" t="str">
        <f>VLOOKUP($B109,'raw data'!$A:$JI,$AF109+AH$2,FALSE())</f>
        <v>Poor security awareness,Weak malware protection</v>
      </c>
      <c r="AI109" s="8" t="str">
        <f>VLOOKUP($B109,'raw data'!$A:$JI,$AF109+AI$2,FALSE())</f>
        <v>Sure enough</v>
      </c>
      <c r="AJ109" s="8" t="str">
        <f>VLOOKUP($B109,'raw data'!$A:$JI,$AF109+AJ$2,FALSE())</f>
        <v>Difficult</v>
      </c>
      <c r="AK109" s="8" t="str">
        <f>VLOOKUP($B109,'raw data'!$A:$JI,$AF109+AK$2,FALSE())</f>
        <v>Unauthorized access to customer account via web application</v>
      </c>
      <c r="AL109" s="8" t="str">
        <f>VLOOKUP($B109,'raw data'!$A:$JI,$AF109+AL$2,FALSE())</f>
        <v>Not sure enough</v>
      </c>
      <c r="AM109" s="8" t="str">
        <f>VLOOKUP($B109,'raw data'!$A:$JI,$AF109+AM$2,FALSE())</f>
        <v>Difficult</v>
      </c>
      <c r="AN109" s="8" t="str">
        <f>VLOOKUP($B109,'raw data'!$A:$JI,$AF109+AN$2,FALSE())</f>
        <v>Keylogger installed on computer,Spear-phishing attack on customers</v>
      </c>
      <c r="AO109" s="8" t="str">
        <f>VLOOKUP($B109,'raw data'!$A:$JI,$AF109+AO$2,FALSE())</f>
        <v>Sure enough</v>
      </c>
      <c r="AP109" s="8" t="str">
        <f>VLOOKUP($B109,'raw data'!$A:$JI,$AF109+AP$2,FALSE())</f>
        <v>On average</v>
      </c>
      <c r="AQ109" s="8" t="str">
        <f>VLOOKUP($B109,'raw data'!$A:$JI,$AF109+AQ$2,FALSE())</f>
        <v>Cyber criminal,Hacker,System failure</v>
      </c>
      <c r="AR109" s="8" t="str">
        <f>VLOOKUP($B109,'raw data'!$A:$JI,$AF109+AR$2,FALSE())</f>
        <v>Sure enough</v>
      </c>
      <c r="AS109" s="8" t="str">
        <f>VLOOKUP($B109,'raw data'!$A:$JI,$AF109+AS$2,FALSE())</f>
        <v>Difficult</v>
      </c>
      <c r="AT109" s="8" t="str">
        <f>VLOOKUP($B109,'raw data'!$A:$JI,$AF109+AT$2,FALSE())</f>
        <v>Unlikely</v>
      </c>
      <c r="AU109" s="8" t="str">
        <f>VLOOKUP($B109,'raw data'!$A:$JI,$AF109+AU$2,FALSE())</f>
        <v>Sure enough</v>
      </c>
      <c r="AV109" s="8" t="str">
        <f>VLOOKUP($B109,'raw data'!$A:$JI,$AF109+AV$2,FALSE())</f>
        <v>On average</v>
      </c>
      <c r="AW109" s="8" t="str">
        <f>VLOOKUP($B109,'raw data'!$A:$JI,$AF109+AW$2,FALSE())</f>
        <v>Insufficient resilience,Lack of mechanisms for authentication of app,Poor security awareness</v>
      </c>
      <c r="AX109" s="8" t="str">
        <f>VLOOKUP($B109,'raw data'!$A:$JI,$AF109+AX$2,FALSE())</f>
        <v>Not sure enough</v>
      </c>
      <c r="AY109" s="8" t="str">
        <f>VLOOKUP($B109,'raw data'!$A:$JI,$AF109+AY$2,FALSE())</f>
        <v>Difficult</v>
      </c>
      <c r="AZ109" s="8">
        <f>IF($G109="P1",ColumnsReferences!$B$9,ColumnsReferences!$C$9)</f>
        <v>166</v>
      </c>
      <c r="BA109" s="8">
        <f>VLOOKUP($B109,'raw data'!$A:$JI,$AZ109,FALSE())</f>
        <v>36.759</v>
      </c>
      <c r="BB109" s="8" t="str">
        <f>IF($G109="P2",VLOOKUP($B109,'raw data'!$A:$JI,$AZ109+2,FALSE()),"-99")</f>
        <v>Disagree</v>
      </c>
      <c r="BC109" s="8" t="str">
        <f>IF($G109="P1",VLOOKUP($B109,'raw data'!$A:$JI,$AZ109+BC$2,FALSE()),VLOOKUP($B109,'raw data'!$A:$JI,$AZ109+BC$2+1,FALSE()))</f>
        <v>Strongly agree</v>
      </c>
      <c r="BD109" s="8" t="str">
        <f>IF($G109="P1",VLOOKUP($B109,'raw data'!$A:$JI,$AZ109+BD$2,FALSE()),VLOOKUP($B109,'raw data'!$A:$JI,$AZ109+BD$2+1,FALSE()))</f>
        <v>Strongly agree</v>
      </c>
      <c r="BE109" s="8" t="str">
        <f>IF($G109="P1",VLOOKUP($B109,'raw data'!$A:$JI,$AZ109+BE$2,FALSE()),VLOOKUP($B109,'raw data'!$A:$JI,$AZ109+BE$2+1,FALSE()))</f>
        <v>Strongly agree</v>
      </c>
      <c r="BF109" s="8" t="str">
        <f>IF($G109="P1",VLOOKUP($B109,'raw data'!$A:$JI,$AZ109+BF$2,FALSE()),VLOOKUP($B109,'raw data'!$A:$JI,$AZ109+BF$2+1,FALSE()))</f>
        <v>Strongly agree</v>
      </c>
      <c r="BG109" s="8" t="str">
        <f>IF($G109="P1",VLOOKUP($B109,'raw data'!$A:$JI,$AZ109+BG$2,FALSE()),VLOOKUP($B109,'raw data'!$A:$JI,$AZ109+BG$2+1,FALSE()))</f>
        <v>Disagree</v>
      </c>
      <c r="BH109" s="8" t="str">
        <f>IF($G109="P1",IF($E109="Tabular",VLOOKUP($B109,'raw data'!$A:$JI,$AZ109+BH$2+2,FALSE()),VLOOKUP($B109,'raw data'!$A:$JI,$AZ109+BH$2,FALSE())),"-99")</f>
        <v>-99</v>
      </c>
      <c r="BI109" s="8" t="str">
        <f>IF($G109="P2",IF($E109="Tabular",VLOOKUP($B109,'raw data'!$A:$JI,$AZ109+BI$2+2,FALSE()),VLOOKUP($B109,'raw data'!$A:$JI,$AZ109+BI$2,FALSE())),"-99")</f>
        <v>Not certain</v>
      </c>
      <c r="BJ109" s="8" t="str">
        <f>IF(G109="P1",IF($E109="Tabular",VLOOKUP($B109,'raw data'!$A:$JI,$AZ109+BJ$2+2,FALSE()),VLOOKUP($B109,'raw data'!$A:$JI,$AZ109+BJ$2,FALSE())),IF($E109="Tabular",VLOOKUP($B109,'raw data'!$A:$JI,$AZ109+BJ$2+3,FALSE()),VLOOKUP($B109,'raw data'!$A:$JI,$AZ109+BJ$2+1,FALSE())))</f>
        <v>Agree</v>
      </c>
      <c r="BK109" s="8" t="str">
        <f>IF(G109="P1",VLOOKUP($B109,'raw data'!$A:$JI,$AZ109+BK$2,FALSE()),VLOOKUP($B109,'raw data'!$A:$JI,$AZ109+BK$2+1,FALSE()))</f>
        <v>Agree</v>
      </c>
    </row>
    <row r="110" spans="1:63" x14ac:dyDescent="0.2">
      <c r="A110" s="8" t="str">
        <f t="shared" si="9"/>
        <v>R_u8jabVDokDMB2X7-P1</v>
      </c>
      <c r="B110" s="8" t="s">
        <v>700</v>
      </c>
      <c r="C110" s="8">
        <f>VLOOKUP($B110,'raw data'!$A:$JI,7,FALSE())</f>
        <v>2293</v>
      </c>
      <c r="D110" s="8" t="str">
        <f>VLOOKUP($B110,'raw data'!$A:$JI,268,FALSE())</f>
        <v>UML-G1</v>
      </c>
      <c r="E110" s="8" t="str">
        <f t="shared" si="10"/>
        <v>UML</v>
      </c>
      <c r="F110" s="8" t="str">
        <f t="shared" si="11"/>
        <v>G1</v>
      </c>
      <c r="G110" s="8" t="s">
        <v>534</v>
      </c>
      <c r="H110" s="8">
        <f>VLOOKUP($B110,'raw data'!$A:$JI,21,FALSE())</f>
        <v>91.998000000000005</v>
      </c>
      <c r="I110" s="8">
        <f>VLOOKUP($B110,'raw data'!$A:$JI,26,FALSE())</f>
        <v>6.327</v>
      </c>
      <c r="J110" s="8">
        <f>VLOOKUP($B110,'raw data'!$A:$JI,27+J$2,FALSE())</f>
        <v>23</v>
      </c>
      <c r="K110" s="8" t="str">
        <f>VLOOKUP($B110,'raw data'!$A:$JI,27+K$2,FALSE())</f>
        <v>Male</v>
      </c>
      <c r="L110" s="8" t="str">
        <f>VLOOKUP($B110,'raw data'!$A:$JI,27+L$2,FALSE())</f>
        <v>No</v>
      </c>
      <c r="M110" s="8" t="str">
        <f>VLOOKUP($B110,'raw data'!$A:$JI,27+M$2,FALSE())</f>
        <v>Proficient (C2)</v>
      </c>
      <c r="N110" s="8">
        <f>VLOOKUP($B110,'raw data'!$A:$JI,27+N$2,FALSE())</f>
        <v>4</v>
      </c>
      <c r="O110" s="8" t="str">
        <f>VLOOKUP($B110,'raw data'!$A:$JI,27+O$2,FALSE())</f>
        <v>Computer Science, Mathematics, Cyber Security</v>
      </c>
      <c r="P110" s="8" t="str">
        <f>VLOOKUP($B110,'raw data'!$A:$JI,27+P$2,FALSE())</f>
        <v>Yes</v>
      </c>
      <c r="Q110" s="8">
        <f>VLOOKUP($B110,'raw data'!$A:$JI,27+Q$2,FALSE())</f>
        <v>1</v>
      </c>
      <c r="R110" s="8" t="str">
        <f>VLOOKUP($B110,'raw data'!$A:$JI,27+R$2,FALSE())</f>
        <v>Technology Analyst</v>
      </c>
      <c r="S110" s="8" t="str">
        <f>VLOOKUP($B110,'raw data'!$A:$JI,27+S$2,FALSE())</f>
        <v>No</v>
      </c>
      <c r="T110" s="8">
        <f>VLOOKUP($B110,'raw data'!$A:$JI,27+T$2,FALSE())</f>
        <v>0</v>
      </c>
      <c r="U110" s="8" t="str">
        <f>VLOOKUP($B110,'raw data'!$A:$JI,27+U$2,FALSE())</f>
        <v>None</v>
      </c>
      <c r="V110" s="8">
        <f>VLOOKUP($B110,'raw data'!$A:$JI,27+V$2,FALSE())</f>
        <v>-99</v>
      </c>
      <c r="W110" s="8" t="str">
        <f>VLOOKUP($B110,'raw data'!$A:$JI,27+W$2,FALSE())</f>
        <v>Proficient</v>
      </c>
      <c r="X110" s="8" t="str">
        <f>VLOOKUP($B110,'raw data'!$A:$JI,27+X$2,FALSE())</f>
        <v>Beginner</v>
      </c>
      <c r="Y110" s="8" t="str">
        <f>VLOOKUP($B110,'raw data'!$A:$JI,27+Y$2,FALSE())</f>
        <v>Proficient</v>
      </c>
      <c r="Z110" s="8" t="str">
        <f>VLOOKUP($B110,'raw data'!$A:$JI,27+Z$2,FALSE())</f>
        <v>Beginner</v>
      </c>
      <c r="AA110" s="8" t="str">
        <f>VLOOKUP($B110,'raw data'!$A:$JI,27+AA$2,FALSE())</f>
        <v>Novice</v>
      </c>
      <c r="AB110" s="8" t="str">
        <f>VLOOKUP($B110,'raw data'!$A:$JI,27+AB$2,FALSE())</f>
        <v>Competent</v>
      </c>
      <c r="AC110" s="8" t="str">
        <f>VLOOKUP($B110,'raw data'!$A:$JI,27+AC$2,FALSE())</f>
        <v>Competent</v>
      </c>
      <c r="AD110" s="8" t="str">
        <f>VLOOKUP($B110,'raw data'!$A:$JI,27+AD$2,FALSE())</f>
        <v>Proficient</v>
      </c>
      <c r="AE110" s="8">
        <f>IF($G110="P1",VLOOKUP($B110,'raw data'!$A:$JI,ColumnsReferences!$B$2,FALSE()),VLOOKUP($B110,'raw data'!$A:$JI,ColumnsReferences!$C$2,FALSE()))</f>
        <v>469.19099999999997</v>
      </c>
      <c r="AF110" s="8">
        <f>IF($G110="P1",VLOOKUP($D110,ColumnsReferences!$A:$C,2,FALSE()),VLOOKUP($D110,ColumnsReferences!$A:$C,3,FALSE()))</f>
        <v>55</v>
      </c>
      <c r="AG110" s="8">
        <f>VLOOKUP($B110,'raw data'!$A:$JI,$AF110,FALSE())</f>
        <v>861.49199999999996</v>
      </c>
      <c r="AH110" s="8" t="str">
        <f>VLOOKUP($B110,'raw data'!$A:$JI,$AF110+AH$2,FALSE())</f>
        <v>Minor</v>
      </c>
      <c r="AI110" s="8" t="str">
        <f>VLOOKUP($B110,'raw data'!$A:$JI,$AF110+AI$2,FALSE())</f>
        <v>Sure enough</v>
      </c>
      <c r="AJ110" s="8" t="str">
        <f>VLOOKUP($B110,'raw data'!$A:$JI,$AF110+AJ$2,FALSE())</f>
        <v>Simple</v>
      </c>
      <c r="AK110" s="8" t="str">
        <f>VLOOKUP($B110,'raw data'!$A:$JI,$AF110+AK$2,FALSE())</f>
        <v>Availability of service,Integrity of account data</v>
      </c>
      <c r="AL110" s="8" t="str">
        <f>VLOOKUP($B110,'raw data'!$A:$JI,$AF110+AL$2,FALSE())</f>
        <v>Very sure</v>
      </c>
      <c r="AM110" s="8" t="str">
        <f>VLOOKUP($B110,'raw data'!$A:$JI,$AF110+AM$2,FALSE())</f>
        <v>Very simple</v>
      </c>
      <c r="AN110" s="8" t="str">
        <f>VLOOKUP($B110,'raw data'!$A:$JI,$AF110+AN$2,FALSE())</f>
        <v>Regularly inform customers about security best practices</v>
      </c>
      <c r="AO110" s="8" t="str">
        <f>VLOOKUP($B110,'raw data'!$A:$JI,$AF110+AO$2,FALSE())</f>
        <v>Sure</v>
      </c>
      <c r="AP110" s="8" t="str">
        <f>VLOOKUP($B110,'raw data'!$A:$JI,$AF110+AP$2,FALSE())</f>
        <v>Simple</v>
      </c>
      <c r="AQ110" s="8" t="str">
        <f>VLOOKUP($B110,'raw data'!$A:$JI,$AF110+AQ$2,FALSE())</f>
        <v>Severe</v>
      </c>
      <c r="AR110" s="8" t="str">
        <f>VLOOKUP($B110,'raw data'!$A:$JI,$AF110+AR$2,FALSE())</f>
        <v>Very sure</v>
      </c>
      <c r="AS110" s="8" t="str">
        <f>VLOOKUP($B110,'raw data'!$A:$JI,$AF110+AS$2,FALSE())</f>
        <v>Very simple</v>
      </c>
      <c r="AT110" s="8" t="str">
        <f>VLOOKUP($B110,'raw data'!$A:$JI,$AF110+AT$2,FALSE())</f>
        <v>Online banking service goes down,Unauthorized transaction via web application</v>
      </c>
      <c r="AU110" s="8" t="str">
        <f>VLOOKUP($B110,'raw data'!$A:$JI,$AF110+AU$2,FALSE())</f>
        <v>Very sure</v>
      </c>
      <c r="AV110" s="8" t="str">
        <f>VLOOKUP($B110,'raw data'!$A:$JI,$AF110+AV$2,FALSE())</f>
        <v>Simple</v>
      </c>
      <c r="AW110" s="8" t="str">
        <f>VLOOKUP($B110,'raw data'!$A:$JI,$AF110+AW$2,FALSE())</f>
        <v>Minor</v>
      </c>
      <c r="AX110" s="8" t="str">
        <f>VLOOKUP($B110,'raw data'!$A:$JI,$AF110+AX$2,FALSE())</f>
        <v>Sure</v>
      </c>
      <c r="AY110" s="8" t="str">
        <f>VLOOKUP($B110,'raw data'!$A:$JI,$AF110+AY$2,FALSE())</f>
        <v>Very simple</v>
      </c>
      <c r="AZ110" s="8">
        <f>IF($G110="P1",ColumnsReferences!$B$9,ColumnsReferences!$C$9)</f>
        <v>99</v>
      </c>
      <c r="BA110" s="8">
        <f>VLOOKUP($B110,'raw data'!$A:$JI,$AZ110,FALSE())</f>
        <v>41.115000000000002</v>
      </c>
      <c r="BB110" s="8" t="str">
        <f>IF($G110="P2",VLOOKUP($B110,'raw data'!$A:$JI,$AZ110+2,FALSE()),"-99")</f>
        <v>-99</v>
      </c>
      <c r="BC110" s="8" t="str">
        <f>IF($G110="P1",VLOOKUP($B110,'raw data'!$A:$JI,$AZ110+BC$2,FALSE()),VLOOKUP($B110,'raw data'!$A:$JI,$AZ110+BC$2+1,FALSE()))</f>
        <v>Strongly agree</v>
      </c>
      <c r="BD110" s="8" t="str">
        <f>IF($G110="P1",VLOOKUP($B110,'raw data'!$A:$JI,$AZ110+BD$2,FALSE()),VLOOKUP($B110,'raw data'!$A:$JI,$AZ110+BD$2+1,FALSE()))</f>
        <v>Strongly agree</v>
      </c>
      <c r="BE110" s="8" t="str">
        <f>IF($G110="P1",VLOOKUP($B110,'raw data'!$A:$JI,$AZ110+BE$2,FALSE()),VLOOKUP($B110,'raw data'!$A:$JI,$AZ110+BE$2+1,FALSE()))</f>
        <v>Strongly agree</v>
      </c>
      <c r="BF110" s="8" t="str">
        <f>IF($G110="P1",VLOOKUP($B110,'raw data'!$A:$JI,$AZ110+BF$2,FALSE()),VLOOKUP($B110,'raw data'!$A:$JI,$AZ110+BF$2+1,FALSE()))</f>
        <v>Disagree</v>
      </c>
      <c r="BG110" s="8" t="str">
        <f>IF($G110="P1",VLOOKUP($B110,'raw data'!$A:$JI,$AZ110+BG$2,FALSE()),VLOOKUP($B110,'raw data'!$A:$JI,$AZ110+BG$2+1,FALSE()))</f>
        <v>Agree</v>
      </c>
      <c r="BH110" s="8" t="str">
        <f>IF($G110="P1",IF($E110="Tabular",VLOOKUP($B110,'raw data'!$A:$JI,$AZ110+BH$2+2,FALSE()),VLOOKUP($B110,'raw data'!$A:$JI,$AZ110+BH$2,FALSE())),"-99")</f>
        <v>Strongly agree</v>
      </c>
      <c r="BI110" s="8" t="str">
        <f>IF($G110="P2",IF($E110="Tabular",VLOOKUP($B110,'raw data'!$A:$JI,$AZ110+BI$2+2,FALSE()),VLOOKUP($B110,'raw data'!$A:$JI,$AZ110+BI$2,FALSE())),"-99")</f>
        <v>-99</v>
      </c>
      <c r="BJ110" s="8" t="str">
        <f>IF(G110="P1",IF($E110="Tabular",VLOOKUP($B110,'raw data'!$A:$JI,$AZ110+BJ$2+2,FALSE()),VLOOKUP($B110,'raw data'!$A:$JI,$AZ110+BJ$2,FALSE())),IF($E110="Tabular",VLOOKUP($B110,'raw data'!$A:$JI,$AZ110+BJ$2+3,FALSE()),VLOOKUP($B110,'raw data'!$A:$JI,$AZ110+BJ$2+1,FALSE())))</f>
        <v>Strongly agree</v>
      </c>
      <c r="BK110" s="8" t="str">
        <f>IF(G110="P1",VLOOKUP($B110,'raw data'!$A:$JI,$AZ110+BK$2,FALSE()),VLOOKUP($B110,'raw data'!$A:$JI,$AZ110+BK$2+1,FALSE()))</f>
        <v>Disagree</v>
      </c>
    </row>
    <row r="111" spans="1:63" x14ac:dyDescent="0.2">
      <c r="A111" s="8" t="str">
        <f t="shared" si="9"/>
        <v>R_u8jabVDokDMB2X7-P2</v>
      </c>
      <c r="B111" s="8" t="s">
        <v>700</v>
      </c>
      <c r="C111" s="8">
        <f>VLOOKUP($B111,'raw data'!$A:$JI,7,FALSE())</f>
        <v>2293</v>
      </c>
      <c r="D111" s="8" t="str">
        <f>VLOOKUP($B111,'raw data'!$A:$JI,268,FALSE())</f>
        <v>UML-G1</v>
      </c>
      <c r="E111" s="8" t="str">
        <f t="shared" si="10"/>
        <v>UML</v>
      </c>
      <c r="F111" s="8" t="str">
        <f t="shared" si="11"/>
        <v>G1</v>
      </c>
      <c r="G111" s="10" t="s">
        <v>536</v>
      </c>
      <c r="H111" s="8">
        <f>VLOOKUP($B111,'raw data'!$A:$JI,21,FALSE())</f>
        <v>91.998000000000005</v>
      </c>
      <c r="I111" s="8">
        <f>VLOOKUP($B111,'raw data'!$A:$JI,26,FALSE())</f>
        <v>6.327</v>
      </c>
      <c r="J111" s="8">
        <f>VLOOKUP($B111,'raw data'!$A:$JI,27+J$2,FALSE())</f>
        <v>23</v>
      </c>
      <c r="K111" s="8" t="str">
        <f>VLOOKUP($B111,'raw data'!$A:$JI,27+K$2,FALSE())</f>
        <v>Male</v>
      </c>
      <c r="L111" s="8" t="str">
        <f>VLOOKUP($B111,'raw data'!$A:$JI,27+L$2,FALSE())</f>
        <v>No</v>
      </c>
      <c r="M111" s="8" t="str">
        <f>VLOOKUP($B111,'raw data'!$A:$JI,27+M$2,FALSE())</f>
        <v>Proficient (C2)</v>
      </c>
      <c r="N111" s="8">
        <f>VLOOKUP($B111,'raw data'!$A:$JI,27+N$2,FALSE())</f>
        <v>4</v>
      </c>
      <c r="O111" s="8" t="str">
        <f>VLOOKUP($B111,'raw data'!$A:$JI,27+O$2,FALSE())</f>
        <v>Computer Science, Mathematics, Cyber Security</v>
      </c>
      <c r="P111" s="8" t="str">
        <f>VLOOKUP($B111,'raw data'!$A:$JI,27+P$2,FALSE())</f>
        <v>Yes</v>
      </c>
      <c r="Q111" s="8">
        <f>VLOOKUP($B111,'raw data'!$A:$JI,27+Q$2,FALSE())</f>
        <v>1</v>
      </c>
      <c r="R111" s="8" t="str">
        <f>VLOOKUP($B111,'raw data'!$A:$JI,27+R$2,FALSE())</f>
        <v>Technology Analyst</v>
      </c>
      <c r="S111" s="8" t="str">
        <f>VLOOKUP($B111,'raw data'!$A:$JI,27+S$2,FALSE())</f>
        <v>No</v>
      </c>
      <c r="T111" s="8">
        <f>VLOOKUP($B111,'raw data'!$A:$JI,27+T$2,FALSE())</f>
        <v>0</v>
      </c>
      <c r="U111" s="8" t="str">
        <f>VLOOKUP($B111,'raw data'!$A:$JI,27+U$2,FALSE())</f>
        <v>None</v>
      </c>
      <c r="V111" s="8">
        <f>VLOOKUP($B111,'raw data'!$A:$JI,27+V$2,FALSE())</f>
        <v>-99</v>
      </c>
      <c r="W111" s="8" t="str">
        <f>VLOOKUP($B111,'raw data'!$A:$JI,27+W$2,FALSE())</f>
        <v>Proficient</v>
      </c>
      <c r="X111" s="8" t="str">
        <f>VLOOKUP($B111,'raw data'!$A:$JI,27+X$2,FALSE())</f>
        <v>Beginner</v>
      </c>
      <c r="Y111" s="8" t="str">
        <f>VLOOKUP($B111,'raw data'!$A:$JI,27+Y$2,FALSE())</f>
        <v>Proficient</v>
      </c>
      <c r="Z111" s="8" t="str">
        <f>VLOOKUP($B111,'raw data'!$A:$JI,27+Z$2,FALSE())</f>
        <v>Beginner</v>
      </c>
      <c r="AA111" s="8" t="str">
        <f>VLOOKUP($B111,'raw data'!$A:$JI,27+AA$2,FALSE())</f>
        <v>Novice</v>
      </c>
      <c r="AB111" s="8" t="str">
        <f>VLOOKUP($B111,'raw data'!$A:$JI,27+AB$2,FALSE())</f>
        <v>Competent</v>
      </c>
      <c r="AC111" s="8" t="str">
        <f>VLOOKUP($B111,'raw data'!$A:$JI,27+AC$2,FALSE())</f>
        <v>Competent</v>
      </c>
      <c r="AD111" s="8" t="str">
        <f>VLOOKUP($B111,'raw data'!$A:$JI,27+AD$2,FALSE())</f>
        <v>Proficient</v>
      </c>
      <c r="AE111" s="8">
        <f>IF($G111="P1",VLOOKUP($B111,'raw data'!$A:$JI,ColumnsReferences!$B$2,FALSE()),VLOOKUP($B111,'raw data'!$A:$JI,ColumnsReferences!$C$2,FALSE()))</f>
        <v>300.00400000000002</v>
      </c>
      <c r="AF111" s="8">
        <f>IF($G111="P1",VLOOKUP($D111,ColumnsReferences!$A:$C,2,FALSE()),VLOOKUP($D111,ColumnsReferences!$A:$C,3,FALSE()))</f>
        <v>122</v>
      </c>
      <c r="AG111" s="8">
        <f>VLOOKUP($B111,'raw data'!$A:$JI,$AF111,FALSE())</f>
        <v>349.25099999999998</v>
      </c>
      <c r="AH111" s="8" t="str">
        <f>VLOOKUP($B111,'raw data'!$A:$JI,$AF111+AH$2,FALSE())</f>
        <v>Lack of mechanisms for authentication of app,Weak malware protection</v>
      </c>
      <c r="AI111" s="8" t="str">
        <f>VLOOKUP($B111,'raw data'!$A:$JI,$AF111+AI$2,FALSE())</f>
        <v>Sure enough</v>
      </c>
      <c r="AJ111" s="8" t="str">
        <f>VLOOKUP($B111,'raw data'!$A:$JI,$AF111+AJ$2,FALSE())</f>
        <v>Simple</v>
      </c>
      <c r="AK111" s="8" t="str">
        <f>VLOOKUP($B111,'raw data'!$A:$JI,$AF111+AK$2,FALSE())</f>
        <v>Unauthorized access to customer account via web application,Unauthorized transaction via web application</v>
      </c>
      <c r="AL111" s="8" t="str">
        <f>VLOOKUP($B111,'raw data'!$A:$JI,$AF111+AL$2,FALSE())</f>
        <v>Sure enough</v>
      </c>
      <c r="AM111" s="8" t="str">
        <f>VLOOKUP($B111,'raw data'!$A:$JI,$AF111+AM$2,FALSE())</f>
        <v>On average</v>
      </c>
      <c r="AN111" s="8" t="str">
        <f>VLOOKUP($B111,'raw data'!$A:$JI,$AF111+AN$2,FALSE())</f>
        <v>Fake banking app offered on application store,Spear-phishing attack on customers</v>
      </c>
      <c r="AO111" s="8" t="str">
        <f>VLOOKUP($B111,'raw data'!$A:$JI,$AF111+AO$2,FALSE())</f>
        <v>Sure enough</v>
      </c>
      <c r="AP111" s="8" t="str">
        <f>VLOOKUP($B111,'raw data'!$A:$JI,$AF111+AP$2,FALSE())</f>
        <v>Simple</v>
      </c>
      <c r="AQ111" s="8" t="str">
        <f>VLOOKUP($B111,'raw data'!$A:$JI,$AF111+AQ$2,FALSE())</f>
        <v>Cyber criminal,Hacker</v>
      </c>
      <c r="AR111" s="8" t="str">
        <f>VLOOKUP($B111,'raw data'!$A:$JI,$AF111+AR$2,FALSE())</f>
        <v>Very sure</v>
      </c>
      <c r="AS111" s="8" t="str">
        <f>VLOOKUP($B111,'raw data'!$A:$JI,$AF111+AS$2,FALSE())</f>
        <v>Simple</v>
      </c>
      <c r="AT111" s="8" t="str">
        <f>VLOOKUP($B111,'raw data'!$A:$JI,$AF111+AT$2,FALSE())</f>
        <v>Severe</v>
      </c>
      <c r="AU111" s="8" t="str">
        <f>VLOOKUP($B111,'raw data'!$A:$JI,$AF111+AU$2,FALSE())</f>
        <v>Not sure enough</v>
      </c>
      <c r="AV111" s="8" t="str">
        <f>VLOOKUP($B111,'raw data'!$A:$JI,$AF111+AV$2,FALSE())</f>
        <v>Simple</v>
      </c>
      <c r="AW111" s="8" t="str">
        <f>VLOOKUP($B111,'raw data'!$A:$JI,$AF111+AW$2,FALSE())</f>
        <v>Insufficient detection of spyware,Lack of mechanisms for authentication of app,Weak malware protection</v>
      </c>
      <c r="AX111" s="8" t="str">
        <f>VLOOKUP($B111,'raw data'!$A:$JI,$AF111+AX$2,FALSE())</f>
        <v>Not sure enough</v>
      </c>
      <c r="AY111" s="8" t="str">
        <f>VLOOKUP($B111,'raw data'!$A:$JI,$AF111+AY$2,FALSE())</f>
        <v>Simple</v>
      </c>
      <c r="AZ111" s="8">
        <f>IF($G111="P1",ColumnsReferences!$B$9,ColumnsReferences!$C$9)</f>
        <v>166</v>
      </c>
      <c r="BA111" s="8">
        <f>VLOOKUP($B111,'raw data'!$A:$JI,$AZ111,FALSE())</f>
        <v>29.202000000000002</v>
      </c>
      <c r="BB111" s="8" t="str">
        <f>IF($G111="P2",VLOOKUP($B111,'raw data'!$A:$JI,$AZ111+2,FALSE()),"-99")</f>
        <v>Not certain</v>
      </c>
      <c r="BC111" s="8" t="str">
        <f>IF($G111="P1",VLOOKUP($B111,'raw data'!$A:$JI,$AZ111+BC$2,FALSE()),VLOOKUP($B111,'raw data'!$A:$JI,$AZ111+BC$2+1,FALSE()))</f>
        <v>Strongly agree</v>
      </c>
      <c r="BD111" s="8" t="str">
        <f>IF($G111="P1",VLOOKUP($B111,'raw data'!$A:$JI,$AZ111+BD$2,FALSE()),VLOOKUP($B111,'raw data'!$A:$JI,$AZ111+BD$2+1,FALSE()))</f>
        <v>Strongly agree</v>
      </c>
      <c r="BE111" s="8" t="str">
        <f>IF($G111="P1",VLOOKUP($B111,'raw data'!$A:$JI,$AZ111+BE$2,FALSE()),VLOOKUP($B111,'raw data'!$A:$JI,$AZ111+BE$2+1,FALSE()))</f>
        <v>Strongly agree</v>
      </c>
      <c r="BF111" s="8" t="str">
        <f>IF($G111="P1",VLOOKUP($B111,'raw data'!$A:$JI,$AZ111+BF$2,FALSE()),VLOOKUP($B111,'raw data'!$A:$JI,$AZ111+BF$2+1,FALSE()))</f>
        <v>Agree</v>
      </c>
      <c r="BG111" s="8" t="str">
        <f>IF($G111="P1",VLOOKUP($B111,'raw data'!$A:$JI,$AZ111+BG$2,FALSE()),VLOOKUP($B111,'raw data'!$A:$JI,$AZ111+BG$2+1,FALSE()))</f>
        <v>Agree</v>
      </c>
      <c r="BH111" s="8" t="str">
        <f>IF($G111="P1",IF($E111="Tabular",VLOOKUP($B111,'raw data'!$A:$JI,$AZ111+BH$2+2,FALSE()),VLOOKUP($B111,'raw data'!$A:$JI,$AZ111+BH$2,FALSE())),"-99")</f>
        <v>-99</v>
      </c>
      <c r="BI111" s="8" t="str">
        <f>IF($G111="P2",IF($E111="Tabular",VLOOKUP($B111,'raw data'!$A:$JI,$AZ111+BI$2+2,FALSE()),VLOOKUP($B111,'raw data'!$A:$JI,$AZ111+BI$2,FALSE())),"-99")</f>
        <v>Not certain</v>
      </c>
      <c r="BJ111" s="8" t="str">
        <f>IF(G111="P1",IF($E111="Tabular",VLOOKUP($B111,'raw data'!$A:$JI,$AZ111+BJ$2+2,FALSE()),VLOOKUP($B111,'raw data'!$A:$JI,$AZ111+BJ$2,FALSE())),IF($E111="Tabular",VLOOKUP($B111,'raw data'!$A:$JI,$AZ111+BJ$2+3,FALSE()),VLOOKUP($B111,'raw data'!$A:$JI,$AZ111+BJ$2+1,FALSE())))</f>
        <v>Strongly agree</v>
      </c>
      <c r="BK111" s="8" t="str">
        <f>IF(G111="P1",VLOOKUP($B111,'raw data'!$A:$JI,$AZ111+BK$2,FALSE()),VLOOKUP($B111,'raw data'!$A:$JI,$AZ111+BK$2+1,FALSE()))</f>
        <v>Agree</v>
      </c>
    </row>
    <row r="112" spans="1:63" x14ac:dyDescent="0.2">
      <c r="A112" s="8" t="str">
        <f t="shared" si="9"/>
        <v>R_u9N76IvtzR5J3jz-P1</v>
      </c>
      <c r="B112" s="8" t="s">
        <v>922</v>
      </c>
      <c r="C112" s="8">
        <f>VLOOKUP($B112,'raw data'!$A:$JI,7,FALSE())</f>
        <v>3163</v>
      </c>
      <c r="D112" s="8" t="str">
        <f>VLOOKUP($B112,'raw data'!$A:$JI,268,FALSE())</f>
        <v>CORAS-G2</v>
      </c>
      <c r="E112" s="8" t="str">
        <f t="shared" si="10"/>
        <v>CORAS</v>
      </c>
      <c r="F112" s="8" t="str">
        <f t="shared" si="11"/>
        <v>G2</v>
      </c>
      <c r="G112" s="8" t="s">
        <v>534</v>
      </c>
      <c r="H112" s="8">
        <f>VLOOKUP($B112,'raw data'!$A:$JI,21,FALSE())</f>
        <v>101.488</v>
      </c>
      <c r="I112" s="8">
        <f>VLOOKUP($B112,'raw data'!$A:$JI,26,FALSE())</f>
        <v>8.3780000000000001</v>
      </c>
      <c r="J112" s="8">
        <f>VLOOKUP($B112,'raw data'!$A:$JI,27+J$2,FALSE())</f>
        <v>21</v>
      </c>
      <c r="K112" s="8" t="str">
        <f>VLOOKUP($B112,'raw data'!$A:$JI,27+K$2,FALSE())</f>
        <v>Female</v>
      </c>
      <c r="L112" s="8" t="str">
        <f>VLOOKUP($B112,'raw data'!$A:$JI,27+L$2,FALSE())</f>
        <v>No</v>
      </c>
      <c r="M112" s="8" t="str">
        <f>VLOOKUP($B112,'raw data'!$A:$JI,27+M$2,FALSE())</f>
        <v>Upper-Intermediate (B2)</v>
      </c>
      <c r="N112" s="8">
        <f>VLOOKUP($B112,'raw data'!$A:$JI,27+N$2,FALSE())</f>
        <v>3</v>
      </c>
      <c r="O112" s="8" t="str">
        <f>VLOOKUP($B112,'raw data'!$A:$JI,27+O$2,FALSE())</f>
        <v>computer science</v>
      </c>
      <c r="P112" s="8" t="str">
        <f>VLOOKUP($B112,'raw data'!$A:$JI,27+P$2,FALSE())</f>
        <v>No</v>
      </c>
      <c r="Q112" s="8">
        <f>VLOOKUP($B112,'raw data'!$A:$JI,27+Q$2,FALSE())</f>
        <v>0</v>
      </c>
      <c r="R112" s="8">
        <f>VLOOKUP($B112,'raw data'!$A:$JI,27+R$2,FALSE())</f>
        <v>0</v>
      </c>
      <c r="S112" s="8" t="str">
        <f>VLOOKUP($B112,'raw data'!$A:$JI,27+S$2,FALSE())</f>
        <v>No</v>
      </c>
      <c r="T112" s="8">
        <f>VLOOKUP($B112,'raw data'!$A:$JI,27+T$2,FALSE())</f>
        <v>0</v>
      </c>
      <c r="U112" s="8" t="str">
        <f>VLOOKUP($B112,'raw data'!$A:$JI,27+U$2,FALSE())</f>
        <v>None</v>
      </c>
      <c r="V112" s="8">
        <f>VLOOKUP($B112,'raw data'!$A:$JI,27+V$2,FALSE())</f>
        <v>-99</v>
      </c>
      <c r="W112" s="8" t="str">
        <f>VLOOKUP($B112,'raw data'!$A:$JI,27+W$2,FALSE())</f>
        <v>Novice</v>
      </c>
      <c r="X112" s="8" t="str">
        <f>VLOOKUP($B112,'raw data'!$A:$JI,27+X$2,FALSE())</f>
        <v>Novice</v>
      </c>
      <c r="Y112" s="8" t="str">
        <f>VLOOKUP($B112,'raw data'!$A:$JI,27+Y$2,FALSE())</f>
        <v>Novice</v>
      </c>
      <c r="Z112" s="8" t="str">
        <f>VLOOKUP($B112,'raw data'!$A:$JI,27+Z$2,FALSE())</f>
        <v>Novice</v>
      </c>
      <c r="AA112" s="8" t="str">
        <f>VLOOKUP($B112,'raw data'!$A:$JI,27+AA$2,FALSE())</f>
        <v>Novice</v>
      </c>
      <c r="AB112" s="8" t="str">
        <f>VLOOKUP($B112,'raw data'!$A:$JI,27+AB$2,FALSE())</f>
        <v>Novice</v>
      </c>
      <c r="AC112" s="8" t="str">
        <f>VLOOKUP($B112,'raw data'!$A:$JI,27+AC$2,FALSE())</f>
        <v>Beginner</v>
      </c>
      <c r="AD112" s="8" t="str">
        <f>VLOOKUP($B112,'raw data'!$A:$JI,27+AD$2,FALSE())</f>
        <v>Beginner</v>
      </c>
      <c r="AE112" s="8">
        <f>IF($G112="P1",VLOOKUP($B112,'raw data'!$A:$JI,ColumnsReferences!$B$2,FALSE()),VLOOKUP($B112,'raw data'!$A:$JI,ColumnsReferences!$C$2,FALSE()))</f>
        <v>557.75199999999995</v>
      </c>
      <c r="AF112" s="8">
        <f>IF($G112="P1",VLOOKUP($D112,ColumnsReferences!$A:$C,2,FALSE()),VLOOKUP($D112,ColumnsReferences!$A:$C,3,FALSE()))</f>
        <v>77</v>
      </c>
      <c r="AG112" s="8">
        <f>VLOOKUP($B112,'raw data'!$A:$JI,$AF112,FALSE())</f>
        <v>978.84100000000001</v>
      </c>
      <c r="AH112" s="8" t="str">
        <f>VLOOKUP($B112,'raw data'!$A:$JI,$AF112+AH$2,FALSE())</f>
        <v>Lack of mechanisms for authentication of app,Weak malware protection</v>
      </c>
      <c r="AI112" s="8" t="str">
        <f>VLOOKUP($B112,'raw data'!$A:$JI,$AF112+AI$2,FALSE())</f>
        <v>Sure</v>
      </c>
      <c r="AJ112" s="8" t="str">
        <f>VLOOKUP($B112,'raw data'!$A:$JI,$AF112+AJ$2,FALSE())</f>
        <v>Simple</v>
      </c>
      <c r="AK112" s="8" t="str">
        <f>VLOOKUP($B112,'raw data'!$A:$JI,$AF112+AK$2,FALSE())</f>
        <v>Unauthorized access to customer account via fake app,Unauthorized access to customer account via web application,Unauthorized transaction via web application</v>
      </c>
      <c r="AL112" s="8" t="str">
        <f>VLOOKUP($B112,'raw data'!$A:$JI,$AF112+AL$2,FALSE())</f>
        <v>Sure</v>
      </c>
      <c r="AM112" s="8" t="str">
        <f>VLOOKUP($B112,'raw data'!$A:$JI,$AF112+AM$2,FALSE())</f>
        <v>Simple</v>
      </c>
      <c r="AN112" s="8" t="str">
        <f>VLOOKUP($B112,'raw data'!$A:$JI,$AF112+AN$2,FALSE())</f>
        <v>Fake banking app offered on application store,Keylogger installed on computer,Sniffing of customer credentials,Spear-phishing attack on customers</v>
      </c>
      <c r="AO112" s="8" t="str">
        <f>VLOOKUP($B112,'raw data'!$A:$JI,$AF112+AO$2,FALSE())</f>
        <v>Sure enough</v>
      </c>
      <c r="AP112" s="8" t="str">
        <f>VLOOKUP($B112,'raw data'!$A:$JI,$AF112+AP$2,FALSE())</f>
        <v>Simple</v>
      </c>
      <c r="AQ112" s="8" t="str">
        <f>VLOOKUP($B112,'raw data'!$A:$JI,$AF112+AQ$2,FALSE())</f>
        <v>Cyber criminal,Hacker</v>
      </c>
      <c r="AR112" s="8" t="str">
        <f>VLOOKUP($B112,'raw data'!$A:$JI,$AF112+AR$2,FALSE())</f>
        <v>Very sure</v>
      </c>
      <c r="AS112" s="8" t="str">
        <f>VLOOKUP($B112,'raw data'!$A:$JI,$AF112+AS$2,FALSE())</f>
        <v>Very simple</v>
      </c>
      <c r="AT112" s="8" t="str">
        <f>VLOOKUP($B112,'raw data'!$A:$JI,$AF112+AT$2,FALSE())</f>
        <v>Likely</v>
      </c>
      <c r="AU112" s="8" t="str">
        <f>VLOOKUP($B112,'raw data'!$A:$JI,$AF112+AU$2,FALSE())</f>
        <v>Very sure</v>
      </c>
      <c r="AV112" s="8" t="str">
        <f>VLOOKUP($B112,'raw data'!$A:$JI,$AF112+AV$2,FALSE())</f>
        <v>Simple</v>
      </c>
      <c r="AW112" s="8" t="str">
        <f>VLOOKUP($B112,'raw data'!$A:$JI,$AF112+AW$2,FALSE())</f>
        <v>Insufficient resilience,Poor security awareness,Use of web application,Weak malware protection</v>
      </c>
      <c r="AX112" s="8" t="str">
        <f>VLOOKUP($B112,'raw data'!$A:$JI,$AF112+AX$2,FALSE())</f>
        <v>Sure</v>
      </c>
      <c r="AY112" s="8" t="str">
        <f>VLOOKUP($B112,'raw data'!$A:$JI,$AF112+AY$2,FALSE())</f>
        <v>Simple</v>
      </c>
      <c r="AZ112" s="8">
        <f>IF($G112="P1",ColumnsReferences!$B$9,ColumnsReferences!$C$9)</f>
        <v>99</v>
      </c>
      <c r="BA112" s="8">
        <f>VLOOKUP($B112,'raw data'!$A:$JI,$AZ112,FALSE())</f>
        <v>51.883000000000003</v>
      </c>
      <c r="BB112" s="8" t="str">
        <f>IF($G112="P2",VLOOKUP($B112,'raw data'!$A:$JI,$AZ112+2,FALSE()),"-99")</f>
        <v>-99</v>
      </c>
      <c r="BC112" s="8" t="str">
        <f>IF($G112="P1",VLOOKUP($B112,'raw data'!$A:$JI,$AZ112+BC$2,FALSE()),VLOOKUP($B112,'raw data'!$A:$JI,$AZ112+BC$2+1,FALSE()))</f>
        <v>Strongly agree</v>
      </c>
      <c r="BD112" s="8" t="str">
        <f>IF($G112="P1",VLOOKUP($B112,'raw data'!$A:$JI,$AZ112+BD$2,FALSE()),VLOOKUP($B112,'raw data'!$A:$JI,$AZ112+BD$2+1,FALSE()))</f>
        <v>Not certain</v>
      </c>
      <c r="BE112" s="8" t="str">
        <f>IF($G112="P1",VLOOKUP($B112,'raw data'!$A:$JI,$AZ112+BE$2,FALSE()),VLOOKUP($B112,'raw data'!$A:$JI,$AZ112+BE$2+1,FALSE()))</f>
        <v>Agree</v>
      </c>
      <c r="BF112" s="8" t="str">
        <f>IF($G112="P1",VLOOKUP($B112,'raw data'!$A:$JI,$AZ112+BF$2,FALSE()),VLOOKUP($B112,'raw data'!$A:$JI,$AZ112+BF$2+1,FALSE()))</f>
        <v>Agree</v>
      </c>
      <c r="BG112" s="8" t="str">
        <f>IF($G112="P1",VLOOKUP($B112,'raw data'!$A:$JI,$AZ112+BG$2,FALSE()),VLOOKUP($B112,'raw data'!$A:$JI,$AZ112+BG$2+1,FALSE()))</f>
        <v>Agree</v>
      </c>
      <c r="BH112" s="8" t="str">
        <f>IF($G112="P1",IF($E112="Tabular",VLOOKUP($B112,'raw data'!$A:$JI,$AZ112+BH$2+2,FALSE()),VLOOKUP($B112,'raw data'!$A:$JI,$AZ112+BH$2,FALSE())),"-99")</f>
        <v>Agree</v>
      </c>
      <c r="BI112" s="8" t="str">
        <f>IF($G112="P2",IF($E112="Tabular",VLOOKUP($B112,'raw data'!$A:$JI,$AZ112+BI$2+2,FALSE()),VLOOKUP($B112,'raw data'!$A:$JI,$AZ112+BI$2,FALSE())),"-99")</f>
        <v>-99</v>
      </c>
      <c r="BJ112" s="8" t="str">
        <f>IF(G112="P1",IF($E112="Tabular",VLOOKUP($B112,'raw data'!$A:$JI,$AZ112+BJ$2+2,FALSE()),VLOOKUP($B112,'raw data'!$A:$JI,$AZ112+BJ$2,FALSE())),IF($E112="Tabular",VLOOKUP($B112,'raw data'!$A:$JI,$AZ112+BJ$2+3,FALSE()),VLOOKUP($B112,'raw data'!$A:$JI,$AZ112+BJ$2+1,FALSE())))</f>
        <v>Agree</v>
      </c>
      <c r="BK112" s="8" t="str">
        <f>IF(G112="P1",VLOOKUP($B112,'raw data'!$A:$JI,$AZ112+BK$2,FALSE()),VLOOKUP($B112,'raw data'!$A:$JI,$AZ112+BK$2+1,FALSE()))</f>
        <v>Agree</v>
      </c>
    </row>
    <row r="113" spans="1:63" x14ac:dyDescent="0.2">
      <c r="A113" s="8" t="str">
        <f t="shared" si="9"/>
        <v>R_u9N76IvtzR5J3jz-P2</v>
      </c>
      <c r="B113" s="8" t="s">
        <v>922</v>
      </c>
      <c r="C113" s="8">
        <f>VLOOKUP($B113,'raw data'!$A:$JI,7,FALSE())</f>
        <v>3163</v>
      </c>
      <c r="D113" s="8" t="str">
        <f>VLOOKUP($B113,'raw data'!$A:$JI,268,FALSE())</f>
        <v>CORAS-G2</v>
      </c>
      <c r="E113" s="8" t="str">
        <f t="shared" si="10"/>
        <v>CORAS</v>
      </c>
      <c r="F113" s="8" t="str">
        <f t="shared" si="11"/>
        <v>G2</v>
      </c>
      <c r="G113" s="10" t="s">
        <v>536</v>
      </c>
      <c r="H113" s="8">
        <f>VLOOKUP($B113,'raw data'!$A:$JI,21,FALSE())</f>
        <v>101.488</v>
      </c>
      <c r="I113" s="8">
        <f>VLOOKUP($B113,'raw data'!$A:$JI,26,FALSE())</f>
        <v>8.3780000000000001</v>
      </c>
      <c r="J113" s="8">
        <f>VLOOKUP($B113,'raw data'!$A:$JI,27+J$2,FALSE())</f>
        <v>21</v>
      </c>
      <c r="K113" s="8" t="str">
        <f>VLOOKUP($B113,'raw data'!$A:$JI,27+K$2,FALSE())</f>
        <v>Female</v>
      </c>
      <c r="L113" s="8" t="str">
        <f>VLOOKUP($B113,'raw data'!$A:$JI,27+L$2,FALSE())</f>
        <v>No</v>
      </c>
      <c r="M113" s="8" t="str">
        <f>VLOOKUP($B113,'raw data'!$A:$JI,27+M$2,FALSE())</f>
        <v>Upper-Intermediate (B2)</v>
      </c>
      <c r="N113" s="8">
        <f>VLOOKUP($B113,'raw data'!$A:$JI,27+N$2,FALSE())</f>
        <v>3</v>
      </c>
      <c r="O113" s="8" t="str">
        <f>VLOOKUP($B113,'raw data'!$A:$JI,27+O$2,FALSE())</f>
        <v>computer science</v>
      </c>
      <c r="P113" s="8" t="str">
        <f>VLOOKUP($B113,'raw data'!$A:$JI,27+P$2,FALSE())</f>
        <v>No</v>
      </c>
      <c r="Q113" s="8">
        <f>VLOOKUP($B113,'raw data'!$A:$JI,27+Q$2,FALSE())</f>
        <v>0</v>
      </c>
      <c r="R113" s="8">
        <f>VLOOKUP($B113,'raw data'!$A:$JI,27+R$2,FALSE())</f>
        <v>0</v>
      </c>
      <c r="S113" s="8" t="str">
        <f>VLOOKUP($B113,'raw data'!$A:$JI,27+S$2,FALSE())</f>
        <v>No</v>
      </c>
      <c r="T113" s="8">
        <f>VLOOKUP($B113,'raw data'!$A:$JI,27+T$2,FALSE())</f>
        <v>0</v>
      </c>
      <c r="U113" s="8" t="str">
        <f>VLOOKUP($B113,'raw data'!$A:$JI,27+U$2,FALSE())</f>
        <v>None</v>
      </c>
      <c r="V113" s="8">
        <f>VLOOKUP($B113,'raw data'!$A:$JI,27+V$2,FALSE())</f>
        <v>-99</v>
      </c>
      <c r="W113" s="8" t="str">
        <f>VLOOKUP($B113,'raw data'!$A:$JI,27+W$2,FALSE())</f>
        <v>Novice</v>
      </c>
      <c r="X113" s="8" t="str">
        <f>VLOOKUP($B113,'raw data'!$A:$JI,27+X$2,FALSE())</f>
        <v>Novice</v>
      </c>
      <c r="Y113" s="8" t="str">
        <f>VLOOKUP($B113,'raw data'!$A:$JI,27+Y$2,FALSE())</f>
        <v>Novice</v>
      </c>
      <c r="Z113" s="8" t="str">
        <f>VLOOKUP($B113,'raw data'!$A:$JI,27+Z$2,FALSE())</f>
        <v>Novice</v>
      </c>
      <c r="AA113" s="8" t="str">
        <f>VLOOKUP($B113,'raw data'!$A:$JI,27+AA$2,FALSE())</f>
        <v>Novice</v>
      </c>
      <c r="AB113" s="8" t="str">
        <f>VLOOKUP($B113,'raw data'!$A:$JI,27+AB$2,FALSE())</f>
        <v>Novice</v>
      </c>
      <c r="AC113" s="8" t="str">
        <f>VLOOKUP($B113,'raw data'!$A:$JI,27+AC$2,FALSE())</f>
        <v>Beginner</v>
      </c>
      <c r="AD113" s="8" t="str">
        <f>VLOOKUP($B113,'raw data'!$A:$JI,27+AD$2,FALSE())</f>
        <v>Beginner</v>
      </c>
      <c r="AE113" s="8">
        <f>IF($G113="P1",VLOOKUP($B113,'raw data'!$A:$JI,ColumnsReferences!$B$2,FALSE()),VLOOKUP($B113,'raw data'!$A:$JI,ColumnsReferences!$C$2,FALSE()))</f>
        <v>300.005</v>
      </c>
      <c r="AF113" s="8">
        <f>IF($G113="P1",VLOOKUP($D113,ColumnsReferences!$A:$C,2,FALSE()),VLOOKUP($D113,ColumnsReferences!$A:$C,3,FALSE()))</f>
        <v>144</v>
      </c>
      <c r="AG113" s="8">
        <f>VLOOKUP($B113,'raw data'!$A:$JI,$AF113,FALSE())</f>
        <v>941.91399999999999</v>
      </c>
      <c r="AH113" s="8" t="str">
        <f>VLOOKUP($B113,'raw data'!$A:$JI,$AF113+AH$2,FALSE())</f>
        <v>Minor</v>
      </c>
      <c r="AI113" s="8" t="str">
        <f>VLOOKUP($B113,'raw data'!$A:$JI,$AF113+AI$2,FALSE())</f>
        <v>Not sure enough</v>
      </c>
      <c r="AJ113" s="8" t="str">
        <f>VLOOKUP($B113,'raw data'!$A:$JI,$AF113+AJ$2,FALSE())</f>
        <v>On average</v>
      </c>
      <c r="AK113" s="8" t="str">
        <f>VLOOKUP($B113,'raw data'!$A:$JI,$AF113+AK$2,FALSE())</f>
        <v>Availability of service,Confidentiality of customer data</v>
      </c>
      <c r="AL113" s="8" t="str">
        <f>VLOOKUP($B113,'raw data'!$A:$JI,$AF113+AL$2,FALSE())</f>
        <v>Not sure enough</v>
      </c>
      <c r="AM113" s="8" t="str">
        <f>VLOOKUP($B113,'raw data'!$A:$JI,$AF113+AM$2,FALSE())</f>
        <v>Difficult</v>
      </c>
      <c r="AN113" s="8" t="str">
        <f>VLOOKUP($B113,'raw data'!$A:$JI,$AF113+AN$2,FALSE())</f>
        <v>Regularly inform customers about security best practices,Strengthen verification and validation procedures</v>
      </c>
      <c r="AO113" s="8" t="str">
        <f>VLOOKUP($B113,'raw data'!$A:$JI,$AF113+AO$2,FALSE())</f>
        <v>Unsure</v>
      </c>
      <c r="AP113" s="8" t="str">
        <f>VLOOKUP($B113,'raw data'!$A:$JI,$AF113+AP$2,FALSE())</f>
        <v>Very difficult</v>
      </c>
      <c r="AQ113" s="8" t="str">
        <f>VLOOKUP($B113,'raw data'!$A:$JI,$AF113+AQ$2,FALSE())</f>
        <v>Severe</v>
      </c>
      <c r="AR113" s="8" t="str">
        <f>VLOOKUP($B113,'raw data'!$A:$JI,$AF113+AR$2,FALSE())</f>
        <v>Unsure</v>
      </c>
      <c r="AS113" s="8" t="str">
        <f>VLOOKUP($B113,'raw data'!$A:$JI,$AF113+AS$2,FALSE())</f>
        <v>Very difficult</v>
      </c>
      <c r="AT113" s="8" t="str">
        <f>VLOOKUP($B113,'raw data'!$A:$JI,$AF113+AT$2,FALSE())</f>
        <v>Unauthorized transaction via Poste App,Unauthorized transaction via web application,Web-application goes down</v>
      </c>
      <c r="AU113" s="8" t="str">
        <f>VLOOKUP($B113,'raw data'!$A:$JI,$AF113+AU$2,FALSE())</f>
        <v>Not sure enough</v>
      </c>
      <c r="AV113" s="8" t="str">
        <f>VLOOKUP($B113,'raw data'!$A:$JI,$AF113+AV$2,FALSE())</f>
        <v>Very difficult</v>
      </c>
      <c r="AW113" s="8" t="str">
        <f>VLOOKUP($B113,'raw data'!$A:$JI,$AF113+AW$2,FALSE())</f>
        <v>Minor</v>
      </c>
      <c r="AX113" s="8" t="str">
        <f>VLOOKUP($B113,'raw data'!$A:$JI,$AF113+AX$2,FALSE())</f>
        <v>Unsure</v>
      </c>
      <c r="AY113" s="8" t="str">
        <f>VLOOKUP($B113,'raw data'!$A:$JI,$AF113+AY$2,FALSE())</f>
        <v>Difficult</v>
      </c>
      <c r="AZ113" s="8">
        <f>IF($G113="P1",ColumnsReferences!$B$9,ColumnsReferences!$C$9)</f>
        <v>166</v>
      </c>
      <c r="BA113" s="8">
        <f>VLOOKUP($B113,'raw data'!$A:$JI,$AZ113,FALSE())</f>
        <v>33.667000000000002</v>
      </c>
      <c r="BB113" s="8" t="str">
        <f>IF($G113="P2",VLOOKUP($B113,'raw data'!$A:$JI,$AZ113+2,FALSE()),"-99")</f>
        <v>Not certain</v>
      </c>
      <c r="BC113" s="8" t="str">
        <f>IF($G113="P1",VLOOKUP($B113,'raw data'!$A:$JI,$AZ113+BC$2,FALSE()),VLOOKUP($B113,'raw data'!$A:$JI,$AZ113+BC$2+1,FALSE()))</f>
        <v>Agree</v>
      </c>
      <c r="BD113" s="8" t="str">
        <f>IF($G113="P1",VLOOKUP($B113,'raw data'!$A:$JI,$AZ113+BD$2,FALSE()),VLOOKUP($B113,'raw data'!$A:$JI,$AZ113+BD$2+1,FALSE()))</f>
        <v>Agree</v>
      </c>
      <c r="BE113" s="8" t="str">
        <f>IF($G113="P1",VLOOKUP($B113,'raw data'!$A:$JI,$AZ113+BE$2,FALSE()),VLOOKUP($B113,'raw data'!$A:$JI,$AZ113+BE$2+1,FALSE()))</f>
        <v>Agree</v>
      </c>
      <c r="BF113" s="8" t="str">
        <f>IF($G113="P1",VLOOKUP($B113,'raw data'!$A:$JI,$AZ113+BF$2,FALSE()),VLOOKUP($B113,'raw data'!$A:$JI,$AZ113+BF$2+1,FALSE()))</f>
        <v>Agree</v>
      </c>
      <c r="BG113" s="8" t="str">
        <f>IF($G113="P1",VLOOKUP($B113,'raw data'!$A:$JI,$AZ113+BG$2,FALSE()),VLOOKUP($B113,'raw data'!$A:$JI,$AZ113+BG$2+1,FALSE()))</f>
        <v>Strongly disagree</v>
      </c>
      <c r="BH113" s="8" t="str">
        <f>IF($G113="P1",IF($E113="Tabular",VLOOKUP($B113,'raw data'!$A:$JI,$AZ113+BH$2+2,FALSE()),VLOOKUP($B113,'raw data'!$A:$JI,$AZ113+BH$2,FALSE())),"-99")</f>
        <v>-99</v>
      </c>
      <c r="BI113" s="8" t="str">
        <f>IF($G113="P2",IF($E113="Tabular",VLOOKUP($B113,'raw data'!$A:$JI,$AZ113+BI$2+2,FALSE()),VLOOKUP($B113,'raw data'!$A:$JI,$AZ113+BI$2,FALSE())),"-99")</f>
        <v>Strongly disagree</v>
      </c>
      <c r="BJ113" s="8" t="str">
        <f>IF(G113="P1",IF($E113="Tabular",VLOOKUP($B113,'raw data'!$A:$JI,$AZ113+BJ$2+2,FALSE()),VLOOKUP($B113,'raw data'!$A:$JI,$AZ113+BJ$2,FALSE())),IF($E113="Tabular",VLOOKUP($B113,'raw data'!$A:$JI,$AZ113+BJ$2+3,FALSE()),VLOOKUP($B113,'raw data'!$A:$JI,$AZ113+BJ$2+1,FALSE())))</f>
        <v>Agree</v>
      </c>
      <c r="BK113" s="8" t="str">
        <f>IF(G113="P1",VLOOKUP($B113,'raw data'!$A:$JI,$AZ113+BK$2,FALSE()),VLOOKUP($B113,'raw data'!$A:$JI,$AZ113+BK$2+1,FALSE()))</f>
        <v>Agree</v>
      </c>
    </row>
    <row r="114" spans="1:63" x14ac:dyDescent="0.2">
      <c r="A114" s="8" t="str">
        <f t="shared" si="9"/>
        <v>R_ugpHpkzFOwIkPux-P1</v>
      </c>
      <c r="B114" s="8" t="s">
        <v>670</v>
      </c>
      <c r="C114" s="8">
        <f>VLOOKUP($B114,'raw data'!$A:$JI,7,FALSE())</f>
        <v>2099</v>
      </c>
      <c r="D114" s="8" t="str">
        <f>VLOOKUP($B114,'raw data'!$A:$JI,268,FALSE())</f>
        <v>CORAS-G2</v>
      </c>
      <c r="E114" s="8" t="str">
        <f t="shared" si="10"/>
        <v>CORAS</v>
      </c>
      <c r="F114" s="8" t="str">
        <f t="shared" si="11"/>
        <v>G2</v>
      </c>
      <c r="G114" s="8" t="s">
        <v>534</v>
      </c>
      <c r="H114" s="8">
        <f>VLOOKUP($B114,'raw data'!$A:$JI,21,FALSE())</f>
        <v>80.224999999999994</v>
      </c>
      <c r="I114" s="8">
        <f>VLOOKUP($B114,'raw data'!$A:$JI,26,FALSE())</f>
        <v>8.2420000000000009</v>
      </c>
      <c r="J114" s="8">
        <f>VLOOKUP($B114,'raw data'!$A:$JI,27+J$2,FALSE())</f>
        <v>22</v>
      </c>
      <c r="K114" s="8" t="str">
        <f>VLOOKUP($B114,'raw data'!$A:$JI,27+K$2,FALSE())</f>
        <v>Male</v>
      </c>
      <c r="L114" s="8" t="str">
        <f>VLOOKUP($B114,'raw data'!$A:$JI,27+L$2,FALSE())</f>
        <v>No</v>
      </c>
      <c r="M114" s="8" t="str">
        <f>VLOOKUP($B114,'raw data'!$A:$JI,27+M$2,FALSE())</f>
        <v>Upper-Intermediate (B2)</v>
      </c>
      <c r="N114" s="8">
        <f>VLOOKUP($B114,'raw data'!$A:$JI,27+N$2,FALSE())</f>
        <v>4</v>
      </c>
      <c r="O114" s="8" t="str">
        <f>VLOOKUP($B114,'raw data'!$A:$JI,27+O$2,FALSE())</f>
        <v>computer science, cybersecurity</v>
      </c>
      <c r="P114" s="8" t="str">
        <f>VLOOKUP($B114,'raw data'!$A:$JI,27+P$2,FALSE())</f>
        <v>Yes</v>
      </c>
      <c r="Q114" s="8">
        <f>VLOOKUP($B114,'raw data'!$A:$JI,27+Q$2,FALSE())</f>
        <v>1</v>
      </c>
      <c r="R114" s="8" t="str">
        <f>VLOOKUP($B114,'raw data'!$A:$JI,27+R$2,FALSE())</f>
        <v>Student assistant</v>
      </c>
      <c r="S114" s="8" t="str">
        <f>VLOOKUP($B114,'raw data'!$A:$JI,27+S$2,FALSE())</f>
        <v>No</v>
      </c>
      <c r="T114" s="8">
        <f>VLOOKUP($B114,'raw data'!$A:$JI,27+T$2,FALSE())</f>
        <v>0</v>
      </c>
      <c r="U114" s="8" t="str">
        <f>VLOOKUP($B114,'raw data'!$A:$JI,27+U$2,FALSE())</f>
        <v>None</v>
      </c>
      <c r="V114" s="8">
        <f>VLOOKUP($B114,'raw data'!$A:$JI,27+V$2,FALSE())</f>
        <v>-99</v>
      </c>
      <c r="W114" s="8" t="str">
        <f>VLOOKUP($B114,'raw data'!$A:$JI,27+W$2,FALSE())</f>
        <v>Competent</v>
      </c>
      <c r="X114" s="8" t="str">
        <f>VLOOKUP($B114,'raw data'!$A:$JI,27+X$2,FALSE())</f>
        <v>Competent</v>
      </c>
      <c r="Y114" s="8" t="str">
        <f>VLOOKUP($B114,'raw data'!$A:$JI,27+Y$2,FALSE())</f>
        <v>Competent</v>
      </c>
      <c r="Z114" s="8" t="str">
        <f>VLOOKUP($B114,'raw data'!$A:$JI,27+Z$2,FALSE())</f>
        <v>Competent</v>
      </c>
      <c r="AA114" s="8" t="str">
        <f>VLOOKUP($B114,'raw data'!$A:$JI,27+AA$2,FALSE())</f>
        <v>Competent</v>
      </c>
      <c r="AB114" s="8" t="str">
        <f>VLOOKUP($B114,'raw data'!$A:$JI,27+AB$2,FALSE())</f>
        <v>Competent</v>
      </c>
      <c r="AC114" s="8" t="str">
        <f>VLOOKUP($B114,'raw data'!$A:$JI,27+AC$2,FALSE())</f>
        <v>Proficient</v>
      </c>
      <c r="AD114" s="8" t="str">
        <f>VLOOKUP($B114,'raw data'!$A:$JI,27+AD$2,FALSE())</f>
        <v>Proficient</v>
      </c>
      <c r="AE114" s="8">
        <f>IF($G114="P1",VLOOKUP($B114,'raw data'!$A:$JI,ColumnsReferences!$B$2,FALSE()),VLOOKUP($B114,'raw data'!$A:$JI,ColumnsReferences!$C$2,FALSE()))</f>
        <v>301.84300000000002</v>
      </c>
      <c r="AF114" s="8">
        <f>IF($G114="P1",VLOOKUP($D114,ColumnsReferences!$A:$C,2,FALSE()),VLOOKUP($D114,ColumnsReferences!$A:$C,3,FALSE()))</f>
        <v>77</v>
      </c>
      <c r="AG114" s="8">
        <f>VLOOKUP($B114,'raw data'!$A:$JI,$AF114,FALSE())</f>
        <v>950.66800000000001</v>
      </c>
      <c r="AH114" s="8" t="str">
        <f>VLOOKUP($B114,'raw data'!$A:$JI,$AF114+AH$2,FALSE())</f>
        <v>Lack of mechanisms for authentication of app,Weak malware protection</v>
      </c>
      <c r="AI114" s="8" t="str">
        <f>VLOOKUP($B114,'raw data'!$A:$JI,$AF114+AI$2,FALSE())</f>
        <v>Sure</v>
      </c>
      <c r="AJ114" s="8" t="str">
        <f>VLOOKUP($B114,'raw data'!$A:$JI,$AF114+AJ$2,FALSE())</f>
        <v>Simple</v>
      </c>
      <c r="AK114" s="8" t="str">
        <f>VLOOKUP($B114,'raw data'!$A:$JI,$AF114+AK$2,FALSE())</f>
        <v>Unauthorized access to customer account via fake app,Unauthorized access to customer account via web application,Unauthorized transaction via web application</v>
      </c>
      <c r="AL114" s="8" t="str">
        <f>VLOOKUP($B114,'raw data'!$A:$JI,$AF114+AL$2,FALSE())</f>
        <v>Sure</v>
      </c>
      <c r="AM114" s="8" t="str">
        <f>VLOOKUP($B114,'raw data'!$A:$JI,$AF114+AM$2,FALSE())</f>
        <v>Simple</v>
      </c>
      <c r="AN114" s="8" t="str">
        <f>VLOOKUP($B114,'raw data'!$A:$JI,$AF114+AN$2,FALSE())</f>
        <v>Fake banking app offered on application store,Sniffing of customer credentials</v>
      </c>
      <c r="AO114" s="8" t="str">
        <f>VLOOKUP($B114,'raw data'!$A:$JI,$AF114+AO$2,FALSE())</f>
        <v>Sure</v>
      </c>
      <c r="AP114" s="8" t="str">
        <f>VLOOKUP($B114,'raw data'!$A:$JI,$AF114+AP$2,FALSE())</f>
        <v>Simple</v>
      </c>
      <c r="AQ114" s="8" t="str">
        <f>VLOOKUP($B114,'raw data'!$A:$JI,$AF114+AQ$2,FALSE())</f>
        <v>Cyber criminal,Hacker</v>
      </c>
      <c r="AR114" s="8" t="str">
        <f>VLOOKUP($B114,'raw data'!$A:$JI,$AF114+AR$2,FALSE())</f>
        <v>Sure</v>
      </c>
      <c r="AS114" s="8" t="str">
        <f>VLOOKUP($B114,'raw data'!$A:$JI,$AF114+AS$2,FALSE())</f>
        <v>Simple</v>
      </c>
      <c r="AT114" s="8" t="str">
        <f>VLOOKUP($B114,'raw data'!$A:$JI,$AF114+AT$2,FALSE())</f>
        <v>Certain</v>
      </c>
      <c r="AU114" s="8" t="str">
        <f>VLOOKUP($B114,'raw data'!$A:$JI,$AF114+AU$2,FALSE())</f>
        <v>Not sure enough</v>
      </c>
      <c r="AV114" s="8" t="str">
        <f>VLOOKUP($B114,'raw data'!$A:$JI,$AF114+AV$2,FALSE())</f>
        <v>Difficult</v>
      </c>
      <c r="AW114" s="8" t="str">
        <f>VLOOKUP($B114,'raw data'!$A:$JI,$AF114+AW$2,FALSE())</f>
        <v>Poor security awareness,Weak malware protection</v>
      </c>
      <c r="AX114" s="8" t="str">
        <f>VLOOKUP($B114,'raw data'!$A:$JI,$AF114+AX$2,FALSE())</f>
        <v>Sure</v>
      </c>
      <c r="AY114" s="8" t="str">
        <f>VLOOKUP($B114,'raw data'!$A:$JI,$AF114+AY$2,FALSE())</f>
        <v>Simple</v>
      </c>
      <c r="AZ114" s="8">
        <f>IF($G114="P1",ColumnsReferences!$B$9,ColumnsReferences!$C$9)</f>
        <v>99</v>
      </c>
      <c r="BA114" s="8">
        <f>VLOOKUP($B114,'raw data'!$A:$JI,$AZ114,FALSE())</f>
        <v>34.694000000000003</v>
      </c>
      <c r="BB114" s="8" t="str">
        <f>IF($G114="P2",VLOOKUP($B114,'raw data'!$A:$JI,$AZ114+2,FALSE()),"-99")</f>
        <v>-99</v>
      </c>
      <c r="BC114" s="8" t="str">
        <f>IF($G114="P1",VLOOKUP($B114,'raw data'!$A:$JI,$AZ114+BC$2,FALSE()),VLOOKUP($B114,'raw data'!$A:$JI,$AZ114+BC$2+1,FALSE()))</f>
        <v>Agree</v>
      </c>
      <c r="BD114" s="8" t="str">
        <f>IF($G114="P1",VLOOKUP($B114,'raw data'!$A:$JI,$AZ114+BD$2,FALSE()),VLOOKUP($B114,'raw data'!$A:$JI,$AZ114+BD$2+1,FALSE()))</f>
        <v>Not certain</v>
      </c>
      <c r="BE114" s="8" t="str">
        <f>IF($G114="P1",VLOOKUP($B114,'raw data'!$A:$JI,$AZ114+BE$2,FALSE()),VLOOKUP($B114,'raw data'!$A:$JI,$AZ114+BE$2+1,FALSE()))</f>
        <v>Agree</v>
      </c>
      <c r="BF114" s="8" t="str">
        <f>IF($G114="P1",VLOOKUP($B114,'raw data'!$A:$JI,$AZ114+BF$2,FALSE()),VLOOKUP($B114,'raw data'!$A:$JI,$AZ114+BF$2+1,FALSE()))</f>
        <v>Not certain</v>
      </c>
      <c r="BG114" s="8" t="str">
        <f>IF($G114="P1",VLOOKUP($B114,'raw data'!$A:$JI,$AZ114+BG$2,FALSE()),VLOOKUP($B114,'raw data'!$A:$JI,$AZ114+BG$2+1,FALSE()))</f>
        <v>Agree</v>
      </c>
      <c r="BH114" s="8" t="str">
        <f>IF($G114="P1",IF($E114="Tabular",VLOOKUP($B114,'raw data'!$A:$JI,$AZ114+BH$2+2,FALSE()),VLOOKUP($B114,'raw data'!$A:$JI,$AZ114+BH$2,FALSE())),"-99")</f>
        <v>Not certain</v>
      </c>
      <c r="BI114" s="8" t="str">
        <f>IF($G114="P2",IF($E114="Tabular",VLOOKUP($B114,'raw data'!$A:$JI,$AZ114+BI$2+2,FALSE()),VLOOKUP($B114,'raw data'!$A:$JI,$AZ114+BI$2,FALSE())),"-99")</f>
        <v>-99</v>
      </c>
      <c r="BJ114" s="8" t="str">
        <f>IF(G114="P1",IF($E114="Tabular",VLOOKUP($B114,'raw data'!$A:$JI,$AZ114+BJ$2+2,FALSE()),VLOOKUP($B114,'raw data'!$A:$JI,$AZ114+BJ$2,FALSE())),IF($E114="Tabular",VLOOKUP($B114,'raw data'!$A:$JI,$AZ114+BJ$2+3,FALSE()),VLOOKUP($B114,'raw data'!$A:$JI,$AZ114+BJ$2+1,FALSE())))</f>
        <v>Not certain</v>
      </c>
      <c r="BK114" s="8" t="str">
        <f>IF(G114="P1",VLOOKUP($B114,'raw data'!$A:$JI,$AZ114+BK$2,FALSE()),VLOOKUP($B114,'raw data'!$A:$JI,$AZ114+BK$2+1,FALSE()))</f>
        <v>Not certain</v>
      </c>
    </row>
    <row r="115" spans="1:63" x14ac:dyDescent="0.2">
      <c r="A115" s="8" t="str">
        <f t="shared" si="9"/>
        <v>R_ugpHpkzFOwIkPux-P2</v>
      </c>
      <c r="B115" s="8" t="s">
        <v>670</v>
      </c>
      <c r="C115" s="8">
        <f>VLOOKUP($B115,'raw data'!$A:$JI,7,FALSE())</f>
        <v>2099</v>
      </c>
      <c r="D115" s="8" t="str">
        <f>VLOOKUP($B115,'raw data'!$A:$JI,268,FALSE())</f>
        <v>CORAS-G2</v>
      </c>
      <c r="E115" s="8" t="str">
        <f t="shared" si="10"/>
        <v>CORAS</v>
      </c>
      <c r="F115" s="8" t="str">
        <f t="shared" si="11"/>
        <v>G2</v>
      </c>
      <c r="G115" s="10" t="s">
        <v>536</v>
      </c>
      <c r="H115" s="8">
        <f>VLOOKUP($B115,'raw data'!$A:$JI,21,FALSE())</f>
        <v>80.224999999999994</v>
      </c>
      <c r="I115" s="8">
        <f>VLOOKUP($B115,'raw data'!$A:$JI,26,FALSE())</f>
        <v>8.2420000000000009</v>
      </c>
      <c r="J115" s="8">
        <f>VLOOKUP($B115,'raw data'!$A:$JI,27+J$2,FALSE())</f>
        <v>22</v>
      </c>
      <c r="K115" s="8" t="str">
        <f>VLOOKUP($B115,'raw data'!$A:$JI,27+K$2,FALSE())</f>
        <v>Male</v>
      </c>
      <c r="L115" s="8" t="str">
        <f>VLOOKUP($B115,'raw data'!$A:$JI,27+L$2,FALSE())</f>
        <v>No</v>
      </c>
      <c r="M115" s="8" t="str">
        <f>VLOOKUP($B115,'raw data'!$A:$JI,27+M$2,FALSE())</f>
        <v>Upper-Intermediate (B2)</v>
      </c>
      <c r="N115" s="8">
        <f>VLOOKUP($B115,'raw data'!$A:$JI,27+N$2,FALSE())</f>
        <v>4</v>
      </c>
      <c r="O115" s="8" t="str">
        <f>VLOOKUP($B115,'raw data'!$A:$JI,27+O$2,FALSE())</f>
        <v>computer science, cybersecurity</v>
      </c>
      <c r="P115" s="8" t="str">
        <f>VLOOKUP($B115,'raw data'!$A:$JI,27+P$2,FALSE())</f>
        <v>Yes</v>
      </c>
      <c r="Q115" s="8">
        <f>VLOOKUP($B115,'raw data'!$A:$JI,27+Q$2,FALSE())</f>
        <v>1</v>
      </c>
      <c r="R115" s="8" t="str">
        <f>VLOOKUP($B115,'raw data'!$A:$JI,27+R$2,FALSE())</f>
        <v>Student assistant</v>
      </c>
      <c r="S115" s="8" t="str">
        <f>VLOOKUP($B115,'raw data'!$A:$JI,27+S$2,FALSE())</f>
        <v>No</v>
      </c>
      <c r="T115" s="8">
        <f>VLOOKUP($B115,'raw data'!$A:$JI,27+T$2,FALSE())</f>
        <v>0</v>
      </c>
      <c r="U115" s="8" t="str">
        <f>VLOOKUP($B115,'raw data'!$A:$JI,27+U$2,FALSE())</f>
        <v>None</v>
      </c>
      <c r="V115" s="8">
        <f>VLOOKUP($B115,'raw data'!$A:$JI,27+V$2,FALSE())</f>
        <v>-99</v>
      </c>
      <c r="W115" s="8" t="str">
        <f>VLOOKUP($B115,'raw data'!$A:$JI,27+W$2,FALSE())</f>
        <v>Competent</v>
      </c>
      <c r="X115" s="8" t="str">
        <f>VLOOKUP($B115,'raw data'!$A:$JI,27+X$2,FALSE())</f>
        <v>Competent</v>
      </c>
      <c r="Y115" s="8" t="str">
        <f>VLOOKUP($B115,'raw data'!$A:$JI,27+Y$2,FALSE())</f>
        <v>Competent</v>
      </c>
      <c r="Z115" s="8" t="str">
        <f>VLOOKUP($B115,'raw data'!$A:$JI,27+Z$2,FALSE())</f>
        <v>Competent</v>
      </c>
      <c r="AA115" s="8" t="str">
        <f>VLOOKUP($B115,'raw data'!$A:$JI,27+AA$2,FALSE())</f>
        <v>Competent</v>
      </c>
      <c r="AB115" s="8" t="str">
        <f>VLOOKUP($B115,'raw data'!$A:$JI,27+AB$2,FALSE())</f>
        <v>Competent</v>
      </c>
      <c r="AC115" s="8" t="str">
        <f>VLOOKUP($B115,'raw data'!$A:$JI,27+AC$2,FALSE())</f>
        <v>Proficient</v>
      </c>
      <c r="AD115" s="8" t="str">
        <f>VLOOKUP($B115,'raw data'!$A:$JI,27+AD$2,FALSE())</f>
        <v>Proficient</v>
      </c>
      <c r="AE115" s="8">
        <f>IF($G115="P1",VLOOKUP($B115,'raw data'!$A:$JI,ColumnsReferences!$B$2,FALSE()),VLOOKUP($B115,'raw data'!$A:$JI,ColumnsReferences!$C$2,FALSE()))</f>
        <v>300.005</v>
      </c>
      <c r="AF115" s="8">
        <f>IF($G115="P1",VLOOKUP($D115,ColumnsReferences!$A:$C,2,FALSE()),VLOOKUP($D115,ColumnsReferences!$A:$C,3,FALSE()))</f>
        <v>144</v>
      </c>
      <c r="AG115" s="8">
        <f>VLOOKUP($B115,'raw data'!$A:$JI,$AF115,FALSE())</f>
        <v>235.05099999999999</v>
      </c>
      <c r="AH115" s="8" t="str">
        <f>VLOOKUP($B115,'raw data'!$A:$JI,$AF115+AH$2,FALSE())</f>
        <v>Web-application goes down</v>
      </c>
      <c r="AI115" s="8" t="str">
        <f>VLOOKUP($B115,'raw data'!$A:$JI,$AF115+AI$2,FALSE())</f>
        <v>Unsure</v>
      </c>
      <c r="AJ115" s="8" t="str">
        <f>VLOOKUP($B115,'raw data'!$A:$JI,$AF115+AJ$2,FALSE())</f>
        <v>Very difficult</v>
      </c>
      <c r="AK115" s="8" t="str">
        <f>VLOOKUP($B115,'raw data'!$A:$JI,$AF115+AK$2,FALSE())</f>
        <v>Availability of service</v>
      </c>
      <c r="AL115" s="8" t="str">
        <f>VLOOKUP($B115,'raw data'!$A:$JI,$AF115+AL$2,FALSE())</f>
        <v>Not sure enough</v>
      </c>
      <c r="AM115" s="8" t="str">
        <f>VLOOKUP($B115,'raw data'!$A:$JI,$AF115+AM$2,FALSE())</f>
        <v>Difficult</v>
      </c>
      <c r="AN115" s="8" t="str">
        <f>VLOOKUP($B115,'raw data'!$A:$JI,$AF115+AN$2,FALSE())</f>
        <v>Unauthorized access to customer account via fake app</v>
      </c>
      <c r="AO115" s="8" t="str">
        <f>VLOOKUP($B115,'raw data'!$A:$JI,$AF115+AO$2,FALSE())</f>
        <v>Unsure</v>
      </c>
      <c r="AP115" s="8" t="str">
        <f>VLOOKUP($B115,'raw data'!$A:$JI,$AF115+AP$2,FALSE())</f>
        <v>Very difficult</v>
      </c>
      <c r="AQ115" s="8" t="str">
        <f>VLOOKUP($B115,'raw data'!$A:$JI,$AF115+AQ$2,FALSE())</f>
        <v>Critical</v>
      </c>
      <c r="AR115" s="8" t="str">
        <f>VLOOKUP($B115,'raw data'!$A:$JI,$AF115+AR$2,FALSE())</f>
        <v>Not sure enough</v>
      </c>
      <c r="AS115" s="8" t="str">
        <f>VLOOKUP($B115,'raw data'!$A:$JI,$AF115+AS$2,FALSE())</f>
        <v>Difficult</v>
      </c>
      <c r="AT115" s="8" t="str">
        <f>VLOOKUP($B115,'raw data'!$A:$JI,$AF115+AT$2,FALSE())</f>
        <v>Unauthorized access to customer account via fake app,Unauthorized access to customer account via web application,Unauthorized transaction via Poste App,Unauthorized transaction via web application</v>
      </c>
      <c r="AU115" s="8" t="str">
        <f>VLOOKUP($B115,'raw data'!$A:$JI,$AF115+AU$2,FALSE())</f>
        <v>Not sure enough</v>
      </c>
      <c r="AV115" s="8" t="str">
        <f>VLOOKUP($B115,'raw data'!$A:$JI,$AF115+AV$2,FALSE())</f>
        <v>Difficult</v>
      </c>
      <c r="AW115" s="8" t="str">
        <f>VLOOKUP($B115,'raw data'!$A:$JI,$AF115+AW$2,FALSE())</f>
        <v>Likely</v>
      </c>
      <c r="AX115" s="8" t="str">
        <f>VLOOKUP($B115,'raw data'!$A:$JI,$AF115+AX$2,FALSE())</f>
        <v>Sure enough</v>
      </c>
      <c r="AY115" s="8" t="str">
        <f>VLOOKUP($B115,'raw data'!$A:$JI,$AF115+AY$2,FALSE())</f>
        <v>On average</v>
      </c>
      <c r="AZ115" s="8">
        <f>IF($G115="P1",ColumnsReferences!$B$9,ColumnsReferences!$C$9)</f>
        <v>166</v>
      </c>
      <c r="BA115" s="8">
        <f>VLOOKUP($B115,'raw data'!$A:$JI,$AZ115,FALSE())</f>
        <v>51.691000000000003</v>
      </c>
      <c r="BB115" s="8" t="str">
        <f>IF($G115="P2",VLOOKUP($B115,'raw data'!$A:$JI,$AZ115+2,FALSE()),"-99")</f>
        <v>Disagree</v>
      </c>
      <c r="BC115" s="8" t="str">
        <f>IF($G115="P1",VLOOKUP($B115,'raw data'!$A:$JI,$AZ115+BC$2,FALSE()),VLOOKUP($B115,'raw data'!$A:$JI,$AZ115+BC$2+1,FALSE()))</f>
        <v>Agree</v>
      </c>
      <c r="BD115" s="8" t="str">
        <f>IF($G115="P1",VLOOKUP($B115,'raw data'!$A:$JI,$AZ115+BD$2,FALSE()),VLOOKUP($B115,'raw data'!$A:$JI,$AZ115+BD$2+1,FALSE()))</f>
        <v>Strongly agree</v>
      </c>
      <c r="BE115" s="8" t="str">
        <f>IF($G115="P1",VLOOKUP($B115,'raw data'!$A:$JI,$AZ115+BE$2,FALSE()),VLOOKUP($B115,'raw data'!$A:$JI,$AZ115+BE$2+1,FALSE()))</f>
        <v>Strongly agree</v>
      </c>
      <c r="BF115" s="8" t="str">
        <f>IF($G115="P1",VLOOKUP($B115,'raw data'!$A:$JI,$AZ115+BF$2,FALSE()),VLOOKUP($B115,'raw data'!$A:$JI,$AZ115+BF$2+1,FALSE()))</f>
        <v>Agree</v>
      </c>
      <c r="BG115" s="8" t="str">
        <f>IF($G115="P1",VLOOKUP($B115,'raw data'!$A:$JI,$AZ115+BG$2,FALSE()),VLOOKUP($B115,'raw data'!$A:$JI,$AZ115+BG$2+1,FALSE()))</f>
        <v>Agree</v>
      </c>
      <c r="BH115" s="8" t="str">
        <f>IF($G115="P1",IF($E115="Tabular",VLOOKUP($B115,'raw data'!$A:$JI,$AZ115+BH$2+2,FALSE()),VLOOKUP($B115,'raw data'!$A:$JI,$AZ115+BH$2,FALSE())),"-99")</f>
        <v>-99</v>
      </c>
      <c r="BI115" s="8" t="str">
        <f>IF($G115="P2",IF($E115="Tabular",VLOOKUP($B115,'raw data'!$A:$JI,$AZ115+BI$2+2,FALSE()),VLOOKUP($B115,'raw data'!$A:$JI,$AZ115+BI$2,FALSE())),"-99")</f>
        <v>Disagree</v>
      </c>
      <c r="BJ115" s="8" t="str">
        <f>IF(G115="P1",IF($E115="Tabular",VLOOKUP($B115,'raw data'!$A:$JI,$AZ115+BJ$2+2,FALSE()),VLOOKUP($B115,'raw data'!$A:$JI,$AZ115+BJ$2,FALSE())),IF($E115="Tabular",VLOOKUP($B115,'raw data'!$A:$JI,$AZ115+BJ$2+3,FALSE()),VLOOKUP($B115,'raw data'!$A:$JI,$AZ115+BJ$2+1,FALSE())))</f>
        <v>Strongly agree</v>
      </c>
      <c r="BK115" s="8" t="str">
        <f>IF(G115="P1",VLOOKUP($B115,'raw data'!$A:$JI,$AZ115+BK$2,FALSE()),VLOOKUP($B115,'raw data'!$A:$JI,$AZ115+BK$2+1,FALSE()))</f>
        <v>Strongly agree</v>
      </c>
    </row>
    <row r="116" spans="1:63" x14ac:dyDescent="0.2">
      <c r="A116" s="8" t="str">
        <f t="shared" si="9"/>
        <v>R_UmA6Q6kd7yfsxMt-P1</v>
      </c>
      <c r="B116" s="8" t="s">
        <v>881</v>
      </c>
      <c r="C116" s="8">
        <f>VLOOKUP($B116,'raw data'!$A:$JI,7,FALSE())</f>
        <v>2939</v>
      </c>
      <c r="D116" s="8" t="str">
        <f>VLOOKUP($B116,'raw data'!$A:$JI,268,FALSE())</f>
        <v>CORAS-G1</v>
      </c>
      <c r="E116" s="8" t="str">
        <f t="shared" si="10"/>
        <v>CORAS</v>
      </c>
      <c r="F116" s="8" t="str">
        <f t="shared" si="11"/>
        <v>G1</v>
      </c>
      <c r="G116" s="8" t="s">
        <v>534</v>
      </c>
      <c r="H116" s="8">
        <f>VLOOKUP($B116,'raw data'!$A:$JI,21,FALSE())</f>
        <v>96.254999999999995</v>
      </c>
      <c r="I116" s="8">
        <f>VLOOKUP($B116,'raw data'!$A:$JI,26,FALSE())</f>
        <v>18.911000000000001</v>
      </c>
      <c r="J116" s="8">
        <f>VLOOKUP($B116,'raw data'!$A:$JI,27+J$2,FALSE())</f>
        <v>22</v>
      </c>
      <c r="K116" s="8" t="str">
        <f>VLOOKUP($B116,'raw data'!$A:$JI,27+K$2,FALSE())</f>
        <v>Male</v>
      </c>
      <c r="L116" s="8" t="str">
        <f>VLOOKUP($B116,'raw data'!$A:$JI,27+L$2,FALSE())</f>
        <v>No</v>
      </c>
      <c r="M116" s="8" t="str">
        <f>VLOOKUP($B116,'raw data'!$A:$JI,27+M$2,FALSE())</f>
        <v>Upper-Intermediate (B2)</v>
      </c>
      <c r="N116" s="8">
        <f>VLOOKUP($B116,'raw data'!$A:$JI,27+N$2,FALSE())</f>
        <v>5</v>
      </c>
      <c r="O116" s="8" t="str">
        <f>VLOOKUP($B116,'raw data'!$A:$JI,27+O$2,FALSE())</f>
        <v xml:space="preserve">Computer science, embedded systems, microelectronics </v>
      </c>
      <c r="P116" s="8" t="str">
        <f>VLOOKUP($B116,'raw data'!$A:$JI,27+P$2,FALSE())</f>
        <v>No</v>
      </c>
      <c r="Q116" s="8">
        <f>VLOOKUP($B116,'raw data'!$A:$JI,27+Q$2,FALSE())</f>
        <v>0</v>
      </c>
      <c r="R116" s="8">
        <f>VLOOKUP($B116,'raw data'!$A:$JI,27+R$2,FALSE())</f>
        <v>0</v>
      </c>
      <c r="S116" s="8" t="str">
        <f>VLOOKUP($B116,'raw data'!$A:$JI,27+S$2,FALSE())</f>
        <v>No</v>
      </c>
      <c r="T116" s="8">
        <f>VLOOKUP($B116,'raw data'!$A:$JI,27+T$2,FALSE())</f>
        <v>0</v>
      </c>
      <c r="U116" s="8" t="str">
        <f>VLOOKUP($B116,'raw data'!$A:$JI,27+U$2,FALSE())</f>
        <v>None</v>
      </c>
      <c r="V116" s="8">
        <f>VLOOKUP($B116,'raw data'!$A:$JI,27+V$2,FALSE())</f>
        <v>-99</v>
      </c>
      <c r="W116" s="8" t="str">
        <f>VLOOKUP($B116,'raw data'!$A:$JI,27+W$2,FALSE())</f>
        <v>Novice</v>
      </c>
      <c r="X116" s="8" t="str">
        <f>VLOOKUP($B116,'raw data'!$A:$JI,27+X$2,FALSE())</f>
        <v>Novice</v>
      </c>
      <c r="Y116" s="8" t="str">
        <f>VLOOKUP($B116,'raw data'!$A:$JI,27+Y$2,FALSE())</f>
        <v>Beginner</v>
      </c>
      <c r="Z116" s="8" t="str">
        <f>VLOOKUP($B116,'raw data'!$A:$JI,27+Z$2,FALSE())</f>
        <v>Novice</v>
      </c>
      <c r="AA116" s="8" t="str">
        <f>VLOOKUP($B116,'raw data'!$A:$JI,27+AA$2,FALSE())</f>
        <v>Novice</v>
      </c>
      <c r="AB116" s="8" t="str">
        <f>VLOOKUP($B116,'raw data'!$A:$JI,27+AB$2,FALSE())</f>
        <v>Novice</v>
      </c>
      <c r="AC116" s="8" t="str">
        <f>VLOOKUP($B116,'raw data'!$A:$JI,27+AC$2,FALSE())</f>
        <v>Competent</v>
      </c>
      <c r="AD116" s="8" t="str">
        <f>VLOOKUP($B116,'raw data'!$A:$JI,27+AD$2,FALSE())</f>
        <v>Beginner</v>
      </c>
      <c r="AE116" s="8">
        <f>IF($G116="P1",VLOOKUP($B116,'raw data'!$A:$JI,ColumnsReferences!$B$2,FALSE()),VLOOKUP($B116,'raw data'!$A:$JI,ColumnsReferences!$C$2,FALSE()))</f>
        <v>496.52199999999999</v>
      </c>
      <c r="AF116" s="8">
        <f>IF($G116="P1",VLOOKUP($D116,ColumnsReferences!$A:$C,2,FALSE()),VLOOKUP($D116,ColumnsReferences!$A:$C,3,FALSE()))</f>
        <v>55</v>
      </c>
      <c r="AG116" s="8">
        <f>VLOOKUP($B116,'raw data'!$A:$JI,$AF116,FALSE())</f>
        <v>931.61800000000005</v>
      </c>
      <c r="AH116" s="8" t="str">
        <f>VLOOKUP($B116,'raw data'!$A:$JI,$AF116+AH$2,FALSE())</f>
        <v>Online banking service goes down</v>
      </c>
      <c r="AI116" s="8" t="str">
        <f>VLOOKUP($B116,'raw data'!$A:$JI,$AF116+AI$2,FALSE())</f>
        <v>Sure</v>
      </c>
      <c r="AJ116" s="8" t="str">
        <f>VLOOKUP($B116,'raw data'!$A:$JI,$AF116+AJ$2,FALSE())</f>
        <v>On average</v>
      </c>
      <c r="AK116" s="8" t="str">
        <f>VLOOKUP($B116,'raw data'!$A:$JI,$AF116+AK$2,FALSE())</f>
        <v>Availability of service,Integrity of account data</v>
      </c>
      <c r="AL116" s="8" t="str">
        <f>VLOOKUP($B116,'raw data'!$A:$JI,$AF116+AL$2,FALSE())</f>
        <v>Sure</v>
      </c>
      <c r="AM116" s="8" t="str">
        <f>VLOOKUP($B116,'raw data'!$A:$JI,$AF116+AM$2,FALSE())</f>
        <v>Simple</v>
      </c>
      <c r="AN116" s="8" t="str">
        <f>VLOOKUP($B116,'raw data'!$A:$JI,$AF116+AN$2,FALSE())</f>
        <v>Regularly inform customers about security best practices</v>
      </c>
      <c r="AO116" s="8" t="str">
        <f>VLOOKUP($B116,'raw data'!$A:$JI,$AF116+AO$2,FALSE())</f>
        <v>Sure enough</v>
      </c>
      <c r="AP116" s="8" t="str">
        <f>VLOOKUP($B116,'raw data'!$A:$JI,$AF116+AP$2,FALSE())</f>
        <v>On average</v>
      </c>
      <c r="AQ116" s="8" t="str">
        <f>VLOOKUP($B116,'raw data'!$A:$JI,$AF116+AQ$2,FALSE())</f>
        <v>Unauthorized access to customer account via fake app</v>
      </c>
      <c r="AR116" s="8" t="str">
        <f>VLOOKUP($B116,'raw data'!$A:$JI,$AF116+AR$2,FALSE())</f>
        <v>Sure</v>
      </c>
      <c r="AS116" s="8" t="str">
        <f>VLOOKUP($B116,'raw data'!$A:$JI,$AF116+AS$2,FALSE())</f>
        <v>Simple</v>
      </c>
      <c r="AT116" s="8" t="str">
        <f>VLOOKUP($B116,'raw data'!$A:$JI,$AF116+AT$2,FALSE())</f>
        <v>Online banking service goes down,Unauthorized transaction via web application</v>
      </c>
      <c r="AU116" s="8" t="str">
        <f>VLOOKUP($B116,'raw data'!$A:$JI,$AF116+AU$2,FALSE())</f>
        <v>Sure enough</v>
      </c>
      <c r="AV116" s="8" t="str">
        <f>VLOOKUP($B116,'raw data'!$A:$JI,$AF116+AV$2,FALSE())</f>
        <v>On average</v>
      </c>
      <c r="AW116" s="8" t="str">
        <f>VLOOKUP($B116,'raw data'!$A:$JI,$AF116+AW$2,FALSE())</f>
        <v>Unauthorized transaction via Poste App</v>
      </c>
      <c r="AX116" s="8" t="str">
        <f>VLOOKUP($B116,'raw data'!$A:$JI,$AF116+AX$2,FALSE())</f>
        <v>Sure enough</v>
      </c>
      <c r="AY116" s="8" t="str">
        <f>VLOOKUP($B116,'raw data'!$A:$JI,$AF116+AY$2,FALSE())</f>
        <v>Simple</v>
      </c>
      <c r="AZ116" s="8">
        <f>IF($G116="P1",ColumnsReferences!$B$9,ColumnsReferences!$C$9)</f>
        <v>99</v>
      </c>
      <c r="BA116" s="8">
        <f>VLOOKUP($B116,'raw data'!$A:$JI,$AZ116,FALSE())</f>
        <v>60.271999999999998</v>
      </c>
      <c r="BB116" s="8" t="str">
        <f>IF($G116="P2",VLOOKUP($B116,'raw data'!$A:$JI,$AZ116+2,FALSE()),"-99")</f>
        <v>-99</v>
      </c>
      <c r="BC116" s="8" t="str">
        <f>IF($G116="P1",VLOOKUP($B116,'raw data'!$A:$JI,$AZ116+BC$2,FALSE()),VLOOKUP($B116,'raw data'!$A:$JI,$AZ116+BC$2+1,FALSE()))</f>
        <v>Strongly agree</v>
      </c>
      <c r="BD116" s="8" t="str">
        <f>IF($G116="P1",VLOOKUP($B116,'raw data'!$A:$JI,$AZ116+BD$2,FALSE()),VLOOKUP($B116,'raw data'!$A:$JI,$AZ116+BD$2+1,FALSE()))</f>
        <v>Strongly agree</v>
      </c>
      <c r="BE116" s="8" t="str">
        <f>IF($G116="P1",VLOOKUP($B116,'raw data'!$A:$JI,$AZ116+BE$2,FALSE()),VLOOKUP($B116,'raw data'!$A:$JI,$AZ116+BE$2+1,FALSE()))</f>
        <v>Strongly agree</v>
      </c>
      <c r="BF116" s="8" t="str">
        <f>IF($G116="P1",VLOOKUP($B116,'raw data'!$A:$JI,$AZ116+BF$2,FALSE()),VLOOKUP($B116,'raw data'!$A:$JI,$AZ116+BF$2+1,FALSE()))</f>
        <v>Agree</v>
      </c>
      <c r="BG116" s="8" t="str">
        <f>IF($G116="P1",VLOOKUP($B116,'raw data'!$A:$JI,$AZ116+BG$2,FALSE()),VLOOKUP($B116,'raw data'!$A:$JI,$AZ116+BG$2+1,FALSE()))</f>
        <v>Agree</v>
      </c>
      <c r="BH116" s="8" t="str">
        <f>IF($G116="P1",IF($E116="Tabular",VLOOKUP($B116,'raw data'!$A:$JI,$AZ116+BH$2+2,FALSE()),VLOOKUP($B116,'raw data'!$A:$JI,$AZ116+BH$2,FALSE())),"-99")</f>
        <v>Agree</v>
      </c>
      <c r="BI116" s="8" t="str">
        <f>IF($G116="P2",IF($E116="Tabular",VLOOKUP($B116,'raw data'!$A:$JI,$AZ116+BI$2+2,FALSE()),VLOOKUP($B116,'raw data'!$A:$JI,$AZ116+BI$2,FALSE())),"-99")</f>
        <v>-99</v>
      </c>
      <c r="BJ116" s="8" t="str">
        <f>IF(G116="P1",IF($E116="Tabular",VLOOKUP($B116,'raw data'!$A:$JI,$AZ116+BJ$2+2,FALSE()),VLOOKUP($B116,'raw data'!$A:$JI,$AZ116+BJ$2,FALSE())),IF($E116="Tabular",VLOOKUP($B116,'raw data'!$A:$JI,$AZ116+BJ$2+3,FALSE()),VLOOKUP($B116,'raw data'!$A:$JI,$AZ116+BJ$2+1,FALSE())))</f>
        <v>Strongly agree</v>
      </c>
      <c r="BK116" s="8" t="str">
        <f>IF(G116="P1",VLOOKUP($B116,'raw data'!$A:$JI,$AZ116+BK$2,FALSE()),VLOOKUP($B116,'raw data'!$A:$JI,$AZ116+BK$2+1,FALSE()))</f>
        <v>Agree</v>
      </c>
    </row>
    <row r="117" spans="1:63" x14ac:dyDescent="0.2">
      <c r="A117" s="8" t="str">
        <f t="shared" si="9"/>
        <v>R_UmA6Q6kd7yfsxMt-P2</v>
      </c>
      <c r="B117" s="8" t="s">
        <v>881</v>
      </c>
      <c r="C117" s="8">
        <f>VLOOKUP($B117,'raw data'!$A:$JI,7,FALSE())</f>
        <v>2939</v>
      </c>
      <c r="D117" s="8" t="str">
        <f>VLOOKUP($B117,'raw data'!$A:$JI,268,FALSE())</f>
        <v>CORAS-G1</v>
      </c>
      <c r="E117" s="8" t="str">
        <f t="shared" si="10"/>
        <v>CORAS</v>
      </c>
      <c r="F117" s="8" t="str">
        <f t="shared" si="11"/>
        <v>G1</v>
      </c>
      <c r="G117" s="10" t="s">
        <v>536</v>
      </c>
      <c r="H117" s="8">
        <f>VLOOKUP($B117,'raw data'!$A:$JI,21,FALSE())</f>
        <v>96.254999999999995</v>
      </c>
      <c r="I117" s="8">
        <f>VLOOKUP($B117,'raw data'!$A:$JI,26,FALSE())</f>
        <v>18.911000000000001</v>
      </c>
      <c r="J117" s="8">
        <f>VLOOKUP($B117,'raw data'!$A:$JI,27+J$2,FALSE())</f>
        <v>22</v>
      </c>
      <c r="K117" s="8" t="str">
        <f>VLOOKUP($B117,'raw data'!$A:$JI,27+K$2,FALSE())</f>
        <v>Male</v>
      </c>
      <c r="L117" s="8" t="str">
        <f>VLOOKUP($B117,'raw data'!$A:$JI,27+L$2,FALSE())</f>
        <v>No</v>
      </c>
      <c r="M117" s="8" t="str">
        <f>VLOOKUP($B117,'raw data'!$A:$JI,27+M$2,FALSE())</f>
        <v>Upper-Intermediate (B2)</v>
      </c>
      <c r="N117" s="8">
        <f>VLOOKUP($B117,'raw data'!$A:$JI,27+N$2,FALSE())</f>
        <v>5</v>
      </c>
      <c r="O117" s="8" t="str">
        <f>VLOOKUP($B117,'raw data'!$A:$JI,27+O$2,FALSE())</f>
        <v xml:space="preserve">Computer science, embedded systems, microelectronics </v>
      </c>
      <c r="P117" s="8" t="str">
        <f>VLOOKUP($B117,'raw data'!$A:$JI,27+P$2,FALSE())</f>
        <v>No</v>
      </c>
      <c r="Q117" s="8">
        <f>VLOOKUP($B117,'raw data'!$A:$JI,27+Q$2,FALSE())</f>
        <v>0</v>
      </c>
      <c r="R117" s="8">
        <f>VLOOKUP($B117,'raw data'!$A:$JI,27+R$2,FALSE())</f>
        <v>0</v>
      </c>
      <c r="S117" s="8" t="str">
        <f>VLOOKUP($B117,'raw data'!$A:$JI,27+S$2,FALSE())</f>
        <v>No</v>
      </c>
      <c r="T117" s="8">
        <f>VLOOKUP($B117,'raw data'!$A:$JI,27+T$2,FALSE())</f>
        <v>0</v>
      </c>
      <c r="U117" s="8" t="str">
        <f>VLOOKUP($B117,'raw data'!$A:$JI,27+U$2,FALSE())</f>
        <v>None</v>
      </c>
      <c r="V117" s="8">
        <f>VLOOKUP($B117,'raw data'!$A:$JI,27+V$2,FALSE())</f>
        <v>-99</v>
      </c>
      <c r="W117" s="8" t="str">
        <f>VLOOKUP($B117,'raw data'!$A:$JI,27+W$2,FALSE())</f>
        <v>Novice</v>
      </c>
      <c r="X117" s="8" t="str">
        <f>VLOOKUP($B117,'raw data'!$A:$JI,27+X$2,FALSE())</f>
        <v>Novice</v>
      </c>
      <c r="Y117" s="8" t="str">
        <f>VLOOKUP($B117,'raw data'!$A:$JI,27+Y$2,FALSE())</f>
        <v>Beginner</v>
      </c>
      <c r="Z117" s="8" t="str">
        <f>VLOOKUP($B117,'raw data'!$A:$JI,27+Z$2,FALSE())</f>
        <v>Novice</v>
      </c>
      <c r="AA117" s="8" t="str">
        <f>VLOOKUP($B117,'raw data'!$A:$JI,27+AA$2,FALSE())</f>
        <v>Novice</v>
      </c>
      <c r="AB117" s="8" t="str">
        <f>VLOOKUP($B117,'raw data'!$A:$JI,27+AB$2,FALSE())</f>
        <v>Novice</v>
      </c>
      <c r="AC117" s="8" t="str">
        <f>VLOOKUP($B117,'raw data'!$A:$JI,27+AC$2,FALSE())</f>
        <v>Competent</v>
      </c>
      <c r="AD117" s="8" t="str">
        <f>VLOOKUP($B117,'raw data'!$A:$JI,27+AD$2,FALSE())</f>
        <v>Beginner</v>
      </c>
      <c r="AE117" s="8">
        <f>IF($G117="P1",VLOOKUP($B117,'raw data'!$A:$JI,ColumnsReferences!$B$2,FALSE()),VLOOKUP($B117,'raw data'!$A:$JI,ColumnsReferences!$C$2,FALSE()))</f>
        <v>300.00200000000001</v>
      </c>
      <c r="AF117" s="8">
        <f>IF($G117="P1",VLOOKUP($D117,ColumnsReferences!$A:$C,2,FALSE()),VLOOKUP($D117,ColumnsReferences!$A:$C,3,FALSE()))</f>
        <v>122</v>
      </c>
      <c r="AG117" s="8">
        <f>VLOOKUP($B117,'raw data'!$A:$JI,$AF117,FALSE())</f>
        <v>771.18399999999997</v>
      </c>
      <c r="AH117" s="8" t="str">
        <f>VLOOKUP($B117,'raw data'!$A:$JI,$AF117+AH$2,FALSE())</f>
        <v>Weak malware protection</v>
      </c>
      <c r="AI117" s="8" t="str">
        <f>VLOOKUP($B117,'raw data'!$A:$JI,$AF117+AI$2,FALSE())</f>
        <v>Not sure enough</v>
      </c>
      <c r="AJ117" s="8" t="str">
        <f>VLOOKUP($B117,'raw data'!$A:$JI,$AF117+AJ$2,FALSE())</f>
        <v>Difficult</v>
      </c>
      <c r="AK117" s="8" t="str">
        <f>VLOOKUP($B117,'raw data'!$A:$JI,$AF117+AK$2,FALSE())</f>
        <v>Confidentiality of customer data</v>
      </c>
      <c r="AL117" s="8" t="str">
        <f>VLOOKUP($B117,'raw data'!$A:$JI,$AF117+AL$2,FALSE())</f>
        <v>Not sure enough</v>
      </c>
      <c r="AM117" s="8" t="str">
        <f>VLOOKUP($B117,'raw data'!$A:$JI,$AF117+AM$2,FALSE())</f>
        <v>Difficult</v>
      </c>
      <c r="AN117" s="8" t="str">
        <f>VLOOKUP($B117,'raw data'!$A:$JI,$AF117+AN$2,FALSE())</f>
        <v>Insufficient detection of spyware</v>
      </c>
      <c r="AO117" s="8" t="str">
        <f>VLOOKUP($B117,'raw data'!$A:$JI,$AF117+AO$2,FALSE())</f>
        <v>Unsure</v>
      </c>
      <c r="AP117" s="8" t="str">
        <f>VLOOKUP($B117,'raw data'!$A:$JI,$AF117+AP$2,FALSE())</f>
        <v>Very difficult</v>
      </c>
      <c r="AQ117" s="8" t="str">
        <f>VLOOKUP($B117,'raw data'!$A:$JI,$AF117+AQ$2,FALSE())</f>
        <v>Confidentiality of customer data,Unauthorized transaction via Poste App</v>
      </c>
      <c r="AR117" s="8" t="str">
        <f>VLOOKUP($B117,'raw data'!$A:$JI,$AF117+AR$2,FALSE())</f>
        <v>Unsure</v>
      </c>
      <c r="AS117" s="8" t="str">
        <f>VLOOKUP($B117,'raw data'!$A:$JI,$AF117+AS$2,FALSE())</f>
        <v>Very difficult</v>
      </c>
      <c r="AT117" s="8" t="str">
        <f>VLOOKUP($B117,'raw data'!$A:$JI,$AF117+AT$2,FALSE())</f>
        <v>Customer's browser infected by Trojan,Integrity of account data,Smartphone infected by malware</v>
      </c>
      <c r="AU117" s="8" t="str">
        <f>VLOOKUP($B117,'raw data'!$A:$JI,$AF117+AU$2,FALSE())</f>
        <v>Unsure</v>
      </c>
      <c r="AV117" s="8" t="str">
        <f>VLOOKUP($B117,'raw data'!$A:$JI,$AF117+AV$2,FALSE())</f>
        <v>Very difficult</v>
      </c>
      <c r="AW117" s="8" t="str">
        <f>VLOOKUP($B117,'raw data'!$A:$JI,$AF117+AW$2,FALSE())</f>
        <v>Lack of mechanisms for authentication of app</v>
      </c>
      <c r="AX117" s="8" t="str">
        <f>VLOOKUP($B117,'raw data'!$A:$JI,$AF117+AX$2,FALSE())</f>
        <v>Unsure</v>
      </c>
      <c r="AY117" s="8" t="str">
        <f>VLOOKUP($B117,'raw data'!$A:$JI,$AF117+AY$2,FALSE())</f>
        <v>Very difficult</v>
      </c>
      <c r="AZ117" s="8">
        <f>IF($G117="P1",ColumnsReferences!$B$9,ColumnsReferences!$C$9)</f>
        <v>166</v>
      </c>
      <c r="BA117" s="8">
        <f>VLOOKUP($B117,'raw data'!$A:$JI,$AZ117,FALSE())</f>
        <v>37.57</v>
      </c>
      <c r="BB117" s="8" t="str">
        <f>IF($G117="P2",VLOOKUP($B117,'raw data'!$A:$JI,$AZ117+2,FALSE()),"-99")</f>
        <v>Disagree</v>
      </c>
      <c r="BC117" s="8" t="str">
        <f>IF($G117="P1",VLOOKUP($B117,'raw data'!$A:$JI,$AZ117+BC$2,FALSE()),VLOOKUP($B117,'raw data'!$A:$JI,$AZ117+BC$2+1,FALSE()))</f>
        <v>Disagree</v>
      </c>
      <c r="BD117" s="8" t="str">
        <f>IF($G117="P1",VLOOKUP($B117,'raw data'!$A:$JI,$AZ117+BD$2,FALSE()),VLOOKUP($B117,'raw data'!$A:$JI,$AZ117+BD$2+1,FALSE()))</f>
        <v>Strongly agree</v>
      </c>
      <c r="BE117" s="8" t="str">
        <f>IF($G117="P1",VLOOKUP($B117,'raw data'!$A:$JI,$AZ117+BE$2,FALSE()),VLOOKUP($B117,'raw data'!$A:$JI,$AZ117+BE$2+1,FALSE()))</f>
        <v>Strongly agree</v>
      </c>
      <c r="BF117" s="8" t="str">
        <f>IF($G117="P1",VLOOKUP($B117,'raw data'!$A:$JI,$AZ117+BF$2,FALSE()),VLOOKUP($B117,'raw data'!$A:$JI,$AZ117+BF$2+1,FALSE()))</f>
        <v>Agree</v>
      </c>
      <c r="BG117" s="8" t="str">
        <f>IF($G117="P1",VLOOKUP($B117,'raw data'!$A:$JI,$AZ117+BG$2,FALSE()),VLOOKUP($B117,'raw data'!$A:$JI,$AZ117+BG$2+1,FALSE()))</f>
        <v>Disagree</v>
      </c>
      <c r="BH117" s="8" t="str">
        <f>IF($G117="P1",IF($E117="Tabular",VLOOKUP($B117,'raw data'!$A:$JI,$AZ117+BH$2+2,FALSE()),VLOOKUP($B117,'raw data'!$A:$JI,$AZ117+BH$2,FALSE())),"-99")</f>
        <v>-99</v>
      </c>
      <c r="BI117" s="8" t="str">
        <f>IF($G117="P2",IF($E117="Tabular",VLOOKUP($B117,'raw data'!$A:$JI,$AZ117+BI$2+2,FALSE()),VLOOKUP($B117,'raw data'!$A:$JI,$AZ117+BI$2,FALSE())),"-99")</f>
        <v>Disagree</v>
      </c>
      <c r="BJ117" s="8" t="str">
        <f>IF(G117="P1",IF($E117="Tabular",VLOOKUP($B117,'raw data'!$A:$JI,$AZ117+BJ$2+2,FALSE()),VLOOKUP($B117,'raw data'!$A:$JI,$AZ117+BJ$2,FALSE())),IF($E117="Tabular",VLOOKUP($B117,'raw data'!$A:$JI,$AZ117+BJ$2+3,FALSE()),VLOOKUP($B117,'raw data'!$A:$JI,$AZ117+BJ$2+1,FALSE())))</f>
        <v>Disagree</v>
      </c>
      <c r="BK117" s="8" t="str">
        <f>IF(G117="P1",VLOOKUP($B117,'raw data'!$A:$JI,$AZ117+BK$2,FALSE()),VLOOKUP($B117,'raw data'!$A:$JI,$AZ117+BK$2+1,FALSE()))</f>
        <v>Not certain</v>
      </c>
    </row>
    <row r="118" spans="1:63" x14ac:dyDescent="0.2">
      <c r="A118" s="8" t="str">
        <f t="shared" si="9"/>
        <v>R_usP2I7cB66X0uNb-P1</v>
      </c>
      <c r="B118" s="8" t="s">
        <v>710</v>
      </c>
      <c r="C118" s="8">
        <f>VLOOKUP($B118,'raw data'!$A:$JI,7,FALSE())</f>
        <v>2251</v>
      </c>
      <c r="D118" s="8" t="str">
        <f>VLOOKUP($B118,'raw data'!$A:$JI,268,FALSE())</f>
        <v>CORAS-G1</v>
      </c>
      <c r="E118" s="8" t="str">
        <f t="shared" si="10"/>
        <v>CORAS</v>
      </c>
      <c r="F118" s="8" t="str">
        <f t="shared" si="11"/>
        <v>G1</v>
      </c>
      <c r="G118" s="8" t="s">
        <v>534</v>
      </c>
      <c r="H118" s="8">
        <f>VLOOKUP($B118,'raw data'!$A:$JI,21,FALSE())</f>
        <v>34.234999999999999</v>
      </c>
      <c r="I118" s="8">
        <f>VLOOKUP($B118,'raw data'!$A:$JI,26,FALSE())</f>
        <v>9.6159999999999997</v>
      </c>
      <c r="J118" s="8">
        <f>VLOOKUP($B118,'raw data'!$A:$JI,27+J$2,FALSE())</f>
        <v>23</v>
      </c>
      <c r="K118" s="8" t="str">
        <f>VLOOKUP($B118,'raw data'!$A:$JI,27+K$2,FALSE())</f>
        <v>Female</v>
      </c>
      <c r="L118" s="8" t="str">
        <f>VLOOKUP($B118,'raw data'!$A:$JI,27+L$2,FALSE())</f>
        <v>No</v>
      </c>
      <c r="M118" s="8" t="str">
        <f>VLOOKUP($B118,'raw data'!$A:$JI,27+M$2,FALSE())</f>
        <v>Advanced (C1)</v>
      </c>
      <c r="N118" s="8">
        <f>VLOOKUP($B118,'raw data'!$A:$JI,27+N$2,FALSE())</f>
        <v>5</v>
      </c>
      <c r="O118" s="8" t="str">
        <f>VLOOKUP($B118,'raw data'!$A:$JI,27+O$2,FALSE())</f>
        <v xml:space="preserve">Computer Science , Information security </v>
      </c>
      <c r="P118" s="8" t="str">
        <f>VLOOKUP($B118,'raw data'!$A:$JI,27+P$2,FALSE())</f>
        <v>Yes</v>
      </c>
      <c r="Q118" s="8">
        <f>VLOOKUP($B118,'raw data'!$A:$JI,27+Q$2,FALSE())</f>
        <v>1</v>
      </c>
      <c r="R118" s="8" t="str">
        <f>VLOOKUP($B118,'raw data'!$A:$JI,27+R$2,FALSE())</f>
        <v xml:space="preserve">Worked as information security analyst , analysis of source codes, penetration testing, vulnerability analysis, risk analysis , internal auditing, associated risk  and controls identification and analysis , suggesting solutions </v>
      </c>
      <c r="S118" s="8" t="str">
        <f>VLOOKUP($B118,'raw data'!$A:$JI,27+S$2,FALSE())</f>
        <v>Yes</v>
      </c>
      <c r="T118" s="8" t="str">
        <f>VLOOKUP($B118,'raw data'!$A:$JI,27+T$2,FALSE())</f>
        <v>information security analyst , deployment of tools.</v>
      </c>
      <c r="U118" s="8" t="str">
        <f>VLOOKUP($B118,'raw data'!$A:$JI,27+U$2,FALSE())</f>
        <v>COBIT,NIST 800-30,ISO 27001</v>
      </c>
      <c r="V118" s="8">
        <f>VLOOKUP($B118,'raw data'!$A:$JI,27+V$2,FALSE())</f>
        <v>-99</v>
      </c>
      <c r="W118" s="8" t="str">
        <f>VLOOKUP($B118,'raw data'!$A:$JI,27+W$2,FALSE())</f>
        <v>Beginner</v>
      </c>
      <c r="X118" s="8" t="str">
        <f>VLOOKUP($B118,'raw data'!$A:$JI,27+X$2,FALSE())</f>
        <v>Beginner</v>
      </c>
      <c r="Y118" s="8" t="str">
        <f>VLOOKUP($B118,'raw data'!$A:$JI,27+Y$2,FALSE())</f>
        <v>Beginner</v>
      </c>
      <c r="Z118" s="8" t="str">
        <f>VLOOKUP($B118,'raw data'!$A:$JI,27+Z$2,FALSE())</f>
        <v>Beginner</v>
      </c>
      <c r="AA118" s="8" t="str">
        <f>VLOOKUP($B118,'raw data'!$A:$JI,27+AA$2,FALSE())</f>
        <v>Competent</v>
      </c>
      <c r="AB118" s="8" t="str">
        <f>VLOOKUP($B118,'raw data'!$A:$JI,27+AB$2,FALSE())</f>
        <v>Competent</v>
      </c>
      <c r="AC118" s="8" t="str">
        <f>VLOOKUP($B118,'raw data'!$A:$JI,27+AC$2,FALSE())</f>
        <v>Proficient</v>
      </c>
      <c r="AD118" s="8" t="str">
        <f>VLOOKUP($B118,'raw data'!$A:$JI,27+AD$2,FALSE())</f>
        <v>Beginner</v>
      </c>
      <c r="AE118" s="8">
        <f>IF($G118="P1",VLOOKUP($B118,'raw data'!$A:$JI,ColumnsReferences!$B$2,FALSE()),VLOOKUP($B118,'raw data'!$A:$JI,ColumnsReferences!$C$2,FALSE()))</f>
        <v>477.21</v>
      </c>
      <c r="AF118" s="8">
        <f>IF($G118="P1",VLOOKUP($D118,ColumnsReferences!$A:$C,2,FALSE()),VLOOKUP($D118,ColumnsReferences!$A:$C,3,FALSE()))</f>
        <v>55</v>
      </c>
      <c r="AG118" s="8">
        <f>VLOOKUP($B118,'raw data'!$A:$JI,$AF118,FALSE())</f>
        <v>675.96699999999998</v>
      </c>
      <c r="AH118" s="8" t="str">
        <f>VLOOKUP($B118,'raw data'!$A:$JI,$AF118+AH$2,FALSE())</f>
        <v>Availability of service,Denial-of-service attack,Fake banking app offered on application store,Immature technology,Online banking service goes down,Use of web application,Web-application goes down</v>
      </c>
      <c r="AI118" s="8" t="str">
        <f>VLOOKUP($B118,'raw data'!$A:$JI,$AF118+AI$2,FALSE())</f>
        <v>Not sure enough</v>
      </c>
      <c r="AJ118" s="8" t="str">
        <f>VLOOKUP($B118,'raw data'!$A:$JI,$AF118+AJ$2,FALSE())</f>
        <v>On average</v>
      </c>
      <c r="AK118" s="8" t="str">
        <f>VLOOKUP($B118,'raw data'!$A:$JI,$AF118+AK$2,FALSE())</f>
        <v>Availability of service,Confidentiality of customer data,Customer's browser infected by Trojan,Cyber criminal,Denial-of-service attack,Fake banking app offered on application store,Hacker alters transaction data,Keylogger installed on computer,Monitor network traffic,Smartphone infected by malware,Sniffing of customer credentials,System failure,User authenticity,Weak malware protection</v>
      </c>
      <c r="AL118" s="8" t="str">
        <f>VLOOKUP($B118,'raw data'!$A:$JI,$AF118+AL$2,FALSE())</f>
        <v>Not sure enough</v>
      </c>
      <c r="AM118" s="8" t="str">
        <f>VLOOKUP($B118,'raw data'!$A:$JI,$AF118+AM$2,FALSE())</f>
        <v>On average</v>
      </c>
      <c r="AN118" s="8" t="str">
        <f>VLOOKUP($B118,'raw data'!$A:$JI,$AF118+AN$2,FALSE())</f>
        <v>Conduct regular searches for fake apps,Regularly inform customers about security best practices,Strengthen authentication of transaction in web application,Strengthen verification and validation procedures</v>
      </c>
      <c r="AO118" s="8" t="str">
        <f>VLOOKUP($B118,'raw data'!$A:$JI,$AF118+AO$2,FALSE())</f>
        <v>Sure enough</v>
      </c>
      <c r="AP118" s="8" t="str">
        <f>VLOOKUP($B118,'raw data'!$A:$JI,$AF118+AP$2,FALSE())</f>
        <v>On average</v>
      </c>
      <c r="AQ118" s="8" t="str">
        <f>VLOOKUP($B118,'raw data'!$A:$JI,$AF118+AQ$2,FALSE())</f>
        <v>Unauthorized access to customer account via fake app,Unauthorized access to customer account via web application,Unauthorized transaction via Poste App,Unauthorized transaction via web application</v>
      </c>
      <c r="AR118" s="8" t="str">
        <f>VLOOKUP($B118,'raw data'!$A:$JI,$AF118+AR$2,FALSE())</f>
        <v>Not sure enough</v>
      </c>
      <c r="AS118" s="8" t="str">
        <f>VLOOKUP($B118,'raw data'!$A:$JI,$AF118+AS$2,FALSE())</f>
        <v>On average</v>
      </c>
      <c r="AT118" s="8" t="str">
        <f>VLOOKUP($B118,'raw data'!$A:$JI,$AF118+AT$2,FALSE())</f>
        <v>Customer's browser infected by Trojan,Denial-of-service attack,Keylogger installed on computer,Monitor network traffic,Smartphone infected by malware,Sniffing of customer credentials,Spear-phishing attack on customers,Unauthorized access to customer account via fake app,Unauthorized access to customer account via web application,Unauthorized transaction via Poste App,Unauthorized transaction via web application</v>
      </c>
      <c r="AU118" s="8" t="str">
        <f>VLOOKUP($B118,'raw data'!$A:$JI,$AF118+AU$2,FALSE())</f>
        <v>Sure enough</v>
      </c>
      <c r="AV118" s="8" t="str">
        <f>VLOOKUP($B118,'raw data'!$A:$JI,$AF118+AV$2,FALSE())</f>
        <v>Simple</v>
      </c>
      <c r="AW118" s="8" t="str">
        <f>VLOOKUP($B118,'raw data'!$A:$JI,$AF118+AW$2,FALSE())</f>
        <v>Fake banking app offered on application store,Poor security awareness</v>
      </c>
      <c r="AX118" s="8" t="str">
        <f>VLOOKUP($B118,'raw data'!$A:$JI,$AF118+AX$2,FALSE())</f>
        <v>Sure enough</v>
      </c>
      <c r="AY118" s="8" t="str">
        <f>VLOOKUP($B118,'raw data'!$A:$JI,$AF118+AY$2,FALSE())</f>
        <v>On average</v>
      </c>
      <c r="AZ118" s="8">
        <f>IF($G118="P1",ColumnsReferences!$B$9,ColumnsReferences!$C$9)</f>
        <v>99</v>
      </c>
      <c r="BA118" s="8">
        <f>VLOOKUP($B118,'raw data'!$A:$JI,$AZ118,FALSE())</f>
        <v>36.716999999999999</v>
      </c>
      <c r="BB118" s="8" t="str">
        <f>IF($G118="P2",VLOOKUP($B118,'raw data'!$A:$JI,$AZ118+2,FALSE()),"-99")</f>
        <v>-99</v>
      </c>
      <c r="BC118" s="8" t="str">
        <f>IF($G118="P1",VLOOKUP($B118,'raw data'!$A:$JI,$AZ118+BC$2,FALSE()),VLOOKUP($B118,'raw data'!$A:$JI,$AZ118+BC$2+1,FALSE()))</f>
        <v>Agree</v>
      </c>
      <c r="BD118" s="8" t="str">
        <f>IF($G118="P1",VLOOKUP($B118,'raw data'!$A:$JI,$AZ118+BD$2,FALSE()),VLOOKUP($B118,'raw data'!$A:$JI,$AZ118+BD$2+1,FALSE()))</f>
        <v>Agree</v>
      </c>
      <c r="BE118" s="8" t="str">
        <f>IF($G118="P1",VLOOKUP($B118,'raw data'!$A:$JI,$AZ118+BE$2,FALSE()),VLOOKUP($B118,'raw data'!$A:$JI,$AZ118+BE$2+1,FALSE()))</f>
        <v>Agree</v>
      </c>
      <c r="BF118" s="8" t="str">
        <f>IF($G118="P1",VLOOKUP($B118,'raw data'!$A:$JI,$AZ118+BF$2,FALSE()),VLOOKUP($B118,'raw data'!$A:$JI,$AZ118+BF$2+1,FALSE()))</f>
        <v>Agree</v>
      </c>
      <c r="BG118" s="8" t="str">
        <f>IF($G118="P1",VLOOKUP($B118,'raw data'!$A:$JI,$AZ118+BG$2,FALSE()),VLOOKUP($B118,'raw data'!$A:$JI,$AZ118+BG$2+1,FALSE()))</f>
        <v>Agree</v>
      </c>
      <c r="BH118" s="8" t="str">
        <f>IF($G118="P1",IF($E118="Tabular",VLOOKUP($B118,'raw data'!$A:$JI,$AZ118+BH$2+2,FALSE()),VLOOKUP($B118,'raw data'!$A:$JI,$AZ118+BH$2,FALSE())),"-99")</f>
        <v>Agree</v>
      </c>
      <c r="BI118" s="8" t="str">
        <f>IF($G118="P2",IF($E118="Tabular",VLOOKUP($B118,'raw data'!$A:$JI,$AZ118+BI$2+2,FALSE()),VLOOKUP($B118,'raw data'!$A:$JI,$AZ118+BI$2,FALSE())),"-99")</f>
        <v>-99</v>
      </c>
      <c r="BJ118" s="8" t="str">
        <f>IF(G118="P1",IF($E118="Tabular",VLOOKUP($B118,'raw data'!$A:$JI,$AZ118+BJ$2+2,FALSE()),VLOOKUP($B118,'raw data'!$A:$JI,$AZ118+BJ$2,FALSE())),IF($E118="Tabular",VLOOKUP($B118,'raw data'!$A:$JI,$AZ118+BJ$2+3,FALSE()),VLOOKUP($B118,'raw data'!$A:$JI,$AZ118+BJ$2+1,FALSE())))</f>
        <v>Agree</v>
      </c>
      <c r="BK118" s="8" t="str">
        <f>IF(G118="P1",VLOOKUP($B118,'raw data'!$A:$JI,$AZ118+BK$2,FALSE()),VLOOKUP($B118,'raw data'!$A:$JI,$AZ118+BK$2+1,FALSE()))</f>
        <v>Agree</v>
      </c>
    </row>
    <row r="119" spans="1:63" x14ac:dyDescent="0.2">
      <c r="A119" s="8" t="str">
        <f t="shared" si="9"/>
        <v>R_usP2I7cB66X0uNb-P2</v>
      </c>
      <c r="B119" s="8" t="s">
        <v>710</v>
      </c>
      <c r="C119" s="8">
        <f>VLOOKUP($B119,'raw data'!$A:$JI,7,FALSE())</f>
        <v>2251</v>
      </c>
      <c r="D119" s="8" t="str">
        <f>VLOOKUP($B119,'raw data'!$A:$JI,268,FALSE())</f>
        <v>CORAS-G1</v>
      </c>
      <c r="E119" s="8" t="str">
        <f t="shared" si="10"/>
        <v>CORAS</v>
      </c>
      <c r="F119" s="8" t="str">
        <f t="shared" si="11"/>
        <v>G1</v>
      </c>
      <c r="G119" s="10" t="s">
        <v>536</v>
      </c>
      <c r="H119" s="8">
        <f>VLOOKUP($B119,'raw data'!$A:$JI,21,FALSE())</f>
        <v>34.234999999999999</v>
      </c>
      <c r="I119" s="8">
        <f>VLOOKUP($B119,'raw data'!$A:$JI,26,FALSE())</f>
        <v>9.6159999999999997</v>
      </c>
      <c r="J119" s="8">
        <f>VLOOKUP($B119,'raw data'!$A:$JI,27+J$2,FALSE())</f>
        <v>23</v>
      </c>
      <c r="K119" s="8" t="str">
        <f>VLOOKUP($B119,'raw data'!$A:$JI,27+K$2,FALSE())</f>
        <v>Female</v>
      </c>
      <c r="L119" s="8" t="str">
        <f>VLOOKUP($B119,'raw data'!$A:$JI,27+L$2,FALSE())</f>
        <v>No</v>
      </c>
      <c r="M119" s="8" t="str">
        <f>VLOOKUP($B119,'raw data'!$A:$JI,27+M$2,FALSE())</f>
        <v>Advanced (C1)</v>
      </c>
      <c r="N119" s="8">
        <f>VLOOKUP($B119,'raw data'!$A:$JI,27+N$2,FALSE())</f>
        <v>5</v>
      </c>
      <c r="O119" s="8" t="str">
        <f>VLOOKUP($B119,'raw data'!$A:$JI,27+O$2,FALSE())</f>
        <v xml:space="preserve">Computer Science , Information security </v>
      </c>
      <c r="P119" s="8" t="str">
        <f>VLOOKUP($B119,'raw data'!$A:$JI,27+P$2,FALSE())</f>
        <v>Yes</v>
      </c>
      <c r="Q119" s="8">
        <f>VLOOKUP($B119,'raw data'!$A:$JI,27+Q$2,FALSE())</f>
        <v>1</v>
      </c>
      <c r="R119" s="8" t="str">
        <f>VLOOKUP($B119,'raw data'!$A:$JI,27+R$2,FALSE())</f>
        <v xml:space="preserve">Worked as information security analyst , analysis of source codes, penetration testing, vulnerability analysis, risk analysis , internal auditing, associated risk  and controls identification and analysis , suggesting solutions </v>
      </c>
      <c r="S119" s="8" t="str">
        <f>VLOOKUP($B119,'raw data'!$A:$JI,27+S$2,FALSE())</f>
        <v>Yes</v>
      </c>
      <c r="T119" s="8" t="str">
        <f>VLOOKUP($B119,'raw data'!$A:$JI,27+T$2,FALSE())</f>
        <v>information security analyst , deployment of tools.</v>
      </c>
      <c r="U119" s="8" t="str">
        <f>VLOOKUP($B119,'raw data'!$A:$JI,27+U$2,FALSE())</f>
        <v>COBIT,NIST 800-30,ISO 27001</v>
      </c>
      <c r="V119" s="8">
        <f>VLOOKUP($B119,'raw data'!$A:$JI,27+V$2,FALSE())</f>
        <v>-99</v>
      </c>
      <c r="W119" s="8" t="str">
        <f>VLOOKUP($B119,'raw data'!$A:$JI,27+W$2,FALSE())</f>
        <v>Beginner</v>
      </c>
      <c r="X119" s="8" t="str">
        <f>VLOOKUP($B119,'raw data'!$A:$JI,27+X$2,FALSE())</f>
        <v>Beginner</v>
      </c>
      <c r="Y119" s="8" t="str">
        <f>VLOOKUP($B119,'raw data'!$A:$JI,27+Y$2,FALSE())</f>
        <v>Beginner</v>
      </c>
      <c r="Z119" s="8" t="str">
        <f>VLOOKUP($B119,'raw data'!$A:$JI,27+Z$2,FALSE())</f>
        <v>Beginner</v>
      </c>
      <c r="AA119" s="8" t="str">
        <f>VLOOKUP($B119,'raw data'!$A:$JI,27+AA$2,FALSE())</f>
        <v>Competent</v>
      </c>
      <c r="AB119" s="8" t="str">
        <f>VLOOKUP($B119,'raw data'!$A:$JI,27+AB$2,FALSE())</f>
        <v>Competent</v>
      </c>
      <c r="AC119" s="8" t="str">
        <f>VLOOKUP($B119,'raw data'!$A:$JI,27+AC$2,FALSE())</f>
        <v>Proficient</v>
      </c>
      <c r="AD119" s="8" t="str">
        <f>VLOOKUP($B119,'raw data'!$A:$JI,27+AD$2,FALSE())</f>
        <v>Beginner</v>
      </c>
      <c r="AE119" s="8">
        <f>IF($G119="P1",VLOOKUP($B119,'raw data'!$A:$JI,ColumnsReferences!$B$2,FALSE()),VLOOKUP($B119,'raw data'!$A:$JI,ColumnsReferences!$C$2,FALSE()))</f>
        <v>300.00599999999997</v>
      </c>
      <c r="AF119" s="8">
        <f>IF($G119="P1",VLOOKUP($D119,ColumnsReferences!$A:$C,2,FALSE()),VLOOKUP($D119,ColumnsReferences!$A:$C,3,FALSE()))</f>
        <v>122</v>
      </c>
      <c r="AG119" s="8">
        <f>VLOOKUP($B119,'raw data'!$A:$JI,$AF119,FALSE())</f>
        <v>331.73500000000001</v>
      </c>
      <c r="AH119" s="8" t="str">
        <f>VLOOKUP($B119,'raw data'!$A:$JI,$AF119+AH$2,FALSE())</f>
        <v>Confidentiality of customer data,Integrity of account data,User authenticity</v>
      </c>
      <c r="AI119" s="8" t="str">
        <f>VLOOKUP($B119,'raw data'!$A:$JI,$AF119+AI$2,FALSE())</f>
        <v>Not sure enough</v>
      </c>
      <c r="AJ119" s="8" t="str">
        <f>VLOOKUP($B119,'raw data'!$A:$JI,$AF119+AJ$2,FALSE())</f>
        <v>On average</v>
      </c>
      <c r="AK119" s="8" t="str">
        <f>VLOOKUP($B119,'raw data'!$A:$JI,$AF119+AK$2,FALSE())</f>
        <v>Hacker alters transaction data,Sniffing of customer credentials,Spear-phishing attack on customers,Unauthorized access to customer account via fake app,Unauthorized access to customer account via web application,Unauthorized transaction via Poste App,Unauthorized transaction via web application</v>
      </c>
      <c r="AL119" s="8" t="str">
        <f>VLOOKUP($B119,'raw data'!$A:$JI,$AF119+AL$2,FALSE())</f>
        <v>Not sure enough</v>
      </c>
      <c r="AM119" s="8" t="str">
        <f>VLOOKUP($B119,'raw data'!$A:$JI,$AF119+AM$2,FALSE())</f>
        <v>On average</v>
      </c>
      <c r="AN119" s="8" t="str">
        <f>VLOOKUP($B119,'raw data'!$A:$JI,$AF119+AN$2,FALSE())</f>
        <v>Confidentiality of customer data,Keylogger installed on computer,Monitor network traffic,Sniffing of customer credentials,Unauthorized access to customer account via fake app,Unauthorized access to customer account via web application,Unauthorized transaction via Poste App</v>
      </c>
      <c r="AO119" s="8" t="str">
        <f>VLOOKUP($B119,'raw data'!$A:$JI,$AF119+AO$2,FALSE())</f>
        <v>Not sure enough</v>
      </c>
      <c r="AP119" s="8" t="str">
        <f>VLOOKUP($B119,'raw data'!$A:$JI,$AF119+AP$2,FALSE())</f>
        <v>On average</v>
      </c>
      <c r="AQ119" s="8">
        <f>VLOOKUP($B119,'raw data'!$A:$JI,$AF119+AQ$2,FALSE())</f>
        <v>-99</v>
      </c>
      <c r="AR119" s="8">
        <f>VLOOKUP($B119,'raw data'!$A:$JI,$AF119+AR$2,FALSE())</f>
        <v>-99</v>
      </c>
      <c r="AS119" s="8">
        <f>VLOOKUP($B119,'raw data'!$A:$JI,$AF119+AS$2,FALSE())</f>
        <v>-99</v>
      </c>
      <c r="AT119" s="8" t="str">
        <f>VLOOKUP($B119,'raw data'!$A:$JI,$AF119+AT$2,FALSE())</f>
        <v>Denial-of-service attack,Monitor network traffic,Online banking service goes down,Unauthorized access to customer account via web application,Web-application goes down</v>
      </c>
      <c r="AU119" s="8" t="str">
        <f>VLOOKUP($B119,'raw data'!$A:$JI,$AF119+AU$2,FALSE())</f>
        <v>Not sure enough</v>
      </c>
      <c r="AV119" s="8" t="str">
        <f>VLOOKUP($B119,'raw data'!$A:$JI,$AF119+AV$2,FALSE())</f>
        <v>On average</v>
      </c>
      <c r="AW119" s="8" t="str">
        <f>VLOOKUP($B119,'raw data'!$A:$JI,$AF119+AW$2,FALSE())</f>
        <v>Denial-of-service attack,Hacker alters transaction data,Keylogger installed on computer,Monitor network traffic,Smartphone infected by malware,Sniffing of customer credentials,Spear-phishing attack on customers</v>
      </c>
      <c r="AX119" s="8" t="str">
        <f>VLOOKUP($B119,'raw data'!$A:$JI,$AF119+AX$2,FALSE())</f>
        <v>Not sure enough</v>
      </c>
      <c r="AY119" s="8" t="str">
        <f>VLOOKUP($B119,'raw data'!$A:$JI,$AF119+AY$2,FALSE())</f>
        <v>On average</v>
      </c>
      <c r="AZ119" s="8">
        <f>IF($G119="P1",ColumnsReferences!$B$9,ColumnsReferences!$C$9)</f>
        <v>166</v>
      </c>
      <c r="BA119" s="8">
        <f>VLOOKUP($B119,'raw data'!$A:$JI,$AZ119,FALSE())</f>
        <v>23.327000000000002</v>
      </c>
      <c r="BB119" s="8" t="str">
        <f>IF($G119="P2",VLOOKUP($B119,'raw data'!$A:$JI,$AZ119+2,FALSE()),"-99")</f>
        <v>Agree</v>
      </c>
      <c r="BC119" s="8" t="str">
        <f>IF($G119="P1",VLOOKUP($B119,'raw data'!$A:$JI,$AZ119+BC$2,FALSE()),VLOOKUP($B119,'raw data'!$A:$JI,$AZ119+BC$2+1,FALSE()))</f>
        <v>Agree</v>
      </c>
      <c r="BD119" s="8" t="str">
        <f>IF($G119="P1",VLOOKUP($B119,'raw data'!$A:$JI,$AZ119+BD$2,FALSE()),VLOOKUP($B119,'raw data'!$A:$JI,$AZ119+BD$2+1,FALSE()))</f>
        <v>Agree</v>
      </c>
      <c r="BE119" s="8" t="str">
        <f>IF($G119="P1",VLOOKUP($B119,'raw data'!$A:$JI,$AZ119+BE$2,FALSE()),VLOOKUP($B119,'raw data'!$A:$JI,$AZ119+BE$2+1,FALSE()))</f>
        <v>Agree</v>
      </c>
      <c r="BF119" s="8" t="str">
        <f>IF($G119="P1",VLOOKUP($B119,'raw data'!$A:$JI,$AZ119+BF$2,FALSE()),VLOOKUP($B119,'raw data'!$A:$JI,$AZ119+BF$2+1,FALSE()))</f>
        <v>Agree</v>
      </c>
      <c r="BG119" s="8" t="str">
        <f>IF($G119="P1",VLOOKUP($B119,'raw data'!$A:$JI,$AZ119+BG$2,FALSE()),VLOOKUP($B119,'raw data'!$A:$JI,$AZ119+BG$2+1,FALSE()))</f>
        <v>Agree</v>
      </c>
      <c r="BH119" s="8" t="str">
        <f>IF($G119="P1",IF($E119="Tabular",VLOOKUP($B119,'raw data'!$A:$JI,$AZ119+BH$2+2,FALSE()),VLOOKUP($B119,'raw data'!$A:$JI,$AZ119+BH$2,FALSE())),"-99")</f>
        <v>-99</v>
      </c>
      <c r="BI119" s="8" t="str">
        <f>IF($G119="P2",IF($E119="Tabular",VLOOKUP($B119,'raw data'!$A:$JI,$AZ119+BI$2+2,FALSE()),VLOOKUP($B119,'raw data'!$A:$JI,$AZ119+BI$2,FALSE())),"-99")</f>
        <v>Agree</v>
      </c>
      <c r="BJ119" s="8" t="str">
        <f>IF(G119="P1",IF($E119="Tabular",VLOOKUP($B119,'raw data'!$A:$JI,$AZ119+BJ$2+2,FALSE()),VLOOKUP($B119,'raw data'!$A:$JI,$AZ119+BJ$2,FALSE())),IF($E119="Tabular",VLOOKUP($B119,'raw data'!$A:$JI,$AZ119+BJ$2+3,FALSE()),VLOOKUP($B119,'raw data'!$A:$JI,$AZ119+BJ$2+1,FALSE())))</f>
        <v>Agree</v>
      </c>
      <c r="BK119" s="8" t="str">
        <f>IF(G119="P1",VLOOKUP($B119,'raw data'!$A:$JI,$AZ119+BK$2,FALSE()),VLOOKUP($B119,'raw data'!$A:$JI,$AZ119+BK$2+1,FALSE()))</f>
        <v>Agree</v>
      </c>
    </row>
    <row r="120" spans="1:63" x14ac:dyDescent="0.2">
      <c r="A120" s="8" t="str">
        <f t="shared" si="9"/>
        <v>R_WcAiBKJLQwKVLFf-P1</v>
      </c>
      <c r="B120" s="8" t="s">
        <v>854</v>
      </c>
      <c r="C120" s="8">
        <f>VLOOKUP($B120,'raw data'!$A:$JI,7,FALSE())</f>
        <v>2727</v>
      </c>
      <c r="D120" s="8" t="str">
        <f>VLOOKUP($B120,'raw data'!$A:$JI,268,FALSE())</f>
        <v>Tabular-G2</v>
      </c>
      <c r="E120" s="8" t="str">
        <f t="shared" si="10"/>
        <v>Tabular</v>
      </c>
      <c r="F120" s="8" t="str">
        <f t="shared" si="11"/>
        <v>G2</v>
      </c>
      <c r="G120" s="8" t="s">
        <v>534</v>
      </c>
      <c r="H120" s="8">
        <f>VLOOKUP($B120,'raw data'!$A:$JI,21,FALSE())</f>
        <v>44.558999999999997</v>
      </c>
      <c r="I120" s="8">
        <f>VLOOKUP($B120,'raw data'!$A:$JI,26,FALSE())</f>
        <v>8.4700000000000006</v>
      </c>
      <c r="J120" s="8">
        <f>VLOOKUP($B120,'raw data'!$A:$JI,27+J$2,FALSE())</f>
        <v>25</v>
      </c>
      <c r="K120" s="8" t="str">
        <f>VLOOKUP($B120,'raw data'!$A:$JI,27+K$2,FALSE())</f>
        <v>Male</v>
      </c>
      <c r="L120" s="8" t="str">
        <f>VLOOKUP($B120,'raw data'!$A:$JI,27+L$2,FALSE())</f>
        <v>No</v>
      </c>
      <c r="M120" s="8" t="str">
        <f>VLOOKUP($B120,'raw data'!$A:$JI,27+M$2,FALSE())</f>
        <v>Intermediate (B1)</v>
      </c>
      <c r="N120" s="8">
        <f>VLOOKUP($B120,'raw data'!$A:$JI,27+N$2,FALSE())</f>
        <v>5</v>
      </c>
      <c r="O120" s="8" t="str">
        <f>VLOOKUP($B120,'raw data'!$A:$JI,27+O$2,FALSE())</f>
        <v>Computer Science</v>
      </c>
      <c r="P120" s="8" t="str">
        <f>VLOOKUP($B120,'raw data'!$A:$JI,27+P$2,FALSE())</f>
        <v>Yes</v>
      </c>
      <c r="Q120" s="8">
        <f>VLOOKUP($B120,'raw data'!$A:$JI,27+Q$2,FALSE())</f>
        <v>1</v>
      </c>
      <c r="R120" s="8" t="str">
        <f>VLOOKUP($B120,'raw data'!$A:$JI,27+R$2,FALSE())</f>
        <v>Treasurer, Programmer</v>
      </c>
      <c r="S120" s="8" t="str">
        <f>VLOOKUP($B120,'raw data'!$A:$JI,27+S$2,FALSE())</f>
        <v>No</v>
      </c>
      <c r="T120" s="8">
        <f>VLOOKUP($B120,'raw data'!$A:$JI,27+T$2,FALSE())</f>
        <v>0</v>
      </c>
      <c r="U120" s="8" t="str">
        <f>VLOOKUP($B120,'raw data'!$A:$JI,27+U$2,FALSE())</f>
        <v>COBIT,CORAS,NIST 800-30,ISO 27001,ISO 31000,BSI IT-Grundschutz</v>
      </c>
      <c r="V120" s="8">
        <f>VLOOKUP($B120,'raw data'!$A:$JI,27+V$2,FALSE())</f>
        <v>-99</v>
      </c>
      <c r="W120" s="8" t="str">
        <f>VLOOKUP($B120,'raw data'!$A:$JI,27+W$2,FALSE())</f>
        <v>Beginner</v>
      </c>
      <c r="X120" s="8" t="str">
        <f>VLOOKUP($B120,'raw data'!$A:$JI,27+X$2,FALSE())</f>
        <v>Novice</v>
      </c>
      <c r="Y120" s="8" t="str">
        <f>VLOOKUP($B120,'raw data'!$A:$JI,27+Y$2,FALSE())</f>
        <v>Competent</v>
      </c>
      <c r="Z120" s="8" t="str">
        <f>VLOOKUP($B120,'raw data'!$A:$JI,27+Z$2,FALSE())</f>
        <v>Beginner</v>
      </c>
      <c r="AA120" s="8" t="str">
        <f>VLOOKUP($B120,'raw data'!$A:$JI,27+AA$2,FALSE())</f>
        <v>Beginner</v>
      </c>
      <c r="AB120" s="8" t="str">
        <f>VLOOKUP($B120,'raw data'!$A:$JI,27+AB$2,FALSE())</f>
        <v>Novice</v>
      </c>
      <c r="AC120" s="8" t="str">
        <f>VLOOKUP($B120,'raw data'!$A:$JI,27+AC$2,FALSE())</f>
        <v>Competent</v>
      </c>
      <c r="AD120" s="8" t="str">
        <f>VLOOKUP($B120,'raw data'!$A:$JI,27+AD$2,FALSE())</f>
        <v>Beginner</v>
      </c>
      <c r="AE120" s="8">
        <f>IF($G120="P1",VLOOKUP($B120,'raw data'!$A:$JI,ColumnsReferences!$B$2,FALSE()),VLOOKUP($B120,'raw data'!$A:$JI,ColumnsReferences!$C$2,FALSE()))</f>
        <v>532.95600000000002</v>
      </c>
      <c r="AF120" s="8">
        <f>IF($G120="P1",VLOOKUP($D120,ColumnsReferences!$A:$C,2,FALSE()),VLOOKUP($D120,ColumnsReferences!$A:$C,3,FALSE()))</f>
        <v>203</v>
      </c>
      <c r="AG120" s="8">
        <f>VLOOKUP($B120,'raw data'!$A:$JI,$AF120,FALSE())</f>
        <v>1180.011</v>
      </c>
      <c r="AH120" s="8" t="str">
        <f>VLOOKUP($B120,'raw data'!$A:$JI,$AF120+AH$2,FALSE())</f>
        <v>Lack of mechanisms for authentication of app,Weak malware protection</v>
      </c>
      <c r="AI120" s="8" t="str">
        <f>VLOOKUP($B120,'raw data'!$A:$JI,$AF120+AI$2,FALSE())</f>
        <v>Very sure</v>
      </c>
      <c r="AJ120" s="8" t="str">
        <f>VLOOKUP($B120,'raw data'!$A:$JI,$AF120+AJ$2,FALSE())</f>
        <v>Very simple</v>
      </c>
      <c r="AK120" s="8" t="str">
        <f>VLOOKUP($B120,'raw data'!$A:$JI,$AF120+AK$2,FALSE())</f>
        <v>Unauthorized access to customer account via fake app,Unauthorized access to customer account via web application,Unauthorized transaction via web application</v>
      </c>
      <c r="AL120" s="8" t="str">
        <f>VLOOKUP($B120,'raw data'!$A:$JI,$AF120+AL$2,FALSE())</f>
        <v>Very sure</v>
      </c>
      <c r="AM120" s="8" t="str">
        <f>VLOOKUP($B120,'raw data'!$A:$JI,$AF120+AM$2,FALSE())</f>
        <v>Simple</v>
      </c>
      <c r="AN120" s="8" t="str">
        <f>VLOOKUP($B120,'raw data'!$A:$JI,$AF120+AN$2,FALSE())</f>
        <v>Fake banking app offered on application store and this leads to sniffing customer credentials,Keylogger installed on customer's computer leads to sniffing customer credentials,Spear-phishing attack on customers leads to sniffing customer credentials</v>
      </c>
      <c r="AO120" s="8" t="str">
        <f>VLOOKUP($B120,'raw data'!$A:$JI,$AF120+AO$2,FALSE())</f>
        <v>Very sure</v>
      </c>
      <c r="AP120" s="8" t="str">
        <f>VLOOKUP($B120,'raw data'!$A:$JI,$AF120+AP$2,FALSE())</f>
        <v>Very simple</v>
      </c>
      <c r="AQ120" s="8" t="str">
        <f>VLOOKUP($B120,'raw data'!$A:$JI,$AF120+AQ$2,FALSE())</f>
        <v>Cyber criminal,Hacker</v>
      </c>
      <c r="AR120" s="8" t="str">
        <f>VLOOKUP($B120,'raw data'!$A:$JI,$AF120+AR$2,FALSE())</f>
        <v>Very sure</v>
      </c>
      <c r="AS120" s="8" t="str">
        <f>VLOOKUP($B120,'raw data'!$A:$JI,$AF120+AS$2,FALSE())</f>
        <v>Very simple</v>
      </c>
      <c r="AT120" s="8" t="str">
        <f>VLOOKUP($B120,'raw data'!$A:$JI,$AF120+AT$2,FALSE())</f>
        <v>Likely</v>
      </c>
      <c r="AU120" s="8" t="str">
        <f>VLOOKUP($B120,'raw data'!$A:$JI,$AF120+AU$2,FALSE())</f>
        <v>Very sure</v>
      </c>
      <c r="AV120" s="8" t="str">
        <f>VLOOKUP($B120,'raw data'!$A:$JI,$AF120+AV$2,FALSE())</f>
        <v>Very simple</v>
      </c>
      <c r="AW120" s="8" t="str">
        <f>VLOOKUP($B120,'raw data'!$A:$JI,$AF120+AW$2,FALSE())</f>
        <v>Customer's browser infected by Trojan and this leads to alteration of transaction data,Denial-of-service attack</v>
      </c>
      <c r="AX120" s="8" t="str">
        <f>VLOOKUP($B120,'raw data'!$A:$JI,$AF120+AX$2,FALSE())</f>
        <v>Very sure</v>
      </c>
      <c r="AY120" s="8" t="str">
        <f>VLOOKUP($B120,'raw data'!$A:$JI,$AF120+AY$2,FALSE())</f>
        <v>Very simple</v>
      </c>
      <c r="AZ120" s="8">
        <f>IF($G120="P1",ColumnsReferences!$B$9,ColumnsReferences!$C$9)</f>
        <v>99</v>
      </c>
      <c r="BA120" s="8">
        <f>VLOOKUP($B120,'raw data'!$A:$JI,$AZ120,FALSE())</f>
        <v>35.53</v>
      </c>
      <c r="BB120" s="8" t="str">
        <f>IF($G120="P2",VLOOKUP($B120,'raw data'!$A:$JI,$AZ120+2,FALSE()),"-99")</f>
        <v>-99</v>
      </c>
      <c r="BC120" s="8" t="str">
        <f>IF($G120="P1",VLOOKUP($B120,'raw data'!$A:$JI,$AZ120+BC$2,FALSE()),VLOOKUP($B120,'raw data'!$A:$JI,$AZ120+BC$2+1,FALSE()))</f>
        <v>Agree</v>
      </c>
      <c r="BD120" s="8" t="str">
        <f>IF($G120="P1",VLOOKUP($B120,'raw data'!$A:$JI,$AZ120+BD$2,FALSE()),VLOOKUP($B120,'raw data'!$A:$JI,$AZ120+BD$2+1,FALSE()))</f>
        <v>Agree</v>
      </c>
      <c r="BE120" s="8" t="str">
        <f>IF($G120="P1",VLOOKUP($B120,'raw data'!$A:$JI,$AZ120+BE$2,FALSE()),VLOOKUP($B120,'raw data'!$A:$JI,$AZ120+BE$2+1,FALSE()))</f>
        <v>Agree</v>
      </c>
      <c r="BF120" s="8" t="str">
        <f>IF($G120="P1",VLOOKUP($B120,'raw data'!$A:$JI,$AZ120+BF$2,FALSE()),VLOOKUP($B120,'raw data'!$A:$JI,$AZ120+BF$2+1,FALSE()))</f>
        <v>Agree</v>
      </c>
      <c r="BG120" s="8" t="str">
        <f>IF($G120="P1",VLOOKUP($B120,'raw data'!$A:$JI,$AZ120+BG$2,FALSE()),VLOOKUP($B120,'raw data'!$A:$JI,$AZ120+BG$2+1,FALSE()))</f>
        <v>Agree</v>
      </c>
      <c r="BH120" s="8" t="str">
        <f>IF($G120="P1",IF($E120="Tabular",VLOOKUP($B120,'raw data'!$A:$JI,$AZ120+BH$2+2,FALSE()),VLOOKUP($B120,'raw data'!$A:$JI,$AZ120+BH$2,FALSE())),"-99")</f>
        <v>Strongly agree</v>
      </c>
      <c r="BI120" s="8" t="str">
        <f>IF($G120="P2",IF($E120="Tabular",VLOOKUP($B120,'raw data'!$A:$JI,$AZ120+BI$2+2,FALSE()),VLOOKUP($B120,'raw data'!$A:$JI,$AZ120+BI$2,FALSE())),"-99")</f>
        <v>-99</v>
      </c>
      <c r="BJ120" s="8" t="str">
        <f>IF(G120="P1",IF($E120="Tabular",VLOOKUP($B120,'raw data'!$A:$JI,$AZ120+BJ$2+2,FALSE()),VLOOKUP($B120,'raw data'!$A:$JI,$AZ120+BJ$2,FALSE())),IF($E120="Tabular",VLOOKUP($B120,'raw data'!$A:$JI,$AZ120+BJ$2+3,FALSE()),VLOOKUP($B120,'raw data'!$A:$JI,$AZ120+BJ$2+1,FALSE())))</f>
        <v>Strongly agree</v>
      </c>
      <c r="BK120" s="8" t="str">
        <f>IF(G120="P1",VLOOKUP($B120,'raw data'!$A:$JI,$AZ120+BK$2,FALSE()),VLOOKUP($B120,'raw data'!$A:$JI,$AZ120+BK$2+1,FALSE()))</f>
        <v>Strongly disagree</v>
      </c>
    </row>
    <row r="121" spans="1:63" x14ac:dyDescent="0.2">
      <c r="A121" s="8" t="str">
        <f t="shared" si="9"/>
        <v>R_WcAiBKJLQwKVLFf-P2</v>
      </c>
      <c r="B121" s="8" t="s">
        <v>854</v>
      </c>
      <c r="C121" s="8">
        <f>VLOOKUP($B121,'raw data'!$A:$JI,7,FALSE())</f>
        <v>2727</v>
      </c>
      <c r="D121" s="8" t="str">
        <f>VLOOKUP($B121,'raw data'!$A:$JI,268,FALSE())</f>
        <v>Tabular-G2</v>
      </c>
      <c r="E121" s="8" t="str">
        <f t="shared" si="10"/>
        <v>Tabular</v>
      </c>
      <c r="F121" s="8" t="str">
        <f t="shared" si="11"/>
        <v>G2</v>
      </c>
      <c r="G121" s="10" t="s">
        <v>536</v>
      </c>
      <c r="H121" s="8">
        <f>VLOOKUP($B121,'raw data'!$A:$JI,21,FALSE())</f>
        <v>44.558999999999997</v>
      </c>
      <c r="I121" s="8">
        <f>VLOOKUP($B121,'raw data'!$A:$JI,26,FALSE())</f>
        <v>8.4700000000000006</v>
      </c>
      <c r="J121" s="8">
        <f>VLOOKUP($B121,'raw data'!$A:$JI,27+J$2,FALSE())</f>
        <v>25</v>
      </c>
      <c r="K121" s="8" t="str">
        <f>VLOOKUP($B121,'raw data'!$A:$JI,27+K$2,FALSE())</f>
        <v>Male</v>
      </c>
      <c r="L121" s="8" t="str">
        <f>VLOOKUP($B121,'raw data'!$A:$JI,27+L$2,FALSE())</f>
        <v>No</v>
      </c>
      <c r="M121" s="8" t="str">
        <f>VLOOKUP($B121,'raw data'!$A:$JI,27+M$2,FALSE())</f>
        <v>Intermediate (B1)</v>
      </c>
      <c r="N121" s="8">
        <f>VLOOKUP($B121,'raw data'!$A:$JI,27+N$2,FALSE())</f>
        <v>5</v>
      </c>
      <c r="O121" s="8" t="str">
        <f>VLOOKUP($B121,'raw data'!$A:$JI,27+O$2,FALSE())</f>
        <v>Computer Science</v>
      </c>
      <c r="P121" s="8" t="str">
        <f>VLOOKUP($B121,'raw data'!$A:$JI,27+P$2,FALSE())</f>
        <v>Yes</v>
      </c>
      <c r="Q121" s="8">
        <f>VLOOKUP($B121,'raw data'!$A:$JI,27+Q$2,FALSE())</f>
        <v>1</v>
      </c>
      <c r="R121" s="8" t="str">
        <f>VLOOKUP($B121,'raw data'!$A:$JI,27+R$2,FALSE())</f>
        <v>Treasurer, Programmer</v>
      </c>
      <c r="S121" s="8" t="str">
        <f>VLOOKUP($B121,'raw data'!$A:$JI,27+S$2,FALSE())</f>
        <v>No</v>
      </c>
      <c r="T121" s="8">
        <f>VLOOKUP($B121,'raw data'!$A:$JI,27+T$2,FALSE())</f>
        <v>0</v>
      </c>
      <c r="U121" s="8" t="str">
        <f>VLOOKUP($B121,'raw data'!$A:$JI,27+U$2,FALSE())</f>
        <v>COBIT,CORAS,NIST 800-30,ISO 27001,ISO 31000,BSI IT-Grundschutz</v>
      </c>
      <c r="V121" s="8">
        <f>VLOOKUP($B121,'raw data'!$A:$JI,27+V$2,FALSE())</f>
        <v>-99</v>
      </c>
      <c r="W121" s="8" t="str">
        <f>VLOOKUP($B121,'raw data'!$A:$JI,27+W$2,FALSE())</f>
        <v>Beginner</v>
      </c>
      <c r="X121" s="8" t="str">
        <f>VLOOKUP($B121,'raw data'!$A:$JI,27+X$2,FALSE())</f>
        <v>Novice</v>
      </c>
      <c r="Y121" s="8" t="str">
        <f>VLOOKUP($B121,'raw data'!$A:$JI,27+Y$2,FALSE())</f>
        <v>Competent</v>
      </c>
      <c r="Z121" s="8" t="str">
        <f>VLOOKUP($B121,'raw data'!$A:$JI,27+Z$2,FALSE())</f>
        <v>Beginner</v>
      </c>
      <c r="AA121" s="8" t="str">
        <f>VLOOKUP($B121,'raw data'!$A:$JI,27+AA$2,FALSE())</f>
        <v>Beginner</v>
      </c>
      <c r="AB121" s="8" t="str">
        <f>VLOOKUP($B121,'raw data'!$A:$JI,27+AB$2,FALSE())</f>
        <v>Novice</v>
      </c>
      <c r="AC121" s="8" t="str">
        <f>VLOOKUP($B121,'raw data'!$A:$JI,27+AC$2,FALSE())</f>
        <v>Competent</v>
      </c>
      <c r="AD121" s="8" t="str">
        <f>VLOOKUP($B121,'raw data'!$A:$JI,27+AD$2,FALSE())</f>
        <v>Beginner</v>
      </c>
      <c r="AE121" s="8">
        <f>IF($G121="P1",VLOOKUP($B121,'raw data'!$A:$JI,ColumnsReferences!$B$2,FALSE()),VLOOKUP($B121,'raw data'!$A:$JI,ColumnsReferences!$C$2,FALSE()))</f>
        <v>300.005</v>
      </c>
      <c r="AF121" s="8">
        <f>IF($G121="P1",VLOOKUP($D121,ColumnsReferences!$A:$C,2,FALSE()),VLOOKUP($D121,ColumnsReferences!$A:$C,3,FALSE()))</f>
        <v>247</v>
      </c>
      <c r="AG121" s="8">
        <f>VLOOKUP($B121,'raw data'!$A:$JI,$AF121,FALSE())</f>
        <v>396.89600000000002</v>
      </c>
      <c r="AH121" s="8" t="str">
        <f>VLOOKUP($B121,'raw data'!$A:$JI,$AF121+AH$2,FALSE())</f>
        <v>Minor,Severe</v>
      </c>
      <c r="AI121" s="8" t="str">
        <f>VLOOKUP($B121,'raw data'!$A:$JI,$AF121+AI$2,FALSE())</f>
        <v>Sure enough</v>
      </c>
      <c r="AJ121" s="8" t="str">
        <f>VLOOKUP($B121,'raw data'!$A:$JI,$AF121+AJ$2,FALSE())</f>
        <v>On average</v>
      </c>
      <c r="AK121" s="8" t="str">
        <f>VLOOKUP($B121,'raw data'!$A:$JI,$AF121+AK$2,FALSE())</f>
        <v>Availability of service,Integrity of account data,User authenticity</v>
      </c>
      <c r="AL121" s="8" t="str">
        <f>VLOOKUP($B121,'raw data'!$A:$JI,$AF121+AL$2,FALSE())</f>
        <v>Not sure enough</v>
      </c>
      <c r="AM121" s="8" t="str">
        <f>VLOOKUP($B121,'raw data'!$A:$JI,$AF121+AM$2,FALSE())</f>
        <v>Simple</v>
      </c>
      <c r="AN121" s="8" t="str">
        <f>VLOOKUP($B121,'raw data'!$A:$JI,$AF121+AN$2,FALSE())</f>
        <v>Conduct regular searches for fake apps,Regularly inform customers about security best practices,Strengthen authentication of transaction in web application</v>
      </c>
      <c r="AO121" s="8" t="str">
        <f>VLOOKUP($B121,'raw data'!$A:$JI,$AF121+AO$2,FALSE())</f>
        <v>Sure enough</v>
      </c>
      <c r="AP121" s="8" t="str">
        <f>VLOOKUP($B121,'raw data'!$A:$JI,$AF121+AP$2,FALSE())</f>
        <v>Simple</v>
      </c>
      <c r="AQ121" s="8" t="str">
        <f>VLOOKUP($B121,'raw data'!$A:$JI,$AF121+AQ$2,FALSE())</f>
        <v>Severe</v>
      </c>
      <c r="AR121" s="8" t="str">
        <f>VLOOKUP($B121,'raw data'!$A:$JI,$AF121+AR$2,FALSE())</f>
        <v>Sure enough</v>
      </c>
      <c r="AS121" s="8" t="str">
        <f>VLOOKUP($B121,'raw data'!$A:$JI,$AF121+AS$2,FALSE())</f>
        <v>Simple</v>
      </c>
      <c r="AT121" s="8" t="str">
        <f>VLOOKUP($B121,'raw data'!$A:$JI,$AF121+AT$2,FALSE())</f>
        <v>Unauthorized access to customer account via web application,Unauthorized transaction via web application,Web-application goes down</v>
      </c>
      <c r="AU121" s="8" t="str">
        <f>VLOOKUP($B121,'raw data'!$A:$JI,$AF121+AU$2,FALSE())</f>
        <v>Sure enough</v>
      </c>
      <c r="AV121" s="8" t="str">
        <f>VLOOKUP($B121,'raw data'!$A:$JI,$AF121+AV$2,FALSE())</f>
        <v>Simple</v>
      </c>
      <c r="AW121" s="8" t="str">
        <f>VLOOKUP($B121,'raw data'!$A:$JI,$AF121+AW$2,FALSE())</f>
        <v>Severe</v>
      </c>
      <c r="AX121" s="8" t="str">
        <f>VLOOKUP($B121,'raw data'!$A:$JI,$AF121+AX$2,FALSE())</f>
        <v>Very sure</v>
      </c>
      <c r="AY121" s="8" t="str">
        <f>VLOOKUP($B121,'raw data'!$A:$JI,$AF121+AY$2,FALSE())</f>
        <v>Simple</v>
      </c>
      <c r="AZ121" s="8">
        <f>IF($G121="P1",ColumnsReferences!$B$9,ColumnsReferences!$C$9)</f>
        <v>166</v>
      </c>
      <c r="BA121" s="8">
        <f>VLOOKUP($B121,'raw data'!$A:$JI,$AZ121,FALSE())</f>
        <v>28.465</v>
      </c>
      <c r="BB121" s="8" t="str">
        <f>IF($G121="P2",VLOOKUP($B121,'raw data'!$A:$JI,$AZ121+2,FALSE()),"-99")</f>
        <v>Agree</v>
      </c>
      <c r="BC121" s="8" t="str">
        <f>IF($G121="P1",VLOOKUP($B121,'raw data'!$A:$JI,$AZ121+BC$2,FALSE()),VLOOKUP($B121,'raw data'!$A:$JI,$AZ121+BC$2+1,FALSE()))</f>
        <v>Strongly agree</v>
      </c>
      <c r="BD121" s="8" t="str">
        <f>IF($G121="P1",VLOOKUP($B121,'raw data'!$A:$JI,$AZ121+BD$2,FALSE()),VLOOKUP($B121,'raw data'!$A:$JI,$AZ121+BD$2+1,FALSE()))</f>
        <v>Agree</v>
      </c>
      <c r="BE121" s="8" t="str">
        <f>IF($G121="P1",VLOOKUP($B121,'raw data'!$A:$JI,$AZ121+BE$2,FALSE()),VLOOKUP($B121,'raw data'!$A:$JI,$AZ121+BE$2+1,FALSE()))</f>
        <v>Agree</v>
      </c>
      <c r="BF121" s="8" t="str">
        <f>IF($G121="P1",VLOOKUP($B121,'raw data'!$A:$JI,$AZ121+BF$2,FALSE()),VLOOKUP($B121,'raw data'!$A:$JI,$AZ121+BF$2+1,FALSE()))</f>
        <v>Not certain</v>
      </c>
      <c r="BG121" s="8" t="str">
        <f>IF($G121="P1",VLOOKUP($B121,'raw data'!$A:$JI,$AZ121+BG$2,FALSE()),VLOOKUP($B121,'raw data'!$A:$JI,$AZ121+BG$2+1,FALSE()))</f>
        <v>Not certain</v>
      </c>
      <c r="BH121" s="8" t="str">
        <f>IF($G121="P1",IF($E121="Tabular",VLOOKUP($B121,'raw data'!$A:$JI,$AZ121+BH$2+2,FALSE()),VLOOKUP($B121,'raw data'!$A:$JI,$AZ121+BH$2,FALSE())),"-99")</f>
        <v>-99</v>
      </c>
      <c r="BI121" s="8" t="str">
        <f>IF($G121="P2",IF($E121="Tabular",VLOOKUP($B121,'raw data'!$A:$JI,$AZ121+BI$2+2,FALSE()),VLOOKUP($B121,'raw data'!$A:$JI,$AZ121+BI$2,FALSE())),"-99")</f>
        <v>Disagree</v>
      </c>
      <c r="BJ121" s="8" t="str">
        <f>IF(G121="P1",IF($E121="Tabular",VLOOKUP($B121,'raw data'!$A:$JI,$AZ121+BJ$2+2,FALSE()),VLOOKUP($B121,'raw data'!$A:$JI,$AZ121+BJ$2,FALSE())),IF($E121="Tabular",VLOOKUP($B121,'raw data'!$A:$JI,$AZ121+BJ$2+3,FALSE()),VLOOKUP($B121,'raw data'!$A:$JI,$AZ121+BJ$2+1,FALSE())))</f>
        <v>Agree</v>
      </c>
      <c r="BK121" s="8" t="str">
        <f>IF(G121="P1",VLOOKUP($B121,'raw data'!$A:$JI,$AZ121+BK$2,FALSE()),VLOOKUP($B121,'raw data'!$A:$JI,$AZ121+BK$2+1,FALSE()))</f>
        <v>Strongly disagree</v>
      </c>
    </row>
    <row r="122" spans="1:63" x14ac:dyDescent="0.2">
      <c r="A122" s="8" t="str">
        <f t="shared" si="9"/>
        <v>R_wY9tE3P2KqBhmc9-P1</v>
      </c>
      <c r="B122" s="8" t="s">
        <v>772</v>
      </c>
      <c r="C122" s="8">
        <f>VLOOKUP($B122,'raw data'!$A:$JI,7,FALSE())</f>
        <v>2441</v>
      </c>
      <c r="D122" s="8" t="str">
        <f>VLOOKUP($B122,'raw data'!$A:$JI,268,FALSE())</f>
        <v>Tabular-G2</v>
      </c>
      <c r="E122" s="8" t="str">
        <f t="shared" si="10"/>
        <v>Tabular</v>
      </c>
      <c r="F122" s="8" t="str">
        <f t="shared" si="11"/>
        <v>G2</v>
      </c>
      <c r="G122" s="8" t="s">
        <v>534</v>
      </c>
      <c r="H122" s="8">
        <f>VLOOKUP($B122,'raw data'!$A:$JI,21,FALSE())</f>
        <v>55.728999999999999</v>
      </c>
      <c r="I122" s="8">
        <f>VLOOKUP($B122,'raw data'!$A:$JI,26,FALSE())</f>
        <v>8.9540000000000006</v>
      </c>
      <c r="J122" s="8">
        <f>VLOOKUP($B122,'raw data'!$A:$JI,27+J$2,FALSE())</f>
        <v>21</v>
      </c>
      <c r="K122" s="8" t="str">
        <f>VLOOKUP($B122,'raw data'!$A:$JI,27+K$2,FALSE())</f>
        <v>Male</v>
      </c>
      <c r="L122" s="8" t="str">
        <f>VLOOKUP($B122,'raw data'!$A:$JI,27+L$2,FALSE())</f>
        <v>No</v>
      </c>
      <c r="M122" s="8" t="str">
        <f>VLOOKUP($B122,'raw data'!$A:$JI,27+M$2,FALSE())</f>
        <v>Upper-Intermediate (B2)</v>
      </c>
      <c r="N122" s="8">
        <f>VLOOKUP($B122,'raw data'!$A:$JI,27+N$2,FALSE())</f>
        <v>4</v>
      </c>
      <c r="O122" s="8" t="str">
        <f>VLOOKUP($B122,'raw data'!$A:$JI,27+O$2,FALSE())</f>
        <v>Business, Information Technology, Cyber Security</v>
      </c>
      <c r="P122" s="8" t="str">
        <f>VLOOKUP($B122,'raw data'!$A:$JI,27+P$2,FALSE())</f>
        <v>No</v>
      </c>
      <c r="Q122" s="8">
        <f>VLOOKUP($B122,'raw data'!$A:$JI,27+Q$2,FALSE())</f>
        <v>0</v>
      </c>
      <c r="R122" s="8">
        <f>VLOOKUP($B122,'raw data'!$A:$JI,27+R$2,FALSE())</f>
        <v>0</v>
      </c>
      <c r="S122" s="8" t="str">
        <f>VLOOKUP($B122,'raw data'!$A:$JI,27+S$2,FALSE())</f>
        <v>No</v>
      </c>
      <c r="T122" s="8">
        <f>VLOOKUP($B122,'raw data'!$A:$JI,27+T$2,FALSE())</f>
        <v>0</v>
      </c>
      <c r="U122" s="8" t="str">
        <f>VLOOKUP($B122,'raw data'!$A:$JI,27+U$2,FALSE())</f>
        <v>None</v>
      </c>
      <c r="V122" s="8">
        <f>VLOOKUP($B122,'raw data'!$A:$JI,27+V$2,FALSE())</f>
        <v>-99</v>
      </c>
      <c r="W122" s="8" t="str">
        <f>VLOOKUP($B122,'raw data'!$A:$JI,27+W$2,FALSE())</f>
        <v>Novice</v>
      </c>
      <c r="X122" s="8" t="str">
        <f>VLOOKUP($B122,'raw data'!$A:$JI,27+X$2,FALSE())</f>
        <v>Novice</v>
      </c>
      <c r="Y122" s="8" t="str">
        <f>VLOOKUP($B122,'raw data'!$A:$JI,27+Y$2,FALSE())</f>
        <v>Novice</v>
      </c>
      <c r="Z122" s="8" t="str">
        <f>VLOOKUP($B122,'raw data'!$A:$JI,27+Z$2,FALSE())</f>
        <v>Novice</v>
      </c>
      <c r="AA122" s="8" t="str">
        <f>VLOOKUP($B122,'raw data'!$A:$JI,27+AA$2,FALSE())</f>
        <v>Beginner</v>
      </c>
      <c r="AB122" s="8" t="str">
        <f>VLOOKUP($B122,'raw data'!$A:$JI,27+AB$2,FALSE())</f>
        <v>Competent</v>
      </c>
      <c r="AC122" s="8" t="str">
        <f>VLOOKUP($B122,'raw data'!$A:$JI,27+AC$2,FALSE())</f>
        <v>Competent</v>
      </c>
      <c r="AD122" s="8" t="str">
        <f>VLOOKUP($B122,'raw data'!$A:$JI,27+AD$2,FALSE())</f>
        <v>Novice</v>
      </c>
      <c r="AE122" s="8">
        <f>IF($G122="P1",VLOOKUP($B122,'raw data'!$A:$JI,ColumnsReferences!$B$2,FALSE()),VLOOKUP($B122,'raw data'!$A:$JI,ColumnsReferences!$C$2,FALSE()))</f>
        <v>418.98200000000003</v>
      </c>
      <c r="AF122" s="8">
        <f>IF($G122="P1",VLOOKUP($D122,ColumnsReferences!$A:$C,2,FALSE()),VLOOKUP($D122,ColumnsReferences!$A:$C,3,FALSE()))</f>
        <v>203</v>
      </c>
      <c r="AG122" s="8">
        <f>VLOOKUP($B122,'raw data'!$A:$JI,$AF122,FALSE())</f>
        <v>770.53200000000004</v>
      </c>
      <c r="AH122" s="8" t="str">
        <f>VLOOKUP($B122,'raw data'!$A:$JI,$AF122+AH$2,FALSE())</f>
        <v>Lack of mechanisms for authentication of app,Weak malware protection</v>
      </c>
      <c r="AI122" s="8" t="str">
        <f>VLOOKUP($B122,'raw data'!$A:$JI,$AF122+AI$2,FALSE())</f>
        <v>Sure</v>
      </c>
      <c r="AJ122" s="8" t="str">
        <f>VLOOKUP($B122,'raw data'!$A:$JI,$AF122+AJ$2,FALSE())</f>
        <v>Simple</v>
      </c>
      <c r="AK122" s="8" t="str">
        <f>VLOOKUP($B122,'raw data'!$A:$JI,$AF122+AK$2,FALSE())</f>
        <v>Unauthorized access to customer account via fake app,Unauthorized access to customer account via web application,Unauthorized transaction via web application</v>
      </c>
      <c r="AL122" s="8" t="str">
        <f>VLOOKUP($B122,'raw data'!$A:$JI,$AF122+AL$2,FALSE())</f>
        <v>Sure</v>
      </c>
      <c r="AM122" s="8" t="str">
        <f>VLOOKUP($B122,'raw data'!$A:$JI,$AF122+AM$2,FALSE())</f>
        <v>Simple</v>
      </c>
      <c r="AN122" s="8" t="str">
        <f>VLOOKUP($B122,'raw data'!$A:$JI,$AF122+AN$2,FALSE())</f>
        <v>Fake banking app offered on application store and this leads to sniffing customer credentials,Keylogger installed on customer's computer leads to sniffing customer credentials,Spear-phishing attack on customers leads to sniffing customer credentials</v>
      </c>
      <c r="AO122" s="8" t="str">
        <f>VLOOKUP($B122,'raw data'!$A:$JI,$AF122+AO$2,FALSE())</f>
        <v>Sure enough</v>
      </c>
      <c r="AP122" s="8" t="str">
        <f>VLOOKUP($B122,'raw data'!$A:$JI,$AF122+AP$2,FALSE())</f>
        <v>On average</v>
      </c>
      <c r="AQ122" s="8" t="str">
        <f>VLOOKUP($B122,'raw data'!$A:$JI,$AF122+AQ$2,FALSE())</f>
        <v>Cyber criminal,Hacker</v>
      </c>
      <c r="AR122" s="8" t="str">
        <f>VLOOKUP($B122,'raw data'!$A:$JI,$AF122+AR$2,FALSE())</f>
        <v>Sure</v>
      </c>
      <c r="AS122" s="8" t="str">
        <f>VLOOKUP($B122,'raw data'!$A:$JI,$AF122+AS$2,FALSE())</f>
        <v>Simple</v>
      </c>
      <c r="AT122" s="8" t="str">
        <f>VLOOKUP($B122,'raw data'!$A:$JI,$AF122+AT$2,FALSE())</f>
        <v>Likely</v>
      </c>
      <c r="AU122" s="8" t="str">
        <f>VLOOKUP($B122,'raw data'!$A:$JI,$AF122+AU$2,FALSE())</f>
        <v>Sure enough</v>
      </c>
      <c r="AV122" s="8" t="str">
        <f>VLOOKUP($B122,'raw data'!$A:$JI,$AF122+AV$2,FALSE())</f>
        <v>On average</v>
      </c>
      <c r="AW122" s="8" t="str">
        <f>VLOOKUP($B122,'raw data'!$A:$JI,$AF122+AW$2,FALSE())</f>
        <v>Customer's browser infected by Trojan and this leads to alteration of transaction data,Denial-of-service attack</v>
      </c>
      <c r="AX122" s="8" t="str">
        <f>VLOOKUP($B122,'raw data'!$A:$JI,$AF122+AX$2,FALSE())</f>
        <v>Sure enough</v>
      </c>
      <c r="AY122" s="8" t="str">
        <f>VLOOKUP($B122,'raw data'!$A:$JI,$AF122+AY$2,FALSE())</f>
        <v>On average</v>
      </c>
      <c r="AZ122" s="8">
        <f>IF($G122="P1",ColumnsReferences!$B$9,ColumnsReferences!$C$9)</f>
        <v>99</v>
      </c>
      <c r="BA122" s="8">
        <f>VLOOKUP($B122,'raw data'!$A:$JI,$AZ122,FALSE())</f>
        <v>71.960999999999999</v>
      </c>
      <c r="BB122" s="8" t="str">
        <f>IF($G122="P2",VLOOKUP($B122,'raw data'!$A:$JI,$AZ122+2,FALSE()),"-99")</f>
        <v>-99</v>
      </c>
      <c r="BC122" s="8" t="str">
        <f>IF($G122="P1",VLOOKUP($B122,'raw data'!$A:$JI,$AZ122+BC$2,FALSE()),VLOOKUP($B122,'raw data'!$A:$JI,$AZ122+BC$2+1,FALSE()))</f>
        <v>Agree</v>
      </c>
      <c r="BD122" s="8" t="str">
        <f>IF($G122="P1",VLOOKUP($B122,'raw data'!$A:$JI,$AZ122+BD$2,FALSE()),VLOOKUP($B122,'raw data'!$A:$JI,$AZ122+BD$2+1,FALSE()))</f>
        <v>Agree</v>
      </c>
      <c r="BE122" s="8" t="str">
        <f>IF($G122="P1",VLOOKUP($B122,'raw data'!$A:$JI,$AZ122+BE$2,FALSE()),VLOOKUP($B122,'raw data'!$A:$JI,$AZ122+BE$2+1,FALSE()))</f>
        <v>Strongly agree</v>
      </c>
      <c r="BF122" s="8" t="str">
        <f>IF($G122="P1",VLOOKUP($B122,'raw data'!$A:$JI,$AZ122+BF$2,FALSE()),VLOOKUP($B122,'raw data'!$A:$JI,$AZ122+BF$2+1,FALSE()))</f>
        <v>Strongly agree</v>
      </c>
      <c r="BG122" s="8" t="str">
        <f>IF($G122="P1",VLOOKUP($B122,'raw data'!$A:$JI,$AZ122+BG$2,FALSE()),VLOOKUP($B122,'raw data'!$A:$JI,$AZ122+BG$2+1,FALSE()))</f>
        <v>Not certain</v>
      </c>
      <c r="BH122" s="8" t="str">
        <f>IF($G122="P1",IF($E122="Tabular",VLOOKUP($B122,'raw data'!$A:$JI,$AZ122+BH$2+2,FALSE()),VLOOKUP($B122,'raw data'!$A:$JI,$AZ122+BH$2,FALSE())),"-99")</f>
        <v>Agree</v>
      </c>
      <c r="BI122" s="8" t="str">
        <f>IF($G122="P2",IF($E122="Tabular",VLOOKUP($B122,'raw data'!$A:$JI,$AZ122+BI$2+2,FALSE()),VLOOKUP($B122,'raw data'!$A:$JI,$AZ122+BI$2,FALSE())),"-99")</f>
        <v>-99</v>
      </c>
      <c r="BJ122" s="8" t="str">
        <f>IF(G122="P1",IF($E122="Tabular",VLOOKUP($B122,'raw data'!$A:$JI,$AZ122+BJ$2+2,FALSE()),VLOOKUP($B122,'raw data'!$A:$JI,$AZ122+BJ$2,FALSE())),IF($E122="Tabular",VLOOKUP($B122,'raw data'!$A:$JI,$AZ122+BJ$2+3,FALSE()),VLOOKUP($B122,'raw data'!$A:$JI,$AZ122+BJ$2+1,FALSE())))</f>
        <v>Not certain</v>
      </c>
      <c r="BK122" s="8" t="str">
        <f>IF(G122="P1",VLOOKUP($B122,'raw data'!$A:$JI,$AZ122+BK$2,FALSE()),VLOOKUP($B122,'raw data'!$A:$JI,$AZ122+BK$2+1,FALSE()))</f>
        <v>Disagree</v>
      </c>
    </row>
    <row r="123" spans="1:63" x14ac:dyDescent="0.2">
      <c r="A123" s="8" t="str">
        <f t="shared" si="9"/>
        <v>R_wY9tE3P2KqBhmc9-P2</v>
      </c>
      <c r="B123" s="8" t="s">
        <v>772</v>
      </c>
      <c r="C123" s="8">
        <f>VLOOKUP($B123,'raw data'!$A:$JI,7,FALSE())</f>
        <v>2441</v>
      </c>
      <c r="D123" s="8" t="str">
        <f>VLOOKUP($B123,'raw data'!$A:$JI,268,FALSE())</f>
        <v>Tabular-G2</v>
      </c>
      <c r="E123" s="8" t="str">
        <f t="shared" si="10"/>
        <v>Tabular</v>
      </c>
      <c r="F123" s="8" t="str">
        <f t="shared" si="11"/>
        <v>G2</v>
      </c>
      <c r="G123" s="10" t="s">
        <v>536</v>
      </c>
      <c r="H123" s="8">
        <f>VLOOKUP($B123,'raw data'!$A:$JI,21,FALSE())</f>
        <v>55.728999999999999</v>
      </c>
      <c r="I123" s="8">
        <f>VLOOKUP($B123,'raw data'!$A:$JI,26,FALSE())</f>
        <v>8.9540000000000006</v>
      </c>
      <c r="J123" s="8">
        <f>VLOOKUP($B123,'raw data'!$A:$JI,27+J$2,FALSE())</f>
        <v>21</v>
      </c>
      <c r="K123" s="8" t="str">
        <f>VLOOKUP($B123,'raw data'!$A:$JI,27+K$2,FALSE())</f>
        <v>Male</v>
      </c>
      <c r="L123" s="8" t="str">
        <f>VLOOKUP($B123,'raw data'!$A:$JI,27+L$2,FALSE())</f>
        <v>No</v>
      </c>
      <c r="M123" s="8" t="str">
        <f>VLOOKUP($B123,'raw data'!$A:$JI,27+M$2,FALSE())</f>
        <v>Upper-Intermediate (B2)</v>
      </c>
      <c r="N123" s="8">
        <f>VLOOKUP($B123,'raw data'!$A:$JI,27+N$2,FALSE())</f>
        <v>4</v>
      </c>
      <c r="O123" s="8" t="str">
        <f>VLOOKUP($B123,'raw data'!$A:$JI,27+O$2,FALSE())</f>
        <v>Business, Information Technology, Cyber Security</v>
      </c>
      <c r="P123" s="8" t="str">
        <f>VLOOKUP($B123,'raw data'!$A:$JI,27+P$2,FALSE())</f>
        <v>No</v>
      </c>
      <c r="Q123" s="8">
        <f>VLOOKUP($B123,'raw data'!$A:$JI,27+Q$2,FALSE())</f>
        <v>0</v>
      </c>
      <c r="R123" s="8">
        <f>VLOOKUP($B123,'raw data'!$A:$JI,27+R$2,FALSE())</f>
        <v>0</v>
      </c>
      <c r="S123" s="8" t="str">
        <f>VLOOKUP($B123,'raw data'!$A:$JI,27+S$2,FALSE())</f>
        <v>No</v>
      </c>
      <c r="T123" s="8">
        <f>VLOOKUP($B123,'raw data'!$A:$JI,27+T$2,FALSE())</f>
        <v>0</v>
      </c>
      <c r="U123" s="8" t="str">
        <f>VLOOKUP($B123,'raw data'!$A:$JI,27+U$2,FALSE())</f>
        <v>None</v>
      </c>
      <c r="V123" s="8">
        <f>VLOOKUP($B123,'raw data'!$A:$JI,27+V$2,FALSE())</f>
        <v>-99</v>
      </c>
      <c r="W123" s="8" t="str">
        <f>VLOOKUP($B123,'raw data'!$A:$JI,27+W$2,FALSE())</f>
        <v>Novice</v>
      </c>
      <c r="X123" s="8" t="str">
        <f>VLOOKUP($B123,'raw data'!$A:$JI,27+X$2,FALSE())</f>
        <v>Novice</v>
      </c>
      <c r="Y123" s="8" t="str">
        <f>VLOOKUP($B123,'raw data'!$A:$JI,27+Y$2,FALSE())</f>
        <v>Novice</v>
      </c>
      <c r="Z123" s="8" t="str">
        <f>VLOOKUP($B123,'raw data'!$A:$JI,27+Z$2,FALSE())</f>
        <v>Novice</v>
      </c>
      <c r="AA123" s="8" t="str">
        <f>VLOOKUP($B123,'raw data'!$A:$JI,27+AA$2,FALSE())</f>
        <v>Beginner</v>
      </c>
      <c r="AB123" s="8" t="str">
        <f>VLOOKUP($B123,'raw data'!$A:$JI,27+AB$2,FALSE())</f>
        <v>Competent</v>
      </c>
      <c r="AC123" s="8" t="str">
        <f>VLOOKUP($B123,'raw data'!$A:$JI,27+AC$2,FALSE())</f>
        <v>Competent</v>
      </c>
      <c r="AD123" s="8" t="str">
        <f>VLOOKUP($B123,'raw data'!$A:$JI,27+AD$2,FALSE())</f>
        <v>Novice</v>
      </c>
      <c r="AE123" s="8">
        <f>IF($G123="P1",VLOOKUP($B123,'raw data'!$A:$JI,ColumnsReferences!$B$2,FALSE()),VLOOKUP($B123,'raw data'!$A:$JI,ColumnsReferences!$C$2,FALSE()))</f>
        <v>300.00299999999999</v>
      </c>
      <c r="AF123" s="8">
        <f>IF($G123="P1",VLOOKUP($D123,ColumnsReferences!$A:$C,2,FALSE()),VLOOKUP($D123,ColumnsReferences!$A:$C,3,FALSE()))</f>
        <v>247</v>
      </c>
      <c r="AG123" s="8">
        <f>VLOOKUP($B123,'raw data'!$A:$JI,$AF123,FALSE())</f>
        <v>471.64699999999999</v>
      </c>
      <c r="AH123" s="8" t="str">
        <f>VLOOKUP($B123,'raw data'!$A:$JI,$AF123+AH$2,FALSE())</f>
        <v>Minor</v>
      </c>
      <c r="AI123" s="8" t="str">
        <f>VLOOKUP($B123,'raw data'!$A:$JI,$AF123+AI$2,FALSE())</f>
        <v>Sure</v>
      </c>
      <c r="AJ123" s="8" t="str">
        <f>VLOOKUP($B123,'raw data'!$A:$JI,$AF123+AJ$2,FALSE())</f>
        <v>Simple</v>
      </c>
      <c r="AK123" s="8" t="str">
        <f>VLOOKUP($B123,'raw data'!$A:$JI,$AF123+AK$2,FALSE())</f>
        <v>Availability of service,Integrity of account data</v>
      </c>
      <c r="AL123" s="8" t="str">
        <f>VLOOKUP($B123,'raw data'!$A:$JI,$AF123+AL$2,FALSE())</f>
        <v>Not sure enough</v>
      </c>
      <c r="AM123" s="8" t="str">
        <f>VLOOKUP($B123,'raw data'!$A:$JI,$AF123+AM$2,FALSE())</f>
        <v>Difficult</v>
      </c>
      <c r="AN123" s="8" t="str">
        <f>VLOOKUP($B123,'raw data'!$A:$JI,$AF123+AN$2,FALSE())</f>
        <v>Regularly inform customers about security best practices,Strengthen verification and validation procedures</v>
      </c>
      <c r="AO123" s="8" t="str">
        <f>VLOOKUP($B123,'raw data'!$A:$JI,$AF123+AO$2,FALSE())</f>
        <v>Not sure enough</v>
      </c>
      <c r="AP123" s="8" t="str">
        <f>VLOOKUP($B123,'raw data'!$A:$JI,$AF123+AP$2,FALSE())</f>
        <v>Difficult</v>
      </c>
      <c r="AQ123" s="8" t="str">
        <f>VLOOKUP($B123,'raw data'!$A:$JI,$AF123+AQ$2,FALSE())</f>
        <v>Severe</v>
      </c>
      <c r="AR123" s="8" t="str">
        <f>VLOOKUP($B123,'raw data'!$A:$JI,$AF123+AR$2,FALSE())</f>
        <v>Not sure enough</v>
      </c>
      <c r="AS123" s="8" t="str">
        <f>VLOOKUP($B123,'raw data'!$A:$JI,$AF123+AS$2,FALSE())</f>
        <v>Difficult</v>
      </c>
      <c r="AT123" s="8" t="str">
        <f>VLOOKUP($B123,'raw data'!$A:$JI,$AF123+AT$2,FALSE())</f>
        <v>Availability of service</v>
      </c>
      <c r="AU123" s="8" t="str">
        <f>VLOOKUP($B123,'raw data'!$A:$JI,$AF123+AU$2,FALSE())</f>
        <v>Not sure enough</v>
      </c>
      <c r="AV123" s="8" t="str">
        <f>VLOOKUP($B123,'raw data'!$A:$JI,$AF123+AV$2,FALSE())</f>
        <v>Difficult</v>
      </c>
      <c r="AW123" s="8" t="str">
        <f>VLOOKUP($B123,'raw data'!$A:$JI,$AF123+AW$2,FALSE())</f>
        <v>Severe</v>
      </c>
      <c r="AX123" s="8" t="str">
        <f>VLOOKUP($B123,'raw data'!$A:$JI,$AF123+AX$2,FALSE())</f>
        <v>Not sure enough</v>
      </c>
      <c r="AY123" s="8" t="str">
        <f>VLOOKUP($B123,'raw data'!$A:$JI,$AF123+AY$2,FALSE())</f>
        <v>Difficult</v>
      </c>
      <c r="AZ123" s="8">
        <f>IF($G123="P1",ColumnsReferences!$B$9,ColumnsReferences!$C$9)</f>
        <v>166</v>
      </c>
      <c r="BA123" s="8">
        <f>VLOOKUP($B123,'raw data'!$A:$JI,$AZ123,FALSE())</f>
        <v>31.792000000000002</v>
      </c>
      <c r="BB123" s="8" t="str">
        <f>IF($G123="P2",VLOOKUP($B123,'raw data'!$A:$JI,$AZ123+2,FALSE()),"-99")</f>
        <v>Disagree</v>
      </c>
      <c r="BC123" s="8" t="str">
        <f>IF($G123="P1",VLOOKUP($B123,'raw data'!$A:$JI,$AZ123+BC$2,FALSE()),VLOOKUP($B123,'raw data'!$A:$JI,$AZ123+BC$2+1,FALSE()))</f>
        <v>Strongly agree</v>
      </c>
      <c r="BD123" s="8" t="str">
        <f>IF($G123="P1",VLOOKUP($B123,'raw data'!$A:$JI,$AZ123+BD$2,FALSE()),VLOOKUP($B123,'raw data'!$A:$JI,$AZ123+BD$2+1,FALSE()))</f>
        <v>Strongly agree</v>
      </c>
      <c r="BE123" s="8" t="str">
        <f>IF($G123="P1",VLOOKUP($B123,'raw data'!$A:$JI,$AZ123+BE$2,FALSE()),VLOOKUP($B123,'raw data'!$A:$JI,$AZ123+BE$2+1,FALSE()))</f>
        <v>Strongly agree</v>
      </c>
      <c r="BF123" s="8" t="str">
        <f>IF($G123="P1",VLOOKUP($B123,'raw data'!$A:$JI,$AZ123+BF$2,FALSE()),VLOOKUP($B123,'raw data'!$A:$JI,$AZ123+BF$2+1,FALSE()))</f>
        <v>Strongly agree</v>
      </c>
      <c r="BG123" s="8" t="str">
        <f>IF($G123="P1",VLOOKUP($B123,'raw data'!$A:$JI,$AZ123+BG$2,FALSE()),VLOOKUP($B123,'raw data'!$A:$JI,$AZ123+BG$2+1,FALSE()))</f>
        <v>Disagree</v>
      </c>
      <c r="BH123" s="8" t="str">
        <f>IF($G123="P1",IF($E123="Tabular",VLOOKUP($B123,'raw data'!$A:$JI,$AZ123+BH$2+2,FALSE()),VLOOKUP($B123,'raw data'!$A:$JI,$AZ123+BH$2,FALSE())),"-99")</f>
        <v>-99</v>
      </c>
      <c r="BI123" s="8" t="str">
        <f>IF($G123="P2",IF($E123="Tabular",VLOOKUP($B123,'raw data'!$A:$JI,$AZ123+BI$2+2,FALSE()),VLOOKUP($B123,'raw data'!$A:$JI,$AZ123+BI$2,FALSE())),"-99")</f>
        <v>Disagree</v>
      </c>
      <c r="BJ123" s="8" t="str">
        <f>IF(G123="P1",IF($E123="Tabular",VLOOKUP($B123,'raw data'!$A:$JI,$AZ123+BJ$2+2,FALSE()),VLOOKUP($B123,'raw data'!$A:$JI,$AZ123+BJ$2,FALSE())),IF($E123="Tabular",VLOOKUP($B123,'raw data'!$A:$JI,$AZ123+BJ$2+3,FALSE()),VLOOKUP($B123,'raw data'!$A:$JI,$AZ123+BJ$2+1,FALSE())))</f>
        <v>Not certain</v>
      </c>
      <c r="BK123" s="8" t="str">
        <f>IF(G123="P1",VLOOKUP($B123,'raw data'!$A:$JI,$AZ123+BK$2,FALSE()),VLOOKUP($B123,'raw data'!$A:$JI,$AZ123+BK$2+1,FALSE()))</f>
        <v>Disagree</v>
      </c>
    </row>
    <row r="124" spans="1:63" x14ac:dyDescent="0.2">
      <c r="A124" s="8" t="str">
        <f t="shared" si="9"/>
        <v>R_1FKxbVGbLTWOrWF-P1</v>
      </c>
      <c r="B124" s="8" t="s">
        <v>985</v>
      </c>
      <c r="C124" s="8">
        <f>VLOOKUP($B124,'raw data'!$A:$JI,7,FALSE())</f>
        <v>1711</v>
      </c>
      <c r="D124" s="8" t="str">
        <f>VLOOKUP($B124,'raw data'!$A:$JI,268,FALSE())</f>
        <v>Tabular-G1</v>
      </c>
      <c r="E124" s="8" t="str">
        <f t="shared" si="10"/>
        <v>Tabular</v>
      </c>
      <c r="F124" s="8" t="str">
        <f t="shared" si="11"/>
        <v>G1</v>
      </c>
      <c r="G124" s="8" t="s">
        <v>534</v>
      </c>
      <c r="H124" s="8">
        <f>VLOOKUP($B124,'raw data'!$A:$JI,21,FALSE())</f>
        <v>80.347999999999999</v>
      </c>
      <c r="I124" s="8">
        <f>VLOOKUP($B124,'raw data'!$A:$JI,26,FALSE())</f>
        <v>6.7539999999999996</v>
      </c>
      <c r="J124" s="8">
        <f>VLOOKUP($B124,'raw data'!$A:$JI,27+J$2,FALSE())</f>
        <v>21</v>
      </c>
      <c r="K124" s="8" t="str">
        <f>VLOOKUP($B124,'raw data'!$A:$JI,27+K$2,FALSE())</f>
        <v>Female</v>
      </c>
      <c r="L124" s="8" t="str">
        <f>VLOOKUP($B124,'raw data'!$A:$JI,27+L$2,FALSE())</f>
        <v>No</v>
      </c>
      <c r="M124" s="8" t="str">
        <f>VLOOKUP($B124,'raw data'!$A:$JI,27+M$2,FALSE())</f>
        <v>Advanced (C1)</v>
      </c>
      <c r="N124" s="8">
        <f>VLOOKUP($B124,'raw data'!$A:$JI,27+N$2,FALSE())</f>
        <v>3</v>
      </c>
      <c r="O124" s="8" t="str">
        <f>VLOOKUP($B124,'raw data'!$A:$JI,27+O$2,FALSE())</f>
        <v>Applied Earth Sciences, Engineering</v>
      </c>
      <c r="P124" s="8" t="str">
        <f>VLOOKUP($B124,'raw data'!$A:$JI,27+P$2,FALSE())</f>
        <v>Yes</v>
      </c>
      <c r="Q124" s="8">
        <f>VLOOKUP($B124,'raw data'!$A:$JI,27+Q$2,FALSE())</f>
        <v>3</v>
      </c>
      <c r="R124" s="8">
        <f>VLOOKUP($B124,'raw data'!$A:$JI,27+R$2,FALSE())</f>
        <v>-99</v>
      </c>
      <c r="S124" s="8" t="str">
        <f>VLOOKUP($B124,'raw data'!$A:$JI,27+S$2,FALSE())</f>
        <v>No</v>
      </c>
      <c r="T124" s="8">
        <f>VLOOKUP($B124,'raw data'!$A:$JI,27+T$2,FALSE())</f>
        <v>0</v>
      </c>
      <c r="U124" s="8" t="str">
        <f>VLOOKUP($B124,'raw data'!$A:$JI,27+U$2,FALSE())</f>
        <v>None</v>
      </c>
      <c r="V124" s="8">
        <f>VLOOKUP($B124,'raw data'!$A:$JI,27+V$2,FALSE())</f>
        <v>-99</v>
      </c>
      <c r="W124" s="8" t="str">
        <f>VLOOKUP($B124,'raw data'!$A:$JI,27+W$2,FALSE())</f>
        <v>Novice</v>
      </c>
      <c r="X124" s="8" t="str">
        <f>VLOOKUP($B124,'raw data'!$A:$JI,27+X$2,FALSE())</f>
        <v>Novice</v>
      </c>
      <c r="Y124" s="8" t="str">
        <f>VLOOKUP($B124,'raw data'!$A:$JI,27+Y$2,FALSE())</f>
        <v>Novice</v>
      </c>
      <c r="Z124" s="8" t="str">
        <f>VLOOKUP($B124,'raw data'!$A:$JI,27+Z$2,FALSE())</f>
        <v>Novice</v>
      </c>
      <c r="AA124" s="8" t="str">
        <f>VLOOKUP($B124,'raw data'!$A:$JI,27+AA$2,FALSE())</f>
        <v>Novice</v>
      </c>
      <c r="AB124" s="8" t="str">
        <f>VLOOKUP($B124,'raw data'!$A:$JI,27+AB$2,FALSE())</f>
        <v>Beginner</v>
      </c>
      <c r="AC124" s="8" t="str">
        <f>VLOOKUP($B124,'raw data'!$A:$JI,27+AC$2,FALSE())</f>
        <v>Novice</v>
      </c>
      <c r="AD124" s="8" t="str">
        <f>VLOOKUP($B124,'raw data'!$A:$JI,27+AD$2,FALSE())</f>
        <v>Beginner</v>
      </c>
      <c r="AE124" s="8">
        <f>IF($G124="P1",VLOOKUP($B124,'raw data'!$A:$JI,ColumnsReferences!$B$2,FALSE()),VLOOKUP($B124,'raw data'!$A:$JI,ColumnsReferences!$C$2,FALSE()))</f>
        <v>346.11700000000002</v>
      </c>
      <c r="AF124" s="8">
        <f>IF($G124="P1",VLOOKUP($D124,ColumnsReferences!$A:$C,2,FALSE()),VLOOKUP($D124,ColumnsReferences!$A:$C,3,FALSE()))</f>
        <v>181</v>
      </c>
      <c r="AG124" s="8">
        <f>VLOOKUP($B124,'raw data'!$A:$JI,$AF124,FALSE())</f>
        <v>572.93600000000004</v>
      </c>
      <c r="AH124" s="8" t="str">
        <f>VLOOKUP($B124,'raw data'!$A:$JI,$AF124+AH$2,FALSE())</f>
        <v>Minor</v>
      </c>
      <c r="AI124" s="8" t="str">
        <f>VLOOKUP($B124,'raw data'!$A:$JI,$AF124+AI$2,FALSE())</f>
        <v>Very sure</v>
      </c>
      <c r="AJ124" s="8" t="str">
        <f>VLOOKUP($B124,'raw data'!$A:$JI,$AF124+AJ$2,FALSE())</f>
        <v>Very simple</v>
      </c>
      <c r="AK124" s="8" t="str">
        <f>VLOOKUP($B124,'raw data'!$A:$JI,$AF124+AK$2,FALSE())</f>
        <v>Availability of service,Integrity of account data</v>
      </c>
      <c r="AL124" s="8" t="str">
        <f>VLOOKUP($B124,'raw data'!$A:$JI,$AF124+AL$2,FALSE())</f>
        <v>Very sure</v>
      </c>
      <c r="AM124" s="8" t="str">
        <f>VLOOKUP($B124,'raw data'!$A:$JI,$AF124+AM$2,FALSE())</f>
        <v>Very simple</v>
      </c>
      <c r="AN124" s="8" t="str">
        <f>VLOOKUP($B124,'raw data'!$A:$JI,$AF124+AN$2,FALSE())</f>
        <v>Conduct regular searches for fake apps,Regularly inform customers about security best practices,Strengthen authentication of transaction in web application</v>
      </c>
      <c r="AO124" s="8" t="str">
        <f>VLOOKUP($B124,'raw data'!$A:$JI,$AF124+AO$2,FALSE())</f>
        <v>Sure</v>
      </c>
      <c r="AP124" s="8" t="str">
        <f>VLOOKUP($B124,'raw data'!$A:$JI,$AF124+AP$2,FALSE())</f>
        <v>Simple</v>
      </c>
      <c r="AQ124" s="8" t="str">
        <f>VLOOKUP($B124,'raw data'!$A:$JI,$AF124+AQ$2,FALSE())</f>
        <v>Severe</v>
      </c>
      <c r="AR124" s="8" t="str">
        <f>VLOOKUP($B124,'raw data'!$A:$JI,$AF124+AR$2,FALSE())</f>
        <v>Very sure</v>
      </c>
      <c r="AS124" s="8" t="str">
        <f>VLOOKUP($B124,'raw data'!$A:$JI,$AF124+AS$2,FALSE())</f>
        <v>Simple</v>
      </c>
      <c r="AT124" s="8" t="str">
        <f>VLOOKUP($B124,'raw data'!$A:$JI,$AF124+AT$2,FALSE())</f>
        <v>Online banking service goes down,Unauthorized access to customer account via web application</v>
      </c>
      <c r="AU124" s="8" t="str">
        <f>VLOOKUP($B124,'raw data'!$A:$JI,$AF124+AU$2,FALSE())</f>
        <v>Sure</v>
      </c>
      <c r="AV124" s="8" t="str">
        <f>VLOOKUP($B124,'raw data'!$A:$JI,$AF124+AV$2,FALSE())</f>
        <v>Simple</v>
      </c>
      <c r="AW124" s="8" t="str">
        <f>VLOOKUP($B124,'raw data'!$A:$JI,$AF124+AW$2,FALSE())</f>
        <v>Unlikely</v>
      </c>
      <c r="AX124" s="8" t="str">
        <f>VLOOKUP($B124,'raw data'!$A:$JI,$AF124+AX$2,FALSE())</f>
        <v>Sure</v>
      </c>
      <c r="AY124" s="8" t="str">
        <f>VLOOKUP($B124,'raw data'!$A:$JI,$AF124+AY$2,FALSE())</f>
        <v>Simple</v>
      </c>
      <c r="AZ124" s="8">
        <f>IF($G124="P1",ColumnsReferences!$B$9,ColumnsReferences!$C$9)</f>
        <v>99</v>
      </c>
      <c r="BA124" s="8">
        <f>VLOOKUP($B124,'raw data'!$A:$JI,$AZ124,FALSE())</f>
        <v>37.579000000000001</v>
      </c>
      <c r="BB124" s="8" t="str">
        <f>IF($G124="P2",VLOOKUP($B124,'raw data'!$A:$JI,$AZ124+2,FALSE()),"-99")</f>
        <v>-99</v>
      </c>
      <c r="BC124" s="8" t="str">
        <f>IF($G124="P1",VLOOKUP($B124,'raw data'!$A:$JI,$AZ124+BC$2,FALSE()),VLOOKUP($B124,'raw data'!$A:$JI,$AZ124+BC$2+1,FALSE()))</f>
        <v>Strongly agree</v>
      </c>
      <c r="BD124" s="8" t="str">
        <f>IF($G124="P1",VLOOKUP($B124,'raw data'!$A:$JI,$AZ124+BD$2,FALSE()),VLOOKUP($B124,'raw data'!$A:$JI,$AZ124+BD$2+1,FALSE()))</f>
        <v>Not certain</v>
      </c>
      <c r="BE124" s="8" t="str">
        <f>IF($G124="P1",VLOOKUP($B124,'raw data'!$A:$JI,$AZ124+BE$2,FALSE()),VLOOKUP($B124,'raw data'!$A:$JI,$AZ124+BE$2+1,FALSE()))</f>
        <v>Agree</v>
      </c>
      <c r="BF124" s="8" t="str">
        <f>IF($G124="P1",VLOOKUP($B124,'raw data'!$A:$JI,$AZ124+BF$2,FALSE()),VLOOKUP($B124,'raw data'!$A:$JI,$AZ124+BF$2+1,FALSE()))</f>
        <v>Agree</v>
      </c>
      <c r="BG124" s="8" t="str">
        <f>IF($G124="P1",VLOOKUP($B124,'raw data'!$A:$JI,$AZ124+BG$2,FALSE()),VLOOKUP($B124,'raw data'!$A:$JI,$AZ124+BG$2+1,FALSE()))</f>
        <v>Agree</v>
      </c>
      <c r="BH124" s="8" t="str">
        <f>IF($G124="P1",IF($E124="Tabular",VLOOKUP($B124,'raw data'!$A:$JI,$AZ124+BH$2+2,FALSE()),VLOOKUP($B124,'raw data'!$A:$JI,$AZ124+BH$2,FALSE())),"-99")</f>
        <v>Agree</v>
      </c>
      <c r="BI124" s="8" t="str">
        <f>IF($G124="P2",IF($E124="Tabular",VLOOKUP($B124,'raw data'!$A:$JI,$AZ124+BI$2+2,FALSE()),VLOOKUP($B124,'raw data'!$A:$JI,$AZ124+BI$2,FALSE())),"-99")</f>
        <v>-99</v>
      </c>
      <c r="BJ124" s="8" t="str">
        <f>IF(G124="P1",IF($E124="Tabular",VLOOKUP($B124,'raw data'!$A:$JI,$AZ124+BJ$2+2,FALSE()),VLOOKUP($B124,'raw data'!$A:$JI,$AZ124+BJ$2,FALSE())),IF($E124="Tabular",VLOOKUP($B124,'raw data'!$A:$JI,$AZ124+BJ$2+3,FALSE()),VLOOKUP($B124,'raw data'!$A:$JI,$AZ124+BJ$2+1,FALSE())))</f>
        <v>Agree</v>
      </c>
      <c r="BK124" s="8" t="str">
        <f>IF(G124="P1",VLOOKUP($B124,'raw data'!$A:$JI,$AZ124+BK$2,FALSE()),VLOOKUP($B124,'raw data'!$A:$JI,$AZ124+BK$2+1,FALSE()))</f>
        <v>Agree</v>
      </c>
    </row>
    <row r="125" spans="1:63" x14ac:dyDescent="0.2">
      <c r="A125" s="8" t="str">
        <f t="shared" si="9"/>
        <v>R_Rz92RbrwLoYRKA9-P1</v>
      </c>
      <c r="B125" s="8" t="s">
        <v>988</v>
      </c>
      <c r="C125" s="8">
        <f>VLOOKUP($B125,'raw data'!$A:$JI,7,FALSE())</f>
        <v>1768</v>
      </c>
      <c r="D125" s="8" t="str">
        <f>VLOOKUP($B125,'raw data'!$A:$JI,268,FALSE())</f>
        <v>CORAS-G2</v>
      </c>
      <c r="E125" s="8" t="str">
        <f t="shared" si="10"/>
        <v>CORAS</v>
      </c>
      <c r="F125" s="8" t="str">
        <f t="shared" si="11"/>
        <v>G2</v>
      </c>
      <c r="G125" s="10" t="s">
        <v>534</v>
      </c>
      <c r="H125" s="8">
        <f>VLOOKUP($B125,'raw data'!$A:$JI,21,FALSE())</f>
        <v>10.925000000000001</v>
      </c>
      <c r="I125" s="8">
        <f>VLOOKUP($B125,'raw data'!$A:$JI,26,FALSE())</f>
        <v>6.085</v>
      </c>
      <c r="J125" s="8">
        <f>VLOOKUP($B125,'raw data'!$A:$JI,27+J$2,FALSE())</f>
        <v>22</v>
      </c>
      <c r="K125" s="8" t="str">
        <f>VLOOKUP($B125,'raw data'!$A:$JI,27+K$2,FALSE())</f>
        <v>Male</v>
      </c>
      <c r="L125" s="8" t="str">
        <f>VLOOKUP($B125,'raw data'!$A:$JI,27+L$2,FALSE())</f>
        <v>No</v>
      </c>
      <c r="M125" s="8" t="str">
        <f>VLOOKUP($B125,'raw data'!$A:$JI,27+M$2,FALSE())</f>
        <v>Upper-Intermediate (B2)</v>
      </c>
      <c r="N125" s="8">
        <f>VLOOKUP($B125,'raw data'!$A:$JI,27+N$2,FALSE())</f>
        <v>3</v>
      </c>
      <c r="O125" s="8" t="str">
        <f>VLOOKUP($B125,'raw data'!$A:$JI,27+O$2,FALSE())</f>
        <v>Mechanical Engineering, Safety and Security, Electrical Engineering, Medical Engineering</v>
      </c>
      <c r="P125" s="8" t="str">
        <f>VLOOKUP($B125,'raw data'!$A:$JI,27+P$2,FALSE())</f>
        <v>No</v>
      </c>
      <c r="Q125" s="8">
        <f>VLOOKUP($B125,'raw data'!$A:$JI,27+Q$2,FALSE())</f>
        <v>0</v>
      </c>
      <c r="R125" s="8">
        <f>VLOOKUP($B125,'raw data'!$A:$JI,27+R$2,FALSE())</f>
        <v>0</v>
      </c>
      <c r="S125" s="8" t="str">
        <f>VLOOKUP($B125,'raw data'!$A:$JI,27+S$2,FALSE())</f>
        <v>No</v>
      </c>
      <c r="T125" s="8">
        <f>VLOOKUP($B125,'raw data'!$A:$JI,27+T$2,FALSE())</f>
        <v>0</v>
      </c>
      <c r="U125" s="8" t="str">
        <f>VLOOKUP($B125,'raw data'!$A:$JI,27+U$2,FALSE())</f>
        <v>None</v>
      </c>
      <c r="V125" s="8">
        <f>VLOOKUP($B125,'raw data'!$A:$JI,27+V$2,FALSE())</f>
        <v>-99</v>
      </c>
      <c r="W125" s="8" t="str">
        <f>VLOOKUP($B125,'raw data'!$A:$JI,27+W$2,FALSE())</f>
        <v>Novice</v>
      </c>
      <c r="X125" s="8" t="str">
        <f>VLOOKUP($B125,'raw data'!$A:$JI,27+X$2,FALSE())</f>
        <v>Novice</v>
      </c>
      <c r="Y125" s="8" t="str">
        <f>VLOOKUP($B125,'raw data'!$A:$JI,27+Y$2,FALSE())</f>
        <v>Novice</v>
      </c>
      <c r="Z125" s="8" t="str">
        <f>VLOOKUP($B125,'raw data'!$A:$JI,27+Z$2,FALSE())</f>
        <v>Novice</v>
      </c>
      <c r="AA125" s="8" t="str">
        <f>VLOOKUP($B125,'raw data'!$A:$JI,27+AA$2,FALSE())</f>
        <v>Beginner</v>
      </c>
      <c r="AB125" s="8" t="str">
        <f>VLOOKUP($B125,'raw data'!$A:$JI,27+AB$2,FALSE())</f>
        <v>Beginner</v>
      </c>
      <c r="AC125" s="8" t="str">
        <f>VLOOKUP($B125,'raw data'!$A:$JI,27+AC$2,FALSE())</f>
        <v>Novice</v>
      </c>
      <c r="AD125" s="8" t="str">
        <f>VLOOKUP($B125,'raw data'!$A:$JI,27+AD$2,FALSE())</f>
        <v>Competent</v>
      </c>
      <c r="AE125" s="8">
        <f>IF($G125="P1",VLOOKUP($B125,'raw data'!$A:$JI,ColumnsReferences!$B$2,FALSE()),VLOOKUP($B125,'raw data'!$A:$JI,ColumnsReferences!$C$2,FALSE()))</f>
        <v>339.42399999999998</v>
      </c>
      <c r="AF125" s="8">
        <f>IF($G125="P1",VLOOKUP($D125,ColumnsReferences!$A:$C,2,FALSE()),VLOOKUP($D125,ColumnsReferences!$A:$C,3,FALSE()))</f>
        <v>77</v>
      </c>
      <c r="AG125" s="8">
        <f>VLOOKUP($B125,'raw data'!$A:$JI,$AF125,FALSE())</f>
        <v>556.12699999999995</v>
      </c>
      <c r="AH125" s="8" t="str">
        <f>VLOOKUP($B125,'raw data'!$A:$JI,$AF125+AH$2,FALSE())</f>
        <v>Lack of mechanisms for authentication of app,Weak malware protection</v>
      </c>
      <c r="AI125" s="8" t="str">
        <f>VLOOKUP($B125,'raw data'!$A:$JI,$AF125+AI$2,FALSE())</f>
        <v>Very sure</v>
      </c>
      <c r="AJ125" s="8" t="str">
        <f>VLOOKUP($B125,'raw data'!$A:$JI,$AF125+AJ$2,FALSE())</f>
        <v>Simple</v>
      </c>
      <c r="AK125" s="8" t="str">
        <f>VLOOKUP($B125,'raw data'!$A:$JI,$AF125+AK$2,FALSE())</f>
        <v>Confidentiality of customer data,User authenticity</v>
      </c>
      <c r="AL125" s="8" t="str">
        <f>VLOOKUP($B125,'raw data'!$A:$JI,$AF125+AL$2,FALSE())</f>
        <v>Sure</v>
      </c>
      <c r="AM125" s="8" t="str">
        <f>VLOOKUP($B125,'raw data'!$A:$JI,$AF125+AM$2,FALSE())</f>
        <v>Simple</v>
      </c>
      <c r="AN125" s="8" t="str">
        <f>VLOOKUP($B125,'raw data'!$A:$JI,$AF125+AN$2,FALSE())</f>
        <v>Fake banking app offered on application store,Keylogger installed on computer,Sniffing of customer credentials,Spear-phishing attack on customers</v>
      </c>
      <c r="AO125" s="8" t="str">
        <f>VLOOKUP($B125,'raw data'!$A:$JI,$AF125+AO$2,FALSE())</f>
        <v>Very sure</v>
      </c>
      <c r="AP125" s="8" t="str">
        <f>VLOOKUP($B125,'raw data'!$A:$JI,$AF125+AP$2,FALSE())</f>
        <v>Simple</v>
      </c>
      <c r="AQ125" s="8" t="str">
        <f>VLOOKUP($B125,'raw data'!$A:$JI,$AF125+AQ$2,FALSE())</f>
        <v>Cyber criminal,Hacker</v>
      </c>
      <c r="AR125" s="8" t="str">
        <f>VLOOKUP($B125,'raw data'!$A:$JI,$AF125+AR$2,FALSE())</f>
        <v>Very sure</v>
      </c>
      <c r="AS125" s="8" t="str">
        <f>VLOOKUP($B125,'raw data'!$A:$JI,$AF125+AS$2,FALSE())</f>
        <v>Very simple</v>
      </c>
      <c r="AT125" s="8" t="str">
        <f>VLOOKUP($B125,'raw data'!$A:$JI,$AF125+AT$2,FALSE())</f>
        <v>Likely</v>
      </c>
      <c r="AU125" s="8" t="str">
        <f>VLOOKUP($B125,'raw data'!$A:$JI,$AF125+AU$2,FALSE())</f>
        <v>Sure</v>
      </c>
      <c r="AV125" s="8" t="str">
        <f>VLOOKUP($B125,'raw data'!$A:$JI,$AF125+AV$2,FALSE())</f>
        <v>On average</v>
      </c>
      <c r="AW125" s="8" t="str">
        <f>VLOOKUP($B125,'raw data'!$A:$JI,$AF125+AW$2,FALSE())</f>
        <v>Insufficient resilience,Poor security awareness,Use of web application,Weak malware protection</v>
      </c>
      <c r="AX125" s="8" t="str">
        <f>VLOOKUP($B125,'raw data'!$A:$JI,$AF125+AX$2,FALSE())</f>
        <v>Very sure</v>
      </c>
      <c r="AY125" s="8" t="str">
        <f>VLOOKUP($B125,'raw data'!$A:$JI,$AF125+AY$2,FALSE())</f>
        <v>Very simple</v>
      </c>
      <c r="AZ125" s="8">
        <f>IF($G125="P1",ColumnsReferences!$B$9,ColumnsReferences!$C$9)</f>
        <v>99</v>
      </c>
      <c r="BA125" s="8">
        <f>VLOOKUP($B125,'raw data'!$A:$JI,$AZ125,FALSE())</f>
        <v>28.06</v>
      </c>
      <c r="BB125" s="8" t="str">
        <f>IF($G125="P2",VLOOKUP($B125,'raw data'!$A:$JI,$AZ125+2,FALSE()),"-99")</f>
        <v>-99</v>
      </c>
      <c r="BC125" s="8" t="str">
        <f>IF($G125="P1",VLOOKUP($B125,'raw data'!$A:$JI,$AZ125+BC$2,FALSE()),VLOOKUP($B125,'raw data'!$A:$JI,$AZ125+BC$2+1,FALSE()))</f>
        <v>Strongly agree</v>
      </c>
      <c r="BD125" s="8" t="str">
        <f>IF($G125="P1",VLOOKUP($B125,'raw data'!$A:$JI,$AZ125+BD$2,FALSE()),VLOOKUP($B125,'raw data'!$A:$JI,$AZ125+BD$2+1,FALSE()))</f>
        <v>Agree</v>
      </c>
      <c r="BE125" s="8" t="str">
        <f>IF($G125="P1",VLOOKUP($B125,'raw data'!$A:$JI,$AZ125+BE$2,FALSE()),VLOOKUP($B125,'raw data'!$A:$JI,$AZ125+BE$2+1,FALSE()))</f>
        <v>Strongly agree</v>
      </c>
      <c r="BF125" s="8" t="str">
        <f>IF($G125="P1",VLOOKUP($B125,'raw data'!$A:$JI,$AZ125+BF$2,FALSE()),VLOOKUP($B125,'raw data'!$A:$JI,$AZ125+BF$2+1,FALSE()))</f>
        <v>Strongly agree</v>
      </c>
      <c r="BG125" s="8" t="str">
        <f>IF($G125="P1",VLOOKUP($B125,'raw data'!$A:$JI,$AZ125+BG$2,FALSE()),VLOOKUP($B125,'raw data'!$A:$JI,$AZ125+BG$2+1,FALSE()))</f>
        <v>Agree</v>
      </c>
      <c r="BH125" s="8" t="str">
        <f>IF($G125="P1",IF($E125="Tabular",VLOOKUP($B125,'raw data'!$A:$JI,$AZ125+BH$2+2,FALSE()),VLOOKUP($B125,'raw data'!$A:$JI,$AZ125+BH$2,FALSE())),"-99")</f>
        <v>Agree</v>
      </c>
      <c r="BI125" s="8" t="str">
        <f>IF($G125="P2",IF($E125="Tabular",VLOOKUP($B125,'raw data'!$A:$JI,$AZ125+BI$2+2,FALSE()),VLOOKUP($B125,'raw data'!$A:$JI,$AZ125+BI$2,FALSE())),"-99")</f>
        <v>-99</v>
      </c>
      <c r="BJ125" s="8" t="str">
        <f>IF(G125="P1",IF($E125="Tabular",VLOOKUP($B125,'raw data'!$A:$JI,$AZ125+BJ$2+2,FALSE()),VLOOKUP($B125,'raw data'!$A:$JI,$AZ125+BJ$2,FALSE())),IF($E125="Tabular",VLOOKUP($B125,'raw data'!$A:$JI,$AZ125+BJ$2+3,FALSE()),VLOOKUP($B125,'raw data'!$A:$JI,$AZ125+BJ$2+1,FALSE())))</f>
        <v>Agree</v>
      </c>
      <c r="BK125" s="8" t="str">
        <f>IF(G125="P1",VLOOKUP($B125,'raw data'!$A:$JI,$AZ125+BK$2,FALSE()),VLOOKUP($B125,'raw data'!$A:$JI,$AZ125+BK$2+1,FALSE()))</f>
        <v>Strongly agree</v>
      </c>
    </row>
    <row r="126" spans="1:63" x14ac:dyDescent="0.2">
      <c r="A126" s="8" t="str">
        <f t="shared" si="9"/>
        <v>R_3KIpSmsOOzSxb02-P1</v>
      </c>
      <c r="B126" s="8" t="s">
        <v>991</v>
      </c>
      <c r="C126" s="8">
        <f>VLOOKUP($B126,'raw data'!$A:$JI,7,FALSE())</f>
        <v>1878</v>
      </c>
      <c r="D126" s="8" t="str">
        <f>VLOOKUP($B126,'raw data'!$A:$JI,268,FALSE())</f>
        <v>UML-G1</v>
      </c>
      <c r="E126" s="8" t="str">
        <f t="shared" si="10"/>
        <v>UML</v>
      </c>
      <c r="F126" s="8" t="str">
        <f t="shared" si="11"/>
        <v>G1</v>
      </c>
      <c r="G126" s="8" t="s">
        <v>534</v>
      </c>
      <c r="H126" s="8">
        <f>VLOOKUP($B126,'raw data'!$A:$JI,21,FALSE())</f>
        <v>37.902000000000001</v>
      </c>
      <c r="I126" s="8">
        <f>VLOOKUP($B126,'raw data'!$A:$JI,26,FALSE())</f>
        <v>10.95</v>
      </c>
      <c r="J126" s="8">
        <f>VLOOKUP($B126,'raw data'!$A:$JI,27+J$2,FALSE())</f>
        <v>21</v>
      </c>
      <c r="K126" s="8" t="str">
        <f>VLOOKUP($B126,'raw data'!$A:$JI,27+K$2,FALSE())</f>
        <v>Male</v>
      </c>
      <c r="L126" s="8" t="str">
        <f>VLOOKUP($B126,'raw data'!$A:$JI,27+L$2,FALSE())</f>
        <v>No</v>
      </c>
      <c r="M126" s="8" t="str">
        <f>VLOOKUP($B126,'raw data'!$A:$JI,27+M$2,FALSE())</f>
        <v>Proficient (C2)</v>
      </c>
      <c r="N126" s="8">
        <f>VLOOKUP($B126,'raw data'!$A:$JI,27+N$2,FALSE())</f>
        <v>2</v>
      </c>
      <c r="O126" s="8" t="str">
        <f>VLOOKUP($B126,'raw data'!$A:$JI,27+O$2,FALSE())</f>
        <v>Political Science, Economics, History, Culture, Language Studies</v>
      </c>
      <c r="P126" s="8" t="str">
        <f>VLOOKUP($B126,'raw data'!$A:$JI,27+P$2,FALSE())</f>
        <v>Yes</v>
      </c>
      <c r="Q126" s="8">
        <f>VLOOKUP($B126,'raw data'!$A:$JI,27+Q$2,FALSE())</f>
        <v>7</v>
      </c>
      <c r="R126" s="8" t="str">
        <f>VLOOKUP($B126,'raw data'!$A:$JI,27+R$2,FALSE())</f>
        <v>Restaurant assistant, Office clerk, Barista</v>
      </c>
      <c r="S126" s="8" t="str">
        <f>VLOOKUP($B126,'raw data'!$A:$JI,27+S$2,FALSE())</f>
        <v>No</v>
      </c>
      <c r="T126" s="8">
        <f>VLOOKUP($B126,'raw data'!$A:$JI,27+T$2,FALSE())</f>
        <v>0</v>
      </c>
      <c r="U126" s="8" t="str">
        <f>VLOOKUP($B126,'raw data'!$A:$JI,27+U$2,FALSE())</f>
        <v>None</v>
      </c>
      <c r="V126" s="8">
        <f>VLOOKUP($B126,'raw data'!$A:$JI,27+V$2,FALSE())</f>
        <v>-99</v>
      </c>
      <c r="W126" s="8" t="str">
        <f>VLOOKUP($B126,'raw data'!$A:$JI,27+W$2,FALSE())</f>
        <v>Competent</v>
      </c>
      <c r="X126" s="8" t="str">
        <f>VLOOKUP($B126,'raw data'!$A:$JI,27+X$2,FALSE())</f>
        <v>Competent</v>
      </c>
      <c r="Y126" s="8" t="str">
        <f>VLOOKUP($B126,'raw data'!$A:$JI,27+Y$2,FALSE())</f>
        <v>Beginner</v>
      </c>
      <c r="Z126" s="8" t="str">
        <f>VLOOKUP($B126,'raw data'!$A:$JI,27+Z$2,FALSE())</f>
        <v>Competent</v>
      </c>
      <c r="AA126" s="8" t="str">
        <f>VLOOKUP($B126,'raw data'!$A:$JI,27+AA$2,FALSE())</f>
        <v>Beginner</v>
      </c>
      <c r="AB126" s="8" t="str">
        <f>VLOOKUP($B126,'raw data'!$A:$JI,27+AB$2,FALSE())</f>
        <v>Beginner</v>
      </c>
      <c r="AC126" s="8" t="str">
        <f>VLOOKUP($B126,'raw data'!$A:$JI,27+AC$2,FALSE())</f>
        <v>Novice</v>
      </c>
      <c r="AD126" s="8" t="str">
        <f>VLOOKUP($B126,'raw data'!$A:$JI,27+AD$2,FALSE())</f>
        <v>Competent</v>
      </c>
      <c r="AE126" s="8">
        <f>IF($G126="P1",VLOOKUP($B126,'raw data'!$A:$JI,ColumnsReferences!$B$2,FALSE()),VLOOKUP($B126,'raw data'!$A:$JI,ColumnsReferences!$C$2,FALSE()))</f>
        <v>399.27100000000002</v>
      </c>
      <c r="AF126" s="8">
        <f>IF($G126="P1",VLOOKUP($D126,ColumnsReferences!$A:$C,2,FALSE()),VLOOKUP($D126,ColumnsReferences!$A:$C,3,FALSE()))</f>
        <v>55</v>
      </c>
      <c r="AG126" s="8">
        <f>VLOOKUP($B126,'raw data'!$A:$JI,$AF126,FALSE())</f>
        <v>536.22299999999996</v>
      </c>
      <c r="AH126" s="8" t="str">
        <f>VLOOKUP($B126,'raw data'!$A:$JI,$AF126+AH$2,FALSE())</f>
        <v>Confidentiality of customer data,Likely,Poor security awareness,Unauthorized transaction via web application</v>
      </c>
      <c r="AI126" s="8" t="str">
        <f>VLOOKUP($B126,'raw data'!$A:$JI,$AF126+AI$2,FALSE())</f>
        <v>Not sure enough</v>
      </c>
      <c r="AJ126" s="8" t="str">
        <f>VLOOKUP($B126,'raw data'!$A:$JI,$AF126+AJ$2,FALSE())</f>
        <v>Difficult</v>
      </c>
      <c r="AK126" s="8" t="str">
        <f>VLOOKUP($B126,'raw data'!$A:$JI,$AF126+AK$2,FALSE())</f>
        <v>Confidentiality of customer data,User authenticity</v>
      </c>
      <c r="AL126" s="8" t="str">
        <f>VLOOKUP($B126,'raw data'!$A:$JI,$AF126+AL$2,FALSE())</f>
        <v>Sure enough</v>
      </c>
      <c r="AM126" s="8" t="str">
        <f>VLOOKUP($B126,'raw data'!$A:$JI,$AF126+AM$2,FALSE())</f>
        <v>On average</v>
      </c>
      <c r="AN126" s="8" t="str">
        <f>VLOOKUP($B126,'raw data'!$A:$JI,$AF126+AN$2,FALSE())</f>
        <v>Conduct regular searches for fake apps,Strengthen authentication of transaction in web application</v>
      </c>
      <c r="AO126" s="8" t="str">
        <f>VLOOKUP($B126,'raw data'!$A:$JI,$AF126+AO$2,FALSE())</f>
        <v>Not sure enough</v>
      </c>
      <c r="AP126" s="8" t="str">
        <f>VLOOKUP($B126,'raw data'!$A:$JI,$AF126+AP$2,FALSE())</f>
        <v>On average</v>
      </c>
      <c r="AQ126" s="8" t="str">
        <f>VLOOKUP($B126,'raw data'!$A:$JI,$AF126+AQ$2,FALSE())</f>
        <v>Customer's browser infected by Trojan,Fake banking app offered on application store,Poor security awareness,Sniffing of customer credentials</v>
      </c>
      <c r="AR126" s="8" t="str">
        <f>VLOOKUP($B126,'raw data'!$A:$JI,$AF126+AR$2,FALSE())</f>
        <v>Sure enough</v>
      </c>
      <c r="AS126" s="8" t="str">
        <f>VLOOKUP($B126,'raw data'!$A:$JI,$AF126+AS$2,FALSE())</f>
        <v>On average</v>
      </c>
      <c r="AT126" s="8" t="str">
        <f>VLOOKUP($B126,'raw data'!$A:$JI,$AF126+AT$2,FALSE())</f>
        <v>Availability of service,Immature technology,Insufficient detection of spyware,Insufficient resilience</v>
      </c>
      <c r="AU126" s="8" t="str">
        <f>VLOOKUP($B126,'raw data'!$A:$JI,$AF126+AU$2,FALSE())</f>
        <v>Sure enough</v>
      </c>
      <c r="AV126" s="8" t="str">
        <f>VLOOKUP($B126,'raw data'!$A:$JI,$AF126+AV$2,FALSE())</f>
        <v>On average</v>
      </c>
      <c r="AW126" s="8" t="str">
        <f>VLOOKUP($B126,'raw data'!$A:$JI,$AF126+AW$2,FALSE())</f>
        <v>Insignificant,Poor security awareness</v>
      </c>
      <c r="AX126" s="8" t="str">
        <f>VLOOKUP($B126,'raw data'!$A:$JI,$AF126+AX$2,FALSE())</f>
        <v>Not sure enough</v>
      </c>
      <c r="AY126" s="8" t="str">
        <f>VLOOKUP($B126,'raw data'!$A:$JI,$AF126+AY$2,FALSE())</f>
        <v>Difficult</v>
      </c>
      <c r="AZ126" s="8">
        <f>IF($G126="P1",ColumnsReferences!$B$9,ColumnsReferences!$C$9)</f>
        <v>99</v>
      </c>
      <c r="BA126" s="8">
        <f>VLOOKUP($B126,'raw data'!$A:$JI,$AZ126,FALSE())</f>
        <v>51.408000000000001</v>
      </c>
      <c r="BB126" s="8" t="str">
        <f>IF($G126="P2",VLOOKUP($B126,'raw data'!$A:$JI,$AZ126+2,FALSE()),"-99")</f>
        <v>-99</v>
      </c>
      <c r="BC126" s="8" t="str">
        <f>IF($G126="P1",VLOOKUP($B126,'raw data'!$A:$JI,$AZ126+BC$2,FALSE()),VLOOKUP($B126,'raw data'!$A:$JI,$AZ126+BC$2+1,FALSE()))</f>
        <v>Agree</v>
      </c>
      <c r="BD126" s="8" t="str">
        <f>IF($G126="P1",VLOOKUP($B126,'raw data'!$A:$JI,$AZ126+BD$2,FALSE()),VLOOKUP($B126,'raw data'!$A:$JI,$AZ126+BD$2+1,FALSE()))</f>
        <v>Disagree</v>
      </c>
      <c r="BE126" s="8" t="str">
        <f>IF($G126="P1",VLOOKUP($B126,'raw data'!$A:$JI,$AZ126+BE$2,FALSE()),VLOOKUP($B126,'raw data'!$A:$JI,$AZ126+BE$2+1,FALSE()))</f>
        <v>Disagree</v>
      </c>
      <c r="BF126" s="8" t="str">
        <f>IF($G126="P1",VLOOKUP($B126,'raw data'!$A:$JI,$AZ126+BF$2,FALSE()),VLOOKUP($B126,'raw data'!$A:$JI,$AZ126+BF$2+1,FALSE()))</f>
        <v>Disagree</v>
      </c>
      <c r="BG126" s="8" t="str">
        <f>IF($G126="P1",VLOOKUP($B126,'raw data'!$A:$JI,$AZ126+BG$2,FALSE()),VLOOKUP($B126,'raw data'!$A:$JI,$AZ126+BG$2+1,FALSE()))</f>
        <v>Disagree</v>
      </c>
      <c r="BH126" s="8" t="str">
        <f>IF($G126="P1",IF($E126="Tabular",VLOOKUP($B126,'raw data'!$A:$JI,$AZ126+BH$2+2,FALSE()),VLOOKUP($B126,'raw data'!$A:$JI,$AZ126+BH$2,FALSE())),"-99")</f>
        <v>Agree</v>
      </c>
      <c r="BI126" s="8" t="str">
        <f>IF($G126="P2",IF($E126="Tabular",VLOOKUP($B126,'raw data'!$A:$JI,$AZ126+BI$2+2,FALSE()),VLOOKUP($B126,'raw data'!$A:$JI,$AZ126+BI$2,FALSE())),"-99")</f>
        <v>-99</v>
      </c>
      <c r="BJ126" s="8" t="str">
        <f>IF(G126="P1",IF($E126="Tabular",VLOOKUP($B126,'raw data'!$A:$JI,$AZ126+BJ$2+2,FALSE()),VLOOKUP($B126,'raw data'!$A:$JI,$AZ126+BJ$2,FALSE())),IF($E126="Tabular",VLOOKUP($B126,'raw data'!$A:$JI,$AZ126+BJ$2+3,FALSE()),VLOOKUP($B126,'raw data'!$A:$JI,$AZ126+BJ$2+1,FALSE())))</f>
        <v>Agree</v>
      </c>
      <c r="BK126" s="8" t="str">
        <f>IF(G126="P1",VLOOKUP($B126,'raw data'!$A:$JI,$AZ126+BK$2,FALSE()),VLOOKUP($B126,'raw data'!$A:$JI,$AZ126+BK$2+1,FALSE()))</f>
        <v>Agree</v>
      </c>
    </row>
    <row r="127" spans="1:63" x14ac:dyDescent="0.2">
      <c r="A127" s="8" t="str">
        <f t="shared" si="9"/>
        <v>R_6ybBmJKLFq4NpE5-P1</v>
      </c>
      <c r="B127" s="8" t="s">
        <v>1002</v>
      </c>
      <c r="C127" s="8">
        <f>VLOOKUP($B127,'raw data'!$A:$JI,7,FALSE())</f>
        <v>1985</v>
      </c>
      <c r="D127" s="8" t="str">
        <f>VLOOKUP($B127,'raw data'!$A:$JI,268,FALSE())</f>
        <v>Tabular-G2</v>
      </c>
      <c r="E127" s="8" t="str">
        <f t="shared" si="10"/>
        <v>Tabular</v>
      </c>
      <c r="F127" s="8" t="str">
        <f t="shared" si="11"/>
        <v>G2</v>
      </c>
      <c r="G127" s="10" t="s">
        <v>534</v>
      </c>
      <c r="H127" s="8">
        <f>VLOOKUP($B127,'raw data'!$A:$JI,21,FALSE())</f>
        <v>65.715999999999994</v>
      </c>
      <c r="I127" s="8">
        <f>VLOOKUP($B127,'raw data'!$A:$JI,26,FALSE())</f>
        <v>12.717000000000001</v>
      </c>
      <c r="J127" s="8">
        <f>VLOOKUP($B127,'raw data'!$A:$JI,27+J$2,FALSE())</f>
        <v>22</v>
      </c>
      <c r="K127" s="8" t="str">
        <f>VLOOKUP($B127,'raw data'!$A:$JI,27+K$2,FALSE())</f>
        <v>Male</v>
      </c>
      <c r="L127" s="8" t="str">
        <f>VLOOKUP($B127,'raw data'!$A:$JI,27+L$2,FALSE())</f>
        <v>No</v>
      </c>
      <c r="M127" s="8" t="str">
        <f>VLOOKUP($B127,'raw data'!$A:$JI,27+M$2,FALSE())</f>
        <v>Advanced (C1)</v>
      </c>
      <c r="N127" s="8">
        <f>VLOOKUP($B127,'raw data'!$A:$JI,27+N$2,FALSE())</f>
        <v>4</v>
      </c>
      <c r="O127" s="8" t="str">
        <f>VLOOKUP($B127,'raw data'!$A:$JI,27+O$2,FALSE())</f>
        <v>Technology, policy, management, IT</v>
      </c>
      <c r="P127" s="8" t="str">
        <f>VLOOKUP($B127,'raw data'!$A:$JI,27+P$2,FALSE())</f>
        <v>Yes</v>
      </c>
      <c r="Q127" s="8">
        <f>VLOOKUP($B127,'raw data'!$A:$JI,27+Q$2,FALSE())</f>
        <v>2</v>
      </c>
      <c r="R127" s="8" t="str">
        <f>VLOOKUP($B127,'raw data'!$A:$JI,27+R$2,FALSE())</f>
        <v>Helpdesk freelancer</v>
      </c>
      <c r="S127" s="8" t="str">
        <f>VLOOKUP($B127,'raw data'!$A:$JI,27+S$2,FALSE())</f>
        <v>No</v>
      </c>
      <c r="T127" s="8">
        <f>VLOOKUP($B127,'raw data'!$A:$JI,27+T$2,FALSE())</f>
        <v>0</v>
      </c>
      <c r="U127" s="8" t="str">
        <f>VLOOKUP($B127,'raw data'!$A:$JI,27+U$2,FALSE())</f>
        <v>None</v>
      </c>
      <c r="V127" s="8">
        <f>VLOOKUP($B127,'raw data'!$A:$JI,27+V$2,FALSE())</f>
        <v>-99</v>
      </c>
      <c r="W127" s="8" t="str">
        <f>VLOOKUP($B127,'raw data'!$A:$JI,27+W$2,FALSE())</f>
        <v>Beginner</v>
      </c>
      <c r="X127" s="8" t="str">
        <f>VLOOKUP($B127,'raw data'!$A:$JI,27+X$2,FALSE())</f>
        <v>Beginner</v>
      </c>
      <c r="Y127" s="8" t="str">
        <f>VLOOKUP($B127,'raw data'!$A:$JI,27+Y$2,FALSE())</f>
        <v>Novice</v>
      </c>
      <c r="Z127" s="8" t="str">
        <f>VLOOKUP($B127,'raw data'!$A:$JI,27+Z$2,FALSE())</f>
        <v>Novice</v>
      </c>
      <c r="AA127" s="8" t="str">
        <f>VLOOKUP($B127,'raw data'!$A:$JI,27+AA$2,FALSE())</f>
        <v>Beginner</v>
      </c>
      <c r="AB127" s="8" t="str">
        <f>VLOOKUP($B127,'raw data'!$A:$JI,27+AB$2,FALSE())</f>
        <v>Competent</v>
      </c>
      <c r="AC127" s="8" t="str">
        <f>VLOOKUP($B127,'raw data'!$A:$JI,27+AC$2,FALSE())</f>
        <v>Competent</v>
      </c>
      <c r="AD127" s="8" t="str">
        <f>VLOOKUP($B127,'raw data'!$A:$JI,27+AD$2,FALSE())</f>
        <v>Beginner</v>
      </c>
      <c r="AE127" s="8">
        <f>IF($G127="P1",VLOOKUP($B127,'raw data'!$A:$JI,ColumnsReferences!$B$2,FALSE()),VLOOKUP($B127,'raw data'!$A:$JI,ColumnsReferences!$C$2,FALSE()))</f>
        <v>341.28800000000001</v>
      </c>
      <c r="AF127" s="8">
        <f>IF($G127="P1",VLOOKUP($D127,ColumnsReferences!$A:$C,2,FALSE()),VLOOKUP($D127,ColumnsReferences!$A:$C,3,FALSE()))</f>
        <v>203</v>
      </c>
      <c r="AG127" s="8">
        <f>VLOOKUP($B127,'raw data'!$A:$JI,$AF127,FALSE())</f>
        <v>793.56100000000004</v>
      </c>
      <c r="AH127" s="8" t="str">
        <f>VLOOKUP($B127,'raw data'!$A:$JI,$AF127+AH$2,FALSE())</f>
        <v>Insufficient detection of spyware,Lack of mechanisms for authentication of app,Poor security awareness,Weak malware protection</v>
      </c>
      <c r="AI127" s="8" t="str">
        <f>VLOOKUP($B127,'raw data'!$A:$JI,$AF127+AI$2,FALSE())</f>
        <v>Sure enough</v>
      </c>
      <c r="AJ127" s="8" t="str">
        <f>VLOOKUP($B127,'raw data'!$A:$JI,$AF127+AJ$2,FALSE())</f>
        <v>Simple</v>
      </c>
      <c r="AK127" s="8" t="str">
        <f>VLOOKUP($B127,'raw data'!$A:$JI,$AF127+AK$2,FALSE())</f>
        <v>Fake banking app offered on application store and this leads to sniffing customer credentials,Keylogger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credentials,Spear-phishing attack on customers leads to sniffing customer credentials. Which leads to unauthorized access to customer account via web application.</v>
      </c>
      <c r="AL127" s="8" t="str">
        <f>VLOOKUP($B127,'raw data'!$A:$JI,$AF127+AL$2,FALSE())</f>
        <v>Sure</v>
      </c>
      <c r="AM127" s="8" t="str">
        <f>VLOOKUP($B127,'raw data'!$A:$JI,$AF127+AM$2,FALSE())</f>
        <v>On average</v>
      </c>
      <c r="AN127" s="8" t="str">
        <f>VLOOKUP($B127,'raw data'!$A:$JI,$AF127+AN$2,FALSE())</f>
        <v>Fake banking app offered on application store and this leads to sniffing customer credentials,Keylogger installed on customer's computer leads to sniffing customer credentials,Spear-phishing attack on customers leads to sniffing customer credentials</v>
      </c>
      <c r="AO127" s="8" t="str">
        <f>VLOOKUP($B127,'raw data'!$A:$JI,$AF127+AO$2,FALSE())</f>
        <v>Sure</v>
      </c>
      <c r="AP127" s="8" t="str">
        <f>VLOOKUP($B127,'raw data'!$A:$JI,$AF127+AP$2,FALSE())</f>
        <v>On average</v>
      </c>
      <c r="AQ127" s="8" t="str">
        <f>VLOOKUP($B127,'raw data'!$A:$JI,$AF127+AQ$2,FALSE())</f>
        <v>Cyber criminal,Hacker</v>
      </c>
      <c r="AR127" s="8" t="str">
        <f>VLOOKUP($B127,'raw data'!$A:$JI,$AF127+AR$2,FALSE())</f>
        <v>Sure</v>
      </c>
      <c r="AS127" s="8" t="str">
        <f>VLOOKUP($B127,'raw data'!$A:$JI,$AF127+AS$2,FALSE())</f>
        <v>On average</v>
      </c>
      <c r="AT127" s="8" t="str">
        <f>VLOOKUP($B127,'raw data'!$A:$JI,$AF127+AT$2,FALSE())</f>
        <v>Unlikely</v>
      </c>
      <c r="AU127" s="8" t="str">
        <f>VLOOKUP($B127,'raw data'!$A:$JI,$AF127+AU$2,FALSE())</f>
        <v>Not sure enough</v>
      </c>
      <c r="AV127" s="8" t="str">
        <f>VLOOKUP($B127,'raw data'!$A:$JI,$AF127+AV$2,FALSE())</f>
        <v>On average</v>
      </c>
      <c r="AW127" s="8" t="str">
        <f>VLOOKUP($B127,'raw data'!$A:$JI,$AF127+AW$2,FALSE())</f>
        <v>Poor security awareness,Weak malware protection</v>
      </c>
      <c r="AX127" s="8" t="str">
        <f>VLOOKUP($B127,'raw data'!$A:$JI,$AF127+AX$2,FALSE())</f>
        <v>Sure</v>
      </c>
      <c r="AY127" s="8" t="str">
        <f>VLOOKUP($B127,'raw data'!$A:$JI,$AF127+AY$2,FALSE())</f>
        <v>On average</v>
      </c>
      <c r="AZ127" s="8">
        <f>IF($G127="P1",ColumnsReferences!$B$9,ColumnsReferences!$C$9)</f>
        <v>99</v>
      </c>
      <c r="BA127" s="8">
        <f>VLOOKUP($B127,'raw data'!$A:$JI,$AZ127,FALSE())</f>
        <v>31.8</v>
      </c>
      <c r="BB127" s="8" t="str">
        <f>IF($G127="P2",VLOOKUP($B127,'raw data'!$A:$JI,$AZ127+2,FALSE()),"-99")</f>
        <v>-99</v>
      </c>
      <c r="BC127" s="8" t="str">
        <f>IF($G127="P1",VLOOKUP($B127,'raw data'!$A:$JI,$AZ127+BC$2,FALSE()),VLOOKUP($B127,'raw data'!$A:$JI,$AZ127+BC$2+1,FALSE()))</f>
        <v>Agree</v>
      </c>
      <c r="BD127" s="8" t="str">
        <f>IF($G127="P1",VLOOKUP($B127,'raw data'!$A:$JI,$AZ127+BD$2,FALSE()),VLOOKUP($B127,'raw data'!$A:$JI,$AZ127+BD$2+1,FALSE()))</f>
        <v>Disagree</v>
      </c>
      <c r="BE127" s="8" t="str">
        <f>IF($G127="P1",VLOOKUP($B127,'raw data'!$A:$JI,$AZ127+BE$2,FALSE()),VLOOKUP($B127,'raw data'!$A:$JI,$AZ127+BE$2+1,FALSE()))</f>
        <v>Disagree</v>
      </c>
      <c r="BF127" s="8" t="str">
        <f>IF($G127="P1",VLOOKUP($B127,'raw data'!$A:$JI,$AZ127+BF$2,FALSE()),VLOOKUP($B127,'raw data'!$A:$JI,$AZ127+BF$2+1,FALSE()))</f>
        <v>Disagree</v>
      </c>
      <c r="BG127" s="8" t="str">
        <f>IF($G127="P1",VLOOKUP($B127,'raw data'!$A:$JI,$AZ127+BG$2,FALSE()),VLOOKUP($B127,'raw data'!$A:$JI,$AZ127+BG$2+1,FALSE()))</f>
        <v>Disagree</v>
      </c>
      <c r="BH127" s="8" t="str">
        <f>IF($G127="P1",IF($E127="Tabular",VLOOKUP($B127,'raw data'!$A:$JI,$AZ127+BH$2+2,FALSE()),VLOOKUP($B127,'raw data'!$A:$JI,$AZ127+BH$2,FALSE())),"-99")</f>
        <v>Agree</v>
      </c>
      <c r="BI127" s="8" t="str">
        <f>IF($G127="P2",IF($E127="Tabular",VLOOKUP($B127,'raw data'!$A:$JI,$AZ127+BI$2+2,FALSE()),VLOOKUP($B127,'raw data'!$A:$JI,$AZ127+BI$2,FALSE())),"-99")</f>
        <v>-99</v>
      </c>
      <c r="BJ127" s="8" t="str">
        <f>IF(G127="P1",IF($E127="Tabular",VLOOKUP($B127,'raw data'!$A:$JI,$AZ127+BJ$2+2,FALSE()),VLOOKUP($B127,'raw data'!$A:$JI,$AZ127+BJ$2,FALSE())),IF($E127="Tabular",VLOOKUP($B127,'raw data'!$A:$JI,$AZ127+BJ$2+3,FALSE()),VLOOKUP($B127,'raw data'!$A:$JI,$AZ127+BJ$2+1,FALSE())))</f>
        <v>Disagree</v>
      </c>
      <c r="BK127" s="8" t="str">
        <f>IF(G127="P1",VLOOKUP($B127,'raw data'!$A:$JI,$AZ127+BK$2,FALSE()),VLOOKUP($B127,'raw data'!$A:$JI,$AZ127+BK$2+1,FALSE()))</f>
        <v>Strongly disagree</v>
      </c>
    </row>
    <row r="128" spans="1:63" x14ac:dyDescent="0.2">
      <c r="A128" s="8" t="str">
        <f t="shared" si="9"/>
        <v>R_3OoTaUJCQFnMsFK-P1</v>
      </c>
      <c r="B128" s="8" t="s">
        <v>1005</v>
      </c>
      <c r="C128" s="8">
        <f>VLOOKUP($B128,'raw data'!$A:$JI,7,FALSE())</f>
        <v>2077</v>
      </c>
      <c r="D128" s="8" t="str">
        <f>VLOOKUP($B128,'raw data'!$A:$JI,268,FALSE())</f>
        <v>Tabular-G1</v>
      </c>
      <c r="E128" s="8" t="str">
        <f t="shared" si="10"/>
        <v>Tabular</v>
      </c>
      <c r="F128" s="8" t="str">
        <f t="shared" si="11"/>
        <v>G1</v>
      </c>
      <c r="G128" s="8" t="s">
        <v>534</v>
      </c>
      <c r="H128" s="8">
        <f>VLOOKUP($B128,'raw data'!$A:$JI,21,FALSE())</f>
        <v>21.24</v>
      </c>
      <c r="I128" s="8">
        <f>VLOOKUP($B128,'raw data'!$A:$JI,26,FALSE())</f>
        <v>18.216999999999999</v>
      </c>
      <c r="J128" s="8">
        <f>VLOOKUP($B128,'raw data'!$A:$JI,27+J$2,FALSE())</f>
        <v>20</v>
      </c>
      <c r="K128" s="8" t="str">
        <f>VLOOKUP($B128,'raw data'!$A:$JI,27+K$2,FALSE())</f>
        <v>Female</v>
      </c>
      <c r="L128" s="8" t="str">
        <f>VLOOKUP($B128,'raw data'!$A:$JI,27+L$2,FALSE())</f>
        <v>No</v>
      </c>
      <c r="M128" s="8" t="str">
        <f>VLOOKUP($B128,'raw data'!$A:$JI,27+M$2,FALSE())</f>
        <v>Proficient (C2)</v>
      </c>
      <c r="N128" s="8">
        <f>VLOOKUP($B128,'raw data'!$A:$JI,27+N$2,FALSE())</f>
        <v>2</v>
      </c>
      <c r="O128" s="8" t="str">
        <f>VLOOKUP($B128,'raw data'!$A:$JI,27+O$2,FALSE())</f>
        <v>international relations</v>
      </c>
      <c r="P128" s="8" t="str">
        <f>VLOOKUP($B128,'raw data'!$A:$JI,27+P$2,FALSE())</f>
        <v>Yes</v>
      </c>
      <c r="Q128" s="8">
        <f>VLOOKUP($B128,'raw data'!$A:$JI,27+Q$2,FALSE())</f>
        <v>1</v>
      </c>
      <c r="R128" s="8" t="str">
        <f>VLOOKUP($B128,'raw data'!$A:$JI,27+R$2,FALSE())</f>
        <v>research</v>
      </c>
      <c r="S128" s="8" t="str">
        <f>VLOOKUP($B128,'raw data'!$A:$JI,27+S$2,FALSE())</f>
        <v>No</v>
      </c>
      <c r="T128" s="8">
        <f>VLOOKUP($B128,'raw data'!$A:$JI,27+T$2,FALSE())</f>
        <v>0</v>
      </c>
      <c r="U128" s="8" t="str">
        <f>VLOOKUP($B128,'raw data'!$A:$JI,27+U$2,FALSE())</f>
        <v>None</v>
      </c>
      <c r="V128" s="8">
        <f>VLOOKUP($B128,'raw data'!$A:$JI,27+V$2,FALSE())</f>
        <v>-99</v>
      </c>
      <c r="W128" s="8" t="str">
        <f>VLOOKUP($B128,'raw data'!$A:$JI,27+W$2,FALSE())</f>
        <v>Novice</v>
      </c>
      <c r="X128" s="8" t="str">
        <f>VLOOKUP($B128,'raw data'!$A:$JI,27+X$2,FALSE())</f>
        <v>Novice</v>
      </c>
      <c r="Y128" s="8" t="str">
        <f>VLOOKUP($B128,'raw data'!$A:$JI,27+Y$2,FALSE())</f>
        <v>Novice</v>
      </c>
      <c r="Z128" s="8" t="str">
        <f>VLOOKUP($B128,'raw data'!$A:$JI,27+Z$2,FALSE())</f>
        <v>Novice</v>
      </c>
      <c r="AA128" s="8" t="str">
        <f>VLOOKUP($B128,'raw data'!$A:$JI,27+AA$2,FALSE())</f>
        <v>Novice</v>
      </c>
      <c r="AB128" s="8" t="str">
        <f>VLOOKUP($B128,'raw data'!$A:$JI,27+AB$2,FALSE())</f>
        <v>Novice</v>
      </c>
      <c r="AC128" s="8" t="str">
        <f>VLOOKUP($B128,'raw data'!$A:$JI,27+AC$2,FALSE())</f>
        <v>Novice</v>
      </c>
      <c r="AD128" s="8" t="str">
        <f>VLOOKUP($B128,'raw data'!$A:$JI,27+AD$2,FALSE())</f>
        <v>Novice</v>
      </c>
      <c r="AE128" s="8">
        <f>IF($G128="P1",VLOOKUP($B128,'raw data'!$A:$JI,ColumnsReferences!$B$2,FALSE()),VLOOKUP($B128,'raw data'!$A:$JI,ColumnsReferences!$C$2,FALSE()))</f>
        <v>434.52499999999998</v>
      </c>
      <c r="AF128" s="8">
        <f>IF($G128="P1",VLOOKUP($D128,ColumnsReferences!$A:$C,2,FALSE()),VLOOKUP($D128,ColumnsReferences!$A:$C,3,FALSE()))</f>
        <v>181</v>
      </c>
      <c r="AG128" s="8">
        <f>VLOOKUP($B128,'raw data'!$A:$JI,$AF128,FALSE())</f>
        <v>812.78700000000003</v>
      </c>
      <c r="AH128" s="8" t="str">
        <f>VLOOKUP($B128,'raw data'!$A:$JI,$AF128+AH$2,FALSE())</f>
        <v>Minor</v>
      </c>
      <c r="AI128" s="8" t="str">
        <f>VLOOKUP($B128,'raw data'!$A:$JI,$AF128+AI$2,FALSE())</f>
        <v>Very sure</v>
      </c>
      <c r="AJ128" s="8" t="str">
        <f>VLOOKUP($B128,'raw data'!$A:$JI,$AF128+AJ$2,FALSE())</f>
        <v>Very simple</v>
      </c>
      <c r="AK128" s="8" t="str">
        <f>VLOOKUP($B128,'raw data'!$A:$JI,$AF128+AK$2,FALSE())</f>
        <v>Customer's browser infected by Trojan and this leads to alteration of transaction data,Denial-of-service attack,Smartphone infected by malware and this leads to alteration of transaction data</v>
      </c>
      <c r="AL128" s="8" t="str">
        <f>VLOOKUP($B128,'raw data'!$A:$JI,$AF128+AL$2,FALSE())</f>
        <v>Very sure</v>
      </c>
      <c r="AM128" s="8" t="str">
        <f>VLOOKUP($B128,'raw data'!$A:$JI,$AF128+AM$2,FALSE())</f>
        <v>Very simple</v>
      </c>
      <c r="AN128" s="8" t="str">
        <f>VLOOKUP($B128,'raw data'!$A:$JI,$AF128+AN$2,FALSE())</f>
        <v>Conduct regular searches for fake apps,Regularly inform customers about security best practices,Strengthen authentication of transaction in web application</v>
      </c>
      <c r="AO128" s="8" t="str">
        <f>VLOOKUP($B128,'raw data'!$A:$JI,$AF128+AO$2,FALSE())</f>
        <v>Very sure</v>
      </c>
      <c r="AP128" s="8" t="str">
        <f>VLOOKUP($B128,'raw data'!$A:$JI,$AF128+AP$2,FALSE())</f>
        <v>Very simple</v>
      </c>
      <c r="AQ128" s="8" t="str">
        <f>VLOOKUP($B128,'raw data'!$A:$JI,$AF128+AQ$2,FALSE())</f>
        <v>Critical</v>
      </c>
      <c r="AR128" s="8" t="str">
        <f>VLOOKUP($B128,'raw data'!$A:$JI,$AF128+AR$2,FALSE())</f>
        <v>Very sure</v>
      </c>
      <c r="AS128" s="8" t="str">
        <f>VLOOKUP($B128,'raw data'!$A:$JI,$AF128+AS$2,FALSE())</f>
        <v>Very simple</v>
      </c>
      <c r="AT128" s="8" t="str">
        <f>VLOOKUP($B128,'raw data'!$A:$JI,$AF128+AT$2,FALSE())</f>
        <v>Minor,Severe</v>
      </c>
      <c r="AU128" s="8" t="str">
        <f>VLOOKUP($B128,'raw data'!$A:$JI,$AF128+AU$2,FALSE())</f>
        <v>Sure</v>
      </c>
      <c r="AV128" s="8" t="str">
        <f>VLOOKUP($B128,'raw data'!$A:$JI,$AF128+AV$2,FALSE())</f>
        <v>Simple</v>
      </c>
      <c r="AW128" s="8" t="str">
        <f>VLOOKUP($B128,'raw data'!$A:$JI,$AF128+AW$2,FALSE())</f>
        <v>Minor</v>
      </c>
      <c r="AX128" s="8" t="str">
        <f>VLOOKUP($B128,'raw data'!$A:$JI,$AF128+AX$2,FALSE())</f>
        <v>Sure</v>
      </c>
      <c r="AY128" s="8" t="str">
        <f>VLOOKUP($B128,'raw data'!$A:$JI,$AF128+AY$2,FALSE())</f>
        <v>Simple</v>
      </c>
      <c r="AZ128" s="8">
        <f>IF($G128="P1",ColumnsReferences!$B$9,ColumnsReferences!$C$9)</f>
        <v>99</v>
      </c>
      <c r="BA128" s="8">
        <f>VLOOKUP($B128,'raw data'!$A:$JI,$AZ128,FALSE())</f>
        <v>25.393000000000001</v>
      </c>
      <c r="BB128" s="8" t="str">
        <f>IF($G128="P2",VLOOKUP($B128,'raw data'!$A:$JI,$AZ128+2,FALSE()),"-99")</f>
        <v>-99</v>
      </c>
      <c r="BC128" s="8" t="str">
        <f>IF($G128="P1",VLOOKUP($B128,'raw data'!$A:$JI,$AZ128+BC$2,FALSE()),VLOOKUP($B128,'raw data'!$A:$JI,$AZ128+BC$2+1,FALSE()))</f>
        <v>Strongly agree</v>
      </c>
      <c r="BD128" s="8" t="str">
        <f>IF($G128="P1",VLOOKUP($B128,'raw data'!$A:$JI,$AZ128+BD$2,FALSE()),VLOOKUP($B128,'raw data'!$A:$JI,$AZ128+BD$2+1,FALSE()))</f>
        <v>Strongly agree</v>
      </c>
      <c r="BE128" s="8" t="str">
        <f>IF($G128="P1",VLOOKUP($B128,'raw data'!$A:$JI,$AZ128+BE$2,FALSE()),VLOOKUP($B128,'raw data'!$A:$JI,$AZ128+BE$2+1,FALSE()))</f>
        <v>Strongly agree</v>
      </c>
      <c r="BF128" s="8" t="str">
        <f>IF($G128="P1",VLOOKUP($B128,'raw data'!$A:$JI,$AZ128+BF$2,FALSE()),VLOOKUP($B128,'raw data'!$A:$JI,$AZ128+BF$2+1,FALSE()))</f>
        <v>Agree</v>
      </c>
      <c r="BG128" s="8" t="str">
        <f>IF($G128="P1",VLOOKUP($B128,'raw data'!$A:$JI,$AZ128+BG$2,FALSE()),VLOOKUP($B128,'raw data'!$A:$JI,$AZ128+BG$2+1,FALSE()))</f>
        <v>Agree</v>
      </c>
      <c r="BH128" s="8" t="str">
        <f>IF($G128="P1",IF($E128="Tabular",VLOOKUP($B128,'raw data'!$A:$JI,$AZ128+BH$2+2,FALSE()),VLOOKUP($B128,'raw data'!$A:$JI,$AZ128+BH$2,FALSE())),"-99")</f>
        <v>Agree</v>
      </c>
      <c r="BI128" s="8" t="str">
        <f>IF($G128="P2",IF($E128="Tabular",VLOOKUP($B128,'raw data'!$A:$JI,$AZ128+BI$2+2,FALSE()),VLOOKUP($B128,'raw data'!$A:$JI,$AZ128+BI$2,FALSE())),"-99")</f>
        <v>-99</v>
      </c>
      <c r="BJ128" s="8" t="str">
        <f>IF(G128="P1",IF($E128="Tabular",VLOOKUP($B128,'raw data'!$A:$JI,$AZ128+BJ$2+2,FALSE()),VLOOKUP($B128,'raw data'!$A:$JI,$AZ128+BJ$2,FALSE())),IF($E128="Tabular",VLOOKUP($B128,'raw data'!$A:$JI,$AZ128+BJ$2+3,FALSE()),VLOOKUP($B128,'raw data'!$A:$JI,$AZ128+BJ$2+1,FALSE())))</f>
        <v>Agree</v>
      </c>
      <c r="BK128" s="8" t="str">
        <f>IF(G128="P1",VLOOKUP($B128,'raw data'!$A:$JI,$AZ128+BK$2,FALSE()),VLOOKUP($B128,'raw data'!$A:$JI,$AZ128+BK$2+1,FALSE()))</f>
        <v>Agree</v>
      </c>
    </row>
    <row r="129" spans="1:63" x14ac:dyDescent="0.2">
      <c r="A129" s="8" t="str">
        <f t="shared" si="9"/>
        <v>R_3NxPxxI1kSXnXiG-P1</v>
      </c>
      <c r="B129" s="8" t="s">
        <v>1010</v>
      </c>
      <c r="C129" s="8">
        <f>VLOOKUP($B129,'raw data'!$A:$JI,7,FALSE())</f>
        <v>2061</v>
      </c>
      <c r="D129" s="8" t="str">
        <f>VLOOKUP($B129,'raw data'!$A:$JI,268,FALSE())</f>
        <v>UML-G1</v>
      </c>
      <c r="E129" s="8" t="str">
        <f t="shared" si="10"/>
        <v>UML</v>
      </c>
      <c r="F129" s="8" t="str">
        <f t="shared" si="11"/>
        <v>G1</v>
      </c>
      <c r="G129" s="10" t="s">
        <v>534</v>
      </c>
      <c r="H129" s="8">
        <f>VLOOKUP($B129,'raw data'!$A:$JI,21,FALSE())</f>
        <v>109.04300000000001</v>
      </c>
      <c r="I129" s="8">
        <f>VLOOKUP($B129,'raw data'!$A:$JI,26,FALSE())</f>
        <v>7.2</v>
      </c>
      <c r="J129" s="8">
        <f>VLOOKUP($B129,'raw data'!$A:$JI,27+J$2,FALSE())</f>
        <v>21</v>
      </c>
      <c r="K129" s="8" t="str">
        <f>VLOOKUP($B129,'raw data'!$A:$JI,27+K$2,FALSE())</f>
        <v>Male</v>
      </c>
      <c r="L129" s="8" t="str">
        <f>VLOOKUP($B129,'raw data'!$A:$JI,27+L$2,FALSE())</f>
        <v>No</v>
      </c>
      <c r="M129" s="8" t="str">
        <f>VLOOKUP($B129,'raw data'!$A:$JI,27+M$2,FALSE())</f>
        <v>Proficient (C2)</v>
      </c>
      <c r="N129" s="8">
        <f>VLOOKUP($B129,'raw data'!$A:$JI,27+N$2,FALSE())</f>
        <v>2</v>
      </c>
      <c r="O129" s="8" t="str">
        <f>VLOOKUP($B129,'raw data'!$A:$JI,27+O$2,FALSE())</f>
        <v xml:space="preserve">Modern history, Cold War, security, politics, area studies, nuclear strategy. </v>
      </c>
      <c r="P129" s="8" t="str">
        <f>VLOOKUP($B129,'raw data'!$A:$JI,27+P$2,FALSE())</f>
        <v>Yes</v>
      </c>
      <c r="Q129" s="8">
        <f>VLOOKUP($B129,'raw data'!$A:$JI,27+Q$2,FALSE())</f>
        <v>2</v>
      </c>
      <c r="R129" s="8" t="str">
        <f>VLOOKUP($B129,'raw data'!$A:$JI,27+R$2,FALSE())</f>
        <v>Research assistant, research intern, student assistant, website developer.</v>
      </c>
      <c r="S129" s="8" t="str">
        <f>VLOOKUP($B129,'raw data'!$A:$JI,27+S$2,FALSE())</f>
        <v>No</v>
      </c>
      <c r="T129" s="8">
        <f>VLOOKUP($B129,'raw data'!$A:$JI,27+T$2,FALSE())</f>
        <v>0</v>
      </c>
      <c r="U129" s="8" t="str">
        <f>VLOOKUP($B129,'raw data'!$A:$JI,27+U$2,FALSE())</f>
        <v>None</v>
      </c>
      <c r="V129" s="8">
        <f>VLOOKUP($B129,'raw data'!$A:$JI,27+V$2,FALSE())</f>
        <v>-99</v>
      </c>
      <c r="W129" s="8" t="str">
        <f>VLOOKUP($B129,'raw data'!$A:$JI,27+W$2,FALSE())</f>
        <v>Novice</v>
      </c>
      <c r="X129" s="8" t="str">
        <f>VLOOKUP($B129,'raw data'!$A:$JI,27+X$2,FALSE())</f>
        <v>Novice</v>
      </c>
      <c r="Y129" s="8" t="str">
        <f>VLOOKUP($B129,'raw data'!$A:$JI,27+Y$2,FALSE())</f>
        <v>Beginner</v>
      </c>
      <c r="Z129" s="8" t="str">
        <f>VLOOKUP($B129,'raw data'!$A:$JI,27+Z$2,FALSE())</f>
        <v>Beginner</v>
      </c>
      <c r="AA129" s="8" t="str">
        <f>VLOOKUP($B129,'raw data'!$A:$JI,27+AA$2,FALSE())</f>
        <v>Novice</v>
      </c>
      <c r="AB129" s="8" t="str">
        <f>VLOOKUP($B129,'raw data'!$A:$JI,27+AB$2,FALSE())</f>
        <v>Novice</v>
      </c>
      <c r="AC129" s="8" t="str">
        <f>VLOOKUP($B129,'raw data'!$A:$JI,27+AC$2,FALSE())</f>
        <v>Novice</v>
      </c>
      <c r="AD129" s="8" t="str">
        <f>VLOOKUP($B129,'raw data'!$A:$JI,27+AD$2,FALSE())</f>
        <v>Novice</v>
      </c>
      <c r="AE129" s="8">
        <f>IF($G129="P1",VLOOKUP($B129,'raw data'!$A:$JI,ColumnsReferences!$B$2,FALSE()),VLOOKUP($B129,'raw data'!$A:$JI,ColumnsReferences!$C$2,FALSE()))</f>
        <v>426.94600000000003</v>
      </c>
      <c r="AF129" s="8">
        <f>IF($G129="P1",VLOOKUP($D129,ColumnsReferences!$A:$C,2,FALSE()),VLOOKUP($D129,ColumnsReferences!$A:$C,3,FALSE()))</f>
        <v>55</v>
      </c>
      <c r="AG129" s="8">
        <f>VLOOKUP($B129,'raw data'!$A:$JI,$AF129,FALSE())</f>
        <v>577.59699999999998</v>
      </c>
      <c r="AH129" s="8" t="str">
        <f>VLOOKUP($B129,'raw data'!$A:$JI,$AF129+AH$2,FALSE())</f>
        <v>Online banking service goes down,Web-application goes down</v>
      </c>
      <c r="AI129" s="8" t="str">
        <f>VLOOKUP($B129,'raw data'!$A:$JI,$AF129+AI$2,FALSE())</f>
        <v>Sure</v>
      </c>
      <c r="AJ129" s="8" t="str">
        <f>VLOOKUP($B129,'raw data'!$A:$JI,$AF129+AJ$2,FALSE())</f>
        <v>Difficult</v>
      </c>
      <c r="AK129" s="8" t="str">
        <f>VLOOKUP($B129,'raw data'!$A:$JI,$AF129+AK$2,FALSE())</f>
        <v>Availability of service,Integrity of account data</v>
      </c>
      <c r="AL129" s="8" t="str">
        <f>VLOOKUP($B129,'raw data'!$A:$JI,$AF129+AL$2,FALSE())</f>
        <v>Sure</v>
      </c>
      <c r="AM129" s="8" t="str">
        <f>VLOOKUP($B129,'raw data'!$A:$JI,$AF129+AM$2,FALSE())</f>
        <v>On average</v>
      </c>
      <c r="AN129" s="8" t="str">
        <f>VLOOKUP($B129,'raw data'!$A:$JI,$AF129+AN$2,FALSE())</f>
        <v>Conduct regular searches for fake apps,Regularly inform customers about security best practices</v>
      </c>
      <c r="AO129" s="8" t="str">
        <f>VLOOKUP($B129,'raw data'!$A:$JI,$AF129+AO$2,FALSE())</f>
        <v>Very sure</v>
      </c>
      <c r="AP129" s="8" t="str">
        <f>VLOOKUP($B129,'raw data'!$A:$JI,$AF129+AP$2,FALSE())</f>
        <v>On average</v>
      </c>
      <c r="AQ129" s="8" t="str">
        <f>VLOOKUP($B129,'raw data'!$A:$JI,$AF129+AQ$2,FALSE())</f>
        <v>Severe</v>
      </c>
      <c r="AR129" s="8" t="str">
        <f>VLOOKUP($B129,'raw data'!$A:$JI,$AF129+AR$2,FALSE())</f>
        <v>Very sure</v>
      </c>
      <c r="AS129" s="8" t="str">
        <f>VLOOKUP($B129,'raw data'!$A:$JI,$AF129+AS$2,FALSE())</f>
        <v>Very simple</v>
      </c>
      <c r="AT129" s="8" t="str">
        <f>VLOOKUP($B129,'raw data'!$A:$JI,$AF129+AT$2,FALSE())</f>
        <v>Online banking service goes down,Unauthorized transaction via web application</v>
      </c>
      <c r="AU129" s="8" t="str">
        <f>VLOOKUP($B129,'raw data'!$A:$JI,$AF129+AU$2,FALSE())</f>
        <v>Sure enough</v>
      </c>
      <c r="AV129" s="8" t="str">
        <f>VLOOKUP($B129,'raw data'!$A:$JI,$AF129+AV$2,FALSE())</f>
        <v>On average</v>
      </c>
      <c r="AW129" s="8" t="str">
        <f>VLOOKUP($B129,'raw data'!$A:$JI,$AF129+AW$2,FALSE())</f>
        <v>Minor</v>
      </c>
      <c r="AX129" s="8" t="str">
        <f>VLOOKUP($B129,'raw data'!$A:$JI,$AF129+AX$2,FALSE())</f>
        <v>Sure</v>
      </c>
      <c r="AY129" s="8" t="str">
        <f>VLOOKUP($B129,'raw data'!$A:$JI,$AF129+AY$2,FALSE())</f>
        <v>Difficult</v>
      </c>
      <c r="AZ129" s="8">
        <f>IF($G129="P1",ColumnsReferences!$B$9,ColumnsReferences!$C$9)</f>
        <v>99</v>
      </c>
      <c r="BA129" s="8">
        <f>VLOOKUP($B129,'raw data'!$A:$JI,$AZ129,FALSE())</f>
        <v>32.679000000000002</v>
      </c>
      <c r="BB129" s="8" t="str">
        <f>IF($G129="P2",VLOOKUP($B129,'raw data'!$A:$JI,$AZ129+2,FALSE()),"-99")</f>
        <v>-99</v>
      </c>
      <c r="BC129" s="8" t="str">
        <f>IF($G129="P1",VLOOKUP($B129,'raw data'!$A:$JI,$AZ129+BC$2,FALSE()),VLOOKUP($B129,'raw data'!$A:$JI,$AZ129+BC$2+1,FALSE()))</f>
        <v>Agree</v>
      </c>
      <c r="BD129" s="8" t="str">
        <f>IF($G129="P1",VLOOKUP($B129,'raw data'!$A:$JI,$AZ129+BD$2,FALSE()),VLOOKUP($B129,'raw data'!$A:$JI,$AZ129+BD$2+1,FALSE()))</f>
        <v>Not certain</v>
      </c>
      <c r="BE129" s="8" t="str">
        <f>IF($G129="P1",VLOOKUP($B129,'raw data'!$A:$JI,$AZ129+BE$2,FALSE()),VLOOKUP($B129,'raw data'!$A:$JI,$AZ129+BE$2+1,FALSE()))</f>
        <v>Disagree</v>
      </c>
      <c r="BF129" s="8" t="str">
        <f>IF($G129="P1",VLOOKUP($B129,'raw data'!$A:$JI,$AZ129+BF$2,FALSE()),VLOOKUP($B129,'raw data'!$A:$JI,$AZ129+BF$2+1,FALSE()))</f>
        <v>Strongly disagree</v>
      </c>
      <c r="BG129" s="8" t="str">
        <f>IF($G129="P1",VLOOKUP($B129,'raw data'!$A:$JI,$AZ129+BG$2,FALSE()),VLOOKUP($B129,'raw data'!$A:$JI,$AZ129+BG$2+1,FALSE()))</f>
        <v>Disagree</v>
      </c>
      <c r="BH129" s="8" t="str">
        <f>IF($G129="P1",IF($E129="Tabular",VLOOKUP($B129,'raw data'!$A:$JI,$AZ129+BH$2+2,FALSE()),VLOOKUP($B129,'raw data'!$A:$JI,$AZ129+BH$2,FALSE())),"-99")</f>
        <v>Agree</v>
      </c>
      <c r="BI129" s="8" t="str">
        <f>IF($G129="P2",IF($E129="Tabular",VLOOKUP($B129,'raw data'!$A:$JI,$AZ129+BI$2+2,FALSE()),VLOOKUP($B129,'raw data'!$A:$JI,$AZ129+BI$2,FALSE())),"-99")</f>
        <v>-99</v>
      </c>
      <c r="BJ129" s="8" t="str">
        <f>IF(G129="P1",IF($E129="Tabular",VLOOKUP($B129,'raw data'!$A:$JI,$AZ129+BJ$2+2,FALSE()),VLOOKUP($B129,'raw data'!$A:$JI,$AZ129+BJ$2,FALSE())),IF($E129="Tabular",VLOOKUP($B129,'raw data'!$A:$JI,$AZ129+BJ$2+3,FALSE()),VLOOKUP($B129,'raw data'!$A:$JI,$AZ129+BJ$2+1,FALSE())))</f>
        <v>Agree</v>
      </c>
      <c r="BK129" s="8" t="str">
        <f>IF(G129="P1",VLOOKUP($B129,'raw data'!$A:$JI,$AZ129+BK$2,FALSE()),VLOOKUP($B129,'raw data'!$A:$JI,$AZ129+BK$2+1,FALSE()))</f>
        <v>Disagree</v>
      </c>
    </row>
    <row r="130" spans="1:63" x14ac:dyDescent="0.2">
      <c r="A130" s="8" t="str">
        <f t="shared" si="9"/>
        <v>R_2fxKQVdcePs5erY-P1</v>
      </c>
      <c r="B130" s="8" t="s">
        <v>1013</v>
      </c>
      <c r="C130" s="8">
        <f>VLOOKUP($B130,'raw data'!$A:$JI,7,FALSE())</f>
        <v>2107</v>
      </c>
      <c r="D130" s="8" t="str">
        <f>VLOOKUP($B130,'raw data'!$A:$JI,268,FALSE())</f>
        <v>Tabular-G1</v>
      </c>
      <c r="E130" s="8" t="str">
        <f t="shared" si="10"/>
        <v>Tabular</v>
      </c>
      <c r="F130" s="8" t="str">
        <f t="shared" si="11"/>
        <v>G1</v>
      </c>
      <c r="G130" s="8" t="s">
        <v>534</v>
      </c>
      <c r="H130" s="8">
        <f>VLOOKUP($B130,'raw data'!$A:$JI,21,FALSE())</f>
        <v>82.608999999999995</v>
      </c>
      <c r="I130" s="8">
        <f>VLOOKUP($B130,'raw data'!$A:$JI,26,FALSE())</f>
        <v>16.681999999999999</v>
      </c>
      <c r="J130" s="8">
        <f>VLOOKUP($B130,'raw data'!$A:$JI,27+J$2,FALSE())</f>
        <v>19</v>
      </c>
      <c r="K130" s="8" t="str">
        <f>VLOOKUP($B130,'raw data'!$A:$JI,27+K$2,FALSE())</f>
        <v>Male</v>
      </c>
      <c r="L130" s="8" t="str">
        <f>VLOOKUP($B130,'raw data'!$A:$JI,27+L$2,FALSE())</f>
        <v>No</v>
      </c>
      <c r="M130" s="8" t="str">
        <f>VLOOKUP($B130,'raw data'!$A:$JI,27+M$2,FALSE())</f>
        <v>Intermediate (B1)</v>
      </c>
      <c r="N130" s="8">
        <f>VLOOKUP($B130,'raw data'!$A:$JI,27+N$2,FALSE())</f>
        <v>3</v>
      </c>
      <c r="O130" s="8" t="str">
        <f>VLOOKUP($B130,'raw data'!$A:$JI,27+O$2,FALSE())</f>
        <v>Moleculair science and technology, Process engineering,</v>
      </c>
      <c r="P130" s="8" t="str">
        <f>VLOOKUP($B130,'raw data'!$A:$JI,27+P$2,FALSE())</f>
        <v>Yes</v>
      </c>
      <c r="Q130" s="8">
        <f>VLOOKUP($B130,'raw data'!$A:$JI,27+Q$2,FALSE())</f>
        <v>2</v>
      </c>
      <c r="R130" s="8" t="str">
        <f>VLOOKUP($B130,'raw data'!$A:$JI,27+R$2,FALSE())</f>
        <v>Education, teaching assistant</v>
      </c>
      <c r="S130" s="8" t="str">
        <f>VLOOKUP($B130,'raw data'!$A:$JI,27+S$2,FALSE())</f>
        <v>No</v>
      </c>
      <c r="T130" s="8">
        <f>VLOOKUP($B130,'raw data'!$A:$JI,27+T$2,FALSE())</f>
        <v>0</v>
      </c>
      <c r="U130" s="8" t="str">
        <f>VLOOKUP($B130,'raw data'!$A:$JI,27+U$2,FALSE())</f>
        <v>Other, domain or national specific methodology. Please specify (separated by comma (,) ):</v>
      </c>
      <c r="V130" s="8" t="str">
        <f>VLOOKUP($B130,'raw data'!$A:$JI,27+V$2,FALSE())</f>
        <v>HAZOP, Bowtie, Swiss Cheese model</v>
      </c>
      <c r="W130" s="8" t="str">
        <f>VLOOKUP($B130,'raw data'!$A:$JI,27+W$2,FALSE())</f>
        <v>Novice</v>
      </c>
      <c r="X130" s="8" t="str">
        <f>VLOOKUP($B130,'raw data'!$A:$JI,27+X$2,FALSE())</f>
        <v>Novice</v>
      </c>
      <c r="Y130" s="8" t="str">
        <f>VLOOKUP($B130,'raw data'!$A:$JI,27+Y$2,FALSE())</f>
        <v>Novice</v>
      </c>
      <c r="Z130" s="8" t="str">
        <f>VLOOKUP($B130,'raw data'!$A:$JI,27+Z$2,FALSE())</f>
        <v>Novice</v>
      </c>
      <c r="AA130" s="8" t="str">
        <f>VLOOKUP($B130,'raw data'!$A:$JI,27+AA$2,FALSE())</f>
        <v>Beginner</v>
      </c>
      <c r="AB130" s="8" t="str">
        <f>VLOOKUP($B130,'raw data'!$A:$JI,27+AB$2,FALSE())</f>
        <v>Beginner</v>
      </c>
      <c r="AC130" s="8" t="str">
        <f>VLOOKUP($B130,'raw data'!$A:$JI,27+AC$2,FALSE())</f>
        <v>Novice</v>
      </c>
      <c r="AD130" s="8" t="str">
        <f>VLOOKUP($B130,'raw data'!$A:$JI,27+AD$2,FALSE())</f>
        <v>Beginner</v>
      </c>
      <c r="AE130" s="8">
        <f>IF($G130="P1",VLOOKUP($B130,'raw data'!$A:$JI,ColumnsReferences!$B$2,FALSE()),VLOOKUP($B130,'raw data'!$A:$JI,ColumnsReferences!$C$2,FALSE()))</f>
        <v>395.51100000000002</v>
      </c>
      <c r="AF130" s="8">
        <f>IF($G130="P1",VLOOKUP($D130,ColumnsReferences!$A:$C,2,FALSE()),VLOOKUP($D130,ColumnsReferences!$A:$C,3,FALSE()))</f>
        <v>181</v>
      </c>
      <c r="AG130" s="8">
        <f>VLOOKUP($B130,'raw data'!$A:$JI,$AF130,FALSE())</f>
        <v>599.66099999999994</v>
      </c>
      <c r="AH130" s="8" t="str">
        <f>VLOOKUP($B130,'raw data'!$A:$JI,$AF130+AH$2,FALSE())</f>
        <v>Minor</v>
      </c>
      <c r="AI130" s="8" t="str">
        <f>VLOOKUP($B130,'raw data'!$A:$JI,$AF130+AI$2,FALSE())</f>
        <v>Sure enough</v>
      </c>
      <c r="AJ130" s="8" t="str">
        <f>VLOOKUP($B130,'raw data'!$A:$JI,$AF130+AJ$2,FALSE())</f>
        <v>On average</v>
      </c>
      <c r="AK130" s="8" t="str">
        <f>VLOOKUP($B130,'raw data'!$A:$JI,$AF130+AK$2,FALSE())</f>
        <v>Availability of service,Integrity of account data</v>
      </c>
      <c r="AL130" s="8" t="str">
        <f>VLOOKUP($B130,'raw data'!$A:$JI,$AF130+AL$2,FALSE())</f>
        <v>Sure enough</v>
      </c>
      <c r="AM130" s="8" t="str">
        <f>VLOOKUP($B130,'raw data'!$A:$JI,$AF130+AM$2,FALSE())</f>
        <v>On average</v>
      </c>
      <c r="AN130" s="8" t="str">
        <f>VLOOKUP($B130,'raw data'!$A:$JI,$AF130+AN$2,FALSE())</f>
        <v>Conduct regular searches for fake apps,Regularly inform customers about security best practices,Strengthen authentication of transaction in web application</v>
      </c>
      <c r="AO130" s="8" t="str">
        <f>VLOOKUP($B130,'raw data'!$A:$JI,$AF130+AO$2,FALSE())</f>
        <v>Sure enough</v>
      </c>
      <c r="AP130" s="8" t="str">
        <f>VLOOKUP($B130,'raw data'!$A:$JI,$AF130+AP$2,FALSE())</f>
        <v>On average</v>
      </c>
      <c r="AQ130" s="8" t="str">
        <f>VLOOKUP($B130,'raw data'!$A:$JI,$AF130+AQ$2,FALSE())</f>
        <v>Severe</v>
      </c>
      <c r="AR130" s="8" t="str">
        <f>VLOOKUP($B130,'raw data'!$A:$JI,$AF130+AR$2,FALSE())</f>
        <v>Sure enough</v>
      </c>
      <c r="AS130" s="8" t="str">
        <f>VLOOKUP($B130,'raw data'!$A:$JI,$AF130+AS$2,FALSE())</f>
        <v>On average</v>
      </c>
      <c r="AT130" s="8" t="str">
        <f>VLOOKUP($B130,'raw data'!$A:$JI,$AF130+AT$2,FALSE())</f>
        <v>Minor,Severe</v>
      </c>
      <c r="AU130" s="8" t="str">
        <f>VLOOKUP($B130,'raw data'!$A:$JI,$AF130+AU$2,FALSE())</f>
        <v>Sure enough</v>
      </c>
      <c r="AV130" s="8" t="str">
        <f>VLOOKUP($B130,'raw data'!$A:$JI,$AF130+AV$2,FALSE())</f>
        <v>On average</v>
      </c>
      <c r="AW130" s="8" t="str">
        <f>VLOOKUP($B130,'raw data'!$A:$JI,$AF130+AW$2,FALSE())</f>
        <v>Minor</v>
      </c>
      <c r="AX130" s="8" t="str">
        <f>VLOOKUP($B130,'raw data'!$A:$JI,$AF130+AX$2,FALSE())</f>
        <v>Sure enough</v>
      </c>
      <c r="AY130" s="8" t="str">
        <f>VLOOKUP($B130,'raw data'!$A:$JI,$AF130+AY$2,FALSE())</f>
        <v>On average</v>
      </c>
      <c r="AZ130" s="8">
        <f>IF($G130="P1",ColumnsReferences!$B$9,ColumnsReferences!$C$9)</f>
        <v>99</v>
      </c>
      <c r="BA130" s="8">
        <f>VLOOKUP($B130,'raw data'!$A:$JI,$AZ130,FALSE())</f>
        <v>37.210999999999999</v>
      </c>
      <c r="BB130" s="8" t="str">
        <f>IF($G130="P2",VLOOKUP($B130,'raw data'!$A:$JI,$AZ130+2,FALSE()),"-99")</f>
        <v>-99</v>
      </c>
      <c r="BC130" s="8" t="str">
        <f>IF($G130="P1",VLOOKUP($B130,'raw data'!$A:$JI,$AZ130+BC$2,FALSE()),VLOOKUP($B130,'raw data'!$A:$JI,$AZ130+BC$2+1,FALSE()))</f>
        <v>Agree</v>
      </c>
      <c r="BD130" s="8" t="str">
        <f>IF($G130="P1",VLOOKUP($B130,'raw data'!$A:$JI,$AZ130+BD$2,FALSE()),VLOOKUP($B130,'raw data'!$A:$JI,$AZ130+BD$2+1,FALSE()))</f>
        <v>Disagree</v>
      </c>
      <c r="BE130" s="8" t="str">
        <f>IF($G130="P1",VLOOKUP($B130,'raw data'!$A:$JI,$AZ130+BE$2,FALSE()),VLOOKUP($B130,'raw data'!$A:$JI,$AZ130+BE$2+1,FALSE()))</f>
        <v>Disagree</v>
      </c>
      <c r="BF130" s="8" t="str">
        <f>IF($G130="P1",VLOOKUP($B130,'raw data'!$A:$JI,$AZ130+BF$2,FALSE()),VLOOKUP($B130,'raw data'!$A:$JI,$AZ130+BF$2+1,FALSE()))</f>
        <v>Disagree</v>
      </c>
      <c r="BG130" s="8" t="str">
        <f>IF($G130="P1",VLOOKUP($B130,'raw data'!$A:$JI,$AZ130+BG$2,FALSE()),VLOOKUP($B130,'raw data'!$A:$JI,$AZ130+BG$2+1,FALSE()))</f>
        <v>Agree</v>
      </c>
      <c r="BH130" s="8" t="str">
        <f>IF($G130="P1",IF($E130="Tabular",VLOOKUP($B130,'raw data'!$A:$JI,$AZ130+BH$2+2,FALSE()),VLOOKUP($B130,'raw data'!$A:$JI,$AZ130+BH$2,FALSE())),"-99")</f>
        <v>Agree</v>
      </c>
      <c r="BI130" s="8" t="str">
        <f>IF($G130="P2",IF($E130="Tabular",VLOOKUP($B130,'raw data'!$A:$JI,$AZ130+BI$2+2,FALSE()),VLOOKUP($B130,'raw data'!$A:$JI,$AZ130+BI$2,FALSE())),"-99")</f>
        <v>-99</v>
      </c>
      <c r="BJ130" s="8" t="str">
        <f>IF(G130="P1",IF($E130="Tabular",VLOOKUP($B130,'raw data'!$A:$JI,$AZ130+BJ$2+2,FALSE()),VLOOKUP($B130,'raw data'!$A:$JI,$AZ130+BJ$2,FALSE())),IF($E130="Tabular",VLOOKUP($B130,'raw data'!$A:$JI,$AZ130+BJ$2+3,FALSE()),VLOOKUP($B130,'raw data'!$A:$JI,$AZ130+BJ$2+1,FALSE())))</f>
        <v>Agree</v>
      </c>
      <c r="BK130" s="8" t="str">
        <f>IF(G130="P1",VLOOKUP($B130,'raw data'!$A:$JI,$AZ130+BK$2,FALSE()),VLOOKUP($B130,'raw data'!$A:$JI,$AZ130+BK$2+1,FALSE()))</f>
        <v>Not certain</v>
      </c>
    </row>
    <row r="131" spans="1:63" x14ac:dyDescent="0.2">
      <c r="A131" s="8" t="str">
        <f t="shared" si="9"/>
        <v>R_3ezdVmUp6V15WrO-P1</v>
      </c>
      <c r="B131" s="8" t="s">
        <v>1019</v>
      </c>
      <c r="C131" s="8">
        <f>VLOOKUP($B131,'raw data'!$A:$JI,7,FALSE())</f>
        <v>2055</v>
      </c>
      <c r="D131" s="8" t="str">
        <f>VLOOKUP($B131,'raw data'!$A:$JI,268,FALSE())</f>
        <v>CORAS-G1</v>
      </c>
      <c r="E131" s="8" t="str">
        <f t="shared" si="10"/>
        <v>CORAS</v>
      </c>
      <c r="F131" s="8" t="str">
        <f t="shared" si="11"/>
        <v>G1</v>
      </c>
      <c r="G131" s="10" t="s">
        <v>534</v>
      </c>
      <c r="H131" s="8">
        <f>VLOOKUP($B131,'raw data'!$A:$JI,21,FALSE())</f>
        <v>5.1100000000000003</v>
      </c>
      <c r="I131" s="8">
        <f>VLOOKUP($B131,'raw data'!$A:$JI,26,FALSE())</f>
        <v>5.9969999999999999</v>
      </c>
      <c r="J131" s="8">
        <f>VLOOKUP($B131,'raw data'!$A:$JI,27+J$2,FALSE())</f>
        <v>20</v>
      </c>
      <c r="K131" s="8" t="str">
        <f>VLOOKUP($B131,'raw data'!$A:$JI,27+K$2,FALSE())</f>
        <v>Male</v>
      </c>
      <c r="L131" s="8" t="str">
        <f>VLOOKUP($B131,'raw data'!$A:$JI,27+L$2,FALSE())</f>
        <v>No</v>
      </c>
      <c r="M131" s="8" t="str">
        <f>VLOOKUP($B131,'raw data'!$A:$JI,27+M$2,FALSE())</f>
        <v>Advanced (C1)</v>
      </c>
      <c r="N131" s="8">
        <f>VLOOKUP($B131,'raw data'!$A:$JI,27+N$2,FALSE())</f>
        <v>3</v>
      </c>
      <c r="O131" s="8" t="str">
        <f>VLOOKUP($B131,'raw data'!$A:$JI,27+O$2,FALSE())</f>
        <v>Chemical Engineering, Physics, Math</v>
      </c>
      <c r="P131" s="8" t="str">
        <f>VLOOKUP($B131,'raw data'!$A:$JI,27+P$2,FALSE())</f>
        <v>No</v>
      </c>
      <c r="Q131" s="8">
        <f>VLOOKUP($B131,'raw data'!$A:$JI,27+Q$2,FALSE())</f>
        <v>0</v>
      </c>
      <c r="R131" s="8">
        <f>VLOOKUP($B131,'raw data'!$A:$JI,27+R$2,FALSE())</f>
        <v>0</v>
      </c>
      <c r="S131" s="8" t="str">
        <f>VLOOKUP($B131,'raw data'!$A:$JI,27+S$2,FALSE())</f>
        <v>No</v>
      </c>
      <c r="T131" s="8">
        <f>VLOOKUP($B131,'raw data'!$A:$JI,27+T$2,FALSE())</f>
        <v>0</v>
      </c>
      <c r="U131" s="8" t="str">
        <f>VLOOKUP($B131,'raw data'!$A:$JI,27+U$2,FALSE())</f>
        <v>None</v>
      </c>
      <c r="V131" s="8">
        <f>VLOOKUP($B131,'raw data'!$A:$JI,27+V$2,FALSE())</f>
        <v>-99</v>
      </c>
      <c r="W131" s="8" t="str">
        <f>VLOOKUP($B131,'raw data'!$A:$JI,27+W$2,FALSE())</f>
        <v>Novice</v>
      </c>
      <c r="X131" s="8" t="str">
        <f>VLOOKUP($B131,'raw data'!$A:$JI,27+X$2,FALSE())</f>
        <v>Novice</v>
      </c>
      <c r="Y131" s="8" t="str">
        <f>VLOOKUP($B131,'raw data'!$A:$JI,27+Y$2,FALSE())</f>
        <v>Novice</v>
      </c>
      <c r="Z131" s="8" t="str">
        <f>VLOOKUP($B131,'raw data'!$A:$JI,27+Z$2,FALSE())</f>
        <v>Novice</v>
      </c>
      <c r="AA131" s="8" t="str">
        <f>VLOOKUP($B131,'raw data'!$A:$JI,27+AA$2,FALSE())</f>
        <v>Beginner</v>
      </c>
      <c r="AB131" s="8" t="str">
        <f>VLOOKUP($B131,'raw data'!$A:$JI,27+AB$2,FALSE())</f>
        <v>Beginner</v>
      </c>
      <c r="AC131" s="8" t="str">
        <f>VLOOKUP($B131,'raw data'!$A:$JI,27+AC$2,FALSE())</f>
        <v>Novice</v>
      </c>
      <c r="AD131" s="8" t="str">
        <f>VLOOKUP($B131,'raw data'!$A:$JI,27+AD$2,FALSE())</f>
        <v>Novice</v>
      </c>
      <c r="AE131" s="8">
        <f>IF($G131="P1",VLOOKUP($B131,'raw data'!$A:$JI,ColumnsReferences!$B$2,FALSE()),VLOOKUP($B131,'raw data'!$A:$JI,ColumnsReferences!$C$2,FALSE()))</f>
        <v>598.28700000000003</v>
      </c>
      <c r="AF131" s="8">
        <f>IF($G131="P1",VLOOKUP($D131,ColumnsReferences!$A:$C,2,FALSE()),VLOOKUP($D131,ColumnsReferences!$A:$C,3,FALSE()))</f>
        <v>55</v>
      </c>
      <c r="AG131" s="8">
        <f>VLOOKUP($B131,'raw data'!$A:$JI,$AF131,FALSE())</f>
        <v>578.72299999999996</v>
      </c>
      <c r="AH131" s="8" t="str">
        <f>VLOOKUP($B131,'raw data'!$A:$JI,$AF131+AH$2,FALSE())</f>
        <v>Online banking service goes down</v>
      </c>
      <c r="AI131" s="8" t="str">
        <f>VLOOKUP($B131,'raw data'!$A:$JI,$AF131+AI$2,FALSE())</f>
        <v>Very sure</v>
      </c>
      <c r="AJ131" s="8" t="str">
        <f>VLOOKUP($B131,'raw data'!$A:$JI,$AF131+AJ$2,FALSE())</f>
        <v>Simple</v>
      </c>
      <c r="AK131" s="8" t="str">
        <f>VLOOKUP($B131,'raw data'!$A:$JI,$AF131+AK$2,FALSE())</f>
        <v>Availability of service,Integrity of account data</v>
      </c>
      <c r="AL131" s="8" t="str">
        <f>VLOOKUP($B131,'raw data'!$A:$JI,$AF131+AL$2,FALSE())</f>
        <v>Sure</v>
      </c>
      <c r="AM131" s="8" t="str">
        <f>VLOOKUP($B131,'raw data'!$A:$JI,$AF131+AM$2,FALSE())</f>
        <v>Simple</v>
      </c>
      <c r="AN131" s="8" t="str">
        <f>VLOOKUP($B131,'raw data'!$A:$JI,$AF131+AN$2,FALSE())</f>
        <v>Regularly inform customers about security best practices,Strengthen authentication of transaction in web application</v>
      </c>
      <c r="AO131" s="8" t="str">
        <f>VLOOKUP($B131,'raw data'!$A:$JI,$AF131+AO$2,FALSE())</f>
        <v>Sure enough</v>
      </c>
      <c r="AP131" s="8" t="str">
        <f>VLOOKUP($B131,'raw data'!$A:$JI,$AF131+AP$2,FALSE())</f>
        <v>On average</v>
      </c>
      <c r="AQ131" s="8" t="str">
        <f>VLOOKUP($B131,'raw data'!$A:$JI,$AF131+AQ$2,FALSE())</f>
        <v>Unauthorized access to customer account via web application</v>
      </c>
      <c r="AR131" s="8" t="str">
        <f>VLOOKUP($B131,'raw data'!$A:$JI,$AF131+AR$2,FALSE())</f>
        <v>Sure</v>
      </c>
      <c r="AS131" s="8" t="str">
        <f>VLOOKUP($B131,'raw data'!$A:$JI,$AF131+AS$2,FALSE())</f>
        <v>Simple</v>
      </c>
      <c r="AT131" s="8" t="str">
        <f>VLOOKUP($B131,'raw data'!$A:$JI,$AF131+AT$2,FALSE())</f>
        <v>Online banking service goes down,Unauthorized transaction via web application</v>
      </c>
      <c r="AU131" s="8" t="str">
        <f>VLOOKUP($B131,'raw data'!$A:$JI,$AF131+AU$2,FALSE())</f>
        <v>Sure</v>
      </c>
      <c r="AV131" s="8" t="str">
        <f>VLOOKUP($B131,'raw data'!$A:$JI,$AF131+AV$2,FALSE())</f>
        <v>Simple</v>
      </c>
      <c r="AW131" s="8" t="str">
        <f>VLOOKUP($B131,'raw data'!$A:$JI,$AF131+AW$2,FALSE())</f>
        <v>Integrity of account data</v>
      </c>
      <c r="AX131" s="8" t="str">
        <f>VLOOKUP($B131,'raw data'!$A:$JI,$AF131+AX$2,FALSE())</f>
        <v>Sure</v>
      </c>
      <c r="AY131" s="8" t="str">
        <f>VLOOKUP($B131,'raw data'!$A:$JI,$AF131+AY$2,FALSE())</f>
        <v>Simple</v>
      </c>
      <c r="AZ131" s="8">
        <f>IF($G131="P1",ColumnsReferences!$B$9,ColumnsReferences!$C$9)</f>
        <v>99</v>
      </c>
      <c r="BA131" s="8">
        <f>VLOOKUP($B131,'raw data'!$A:$JI,$AZ131,FALSE())</f>
        <v>30.855</v>
      </c>
      <c r="BB131" s="8" t="str">
        <f>IF($G131="P2",VLOOKUP($B131,'raw data'!$A:$JI,$AZ131+2,FALSE()),"-99")</f>
        <v>-99</v>
      </c>
      <c r="BC131" s="8" t="str">
        <f>IF($G131="P1",VLOOKUP($B131,'raw data'!$A:$JI,$AZ131+BC$2,FALSE()),VLOOKUP($B131,'raw data'!$A:$JI,$AZ131+BC$2+1,FALSE()))</f>
        <v>Strongly agree</v>
      </c>
      <c r="BD131" s="8" t="str">
        <f>IF($G131="P1",VLOOKUP($B131,'raw data'!$A:$JI,$AZ131+BD$2,FALSE()),VLOOKUP($B131,'raw data'!$A:$JI,$AZ131+BD$2+1,FALSE()))</f>
        <v>Not certain</v>
      </c>
      <c r="BE131" s="8" t="str">
        <f>IF($G131="P1",VLOOKUP($B131,'raw data'!$A:$JI,$AZ131+BE$2,FALSE()),VLOOKUP($B131,'raw data'!$A:$JI,$AZ131+BE$2+1,FALSE()))</f>
        <v>Agree</v>
      </c>
      <c r="BF131" s="8" t="str">
        <f>IF($G131="P1",VLOOKUP($B131,'raw data'!$A:$JI,$AZ131+BF$2,FALSE()),VLOOKUP($B131,'raw data'!$A:$JI,$AZ131+BF$2+1,FALSE()))</f>
        <v>Strongly agree</v>
      </c>
      <c r="BG131" s="8" t="str">
        <f>IF($G131="P1",VLOOKUP($B131,'raw data'!$A:$JI,$AZ131+BG$2,FALSE()),VLOOKUP($B131,'raw data'!$A:$JI,$AZ131+BG$2+1,FALSE()))</f>
        <v>Strongly agree</v>
      </c>
      <c r="BH131" s="8" t="str">
        <f>IF($G131="P1",IF($E131="Tabular",VLOOKUP($B131,'raw data'!$A:$JI,$AZ131+BH$2+2,FALSE()),VLOOKUP($B131,'raw data'!$A:$JI,$AZ131+BH$2,FALSE())),"-99")</f>
        <v>Strongly agree</v>
      </c>
      <c r="BI131" s="8" t="str">
        <f>IF($G131="P2",IF($E131="Tabular",VLOOKUP($B131,'raw data'!$A:$JI,$AZ131+BI$2+2,FALSE()),VLOOKUP($B131,'raw data'!$A:$JI,$AZ131+BI$2,FALSE())),"-99")</f>
        <v>-99</v>
      </c>
      <c r="BJ131" s="8" t="str">
        <f>IF(G131="P1",IF($E131="Tabular",VLOOKUP($B131,'raw data'!$A:$JI,$AZ131+BJ$2+2,FALSE()),VLOOKUP($B131,'raw data'!$A:$JI,$AZ131+BJ$2,FALSE())),IF($E131="Tabular",VLOOKUP($B131,'raw data'!$A:$JI,$AZ131+BJ$2+3,FALSE()),VLOOKUP($B131,'raw data'!$A:$JI,$AZ131+BJ$2+1,FALSE())))</f>
        <v>Strongly agree</v>
      </c>
      <c r="BK131" s="8" t="str">
        <f>IF(G131="P1",VLOOKUP($B131,'raw data'!$A:$JI,$AZ131+BK$2,FALSE()),VLOOKUP($B131,'raw data'!$A:$JI,$AZ131+BK$2+1,FALSE()))</f>
        <v>Strongly agree</v>
      </c>
    </row>
    <row r="132" spans="1:63" x14ac:dyDescent="0.2">
      <c r="A132" s="8" t="str">
        <f t="shared" si="9"/>
        <v>R_3CIMiVmeW03PqFD-P1</v>
      </c>
      <c r="B132" s="8" t="s">
        <v>1023</v>
      </c>
      <c r="C132" s="8">
        <f>VLOOKUP($B132,'raw data'!$A:$JI,7,FALSE())</f>
        <v>2115</v>
      </c>
      <c r="D132" s="8" t="str">
        <f>VLOOKUP($B132,'raw data'!$A:$JI,268,FALSE())</f>
        <v>UML-G2</v>
      </c>
      <c r="E132" s="8" t="str">
        <f t="shared" si="10"/>
        <v>UML</v>
      </c>
      <c r="F132" s="8" t="str">
        <f t="shared" si="11"/>
        <v>G2</v>
      </c>
      <c r="G132" s="8" t="s">
        <v>534</v>
      </c>
      <c r="H132" s="8">
        <f>VLOOKUP($B132,'raw data'!$A:$JI,21,FALSE())</f>
        <v>12.404999999999999</v>
      </c>
      <c r="I132" s="8">
        <f>VLOOKUP($B132,'raw data'!$A:$JI,26,FALSE())</f>
        <v>7.774</v>
      </c>
      <c r="J132" s="8">
        <f>VLOOKUP($B132,'raw data'!$A:$JI,27+J$2,FALSE())</f>
        <v>22</v>
      </c>
      <c r="K132" s="8" t="str">
        <f>VLOOKUP($B132,'raw data'!$A:$JI,27+K$2,FALSE())</f>
        <v>Male</v>
      </c>
      <c r="L132" s="8" t="str">
        <f>VLOOKUP($B132,'raw data'!$A:$JI,27+L$2,FALSE())</f>
        <v>No</v>
      </c>
      <c r="M132" s="8" t="str">
        <f>VLOOKUP($B132,'raw data'!$A:$JI,27+M$2,FALSE())</f>
        <v>Pre-Intermediate (A2)</v>
      </c>
      <c r="N132" s="8">
        <f>VLOOKUP($B132,'raw data'!$A:$JI,27+N$2,FALSE())</f>
        <v>4</v>
      </c>
      <c r="O132" s="8" t="str">
        <f>VLOOKUP($B132,'raw data'!$A:$JI,27+O$2,FALSE())</f>
        <v>Public Administration</v>
      </c>
      <c r="P132" s="8" t="str">
        <f>VLOOKUP($B132,'raw data'!$A:$JI,27+P$2,FALSE())</f>
        <v>Yes</v>
      </c>
      <c r="Q132" s="8">
        <f>VLOOKUP($B132,'raw data'!$A:$JI,27+Q$2,FALSE())</f>
        <v>9</v>
      </c>
      <c r="R132" s="8" t="str">
        <f>VLOOKUP($B132,'raw data'!$A:$JI,27+R$2,FALSE())</f>
        <v>Sales, barkeeper</v>
      </c>
      <c r="S132" s="8" t="str">
        <f>VLOOKUP($B132,'raw data'!$A:$JI,27+S$2,FALSE())</f>
        <v>No</v>
      </c>
      <c r="T132" s="8">
        <f>VLOOKUP($B132,'raw data'!$A:$JI,27+T$2,FALSE())</f>
        <v>0</v>
      </c>
      <c r="U132" s="8" t="str">
        <f>VLOOKUP($B132,'raw data'!$A:$JI,27+U$2,FALSE())</f>
        <v>None</v>
      </c>
      <c r="V132" s="8">
        <f>VLOOKUP($B132,'raw data'!$A:$JI,27+V$2,FALSE())</f>
        <v>-99</v>
      </c>
      <c r="W132" s="8" t="str">
        <f>VLOOKUP($B132,'raw data'!$A:$JI,27+W$2,FALSE())</f>
        <v>Novice</v>
      </c>
      <c r="X132" s="8" t="str">
        <f>VLOOKUP($B132,'raw data'!$A:$JI,27+X$2,FALSE())</f>
        <v>Novice</v>
      </c>
      <c r="Y132" s="8" t="str">
        <f>VLOOKUP($B132,'raw data'!$A:$JI,27+Y$2,FALSE())</f>
        <v>Novice</v>
      </c>
      <c r="Z132" s="8" t="str">
        <f>VLOOKUP($B132,'raw data'!$A:$JI,27+Z$2,FALSE())</f>
        <v>Novice</v>
      </c>
      <c r="AA132" s="8" t="str">
        <f>VLOOKUP($B132,'raw data'!$A:$JI,27+AA$2,FALSE())</f>
        <v>Novice</v>
      </c>
      <c r="AB132" s="8" t="str">
        <f>VLOOKUP($B132,'raw data'!$A:$JI,27+AB$2,FALSE())</f>
        <v>Novice</v>
      </c>
      <c r="AC132" s="8" t="str">
        <f>VLOOKUP($B132,'raw data'!$A:$JI,27+AC$2,FALSE())</f>
        <v>Novice</v>
      </c>
      <c r="AD132" s="8" t="str">
        <f>VLOOKUP($B132,'raw data'!$A:$JI,27+AD$2,FALSE())</f>
        <v>Novice</v>
      </c>
      <c r="AE132" s="8">
        <f>IF($G132="P1",VLOOKUP($B132,'raw data'!$A:$JI,ColumnsReferences!$B$2,FALSE()),VLOOKUP($B132,'raw data'!$A:$JI,ColumnsReferences!$C$2,FALSE()))</f>
        <v>372.52300000000002</v>
      </c>
      <c r="AF132" s="8">
        <f>IF($G132="P1",VLOOKUP($D132,ColumnsReferences!$A:$C,2,FALSE()),VLOOKUP($D132,ColumnsReferences!$A:$C,3,FALSE()))</f>
        <v>77</v>
      </c>
      <c r="AG132" s="8">
        <f>VLOOKUP($B132,'raw data'!$A:$JI,$AF132,FALSE())</f>
        <v>785.90300000000002</v>
      </c>
      <c r="AH132" s="8" t="str">
        <f>VLOOKUP($B132,'raw data'!$A:$JI,$AF132+AH$2,FALSE())</f>
        <v>Customer's browser infected by Trojan,Sniffing of customer credentials,Unauthorized access to customer account via fake app,Unauthorized access to customer account via web application</v>
      </c>
      <c r="AI132" s="8" t="str">
        <f>VLOOKUP($B132,'raw data'!$A:$JI,$AF132+AI$2,FALSE())</f>
        <v>Sure enough</v>
      </c>
      <c r="AJ132" s="8" t="str">
        <f>VLOOKUP($B132,'raw data'!$A:$JI,$AF132+AJ$2,FALSE())</f>
        <v>On average</v>
      </c>
      <c r="AK132" s="8" t="str">
        <f>VLOOKUP($B132,'raw data'!$A:$JI,$AF132+AK$2,FALSE())</f>
        <v>Fake banking app offered on application store,Hacker alters transaction data,Sniffing of customer credentials,Unauthorized access to customer account via fake app,Unauthorized transaction via Poste App</v>
      </c>
      <c r="AL132" s="8" t="str">
        <f>VLOOKUP($B132,'raw data'!$A:$JI,$AF132+AL$2,FALSE())</f>
        <v>Sure enough</v>
      </c>
      <c r="AM132" s="8" t="str">
        <f>VLOOKUP($B132,'raw data'!$A:$JI,$AF132+AM$2,FALSE())</f>
        <v>On average</v>
      </c>
      <c r="AN132" s="8" t="str">
        <f>VLOOKUP($B132,'raw data'!$A:$JI,$AF132+AN$2,FALSE())</f>
        <v>Fake banking app offered on application store,Sniffing of customer credentials</v>
      </c>
      <c r="AO132" s="8" t="str">
        <f>VLOOKUP($B132,'raw data'!$A:$JI,$AF132+AO$2,FALSE())</f>
        <v>Sure enough</v>
      </c>
      <c r="AP132" s="8" t="str">
        <f>VLOOKUP($B132,'raw data'!$A:$JI,$AF132+AP$2,FALSE())</f>
        <v>On average</v>
      </c>
      <c r="AQ132" s="8" t="str">
        <f>VLOOKUP($B132,'raw data'!$A:$JI,$AF132+AQ$2,FALSE())</f>
        <v>Cyber criminal,Hacker,System failure</v>
      </c>
      <c r="AR132" s="8" t="str">
        <f>VLOOKUP($B132,'raw data'!$A:$JI,$AF132+AR$2,FALSE())</f>
        <v>Sure</v>
      </c>
      <c r="AS132" s="8" t="str">
        <f>VLOOKUP($B132,'raw data'!$A:$JI,$AF132+AS$2,FALSE())</f>
        <v>Simple</v>
      </c>
      <c r="AT132" s="8" t="str">
        <f>VLOOKUP($B132,'raw data'!$A:$JI,$AF132+AT$2,FALSE())</f>
        <v>Online banking service goes down,Unauthorized transaction via Poste App</v>
      </c>
      <c r="AU132" s="8" t="str">
        <f>VLOOKUP($B132,'raw data'!$A:$JI,$AF132+AU$2,FALSE())</f>
        <v>Not sure enough</v>
      </c>
      <c r="AV132" s="8" t="str">
        <f>VLOOKUP($B132,'raw data'!$A:$JI,$AF132+AV$2,FALSE())</f>
        <v>Difficult</v>
      </c>
      <c r="AW132" s="8" t="str">
        <f>VLOOKUP($B132,'raw data'!$A:$JI,$AF132+AW$2,FALSE())</f>
        <v>Unauthorized access to customer account via web application</v>
      </c>
      <c r="AX132" s="8" t="str">
        <f>VLOOKUP($B132,'raw data'!$A:$JI,$AF132+AX$2,FALSE())</f>
        <v>Sure enough</v>
      </c>
      <c r="AY132" s="8" t="str">
        <f>VLOOKUP($B132,'raw data'!$A:$JI,$AF132+AY$2,FALSE())</f>
        <v>Simple</v>
      </c>
      <c r="AZ132" s="8">
        <f>IF($G132="P1",ColumnsReferences!$B$9,ColumnsReferences!$C$9)</f>
        <v>99</v>
      </c>
      <c r="BA132" s="8">
        <f>VLOOKUP($B132,'raw data'!$A:$JI,$AZ132,FALSE())</f>
        <v>32.063000000000002</v>
      </c>
      <c r="BB132" s="8" t="str">
        <f>IF($G132="P2",VLOOKUP($B132,'raw data'!$A:$JI,$AZ132+2,FALSE()),"-99")</f>
        <v>-99</v>
      </c>
      <c r="BC132" s="8" t="str">
        <f>IF($G132="P1",VLOOKUP($B132,'raw data'!$A:$JI,$AZ132+BC$2,FALSE()),VLOOKUP($B132,'raw data'!$A:$JI,$AZ132+BC$2+1,FALSE()))</f>
        <v>Strongly agree</v>
      </c>
      <c r="BD132" s="8" t="str">
        <f>IF($G132="P1",VLOOKUP($B132,'raw data'!$A:$JI,$AZ132+BD$2,FALSE()),VLOOKUP($B132,'raw data'!$A:$JI,$AZ132+BD$2+1,FALSE()))</f>
        <v>Agree</v>
      </c>
      <c r="BE132" s="8" t="str">
        <f>IF($G132="P1",VLOOKUP($B132,'raw data'!$A:$JI,$AZ132+BE$2,FALSE()),VLOOKUP($B132,'raw data'!$A:$JI,$AZ132+BE$2+1,FALSE()))</f>
        <v>Not certain</v>
      </c>
      <c r="BF132" s="8" t="str">
        <f>IF($G132="P1",VLOOKUP($B132,'raw data'!$A:$JI,$AZ132+BF$2,FALSE()),VLOOKUP($B132,'raw data'!$A:$JI,$AZ132+BF$2+1,FALSE()))</f>
        <v>Disagree</v>
      </c>
      <c r="BG132" s="8" t="str">
        <f>IF($G132="P1",VLOOKUP($B132,'raw data'!$A:$JI,$AZ132+BG$2,FALSE()),VLOOKUP($B132,'raw data'!$A:$JI,$AZ132+BG$2+1,FALSE()))</f>
        <v>Not certain</v>
      </c>
      <c r="BH132" s="8" t="str">
        <f>IF($G132="P1",IF($E132="Tabular",VLOOKUP($B132,'raw data'!$A:$JI,$AZ132+BH$2+2,FALSE()),VLOOKUP($B132,'raw data'!$A:$JI,$AZ132+BH$2,FALSE())),"-99")</f>
        <v>Disagree</v>
      </c>
      <c r="BI132" s="8" t="str">
        <f>IF($G132="P2",IF($E132="Tabular",VLOOKUP($B132,'raw data'!$A:$JI,$AZ132+BI$2+2,FALSE()),VLOOKUP($B132,'raw data'!$A:$JI,$AZ132+BI$2,FALSE())),"-99")</f>
        <v>-99</v>
      </c>
      <c r="BJ132" s="8" t="str">
        <f>IF(G132="P1",IF($E132="Tabular",VLOOKUP($B132,'raw data'!$A:$JI,$AZ132+BJ$2+2,FALSE()),VLOOKUP($B132,'raw data'!$A:$JI,$AZ132+BJ$2,FALSE())),IF($E132="Tabular",VLOOKUP($B132,'raw data'!$A:$JI,$AZ132+BJ$2+3,FALSE()),VLOOKUP($B132,'raw data'!$A:$JI,$AZ132+BJ$2+1,FALSE())))</f>
        <v>Agree</v>
      </c>
      <c r="BK132" s="8" t="str">
        <f>IF(G132="P1",VLOOKUP($B132,'raw data'!$A:$JI,$AZ132+BK$2,FALSE()),VLOOKUP($B132,'raw data'!$A:$JI,$AZ132+BK$2+1,FALSE()))</f>
        <v>Not certain</v>
      </c>
    </row>
    <row r="133" spans="1:63" x14ac:dyDescent="0.2">
      <c r="A133" s="8" t="str">
        <f t="shared" si="9"/>
        <v>R_1OrZhy7n4rphN9V-P1</v>
      </c>
      <c r="B133" s="8" t="s">
        <v>1029</v>
      </c>
      <c r="C133" s="8">
        <f>VLOOKUP($B133,'raw data'!$A:$JI,7,FALSE())</f>
        <v>2193</v>
      </c>
      <c r="D133" s="8" t="str">
        <f>VLOOKUP($B133,'raw data'!$A:$JI,268,FALSE())</f>
        <v>UML-G1</v>
      </c>
      <c r="E133" s="8" t="str">
        <f t="shared" si="10"/>
        <v>UML</v>
      </c>
      <c r="F133" s="8" t="str">
        <f t="shared" si="11"/>
        <v>G1</v>
      </c>
      <c r="G133" s="10" t="s">
        <v>534</v>
      </c>
      <c r="H133" s="8">
        <f>VLOOKUP($B133,'raw data'!$A:$JI,21,FALSE())</f>
        <v>111.39400000000001</v>
      </c>
      <c r="I133" s="8">
        <f>VLOOKUP($B133,'raw data'!$A:$JI,26,FALSE())</f>
        <v>7.17</v>
      </c>
      <c r="J133" s="8">
        <f>VLOOKUP($B133,'raw data'!$A:$JI,27+J$2,FALSE())</f>
        <v>21</v>
      </c>
      <c r="K133" s="8" t="str">
        <f>VLOOKUP($B133,'raw data'!$A:$JI,27+K$2,FALSE())</f>
        <v>Male</v>
      </c>
      <c r="L133" s="8" t="str">
        <f>VLOOKUP($B133,'raw data'!$A:$JI,27+L$2,FALSE())</f>
        <v>No</v>
      </c>
      <c r="M133" s="8" t="str">
        <f>VLOOKUP($B133,'raw data'!$A:$JI,27+M$2,FALSE())</f>
        <v>Advanced (C1)</v>
      </c>
      <c r="N133" s="8">
        <f>VLOOKUP($B133,'raw data'!$A:$JI,27+N$2,FALSE())</f>
        <v>3</v>
      </c>
      <c r="O133" s="8" t="str">
        <f>VLOOKUP($B133,'raw data'!$A:$JI,27+O$2,FALSE())</f>
        <v>Applied physics</v>
      </c>
      <c r="P133" s="8" t="str">
        <f>VLOOKUP($B133,'raw data'!$A:$JI,27+P$2,FALSE())</f>
        <v>Yes</v>
      </c>
      <c r="Q133" s="8">
        <f>VLOOKUP($B133,'raw data'!$A:$JI,27+Q$2,FALSE())</f>
        <v>5</v>
      </c>
      <c r="R133" s="8" t="str">
        <f>VLOOKUP($B133,'raw data'!$A:$JI,27+R$2,FALSE())</f>
        <v>Delivery boy, cook, customer service employee</v>
      </c>
      <c r="S133" s="8" t="str">
        <f>VLOOKUP($B133,'raw data'!$A:$JI,27+S$2,FALSE())</f>
        <v>No</v>
      </c>
      <c r="T133" s="8">
        <f>VLOOKUP($B133,'raw data'!$A:$JI,27+T$2,FALSE())</f>
        <v>0</v>
      </c>
      <c r="U133" s="8" t="str">
        <f>VLOOKUP($B133,'raw data'!$A:$JI,27+U$2,FALSE())</f>
        <v>None</v>
      </c>
      <c r="V133" s="8">
        <f>VLOOKUP($B133,'raw data'!$A:$JI,27+V$2,FALSE())</f>
        <v>-99</v>
      </c>
      <c r="W133" s="8" t="str">
        <f>VLOOKUP($B133,'raw data'!$A:$JI,27+W$2,FALSE())</f>
        <v>Novice</v>
      </c>
      <c r="X133" s="8" t="str">
        <f>VLOOKUP($B133,'raw data'!$A:$JI,27+X$2,FALSE())</f>
        <v>Novice</v>
      </c>
      <c r="Y133" s="8" t="str">
        <f>VLOOKUP($B133,'raw data'!$A:$JI,27+Y$2,FALSE())</f>
        <v>Novice</v>
      </c>
      <c r="Z133" s="8" t="str">
        <f>VLOOKUP($B133,'raw data'!$A:$JI,27+Z$2,FALSE())</f>
        <v>Novice</v>
      </c>
      <c r="AA133" s="8" t="str">
        <f>VLOOKUP($B133,'raw data'!$A:$JI,27+AA$2,FALSE())</f>
        <v>Novice</v>
      </c>
      <c r="AB133" s="8" t="str">
        <f>VLOOKUP($B133,'raw data'!$A:$JI,27+AB$2,FALSE())</f>
        <v>Novice</v>
      </c>
      <c r="AC133" s="8" t="str">
        <f>VLOOKUP($B133,'raw data'!$A:$JI,27+AC$2,FALSE())</f>
        <v>Novice</v>
      </c>
      <c r="AD133" s="8" t="str">
        <f>VLOOKUP($B133,'raw data'!$A:$JI,27+AD$2,FALSE())</f>
        <v>Beginner</v>
      </c>
      <c r="AE133" s="8">
        <f>IF($G133="P1",VLOOKUP($B133,'raw data'!$A:$JI,ColumnsReferences!$B$2,FALSE()),VLOOKUP($B133,'raw data'!$A:$JI,ColumnsReferences!$C$2,FALSE()))</f>
        <v>362.29199999999997</v>
      </c>
      <c r="AF133" s="8">
        <f>IF($G133="P1",VLOOKUP($D133,ColumnsReferences!$A:$C,2,FALSE()),VLOOKUP($D133,ColumnsReferences!$A:$C,3,FALSE()))</f>
        <v>55</v>
      </c>
      <c r="AG133" s="8">
        <f>VLOOKUP($B133,'raw data'!$A:$JI,$AF133,FALSE())</f>
        <v>590.92399999999998</v>
      </c>
      <c r="AH133" s="8" t="str">
        <f>VLOOKUP($B133,'raw data'!$A:$JI,$AF133+AH$2,FALSE())</f>
        <v>Minor</v>
      </c>
      <c r="AI133" s="8" t="str">
        <f>VLOOKUP($B133,'raw data'!$A:$JI,$AF133+AI$2,FALSE())</f>
        <v>Very sure</v>
      </c>
      <c r="AJ133" s="8" t="str">
        <f>VLOOKUP($B133,'raw data'!$A:$JI,$AF133+AJ$2,FALSE())</f>
        <v>Very simple</v>
      </c>
      <c r="AK133" s="8" t="str">
        <f>VLOOKUP($B133,'raw data'!$A:$JI,$AF133+AK$2,FALSE())</f>
        <v>Availability of service,Integrity of account data</v>
      </c>
      <c r="AL133" s="8" t="str">
        <f>VLOOKUP($B133,'raw data'!$A:$JI,$AF133+AL$2,FALSE())</f>
        <v>Sure</v>
      </c>
      <c r="AM133" s="8" t="str">
        <f>VLOOKUP($B133,'raw data'!$A:$JI,$AF133+AM$2,FALSE())</f>
        <v>Simple</v>
      </c>
      <c r="AN133" s="8" t="str">
        <f>VLOOKUP($B133,'raw data'!$A:$JI,$AF133+AN$2,FALSE())</f>
        <v>Regularly inform customers about security best practices</v>
      </c>
      <c r="AO133" s="8" t="str">
        <f>VLOOKUP($B133,'raw data'!$A:$JI,$AF133+AO$2,FALSE())</f>
        <v>Sure</v>
      </c>
      <c r="AP133" s="8" t="str">
        <f>VLOOKUP($B133,'raw data'!$A:$JI,$AF133+AP$2,FALSE())</f>
        <v>Simple</v>
      </c>
      <c r="AQ133" s="8" t="str">
        <f>VLOOKUP($B133,'raw data'!$A:$JI,$AF133+AQ$2,FALSE())</f>
        <v>Critical,Severe</v>
      </c>
      <c r="AR133" s="8" t="str">
        <f>VLOOKUP($B133,'raw data'!$A:$JI,$AF133+AR$2,FALSE())</f>
        <v>Sure</v>
      </c>
      <c r="AS133" s="8" t="str">
        <f>VLOOKUP($B133,'raw data'!$A:$JI,$AF133+AS$2,FALSE())</f>
        <v>Simple</v>
      </c>
      <c r="AT133" s="8" t="str">
        <f>VLOOKUP($B133,'raw data'!$A:$JI,$AF133+AT$2,FALSE())</f>
        <v>Online banking service goes down,Unauthorized transaction via web application</v>
      </c>
      <c r="AU133" s="8" t="str">
        <f>VLOOKUP($B133,'raw data'!$A:$JI,$AF133+AU$2,FALSE())</f>
        <v>Sure</v>
      </c>
      <c r="AV133" s="8" t="str">
        <f>VLOOKUP($B133,'raw data'!$A:$JI,$AF133+AV$2,FALSE())</f>
        <v>Simple</v>
      </c>
      <c r="AW133" s="8" t="str">
        <f>VLOOKUP($B133,'raw data'!$A:$JI,$AF133+AW$2,FALSE())</f>
        <v>Unlikely</v>
      </c>
      <c r="AX133" s="8" t="str">
        <f>VLOOKUP($B133,'raw data'!$A:$JI,$AF133+AX$2,FALSE())</f>
        <v>Very sure</v>
      </c>
      <c r="AY133" s="8" t="str">
        <f>VLOOKUP($B133,'raw data'!$A:$JI,$AF133+AY$2,FALSE())</f>
        <v>Simple</v>
      </c>
      <c r="AZ133" s="8">
        <f>IF($G133="P1",ColumnsReferences!$B$9,ColumnsReferences!$C$9)</f>
        <v>99</v>
      </c>
      <c r="BA133" s="8">
        <f>VLOOKUP($B133,'raw data'!$A:$JI,$AZ133,FALSE())</f>
        <v>34.140999999999998</v>
      </c>
      <c r="BB133" s="8" t="str">
        <f>IF($G133="P2",VLOOKUP($B133,'raw data'!$A:$JI,$AZ133+2,FALSE()),"-99")</f>
        <v>-99</v>
      </c>
      <c r="BC133" s="8" t="str">
        <f>IF($G133="P1",VLOOKUP($B133,'raw data'!$A:$JI,$AZ133+BC$2,FALSE()),VLOOKUP($B133,'raw data'!$A:$JI,$AZ133+BC$2+1,FALSE()))</f>
        <v>Strongly agree</v>
      </c>
      <c r="BD133" s="8" t="str">
        <f>IF($G133="P1",VLOOKUP($B133,'raw data'!$A:$JI,$AZ133+BD$2,FALSE()),VLOOKUP($B133,'raw data'!$A:$JI,$AZ133+BD$2+1,FALSE()))</f>
        <v>Agree</v>
      </c>
      <c r="BE133" s="8" t="str">
        <f>IF($G133="P1",VLOOKUP($B133,'raw data'!$A:$JI,$AZ133+BE$2,FALSE()),VLOOKUP($B133,'raw data'!$A:$JI,$AZ133+BE$2+1,FALSE()))</f>
        <v>Strongly agree</v>
      </c>
      <c r="BF133" s="8" t="str">
        <f>IF($G133="P1",VLOOKUP($B133,'raw data'!$A:$JI,$AZ133+BF$2,FALSE()),VLOOKUP($B133,'raw data'!$A:$JI,$AZ133+BF$2+1,FALSE()))</f>
        <v>Strongly agree</v>
      </c>
      <c r="BG133" s="8" t="str">
        <f>IF($G133="P1",VLOOKUP($B133,'raw data'!$A:$JI,$AZ133+BG$2,FALSE()),VLOOKUP($B133,'raw data'!$A:$JI,$AZ133+BG$2+1,FALSE()))</f>
        <v>Strongly agree</v>
      </c>
      <c r="BH133" s="8" t="str">
        <f>IF($G133="P1",IF($E133="Tabular",VLOOKUP($B133,'raw data'!$A:$JI,$AZ133+BH$2+2,FALSE()),VLOOKUP($B133,'raw data'!$A:$JI,$AZ133+BH$2,FALSE())),"-99")</f>
        <v>Agree</v>
      </c>
      <c r="BI133" s="8" t="str">
        <f>IF($G133="P2",IF($E133="Tabular",VLOOKUP($B133,'raw data'!$A:$JI,$AZ133+BI$2+2,FALSE()),VLOOKUP($B133,'raw data'!$A:$JI,$AZ133+BI$2,FALSE())),"-99")</f>
        <v>-99</v>
      </c>
      <c r="BJ133" s="8" t="str">
        <f>IF(G133="P1",IF($E133="Tabular",VLOOKUP($B133,'raw data'!$A:$JI,$AZ133+BJ$2+2,FALSE()),VLOOKUP($B133,'raw data'!$A:$JI,$AZ133+BJ$2,FALSE())),IF($E133="Tabular",VLOOKUP($B133,'raw data'!$A:$JI,$AZ133+BJ$2+3,FALSE()),VLOOKUP($B133,'raw data'!$A:$JI,$AZ133+BJ$2+1,FALSE())))</f>
        <v>Strongly agree</v>
      </c>
      <c r="BK133" s="8" t="str">
        <f>IF(G133="P1",VLOOKUP($B133,'raw data'!$A:$JI,$AZ133+BK$2,FALSE()),VLOOKUP($B133,'raw data'!$A:$JI,$AZ133+BK$2+1,FALSE()))</f>
        <v>Strongly agree</v>
      </c>
    </row>
    <row r="134" spans="1:63" x14ac:dyDescent="0.2">
      <c r="A134" s="8" t="str">
        <f t="shared" si="9"/>
        <v>R_2CPXuJz3cEGipAY-P1</v>
      </c>
      <c r="B134" s="8" t="s">
        <v>1033</v>
      </c>
      <c r="C134" s="8">
        <f>VLOOKUP($B134,'raw data'!$A:$JI,7,FALSE())</f>
        <v>2288</v>
      </c>
      <c r="D134" s="8" t="str">
        <f>VLOOKUP($B134,'raw data'!$A:$JI,268,FALSE())</f>
        <v>Tabular-G1</v>
      </c>
      <c r="E134" s="8" t="str">
        <f t="shared" si="10"/>
        <v>Tabular</v>
      </c>
      <c r="F134" s="8" t="str">
        <f t="shared" si="11"/>
        <v>G1</v>
      </c>
      <c r="G134" s="8" t="s">
        <v>534</v>
      </c>
      <c r="H134" s="8">
        <f>VLOOKUP($B134,'raw data'!$A:$JI,21,FALSE())</f>
        <v>124.72499999999999</v>
      </c>
      <c r="I134" s="8">
        <f>VLOOKUP($B134,'raw data'!$A:$JI,26,FALSE())</f>
        <v>10.544</v>
      </c>
      <c r="J134" s="8">
        <f>VLOOKUP($B134,'raw data'!$A:$JI,27+J$2,FALSE())</f>
        <v>24</v>
      </c>
      <c r="K134" s="8" t="str">
        <f>VLOOKUP($B134,'raw data'!$A:$JI,27+K$2,FALSE())</f>
        <v>Male</v>
      </c>
      <c r="L134" s="8" t="str">
        <f>VLOOKUP($B134,'raw data'!$A:$JI,27+L$2,FALSE())</f>
        <v>No</v>
      </c>
      <c r="M134" s="8" t="str">
        <f>VLOOKUP($B134,'raw data'!$A:$JI,27+M$2,FALSE())</f>
        <v>Intermediate (B1)</v>
      </c>
      <c r="N134" s="8">
        <f>VLOOKUP($B134,'raw data'!$A:$JI,27+N$2,FALSE())</f>
        <v>3</v>
      </c>
      <c r="O134" s="8" t="str">
        <f>VLOOKUP($B134,'raw data'!$A:$JI,27+O$2,FALSE())</f>
        <v>Technical policy analysis</v>
      </c>
      <c r="P134" s="8" t="str">
        <f>VLOOKUP($B134,'raw data'!$A:$JI,27+P$2,FALSE())</f>
        <v>Yes</v>
      </c>
      <c r="Q134" s="8">
        <f>VLOOKUP($B134,'raw data'!$A:$JI,27+Q$2,FALSE())</f>
        <v>5</v>
      </c>
      <c r="R134" s="8" t="str">
        <f>VLOOKUP($B134,'raw data'!$A:$JI,27+R$2,FALSE())</f>
        <v>Supervisor Nightshift at transport company</v>
      </c>
      <c r="S134" s="8" t="str">
        <f>VLOOKUP($B134,'raw data'!$A:$JI,27+S$2,FALSE())</f>
        <v>No</v>
      </c>
      <c r="T134" s="8">
        <f>VLOOKUP($B134,'raw data'!$A:$JI,27+T$2,FALSE())</f>
        <v>0</v>
      </c>
      <c r="U134" s="8" t="str">
        <f>VLOOKUP($B134,'raw data'!$A:$JI,27+U$2,FALSE())</f>
        <v>None</v>
      </c>
      <c r="V134" s="8">
        <f>VLOOKUP($B134,'raw data'!$A:$JI,27+V$2,FALSE())</f>
        <v>-99</v>
      </c>
      <c r="W134" s="8" t="str">
        <f>VLOOKUP($B134,'raw data'!$A:$JI,27+W$2,FALSE())</f>
        <v>Novice</v>
      </c>
      <c r="X134" s="8" t="str">
        <f>VLOOKUP($B134,'raw data'!$A:$JI,27+X$2,FALSE())</f>
        <v>Novice</v>
      </c>
      <c r="Y134" s="8" t="str">
        <f>VLOOKUP($B134,'raw data'!$A:$JI,27+Y$2,FALSE())</f>
        <v>Novice</v>
      </c>
      <c r="Z134" s="8" t="str">
        <f>VLOOKUP($B134,'raw data'!$A:$JI,27+Z$2,FALSE())</f>
        <v>Novice</v>
      </c>
      <c r="AA134" s="8" t="str">
        <f>VLOOKUP($B134,'raw data'!$A:$JI,27+AA$2,FALSE())</f>
        <v>Novice</v>
      </c>
      <c r="AB134" s="8" t="str">
        <f>VLOOKUP($B134,'raw data'!$A:$JI,27+AB$2,FALSE())</f>
        <v>Novice</v>
      </c>
      <c r="AC134" s="8" t="str">
        <f>VLOOKUP($B134,'raw data'!$A:$JI,27+AC$2,FALSE())</f>
        <v>Beginner</v>
      </c>
      <c r="AD134" s="8" t="str">
        <f>VLOOKUP($B134,'raw data'!$A:$JI,27+AD$2,FALSE())</f>
        <v>Novice</v>
      </c>
      <c r="AE134" s="8">
        <f>IF($G134="P1",VLOOKUP($B134,'raw data'!$A:$JI,ColumnsReferences!$B$2,FALSE()),VLOOKUP($B134,'raw data'!$A:$JI,ColumnsReferences!$C$2,FALSE()))</f>
        <v>393.97899999999998</v>
      </c>
      <c r="AF134" s="8">
        <f>IF($G134="P1",VLOOKUP($D134,ColumnsReferences!$A:$C,2,FALSE()),VLOOKUP($D134,ColumnsReferences!$A:$C,3,FALSE()))</f>
        <v>181</v>
      </c>
      <c r="AG134" s="8">
        <f>VLOOKUP($B134,'raw data'!$A:$JI,$AF134,FALSE())</f>
        <v>700.30600000000004</v>
      </c>
      <c r="AH134" s="8" t="str">
        <f>VLOOKUP($B134,'raw data'!$A:$JI,$AF134+AH$2,FALSE())</f>
        <v>Minor</v>
      </c>
      <c r="AI134" s="8" t="str">
        <f>VLOOKUP($B134,'raw data'!$A:$JI,$AF134+AI$2,FALSE())</f>
        <v>Sure</v>
      </c>
      <c r="AJ134" s="8" t="str">
        <f>VLOOKUP($B134,'raw data'!$A:$JI,$AF134+AJ$2,FALSE())</f>
        <v>On average</v>
      </c>
      <c r="AK134" s="8" t="str">
        <f>VLOOKUP($B134,'raw data'!$A:$JI,$AF134+AK$2,FALSE())</f>
        <v>Availability of service,Integrity of account data</v>
      </c>
      <c r="AL134" s="8" t="str">
        <f>VLOOKUP($B134,'raw data'!$A:$JI,$AF134+AL$2,FALSE())</f>
        <v>Very sure</v>
      </c>
      <c r="AM134" s="8" t="str">
        <f>VLOOKUP($B134,'raw data'!$A:$JI,$AF134+AM$2,FALSE())</f>
        <v>Simple</v>
      </c>
      <c r="AN134" s="8" t="str">
        <f>VLOOKUP($B134,'raw data'!$A:$JI,$AF134+AN$2,FALSE())</f>
        <v>Conduct regular searches for fake apps,Regularly inform customers about security best practices,Strengthen authentication of transaction in web application</v>
      </c>
      <c r="AO134" s="8" t="str">
        <f>VLOOKUP($B134,'raw data'!$A:$JI,$AF134+AO$2,FALSE())</f>
        <v>Very sure</v>
      </c>
      <c r="AP134" s="8" t="str">
        <f>VLOOKUP($B134,'raw data'!$A:$JI,$AF134+AP$2,FALSE())</f>
        <v>Simple</v>
      </c>
      <c r="AQ134" s="8" t="str">
        <f>VLOOKUP($B134,'raw data'!$A:$JI,$AF134+AQ$2,FALSE())</f>
        <v>Severe</v>
      </c>
      <c r="AR134" s="8" t="str">
        <f>VLOOKUP($B134,'raw data'!$A:$JI,$AF134+AR$2,FALSE())</f>
        <v>Sure</v>
      </c>
      <c r="AS134" s="8" t="str">
        <f>VLOOKUP($B134,'raw data'!$A:$JI,$AF134+AS$2,FALSE())</f>
        <v>Simple</v>
      </c>
      <c r="AT134" s="8" t="str">
        <f>VLOOKUP($B134,'raw data'!$A:$JI,$AF134+AT$2,FALSE())</f>
        <v>Online banking service goes down,Unauthorized transaction via web application</v>
      </c>
      <c r="AU134" s="8" t="str">
        <f>VLOOKUP($B134,'raw data'!$A:$JI,$AF134+AU$2,FALSE())</f>
        <v>Sure</v>
      </c>
      <c r="AV134" s="8" t="str">
        <f>VLOOKUP($B134,'raw data'!$A:$JI,$AF134+AV$2,FALSE())</f>
        <v>On average</v>
      </c>
      <c r="AW134" s="8" t="str">
        <f>VLOOKUP($B134,'raw data'!$A:$JI,$AF134+AW$2,FALSE())</f>
        <v>Minor</v>
      </c>
      <c r="AX134" s="8" t="str">
        <f>VLOOKUP($B134,'raw data'!$A:$JI,$AF134+AX$2,FALSE())</f>
        <v>Sure</v>
      </c>
      <c r="AY134" s="8" t="str">
        <f>VLOOKUP($B134,'raw data'!$A:$JI,$AF134+AY$2,FALSE())</f>
        <v>On average</v>
      </c>
      <c r="AZ134" s="8">
        <f>IF($G134="P1",ColumnsReferences!$B$9,ColumnsReferences!$C$9)</f>
        <v>99</v>
      </c>
      <c r="BA134" s="8">
        <f>VLOOKUP($B134,'raw data'!$A:$JI,$AZ134,FALSE())</f>
        <v>50.313000000000002</v>
      </c>
      <c r="BB134" s="8" t="str">
        <f>IF($G134="P2",VLOOKUP($B134,'raw data'!$A:$JI,$AZ134+2,FALSE()),"-99")</f>
        <v>-99</v>
      </c>
      <c r="BC134" s="8" t="str">
        <f>IF($G134="P1",VLOOKUP($B134,'raw data'!$A:$JI,$AZ134+BC$2,FALSE()),VLOOKUP($B134,'raw data'!$A:$JI,$AZ134+BC$2+1,FALSE()))</f>
        <v>Strongly agree</v>
      </c>
      <c r="BD134" s="8" t="str">
        <f>IF($G134="P1",VLOOKUP($B134,'raw data'!$A:$JI,$AZ134+BD$2,FALSE()),VLOOKUP($B134,'raw data'!$A:$JI,$AZ134+BD$2+1,FALSE()))</f>
        <v>Not certain</v>
      </c>
      <c r="BE134" s="8" t="str">
        <f>IF($G134="P1",VLOOKUP($B134,'raw data'!$A:$JI,$AZ134+BE$2,FALSE()),VLOOKUP($B134,'raw data'!$A:$JI,$AZ134+BE$2+1,FALSE()))</f>
        <v>Agree</v>
      </c>
      <c r="BF134" s="8" t="str">
        <f>IF($G134="P1",VLOOKUP($B134,'raw data'!$A:$JI,$AZ134+BF$2,FALSE()),VLOOKUP($B134,'raw data'!$A:$JI,$AZ134+BF$2+1,FALSE()))</f>
        <v>Strongly agree</v>
      </c>
      <c r="BG134" s="8" t="str">
        <f>IF($G134="P1",VLOOKUP($B134,'raw data'!$A:$JI,$AZ134+BG$2,FALSE()),VLOOKUP($B134,'raw data'!$A:$JI,$AZ134+BG$2+1,FALSE()))</f>
        <v>Strongly agree</v>
      </c>
      <c r="BH134" s="8" t="str">
        <f>IF($G134="P1",IF($E134="Tabular",VLOOKUP($B134,'raw data'!$A:$JI,$AZ134+BH$2+2,FALSE()),VLOOKUP($B134,'raw data'!$A:$JI,$AZ134+BH$2,FALSE())),"-99")</f>
        <v>Strongly agree</v>
      </c>
      <c r="BI134" s="8" t="str">
        <f>IF($G134="P2",IF($E134="Tabular",VLOOKUP($B134,'raw data'!$A:$JI,$AZ134+BI$2+2,FALSE()),VLOOKUP($B134,'raw data'!$A:$JI,$AZ134+BI$2,FALSE())),"-99")</f>
        <v>-99</v>
      </c>
      <c r="BJ134" s="8" t="str">
        <f>IF(G134="P1",IF($E134="Tabular",VLOOKUP($B134,'raw data'!$A:$JI,$AZ134+BJ$2+2,FALSE()),VLOOKUP($B134,'raw data'!$A:$JI,$AZ134+BJ$2,FALSE())),IF($E134="Tabular",VLOOKUP($B134,'raw data'!$A:$JI,$AZ134+BJ$2+3,FALSE()),VLOOKUP($B134,'raw data'!$A:$JI,$AZ134+BJ$2+1,FALSE())))</f>
        <v>Strongly agree</v>
      </c>
      <c r="BK134" s="8" t="str">
        <f>IF(G134="P1",VLOOKUP($B134,'raw data'!$A:$JI,$AZ134+BK$2,FALSE()),VLOOKUP($B134,'raw data'!$A:$JI,$AZ134+BK$2+1,FALSE()))</f>
        <v>Strongly agree</v>
      </c>
    </row>
    <row r="135" spans="1:63" x14ac:dyDescent="0.2">
      <c r="A135" s="8" t="str">
        <f t="shared" si="9"/>
        <v>R_vCXXiwJGbeaoTLP-P1</v>
      </c>
      <c r="B135" s="8" t="s">
        <v>1037</v>
      </c>
      <c r="C135" s="8">
        <f>VLOOKUP($B135,'raw data'!$A:$JI,7,FALSE())</f>
        <v>2270</v>
      </c>
      <c r="D135" s="8" t="str">
        <f>VLOOKUP($B135,'raw data'!$A:$JI,268,FALSE())</f>
        <v>CORAS-G2</v>
      </c>
      <c r="E135" s="8" t="str">
        <f t="shared" si="10"/>
        <v>CORAS</v>
      </c>
      <c r="F135" s="8" t="str">
        <f t="shared" si="11"/>
        <v>G2</v>
      </c>
      <c r="G135" s="10" t="s">
        <v>534</v>
      </c>
      <c r="H135" s="8">
        <f>VLOOKUP($B135,'raw data'!$A:$JI,21,FALSE())</f>
        <v>52.69</v>
      </c>
      <c r="I135" s="8">
        <f>VLOOKUP($B135,'raw data'!$A:$JI,26,FALSE())</f>
        <v>7.8529999999999998</v>
      </c>
      <c r="J135" s="8">
        <f>VLOOKUP($B135,'raw data'!$A:$JI,27+J$2,FALSE())</f>
        <v>21</v>
      </c>
      <c r="K135" s="8" t="str">
        <f>VLOOKUP($B135,'raw data'!$A:$JI,27+K$2,FALSE())</f>
        <v>Male</v>
      </c>
      <c r="L135" s="8" t="str">
        <f>VLOOKUP($B135,'raw data'!$A:$JI,27+L$2,FALSE())</f>
        <v>No</v>
      </c>
      <c r="M135" s="8" t="str">
        <f>VLOOKUP($B135,'raw data'!$A:$JI,27+M$2,FALSE())</f>
        <v>Intermediate (B1)</v>
      </c>
      <c r="N135" s="8">
        <f>VLOOKUP($B135,'raw data'!$A:$JI,27+N$2,FALSE())</f>
        <v>2.5</v>
      </c>
      <c r="O135" s="8" t="str">
        <f>VLOOKUP($B135,'raw data'!$A:$JI,27+O$2,FALSE())</f>
        <v>Industrial Design engineering</v>
      </c>
      <c r="P135" s="8" t="str">
        <f>VLOOKUP($B135,'raw data'!$A:$JI,27+P$2,FALSE())</f>
        <v>Yes</v>
      </c>
      <c r="Q135" s="8">
        <f>VLOOKUP($B135,'raw data'!$A:$JI,27+Q$2,FALSE())</f>
        <v>3</v>
      </c>
      <c r="R135" s="8" t="str">
        <f>VLOOKUP($B135,'raw data'!$A:$JI,27+R$2,FALSE())</f>
        <v>my working experience is working at a restaurant, and I did some graphic work with Illustrator and stuff.</v>
      </c>
      <c r="S135" s="8" t="str">
        <f>VLOOKUP($B135,'raw data'!$A:$JI,27+S$2,FALSE())</f>
        <v>No</v>
      </c>
      <c r="T135" s="8">
        <f>VLOOKUP($B135,'raw data'!$A:$JI,27+T$2,FALSE())</f>
        <v>0</v>
      </c>
      <c r="U135" s="8" t="str">
        <f>VLOOKUP($B135,'raw data'!$A:$JI,27+U$2,FALSE())</f>
        <v>ISO 27001,ISO 31000</v>
      </c>
      <c r="V135" s="8">
        <f>VLOOKUP($B135,'raw data'!$A:$JI,27+V$2,FALSE())</f>
        <v>-99</v>
      </c>
      <c r="W135" s="8" t="str">
        <f>VLOOKUP($B135,'raw data'!$A:$JI,27+W$2,FALSE())</f>
        <v>Novice</v>
      </c>
      <c r="X135" s="8" t="str">
        <f>VLOOKUP($B135,'raw data'!$A:$JI,27+X$2,FALSE())</f>
        <v>Beginner</v>
      </c>
      <c r="Y135" s="8" t="str">
        <f>VLOOKUP($B135,'raw data'!$A:$JI,27+Y$2,FALSE())</f>
        <v>Novice</v>
      </c>
      <c r="Z135" s="8" t="str">
        <f>VLOOKUP($B135,'raw data'!$A:$JI,27+Z$2,FALSE())</f>
        <v>Novice</v>
      </c>
      <c r="AA135" s="8" t="str">
        <f>VLOOKUP($B135,'raw data'!$A:$JI,27+AA$2,FALSE())</f>
        <v>Novice</v>
      </c>
      <c r="AB135" s="8" t="str">
        <f>VLOOKUP($B135,'raw data'!$A:$JI,27+AB$2,FALSE())</f>
        <v>Beginner</v>
      </c>
      <c r="AC135" s="8" t="str">
        <f>VLOOKUP($B135,'raw data'!$A:$JI,27+AC$2,FALSE())</f>
        <v>Novice</v>
      </c>
      <c r="AD135" s="8" t="str">
        <f>VLOOKUP($B135,'raw data'!$A:$JI,27+AD$2,FALSE())</f>
        <v>Novice</v>
      </c>
      <c r="AE135" s="8">
        <f>IF($G135="P1",VLOOKUP($B135,'raw data'!$A:$JI,ColumnsReferences!$B$2,FALSE()),VLOOKUP($B135,'raw data'!$A:$JI,ColumnsReferences!$C$2,FALSE()))</f>
        <v>488.24599999999998</v>
      </c>
      <c r="AF135" s="8">
        <f>IF($G135="P1",VLOOKUP($D135,ColumnsReferences!$A:$C,2,FALSE()),VLOOKUP($D135,ColumnsReferences!$A:$C,3,FALSE()))</f>
        <v>77</v>
      </c>
      <c r="AG135" s="8">
        <f>VLOOKUP($B135,'raw data'!$A:$JI,$AF135,FALSE())</f>
        <v>691.76800000000003</v>
      </c>
      <c r="AH135" s="8" t="str">
        <f>VLOOKUP($B135,'raw data'!$A:$JI,$AF135+AH$2,FALSE())</f>
        <v>Lack of mechanisms for authentication of app,Weak malware protection</v>
      </c>
      <c r="AI135" s="8" t="str">
        <f>VLOOKUP($B135,'raw data'!$A:$JI,$AF135+AI$2,FALSE())</f>
        <v>Not sure enough</v>
      </c>
      <c r="AJ135" s="8" t="str">
        <f>VLOOKUP($B135,'raw data'!$A:$JI,$AF135+AJ$2,FALSE())</f>
        <v>Simple</v>
      </c>
      <c r="AK135" s="8" t="str">
        <f>VLOOKUP($B135,'raw data'!$A:$JI,$AF135+AK$2,FALSE())</f>
        <v>Confidentiality of customer data,Integrity of account data,User authenticity</v>
      </c>
      <c r="AL135" s="8" t="str">
        <f>VLOOKUP($B135,'raw data'!$A:$JI,$AF135+AL$2,FALSE())</f>
        <v>Sure enough</v>
      </c>
      <c r="AM135" s="8" t="str">
        <f>VLOOKUP($B135,'raw data'!$A:$JI,$AF135+AM$2,FALSE())</f>
        <v>Simple</v>
      </c>
      <c r="AN135" s="8" t="str">
        <f>VLOOKUP($B135,'raw data'!$A:$JI,$AF135+AN$2,FALSE())</f>
        <v>Fake banking app offered on application store,Keylogger installed on computer,Sniffing of customer credentials,Spear-phishing attack on customers</v>
      </c>
      <c r="AO135" s="8" t="str">
        <f>VLOOKUP($B135,'raw data'!$A:$JI,$AF135+AO$2,FALSE())</f>
        <v>Sure enough</v>
      </c>
      <c r="AP135" s="8" t="str">
        <f>VLOOKUP($B135,'raw data'!$A:$JI,$AF135+AP$2,FALSE())</f>
        <v>Simple</v>
      </c>
      <c r="AQ135" s="8" t="str">
        <f>VLOOKUP($B135,'raw data'!$A:$JI,$AF135+AQ$2,FALSE())</f>
        <v>Cyber criminal,Hacker,System failure</v>
      </c>
      <c r="AR135" s="8" t="str">
        <f>VLOOKUP($B135,'raw data'!$A:$JI,$AF135+AR$2,FALSE())</f>
        <v>Sure enough</v>
      </c>
      <c r="AS135" s="8" t="str">
        <f>VLOOKUP($B135,'raw data'!$A:$JI,$AF135+AS$2,FALSE())</f>
        <v>Simple</v>
      </c>
      <c r="AT135" s="8" t="str">
        <f>VLOOKUP($B135,'raw data'!$A:$JI,$AF135+AT$2,FALSE())</f>
        <v>Certain</v>
      </c>
      <c r="AU135" s="8" t="str">
        <f>VLOOKUP($B135,'raw data'!$A:$JI,$AF135+AU$2,FALSE())</f>
        <v>Not sure enough</v>
      </c>
      <c r="AV135" s="8" t="str">
        <f>VLOOKUP($B135,'raw data'!$A:$JI,$AF135+AV$2,FALSE())</f>
        <v>On average</v>
      </c>
      <c r="AW135" s="8" t="str">
        <f>VLOOKUP($B135,'raw data'!$A:$JI,$AF135+AW$2,FALSE())</f>
        <v>Insufficient resilience,Poor security awareness,Use of web application,Weak malware protection</v>
      </c>
      <c r="AX135" s="8" t="str">
        <f>VLOOKUP($B135,'raw data'!$A:$JI,$AF135+AX$2,FALSE())</f>
        <v>Sure enough</v>
      </c>
      <c r="AY135" s="8" t="str">
        <f>VLOOKUP($B135,'raw data'!$A:$JI,$AF135+AY$2,FALSE())</f>
        <v>Simple</v>
      </c>
      <c r="AZ135" s="8">
        <f>IF($G135="P1",ColumnsReferences!$B$9,ColumnsReferences!$C$9)</f>
        <v>99</v>
      </c>
      <c r="BA135" s="8">
        <f>VLOOKUP($B135,'raw data'!$A:$JI,$AZ135,FALSE())</f>
        <v>32.841999999999999</v>
      </c>
      <c r="BB135" s="8" t="str">
        <f>IF($G135="P2",VLOOKUP($B135,'raw data'!$A:$JI,$AZ135+2,FALSE()),"-99")</f>
        <v>-99</v>
      </c>
      <c r="BC135" s="8" t="str">
        <f>IF($G135="P1",VLOOKUP($B135,'raw data'!$A:$JI,$AZ135+BC$2,FALSE()),VLOOKUP($B135,'raw data'!$A:$JI,$AZ135+BC$2+1,FALSE()))</f>
        <v>Agree</v>
      </c>
      <c r="BD135" s="8" t="str">
        <f>IF($G135="P1",VLOOKUP($B135,'raw data'!$A:$JI,$AZ135+BD$2,FALSE()),VLOOKUP($B135,'raw data'!$A:$JI,$AZ135+BD$2+1,FALSE()))</f>
        <v>Not certain</v>
      </c>
      <c r="BE135" s="8" t="str">
        <f>IF($G135="P1",VLOOKUP($B135,'raw data'!$A:$JI,$AZ135+BE$2,FALSE()),VLOOKUP($B135,'raw data'!$A:$JI,$AZ135+BE$2+1,FALSE()))</f>
        <v>Agree</v>
      </c>
      <c r="BF135" s="8" t="str">
        <f>IF($G135="P1",VLOOKUP($B135,'raw data'!$A:$JI,$AZ135+BF$2,FALSE()),VLOOKUP($B135,'raw data'!$A:$JI,$AZ135+BF$2+1,FALSE()))</f>
        <v>Agree</v>
      </c>
      <c r="BG135" s="8" t="str">
        <f>IF($G135="P1",VLOOKUP($B135,'raw data'!$A:$JI,$AZ135+BG$2,FALSE()),VLOOKUP($B135,'raw data'!$A:$JI,$AZ135+BG$2+1,FALSE()))</f>
        <v>Not certain</v>
      </c>
      <c r="BH135" s="8" t="str">
        <f>IF($G135="P1",IF($E135="Tabular",VLOOKUP($B135,'raw data'!$A:$JI,$AZ135+BH$2+2,FALSE()),VLOOKUP($B135,'raw data'!$A:$JI,$AZ135+BH$2,FALSE())),"-99")</f>
        <v>Agree</v>
      </c>
      <c r="BI135" s="8" t="str">
        <f>IF($G135="P2",IF($E135="Tabular",VLOOKUP($B135,'raw data'!$A:$JI,$AZ135+BI$2+2,FALSE()),VLOOKUP($B135,'raw data'!$A:$JI,$AZ135+BI$2,FALSE())),"-99")</f>
        <v>-99</v>
      </c>
      <c r="BJ135" s="8" t="str">
        <f>IF(G135="P1",IF($E135="Tabular",VLOOKUP($B135,'raw data'!$A:$JI,$AZ135+BJ$2+2,FALSE()),VLOOKUP($B135,'raw data'!$A:$JI,$AZ135+BJ$2,FALSE())),IF($E135="Tabular",VLOOKUP($B135,'raw data'!$A:$JI,$AZ135+BJ$2+3,FALSE()),VLOOKUP($B135,'raw data'!$A:$JI,$AZ135+BJ$2+1,FALSE())))</f>
        <v>Agree</v>
      </c>
      <c r="BK135" s="8" t="str">
        <f>IF(G135="P1",VLOOKUP($B135,'raw data'!$A:$JI,$AZ135+BK$2,FALSE()),VLOOKUP($B135,'raw data'!$A:$JI,$AZ135+BK$2+1,FALSE()))</f>
        <v>Agree</v>
      </c>
    </row>
    <row r="136" spans="1:63" x14ac:dyDescent="0.2">
      <c r="A136" s="8" t="str">
        <f t="shared" si="9"/>
        <v>R_qIowXXuXIIQjEVX-P1</v>
      </c>
      <c r="B136" s="8" t="s">
        <v>1041</v>
      </c>
      <c r="C136" s="8">
        <f>VLOOKUP($B136,'raw data'!$A:$JI,7,FALSE())</f>
        <v>2306</v>
      </c>
      <c r="D136" s="8" t="str">
        <f>VLOOKUP($B136,'raw data'!$A:$JI,268,FALSE())</f>
        <v>Tabular-G2</v>
      </c>
      <c r="E136" s="8" t="str">
        <f t="shared" si="10"/>
        <v>Tabular</v>
      </c>
      <c r="F136" s="8" t="str">
        <f t="shared" si="11"/>
        <v>G2</v>
      </c>
      <c r="G136" s="8" t="s">
        <v>534</v>
      </c>
      <c r="H136" s="8">
        <f>VLOOKUP($B136,'raw data'!$A:$JI,21,FALSE())</f>
        <v>84.878</v>
      </c>
      <c r="I136" s="8">
        <f>VLOOKUP($B136,'raw data'!$A:$JI,26,FALSE())</f>
        <v>8.5960000000000001</v>
      </c>
      <c r="J136" s="8">
        <f>VLOOKUP($B136,'raw data'!$A:$JI,27+J$2,FALSE())</f>
        <v>20</v>
      </c>
      <c r="K136" s="8" t="str">
        <f>VLOOKUP($B136,'raw data'!$A:$JI,27+K$2,FALSE())</f>
        <v>Female</v>
      </c>
      <c r="L136" s="8" t="str">
        <f>VLOOKUP($B136,'raw data'!$A:$JI,27+L$2,FALSE())</f>
        <v>No</v>
      </c>
      <c r="M136" s="8" t="str">
        <f>VLOOKUP($B136,'raw data'!$A:$JI,27+M$2,FALSE())</f>
        <v>Advanced (C1)</v>
      </c>
      <c r="N136" s="8">
        <f>VLOOKUP($B136,'raw data'!$A:$JI,27+N$2,FALSE())</f>
        <v>4</v>
      </c>
      <c r="O136" s="8" t="str">
        <f>VLOOKUP($B136,'raw data'!$A:$JI,27+O$2,FALSE())</f>
        <v>Industrial Design Engineering,</v>
      </c>
      <c r="P136" s="8" t="str">
        <f>VLOOKUP($B136,'raw data'!$A:$JI,27+P$2,FALSE())</f>
        <v>Yes</v>
      </c>
      <c r="Q136" s="8">
        <f>VLOOKUP($B136,'raw data'!$A:$JI,27+Q$2,FALSE())</f>
        <v>4</v>
      </c>
      <c r="R136" s="8" t="str">
        <f>VLOOKUP($B136,'raw data'!$A:$JI,27+R$2,FALSE())</f>
        <v xml:space="preserve">approach potential clients, convince clients, photograph clients. </v>
      </c>
      <c r="S136" s="8" t="str">
        <f>VLOOKUP($B136,'raw data'!$A:$JI,27+S$2,FALSE())</f>
        <v>No</v>
      </c>
      <c r="T136" s="8">
        <f>VLOOKUP($B136,'raw data'!$A:$JI,27+T$2,FALSE())</f>
        <v>0</v>
      </c>
      <c r="U136" s="8" t="str">
        <f>VLOOKUP($B136,'raw data'!$A:$JI,27+U$2,FALSE())</f>
        <v>None</v>
      </c>
      <c r="V136" s="8">
        <f>VLOOKUP($B136,'raw data'!$A:$JI,27+V$2,FALSE())</f>
        <v>-99</v>
      </c>
      <c r="W136" s="8" t="str">
        <f>VLOOKUP($B136,'raw data'!$A:$JI,27+W$2,FALSE())</f>
        <v>Novice</v>
      </c>
      <c r="X136" s="8" t="str">
        <f>VLOOKUP($B136,'raw data'!$A:$JI,27+X$2,FALSE())</f>
        <v>Beginner</v>
      </c>
      <c r="Y136" s="8" t="str">
        <f>VLOOKUP($B136,'raw data'!$A:$JI,27+Y$2,FALSE())</f>
        <v>Novice</v>
      </c>
      <c r="Z136" s="8" t="str">
        <f>VLOOKUP($B136,'raw data'!$A:$JI,27+Z$2,FALSE())</f>
        <v>Novice</v>
      </c>
      <c r="AA136" s="8" t="str">
        <f>VLOOKUP($B136,'raw data'!$A:$JI,27+AA$2,FALSE())</f>
        <v>Novice</v>
      </c>
      <c r="AB136" s="8" t="str">
        <f>VLOOKUP($B136,'raw data'!$A:$JI,27+AB$2,FALSE())</f>
        <v>Novice</v>
      </c>
      <c r="AC136" s="8" t="str">
        <f>VLOOKUP($B136,'raw data'!$A:$JI,27+AC$2,FALSE())</f>
        <v>Novice</v>
      </c>
      <c r="AD136" s="8" t="str">
        <f>VLOOKUP($B136,'raw data'!$A:$JI,27+AD$2,FALSE())</f>
        <v>Novice</v>
      </c>
      <c r="AE136" s="8">
        <f>IF($G136="P1",VLOOKUP($B136,'raw data'!$A:$JI,ColumnsReferences!$B$2,FALSE()),VLOOKUP($B136,'raw data'!$A:$JI,ColumnsReferences!$C$2,FALSE()))</f>
        <v>417.637</v>
      </c>
      <c r="AF136" s="8">
        <f>IF($G136="P1",VLOOKUP($D136,ColumnsReferences!$A:$C,2,FALSE()),VLOOKUP($D136,ColumnsReferences!$A:$C,3,FALSE()))</f>
        <v>203</v>
      </c>
      <c r="AG136" s="8">
        <f>VLOOKUP($B136,'raw data'!$A:$JI,$AF136,FALSE())</f>
        <v>892.00099999999998</v>
      </c>
      <c r="AH136" s="8" t="str">
        <f>VLOOKUP($B136,'raw data'!$A:$JI,$AF136+AH$2,FALSE())</f>
        <v>Lack of mechanisms for authentication of app,Weak malware protection</v>
      </c>
      <c r="AI136" s="8" t="str">
        <f>VLOOKUP($B136,'raw data'!$A:$JI,$AF136+AI$2,FALSE())</f>
        <v>Sure</v>
      </c>
      <c r="AJ136" s="8" t="str">
        <f>VLOOKUP($B136,'raw data'!$A:$JI,$AF136+AJ$2,FALSE())</f>
        <v>Simple</v>
      </c>
      <c r="AK136" s="8" t="str">
        <f>VLOOKUP($B136,'raw data'!$A:$JI,$AF136+AK$2,FALSE())</f>
        <v>Unauthorized access to customer account via fake app,Unauthorized access to customer account via web application,Unauthorized transaction via web application</v>
      </c>
      <c r="AL136" s="8" t="str">
        <f>VLOOKUP($B136,'raw data'!$A:$JI,$AF136+AL$2,FALSE())</f>
        <v>Sure</v>
      </c>
      <c r="AM136" s="8" t="str">
        <f>VLOOKUP($B136,'raw data'!$A:$JI,$AF136+AM$2,FALSE())</f>
        <v>Simple</v>
      </c>
      <c r="AN136" s="8" t="str">
        <f>VLOOKUP($B136,'raw data'!$A:$JI,$AF136+AN$2,FALSE())</f>
        <v>Fake banking app offered on application store and this leads to sniffing customer credentials,Keylogger installed on customer's computer leads to sniffing customer credentials,Spear-phishing attack on customers leads to sniffing customer credentials</v>
      </c>
      <c r="AO136" s="8" t="str">
        <f>VLOOKUP($B136,'raw data'!$A:$JI,$AF136+AO$2,FALSE())</f>
        <v>Sure</v>
      </c>
      <c r="AP136" s="8" t="str">
        <f>VLOOKUP($B136,'raw data'!$A:$JI,$AF136+AP$2,FALSE())</f>
        <v>Simple</v>
      </c>
      <c r="AQ136" s="8" t="str">
        <f>VLOOKUP($B136,'raw data'!$A:$JI,$AF136+AQ$2,FALSE())</f>
        <v>Cyber criminal,Hacker</v>
      </c>
      <c r="AR136" s="8" t="str">
        <f>VLOOKUP($B136,'raw data'!$A:$JI,$AF136+AR$2,FALSE())</f>
        <v>Sure</v>
      </c>
      <c r="AS136" s="8" t="str">
        <f>VLOOKUP($B136,'raw data'!$A:$JI,$AF136+AS$2,FALSE())</f>
        <v>Simple</v>
      </c>
      <c r="AT136" s="8" t="str">
        <f>VLOOKUP($B136,'raw data'!$A:$JI,$AF136+AT$2,FALSE())</f>
        <v>Likely</v>
      </c>
      <c r="AU136" s="8" t="str">
        <f>VLOOKUP($B136,'raw data'!$A:$JI,$AF136+AU$2,FALSE())</f>
        <v>Sure enough</v>
      </c>
      <c r="AV136" s="8" t="str">
        <f>VLOOKUP($B136,'raw data'!$A:$JI,$AF136+AV$2,FALSE())</f>
        <v>On average</v>
      </c>
      <c r="AW136" s="8" t="str">
        <f>VLOOKUP($B136,'raw data'!$A:$JI,$AF136+AW$2,FALSE())</f>
        <v>Insufficient resilience,Poor security awareness,Use of web application,Weak malware protection</v>
      </c>
      <c r="AX136" s="8" t="str">
        <f>VLOOKUP($B136,'raw data'!$A:$JI,$AF136+AX$2,FALSE())</f>
        <v>Sure</v>
      </c>
      <c r="AY136" s="8" t="str">
        <f>VLOOKUP($B136,'raw data'!$A:$JI,$AF136+AY$2,FALSE())</f>
        <v>Simple</v>
      </c>
      <c r="AZ136" s="8">
        <f>IF($G136="P1",ColumnsReferences!$B$9,ColumnsReferences!$C$9)</f>
        <v>99</v>
      </c>
      <c r="BA136" s="8">
        <f>VLOOKUP($B136,'raw data'!$A:$JI,$AZ136,FALSE())</f>
        <v>34.182000000000002</v>
      </c>
      <c r="BB136" s="8" t="str">
        <f>IF($G136="P2",VLOOKUP($B136,'raw data'!$A:$JI,$AZ136+2,FALSE()),"-99")</f>
        <v>-99</v>
      </c>
      <c r="BC136" s="8" t="str">
        <f>IF($G136="P1",VLOOKUP($B136,'raw data'!$A:$JI,$AZ136+BC$2,FALSE()),VLOOKUP($B136,'raw data'!$A:$JI,$AZ136+BC$2+1,FALSE()))</f>
        <v>Agree</v>
      </c>
      <c r="BD136" s="8" t="str">
        <f>IF($G136="P1",VLOOKUP($B136,'raw data'!$A:$JI,$AZ136+BD$2,FALSE()),VLOOKUP($B136,'raw data'!$A:$JI,$AZ136+BD$2+1,FALSE()))</f>
        <v>Not certain</v>
      </c>
      <c r="BE136" s="8" t="str">
        <f>IF($G136="P1",VLOOKUP($B136,'raw data'!$A:$JI,$AZ136+BE$2,FALSE()),VLOOKUP($B136,'raw data'!$A:$JI,$AZ136+BE$2+1,FALSE()))</f>
        <v>Agree</v>
      </c>
      <c r="BF136" s="8" t="str">
        <f>IF($G136="P1",VLOOKUP($B136,'raw data'!$A:$JI,$AZ136+BF$2,FALSE()),VLOOKUP($B136,'raw data'!$A:$JI,$AZ136+BF$2+1,FALSE()))</f>
        <v>Agree</v>
      </c>
      <c r="BG136" s="8" t="str">
        <f>IF($G136="P1",VLOOKUP($B136,'raw data'!$A:$JI,$AZ136+BG$2,FALSE()),VLOOKUP($B136,'raw data'!$A:$JI,$AZ136+BG$2+1,FALSE()))</f>
        <v>Agree</v>
      </c>
      <c r="BH136" s="8" t="str">
        <f>IF($G136="P1",IF($E136="Tabular",VLOOKUP($B136,'raw data'!$A:$JI,$AZ136+BH$2+2,FALSE()),VLOOKUP($B136,'raw data'!$A:$JI,$AZ136+BH$2,FALSE())),"-99")</f>
        <v>Agree</v>
      </c>
      <c r="BI136" s="8" t="str">
        <f>IF($G136="P2",IF($E136="Tabular",VLOOKUP($B136,'raw data'!$A:$JI,$AZ136+BI$2+2,FALSE()),VLOOKUP($B136,'raw data'!$A:$JI,$AZ136+BI$2,FALSE())),"-99")</f>
        <v>-99</v>
      </c>
      <c r="BJ136" s="8" t="str">
        <f>IF(G136="P1",IF($E136="Tabular",VLOOKUP($B136,'raw data'!$A:$JI,$AZ136+BJ$2+2,FALSE()),VLOOKUP($B136,'raw data'!$A:$JI,$AZ136+BJ$2,FALSE())),IF($E136="Tabular",VLOOKUP($B136,'raw data'!$A:$JI,$AZ136+BJ$2+3,FALSE()),VLOOKUP($B136,'raw data'!$A:$JI,$AZ136+BJ$2+1,FALSE())))</f>
        <v>Agree</v>
      </c>
      <c r="BK136" s="8" t="str">
        <f>IF(G136="P1",VLOOKUP($B136,'raw data'!$A:$JI,$AZ136+BK$2,FALSE()),VLOOKUP($B136,'raw data'!$A:$JI,$AZ136+BK$2+1,FALSE()))</f>
        <v>Not certain</v>
      </c>
    </row>
    <row r="137" spans="1:63" x14ac:dyDescent="0.2">
      <c r="A137" s="8" t="str">
        <f t="shared" si="9"/>
        <v>R_29bk3Yv8AVYLIE5-P1</v>
      </c>
      <c r="B137" s="8" t="s">
        <v>1045</v>
      </c>
      <c r="C137" s="8">
        <f>VLOOKUP($B137,'raw data'!$A:$JI,7,FALSE())</f>
        <v>2310</v>
      </c>
      <c r="D137" s="8" t="str">
        <f>VLOOKUP($B137,'raw data'!$A:$JI,268,FALSE())</f>
        <v>Tabular-G2</v>
      </c>
      <c r="E137" s="8" t="str">
        <f t="shared" si="10"/>
        <v>Tabular</v>
      </c>
      <c r="F137" s="8" t="str">
        <f t="shared" si="11"/>
        <v>G2</v>
      </c>
      <c r="G137" s="10" t="s">
        <v>534</v>
      </c>
      <c r="H137" s="8">
        <f>VLOOKUP($B137,'raw data'!$A:$JI,21,FALSE())</f>
        <v>149.51</v>
      </c>
      <c r="I137" s="8">
        <f>VLOOKUP($B137,'raw data'!$A:$JI,26,FALSE())</f>
        <v>8.4629999999999992</v>
      </c>
      <c r="J137" s="8">
        <f>VLOOKUP($B137,'raw data'!$A:$JI,27+J$2,FALSE())</f>
        <v>22</v>
      </c>
      <c r="K137" s="8" t="str">
        <f>VLOOKUP($B137,'raw data'!$A:$JI,27+K$2,FALSE())</f>
        <v>Male</v>
      </c>
      <c r="L137" s="8" t="str">
        <f>VLOOKUP($B137,'raw data'!$A:$JI,27+L$2,FALSE())</f>
        <v>No</v>
      </c>
      <c r="M137" s="8" t="str">
        <f>VLOOKUP($B137,'raw data'!$A:$JI,27+M$2,FALSE())</f>
        <v>Advanced (C1)</v>
      </c>
      <c r="N137" s="8">
        <f>VLOOKUP($B137,'raw data'!$A:$JI,27+N$2,FALSE())</f>
        <v>4</v>
      </c>
      <c r="O137" s="8" t="str">
        <f>VLOOKUP($B137,'raw data'!$A:$JI,27+O$2,FALSE())</f>
        <v>Civil engineering</v>
      </c>
      <c r="P137" s="8" t="str">
        <f>VLOOKUP($B137,'raw data'!$A:$JI,27+P$2,FALSE())</f>
        <v>No</v>
      </c>
      <c r="Q137" s="8">
        <f>VLOOKUP($B137,'raw data'!$A:$JI,27+Q$2,FALSE())</f>
        <v>0</v>
      </c>
      <c r="R137" s="8">
        <f>VLOOKUP($B137,'raw data'!$A:$JI,27+R$2,FALSE())</f>
        <v>0</v>
      </c>
      <c r="S137" s="8" t="str">
        <f>VLOOKUP($B137,'raw data'!$A:$JI,27+S$2,FALSE())</f>
        <v>No</v>
      </c>
      <c r="T137" s="8">
        <f>VLOOKUP($B137,'raw data'!$A:$JI,27+T$2,FALSE())</f>
        <v>0</v>
      </c>
      <c r="U137" s="8" t="str">
        <f>VLOOKUP($B137,'raw data'!$A:$JI,27+U$2,FALSE())</f>
        <v>None</v>
      </c>
      <c r="V137" s="8">
        <f>VLOOKUP($B137,'raw data'!$A:$JI,27+V$2,FALSE())</f>
        <v>-99</v>
      </c>
      <c r="W137" s="8" t="str">
        <f>VLOOKUP($B137,'raw data'!$A:$JI,27+W$2,FALSE())</f>
        <v>Novice</v>
      </c>
      <c r="X137" s="8" t="str">
        <f>VLOOKUP($B137,'raw data'!$A:$JI,27+X$2,FALSE())</f>
        <v>Novice</v>
      </c>
      <c r="Y137" s="8" t="str">
        <f>VLOOKUP($B137,'raw data'!$A:$JI,27+Y$2,FALSE())</f>
        <v>Novice</v>
      </c>
      <c r="Z137" s="8" t="str">
        <f>VLOOKUP($B137,'raw data'!$A:$JI,27+Z$2,FALSE())</f>
        <v>Novice</v>
      </c>
      <c r="AA137" s="8" t="str">
        <f>VLOOKUP($B137,'raw data'!$A:$JI,27+AA$2,FALSE())</f>
        <v>Novice</v>
      </c>
      <c r="AB137" s="8" t="str">
        <f>VLOOKUP($B137,'raw data'!$A:$JI,27+AB$2,FALSE())</f>
        <v>Novice</v>
      </c>
      <c r="AC137" s="8" t="str">
        <f>VLOOKUP($B137,'raw data'!$A:$JI,27+AC$2,FALSE())</f>
        <v>Novice</v>
      </c>
      <c r="AD137" s="8" t="str">
        <f>VLOOKUP($B137,'raw data'!$A:$JI,27+AD$2,FALSE())</f>
        <v>Novice</v>
      </c>
      <c r="AE137" s="8">
        <f>IF($G137="P1",VLOOKUP($B137,'raw data'!$A:$JI,ColumnsReferences!$B$2,FALSE()),VLOOKUP($B137,'raw data'!$A:$JI,ColumnsReferences!$C$2,FALSE()))</f>
        <v>399.74599999999998</v>
      </c>
      <c r="AF137" s="8">
        <f>IF($G137="P1",VLOOKUP($D137,ColumnsReferences!$A:$C,2,FALSE()),VLOOKUP($D137,ColumnsReferences!$A:$C,3,FALSE()))</f>
        <v>203</v>
      </c>
      <c r="AG137" s="8">
        <f>VLOOKUP($B137,'raw data'!$A:$JI,$AF137,FALSE())</f>
        <v>916.62699999999995</v>
      </c>
      <c r="AH137" s="8" t="str">
        <f>VLOOKUP($B137,'raw data'!$A:$JI,$AF137+AH$2,FALSE())</f>
        <v>Lack of mechanisms for authentication of app,Weak malware protection</v>
      </c>
      <c r="AI137" s="8" t="str">
        <f>VLOOKUP($B137,'raw data'!$A:$JI,$AF137+AI$2,FALSE())</f>
        <v>Very sure</v>
      </c>
      <c r="AJ137" s="8" t="str">
        <f>VLOOKUP($B137,'raw data'!$A:$JI,$AF137+AJ$2,FALSE())</f>
        <v>Simple</v>
      </c>
      <c r="AK137" s="8" t="str">
        <f>VLOOKUP($B137,'raw data'!$A:$JI,$AF137+AK$2,FALSE())</f>
        <v>Unauthorized access to customer account via fake app,Unauthorized transaction via web application</v>
      </c>
      <c r="AL137" s="8" t="str">
        <f>VLOOKUP($B137,'raw data'!$A:$JI,$AF137+AL$2,FALSE())</f>
        <v>Very sure</v>
      </c>
      <c r="AM137" s="8" t="str">
        <f>VLOOKUP($B137,'raw data'!$A:$JI,$AF137+AM$2,FALSE())</f>
        <v>On average</v>
      </c>
      <c r="AN137" s="8" t="str">
        <f>VLOOKUP($B137,'raw data'!$A:$JI,$AF137+AN$2,FALSE())</f>
        <v>Fake banking app offered on application store and this leads to sniffing customer credentials,Keylogger installed on customer's computer leads to sniffing customer credentials,Spear-phishing attack on customers leads to sniffing customer credentials</v>
      </c>
      <c r="AO137" s="8" t="str">
        <f>VLOOKUP($B137,'raw data'!$A:$JI,$AF137+AO$2,FALSE())</f>
        <v>Sure</v>
      </c>
      <c r="AP137" s="8" t="str">
        <f>VLOOKUP($B137,'raw data'!$A:$JI,$AF137+AP$2,FALSE())</f>
        <v>Difficult</v>
      </c>
      <c r="AQ137" s="8" t="str">
        <f>VLOOKUP($B137,'raw data'!$A:$JI,$AF137+AQ$2,FALSE())</f>
        <v>Cyber criminal,Hacker,Online banking service goes down</v>
      </c>
      <c r="AR137" s="8" t="str">
        <f>VLOOKUP($B137,'raw data'!$A:$JI,$AF137+AR$2,FALSE())</f>
        <v>Very sure</v>
      </c>
      <c r="AS137" s="8" t="str">
        <f>VLOOKUP($B137,'raw data'!$A:$JI,$AF137+AS$2,FALSE())</f>
        <v>On average</v>
      </c>
      <c r="AT137" s="8" t="str">
        <f>VLOOKUP($B137,'raw data'!$A:$JI,$AF137+AT$2,FALSE())</f>
        <v>Likely</v>
      </c>
      <c r="AU137" s="8" t="str">
        <f>VLOOKUP($B137,'raw data'!$A:$JI,$AF137+AU$2,FALSE())</f>
        <v>Sure</v>
      </c>
      <c r="AV137" s="8" t="str">
        <f>VLOOKUP($B137,'raw data'!$A:$JI,$AF137+AV$2,FALSE())</f>
        <v>Difficult</v>
      </c>
      <c r="AW137" s="8" t="str">
        <f>VLOOKUP($B137,'raw data'!$A:$JI,$AF137+AW$2,FALSE())</f>
        <v>Insufficient resilience,Poor security awareness,Use of web application,Weak malware protection</v>
      </c>
      <c r="AX137" s="8" t="str">
        <f>VLOOKUP($B137,'raw data'!$A:$JI,$AF137+AX$2,FALSE())</f>
        <v>Sure</v>
      </c>
      <c r="AY137" s="8" t="str">
        <f>VLOOKUP($B137,'raw data'!$A:$JI,$AF137+AY$2,FALSE())</f>
        <v>On average</v>
      </c>
      <c r="AZ137" s="8">
        <f>IF($G137="P1",ColumnsReferences!$B$9,ColumnsReferences!$C$9)</f>
        <v>99</v>
      </c>
      <c r="BA137" s="8">
        <f>VLOOKUP($B137,'raw data'!$A:$JI,$AZ137,FALSE())</f>
        <v>39.183999999999997</v>
      </c>
      <c r="BB137" s="8" t="str">
        <f>IF($G137="P2",VLOOKUP($B137,'raw data'!$A:$JI,$AZ137+2,FALSE()),"-99")</f>
        <v>-99</v>
      </c>
      <c r="BC137" s="8" t="str">
        <f>IF($G137="P1",VLOOKUP($B137,'raw data'!$A:$JI,$AZ137+BC$2,FALSE()),VLOOKUP($B137,'raw data'!$A:$JI,$AZ137+BC$2+1,FALSE()))</f>
        <v>Agree</v>
      </c>
      <c r="BD137" s="8" t="str">
        <f>IF($G137="P1",VLOOKUP($B137,'raw data'!$A:$JI,$AZ137+BD$2,FALSE()),VLOOKUP($B137,'raw data'!$A:$JI,$AZ137+BD$2+1,FALSE()))</f>
        <v>Agree</v>
      </c>
      <c r="BE137" s="8" t="str">
        <f>IF($G137="P1",VLOOKUP($B137,'raw data'!$A:$JI,$AZ137+BE$2,FALSE()),VLOOKUP($B137,'raw data'!$A:$JI,$AZ137+BE$2+1,FALSE()))</f>
        <v>Agree</v>
      </c>
      <c r="BF137" s="8" t="str">
        <f>IF($G137="P1",VLOOKUP($B137,'raw data'!$A:$JI,$AZ137+BF$2,FALSE()),VLOOKUP($B137,'raw data'!$A:$JI,$AZ137+BF$2+1,FALSE()))</f>
        <v>Not certain</v>
      </c>
      <c r="BG137" s="8" t="str">
        <f>IF($G137="P1",VLOOKUP($B137,'raw data'!$A:$JI,$AZ137+BG$2,FALSE()),VLOOKUP($B137,'raw data'!$A:$JI,$AZ137+BG$2+1,FALSE()))</f>
        <v>Agree</v>
      </c>
      <c r="BH137" s="8" t="str">
        <f>IF($G137="P1",IF($E137="Tabular",VLOOKUP($B137,'raw data'!$A:$JI,$AZ137+BH$2+2,FALSE()),VLOOKUP($B137,'raw data'!$A:$JI,$AZ137+BH$2,FALSE())),"-99")</f>
        <v>Strongly agree</v>
      </c>
      <c r="BI137" s="8" t="str">
        <f>IF($G137="P2",IF($E137="Tabular",VLOOKUP($B137,'raw data'!$A:$JI,$AZ137+BI$2+2,FALSE()),VLOOKUP($B137,'raw data'!$A:$JI,$AZ137+BI$2,FALSE())),"-99")</f>
        <v>-99</v>
      </c>
      <c r="BJ137" s="8" t="str">
        <f>IF(G137="P1",IF($E137="Tabular",VLOOKUP($B137,'raw data'!$A:$JI,$AZ137+BJ$2+2,FALSE()),VLOOKUP($B137,'raw data'!$A:$JI,$AZ137+BJ$2,FALSE())),IF($E137="Tabular",VLOOKUP($B137,'raw data'!$A:$JI,$AZ137+BJ$2+3,FALSE()),VLOOKUP($B137,'raw data'!$A:$JI,$AZ137+BJ$2+1,FALSE())))</f>
        <v>Strongly agree</v>
      </c>
      <c r="BK137" s="8" t="str">
        <f>IF(G137="P1",VLOOKUP($B137,'raw data'!$A:$JI,$AZ137+BK$2,FALSE()),VLOOKUP($B137,'raw data'!$A:$JI,$AZ137+BK$2+1,FALSE()))</f>
        <v>Strongly agree</v>
      </c>
    </row>
    <row r="138" spans="1:63" x14ac:dyDescent="0.2">
      <c r="A138" s="8" t="str">
        <f t="shared" si="9"/>
        <v>R_3q8xQtKI6p2Jm3p-P1</v>
      </c>
      <c r="B138" s="8" t="s">
        <v>1049</v>
      </c>
      <c r="C138" s="8">
        <f>VLOOKUP($B138,'raw data'!$A:$JI,7,FALSE())</f>
        <v>2286</v>
      </c>
      <c r="D138" s="8" t="str">
        <f>VLOOKUP($B138,'raw data'!$A:$JI,268,FALSE())</f>
        <v>UML-G1</v>
      </c>
      <c r="E138" s="8" t="str">
        <f t="shared" si="10"/>
        <v>UML</v>
      </c>
      <c r="F138" s="8" t="str">
        <f t="shared" si="11"/>
        <v>G1</v>
      </c>
      <c r="G138" s="8" t="s">
        <v>534</v>
      </c>
      <c r="H138" s="8">
        <f>VLOOKUP($B138,'raw data'!$A:$JI,21,FALSE())</f>
        <v>27.04</v>
      </c>
      <c r="I138" s="8">
        <f>VLOOKUP($B138,'raw data'!$A:$JI,26,FALSE())</f>
        <v>6.5810000000000004</v>
      </c>
      <c r="J138" s="8">
        <f>VLOOKUP($B138,'raw data'!$A:$JI,27+J$2,FALSE())</f>
        <v>20</v>
      </c>
      <c r="K138" s="8" t="str">
        <f>VLOOKUP($B138,'raw data'!$A:$JI,27+K$2,FALSE())</f>
        <v>Male</v>
      </c>
      <c r="L138" s="8" t="str">
        <f>VLOOKUP($B138,'raw data'!$A:$JI,27+L$2,FALSE())</f>
        <v>No</v>
      </c>
      <c r="M138" s="8" t="str">
        <f>VLOOKUP($B138,'raw data'!$A:$JI,27+M$2,FALSE())</f>
        <v>Proficient (C2)</v>
      </c>
      <c r="N138" s="8">
        <f>VLOOKUP($B138,'raw data'!$A:$JI,27+N$2,FALSE())</f>
        <v>2</v>
      </c>
      <c r="O138" s="8" t="str">
        <f>VLOOKUP($B138,'raw data'!$A:$JI,27+O$2,FALSE())</f>
        <v>Communication</v>
      </c>
      <c r="P138" s="8" t="str">
        <f>VLOOKUP($B138,'raw data'!$A:$JI,27+P$2,FALSE())</f>
        <v>Yes</v>
      </c>
      <c r="Q138" s="8">
        <f>VLOOKUP($B138,'raw data'!$A:$JI,27+Q$2,FALSE())</f>
        <v>0.5</v>
      </c>
      <c r="R138" s="8" t="str">
        <f>VLOOKUP($B138,'raw data'!$A:$JI,27+R$2,FALSE())</f>
        <v>Internal communications</v>
      </c>
      <c r="S138" s="8" t="str">
        <f>VLOOKUP($B138,'raw data'!$A:$JI,27+S$2,FALSE())</f>
        <v>No</v>
      </c>
      <c r="T138" s="8">
        <f>VLOOKUP($B138,'raw data'!$A:$JI,27+T$2,FALSE())</f>
        <v>0</v>
      </c>
      <c r="U138" s="8" t="str">
        <f>VLOOKUP($B138,'raw data'!$A:$JI,27+U$2,FALSE())</f>
        <v>None</v>
      </c>
      <c r="V138" s="8">
        <f>VLOOKUP($B138,'raw data'!$A:$JI,27+V$2,FALSE())</f>
        <v>-99</v>
      </c>
      <c r="W138" s="8" t="str">
        <f>VLOOKUP($B138,'raw data'!$A:$JI,27+W$2,FALSE())</f>
        <v>Beginner</v>
      </c>
      <c r="X138" s="8" t="str">
        <f>VLOOKUP($B138,'raw data'!$A:$JI,27+X$2,FALSE())</f>
        <v>Beginner</v>
      </c>
      <c r="Y138" s="8" t="str">
        <f>VLOOKUP($B138,'raw data'!$A:$JI,27+Y$2,FALSE())</f>
        <v>Beginner</v>
      </c>
      <c r="Z138" s="8" t="str">
        <f>VLOOKUP($B138,'raw data'!$A:$JI,27+Z$2,FALSE())</f>
        <v>Beginner</v>
      </c>
      <c r="AA138" s="8" t="str">
        <f>VLOOKUP($B138,'raw data'!$A:$JI,27+AA$2,FALSE())</f>
        <v>Competent</v>
      </c>
      <c r="AB138" s="8" t="str">
        <f>VLOOKUP($B138,'raw data'!$A:$JI,27+AB$2,FALSE())</f>
        <v>Novice</v>
      </c>
      <c r="AC138" s="8" t="str">
        <f>VLOOKUP($B138,'raw data'!$A:$JI,27+AC$2,FALSE())</f>
        <v>Novice</v>
      </c>
      <c r="AD138" s="8" t="str">
        <f>VLOOKUP($B138,'raw data'!$A:$JI,27+AD$2,FALSE())</f>
        <v>Novice</v>
      </c>
      <c r="AE138" s="8">
        <f>IF($G138="P1",VLOOKUP($B138,'raw data'!$A:$JI,ColumnsReferences!$B$2,FALSE()),VLOOKUP($B138,'raw data'!$A:$JI,ColumnsReferences!$C$2,FALSE()))</f>
        <v>391.15800000000002</v>
      </c>
      <c r="AF138" s="8">
        <f>IF($G138="P1",VLOOKUP($D138,ColumnsReferences!$A:$C,2,FALSE()),VLOOKUP($D138,ColumnsReferences!$A:$C,3,FALSE()))</f>
        <v>55</v>
      </c>
      <c r="AG138" s="8">
        <f>VLOOKUP($B138,'raw data'!$A:$JI,$AF138,FALSE())</f>
        <v>766.88900000000001</v>
      </c>
      <c r="AH138" s="8" t="str">
        <f>VLOOKUP($B138,'raw data'!$A:$JI,$AF138+AH$2,FALSE())</f>
        <v>Minor</v>
      </c>
      <c r="AI138" s="8" t="str">
        <f>VLOOKUP($B138,'raw data'!$A:$JI,$AF138+AI$2,FALSE())</f>
        <v>Sure</v>
      </c>
      <c r="AJ138" s="8" t="str">
        <f>VLOOKUP($B138,'raw data'!$A:$JI,$AF138+AJ$2,FALSE())</f>
        <v>Very simple</v>
      </c>
      <c r="AK138" s="8" t="str">
        <f>VLOOKUP($B138,'raw data'!$A:$JI,$AF138+AK$2,FALSE())</f>
        <v>Availability of service,Integrity of account data</v>
      </c>
      <c r="AL138" s="8" t="str">
        <f>VLOOKUP($B138,'raw data'!$A:$JI,$AF138+AL$2,FALSE())</f>
        <v>Sure</v>
      </c>
      <c r="AM138" s="8" t="str">
        <f>VLOOKUP($B138,'raw data'!$A:$JI,$AF138+AM$2,FALSE())</f>
        <v>Very simple</v>
      </c>
      <c r="AN138" s="8" t="str">
        <f>VLOOKUP($B138,'raw data'!$A:$JI,$AF138+AN$2,FALSE())</f>
        <v>Regularly inform customers about security best practices</v>
      </c>
      <c r="AO138" s="8" t="str">
        <f>VLOOKUP($B138,'raw data'!$A:$JI,$AF138+AO$2,FALSE())</f>
        <v>Sure enough</v>
      </c>
      <c r="AP138" s="8" t="str">
        <f>VLOOKUP($B138,'raw data'!$A:$JI,$AF138+AP$2,FALSE())</f>
        <v>On average</v>
      </c>
      <c r="AQ138" s="8" t="str">
        <f>VLOOKUP($B138,'raw data'!$A:$JI,$AF138+AQ$2,FALSE())</f>
        <v>Severe</v>
      </c>
      <c r="AR138" s="8" t="str">
        <f>VLOOKUP($B138,'raw data'!$A:$JI,$AF138+AR$2,FALSE())</f>
        <v>Sure enough</v>
      </c>
      <c r="AS138" s="8" t="str">
        <f>VLOOKUP($B138,'raw data'!$A:$JI,$AF138+AS$2,FALSE())</f>
        <v>Simple</v>
      </c>
      <c r="AT138" s="8" t="str">
        <f>VLOOKUP($B138,'raw data'!$A:$JI,$AF138+AT$2,FALSE())</f>
        <v>Unauthorized transaction via web application</v>
      </c>
      <c r="AU138" s="8" t="str">
        <f>VLOOKUP($B138,'raw data'!$A:$JI,$AF138+AU$2,FALSE())</f>
        <v>Sure enough</v>
      </c>
      <c r="AV138" s="8" t="str">
        <f>VLOOKUP($B138,'raw data'!$A:$JI,$AF138+AV$2,FALSE())</f>
        <v>Simple</v>
      </c>
      <c r="AW138" s="8" t="str">
        <f>VLOOKUP($B138,'raw data'!$A:$JI,$AF138+AW$2,FALSE())</f>
        <v>Minor</v>
      </c>
      <c r="AX138" s="8" t="str">
        <f>VLOOKUP($B138,'raw data'!$A:$JI,$AF138+AX$2,FALSE())</f>
        <v>Sure</v>
      </c>
      <c r="AY138" s="8" t="str">
        <f>VLOOKUP($B138,'raw data'!$A:$JI,$AF138+AY$2,FALSE())</f>
        <v>Simple</v>
      </c>
      <c r="AZ138" s="8">
        <f>IF($G138="P1",ColumnsReferences!$B$9,ColumnsReferences!$C$9)</f>
        <v>99</v>
      </c>
      <c r="BA138" s="8">
        <f>VLOOKUP($B138,'raw data'!$A:$JI,$AZ138,FALSE())</f>
        <v>72.581000000000003</v>
      </c>
      <c r="BB138" s="8" t="str">
        <f>IF($G138="P2",VLOOKUP($B138,'raw data'!$A:$JI,$AZ138+2,FALSE()),"-99")</f>
        <v>-99</v>
      </c>
      <c r="BC138" s="8" t="str">
        <f>IF($G138="P1",VLOOKUP($B138,'raw data'!$A:$JI,$AZ138+BC$2,FALSE()),VLOOKUP($B138,'raw data'!$A:$JI,$AZ138+BC$2+1,FALSE()))</f>
        <v>Agree</v>
      </c>
      <c r="BD138" s="8" t="str">
        <f>IF($G138="P1",VLOOKUP($B138,'raw data'!$A:$JI,$AZ138+BD$2,FALSE()),VLOOKUP($B138,'raw data'!$A:$JI,$AZ138+BD$2+1,FALSE()))</f>
        <v>Agree</v>
      </c>
      <c r="BE138" s="8" t="str">
        <f>IF($G138="P1",VLOOKUP($B138,'raw data'!$A:$JI,$AZ138+BE$2,FALSE()),VLOOKUP($B138,'raw data'!$A:$JI,$AZ138+BE$2+1,FALSE()))</f>
        <v>Agree</v>
      </c>
      <c r="BF138" s="8" t="str">
        <f>IF($G138="P1",VLOOKUP($B138,'raw data'!$A:$JI,$AZ138+BF$2,FALSE()),VLOOKUP($B138,'raw data'!$A:$JI,$AZ138+BF$2+1,FALSE()))</f>
        <v>Agree</v>
      </c>
      <c r="BG138" s="8" t="str">
        <f>IF($G138="P1",VLOOKUP($B138,'raw data'!$A:$JI,$AZ138+BG$2,FALSE()),VLOOKUP($B138,'raw data'!$A:$JI,$AZ138+BG$2+1,FALSE()))</f>
        <v>Agree</v>
      </c>
      <c r="BH138" s="8" t="str">
        <f>IF($G138="P1",IF($E138="Tabular",VLOOKUP($B138,'raw data'!$A:$JI,$AZ138+BH$2+2,FALSE()),VLOOKUP($B138,'raw data'!$A:$JI,$AZ138+BH$2,FALSE())),"-99")</f>
        <v>Agree</v>
      </c>
      <c r="BI138" s="8" t="str">
        <f>IF($G138="P2",IF($E138="Tabular",VLOOKUP($B138,'raw data'!$A:$JI,$AZ138+BI$2+2,FALSE()),VLOOKUP($B138,'raw data'!$A:$JI,$AZ138+BI$2,FALSE())),"-99")</f>
        <v>-99</v>
      </c>
      <c r="BJ138" s="8" t="str">
        <f>IF(G138="P1",IF($E138="Tabular",VLOOKUP($B138,'raw data'!$A:$JI,$AZ138+BJ$2+2,FALSE()),VLOOKUP($B138,'raw data'!$A:$JI,$AZ138+BJ$2,FALSE())),IF($E138="Tabular",VLOOKUP($B138,'raw data'!$A:$JI,$AZ138+BJ$2+3,FALSE()),VLOOKUP($B138,'raw data'!$A:$JI,$AZ138+BJ$2+1,FALSE())))</f>
        <v>Disagree</v>
      </c>
      <c r="BK138" s="8" t="str">
        <f>IF(G138="P1",VLOOKUP($B138,'raw data'!$A:$JI,$AZ138+BK$2,FALSE()),VLOOKUP($B138,'raw data'!$A:$JI,$AZ138+BK$2+1,FALSE()))</f>
        <v>Agree</v>
      </c>
    </row>
    <row r="139" spans="1:63" x14ac:dyDescent="0.2">
      <c r="A139" s="8" t="str">
        <f t="shared" si="9"/>
        <v>R_1fa5N3h6IRey3Ws-P1</v>
      </c>
      <c r="B139" s="8" t="s">
        <v>1054</v>
      </c>
      <c r="C139" s="8">
        <f>VLOOKUP($B139,'raw data'!$A:$JI,7,FALSE())</f>
        <v>2403</v>
      </c>
      <c r="D139" s="8" t="str">
        <f>VLOOKUP($B139,'raw data'!$A:$JI,268,FALSE())</f>
        <v>Tabular-G2</v>
      </c>
      <c r="E139" s="8" t="str">
        <f t="shared" si="10"/>
        <v>Tabular</v>
      </c>
      <c r="F139" s="8" t="str">
        <f t="shared" si="11"/>
        <v>G2</v>
      </c>
      <c r="G139" s="10" t="s">
        <v>534</v>
      </c>
      <c r="H139" s="8">
        <f>VLOOKUP($B139,'raw data'!$A:$JI,21,FALSE())</f>
        <v>55.225999999999999</v>
      </c>
      <c r="I139" s="8">
        <f>VLOOKUP($B139,'raw data'!$A:$JI,26,FALSE())</f>
        <v>8.8239999999999998</v>
      </c>
      <c r="J139" s="8">
        <f>VLOOKUP($B139,'raw data'!$A:$JI,27+J$2,FALSE())</f>
        <v>20</v>
      </c>
      <c r="K139" s="8" t="str">
        <f>VLOOKUP($B139,'raw data'!$A:$JI,27+K$2,FALSE())</f>
        <v>Male</v>
      </c>
      <c r="L139" s="8" t="str">
        <f>VLOOKUP($B139,'raw data'!$A:$JI,27+L$2,FALSE())</f>
        <v>No</v>
      </c>
      <c r="M139" s="8" t="str">
        <f>VLOOKUP($B139,'raw data'!$A:$JI,27+M$2,FALSE())</f>
        <v>Upper-Intermediate (B2)</v>
      </c>
      <c r="N139" s="8">
        <f>VLOOKUP($B139,'raw data'!$A:$JI,27+N$2,FALSE())</f>
        <v>2</v>
      </c>
      <c r="O139" s="8" t="str">
        <f>VLOOKUP($B139,'raw data'!$A:$JI,27+O$2,FALSE())</f>
        <v>Chemical engineering</v>
      </c>
      <c r="P139" s="8" t="str">
        <f>VLOOKUP($B139,'raw data'!$A:$JI,27+P$2,FALSE())</f>
        <v>Yes</v>
      </c>
      <c r="Q139" s="8">
        <f>VLOOKUP($B139,'raw data'!$A:$JI,27+Q$2,FALSE())</f>
        <v>5</v>
      </c>
      <c r="R139" s="8" t="str">
        <f>VLOOKUP($B139,'raw data'!$A:$JI,27+R$2,FALSE())</f>
        <v xml:space="preserve">shift leader, giving trainings for exams </v>
      </c>
      <c r="S139" s="8" t="str">
        <f>VLOOKUP($B139,'raw data'!$A:$JI,27+S$2,FALSE())</f>
        <v>No</v>
      </c>
      <c r="T139" s="8">
        <f>VLOOKUP($B139,'raw data'!$A:$JI,27+T$2,FALSE())</f>
        <v>0</v>
      </c>
      <c r="U139" s="8" t="str">
        <f>VLOOKUP($B139,'raw data'!$A:$JI,27+U$2,FALSE())</f>
        <v>None</v>
      </c>
      <c r="V139" s="8">
        <f>VLOOKUP($B139,'raw data'!$A:$JI,27+V$2,FALSE())</f>
        <v>-99</v>
      </c>
      <c r="W139" s="8" t="str">
        <f>VLOOKUP($B139,'raw data'!$A:$JI,27+W$2,FALSE())</f>
        <v>Novice</v>
      </c>
      <c r="X139" s="8" t="str">
        <f>VLOOKUP($B139,'raw data'!$A:$JI,27+X$2,FALSE())</f>
        <v>Novice</v>
      </c>
      <c r="Y139" s="8" t="str">
        <f>VLOOKUP($B139,'raw data'!$A:$JI,27+Y$2,FALSE())</f>
        <v>Novice</v>
      </c>
      <c r="Z139" s="8" t="str">
        <f>VLOOKUP($B139,'raw data'!$A:$JI,27+Z$2,FALSE())</f>
        <v>Novice</v>
      </c>
      <c r="AA139" s="8" t="str">
        <f>VLOOKUP($B139,'raw data'!$A:$JI,27+AA$2,FALSE())</f>
        <v>Novice</v>
      </c>
      <c r="AB139" s="8" t="str">
        <f>VLOOKUP($B139,'raw data'!$A:$JI,27+AB$2,FALSE())</f>
        <v>Novice</v>
      </c>
      <c r="AC139" s="8" t="str">
        <f>VLOOKUP($B139,'raw data'!$A:$JI,27+AC$2,FALSE())</f>
        <v>Novice</v>
      </c>
      <c r="AD139" s="8" t="str">
        <f>VLOOKUP($B139,'raw data'!$A:$JI,27+AD$2,FALSE())</f>
        <v>Novice</v>
      </c>
      <c r="AE139" s="8">
        <f>IF($G139="P1",VLOOKUP($B139,'raw data'!$A:$JI,ColumnsReferences!$B$2,FALSE()),VLOOKUP($B139,'raw data'!$A:$JI,ColumnsReferences!$C$2,FALSE()))</f>
        <v>597.39400000000001</v>
      </c>
      <c r="AF139" s="8">
        <f>IF($G139="P1",VLOOKUP($D139,ColumnsReferences!$A:$C,2,FALSE()),VLOOKUP($D139,ColumnsReferences!$A:$C,3,FALSE()))</f>
        <v>203</v>
      </c>
      <c r="AG139" s="8">
        <f>VLOOKUP($B139,'raw data'!$A:$JI,$AF139,FALSE())</f>
        <v>745.28200000000004</v>
      </c>
      <c r="AH139" s="8" t="str">
        <f>VLOOKUP($B139,'raw data'!$A:$JI,$AF139+AH$2,FALSE())</f>
        <v>Fake banking app offered on application store leads to alteration of transaction data,Fake banking app offered on application store leads to sniffing customer credentials. Which leads to unauthorized access to customer account via fake app.,Smartphone infected by malware and this leads to alteration of transaction data,Spear-phishing attack on customers leads to sniffing customer credentials. Which leads to unauthorized access to customer account via web application.</v>
      </c>
      <c r="AI139" s="8" t="str">
        <f>VLOOKUP($B139,'raw data'!$A:$JI,$AF139+AI$2,FALSE())</f>
        <v>Sure</v>
      </c>
      <c r="AJ139" s="8" t="str">
        <f>VLOOKUP($B139,'raw data'!$A:$JI,$AF139+AJ$2,FALSE())</f>
        <v>Simple</v>
      </c>
      <c r="AK139" s="8" t="str">
        <f>VLOOKUP($B139,'raw data'!$A:$JI,$AF139+AK$2,FALSE())</f>
        <v>Fake banking app offered on application store and this leads to sniffing customer credentials,Keylogger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credentials,Spear-phishing attack on customers leads to sniffing customer credentials. Which leads to unauthorized access to customer account via web application.</v>
      </c>
      <c r="AL139" s="8" t="str">
        <f>VLOOKUP($B139,'raw data'!$A:$JI,$AF139+AL$2,FALSE())</f>
        <v>Sure</v>
      </c>
      <c r="AM139" s="8" t="str">
        <f>VLOOKUP($B139,'raw data'!$A:$JI,$AF139+AM$2,FALSE())</f>
        <v>Simple</v>
      </c>
      <c r="AN139" s="8" t="str">
        <f>VLOOKUP($B139,'raw data'!$A:$JI,$AF139+AN$2,FALSE())</f>
        <v>Fake banking app offered on application store and this leads to sniffing customer credentials,Keylogger installed on customer's computer leads to sniffing customer credentials,Spear-phishing attack on customers leads to sniffing customer credentials</v>
      </c>
      <c r="AO139" s="8" t="str">
        <f>VLOOKUP($B139,'raw data'!$A:$JI,$AF139+AO$2,FALSE())</f>
        <v>Sure</v>
      </c>
      <c r="AP139" s="8" t="str">
        <f>VLOOKUP($B139,'raw data'!$A:$JI,$AF139+AP$2,FALSE())</f>
        <v>Simple</v>
      </c>
      <c r="AQ139" s="8" t="str">
        <f>VLOOKUP($B139,'raw data'!$A:$JI,$AF139+AQ$2,FALSE())</f>
        <v>Customer's browser infected by Trojan and this leads to alteration of transaction data,Fake banking app offered on application store and this leads to sniffing customer credentials,Keylogger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credentials,Spear-phishing attack on customers leads to sniffing customer credentials. Which leads to unauthorized access to customer account via web application.</v>
      </c>
      <c r="AR139" s="8" t="str">
        <f>VLOOKUP($B139,'raw data'!$A:$JI,$AF139+AR$2,FALSE())</f>
        <v>Sure</v>
      </c>
      <c r="AS139" s="8" t="str">
        <f>VLOOKUP($B139,'raw data'!$A:$JI,$AF139+AS$2,FALSE())</f>
        <v>Simple</v>
      </c>
      <c r="AT139" s="8" t="str">
        <f>VLOOKUP($B139,'raw data'!$A:$JI,$AF139+AT$2,FALSE())</f>
        <v>Customer's browser infected by Trojan and this leads to alteration of transaction data,Spear-phishing attack on customers leads to sniffing customer credentials. Which leads to unauthorized access to customer account via web application.</v>
      </c>
      <c r="AU139" s="8" t="str">
        <f>VLOOKUP($B139,'raw data'!$A:$JI,$AF139+AU$2,FALSE())</f>
        <v>Sure</v>
      </c>
      <c r="AV139" s="8" t="str">
        <f>VLOOKUP($B139,'raw data'!$A:$JI,$AF139+AV$2,FALSE())</f>
        <v>Simple</v>
      </c>
      <c r="AW139" s="8" t="str">
        <f>VLOOKUP($B139,'raw data'!$A:$JI,$AF139+AW$2,FALSE())</f>
        <v>Insufficient resilience,Poor security awareness,Use of web application,Weak malware protection</v>
      </c>
      <c r="AX139" s="8" t="str">
        <f>VLOOKUP($B139,'raw data'!$A:$JI,$AF139+AX$2,FALSE())</f>
        <v>Sure</v>
      </c>
      <c r="AY139" s="8" t="str">
        <f>VLOOKUP($B139,'raw data'!$A:$JI,$AF139+AY$2,FALSE())</f>
        <v>Simple</v>
      </c>
      <c r="AZ139" s="8">
        <f>IF($G139="P1",ColumnsReferences!$B$9,ColumnsReferences!$C$9)</f>
        <v>99</v>
      </c>
      <c r="BA139" s="8">
        <f>VLOOKUP($B139,'raw data'!$A:$JI,$AZ139,FALSE())</f>
        <v>51.417999999999999</v>
      </c>
      <c r="BB139" s="8" t="str">
        <f>IF($G139="P2",VLOOKUP($B139,'raw data'!$A:$JI,$AZ139+2,FALSE()),"-99")</f>
        <v>-99</v>
      </c>
      <c r="BC139" s="8" t="str">
        <f>IF($G139="P1",VLOOKUP($B139,'raw data'!$A:$JI,$AZ139+BC$2,FALSE()),VLOOKUP($B139,'raw data'!$A:$JI,$AZ139+BC$2+1,FALSE()))</f>
        <v>Agree</v>
      </c>
      <c r="BD139" s="8" t="str">
        <f>IF($G139="P1",VLOOKUP($B139,'raw data'!$A:$JI,$AZ139+BD$2,FALSE()),VLOOKUP($B139,'raw data'!$A:$JI,$AZ139+BD$2+1,FALSE()))</f>
        <v>Not certain</v>
      </c>
      <c r="BE139" s="8" t="str">
        <f>IF($G139="P1",VLOOKUP($B139,'raw data'!$A:$JI,$AZ139+BE$2,FALSE()),VLOOKUP($B139,'raw data'!$A:$JI,$AZ139+BE$2+1,FALSE()))</f>
        <v>Agree</v>
      </c>
      <c r="BF139" s="8" t="str">
        <f>IF($G139="P1",VLOOKUP($B139,'raw data'!$A:$JI,$AZ139+BF$2,FALSE()),VLOOKUP($B139,'raw data'!$A:$JI,$AZ139+BF$2+1,FALSE()))</f>
        <v>Agree</v>
      </c>
      <c r="BG139" s="8" t="str">
        <f>IF($G139="P1",VLOOKUP($B139,'raw data'!$A:$JI,$AZ139+BG$2,FALSE()),VLOOKUP($B139,'raw data'!$A:$JI,$AZ139+BG$2+1,FALSE()))</f>
        <v>Agree</v>
      </c>
      <c r="BH139" s="8" t="str">
        <f>IF($G139="P1",IF($E139="Tabular",VLOOKUP($B139,'raw data'!$A:$JI,$AZ139+BH$2+2,FALSE()),VLOOKUP($B139,'raw data'!$A:$JI,$AZ139+BH$2,FALSE())),"-99")</f>
        <v>Agree</v>
      </c>
      <c r="BI139" s="8" t="str">
        <f>IF($G139="P2",IF($E139="Tabular",VLOOKUP($B139,'raw data'!$A:$JI,$AZ139+BI$2+2,FALSE()),VLOOKUP($B139,'raw data'!$A:$JI,$AZ139+BI$2,FALSE())),"-99")</f>
        <v>-99</v>
      </c>
      <c r="BJ139" s="8" t="str">
        <f>IF(G139="P1",IF($E139="Tabular",VLOOKUP($B139,'raw data'!$A:$JI,$AZ139+BJ$2+2,FALSE()),VLOOKUP($B139,'raw data'!$A:$JI,$AZ139+BJ$2,FALSE())),IF($E139="Tabular",VLOOKUP($B139,'raw data'!$A:$JI,$AZ139+BJ$2+3,FALSE()),VLOOKUP($B139,'raw data'!$A:$JI,$AZ139+BJ$2+1,FALSE())))</f>
        <v>Not certain</v>
      </c>
      <c r="BK139" s="8" t="str">
        <f>IF(G139="P1",VLOOKUP($B139,'raw data'!$A:$JI,$AZ139+BK$2,FALSE()),VLOOKUP($B139,'raw data'!$A:$JI,$AZ139+BK$2+1,FALSE()))</f>
        <v>Not certain</v>
      </c>
    </row>
    <row r="140" spans="1:63" x14ac:dyDescent="0.2">
      <c r="A140" s="8" t="str">
        <f t="shared" si="9"/>
        <v>R_PFfVlu4kmGXBRrH-P1</v>
      </c>
      <c r="B140" s="8" t="s">
        <v>1059</v>
      </c>
      <c r="C140" s="8">
        <f>VLOOKUP($B140,'raw data'!$A:$JI,7,FALSE())</f>
        <v>2403</v>
      </c>
      <c r="D140" s="8" t="str">
        <f>VLOOKUP($B140,'raw data'!$A:$JI,268,FALSE())</f>
        <v>CORAS-G1</v>
      </c>
      <c r="E140" s="8" t="str">
        <f t="shared" si="10"/>
        <v>CORAS</v>
      </c>
      <c r="F140" s="8" t="str">
        <f t="shared" si="11"/>
        <v>G1</v>
      </c>
      <c r="G140" s="8" t="s">
        <v>534</v>
      </c>
      <c r="H140" s="8">
        <f>VLOOKUP($B140,'raw data'!$A:$JI,21,FALSE())</f>
        <v>92.855999999999995</v>
      </c>
      <c r="I140" s="8">
        <f>VLOOKUP($B140,'raw data'!$A:$JI,26,FALSE())</f>
        <v>10.356999999999999</v>
      </c>
      <c r="J140" s="8">
        <f>VLOOKUP($B140,'raw data'!$A:$JI,27+J$2,FALSE())</f>
        <v>22</v>
      </c>
      <c r="K140" s="8" t="str">
        <f>VLOOKUP($B140,'raw data'!$A:$JI,27+K$2,FALSE())</f>
        <v>Male</v>
      </c>
      <c r="L140" s="8" t="str">
        <f>VLOOKUP($B140,'raw data'!$A:$JI,27+L$2,FALSE())</f>
        <v>No</v>
      </c>
      <c r="M140" s="8" t="str">
        <f>VLOOKUP($B140,'raw data'!$A:$JI,27+M$2,FALSE())</f>
        <v>Advanced (C1)</v>
      </c>
      <c r="N140" s="8">
        <f>VLOOKUP($B140,'raw data'!$A:$JI,27+N$2,FALSE())</f>
        <v>4</v>
      </c>
      <c r="O140" s="8" t="str">
        <f>VLOOKUP($B140,'raw data'!$A:$JI,27+O$2,FALSE())</f>
        <v>Bachelor level computer science, minor security safety and justice</v>
      </c>
      <c r="P140" s="8" t="str">
        <f>VLOOKUP($B140,'raw data'!$A:$JI,27+P$2,FALSE())</f>
        <v>Yes</v>
      </c>
      <c r="Q140" s="8">
        <f>VLOOKUP($B140,'raw data'!$A:$JI,27+Q$2,FALSE())</f>
        <v>3</v>
      </c>
      <c r="R140" s="8">
        <f>VLOOKUP($B140,'raw data'!$A:$JI,27+R$2,FALSE())</f>
        <v>-99</v>
      </c>
      <c r="S140" s="8" t="str">
        <f>VLOOKUP($B140,'raw data'!$A:$JI,27+S$2,FALSE())</f>
        <v>No</v>
      </c>
      <c r="T140" s="8">
        <f>VLOOKUP($B140,'raw data'!$A:$JI,27+T$2,FALSE())</f>
        <v>0</v>
      </c>
      <c r="U140" s="8" t="str">
        <f>VLOOKUP($B140,'raw data'!$A:$JI,27+U$2,FALSE())</f>
        <v>None</v>
      </c>
      <c r="V140" s="8">
        <f>VLOOKUP($B140,'raw data'!$A:$JI,27+V$2,FALSE())</f>
        <v>-99</v>
      </c>
      <c r="W140" s="8" t="str">
        <f>VLOOKUP($B140,'raw data'!$A:$JI,27+W$2,FALSE())</f>
        <v>Competent</v>
      </c>
      <c r="X140" s="8" t="str">
        <f>VLOOKUP($B140,'raw data'!$A:$JI,27+X$2,FALSE())</f>
        <v>Competent</v>
      </c>
      <c r="Y140" s="8" t="str">
        <f>VLOOKUP($B140,'raw data'!$A:$JI,27+Y$2,FALSE())</f>
        <v>Competent</v>
      </c>
      <c r="Z140" s="8" t="str">
        <f>VLOOKUP($B140,'raw data'!$A:$JI,27+Z$2,FALSE())</f>
        <v>Competent</v>
      </c>
      <c r="AA140" s="8" t="str">
        <f>VLOOKUP($B140,'raw data'!$A:$JI,27+AA$2,FALSE())</f>
        <v>Beginner</v>
      </c>
      <c r="AB140" s="8" t="str">
        <f>VLOOKUP($B140,'raw data'!$A:$JI,27+AB$2,FALSE())</f>
        <v>Beginner</v>
      </c>
      <c r="AC140" s="8" t="str">
        <f>VLOOKUP($B140,'raw data'!$A:$JI,27+AC$2,FALSE())</f>
        <v>Competent</v>
      </c>
      <c r="AD140" s="8" t="str">
        <f>VLOOKUP($B140,'raw data'!$A:$JI,27+AD$2,FALSE())</f>
        <v>Proficient</v>
      </c>
      <c r="AE140" s="8">
        <f>IF($G140="P1",VLOOKUP($B140,'raw data'!$A:$JI,ColumnsReferences!$B$2,FALSE()),VLOOKUP($B140,'raw data'!$A:$JI,ColumnsReferences!$C$2,FALSE()))</f>
        <v>518.173</v>
      </c>
      <c r="AF140" s="8">
        <f>IF($G140="P1",VLOOKUP($D140,ColumnsReferences!$A:$C,2,FALSE()),VLOOKUP($D140,ColumnsReferences!$A:$C,3,FALSE()))</f>
        <v>55</v>
      </c>
      <c r="AG140" s="8">
        <f>VLOOKUP($B140,'raw data'!$A:$JI,$AF140,FALSE())</f>
        <v>726.755</v>
      </c>
      <c r="AH140" s="8" t="str">
        <f>VLOOKUP($B140,'raw data'!$A:$JI,$AF140+AH$2,FALSE())</f>
        <v>Minor</v>
      </c>
      <c r="AI140" s="8" t="str">
        <f>VLOOKUP($B140,'raw data'!$A:$JI,$AF140+AI$2,FALSE())</f>
        <v>Sure</v>
      </c>
      <c r="AJ140" s="8" t="str">
        <f>VLOOKUP($B140,'raw data'!$A:$JI,$AF140+AJ$2,FALSE())</f>
        <v>Simple</v>
      </c>
      <c r="AK140" s="8" t="str">
        <f>VLOOKUP($B140,'raw data'!$A:$JI,$AF140+AK$2,FALSE())</f>
        <v>Availability of service,Integrity of account data</v>
      </c>
      <c r="AL140" s="8" t="str">
        <f>VLOOKUP($B140,'raw data'!$A:$JI,$AF140+AL$2,FALSE())</f>
        <v>Sure</v>
      </c>
      <c r="AM140" s="8" t="str">
        <f>VLOOKUP($B140,'raw data'!$A:$JI,$AF140+AM$2,FALSE())</f>
        <v>Simple</v>
      </c>
      <c r="AN140" s="8" t="str">
        <f>VLOOKUP($B140,'raw data'!$A:$JI,$AF140+AN$2,FALSE())</f>
        <v>Conduct regular searches for fake apps,Regularly inform customers about security best practices,Strengthen authentication of transaction in web application</v>
      </c>
      <c r="AO140" s="8" t="str">
        <f>VLOOKUP($B140,'raw data'!$A:$JI,$AF140+AO$2,FALSE())</f>
        <v>Sure enough</v>
      </c>
      <c r="AP140" s="8" t="str">
        <f>VLOOKUP($B140,'raw data'!$A:$JI,$AF140+AP$2,FALSE())</f>
        <v>On average</v>
      </c>
      <c r="AQ140" s="8" t="str">
        <f>VLOOKUP($B140,'raw data'!$A:$JI,$AF140+AQ$2,FALSE())</f>
        <v>Severe</v>
      </c>
      <c r="AR140" s="8" t="str">
        <f>VLOOKUP($B140,'raw data'!$A:$JI,$AF140+AR$2,FALSE())</f>
        <v>Sure</v>
      </c>
      <c r="AS140" s="8" t="str">
        <f>VLOOKUP($B140,'raw data'!$A:$JI,$AF140+AS$2,FALSE())</f>
        <v>Simple</v>
      </c>
      <c r="AT140" s="8" t="str">
        <f>VLOOKUP($B140,'raw data'!$A:$JI,$AF140+AT$2,FALSE())</f>
        <v>Online banking service goes down,Unauthorized transaction via web application</v>
      </c>
      <c r="AU140" s="8" t="str">
        <f>VLOOKUP($B140,'raw data'!$A:$JI,$AF140+AU$2,FALSE())</f>
        <v>Sure</v>
      </c>
      <c r="AV140" s="8" t="str">
        <f>VLOOKUP($B140,'raw data'!$A:$JI,$AF140+AV$2,FALSE())</f>
        <v>Simple</v>
      </c>
      <c r="AW140" s="8" t="str">
        <f>VLOOKUP($B140,'raw data'!$A:$JI,$AF140+AW$2,FALSE())</f>
        <v>Minor</v>
      </c>
      <c r="AX140" s="8" t="str">
        <f>VLOOKUP($B140,'raw data'!$A:$JI,$AF140+AX$2,FALSE())</f>
        <v>Sure</v>
      </c>
      <c r="AY140" s="8" t="str">
        <f>VLOOKUP($B140,'raw data'!$A:$JI,$AF140+AY$2,FALSE())</f>
        <v>Simple</v>
      </c>
      <c r="AZ140" s="8">
        <f>IF($G140="P1",ColumnsReferences!$B$9,ColumnsReferences!$C$9)</f>
        <v>99</v>
      </c>
      <c r="BA140" s="8">
        <f>VLOOKUP($B140,'raw data'!$A:$JI,$AZ140,FALSE())</f>
        <v>38.618000000000002</v>
      </c>
      <c r="BB140" s="8" t="str">
        <f>IF($G140="P2",VLOOKUP($B140,'raw data'!$A:$JI,$AZ140+2,FALSE()),"-99")</f>
        <v>-99</v>
      </c>
      <c r="BC140" s="8" t="str">
        <f>IF($G140="P1",VLOOKUP($B140,'raw data'!$A:$JI,$AZ140+BC$2,FALSE()),VLOOKUP($B140,'raw data'!$A:$JI,$AZ140+BC$2+1,FALSE()))</f>
        <v>Agree</v>
      </c>
      <c r="BD140" s="8" t="str">
        <f>IF($G140="P1",VLOOKUP($B140,'raw data'!$A:$JI,$AZ140+BD$2,FALSE()),VLOOKUP($B140,'raw data'!$A:$JI,$AZ140+BD$2+1,FALSE()))</f>
        <v>Agree</v>
      </c>
      <c r="BE140" s="8" t="str">
        <f>IF($G140="P1",VLOOKUP($B140,'raw data'!$A:$JI,$AZ140+BE$2,FALSE()),VLOOKUP($B140,'raw data'!$A:$JI,$AZ140+BE$2+1,FALSE()))</f>
        <v>Agree</v>
      </c>
      <c r="BF140" s="8" t="str">
        <f>IF($G140="P1",VLOOKUP($B140,'raw data'!$A:$JI,$AZ140+BF$2,FALSE()),VLOOKUP($B140,'raw data'!$A:$JI,$AZ140+BF$2+1,FALSE()))</f>
        <v>Agree</v>
      </c>
      <c r="BG140" s="8" t="str">
        <f>IF($G140="P1",VLOOKUP($B140,'raw data'!$A:$JI,$AZ140+BG$2,FALSE()),VLOOKUP($B140,'raw data'!$A:$JI,$AZ140+BG$2+1,FALSE()))</f>
        <v>Agree</v>
      </c>
      <c r="BH140" s="8" t="str">
        <f>IF($G140="P1",IF($E140="Tabular",VLOOKUP($B140,'raw data'!$A:$JI,$AZ140+BH$2+2,FALSE()),VLOOKUP($B140,'raw data'!$A:$JI,$AZ140+BH$2,FALSE())),"-99")</f>
        <v>Strongly agree</v>
      </c>
      <c r="BI140" s="8" t="str">
        <f>IF($G140="P2",IF($E140="Tabular",VLOOKUP($B140,'raw data'!$A:$JI,$AZ140+BI$2+2,FALSE()),VLOOKUP($B140,'raw data'!$A:$JI,$AZ140+BI$2,FALSE())),"-99")</f>
        <v>-99</v>
      </c>
      <c r="BJ140" s="8" t="str">
        <f>IF(G140="P1",IF($E140="Tabular",VLOOKUP($B140,'raw data'!$A:$JI,$AZ140+BJ$2+2,FALSE()),VLOOKUP($B140,'raw data'!$A:$JI,$AZ140+BJ$2,FALSE())),IF($E140="Tabular",VLOOKUP($B140,'raw data'!$A:$JI,$AZ140+BJ$2+3,FALSE()),VLOOKUP($B140,'raw data'!$A:$JI,$AZ140+BJ$2+1,FALSE())))</f>
        <v>Agree</v>
      </c>
      <c r="BK140" s="8" t="str">
        <f>IF(G140="P1",VLOOKUP($B140,'raw data'!$A:$JI,$AZ140+BK$2,FALSE()),VLOOKUP($B140,'raw data'!$A:$JI,$AZ140+BK$2+1,FALSE()))</f>
        <v>Strongly agree</v>
      </c>
    </row>
    <row r="141" spans="1:63" x14ac:dyDescent="0.2">
      <c r="A141" s="8" t="str">
        <f t="shared" si="9"/>
        <v>R_7OjeLEJ3nO8pSEh-P1</v>
      </c>
      <c r="B141" s="8" t="s">
        <v>1062</v>
      </c>
      <c r="C141" s="8">
        <f>VLOOKUP($B141,'raw data'!$A:$JI,7,FALSE())</f>
        <v>2452</v>
      </c>
      <c r="D141" s="8" t="str">
        <f>VLOOKUP($B141,'raw data'!$A:$JI,268,FALSE())</f>
        <v>CORAS-G1</v>
      </c>
      <c r="E141" s="8" t="str">
        <f t="shared" si="10"/>
        <v>CORAS</v>
      </c>
      <c r="F141" s="8" t="str">
        <f t="shared" si="11"/>
        <v>G1</v>
      </c>
      <c r="G141" s="10" t="s">
        <v>534</v>
      </c>
      <c r="H141" s="8">
        <f>VLOOKUP($B141,'raw data'!$A:$JI,21,FALSE())</f>
        <v>55.594999999999999</v>
      </c>
      <c r="I141" s="8">
        <f>VLOOKUP($B141,'raw data'!$A:$JI,26,FALSE())</f>
        <v>16.279</v>
      </c>
      <c r="J141" s="8">
        <f>VLOOKUP($B141,'raw data'!$A:$JI,27+J$2,FALSE())</f>
        <v>20</v>
      </c>
      <c r="K141" s="8" t="str">
        <f>VLOOKUP($B141,'raw data'!$A:$JI,27+K$2,FALSE())</f>
        <v>Male</v>
      </c>
      <c r="L141" s="8" t="str">
        <f>VLOOKUP($B141,'raw data'!$A:$JI,27+L$2,FALSE())</f>
        <v>No</v>
      </c>
      <c r="M141" s="8" t="str">
        <f>VLOOKUP($B141,'raw data'!$A:$JI,27+M$2,FALSE())</f>
        <v>Upper-Intermediate (B2)</v>
      </c>
      <c r="N141" s="8">
        <f>VLOOKUP($B141,'raw data'!$A:$JI,27+N$2,FALSE())</f>
        <v>2</v>
      </c>
      <c r="O141" s="8" t="str">
        <f>VLOOKUP($B141,'raw data'!$A:$JI,27+O$2,FALSE())</f>
        <v>chemical engineering</v>
      </c>
      <c r="P141" s="8" t="str">
        <f>VLOOKUP($B141,'raw data'!$A:$JI,27+P$2,FALSE())</f>
        <v>Yes</v>
      </c>
      <c r="Q141" s="8">
        <f>VLOOKUP($B141,'raw data'!$A:$JI,27+Q$2,FALSE())</f>
        <v>3</v>
      </c>
      <c r="R141" s="8" t="str">
        <f>VLOOKUP($B141,'raw data'!$A:$JI,27+R$2,FALSE())</f>
        <v>stockboy, teaching assistent at TU Delft</v>
      </c>
      <c r="S141" s="8" t="str">
        <f>VLOOKUP($B141,'raw data'!$A:$JI,27+S$2,FALSE())</f>
        <v>No</v>
      </c>
      <c r="T141" s="8">
        <f>VLOOKUP($B141,'raw data'!$A:$JI,27+T$2,FALSE())</f>
        <v>0</v>
      </c>
      <c r="U141" s="8" t="str">
        <f>VLOOKUP($B141,'raw data'!$A:$JI,27+U$2,FALSE())</f>
        <v>None</v>
      </c>
      <c r="V141" s="8">
        <f>VLOOKUP($B141,'raw data'!$A:$JI,27+V$2,FALSE())</f>
        <v>-99</v>
      </c>
      <c r="W141" s="8" t="str">
        <f>VLOOKUP($B141,'raw data'!$A:$JI,27+W$2,FALSE())</f>
        <v>Novice</v>
      </c>
      <c r="X141" s="8" t="str">
        <f>VLOOKUP($B141,'raw data'!$A:$JI,27+X$2,FALSE())</f>
        <v>Novice</v>
      </c>
      <c r="Y141" s="8" t="str">
        <f>VLOOKUP($B141,'raw data'!$A:$JI,27+Y$2,FALSE())</f>
        <v>Novice</v>
      </c>
      <c r="Z141" s="8" t="str">
        <f>VLOOKUP($B141,'raw data'!$A:$JI,27+Z$2,FALSE())</f>
        <v>Novice</v>
      </c>
      <c r="AA141" s="8" t="str">
        <f>VLOOKUP($B141,'raw data'!$A:$JI,27+AA$2,FALSE())</f>
        <v>Novice</v>
      </c>
      <c r="AB141" s="8" t="str">
        <f>VLOOKUP($B141,'raw data'!$A:$JI,27+AB$2,FALSE())</f>
        <v>Novice</v>
      </c>
      <c r="AC141" s="8" t="str">
        <f>VLOOKUP($B141,'raw data'!$A:$JI,27+AC$2,FALSE())</f>
        <v>Novice</v>
      </c>
      <c r="AD141" s="8" t="str">
        <f>VLOOKUP($B141,'raw data'!$A:$JI,27+AD$2,FALSE())</f>
        <v>Beginner</v>
      </c>
      <c r="AE141" s="8">
        <f>IF($G141="P1",VLOOKUP($B141,'raw data'!$A:$JI,ColumnsReferences!$B$2,FALSE()),VLOOKUP($B141,'raw data'!$A:$JI,ColumnsReferences!$C$2,FALSE()))</f>
        <v>496.642</v>
      </c>
      <c r="AF141" s="8">
        <f>IF($G141="P1",VLOOKUP($D141,ColumnsReferences!$A:$C,2,FALSE()),VLOOKUP($D141,ColumnsReferences!$A:$C,3,FALSE()))</f>
        <v>55</v>
      </c>
      <c r="AG141" s="8">
        <f>VLOOKUP($B141,'raw data'!$A:$JI,$AF141,FALSE())</f>
        <v>916.41300000000001</v>
      </c>
      <c r="AH141" s="8" t="str">
        <f>VLOOKUP($B141,'raw data'!$A:$JI,$AF141+AH$2,FALSE())</f>
        <v>Online banking service goes down</v>
      </c>
      <c r="AI141" s="8" t="str">
        <f>VLOOKUP($B141,'raw data'!$A:$JI,$AF141+AI$2,FALSE())</f>
        <v>Unsure</v>
      </c>
      <c r="AJ141" s="8" t="str">
        <f>VLOOKUP($B141,'raw data'!$A:$JI,$AF141+AJ$2,FALSE())</f>
        <v>Difficult</v>
      </c>
      <c r="AK141" s="8" t="str">
        <f>VLOOKUP($B141,'raw data'!$A:$JI,$AF141+AK$2,FALSE())</f>
        <v>Availability of service,Integrity of account data</v>
      </c>
      <c r="AL141" s="8" t="str">
        <f>VLOOKUP($B141,'raw data'!$A:$JI,$AF141+AL$2,FALSE())</f>
        <v>Sure</v>
      </c>
      <c r="AM141" s="8" t="str">
        <f>VLOOKUP($B141,'raw data'!$A:$JI,$AF141+AM$2,FALSE())</f>
        <v>On average</v>
      </c>
      <c r="AN141" s="8" t="str">
        <f>VLOOKUP($B141,'raw data'!$A:$JI,$AF141+AN$2,FALSE())</f>
        <v>Regularly inform customers about security best practices</v>
      </c>
      <c r="AO141" s="8" t="str">
        <f>VLOOKUP($B141,'raw data'!$A:$JI,$AF141+AO$2,FALSE())</f>
        <v>Sure</v>
      </c>
      <c r="AP141" s="8" t="str">
        <f>VLOOKUP($B141,'raw data'!$A:$JI,$AF141+AP$2,FALSE())</f>
        <v>On average</v>
      </c>
      <c r="AQ141" s="8" t="str">
        <f>VLOOKUP($B141,'raw data'!$A:$JI,$AF141+AQ$2,FALSE())</f>
        <v>Severe</v>
      </c>
      <c r="AR141" s="8" t="str">
        <f>VLOOKUP($B141,'raw data'!$A:$JI,$AF141+AR$2,FALSE())</f>
        <v>Not sure enough</v>
      </c>
      <c r="AS141" s="8" t="str">
        <f>VLOOKUP($B141,'raw data'!$A:$JI,$AF141+AS$2,FALSE())</f>
        <v>Difficult</v>
      </c>
      <c r="AT141" s="8" t="str">
        <f>VLOOKUP($B141,'raw data'!$A:$JI,$AF141+AT$2,FALSE())</f>
        <v>Online banking service goes down,Unauthorized transaction via web application</v>
      </c>
      <c r="AU141" s="8" t="str">
        <f>VLOOKUP($B141,'raw data'!$A:$JI,$AF141+AU$2,FALSE())</f>
        <v>Sure</v>
      </c>
      <c r="AV141" s="8" t="str">
        <f>VLOOKUP($B141,'raw data'!$A:$JI,$AF141+AV$2,FALSE())</f>
        <v>On average</v>
      </c>
      <c r="AW141" s="8" t="str">
        <f>VLOOKUP($B141,'raw data'!$A:$JI,$AF141+AW$2,FALSE())</f>
        <v>Minor</v>
      </c>
      <c r="AX141" s="8" t="str">
        <f>VLOOKUP($B141,'raw data'!$A:$JI,$AF141+AX$2,FALSE())</f>
        <v>Sure</v>
      </c>
      <c r="AY141" s="8" t="str">
        <f>VLOOKUP($B141,'raw data'!$A:$JI,$AF141+AY$2,FALSE())</f>
        <v>On average</v>
      </c>
      <c r="AZ141" s="8">
        <f>IF($G141="P1",ColumnsReferences!$B$9,ColumnsReferences!$C$9)</f>
        <v>99</v>
      </c>
      <c r="BA141" s="8">
        <f>VLOOKUP($B141,'raw data'!$A:$JI,$AZ141,FALSE())</f>
        <v>49.753999999999998</v>
      </c>
      <c r="BB141" s="8" t="str">
        <f>IF($G141="P2",VLOOKUP($B141,'raw data'!$A:$JI,$AZ141+2,FALSE()),"-99")</f>
        <v>-99</v>
      </c>
      <c r="BC141" s="8" t="str">
        <f>IF($G141="P1",VLOOKUP($B141,'raw data'!$A:$JI,$AZ141+BC$2,FALSE()),VLOOKUP($B141,'raw data'!$A:$JI,$AZ141+BC$2+1,FALSE()))</f>
        <v>Agree</v>
      </c>
      <c r="BD141" s="8" t="str">
        <f>IF($G141="P1",VLOOKUP($B141,'raw data'!$A:$JI,$AZ141+BD$2,FALSE()),VLOOKUP($B141,'raw data'!$A:$JI,$AZ141+BD$2+1,FALSE()))</f>
        <v>Not certain</v>
      </c>
      <c r="BE141" s="8" t="str">
        <f>IF($G141="P1",VLOOKUP($B141,'raw data'!$A:$JI,$AZ141+BE$2,FALSE()),VLOOKUP($B141,'raw data'!$A:$JI,$AZ141+BE$2+1,FALSE()))</f>
        <v>Agree</v>
      </c>
      <c r="BF141" s="8" t="str">
        <f>IF($G141="P1",VLOOKUP($B141,'raw data'!$A:$JI,$AZ141+BF$2,FALSE()),VLOOKUP($B141,'raw data'!$A:$JI,$AZ141+BF$2+1,FALSE()))</f>
        <v>Disagree</v>
      </c>
      <c r="BG141" s="8" t="str">
        <f>IF($G141="P1",VLOOKUP($B141,'raw data'!$A:$JI,$AZ141+BG$2,FALSE()),VLOOKUP($B141,'raw data'!$A:$JI,$AZ141+BG$2+1,FALSE()))</f>
        <v>Disagree</v>
      </c>
      <c r="BH141" s="8" t="str">
        <f>IF($G141="P1",IF($E141="Tabular",VLOOKUP($B141,'raw data'!$A:$JI,$AZ141+BH$2+2,FALSE()),VLOOKUP($B141,'raw data'!$A:$JI,$AZ141+BH$2,FALSE())),"-99")</f>
        <v>Agree</v>
      </c>
      <c r="BI141" s="8" t="str">
        <f>IF($G141="P2",IF($E141="Tabular",VLOOKUP($B141,'raw data'!$A:$JI,$AZ141+BI$2+2,FALSE()),VLOOKUP($B141,'raw data'!$A:$JI,$AZ141+BI$2,FALSE())),"-99")</f>
        <v>-99</v>
      </c>
      <c r="BJ141" s="8" t="str">
        <f>IF(G141="P1",IF($E141="Tabular",VLOOKUP($B141,'raw data'!$A:$JI,$AZ141+BJ$2+2,FALSE()),VLOOKUP($B141,'raw data'!$A:$JI,$AZ141+BJ$2,FALSE())),IF($E141="Tabular",VLOOKUP($B141,'raw data'!$A:$JI,$AZ141+BJ$2+3,FALSE()),VLOOKUP($B141,'raw data'!$A:$JI,$AZ141+BJ$2+1,FALSE())))</f>
        <v>Agree</v>
      </c>
      <c r="BK141" s="8" t="str">
        <f>IF(G141="P1",VLOOKUP($B141,'raw data'!$A:$JI,$AZ141+BK$2,FALSE()),VLOOKUP($B141,'raw data'!$A:$JI,$AZ141+BK$2+1,FALSE()))</f>
        <v>Agree</v>
      </c>
    </row>
    <row r="142" spans="1:63" x14ac:dyDescent="0.2">
      <c r="A142" s="8" t="str">
        <f t="shared" si="9"/>
        <v>R_2dEXseH6bzYEmSN-P1</v>
      </c>
      <c r="B142" s="8" t="s">
        <v>1065</v>
      </c>
      <c r="C142" s="8">
        <f>VLOOKUP($B142,'raw data'!$A:$JI,7,FALSE())</f>
        <v>2467</v>
      </c>
      <c r="D142" s="8" t="str">
        <f>VLOOKUP($B142,'raw data'!$A:$JI,268,FALSE())</f>
        <v>UML-G2</v>
      </c>
      <c r="E142" s="8" t="str">
        <f t="shared" si="10"/>
        <v>UML</v>
      </c>
      <c r="F142" s="8" t="str">
        <f t="shared" si="11"/>
        <v>G2</v>
      </c>
      <c r="G142" s="8" t="s">
        <v>534</v>
      </c>
      <c r="H142" s="8">
        <f>VLOOKUP($B142,'raw data'!$A:$JI,21,FALSE())</f>
        <v>103.024</v>
      </c>
      <c r="I142" s="8">
        <f>VLOOKUP($B142,'raw data'!$A:$JI,26,FALSE())</f>
        <v>8.7430000000000003</v>
      </c>
      <c r="J142" s="8">
        <f>VLOOKUP($B142,'raw data'!$A:$JI,27+J$2,FALSE())</f>
        <v>20</v>
      </c>
      <c r="K142" s="8" t="str">
        <f>VLOOKUP($B142,'raw data'!$A:$JI,27+K$2,FALSE())</f>
        <v>Male</v>
      </c>
      <c r="L142" s="8" t="str">
        <f>VLOOKUP($B142,'raw data'!$A:$JI,27+L$2,FALSE())</f>
        <v>No</v>
      </c>
      <c r="M142" s="8" t="str">
        <f>VLOOKUP($B142,'raw data'!$A:$JI,27+M$2,FALSE())</f>
        <v>Advanced (C1)</v>
      </c>
      <c r="N142" s="8">
        <f>VLOOKUP($B142,'raw data'!$A:$JI,27+N$2,FALSE())</f>
        <v>3</v>
      </c>
      <c r="O142" s="8" t="str">
        <f>VLOOKUP($B142,'raw data'!$A:$JI,27+O$2,FALSE())</f>
        <v>Public Administration, Policy Analysis, System engineering</v>
      </c>
      <c r="P142" s="8" t="str">
        <f>VLOOKUP($B142,'raw data'!$A:$JI,27+P$2,FALSE())</f>
        <v>Yes</v>
      </c>
      <c r="Q142" s="8">
        <f>VLOOKUP($B142,'raw data'!$A:$JI,27+Q$2,FALSE())</f>
        <v>5</v>
      </c>
      <c r="R142" s="8" t="str">
        <f>VLOOKUP($B142,'raw data'!$A:$JI,27+R$2,FALSE())</f>
        <v>Administrative worker, Consultancy</v>
      </c>
      <c r="S142" s="8" t="str">
        <f>VLOOKUP($B142,'raw data'!$A:$JI,27+S$2,FALSE())</f>
        <v>No</v>
      </c>
      <c r="T142" s="8">
        <f>VLOOKUP($B142,'raw data'!$A:$JI,27+T$2,FALSE())</f>
        <v>0</v>
      </c>
      <c r="U142" s="8" t="str">
        <f>VLOOKUP($B142,'raw data'!$A:$JI,27+U$2,FALSE())</f>
        <v>BSI IT-Grundschutz</v>
      </c>
      <c r="V142" s="8">
        <f>VLOOKUP($B142,'raw data'!$A:$JI,27+V$2,FALSE())</f>
        <v>-99</v>
      </c>
      <c r="W142" s="8" t="str">
        <f>VLOOKUP($B142,'raw data'!$A:$JI,27+W$2,FALSE())</f>
        <v>Novice</v>
      </c>
      <c r="X142" s="8" t="str">
        <f>VLOOKUP($B142,'raw data'!$A:$JI,27+X$2,FALSE())</f>
        <v>Novice</v>
      </c>
      <c r="Y142" s="8" t="str">
        <f>VLOOKUP($B142,'raw data'!$A:$JI,27+Y$2,FALSE())</f>
        <v>Beginner</v>
      </c>
      <c r="Z142" s="8" t="str">
        <f>VLOOKUP($B142,'raw data'!$A:$JI,27+Z$2,FALSE())</f>
        <v>Novice</v>
      </c>
      <c r="AA142" s="8" t="str">
        <f>VLOOKUP($B142,'raw data'!$A:$JI,27+AA$2,FALSE())</f>
        <v>Beginner</v>
      </c>
      <c r="AB142" s="8" t="str">
        <f>VLOOKUP($B142,'raw data'!$A:$JI,27+AB$2,FALSE())</f>
        <v>Novice</v>
      </c>
      <c r="AC142" s="8" t="str">
        <f>VLOOKUP($B142,'raw data'!$A:$JI,27+AC$2,FALSE())</f>
        <v>Competent</v>
      </c>
      <c r="AD142" s="8" t="str">
        <f>VLOOKUP($B142,'raw data'!$A:$JI,27+AD$2,FALSE())</f>
        <v>Beginner</v>
      </c>
      <c r="AE142" s="8">
        <f>IF($G142="P1",VLOOKUP($B142,'raw data'!$A:$JI,ColumnsReferences!$B$2,FALSE()),VLOOKUP($B142,'raw data'!$A:$JI,ColumnsReferences!$C$2,FALSE()))</f>
        <v>403.09</v>
      </c>
      <c r="AF142" s="8">
        <f>IF($G142="P1",VLOOKUP($D142,ColumnsReferences!$A:$C,2,FALSE()),VLOOKUP($D142,ColumnsReferences!$A:$C,3,FALSE()))</f>
        <v>77</v>
      </c>
      <c r="AG142" s="8">
        <f>VLOOKUP($B142,'raw data'!$A:$JI,$AF142,FALSE())</f>
        <v>791.00199999999995</v>
      </c>
      <c r="AH142" s="8" t="str">
        <f>VLOOKUP($B142,'raw data'!$A:$JI,$AF142+AH$2,FALSE())</f>
        <v>Lack of mechanisms for authentication of app,Weak malware protection</v>
      </c>
      <c r="AI142" s="8" t="str">
        <f>VLOOKUP($B142,'raw data'!$A:$JI,$AF142+AI$2,FALSE())</f>
        <v>Sure enough</v>
      </c>
      <c r="AJ142" s="8" t="str">
        <f>VLOOKUP($B142,'raw data'!$A:$JI,$AF142+AJ$2,FALSE())</f>
        <v>On average</v>
      </c>
      <c r="AK142" s="8" t="str">
        <f>VLOOKUP($B142,'raw data'!$A:$JI,$AF142+AK$2,FALSE())</f>
        <v>Confidentiality of customer data,Integrity of account data,User authenticity</v>
      </c>
      <c r="AL142" s="8" t="str">
        <f>VLOOKUP($B142,'raw data'!$A:$JI,$AF142+AL$2,FALSE())</f>
        <v>Sure</v>
      </c>
      <c r="AM142" s="8" t="str">
        <f>VLOOKUP($B142,'raw data'!$A:$JI,$AF142+AM$2,FALSE())</f>
        <v>On average</v>
      </c>
      <c r="AN142" s="8" t="str">
        <f>VLOOKUP($B142,'raw data'!$A:$JI,$AF142+AN$2,FALSE())</f>
        <v>Cyber criminal</v>
      </c>
      <c r="AO142" s="8" t="str">
        <f>VLOOKUP($B142,'raw data'!$A:$JI,$AF142+AO$2,FALSE())</f>
        <v>Sure</v>
      </c>
      <c r="AP142" s="8" t="str">
        <f>VLOOKUP($B142,'raw data'!$A:$JI,$AF142+AP$2,FALSE())</f>
        <v>Simple</v>
      </c>
      <c r="AQ142" s="8" t="str">
        <f>VLOOKUP($B142,'raw data'!$A:$JI,$AF142+AQ$2,FALSE())</f>
        <v>Cyber criminal,Hacker</v>
      </c>
      <c r="AR142" s="8" t="str">
        <f>VLOOKUP($B142,'raw data'!$A:$JI,$AF142+AR$2,FALSE())</f>
        <v>Sure enough</v>
      </c>
      <c r="AS142" s="8" t="str">
        <f>VLOOKUP($B142,'raw data'!$A:$JI,$AF142+AS$2,FALSE())</f>
        <v>On average</v>
      </c>
      <c r="AT142" s="8" t="str">
        <f>VLOOKUP($B142,'raw data'!$A:$JI,$AF142+AT$2,FALSE())</f>
        <v>Unlikely</v>
      </c>
      <c r="AU142" s="8" t="str">
        <f>VLOOKUP($B142,'raw data'!$A:$JI,$AF142+AU$2,FALSE())</f>
        <v>Sure</v>
      </c>
      <c r="AV142" s="8" t="str">
        <f>VLOOKUP($B142,'raw data'!$A:$JI,$AF142+AV$2,FALSE())</f>
        <v>Simple</v>
      </c>
      <c r="AW142" s="8" t="str">
        <f>VLOOKUP($B142,'raw data'!$A:$JI,$AF142+AW$2,FALSE())</f>
        <v>Insufficient resilience,Poor security awareness,Use of web application,Weak malware protection</v>
      </c>
      <c r="AX142" s="8" t="str">
        <f>VLOOKUP($B142,'raw data'!$A:$JI,$AF142+AX$2,FALSE())</f>
        <v>Sure</v>
      </c>
      <c r="AY142" s="8" t="str">
        <f>VLOOKUP($B142,'raw data'!$A:$JI,$AF142+AY$2,FALSE())</f>
        <v>On average</v>
      </c>
      <c r="AZ142" s="8">
        <f>IF($G142="P1",ColumnsReferences!$B$9,ColumnsReferences!$C$9)</f>
        <v>99</v>
      </c>
      <c r="BA142" s="8">
        <f>VLOOKUP($B142,'raw data'!$A:$JI,$AZ142,FALSE())</f>
        <v>63.058999999999997</v>
      </c>
      <c r="BB142" s="8" t="str">
        <f>IF($G142="P2",VLOOKUP($B142,'raw data'!$A:$JI,$AZ142+2,FALSE()),"-99")</f>
        <v>-99</v>
      </c>
      <c r="BC142" s="8" t="str">
        <f>IF($G142="P1",VLOOKUP($B142,'raw data'!$A:$JI,$AZ142+BC$2,FALSE()),VLOOKUP($B142,'raw data'!$A:$JI,$AZ142+BC$2+1,FALSE()))</f>
        <v>Strongly agree</v>
      </c>
      <c r="BD142" s="8" t="str">
        <f>IF($G142="P1",VLOOKUP($B142,'raw data'!$A:$JI,$AZ142+BD$2,FALSE()),VLOOKUP($B142,'raw data'!$A:$JI,$AZ142+BD$2+1,FALSE()))</f>
        <v>Agree</v>
      </c>
      <c r="BE142" s="8" t="str">
        <f>IF($G142="P1",VLOOKUP($B142,'raw data'!$A:$JI,$AZ142+BE$2,FALSE()),VLOOKUP($B142,'raw data'!$A:$JI,$AZ142+BE$2+1,FALSE()))</f>
        <v>Not certain</v>
      </c>
      <c r="BF142" s="8" t="str">
        <f>IF($G142="P1",VLOOKUP($B142,'raw data'!$A:$JI,$AZ142+BF$2,FALSE()),VLOOKUP($B142,'raw data'!$A:$JI,$AZ142+BF$2+1,FALSE()))</f>
        <v>Agree</v>
      </c>
      <c r="BG142" s="8" t="str">
        <f>IF($G142="P1",VLOOKUP($B142,'raw data'!$A:$JI,$AZ142+BG$2,FALSE()),VLOOKUP($B142,'raw data'!$A:$JI,$AZ142+BG$2+1,FALSE()))</f>
        <v>Agree</v>
      </c>
      <c r="BH142" s="8" t="str">
        <f>IF($G142="P1",IF($E142="Tabular",VLOOKUP($B142,'raw data'!$A:$JI,$AZ142+BH$2+2,FALSE()),VLOOKUP($B142,'raw data'!$A:$JI,$AZ142+BH$2,FALSE())),"-99")</f>
        <v>Strongly agree</v>
      </c>
      <c r="BI142" s="8" t="str">
        <f>IF($G142="P2",IF($E142="Tabular",VLOOKUP($B142,'raw data'!$A:$JI,$AZ142+BI$2+2,FALSE()),VLOOKUP($B142,'raw data'!$A:$JI,$AZ142+BI$2,FALSE())),"-99")</f>
        <v>-99</v>
      </c>
      <c r="BJ142" s="8" t="str">
        <f>IF(G142="P1",IF($E142="Tabular",VLOOKUP($B142,'raw data'!$A:$JI,$AZ142+BJ$2+2,FALSE()),VLOOKUP($B142,'raw data'!$A:$JI,$AZ142+BJ$2,FALSE())),IF($E142="Tabular",VLOOKUP($B142,'raw data'!$A:$JI,$AZ142+BJ$2+3,FALSE()),VLOOKUP($B142,'raw data'!$A:$JI,$AZ142+BJ$2+1,FALSE())))</f>
        <v>Strongly agree</v>
      </c>
      <c r="BK142" s="8" t="str">
        <f>IF(G142="P1",VLOOKUP($B142,'raw data'!$A:$JI,$AZ142+BK$2,FALSE()),VLOOKUP($B142,'raw data'!$A:$JI,$AZ142+BK$2+1,FALSE()))</f>
        <v>Agree</v>
      </c>
    </row>
    <row r="143" spans="1:63" x14ac:dyDescent="0.2">
      <c r="A143" s="8" t="str">
        <f t="shared" si="9"/>
        <v>R_vCuUsEhKt9IxDMZ-P1</v>
      </c>
      <c r="B143" s="8" t="s">
        <v>1071</v>
      </c>
      <c r="C143" s="8">
        <f>VLOOKUP($B143,'raw data'!$A:$JI,7,FALSE())</f>
        <v>2477</v>
      </c>
      <c r="D143" s="8" t="str">
        <f>VLOOKUP($B143,'raw data'!$A:$JI,268,FALSE())</f>
        <v>UML-G1</v>
      </c>
      <c r="E143" s="8" t="str">
        <f t="shared" si="10"/>
        <v>UML</v>
      </c>
      <c r="F143" s="8" t="str">
        <f t="shared" si="11"/>
        <v>G1</v>
      </c>
      <c r="G143" s="10" t="s">
        <v>534</v>
      </c>
      <c r="H143" s="8">
        <f>VLOOKUP($B143,'raw data'!$A:$JI,21,FALSE())</f>
        <v>105.19799999999999</v>
      </c>
      <c r="I143" s="8">
        <f>VLOOKUP($B143,'raw data'!$A:$JI,26,FALSE())</f>
        <v>7.024</v>
      </c>
      <c r="J143" s="8">
        <f>VLOOKUP($B143,'raw data'!$A:$JI,27+J$2,FALSE())</f>
        <v>20</v>
      </c>
      <c r="K143" s="8" t="str">
        <f>VLOOKUP($B143,'raw data'!$A:$JI,27+K$2,FALSE())</f>
        <v>Male</v>
      </c>
      <c r="L143" s="8" t="str">
        <f>VLOOKUP($B143,'raw data'!$A:$JI,27+L$2,FALSE())</f>
        <v>No</v>
      </c>
      <c r="M143" s="8" t="str">
        <f>VLOOKUP($B143,'raw data'!$A:$JI,27+M$2,FALSE())</f>
        <v>Advanced (C1)</v>
      </c>
      <c r="N143" s="8">
        <f>VLOOKUP($B143,'raw data'!$A:$JI,27+N$2,FALSE())</f>
        <v>2</v>
      </c>
      <c r="O143" s="8" t="str">
        <f>VLOOKUP($B143,'raw data'!$A:$JI,27+O$2,FALSE())</f>
        <v>mechanical engineering</v>
      </c>
      <c r="P143" s="8" t="str">
        <f>VLOOKUP($B143,'raw data'!$A:$JI,27+P$2,FALSE())</f>
        <v>No</v>
      </c>
      <c r="Q143" s="8">
        <f>VLOOKUP($B143,'raw data'!$A:$JI,27+Q$2,FALSE())</f>
        <v>0</v>
      </c>
      <c r="R143" s="8">
        <f>VLOOKUP($B143,'raw data'!$A:$JI,27+R$2,FALSE())</f>
        <v>0</v>
      </c>
      <c r="S143" s="8" t="str">
        <f>VLOOKUP($B143,'raw data'!$A:$JI,27+S$2,FALSE())</f>
        <v>No</v>
      </c>
      <c r="T143" s="8">
        <f>VLOOKUP($B143,'raw data'!$A:$JI,27+T$2,FALSE())</f>
        <v>0</v>
      </c>
      <c r="U143" s="8" t="str">
        <f>VLOOKUP($B143,'raw data'!$A:$JI,27+U$2,FALSE())</f>
        <v>None</v>
      </c>
      <c r="V143" s="8">
        <f>VLOOKUP($B143,'raw data'!$A:$JI,27+V$2,FALSE())</f>
        <v>-99</v>
      </c>
      <c r="W143" s="8" t="str">
        <f>VLOOKUP($B143,'raw data'!$A:$JI,27+W$2,FALSE())</f>
        <v>Beginner</v>
      </c>
      <c r="X143" s="8" t="str">
        <f>VLOOKUP($B143,'raw data'!$A:$JI,27+X$2,FALSE())</f>
        <v>Beginner</v>
      </c>
      <c r="Y143" s="8" t="str">
        <f>VLOOKUP($B143,'raw data'!$A:$JI,27+Y$2,FALSE())</f>
        <v>Beginner</v>
      </c>
      <c r="Z143" s="8" t="str">
        <f>VLOOKUP($B143,'raw data'!$A:$JI,27+Z$2,FALSE())</f>
        <v>Beginner</v>
      </c>
      <c r="AA143" s="8" t="str">
        <f>VLOOKUP($B143,'raw data'!$A:$JI,27+AA$2,FALSE())</f>
        <v>Novice</v>
      </c>
      <c r="AB143" s="8" t="str">
        <f>VLOOKUP($B143,'raw data'!$A:$JI,27+AB$2,FALSE())</f>
        <v>Expert</v>
      </c>
      <c r="AC143" s="8" t="str">
        <f>VLOOKUP($B143,'raw data'!$A:$JI,27+AC$2,FALSE())</f>
        <v>Novice</v>
      </c>
      <c r="AD143" s="8" t="str">
        <f>VLOOKUP($B143,'raw data'!$A:$JI,27+AD$2,FALSE())</f>
        <v>Novice</v>
      </c>
      <c r="AE143" s="8">
        <f>IF($G143="P1",VLOOKUP($B143,'raw data'!$A:$JI,ColumnsReferences!$B$2,FALSE()),VLOOKUP($B143,'raw data'!$A:$JI,ColumnsReferences!$C$2,FALSE()))</f>
        <v>392.74799999999999</v>
      </c>
      <c r="AF143" s="8">
        <f>IF($G143="P1",VLOOKUP($D143,ColumnsReferences!$A:$C,2,FALSE()),VLOOKUP($D143,ColumnsReferences!$A:$C,3,FALSE()))</f>
        <v>55</v>
      </c>
      <c r="AG143" s="8">
        <f>VLOOKUP($B143,'raw data'!$A:$JI,$AF143,FALSE())</f>
        <v>952.62599999999998</v>
      </c>
      <c r="AH143" s="8" t="str">
        <f>VLOOKUP($B143,'raw data'!$A:$JI,$AF143+AH$2,FALSE())</f>
        <v>Online banking service goes down</v>
      </c>
      <c r="AI143" s="8" t="str">
        <f>VLOOKUP($B143,'raw data'!$A:$JI,$AF143+AI$2,FALSE())</f>
        <v>Sure</v>
      </c>
      <c r="AJ143" s="8" t="str">
        <f>VLOOKUP($B143,'raw data'!$A:$JI,$AF143+AJ$2,FALSE())</f>
        <v>Very simple</v>
      </c>
      <c r="AK143" s="8" t="str">
        <f>VLOOKUP($B143,'raw data'!$A:$JI,$AF143+AK$2,FALSE())</f>
        <v>Availability of service,Integrity of account data</v>
      </c>
      <c r="AL143" s="8" t="str">
        <f>VLOOKUP($B143,'raw data'!$A:$JI,$AF143+AL$2,FALSE())</f>
        <v>Sure</v>
      </c>
      <c r="AM143" s="8" t="str">
        <f>VLOOKUP($B143,'raw data'!$A:$JI,$AF143+AM$2,FALSE())</f>
        <v>Simple</v>
      </c>
      <c r="AN143" s="8" t="str">
        <f>VLOOKUP($B143,'raw data'!$A:$JI,$AF143+AN$2,FALSE())</f>
        <v>Regularly inform customers about security best practices</v>
      </c>
      <c r="AO143" s="8" t="str">
        <f>VLOOKUP($B143,'raw data'!$A:$JI,$AF143+AO$2,FALSE())</f>
        <v>Sure enough</v>
      </c>
      <c r="AP143" s="8" t="str">
        <f>VLOOKUP($B143,'raw data'!$A:$JI,$AF143+AP$2,FALSE())</f>
        <v>Simple</v>
      </c>
      <c r="AQ143" s="8" t="str">
        <f>VLOOKUP($B143,'raw data'!$A:$JI,$AF143+AQ$2,FALSE())</f>
        <v>Unauthorized access to customer account via web application</v>
      </c>
      <c r="AR143" s="8" t="str">
        <f>VLOOKUP($B143,'raw data'!$A:$JI,$AF143+AR$2,FALSE())</f>
        <v>Sure</v>
      </c>
      <c r="AS143" s="8" t="str">
        <f>VLOOKUP($B143,'raw data'!$A:$JI,$AF143+AS$2,FALSE())</f>
        <v>Simple</v>
      </c>
      <c r="AT143" s="8" t="str">
        <f>VLOOKUP($B143,'raw data'!$A:$JI,$AF143+AT$2,FALSE())</f>
        <v>Online banking service goes down,Unauthorized transaction via web application</v>
      </c>
      <c r="AU143" s="8" t="str">
        <f>VLOOKUP($B143,'raw data'!$A:$JI,$AF143+AU$2,FALSE())</f>
        <v>Sure</v>
      </c>
      <c r="AV143" s="8" t="str">
        <f>VLOOKUP($B143,'raw data'!$A:$JI,$AF143+AV$2,FALSE())</f>
        <v>Simple</v>
      </c>
      <c r="AW143" s="8" t="str">
        <f>VLOOKUP($B143,'raw data'!$A:$JI,$AF143+AW$2,FALSE())</f>
        <v>Integrity of account data,Minor</v>
      </c>
      <c r="AX143" s="8" t="str">
        <f>VLOOKUP($B143,'raw data'!$A:$JI,$AF143+AX$2,FALSE())</f>
        <v>Sure enough</v>
      </c>
      <c r="AY143" s="8" t="str">
        <f>VLOOKUP($B143,'raw data'!$A:$JI,$AF143+AY$2,FALSE())</f>
        <v>On average</v>
      </c>
      <c r="AZ143" s="8">
        <f>IF($G143="P1",ColumnsReferences!$B$9,ColumnsReferences!$C$9)</f>
        <v>99</v>
      </c>
      <c r="BA143" s="8">
        <f>VLOOKUP($B143,'raw data'!$A:$JI,$AZ143,FALSE())</f>
        <v>28.416</v>
      </c>
      <c r="BB143" s="8" t="str">
        <f>IF($G143="P2",VLOOKUP($B143,'raw data'!$A:$JI,$AZ143+2,FALSE()),"-99")</f>
        <v>-99</v>
      </c>
      <c r="BC143" s="8" t="str">
        <f>IF($G143="P1",VLOOKUP($B143,'raw data'!$A:$JI,$AZ143+BC$2,FALSE()),VLOOKUP($B143,'raw data'!$A:$JI,$AZ143+BC$2+1,FALSE()))</f>
        <v>Agree</v>
      </c>
      <c r="BD143" s="8" t="str">
        <f>IF($G143="P1",VLOOKUP($B143,'raw data'!$A:$JI,$AZ143+BD$2,FALSE()),VLOOKUP($B143,'raw data'!$A:$JI,$AZ143+BD$2+1,FALSE()))</f>
        <v>Agree</v>
      </c>
      <c r="BE143" s="8" t="str">
        <f>IF($G143="P1",VLOOKUP($B143,'raw data'!$A:$JI,$AZ143+BE$2,FALSE()),VLOOKUP($B143,'raw data'!$A:$JI,$AZ143+BE$2+1,FALSE()))</f>
        <v>Not certain</v>
      </c>
      <c r="BF143" s="8" t="str">
        <f>IF($G143="P1",VLOOKUP($B143,'raw data'!$A:$JI,$AZ143+BF$2,FALSE()),VLOOKUP($B143,'raw data'!$A:$JI,$AZ143+BF$2+1,FALSE()))</f>
        <v>Agree</v>
      </c>
      <c r="BG143" s="8" t="str">
        <f>IF($G143="P1",VLOOKUP($B143,'raw data'!$A:$JI,$AZ143+BG$2,FALSE()),VLOOKUP($B143,'raw data'!$A:$JI,$AZ143+BG$2+1,FALSE()))</f>
        <v>Agree</v>
      </c>
      <c r="BH143" s="8" t="str">
        <f>IF($G143="P1",IF($E143="Tabular",VLOOKUP($B143,'raw data'!$A:$JI,$AZ143+BH$2+2,FALSE()),VLOOKUP($B143,'raw data'!$A:$JI,$AZ143+BH$2,FALSE())),"-99")</f>
        <v>Agree</v>
      </c>
      <c r="BI143" s="8" t="str">
        <f>IF($G143="P2",IF($E143="Tabular",VLOOKUP($B143,'raw data'!$A:$JI,$AZ143+BI$2+2,FALSE()),VLOOKUP($B143,'raw data'!$A:$JI,$AZ143+BI$2,FALSE())),"-99")</f>
        <v>-99</v>
      </c>
      <c r="BJ143" s="8" t="str">
        <f>IF(G143="P1",IF($E143="Tabular",VLOOKUP($B143,'raw data'!$A:$JI,$AZ143+BJ$2+2,FALSE()),VLOOKUP($B143,'raw data'!$A:$JI,$AZ143+BJ$2,FALSE())),IF($E143="Tabular",VLOOKUP($B143,'raw data'!$A:$JI,$AZ143+BJ$2+3,FALSE()),VLOOKUP($B143,'raw data'!$A:$JI,$AZ143+BJ$2+1,FALSE())))</f>
        <v>Agree</v>
      </c>
      <c r="BK143" s="8" t="str">
        <f>IF(G143="P1",VLOOKUP($B143,'raw data'!$A:$JI,$AZ143+BK$2,FALSE()),VLOOKUP($B143,'raw data'!$A:$JI,$AZ143+BK$2+1,FALSE()))</f>
        <v>Agree</v>
      </c>
    </row>
    <row r="144" spans="1:63" x14ac:dyDescent="0.2">
      <c r="A144" s="8" t="str">
        <f t="shared" si="9"/>
        <v>R_2PilrREGZbE2MvA-P1</v>
      </c>
      <c r="B144" s="8" t="s">
        <v>1075</v>
      </c>
      <c r="C144" s="8">
        <f>VLOOKUP($B144,'raw data'!$A:$JI,7,FALSE())</f>
        <v>2463</v>
      </c>
      <c r="D144" s="8" t="str">
        <f>VLOOKUP($B144,'raw data'!$A:$JI,268,FALSE())</f>
        <v>CORAS-G2</v>
      </c>
      <c r="E144" s="8" t="str">
        <f t="shared" si="10"/>
        <v>CORAS</v>
      </c>
      <c r="F144" s="8" t="str">
        <f t="shared" si="11"/>
        <v>G2</v>
      </c>
      <c r="G144" s="8" t="s">
        <v>534</v>
      </c>
      <c r="H144" s="8">
        <f>VLOOKUP($B144,'raw data'!$A:$JI,21,FALSE())</f>
        <v>71.045000000000002</v>
      </c>
      <c r="I144" s="8">
        <f>VLOOKUP($B144,'raw data'!$A:$JI,26,FALSE())</f>
        <v>9.5489999999999995</v>
      </c>
      <c r="J144" s="8">
        <f>VLOOKUP($B144,'raw data'!$A:$JI,27+J$2,FALSE())</f>
        <v>21</v>
      </c>
      <c r="K144" s="8" t="str">
        <f>VLOOKUP($B144,'raw data'!$A:$JI,27+K$2,FALSE())</f>
        <v>Male</v>
      </c>
      <c r="L144" s="8" t="str">
        <f>VLOOKUP($B144,'raw data'!$A:$JI,27+L$2,FALSE())</f>
        <v>No</v>
      </c>
      <c r="M144" s="8" t="str">
        <f>VLOOKUP($B144,'raw data'!$A:$JI,27+M$2,FALSE())</f>
        <v>Upper-Intermediate (B2)</v>
      </c>
      <c r="N144" s="8">
        <f>VLOOKUP($B144,'raw data'!$A:$JI,27+N$2,FALSE())</f>
        <v>3</v>
      </c>
      <c r="O144" s="8" t="str">
        <f>VLOOKUP($B144,'raw data'!$A:$JI,27+O$2,FALSE())</f>
        <v>Mechanical Engineering</v>
      </c>
      <c r="P144" s="8" t="str">
        <f>VLOOKUP($B144,'raw data'!$A:$JI,27+P$2,FALSE())</f>
        <v>No</v>
      </c>
      <c r="Q144" s="8">
        <f>VLOOKUP($B144,'raw data'!$A:$JI,27+Q$2,FALSE())</f>
        <v>0</v>
      </c>
      <c r="R144" s="8">
        <f>VLOOKUP($B144,'raw data'!$A:$JI,27+R$2,FALSE())</f>
        <v>0</v>
      </c>
      <c r="S144" s="8" t="str">
        <f>VLOOKUP($B144,'raw data'!$A:$JI,27+S$2,FALSE())</f>
        <v>No</v>
      </c>
      <c r="T144" s="8">
        <f>VLOOKUP($B144,'raw data'!$A:$JI,27+T$2,FALSE())</f>
        <v>0</v>
      </c>
      <c r="U144" s="8" t="str">
        <f>VLOOKUP($B144,'raw data'!$A:$JI,27+U$2,FALSE())</f>
        <v>None</v>
      </c>
      <c r="V144" s="8">
        <f>VLOOKUP($B144,'raw data'!$A:$JI,27+V$2,FALSE())</f>
        <v>-99</v>
      </c>
      <c r="W144" s="8" t="str">
        <f>VLOOKUP($B144,'raw data'!$A:$JI,27+W$2,FALSE())</f>
        <v>Novice</v>
      </c>
      <c r="X144" s="8" t="str">
        <f>VLOOKUP($B144,'raw data'!$A:$JI,27+X$2,FALSE())</f>
        <v>Novice</v>
      </c>
      <c r="Y144" s="8" t="str">
        <f>VLOOKUP($B144,'raw data'!$A:$JI,27+Y$2,FALSE())</f>
        <v>Beginner</v>
      </c>
      <c r="Z144" s="8" t="str">
        <f>VLOOKUP($B144,'raw data'!$A:$JI,27+Z$2,FALSE())</f>
        <v>Novice</v>
      </c>
      <c r="AA144" s="8" t="str">
        <f>VLOOKUP($B144,'raw data'!$A:$JI,27+AA$2,FALSE())</f>
        <v>Novice</v>
      </c>
      <c r="AB144" s="8" t="str">
        <f>VLOOKUP($B144,'raw data'!$A:$JI,27+AB$2,FALSE())</f>
        <v>Novice</v>
      </c>
      <c r="AC144" s="8" t="str">
        <f>VLOOKUP($B144,'raw data'!$A:$JI,27+AC$2,FALSE())</f>
        <v>Novice</v>
      </c>
      <c r="AD144" s="8" t="str">
        <f>VLOOKUP($B144,'raw data'!$A:$JI,27+AD$2,FALSE())</f>
        <v>Novice</v>
      </c>
      <c r="AE144" s="8">
        <f>IF($G144="P1",VLOOKUP($B144,'raw data'!$A:$JI,ColumnsReferences!$B$2,FALSE()),VLOOKUP($B144,'raw data'!$A:$JI,ColumnsReferences!$C$2,FALSE()))</f>
        <v>464.91199999999998</v>
      </c>
      <c r="AF144" s="8">
        <f>IF($G144="P1",VLOOKUP($D144,ColumnsReferences!$A:$C,2,FALSE()),VLOOKUP($D144,ColumnsReferences!$A:$C,3,FALSE()))</f>
        <v>77</v>
      </c>
      <c r="AG144" s="8">
        <f>VLOOKUP($B144,'raw data'!$A:$JI,$AF144,FALSE())</f>
        <v>982.005</v>
      </c>
      <c r="AH144" s="8" t="str">
        <f>VLOOKUP($B144,'raw data'!$A:$JI,$AF144+AH$2,FALSE())</f>
        <v>Immature technology,Insufficient detection of spyware,Insufficient resilience,Lack of mechanisms for authentication of app,Poor security awareness,Use of web application,Weak malware protection</v>
      </c>
      <c r="AI144" s="8" t="str">
        <f>VLOOKUP($B144,'raw data'!$A:$JI,$AF144+AI$2,FALSE())</f>
        <v>Very sure</v>
      </c>
      <c r="AJ144" s="8" t="str">
        <f>VLOOKUP($B144,'raw data'!$A:$JI,$AF144+AJ$2,FALSE())</f>
        <v>Very simple</v>
      </c>
      <c r="AK144" s="8" t="str">
        <f>VLOOKUP($B144,'raw data'!$A:$JI,$AF144+AK$2,FALSE())</f>
        <v>Unauthorized access to customer account via fake app,Unauthorized access to customer account via web application,Unauthorized transaction via web application</v>
      </c>
      <c r="AL144" s="8" t="str">
        <f>VLOOKUP($B144,'raw data'!$A:$JI,$AF144+AL$2,FALSE())</f>
        <v>Very sure</v>
      </c>
      <c r="AM144" s="8" t="str">
        <f>VLOOKUP($B144,'raw data'!$A:$JI,$AF144+AM$2,FALSE())</f>
        <v>Very simple</v>
      </c>
      <c r="AN144" s="8" t="str">
        <f>VLOOKUP($B144,'raw data'!$A:$JI,$AF144+AN$2,FALSE())</f>
        <v>Fake banking app offered on application store,Keylogger installed on computer,Sniffing of customer credentials,Spear-phishing attack on customers</v>
      </c>
      <c r="AO144" s="8" t="str">
        <f>VLOOKUP($B144,'raw data'!$A:$JI,$AF144+AO$2,FALSE())</f>
        <v>Very sure</v>
      </c>
      <c r="AP144" s="8" t="str">
        <f>VLOOKUP($B144,'raw data'!$A:$JI,$AF144+AP$2,FALSE())</f>
        <v>Simple</v>
      </c>
      <c r="AQ144" s="8" t="str">
        <f>VLOOKUP($B144,'raw data'!$A:$JI,$AF144+AQ$2,FALSE())</f>
        <v>Cyber criminal,Hacker</v>
      </c>
      <c r="AR144" s="8" t="str">
        <f>VLOOKUP($B144,'raw data'!$A:$JI,$AF144+AR$2,FALSE())</f>
        <v>Sure</v>
      </c>
      <c r="AS144" s="8" t="str">
        <f>VLOOKUP($B144,'raw data'!$A:$JI,$AF144+AS$2,FALSE())</f>
        <v>Simple</v>
      </c>
      <c r="AT144" s="8" t="str">
        <f>VLOOKUP($B144,'raw data'!$A:$JI,$AF144+AT$2,FALSE())</f>
        <v>Likely</v>
      </c>
      <c r="AU144" s="8" t="str">
        <f>VLOOKUP($B144,'raw data'!$A:$JI,$AF144+AU$2,FALSE())</f>
        <v>Not sure enough</v>
      </c>
      <c r="AV144" s="8" t="str">
        <f>VLOOKUP($B144,'raw data'!$A:$JI,$AF144+AV$2,FALSE())</f>
        <v>On average</v>
      </c>
      <c r="AW144" s="8" t="str">
        <f>VLOOKUP($B144,'raw data'!$A:$JI,$AF144+AW$2,FALSE())</f>
        <v>Immature technology,Insufficient detection of spyware,Insufficient resilience,Lack of mechanisms for authentication of app,Poor security awareness,Use of web application,Weak malware protection</v>
      </c>
      <c r="AX144" s="8" t="str">
        <f>VLOOKUP($B144,'raw data'!$A:$JI,$AF144+AX$2,FALSE())</f>
        <v>Very sure</v>
      </c>
      <c r="AY144" s="8" t="str">
        <f>VLOOKUP($B144,'raw data'!$A:$JI,$AF144+AY$2,FALSE())</f>
        <v>Very simple</v>
      </c>
      <c r="AZ144" s="8">
        <f>IF($G144="P1",ColumnsReferences!$B$9,ColumnsReferences!$C$9)</f>
        <v>99</v>
      </c>
      <c r="BA144" s="8">
        <f>VLOOKUP($B144,'raw data'!$A:$JI,$AZ144,FALSE())</f>
        <v>68.186999999999998</v>
      </c>
      <c r="BB144" s="8" t="str">
        <f>IF($G144="P2",VLOOKUP($B144,'raw data'!$A:$JI,$AZ144+2,FALSE()),"-99")</f>
        <v>-99</v>
      </c>
      <c r="BC144" s="8" t="str">
        <f>IF($G144="P1",VLOOKUP($B144,'raw data'!$A:$JI,$AZ144+BC$2,FALSE()),VLOOKUP($B144,'raw data'!$A:$JI,$AZ144+BC$2+1,FALSE()))</f>
        <v>Strongly agree</v>
      </c>
      <c r="BD144" s="8" t="str">
        <f>IF($G144="P1",VLOOKUP($B144,'raw data'!$A:$JI,$AZ144+BD$2,FALSE()),VLOOKUP($B144,'raw data'!$A:$JI,$AZ144+BD$2+1,FALSE()))</f>
        <v>Agree</v>
      </c>
      <c r="BE144" s="8" t="str">
        <f>IF($G144="P1",VLOOKUP($B144,'raw data'!$A:$JI,$AZ144+BE$2,FALSE()),VLOOKUP($B144,'raw data'!$A:$JI,$AZ144+BE$2+1,FALSE()))</f>
        <v>Agree</v>
      </c>
      <c r="BF144" s="8" t="str">
        <f>IF($G144="P1",VLOOKUP($B144,'raw data'!$A:$JI,$AZ144+BF$2,FALSE()),VLOOKUP($B144,'raw data'!$A:$JI,$AZ144+BF$2+1,FALSE()))</f>
        <v>Disagree</v>
      </c>
      <c r="BG144" s="8" t="str">
        <f>IF($G144="P1",VLOOKUP($B144,'raw data'!$A:$JI,$AZ144+BG$2,FALSE()),VLOOKUP($B144,'raw data'!$A:$JI,$AZ144+BG$2+1,FALSE()))</f>
        <v>Agree</v>
      </c>
      <c r="BH144" s="8" t="str">
        <f>IF($G144="P1",IF($E144="Tabular",VLOOKUP($B144,'raw data'!$A:$JI,$AZ144+BH$2+2,FALSE()),VLOOKUP($B144,'raw data'!$A:$JI,$AZ144+BH$2,FALSE())),"-99")</f>
        <v>Strongly agree</v>
      </c>
      <c r="BI144" s="8" t="str">
        <f>IF($G144="P2",IF($E144="Tabular",VLOOKUP($B144,'raw data'!$A:$JI,$AZ144+BI$2+2,FALSE()),VLOOKUP($B144,'raw data'!$A:$JI,$AZ144+BI$2,FALSE())),"-99")</f>
        <v>-99</v>
      </c>
      <c r="BJ144" s="8" t="str">
        <f>IF(G144="P1",IF($E144="Tabular",VLOOKUP($B144,'raw data'!$A:$JI,$AZ144+BJ$2+2,FALSE()),VLOOKUP($B144,'raw data'!$A:$JI,$AZ144+BJ$2,FALSE())),IF($E144="Tabular",VLOOKUP($B144,'raw data'!$A:$JI,$AZ144+BJ$2+3,FALSE()),VLOOKUP($B144,'raw data'!$A:$JI,$AZ144+BJ$2+1,FALSE())))</f>
        <v>Strongly agree</v>
      </c>
      <c r="BK144" s="8" t="str">
        <f>IF(G144="P1",VLOOKUP($B144,'raw data'!$A:$JI,$AZ144+BK$2,FALSE()),VLOOKUP($B144,'raw data'!$A:$JI,$AZ144+BK$2+1,FALSE()))</f>
        <v>Strongly agree</v>
      </c>
    </row>
    <row r="145" spans="1:63" x14ac:dyDescent="0.2">
      <c r="A145" s="8" t="str">
        <f t="shared" si="9"/>
        <v>R_3G9XXzSUjxdo3u1-P1</v>
      </c>
      <c r="B145" s="8" t="s">
        <v>1079</v>
      </c>
      <c r="C145" s="8">
        <f>VLOOKUP($B145,'raw data'!$A:$JI,7,FALSE())</f>
        <v>2512</v>
      </c>
      <c r="D145" s="8" t="str">
        <f>VLOOKUP($B145,'raw data'!$A:$JI,268,FALSE())</f>
        <v>UML-G2</v>
      </c>
      <c r="E145" s="8" t="str">
        <f t="shared" si="10"/>
        <v>UML</v>
      </c>
      <c r="F145" s="8" t="str">
        <f t="shared" si="11"/>
        <v>G2</v>
      </c>
      <c r="G145" s="10" t="s">
        <v>534</v>
      </c>
      <c r="H145" s="8">
        <f>VLOOKUP($B145,'raw data'!$A:$JI,21,FALSE())</f>
        <v>51.628</v>
      </c>
      <c r="I145" s="8">
        <f>VLOOKUP($B145,'raw data'!$A:$JI,26,FALSE())</f>
        <v>8.8670000000000009</v>
      </c>
      <c r="J145" s="8">
        <f>VLOOKUP($B145,'raw data'!$A:$JI,27+J$2,FALSE())</f>
        <v>20</v>
      </c>
      <c r="K145" s="8" t="str">
        <f>VLOOKUP($B145,'raw data'!$A:$JI,27+K$2,FALSE())</f>
        <v>Male</v>
      </c>
      <c r="L145" s="8" t="str">
        <f>VLOOKUP($B145,'raw data'!$A:$JI,27+L$2,FALSE())</f>
        <v>No</v>
      </c>
      <c r="M145" s="8" t="str">
        <f>VLOOKUP($B145,'raw data'!$A:$JI,27+M$2,FALSE())</f>
        <v>Advanced (C1)</v>
      </c>
      <c r="N145" s="8">
        <f>VLOOKUP($B145,'raw data'!$A:$JI,27+N$2,FALSE())</f>
        <v>2</v>
      </c>
      <c r="O145" s="8" t="str">
        <f>VLOOKUP($B145,'raw data'!$A:$JI,27+O$2,FALSE())</f>
        <v>Molecular science and technology, Chemistry</v>
      </c>
      <c r="P145" s="8" t="str">
        <f>VLOOKUP($B145,'raw data'!$A:$JI,27+P$2,FALSE())</f>
        <v>No</v>
      </c>
      <c r="Q145" s="8">
        <f>VLOOKUP($B145,'raw data'!$A:$JI,27+Q$2,FALSE())</f>
        <v>0</v>
      </c>
      <c r="R145" s="8">
        <f>VLOOKUP($B145,'raw data'!$A:$JI,27+R$2,FALSE())</f>
        <v>0</v>
      </c>
      <c r="S145" s="8" t="str">
        <f>VLOOKUP($B145,'raw data'!$A:$JI,27+S$2,FALSE())</f>
        <v>No</v>
      </c>
      <c r="T145" s="8">
        <f>VLOOKUP($B145,'raw data'!$A:$JI,27+T$2,FALSE())</f>
        <v>0</v>
      </c>
      <c r="U145" s="8" t="str">
        <f>VLOOKUP($B145,'raw data'!$A:$JI,27+U$2,FALSE())</f>
        <v>None</v>
      </c>
      <c r="V145" s="8">
        <f>VLOOKUP($B145,'raw data'!$A:$JI,27+V$2,FALSE())</f>
        <v>-99</v>
      </c>
      <c r="W145" s="8" t="str">
        <f>VLOOKUP($B145,'raw data'!$A:$JI,27+W$2,FALSE())</f>
        <v>Novice</v>
      </c>
      <c r="X145" s="8" t="str">
        <f>VLOOKUP($B145,'raw data'!$A:$JI,27+X$2,FALSE())</f>
        <v>Beginner</v>
      </c>
      <c r="Y145" s="8" t="str">
        <f>VLOOKUP($B145,'raw data'!$A:$JI,27+Y$2,FALSE())</f>
        <v>Beginner</v>
      </c>
      <c r="Z145" s="8" t="str">
        <f>VLOOKUP($B145,'raw data'!$A:$JI,27+Z$2,FALSE())</f>
        <v>Novice</v>
      </c>
      <c r="AA145" s="8" t="str">
        <f>VLOOKUP($B145,'raw data'!$A:$JI,27+AA$2,FALSE())</f>
        <v>Beginner</v>
      </c>
      <c r="AB145" s="8" t="str">
        <f>VLOOKUP($B145,'raw data'!$A:$JI,27+AB$2,FALSE())</f>
        <v>Novice</v>
      </c>
      <c r="AC145" s="8" t="str">
        <f>VLOOKUP($B145,'raw data'!$A:$JI,27+AC$2,FALSE())</f>
        <v>Novice</v>
      </c>
      <c r="AD145" s="8" t="str">
        <f>VLOOKUP($B145,'raw data'!$A:$JI,27+AD$2,FALSE())</f>
        <v>Novice</v>
      </c>
      <c r="AE145" s="8">
        <f>IF($G145="P1",VLOOKUP($B145,'raw data'!$A:$JI,ColumnsReferences!$B$2,FALSE()),VLOOKUP($B145,'raw data'!$A:$JI,ColumnsReferences!$C$2,FALSE()))</f>
        <v>382.26900000000001</v>
      </c>
      <c r="AF145" s="8">
        <f>IF($G145="P1",VLOOKUP($D145,ColumnsReferences!$A:$C,2,FALSE()),VLOOKUP($D145,ColumnsReferences!$A:$C,3,FALSE()))</f>
        <v>77</v>
      </c>
      <c r="AG145" s="8">
        <f>VLOOKUP($B145,'raw data'!$A:$JI,$AF145,FALSE())</f>
        <v>1039.6189999999999</v>
      </c>
      <c r="AH145" s="8" t="str">
        <f>VLOOKUP($B145,'raw data'!$A:$JI,$AF145+AH$2,FALSE())</f>
        <v>Lack of mechanisms for authentication of app,Weak malware protection</v>
      </c>
      <c r="AI145" s="8" t="str">
        <f>VLOOKUP($B145,'raw data'!$A:$JI,$AF145+AI$2,FALSE())</f>
        <v>Very sure</v>
      </c>
      <c r="AJ145" s="8" t="str">
        <f>VLOOKUP($B145,'raw data'!$A:$JI,$AF145+AJ$2,FALSE())</f>
        <v>Very simple</v>
      </c>
      <c r="AK145" s="8" t="str">
        <f>VLOOKUP($B145,'raw data'!$A:$JI,$AF145+AK$2,FALSE())</f>
        <v>Unauthorized access to customer account via fake app,Unauthorized access to customer account via web application,Unauthorized transaction via web application</v>
      </c>
      <c r="AL145" s="8" t="str">
        <f>VLOOKUP($B145,'raw data'!$A:$JI,$AF145+AL$2,FALSE())</f>
        <v>Sure enough</v>
      </c>
      <c r="AM145" s="8" t="str">
        <f>VLOOKUP($B145,'raw data'!$A:$JI,$AF145+AM$2,FALSE())</f>
        <v>Simple</v>
      </c>
      <c r="AN145" s="8" t="str">
        <f>VLOOKUP($B145,'raw data'!$A:$JI,$AF145+AN$2,FALSE())</f>
        <v>Fake banking app offered on application store,Keylogger installed on computer,Sniffing of customer credentials,Spear-phishing attack on customers</v>
      </c>
      <c r="AO145" s="8" t="str">
        <f>VLOOKUP($B145,'raw data'!$A:$JI,$AF145+AO$2,FALSE())</f>
        <v>Very sure</v>
      </c>
      <c r="AP145" s="8" t="str">
        <f>VLOOKUP($B145,'raw data'!$A:$JI,$AF145+AP$2,FALSE())</f>
        <v>Simple</v>
      </c>
      <c r="AQ145" s="8" t="str">
        <f>VLOOKUP($B145,'raw data'!$A:$JI,$AF145+AQ$2,FALSE())</f>
        <v>Cyber criminal,Hacker</v>
      </c>
      <c r="AR145" s="8" t="str">
        <f>VLOOKUP($B145,'raw data'!$A:$JI,$AF145+AR$2,FALSE())</f>
        <v>Very sure</v>
      </c>
      <c r="AS145" s="8" t="str">
        <f>VLOOKUP($B145,'raw data'!$A:$JI,$AF145+AS$2,FALSE())</f>
        <v>Very simple</v>
      </c>
      <c r="AT145" s="8" t="str">
        <f>VLOOKUP($B145,'raw data'!$A:$JI,$AF145+AT$2,FALSE())</f>
        <v>Minor</v>
      </c>
      <c r="AU145" s="8" t="str">
        <f>VLOOKUP($B145,'raw data'!$A:$JI,$AF145+AU$2,FALSE())</f>
        <v>Very sure</v>
      </c>
      <c r="AV145" s="8" t="str">
        <f>VLOOKUP($B145,'raw data'!$A:$JI,$AF145+AV$2,FALSE())</f>
        <v>Very simple</v>
      </c>
      <c r="AW145" s="8" t="str">
        <f>VLOOKUP($B145,'raw data'!$A:$JI,$AF145+AW$2,FALSE())</f>
        <v>Insufficient resilience,Poor security awareness,Use of web application,Weak malware protection</v>
      </c>
      <c r="AX145" s="8" t="str">
        <f>VLOOKUP($B145,'raw data'!$A:$JI,$AF145+AX$2,FALSE())</f>
        <v>Sure</v>
      </c>
      <c r="AY145" s="8" t="str">
        <f>VLOOKUP($B145,'raw data'!$A:$JI,$AF145+AY$2,FALSE())</f>
        <v>Simple</v>
      </c>
      <c r="AZ145" s="8">
        <f>IF($G145="P1",ColumnsReferences!$B$9,ColumnsReferences!$C$9)</f>
        <v>99</v>
      </c>
      <c r="BA145" s="8">
        <f>VLOOKUP($B145,'raw data'!$A:$JI,$AZ145,FALSE())</f>
        <v>32.305999999999997</v>
      </c>
      <c r="BB145" s="8" t="str">
        <f>IF($G145="P2",VLOOKUP($B145,'raw data'!$A:$JI,$AZ145+2,FALSE()),"-99")</f>
        <v>-99</v>
      </c>
      <c r="BC145" s="8" t="str">
        <f>IF($G145="P1",VLOOKUP($B145,'raw data'!$A:$JI,$AZ145+BC$2,FALSE()),VLOOKUP($B145,'raw data'!$A:$JI,$AZ145+BC$2+1,FALSE()))</f>
        <v>Strongly agree</v>
      </c>
      <c r="BD145" s="8" t="str">
        <f>IF($G145="P1",VLOOKUP($B145,'raw data'!$A:$JI,$AZ145+BD$2,FALSE()),VLOOKUP($B145,'raw data'!$A:$JI,$AZ145+BD$2+1,FALSE()))</f>
        <v>Agree</v>
      </c>
      <c r="BE145" s="8" t="str">
        <f>IF($G145="P1",VLOOKUP($B145,'raw data'!$A:$JI,$AZ145+BE$2,FALSE()),VLOOKUP($B145,'raw data'!$A:$JI,$AZ145+BE$2+1,FALSE()))</f>
        <v>Strongly agree</v>
      </c>
      <c r="BF145" s="8" t="str">
        <f>IF($G145="P1",VLOOKUP($B145,'raw data'!$A:$JI,$AZ145+BF$2,FALSE()),VLOOKUP($B145,'raw data'!$A:$JI,$AZ145+BF$2+1,FALSE()))</f>
        <v>Strongly agree</v>
      </c>
      <c r="BG145" s="8" t="str">
        <f>IF($G145="P1",VLOOKUP($B145,'raw data'!$A:$JI,$AZ145+BG$2,FALSE()),VLOOKUP($B145,'raw data'!$A:$JI,$AZ145+BG$2+1,FALSE()))</f>
        <v>Strongly agree</v>
      </c>
      <c r="BH145" s="8" t="str">
        <f>IF($G145="P1",IF($E145="Tabular",VLOOKUP($B145,'raw data'!$A:$JI,$AZ145+BH$2+2,FALSE()),VLOOKUP($B145,'raw data'!$A:$JI,$AZ145+BH$2,FALSE())),"-99")</f>
        <v>Strongly agree</v>
      </c>
      <c r="BI145" s="8" t="str">
        <f>IF($G145="P2",IF($E145="Tabular",VLOOKUP($B145,'raw data'!$A:$JI,$AZ145+BI$2+2,FALSE()),VLOOKUP($B145,'raw data'!$A:$JI,$AZ145+BI$2,FALSE())),"-99")</f>
        <v>-99</v>
      </c>
      <c r="BJ145" s="8" t="str">
        <f>IF(G145="P1",IF($E145="Tabular",VLOOKUP($B145,'raw data'!$A:$JI,$AZ145+BJ$2+2,FALSE()),VLOOKUP($B145,'raw data'!$A:$JI,$AZ145+BJ$2,FALSE())),IF($E145="Tabular",VLOOKUP($B145,'raw data'!$A:$JI,$AZ145+BJ$2+3,FALSE()),VLOOKUP($B145,'raw data'!$A:$JI,$AZ145+BJ$2+1,FALSE())))</f>
        <v>Strongly agree</v>
      </c>
      <c r="BK145" s="8" t="str">
        <f>IF(G145="P1",VLOOKUP($B145,'raw data'!$A:$JI,$AZ145+BK$2,FALSE()),VLOOKUP($B145,'raw data'!$A:$JI,$AZ145+BK$2+1,FALSE()))</f>
        <v>Agree</v>
      </c>
    </row>
    <row r="146" spans="1:63" x14ac:dyDescent="0.2">
      <c r="A146" s="8" t="str">
        <f t="shared" si="9"/>
        <v>R_p5zpcU24y2FCeyZ-P1</v>
      </c>
      <c r="B146" s="8" t="s">
        <v>1082</v>
      </c>
      <c r="C146" s="8">
        <f>VLOOKUP($B146,'raw data'!$A:$JI,7,FALSE())</f>
        <v>2524</v>
      </c>
      <c r="D146" s="8" t="str">
        <f>VLOOKUP($B146,'raw data'!$A:$JI,268,FALSE())</f>
        <v>CORAS-G1</v>
      </c>
      <c r="E146" s="8" t="str">
        <f t="shared" si="10"/>
        <v>CORAS</v>
      </c>
      <c r="F146" s="8" t="str">
        <f t="shared" si="11"/>
        <v>G1</v>
      </c>
      <c r="G146" s="8" t="s">
        <v>534</v>
      </c>
      <c r="H146" s="8">
        <f>VLOOKUP($B146,'raw data'!$A:$JI,21,FALSE())</f>
        <v>73.674000000000007</v>
      </c>
      <c r="I146" s="8">
        <f>VLOOKUP($B146,'raw data'!$A:$JI,26,FALSE())</f>
        <v>7.1669999999999998</v>
      </c>
      <c r="J146" s="8">
        <f>VLOOKUP($B146,'raw data'!$A:$JI,27+J$2,FALSE())</f>
        <v>20</v>
      </c>
      <c r="K146" s="8" t="str">
        <f>VLOOKUP($B146,'raw data'!$A:$JI,27+K$2,FALSE())</f>
        <v>Female</v>
      </c>
      <c r="L146" s="8" t="str">
        <f>VLOOKUP($B146,'raw data'!$A:$JI,27+L$2,FALSE())</f>
        <v>No</v>
      </c>
      <c r="M146" s="8" t="str">
        <f>VLOOKUP($B146,'raw data'!$A:$JI,27+M$2,FALSE())</f>
        <v>Advanced (C1)</v>
      </c>
      <c r="N146" s="8">
        <f>VLOOKUP($B146,'raw data'!$A:$JI,27+N$2,FALSE())</f>
        <v>3</v>
      </c>
      <c r="O146" s="8" t="str">
        <f>VLOOKUP($B146,'raw data'!$A:$JI,27+O$2,FALSE())</f>
        <v>Area Studies, International Relations, SSJ Minor</v>
      </c>
      <c r="P146" s="8" t="str">
        <f>VLOOKUP($B146,'raw data'!$A:$JI,27+P$2,FALSE())</f>
        <v>Yes</v>
      </c>
      <c r="Q146" s="8">
        <f>VLOOKUP($B146,'raw data'!$A:$JI,27+Q$2,FALSE())</f>
        <v>2</v>
      </c>
      <c r="R146" s="8" t="str">
        <f>VLOOKUP($B146,'raw data'!$A:$JI,27+R$2,FALSE())</f>
        <v>Communication with people and/ or governmental/ international institutions , Service Sector, Systemizing and archiving information, Conducting of reports</v>
      </c>
      <c r="S146" s="8" t="str">
        <f>VLOOKUP($B146,'raw data'!$A:$JI,27+S$2,FALSE())</f>
        <v>No</v>
      </c>
      <c r="T146" s="8">
        <f>VLOOKUP($B146,'raw data'!$A:$JI,27+T$2,FALSE())</f>
        <v>0</v>
      </c>
      <c r="U146" s="8" t="str">
        <f>VLOOKUP($B146,'raw data'!$A:$JI,27+U$2,FALSE())</f>
        <v>None</v>
      </c>
      <c r="V146" s="8">
        <f>VLOOKUP($B146,'raw data'!$A:$JI,27+V$2,FALSE())</f>
        <v>-99</v>
      </c>
      <c r="W146" s="8" t="str">
        <f>VLOOKUP($B146,'raw data'!$A:$JI,27+W$2,FALSE())</f>
        <v>Novice</v>
      </c>
      <c r="X146" s="8" t="str">
        <f>VLOOKUP($B146,'raw data'!$A:$JI,27+X$2,FALSE())</f>
        <v>Beginner</v>
      </c>
      <c r="Y146" s="8" t="str">
        <f>VLOOKUP($B146,'raw data'!$A:$JI,27+Y$2,FALSE())</f>
        <v>Novice</v>
      </c>
      <c r="Z146" s="8" t="str">
        <f>VLOOKUP($B146,'raw data'!$A:$JI,27+Z$2,FALSE())</f>
        <v>Novice</v>
      </c>
      <c r="AA146" s="8" t="str">
        <f>VLOOKUP($B146,'raw data'!$A:$JI,27+AA$2,FALSE())</f>
        <v>Novice</v>
      </c>
      <c r="AB146" s="8" t="str">
        <f>VLOOKUP($B146,'raw data'!$A:$JI,27+AB$2,FALSE())</f>
        <v>Novice</v>
      </c>
      <c r="AC146" s="8" t="str">
        <f>VLOOKUP($B146,'raw data'!$A:$JI,27+AC$2,FALSE())</f>
        <v>Novice</v>
      </c>
      <c r="AD146" s="8" t="str">
        <f>VLOOKUP($B146,'raw data'!$A:$JI,27+AD$2,FALSE())</f>
        <v>Novice</v>
      </c>
      <c r="AE146" s="8">
        <f>IF($G146="P1",VLOOKUP($B146,'raw data'!$A:$JI,ColumnsReferences!$B$2,FALSE()),VLOOKUP($B146,'raw data'!$A:$JI,ColumnsReferences!$C$2,FALSE()))</f>
        <v>382.18700000000001</v>
      </c>
      <c r="AF146" s="8">
        <f>IF($G146="P1",VLOOKUP($D146,ColumnsReferences!$A:$C,2,FALSE()),VLOOKUP($D146,ColumnsReferences!$A:$C,3,FALSE()))</f>
        <v>55</v>
      </c>
      <c r="AG146" s="8">
        <f>VLOOKUP($B146,'raw data'!$A:$JI,$AF146,FALSE())</f>
        <v>854.98699999999997</v>
      </c>
      <c r="AH146" s="8" t="str">
        <f>VLOOKUP($B146,'raw data'!$A:$JI,$AF146+AH$2,FALSE())</f>
        <v>Hacker,System failure</v>
      </c>
      <c r="AI146" s="8" t="str">
        <f>VLOOKUP($B146,'raw data'!$A:$JI,$AF146+AI$2,FALSE())</f>
        <v>Sure enough</v>
      </c>
      <c r="AJ146" s="8" t="str">
        <f>VLOOKUP($B146,'raw data'!$A:$JI,$AF146+AJ$2,FALSE())</f>
        <v>Difficult</v>
      </c>
      <c r="AK146" s="8" t="str">
        <f>VLOOKUP($B146,'raw data'!$A:$JI,$AF146+AK$2,FALSE())</f>
        <v>Availability of service</v>
      </c>
      <c r="AL146" s="8" t="str">
        <f>VLOOKUP($B146,'raw data'!$A:$JI,$AF146+AL$2,FALSE())</f>
        <v>Very sure</v>
      </c>
      <c r="AM146" s="8" t="str">
        <f>VLOOKUP($B146,'raw data'!$A:$JI,$AF146+AM$2,FALSE())</f>
        <v>Simple</v>
      </c>
      <c r="AN146" s="8" t="str">
        <f>VLOOKUP($B146,'raw data'!$A:$JI,$AF146+AN$2,FALSE())</f>
        <v>Regularly inform customers about security best practices</v>
      </c>
      <c r="AO146" s="8" t="str">
        <f>VLOOKUP($B146,'raw data'!$A:$JI,$AF146+AO$2,FALSE())</f>
        <v>Sure enough</v>
      </c>
      <c r="AP146" s="8" t="str">
        <f>VLOOKUP($B146,'raw data'!$A:$JI,$AF146+AP$2,FALSE())</f>
        <v>On average</v>
      </c>
      <c r="AQ146" s="8" t="str">
        <f>VLOOKUP($B146,'raw data'!$A:$JI,$AF146+AQ$2,FALSE())</f>
        <v>Cyber criminal</v>
      </c>
      <c r="AR146" s="8" t="str">
        <f>VLOOKUP($B146,'raw data'!$A:$JI,$AF146+AR$2,FALSE())</f>
        <v>Unsure</v>
      </c>
      <c r="AS146" s="8" t="str">
        <f>VLOOKUP($B146,'raw data'!$A:$JI,$AF146+AS$2,FALSE())</f>
        <v>On average</v>
      </c>
      <c r="AT146" s="8" t="str">
        <f>VLOOKUP($B146,'raw data'!$A:$JI,$AF146+AT$2,FALSE())</f>
        <v>Online banking service goes down,Unauthorized transaction via web application</v>
      </c>
      <c r="AU146" s="8" t="str">
        <f>VLOOKUP($B146,'raw data'!$A:$JI,$AF146+AU$2,FALSE())</f>
        <v>Sure enough</v>
      </c>
      <c r="AV146" s="8" t="str">
        <f>VLOOKUP($B146,'raw data'!$A:$JI,$AF146+AV$2,FALSE())</f>
        <v>On average</v>
      </c>
      <c r="AW146" s="8" t="str">
        <f>VLOOKUP($B146,'raw data'!$A:$JI,$AF146+AW$2,FALSE())</f>
        <v>Customer's browser infected by Trojan,Smartphone infected by malware</v>
      </c>
      <c r="AX146" s="8" t="str">
        <f>VLOOKUP($B146,'raw data'!$A:$JI,$AF146+AX$2,FALSE())</f>
        <v>Sure enough</v>
      </c>
      <c r="AY146" s="8" t="str">
        <f>VLOOKUP($B146,'raw data'!$A:$JI,$AF146+AY$2,FALSE())</f>
        <v>On average</v>
      </c>
      <c r="AZ146" s="8">
        <f>IF($G146="P1",ColumnsReferences!$B$9,ColumnsReferences!$C$9)</f>
        <v>99</v>
      </c>
      <c r="BA146" s="8">
        <f>VLOOKUP($B146,'raw data'!$A:$JI,$AZ146,FALSE())</f>
        <v>49.441000000000003</v>
      </c>
      <c r="BB146" s="8" t="str">
        <f>IF($G146="P2",VLOOKUP($B146,'raw data'!$A:$JI,$AZ146+2,FALSE()),"-99")</f>
        <v>-99</v>
      </c>
      <c r="BC146" s="8" t="str">
        <f>IF($G146="P1",VLOOKUP($B146,'raw data'!$A:$JI,$AZ146+BC$2,FALSE()),VLOOKUP($B146,'raw data'!$A:$JI,$AZ146+BC$2+1,FALSE()))</f>
        <v>Not certain</v>
      </c>
      <c r="BD146" s="8" t="str">
        <f>IF($G146="P1",VLOOKUP($B146,'raw data'!$A:$JI,$AZ146+BD$2,FALSE()),VLOOKUP($B146,'raw data'!$A:$JI,$AZ146+BD$2+1,FALSE()))</f>
        <v>Disagree</v>
      </c>
      <c r="BE146" s="8" t="str">
        <f>IF($G146="P1",VLOOKUP($B146,'raw data'!$A:$JI,$AZ146+BE$2,FALSE()),VLOOKUP($B146,'raw data'!$A:$JI,$AZ146+BE$2+1,FALSE()))</f>
        <v>Strongly disagree</v>
      </c>
      <c r="BF146" s="8" t="str">
        <f>IF($G146="P1",VLOOKUP($B146,'raw data'!$A:$JI,$AZ146+BF$2,FALSE()),VLOOKUP($B146,'raw data'!$A:$JI,$AZ146+BF$2+1,FALSE()))</f>
        <v>Disagree</v>
      </c>
      <c r="BG146" s="8" t="str">
        <f>IF($G146="P1",VLOOKUP($B146,'raw data'!$A:$JI,$AZ146+BG$2,FALSE()),VLOOKUP($B146,'raw data'!$A:$JI,$AZ146+BG$2+1,FALSE()))</f>
        <v>Not certain</v>
      </c>
      <c r="BH146" s="8" t="str">
        <f>IF($G146="P1",IF($E146="Tabular",VLOOKUP($B146,'raw data'!$A:$JI,$AZ146+BH$2+2,FALSE()),VLOOKUP($B146,'raw data'!$A:$JI,$AZ146+BH$2,FALSE())),"-99")</f>
        <v>Agree</v>
      </c>
      <c r="BI146" s="8" t="str">
        <f>IF($G146="P2",IF($E146="Tabular",VLOOKUP($B146,'raw data'!$A:$JI,$AZ146+BI$2+2,FALSE()),VLOOKUP($B146,'raw data'!$A:$JI,$AZ146+BI$2,FALSE())),"-99")</f>
        <v>-99</v>
      </c>
      <c r="BJ146" s="8" t="str">
        <f>IF(G146="P1",IF($E146="Tabular",VLOOKUP($B146,'raw data'!$A:$JI,$AZ146+BJ$2+2,FALSE()),VLOOKUP($B146,'raw data'!$A:$JI,$AZ146+BJ$2,FALSE())),IF($E146="Tabular",VLOOKUP($B146,'raw data'!$A:$JI,$AZ146+BJ$2+3,FALSE()),VLOOKUP($B146,'raw data'!$A:$JI,$AZ146+BJ$2+1,FALSE())))</f>
        <v>Strongly disagree</v>
      </c>
      <c r="BK146" s="8" t="str">
        <f>IF(G146="P1",VLOOKUP($B146,'raw data'!$A:$JI,$AZ146+BK$2,FALSE()),VLOOKUP($B146,'raw data'!$A:$JI,$AZ146+BK$2+1,FALSE()))</f>
        <v>Not certain</v>
      </c>
    </row>
    <row r="147" spans="1:63" x14ac:dyDescent="0.2">
      <c r="A147" s="8" t="str">
        <f t="shared" si="9"/>
        <v>R_2QYfobL48T40mM4-P1</v>
      </c>
      <c r="B147" s="8" t="s">
        <v>1090</v>
      </c>
      <c r="C147" s="8">
        <f>VLOOKUP($B147,'raw data'!$A:$JI,7,FALSE())</f>
        <v>2545</v>
      </c>
      <c r="D147" s="8" t="str">
        <f>VLOOKUP($B147,'raw data'!$A:$JI,268,FALSE())</f>
        <v>Tabular-G2</v>
      </c>
      <c r="E147" s="8" t="str">
        <f t="shared" si="10"/>
        <v>Tabular</v>
      </c>
      <c r="F147" s="8" t="str">
        <f t="shared" si="11"/>
        <v>G2</v>
      </c>
      <c r="G147" s="10" t="s">
        <v>534</v>
      </c>
      <c r="H147" s="8">
        <f>VLOOKUP($B147,'raw data'!$A:$JI,21,FALSE())</f>
        <v>142.702</v>
      </c>
      <c r="I147" s="8">
        <f>VLOOKUP($B147,'raw data'!$A:$JI,26,FALSE())</f>
        <v>8.5709999999999997</v>
      </c>
      <c r="J147" s="8">
        <f>VLOOKUP($B147,'raw data'!$A:$JI,27+J$2,FALSE())</f>
        <v>20</v>
      </c>
      <c r="K147" s="8" t="str">
        <f>VLOOKUP($B147,'raw data'!$A:$JI,27+K$2,FALSE())</f>
        <v>Male</v>
      </c>
      <c r="L147" s="8" t="str">
        <f>VLOOKUP($B147,'raw data'!$A:$JI,27+L$2,FALSE())</f>
        <v>No</v>
      </c>
      <c r="M147" s="8" t="str">
        <f>VLOOKUP($B147,'raw data'!$A:$JI,27+M$2,FALSE())</f>
        <v>Intermediate (B1)</v>
      </c>
      <c r="N147" s="8">
        <f>VLOOKUP($B147,'raw data'!$A:$JI,27+N$2,FALSE())</f>
        <v>5</v>
      </c>
      <c r="O147" s="8" t="str">
        <f>VLOOKUP($B147,'raw data'!$A:$JI,27+O$2,FALSE())</f>
        <v>Mechanical engineering</v>
      </c>
      <c r="P147" s="8" t="str">
        <f>VLOOKUP($B147,'raw data'!$A:$JI,27+P$2,FALSE())</f>
        <v>No</v>
      </c>
      <c r="Q147" s="8">
        <f>VLOOKUP($B147,'raw data'!$A:$JI,27+Q$2,FALSE())</f>
        <v>0</v>
      </c>
      <c r="R147" s="8">
        <f>VLOOKUP($B147,'raw data'!$A:$JI,27+R$2,FALSE())</f>
        <v>0</v>
      </c>
      <c r="S147" s="8" t="str">
        <f>VLOOKUP($B147,'raw data'!$A:$JI,27+S$2,FALSE())</f>
        <v>No</v>
      </c>
      <c r="T147" s="8">
        <f>VLOOKUP($B147,'raw data'!$A:$JI,27+T$2,FALSE())</f>
        <v>0</v>
      </c>
      <c r="U147" s="8" t="str">
        <f>VLOOKUP($B147,'raw data'!$A:$JI,27+U$2,FALSE())</f>
        <v>None</v>
      </c>
      <c r="V147" s="8">
        <f>VLOOKUP($B147,'raw data'!$A:$JI,27+V$2,FALSE())</f>
        <v>-99</v>
      </c>
      <c r="W147" s="8" t="str">
        <f>VLOOKUP($B147,'raw data'!$A:$JI,27+W$2,FALSE())</f>
        <v>Novice</v>
      </c>
      <c r="X147" s="8" t="str">
        <f>VLOOKUP($B147,'raw data'!$A:$JI,27+X$2,FALSE())</f>
        <v>Novice</v>
      </c>
      <c r="Y147" s="8" t="str">
        <f>VLOOKUP($B147,'raw data'!$A:$JI,27+Y$2,FALSE())</f>
        <v>Novice</v>
      </c>
      <c r="Z147" s="8" t="str">
        <f>VLOOKUP($B147,'raw data'!$A:$JI,27+Z$2,FALSE())</f>
        <v>Novice</v>
      </c>
      <c r="AA147" s="8" t="str">
        <f>VLOOKUP($B147,'raw data'!$A:$JI,27+AA$2,FALSE())</f>
        <v>Novice</v>
      </c>
      <c r="AB147" s="8" t="str">
        <f>VLOOKUP($B147,'raw data'!$A:$JI,27+AB$2,FALSE())</f>
        <v>Beginner</v>
      </c>
      <c r="AC147" s="8" t="str">
        <f>VLOOKUP($B147,'raw data'!$A:$JI,27+AC$2,FALSE())</f>
        <v>Novice</v>
      </c>
      <c r="AD147" s="8" t="str">
        <f>VLOOKUP($B147,'raw data'!$A:$JI,27+AD$2,FALSE())</f>
        <v>Competent</v>
      </c>
      <c r="AE147" s="8">
        <f>IF($G147="P1",VLOOKUP($B147,'raw data'!$A:$JI,ColumnsReferences!$B$2,FALSE()),VLOOKUP($B147,'raw data'!$A:$JI,ColumnsReferences!$C$2,FALSE()))</f>
        <v>429.15199999999999</v>
      </c>
      <c r="AF147" s="8">
        <f>IF($G147="P1",VLOOKUP($D147,ColumnsReferences!$A:$C,2,FALSE()),VLOOKUP($D147,ColumnsReferences!$A:$C,3,FALSE()))</f>
        <v>203</v>
      </c>
      <c r="AG147" s="8">
        <f>VLOOKUP($B147,'raw data'!$A:$JI,$AF147,FALSE())</f>
        <v>1071.2090000000001</v>
      </c>
      <c r="AH147" s="8" t="str">
        <f>VLOOKUP($B147,'raw data'!$A:$JI,$AF147+AH$2,FALSE())</f>
        <v>Lack of mechanisms for authentication of app,Weak malware protection</v>
      </c>
      <c r="AI147" s="8" t="str">
        <f>VLOOKUP($B147,'raw data'!$A:$JI,$AF147+AI$2,FALSE())</f>
        <v>Very sure</v>
      </c>
      <c r="AJ147" s="8" t="str">
        <f>VLOOKUP($B147,'raw data'!$A:$JI,$AF147+AJ$2,FALSE())</f>
        <v>Simple</v>
      </c>
      <c r="AK147" s="8" t="str">
        <f>VLOOKUP($B147,'raw data'!$A:$JI,$AF147+AK$2,FALSE())</f>
        <v>Unauthorized access to customer account via web application,Unauthorized transaction via web application</v>
      </c>
      <c r="AL147" s="8" t="str">
        <f>VLOOKUP($B147,'raw data'!$A:$JI,$AF147+AL$2,FALSE())</f>
        <v>Very sure</v>
      </c>
      <c r="AM147" s="8" t="str">
        <f>VLOOKUP($B147,'raw data'!$A:$JI,$AF147+AM$2,FALSE())</f>
        <v>Simple</v>
      </c>
      <c r="AN147" s="8" t="str">
        <f>VLOOKUP($B147,'raw data'!$A:$JI,$AF147+AN$2,FALSE())</f>
        <v>Fake banking app offered on application store and this leads to sniffing customer credentials,Keylogger installed on customer's computer leads to sniffing customer credentials,Spear-phishing attack on customers leads to sniffing customer credentials</v>
      </c>
      <c r="AO147" s="8" t="str">
        <f>VLOOKUP($B147,'raw data'!$A:$JI,$AF147+AO$2,FALSE())</f>
        <v>Very sure</v>
      </c>
      <c r="AP147" s="8" t="str">
        <f>VLOOKUP($B147,'raw data'!$A:$JI,$AF147+AP$2,FALSE())</f>
        <v>Simple</v>
      </c>
      <c r="AQ147" s="8" t="str">
        <f>VLOOKUP($B147,'raw data'!$A:$JI,$AF147+AQ$2,FALSE())</f>
        <v>Cyber criminal,Hacker</v>
      </c>
      <c r="AR147" s="8" t="str">
        <f>VLOOKUP($B147,'raw data'!$A:$JI,$AF147+AR$2,FALSE())</f>
        <v>Sure</v>
      </c>
      <c r="AS147" s="8" t="str">
        <f>VLOOKUP($B147,'raw data'!$A:$JI,$AF147+AS$2,FALSE())</f>
        <v>Simple</v>
      </c>
      <c r="AT147" s="8" t="str">
        <f>VLOOKUP($B147,'raw data'!$A:$JI,$AF147+AT$2,FALSE())</f>
        <v>Likely</v>
      </c>
      <c r="AU147" s="8" t="str">
        <f>VLOOKUP($B147,'raw data'!$A:$JI,$AF147+AU$2,FALSE())</f>
        <v>Sure</v>
      </c>
      <c r="AV147" s="8" t="str">
        <f>VLOOKUP($B147,'raw data'!$A:$JI,$AF147+AV$2,FALSE())</f>
        <v>On average</v>
      </c>
      <c r="AW147" s="8" t="str">
        <f>VLOOKUP($B147,'raw data'!$A:$JI,$AF147+AW$2,FALSE())</f>
        <v>Insufficient resilience,Poor security awareness,Use of web application,Weak malware protection</v>
      </c>
      <c r="AX147" s="8" t="str">
        <f>VLOOKUP($B147,'raw data'!$A:$JI,$AF147+AX$2,FALSE())</f>
        <v>Very sure</v>
      </c>
      <c r="AY147" s="8" t="str">
        <f>VLOOKUP($B147,'raw data'!$A:$JI,$AF147+AY$2,FALSE())</f>
        <v>Very simple</v>
      </c>
      <c r="AZ147" s="8">
        <f>IF($G147="P1",ColumnsReferences!$B$9,ColumnsReferences!$C$9)</f>
        <v>99</v>
      </c>
      <c r="BA147" s="8">
        <f>VLOOKUP($B147,'raw data'!$A:$JI,$AZ147,FALSE())</f>
        <v>55.868000000000002</v>
      </c>
      <c r="BB147" s="8" t="str">
        <f>IF($G147="P2",VLOOKUP($B147,'raw data'!$A:$JI,$AZ147+2,FALSE()),"-99")</f>
        <v>-99</v>
      </c>
      <c r="BC147" s="8" t="str">
        <f>IF($G147="P1",VLOOKUP($B147,'raw data'!$A:$JI,$AZ147+BC$2,FALSE()),VLOOKUP($B147,'raw data'!$A:$JI,$AZ147+BC$2+1,FALSE()))</f>
        <v>Strongly agree</v>
      </c>
      <c r="BD147" s="8" t="str">
        <f>IF($G147="P1",VLOOKUP($B147,'raw data'!$A:$JI,$AZ147+BD$2,FALSE()),VLOOKUP($B147,'raw data'!$A:$JI,$AZ147+BD$2+1,FALSE()))</f>
        <v>Strongly agree</v>
      </c>
      <c r="BE147" s="8" t="str">
        <f>IF($G147="P1",VLOOKUP($B147,'raw data'!$A:$JI,$AZ147+BE$2,FALSE()),VLOOKUP($B147,'raw data'!$A:$JI,$AZ147+BE$2+1,FALSE()))</f>
        <v>Strongly agree</v>
      </c>
      <c r="BF147" s="8" t="str">
        <f>IF($G147="P1",VLOOKUP($B147,'raw data'!$A:$JI,$AZ147+BF$2,FALSE()),VLOOKUP($B147,'raw data'!$A:$JI,$AZ147+BF$2+1,FALSE()))</f>
        <v>Agree</v>
      </c>
      <c r="BG147" s="8" t="str">
        <f>IF($G147="P1",VLOOKUP($B147,'raw data'!$A:$JI,$AZ147+BG$2,FALSE()),VLOOKUP($B147,'raw data'!$A:$JI,$AZ147+BG$2+1,FALSE()))</f>
        <v>Agree</v>
      </c>
      <c r="BH147" s="8" t="str">
        <f>IF($G147="P1",IF($E147="Tabular",VLOOKUP($B147,'raw data'!$A:$JI,$AZ147+BH$2+2,FALSE()),VLOOKUP($B147,'raw data'!$A:$JI,$AZ147+BH$2,FALSE())),"-99")</f>
        <v>Not certain</v>
      </c>
      <c r="BI147" s="8" t="str">
        <f>IF($G147="P2",IF($E147="Tabular",VLOOKUP($B147,'raw data'!$A:$JI,$AZ147+BI$2+2,FALSE()),VLOOKUP($B147,'raw data'!$A:$JI,$AZ147+BI$2,FALSE())),"-99")</f>
        <v>-99</v>
      </c>
      <c r="BJ147" s="8" t="str">
        <f>IF(G147="P1",IF($E147="Tabular",VLOOKUP($B147,'raw data'!$A:$JI,$AZ147+BJ$2+2,FALSE()),VLOOKUP($B147,'raw data'!$A:$JI,$AZ147+BJ$2,FALSE())),IF($E147="Tabular",VLOOKUP($B147,'raw data'!$A:$JI,$AZ147+BJ$2+3,FALSE()),VLOOKUP($B147,'raw data'!$A:$JI,$AZ147+BJ$2+1,FALSE())))</f>
        <v>Agree</v>
      </c>
      <c r="BK147" s="8" t="str">
        <f>IF(G147="P1",VLOOKUP($B147,'raw data'!$A:$JI,$AZ147+BK$2,FALSE()),VLOOKUP($B147,'raw data'!$A:$JI,$AZ147+BK$2+1,FALSE()))</f>
        <v>Not certain</v>
      </c>
    </row>
    <row r="148" spans="1:63" x14ac:dyDescent="0.2">
      <c r="A148" s="8" t="str">
        <f t="shared" si="9"/>
        <v>R_3IWT299qCYzyfy6-P1</v>
      </c>
      <c r="B148" s="8" t="s">
        <v>1094</v>
      </c>
      <c r="C148" s="8">
        <f>VLOOKUP($B148,'raw data'!$A:$JI,7,FALSE())</f>
        <v>2483</v>
      </c>
      <c r="D148" s="8" t="str">
        <f>VLOOKUP($B148,'raw data'!$A:$JI,268,FALSE())</f>
        <v>CORAS-G1</v>
      </c>
      <c r="E148" s="8" t="str">
        <f t="shared" si="10"/>
        <v>CORAS</v>
      </c>
      <c r="F148" s="8" t="str">
        <f t="shared" si="11"/>
        <v>G1</v>
      </c>
      <c r="G148" s="8" t="s">
        <v>534</v>
      </c>
      <c r="H148" s="8">
        <f>VLOOKUP($B148,'raw data'!$A:$JI,21,FALSE())</f>
        <v>36.604999999999997</v>
      </c>
      <c r="I148" s="8">
        <f>VLOOKUP($B148,'raw data'!$A:$JI,26,FALSE())</f>
        <v>4.9800000000000004</v>
      </c>
      <c r="J148" s="8">
        <f>VLOOKUP($B148,'raw data'!$A:$JI,27+J$2,FALSE())</f>
        <v>23</v>
      </c>
      <c r="K148" s="8" t="str">
        <f>VLOOKUP($B148,'raw data'!$A:$JI,27+K$2,FALSE())</f>
        <v>Male</v>
      </c>
      <c r="L148" s="8" t="str">
        <f>VLOOKUP($B148,'raw data'!$A:$JI,27+L$2,FALSE())</f>
        <v>No</v>
      </c>
      <c r="M148" s="8" t="str">
        <f>VLOOKUP($B148,'raw data'!$A:$JI,27+M$2,FALSE())</f>
        <v>Intermediate (B1)</v>
      </c>
      <c r="N148" s="8">
        <f>VLOOKUP($B148,'raw data'!$A:$JI,27+N$2,FALSE())</f>
        <v>5</v>
      </c>
      <c r="O148" s="8" t="str">
        <f>VLOOKUP($B148,'raw data'!$A:$JI,27+O$2,FALSE())</f>
        <v>Architecture, Real Estate Management</v>
      </c>
      <c r="P148" s="8" t="str">
        <f>VLOOKUP($B148,'raw data'!$A:$JI,27+P$2,FALSE())</f>
        <v>Yes</v>
      </c>
      <c r="Q148" s="8">
        <f>VLOOKUP($B148,'raw data'!$A:$JI,27+Q$2,FALSE())</f>
        <v>1</v>
      </c>
      <c r="R148" s="8" t="str">
        <f>VLOOKUP($B148,'raw data'!$A:$JI,27+R$2,FALSE())</f>
        <v>Working as a freelance writer and editor for an architectural magazine.</v>
      </c>
      <c r="S148" s="8" t="str">
        <f>VLOOKUP($B148,'raw data'!$A:$JI,27+S$2,FALSE())</f>
        <v>No</v>
      </c>
      <c r="T148" s="8">
        <f>VLOOKUP($B148,'raw data'!$A:$JI,27+T$2,FALSE())</f>
        <v>0</v>
      </c>
      <c r="U148" s="8" t="str">
        <f>VLOOKUP($B148,'raw data'!$A:$JI,27+U$2,FALSE())</f>
        <v>None</v>
      </c>
      <c r="V148" s="8">
        <f>VLOOKUP($B148,'raw data'!$A:$JI,27+V$2,FALSE())</f>
        <v>-99</v>
      </c>
      <c r="W148" s="8" t="str">
        <f>VLOOKUP($B148,'raw data'!$A:$JI,27+W$2,FALSE())</f>
        <v>Novice</v>
      </c>
      <c r="X148" s="8" t="str">
        <f>VLOOKUP($B148,'raw data'!$A:$JI,27+X$2,FALSE())</f>
        <v>Novice</v>
      </c>
      <c r="Y148" s="8" t="str">
        <f>VLOOKUP($B148,'raw data'!$A:$JI,27+Y$2,FALSE())</f>
        <v>Novice</v>
      </c>
      <c r="Z148" s="8" t="str">
        <f>VLOOKUP($B148,'raw data'!$A:$JI,27+Z$2,FALSE())</f>
        <v>Novice</v>
      </c>
      <c r="AA148" s="8" t="str">
        <f>VLOOKUP($B148,'raw data'!$A:$JI,27+AA$2,FALSE())</f>
        <v>Novice</v>
      </c>
      <c r="AB148" s="8" t="str">
        <f>VLOOKUP($B148,'raw data'!$A:$JI,27+AB$2,FALSE())</f>
        <v>Novice</v>
      </c>
      <c r="AC148" s="8" t="str">
        <f>VLOOKUP($B148,'raw data'!$A:$JI,27+AC$2,FALSE())</f>
        <v>Novice</v>
      </c>
      <c r="AD148" s="8" t="str">
        <f>VLOOKUP($B148,'raw data'!$A:$JI,27+AD$2,FALSE())</f>
        <v>Novice</v>
      </c>
      <c r="AE148" s="8">
        <f>IF($G148="P1",VLOOKUP($B148,'raw data'!$A:$JI,ColumnsReferences!$B$2,FALSE()),VLOOKUP($B148,'raw data'!$A:$JI,ColumnsReferences!$C$2,FALSE()))</f>
        <v>307.43900000000002</v>
      </c>
      <c r="AF148" s="8">
        <f>IF($G148="P1",VLOOKUP($D148,ColumnsReferences!$A:$C,2,FALSE()),VLOOKUP($D148,ColumnsReferences!$A:$C,3,FALSE()))</f>
        <v>55</v>
      </c>
      <c r="AG148" s="8">
        <f>VLOOKUP($B148,'raw data'!$A:$JI,$AF148,FALSE())</f>
        <v>1027.732</v>
      </c>
      <c r="AH148" s="8" t="str">
        <f>VLOOKUP($B148,'raw data'!$A:$JI,$AF148+AH$2,FALSE())</f>
        <v>Minor</v>
      </c>
      <c r="AI148" s="8" t="str">
        <f>VLOOKUP($B148,'raw data'!$A:$JI,$AF148+AI$2,FALSE())</f>
        <v>Sure</v>
      </c>
      <c r="AJ148" s="8" t="str">
        <f>VLOOKUP($B148,'raw data'!$A:$JI,$AF148+AJ$2,FALSE())</f>
        <v>On average</v>
      </c>
      <c r="AK148" s="8" t="str">
        <f>VLOOKUP($B148,'raw data'!$A:$JI,$AF148+AK$2,FALSE())</f>
        <v>Availability of service,Confidentiality of customer data,Integrity of account data,User authenticity</v>
      </c>
      <c r="AL148" s="8" t="str">
        <f>VLOOKUP($B148,'raw data'!$A:$JI,$AF148+AL$2,FALSE())</f>
        <v>Very sure</v>
      </c>
      <c r="AM148" s="8" t="str">
        <f>VLOOKUP($B148,'raw data'!$A:$JI,$AF148+AM$2,FALSE())</f>
        <v>On average</v>
      </c>
      <c r="AN148" s="8" t="str">
        <f>VLOOKUP($B148,'raw data'!$A:$JI,$AF148+AN$2,FALSE())</f>
        <v>Regularly inform customers about security best practices</v>
      </c>
      <c r="AO148" s="8" t="str">
        <f>VLOOKUP($B148,'raw data'!$A:$JI,$AF148+AO$2,FALSE())</f>
        <v>Sure</v>
      </c>
      <c r="AP148" s="8" t="str">
        <f>VLOOKUP($B148,'raw data'!$A:$JI,$AF148+AP$2,FALSE())</f>
        <v>Simple</v>
      </c>
      <c r="AQ148" s="8" t="str">
        <f>VLOOKUP($B148,'raw data'!$A:$JI,$AF148+AQ$2,FALSE())</f>
        <v>Severe</v>
      </c>
      <c r="AR148" s="8" t="str">
        <f>VLOOKUP($B148,'raw data'!$A:$JI,$AF148+AR$2,FALSE())</f>
        <v>Sure</v>
      </c>
      <c r="AS148" s="8" t="str">
        <f>VLOOKUP($B148,'raw data'!$A:$JI,$AF148+AS$2,FALSE())</f>
        <v>Simple</v>
      </c>
      <c r="AT148" s="8" t="str">
        <f>VLOOKUP($B148,'raw data'!$A:$JI,$AF148+AT$2,FALSE())</f>
        <v>Online banking service goes down,Unauthorized transaction via web application</v>
      </c>
      <c r="AU148" s="8" t="str">
        <f>VLOOKUP($B148,'raw data'!$A:$JI,$AF148+AU$2,FALSE())</f>
        <v>Very sure</v>
      </c>
      <c r="AV148" s="8" t="str">
        <f>VLOOKUP($B148,'raw data'!$A:$JI,$AF148+AV$2,FALSE())</f>
        <v>Simple</v>
      </c>
      <c r="AW148" s="8" t="str">
        <f>VLOOKUP($B148,'raw data'!$A:$JI,$AF148+AW$2,FALSE())</f>
        <v>Minor</v>
      </c>
      <c r="AX148" s="8" t="str">
        <f>VLOOKUP($B148,'raw data'!$A:$JI,$AF148+AX$2,FALSE())</f>
        <v>Sure</v>
      </c>
      <c r="AY148" s="8" t="str">
        <f>VLOOKUP($B148,'raw data'!$A:$JI,$AF148+AY$2,FALSE())</f>
        <v>Simple</v>
      </c>
      <c r="AZ148" s="8">
        <f>IF($G148="P1",ColumnsReferences!$B$9,ColumnsReferences!$C$9)</f>
        <v>99</v>
      </c>
      <c r="BA148" s="8">
        <f>VLOOKUP($B148,'raw data'!$A:$JI,$AZ148,FALSE())</f>
        <v>61.963000000000001</v>
      </c>
      <c r="BB148" s="8" t="str">
        <f>IF($G148="P2",VLOOKUP($B148,'raw data'!$A:$JI,$AZ148+2,FALSE()),"-99")</f>
        <v>-99</v>
      </c>
      <c r="BC148" s="8" t="str">
        <f>IF($G148="P1",VLOOKUP($B148,'raw data'!$A:$JI,$AZ148+BC$2,FALSE()),VLOOKUP($B148,'raw data'!$A:$JI,$AZ148+BC$2+1,FALSE()))</f>
        <v>Agree</v>
      </c>
      <c r="BD148" s="8" t="str">
        <f>IF($G148="P1",VLOOKUP($B148,'raw data'!$A:$JI,$AZ148+BD$2,FALSE()),VLOOKUP($B148,'raw data'!$A:$JI,$AZ148+BD$2+1,FALSE()))</f>
        <v>Not certain</v>
      </c>
      <c r="BE148" s="8" t="str">
        <f>IF($G148="P1",VLOOKUP($B148,'raw data'!$A:$JI,$AZ148+BE$2,FALSE()),VLOOKUP($B148,'raw data'!$A:$JI,$AZ148+BE$2+1,FALSE()))</f>
        <v>Agree</v>
      </c>
      <c r="BF148" s="8" t="str">
        <f>IF($G148="P1",VLOOKUP($B148,'raw data'!$A:$JI,$AZ148+BF$2,FALSE()),VLOOKUP($B148,'raw data'!$A:$JI,$AZ148+BF$2+1,FALSE()))</f>
        <v>Not certain</v>
      </c>
      <c r="BG148" s="8" t="str">
        <f>IF($G148="P1",VLOOKUP($B148,'raw data'!$A:$JI,$AZ148+BG$2,FALSE()),VLOOKUP($B148,'raw data'!$A:$JI,$AZ148+BG$2+1,FALSE()))</f>
        <v>Agree</v>
      </c>
      <c r="BH148" s="8" t="str">
        <f>IF($G148="P1",IF($E148="Tabular",VLOOKUP($B148,'raw data'!$A:$JI,$AZ148+BH$2+2,FALSE()),VLOOKUP($B148,'raw data'!$A:$JI,$AZ148+BH$2,FALSE())),"-99")</f>
        <v>Agree</v>
      </c>
      <c r="BI148" s="8" t="str">
        <f>IF($G148="P2",IF($E148="Tabular",VLOOKUP($B148,'raw data'!$A:$JI,$AZ148+BI$2+2,FALSE()),VLOOKUP($B148,'raw data'!$A:$JI,$AZ148+BI$2,FALSE())),"-99")</f>
        <v>-99</v>
      </c>
      <c r="BJ148" s="8" t="str">
        <f>IF(G148="P1",IF($E148="Tabular",VLOOKUP($B148,'raw data'!$A:$JI,$AZ148+BJ$2+2,FALSE()),VLOOKUP($B148,'raw data'!$A:$JI,$AZ148+BJ$2,FALSE())),IF($E148="Tabular",VLOOKUP($B148,'raw data'!$A:$JI,$AZ148+BJ$2+3,FALSE()),VLOOKUP($B148,'raw data'!$A:$JI,$AZ148+BJ$2+1,FALSE())))</f>
        <v>Agree</v>
      </c>
      <c r="BK148" s="8" t="str">
        <f>IF(G148="P1",VLOOKUP($B148,'raw data'!$A:$JI,$AZ148+BK$2,FALSE()),VLOOKUP($B148,'raw data'!$A:$JI,$AZ148+BK$2+1,FALSE()))</f>
        <v>Strongly disagree</v>
      </c>
    </row>
    <row r="149" spans="1:63" x14ac:dyDescent="0.2">
      <c r="A149" s="8" t="str">
        <f t="shared" si="9"/>
        <v>R_1CqNN79xIiTKjB3-P1</v>
      </c>
      <c r="B149" s="8" t="s">
        <v>1098</v>
      </c>
      <c r="C149" s="8">
        <f>VLOOKUP($B149,'raw data'!$A:$JI,7,FALSE())</f>
        <v>2563</v>
      </c>
      <c r="D149" s="8" t="str">
        <f>VLOOKUP($B149,'raw data'!$A:$JI,268,FALSE())</f>
        <v>Tabular-G1</v>
      </c>
      <c r="E149" s="8" t="str">
        <f t="shared" si="10"/>
        <v>Tabular</v>
      </c>
      <c r="F149" s="8" t="str">
        <f t="shared" si="11"/>
        <v>G1</v>
      </c>
      <c r="G149" s="10" t="s">
        <v>534</v>
      </c>
      <c r="H149" s="8">
        <f>VLOOKUP($B149,'raw data'!$A:$JI,21,FALSE())</f>
        <v>95.486999999999995</v>
      </c>
      <c r="I149" s="8">
        <f>VLOOKUP($B149,'raw data'!$A:$JI,26,FALSE())</f>
        <v>8.4949999999999992</v>
      </c>
      <c r="J149" s="8">
        <f>VLOOKUP($B149,'raw data'!$A:$JI,27+J$2,FALSE())</f>
        <v>20</v>
      </c>
      <c r="K149" s="8" t="str">
        <f>VLOOKUP($B149,'raw data'!$A:$JI,27+K$2,FALSE())</f>
        <v>Male</v>
      </c>
      <c r="L149" s="8" t="str">
        <f>VLOOKUP($B149,'raw data'!$A:$JI,27+L$2,FALSE())</f>
        <v>No</v>
      </c>
      <c r="M149" s="8" t="str">
        <f>VLOOKUP($B149,'raw data'!$A:$JI,27+M$2,FALSE())</f>
        <v>Proficient (C2)</v>
      </c>
      <c r="N149" s="8">
        <f>VLOOKUP($B149,'raw data'!$A:$JI,27+N$2,FALSE())</f>
        <v>2</v>
      </c>
      <c r="O149" s="8" t="str">
        <f>VLOOKUP($B149,'raw data'!$A:$JI,27+O$2,FALSE())</f>
        <v>Aerospace Engineering</v>
      </c>
      <c r="P149" s="8" t="str">
        <f>VLOOKUP($B149,'raw data'!$A:$JI,27+P$2,FALSE())</f>
        <v>No</v>
      </c>
      <c r="Q149" s="8">
        <f>VLOOKUP($B149,'raw data'!$A:$JI,27+Q$2,FALSE())</f>
        <v>0</v>
      </c>
      <c r="R149" s="8">
        <f>VLOOKUP($B149,'raw data'!$A:$JI,27+R$2,FALSE())</f>
        <v>0</v>
      </c>
      <c r="S149" s="8" t="str">
        <f>VLOOKUP($B149,'raw data'!$A:$JI,27+S$2,FALSE())</f>
        <v>No</v>
      </c>
      <c r="T149" s="8">
        <f>VLOOKUP($B149,'raw data'!$A:$JI,27+T$2,FALSE())</f>
        <v>0</v>
      </c>
      <c r="U149" s="8" t="str">
        <f>VLOOKUP($B149,'raw data'!$A:$JI,27+U$2,FALSE())</f>
        <v>None</v>
      </c>
      <c r="V149" s="8">
        <f>VLOOKUP($B149,'raw data'!$A:$JI,27+V$2,FALSE())</f>
        <v>-99</v>
      </c>
      <c r="W149" s="8" t="str">
        <f>VLOOKUP($B149,'raw data'!$A:$JI,27+W$2,FALSE())</f>
        <v>Novice</v>
      </c>
      <c r="X149" s="8" t="str">
        <f>VLOOKUP($B149,'raw data'!$A:$JI,27+X$2,FALSE())</f>
        <v>Novice</v>
      </c>
      <c r="Y149" s="8" t="str">
        <f>VLOOKUP($B149,'raw data'!$A:$JI,27+Y$2,FALSE())</f>
        <v>Novice</v>
      </c>
      <c r="Z149" s="8" t="str">
        <f>VLOOKUP($B149,'raw data'!$A:$JI,27+Z$2,FALSE())</f>
        <v>Novice</v>
      </c>
      <c r="AA149" s="8" t="str">
        <f>VLOOKUP($B149,'raw data'!$A:$JI,27+AA$2,FALSE())</f>
        <v>Novice</v>
      </c>
      <c r="AB149" s="8" t="str">
        <f>VLOOKUP($B149,'raw data'!$A:$JI,27+AB$2,FALSE())</f>
        <v>Beginner</v>
      </c>
      <c r="AC149" s="8" t="str">
        <f>VLOOKUP($B149,'raw data'!$A:$JI,27+AC$2,FALSE())</f>
        <v>Novice</v>
      </c>
      <c r="AD149" s="8" t="str">
        <f>VLOOKUP($B149,'raw data'!$A:$JI,27+AD$2,FALSE())</f>
        <v>Novice</v>
      </c>
      <c r="AE149" s="8">
        <f>IF($G149="P1",VLOOKUP($B149,'raw data'!$A:$JI,ColumnsReferences!$B$2,FALSE()),VLOOKUP($B149,'raw data'!$A:$JI,ColumnsReferences!$C$2,FALSE()))</f>
        <v>379.95699999999999</v>
      </c>
      <c r="AF149" s="8">
        <f>IF($G149="P1",VLOOKUP($D149,ColumnsReferences!$A:$C,2,FALSE()),VLOOKUP($D149,ColumnsReferences!$A:$C,3,FALSE()))</f>
        <v>181</v>
      </c>
      <c r="AG149" s="8">
        <f>VLOOKUP($B149,'raw data'!$A:$JI,$AF149,FALSE())</f>
        <v>680.13099999999997</v>
      </c>
      <c r="AH149" s="8" t="str">
        <f>VLOOKUP($B149,'raw data'!$A:$JI,$AF149+AH$2,FALSE())</f>
        <v>Minor</v>
      </c>
      <c r="AI149" s="8" t="str">
        <f>VLOOKUP($B149,'raw data'!$A:$JI,$AF149+AI$2,FALSE())</f>
        <v>Very sure</v>
      </c>
      <c r="AJ149" s="8" t="str">
        <f>VLOOKUP($B149,'raw data'!$A:$JI,$AF149+AJ$2,FALSE())</f>
        <v>Very simple</v>
      </c>
      <c r="AK149" s="8" t="str">
        <f>VLOOKUP($B149,'raw data'!$A:$JI,$AF149+AK$2,FALSE())</f>
        <v>Availability of service,Integrity of account data</v>
      </c>
      <c r="AL149" s="8" t="str">
        <f>VLOOKUP($B149,'raw data'!$A:$JI,$AF149+AL$2,FALSE())</f>
        <v>Very sure</v>
      </c>
      <c r="AM149" s="8" t="str">
        <f>VLOOKUP($B149,'raw data'!$A:$JI,$AF149+AM$2,FALSE())</f>
        <v>Very simple</v>
      </c>
      <c r="AN149" s="8" t="str">
        <f>VLOOKUP($B149,'raw data'!$A:$JI,$AF149+AN$2,FALSE())</f>
        <v>Conduct regular searches for fake apps,Regularly inform customers about security best practices,Strengthen authentication of transaction in web application</v>
      </c>
      <c r="AO149" s="8" t="str">
        <f>VLOOKUP($B149,'raw data'!$A:$JI,$AF149+AO$2,FALSE())</f>
        <v>Very sure</v>
      </c>
      <c r="AP149" s="8" t="str">
        <f>VLOOKUP($B149,'raw data'!$A:$JI,$AF149+AP$2,FALSE())</f>
        <v>Very simple</v>
      </c>
      <c r="AQ149" s="8" t="str">
        <f>VLOOKUP($B149,'raw data'!$A:$JI,$AF149+AQ$2,FALSE())</f>
        <v>Severe</v>
      </c>
      <c r="AR149" s="8" t="str">
        <f>VLOOKUP($B149,'raw data'!$A:$JI,$AF149+AR$2,FALSE())</f>
        <v>Very sure</v>
      </c>
      <c r="AS149" s="8" t="str">
        <f>VLOOKUP($B149,'raw data'!$A:$JI,$AF149+AS$2,FALSE())</f>
        <v>Very simple</v>
      </c>
      <c r="AT149" s="8" t="str">
        <f>VLOOKUP($B149,'raw data'!$A:$JI,$AF149+AT$2,FALSE())</f>
        <v>Online banking service goes down,Unauthorized transaction via web application</v>
      </c>
      <c r="AU149" s="8" t="str">
        <f>VLOOKUP($B149,'raw data'!$A:$JI,$AF149+AU$2,FALSE())</f>
        <v>Very sure</v>
      </c>
      <c r="AV149" s="8" t="str">
        <f>VLOOKUP($B149,'raw data'!$A:$JI,$AF149+AV$2,FALSE())</f>
        <v>Very simple</v>
      </c>
      <c r="AW149" s="8" t="str">
        <f>VLOOKUP($B149,'raw data'!$A:$JI,$AF149+AW$2,FALSE())</f>
        <v>Minor</v>
      </c>
      <c r="AX149" s="8" t="str">
        <f>VLOOKUP($B149,'raw data'!$A:$JI,$AF149+AX$2,FALSE())</f>
        <v>Very sure</v>
      </c>
      <c r="AY149" s="8" t="str">
        <f>VLOOKUP($B149,'raw data'!$A:$JI,$AF149+AY$2,FALSE())</f>
        <v>Very simple</v>
      </c>
      <c r="AZ149" s="8">
        <f>IF($G149="P1",ColumnsReferences!$B$9,ColumnsReferences!$C$9)</f>
        <v>99</v>
      </c>
      <c r="BA149" s="8">
        <f>VLOOKUP($B149,'raw data'!$A:$JI,$AZ149,FALSE())</f>
        <v>51.101999999999997</v>
      </c>
      <c r="BB149" s="8" t="str">
        <f>IF($G149="P2",VLOOKUP($B149,'raw data'!$A:$JI,$AZ149+2,FALSE()),"-99")</f>
        <v>-99</v>
      </c>
      <c r="BC149" s="8" t="str">
        <f>IF($G149="P1",VLOOKUP($B149,'raw data'!$A:$JI,$AZ149+BC$2,FALSE()),VLOOKUP($B149,'raw data'!$A:$JI,$AZ149+BC$2+1,FALSE()))</f>
        <v>Strongly agree</v>
      </c>
      <c r="BD149" s="8" t="str">
        <f>IF($G149="P1",VLOOKUP($B149,'raw data'!$A:$JI,$AZ149+BD$2,FALSE()),VLOOKUP($B149,'raw data'!$A:$JI,$AZ149+BD$2+1,FALSE()))</f>
        <v>Agree</v>
      </c>
      <c r="BE149" s="8" t="str">
        <f>IF($G149="P1",VLOOKUP($B149,'raw data'!$A:$JI,$AZ149+BE$2,FALSE()),VLOOKUP($B149,'raw data'!$A:$JI,$AZ149+BE$2+1,FALSE()))</f>
        <v>Strongly agree</v>
      </c>
      <c r="BF149" s="8" t="str">
        <f>IF($G149="P1",VLOOKUP($B149,'raw data'!$A:$JI,$AZ149+BF$2,FALSE()),VLOOKUP($B149,'raw data'!$A:$JI,$AZ149+BF$2+1,FALSE()))</f>
        <v>Agree</v>
      </c>
      <c r="BG149" s="8" t="str">
        <f>IF($G149="P1",VLOOKUP($B149,'raw data'!$A:$JI,$AZ149+BG$2,FALSE()),VLOOKUP($B149,'raw data'!$A:$JI,$AZ149+BG$2+1,FALSE()))</f>
        <v>Strongly agree</v>
      </c>
      <c r="BH149" s="8" t="str">
        <f>IF($G149="P1",IF($E149="Tabular",VLOOKUP($B149,'raw data'!$A:$JI,$AZ149+BH$2+2,FALSE()),VLOOKUP($B149,'raw data'!$A:$JI,$AZ149+BH$2,FALSE())),"-99")</f>
        <v>Agree</v>
      </c>
      <c r="BI149" s="8" t="str">
        <f>IF($G149="P2",IF($E149="Tabular",VLOOKUP($B149,'raw data'!$A:$JI,$AZ149+BI$2+2,FALSE()),VLOOKUP($B149,'raw data'!$A:$JI,$AZ149+BI$2,FALSE())),"-99")</f>
        <v>-99</v>
      </c>
      <c r="BJ149" s="8" t="str">
        <f>IF(G149="P1",IF($E149="Tabular",VLOOKUP($B149,'raw data'!$A:$JI,$AZ149+BJ$2+2,FALSE()),VLOOKUP($B149,'raw data'!$A:$JI,$AZ149+BJ$2,FALSE())),IF($E149="Tabular",VLOOKUP($B149,'raw data'!$A:$JI,$AZ149+BJ$2+3,FALSE()),VLOOKUP($B149,'raw data'!$A:$JI,$AZ149+BJ$2+1,FALSE())))</f>
        <v>Agree</v>
      </c>
      <c r="BK149" s="8" t="str">
        <f>IF(G149="P1",VLOOKUP($B149,'raw data'!$A:$JI,$AZ149+BK$2,FALSE()),VLOOKUP($B149,'raw data'!$A:$JI,$AZ149+BK$2+1,FALSE()))</f>
        <v>Agree</v>
      </c>
    </row>
    <row r="150" spans="1:63" x14ac:dyDescent="0.2">
      <c r="A150" s="8" t="str">
        <f t="shared" si="9"/>
        <v>R_2TM0QNHUbCOTPli-P1</v>
      </c>
      <c r="B150" s="8" t="s">
        <v>1101</v>
      </c>
      <c r="C150" s="8">
        <f>VLOOKUP($B150,'raw data'!$A:$JI,7,FALSE())</f>
        <v>2621</v>
      </c>
      <c r="D150" s="8" t="str">
        <f>VLOOKUP($B150,'raw data'!$A:$JI,268,FALSE())</f>
        <v>CORAS-G2</v>
      </c>
      <c r="E150" s="8" t="str">
        <f t="shared" si="10"/>
        <v>CORAS</v>
      </c>
      <c r="F150" s="8" t="str">
        <f t="shared" si="11"/>
        <v>G2</v>
      </c>
      <c r="G150" s="8" t="s">
        <v>534</v>
      </c>
      <c r="H150" s="8">
        <f>VLOOKUP($B150,'raw data'!$A:$JI,21,FALSE())</f>
        <v>84.43</v>
      </c>
      <c r="I150" s="8">
        <f>VLOOKUP($B150,'raw data'!$A:$JI,26,FALSE())</f>
        <v>13.073</v>
      </c>
      <c r="J150" s="8">
        <f>VLOOKUP($B150,'raw data'!$A:$JI,27+J$2,FALSE())</f>
        <v>19</v>
      </c>
      <c r="K150" s="8" t="str">
        <f>VLOOKUP($B150,'raw data'!$A:$JI,27+K$2,FALSE())</f>
        <v>Male</v>
      </c>
      <c r="L150" s="8" t="str">
        <f>VLOOKUP($B150,'raw data'!$A:$JI,27+L$2,FALSE())</f>
        <v>No</v>
      </c>
      <c r="M150" s="8" t="str">
        <f>VLOOKUP($B150,'raw data'!$A:$JI,27+M$2,FALSE())</f>
        <v>Advanced (C1)</v>
      </c>
      <c r="N150" s="8">
        <f>VLOOKUP($B150,'raw data'!$A:$JI,27+N$2,FALSE())</f>
        <v>2</v>
      </c>
      <c r="O150" s="8" t="str">
        <f>VLOOKUP($B150,'raw data'!$A:$JI,27+O$2,FALSE())</f>
        <v>Mechanical Engineering</v>
      </c>
      <c r="P150" s="8" t="str">
        <f>VLOOKUP($B150,'raw data'!$A:$JI,27+P$2,FALSE())</f>
        <v>Yes</v>
      </c>
      <c r="Q150" s="8">
        <f>VLOOKUP($B150,'raw data'!$A:$JI,27+Q$2,FALSE())</f>
        <v>1</v>
      </c>
      <c r="R150" s="8">
        <f>VLOOKUP($B150,'raw data'!$A:$JI,27+R$2,FALSE())</f>
        <v>-99</v>
      </c>
      <c r="S150" s="8" t="str">
        <f>VLOOKUP($B150,'raw data'!$A:$JI,27+S$2,FALSE())</f>
        <v>No</v>
      </c>
      <c r="T150" s="8">
        <f>VLOOKUP($B150,'raw data'!$A:$JI,27+T$2,FALSE())</f>
        <v>0</v>
      </c>
      <c r="U150" s="8" t="str">
        <f>VLOOKUP($B150,'raw data'!$A:$JI,27+U$2,FALSE())</f>
        <v>None</v>
      </c>
      <c r="V150" s="8">
        <f>VLOOKUP($B150,'raw data'!$A:$JI,27+V$2,FALSE())</f>
        <v>-99</v>
      </c>
      <c r="W150" s="8" t="str">
        <f>VLOOKUP($B150,'raw data'!$A:$JI,27+W$2,FALSE())</f>
        <v>Novice</v>
      </c>
      <c r="X150" s="8" t="str">
        <f>VLOOKUP($B150,'raw data'!$A:$JI,27+X$2,FALSE())</f>
        <v>Novice</v>
      </c>
      <c r="Y150" s="8" t="str">
        <f>VLOOKUP($B150,'raw data'!$A:$JI,27+Y$2,FALSE())</f>
        <v>Beginner</v>
      </c>
      <c r="Z150" s="8" t="str">
        <f>VLOOKUP($B150,'raw data'!$A:$JI,27+Z$2,FALSE())</f>
        <v>Novice</v>
      </c>
      <c r="AA150" s="8" t="str">
        <f>VLOOKUP($B150,'raw data'!$A:$JI,27+AA$2,FALSE())</f>
        <v>Novice</v>
      </c>
      <c r="AB150" s="8" t="str">
        <f>VLOOKUP($B150,'raw data'!$A:$JI,27+AB$2,FALSE())</f>
        <v>Novice</v>
      </c>
      <c r="AC150" s="8" t="str">
        <f>VLOOKUP($B150,'raw data'!$A:$JI,27+AC$2,FALSE())</f>
        <v>Novice</v>
      </c>
      <c r="AD150" s="8" t="str">
        <f>VLOOKUP($B150,'raw data'!$A:$JI,27+AD$2,FALSE())</f>
        <v>Competent</v>
      </c>
      <c r="AE150" s="8">
        <f>IF($G150="P1",VLOOKUP($B150,'raw data'!$A:$JI,ColumnsReferences!$B$2,FALSE()),VLOOKUP($B150,'raw data'!$A:$JI,ColumnsReferences!$C$2,FALSE()))</f>
        <v>416.74099999999999</v>
      </c>
      <c r="AF150" s="8">
        <f>IF($G150="P1",VLOOKUP($D150,ColumnsReferences!$A:$C,2,FALSE()),VLOOKUP($D150,ColumnsReferences!$A:$C,3,FALSE()))</f>
        <v>77</v>
      </c>
      <c r="AG150" s="8">
        <f>VLOOKUP($B150,'raw data'!$A:$JI,$AF150,FALSE())</f>
        <v>924.49</v>
      </c>
      <c r="AH150" s="8" t="str">
        <f>VLOOKUP($B150,'raw data'!$A:$JI,$AF150+AH$2,FALSE())</f>
        <v>Lack of mechanisms for authentication of app,Weak malware protection</v>
      </c>
      <c r="AI150" s="8" t="str">
        <f>VLOOKUP($B150,'raw data'!$A:$JI,$AF150+AI$2,FALSE())</f>
        <v>Sure</v>
      </c>
      <c r="AJ150" s="8" t="str">
        <f>VLOOKUP($B150,'raw data'!$A:$JI,$AF150+AJ$2,FALSE())</f>
        <v>Simple</v>
      </c>
      <c r="AK150" s="8" t="str">
        <f>VLOOKUP($B150,'raw data'!$A:$JI,$AF150+AK$2,FALSE())</f>
        <v>Unauthorized access to customer account via fake app,Unauthorized access to customer account via web application,Unauthorized transaction via web application</v>
      </c>
      <c r="AL150" s="8" t="str">
        <f>VLOOKUP($B150,'raw data'!$A:$JI,$AF150+AL$2,FALSE())</f>
        <v>Sure</v>
      </c>
      <c r="AM150" s="8" t="str">
        <f>VLOOKUP($B150,'raw data'!$A:$JI,$AF150+AM$2,FALSE())</f>
        <v>On average</v>
      </c>
      <c r="AN150" s="8" t="str">
        <f>VLOOKUP($B150,'raw data'!$A:$JI,$AF150+AN$2,FALSE())</f>
        <v>Fake banking app offered on application store,Keylogger installed on computer,Sniffing of customer credentials,Spear-phishing attack on customers</v>
      </c>
      <c r="AO150" s="8" t="str">
        <f>VLOOKUP($B150,'raw data'!$A:$JI,$AF150+AO$2,FALSE())</f>
        <v>Sure enough</v>
      </c>
      <c r="AP150" s="8" t="str">
        <f>VLOOKUP($B150,'raw data'!$A:$JI,$AF150+AP$2,FALSE())</f>
        <v>On average</v>
      </c>
      <c r="AQ150" s="8" t="str">
        <f>VLOOKUP($B150,'raw data'!$A:$JI,$AF150+AQ$2,FALSE())</f>
        <v>Cyber criminal,Hacker</v>
      </c>
      <c r="AR150" s="8" t="str">
        <f>VLOOKUP($B150,'raw data'!$A:$JI,$AF150+AR$2,FALSE())</f>
        <v>Sure</v>
      </c>
      <c r="AS150" s="8" t="str">
        <f>VLOOKUP($B150,'raw data'!$A:$JI,$AF150+AS$2,FALSE())</f>
        <v>Simple</v>
      </c>
      <c r="AT150" s="8" t="str">
        <f>VLOOKUP($B150,'raw data'!$A:$JI,$AF150+AT$2,FALSE())</f>
        <v>Likely</v>
      </c>
      <c r="AU150" s="8" t="str">
        <f>VLOOKUP($B150,'raw data'!$A:$JI,$AF150+AU$2,FALSE())</f>
        <v>Sure</v>
      </c>
      <c r="AV150" s="8" t="str">
        <f>VLOOKUP($B150,'raw data'!$A:$JI,$AF150+AV$2,FALSE())</f>
        <v>On average</v>
      </c>
      <c r="AW150" s="8" t="str">
        <f>VLOOKUP($B150,'raw data'!$A:$JI,$AF150+AW$2,FALSE())</f>
        <v>Poor security awareness,Weak malware protection</v>
      </c>
      <c r="AX150" s="8" t="str">
        <f>VLOOKUP($B150,'raw data'!$A:$JI,$AF150+AX$2,FALSE())</f>
        <v>Sure</v>
      </c>
      <c r="AY150" s="8" t="str">
        <f>VLOOKUP($B150,'raw data'!$A:$JI,$AF150+AY$2,FALSE())</f>
        <v>Simple</v>
      </c>
      <c r="AZ150" s="8">
        <f>IF($G150="P1",ColumnsReferences!$B$9,ColumnsReferences!$C$9)</f>
        <v>99</v>
      </c>
      <c r="BA150" s="8">
        <f>VLOOKUP($B150,'raw data'!$A:$JI,$AZ150,FALSE())</f>
        <v>49.018000000000001</v>
      </c>
      <c r="BB150" s="8" t="str">
        <f>IF($G150="P2",VLOOKUP($B150,'raw data'!$A:$JI,$AZ150+2,FALSE()),"-99")</f>
        <v>-99</v>
      </c>
      <c r="BC150" s="8" t="str">
        <f>IF($G150="P1",VLOOKUP($B150,'raw data'!$A:$JI,$AZ150+BC$2,FALSE()),VLOOKUP($B150,'raw data'!$A:$JI,$AZ150+BC$2+1,FALSE()))</f>
        <v>Strongly agree</v>
      </c>
      <c r="BD150" s="8" t="str">
        <f>IF($G150="P1",VLOOKUP($B150,'raw data'!$A:$JI,$AZ150+BD$2,FALSE()),VLOOKUP($B150,'raw data'!$A:$JI,$AZ150+BD$2+1,FALSE()))</f>
        <v>Agree</v>
      </c>
      <c r="BE150" s="8" t="str">
        <f>IF($G150="P1",VLOOKUP($B150,'raw data'!$A:$JI,$AZ150+BE$2,FALSE()),VLOOKUP($B150,'raw data'!$A:$JI,$AZ150+BE$2+1,FALSE()))</f>
        <v>Agree</v>
      </c>
      <c r="BF150" s="8" t="str">
        <f>IF($G150="P1",VLOOKUP($B150,'raw data'!$A:$JI,$AZ150+BF$2,FALSE()),VLOOKUP($B150,'raw data'!$A:$JI,$AZ150+BF$2+1,FALSE()))</f>
        <v>Agree</v>
      </c>
      <c r="BG150" s="8" t="str">
        <f>IF($G150="P1",VLOOKUP($B150,'raw data'!$A:$JI,$AZ150+BG$2,FALSE()),VLOOKUP($B150,'raw data'!$A:$JI,$AZ150+BG$2+1,FALSE()))</f>
        <v>Agree</v>
      </c>
      <c r="BH150" s="8" t="str">
        <f>IF($G150="P1",IF($E150="Tabular",VLOOKUP($B150,'raw data'!$A:$JI,$AZ150+BH$2+2,FALSE()),VLOOKUP($B150,'raw data'!$A:$JI,$AZ150+BH$2,FALSE())),"-99")</f>
        <v>Agree</v>
      </c>
      <c r="BI150" s="8" t="str">
        <f>IF($G150="P2",IF($E150="Tabular",VLOOKUP($B150,'raw data'!$A:$JI,$AZ150+BI$2+2,FALSE()),VLOOKUP($B150,'raw data'!$A:$JI,$AZ150+BI$2,FALSE())),"-99")</f>
        <v>-99</v>
      </c>
      <c r="BJ150" s="8" t="str">
        <f>IF(G150="P1",IF($E150="Tabular",VLOOKUP($B150,'raw data'!$A:$JI,$AZ150+BJ$2+2,FALSE()),VLOOKUP($B150,'raw data'!$A:$JI,$AZ150+BJ$2,FALSE())),IF($E150="Tabular",VLOOKUP($B150,'raw data'!$A:$JI,$AZ150+BJ$2+3,FALSE()),VLOOKUP($B150,'raw data'!$A:$JI,$AZ150+BJ$2+1,FALSE())))</f>
        <v>Agree</v>
      </c>
      <c r="BK150" s="8" t="str">
        <f>IF(G150="P1",VLOOKUP($B150,'raw data'!$A:$JI,$AZ150+BK$2,FALSE()),VLOOKUP($B150,'raw data'!$A:$JI,$AZ150+BK$2+1,FALSE()))</f>
        <v>Agree</v>
      </c>
    </row>
    <row r="151" spans="1:63" x14ac:dyDescent="0.2">
      <c r="A151" s="8" t="str">
        <f t="shared" si="9"/>
        <v>R_a3L7ghCCOyDNfwJ-P1</v>
      </c>
      <c r="B151" s="8" t="s">
        <v>1103</v>
      </c>
      <c r="C151" s="8">
        <f>VLOOKUP($B151,'raw data'!$A:$JI,7,FALSE())</f>
        <v>2685</v>
      </c>
      <c r="D151" s="8" t="str">
        <f>VLOOKUP($B151,'raw data'!$A:$JI,268,FALSE())</f>
        <v>CORAS-G2</v>
      </c>
      <c r="E151" s="8" t="str">
        <f t="shared" si="10"/>
        <v>CORAS</v>
      </c>
      <c r="F151" s="8" t="str">
        <f t="shared" si="11"/>
        <v>G2</v>
      </c>
      <c r="G151" s="10" t="s">
        <v>534</v>
      </c>
      <c r="H151" s="8">
        <f>VLOOKUP($B151,'raw data'!$A:$JI,21,FALSE())</f>
        <v>91.837999999999994</v>
      </c>
      <c r="I151" s="8">
        <f>VLOOKUP($B151,'raw data'!$A:$JI,26,FALSE())</f>
        <v>8.798</v>
      </c>
      <c r="J151" s="8">
        <f>VLOOKUP($B151,'raw data'!$A:$JI,27+J$2,FALSE())</f>
        <v>22</v>
      </c>
      <c r="K151" s="8" t="str">
        <f>VLOOKUP($B151,'raw data'!$A:$JI,27+K$2,FALSE())</f>
        <v>Male</v>
      </c>
      <c r="L151" s="8" t="str">
        <f>VLOOKUP($B151,'raw data'!$A:$JI,27+L$2,FALSE())</f>
        <v>No</v>
      </c>
      <c r="M151" s="8" t="str">
        <f>VLOOKUP($B151,'raw data'!$A:$JI,27+M$2,FALSE())</f>
        <v>Advanced (C1)</v>
      </c>
      <c r="N151" s="8">
        <f>VLOOKUP($B151,'raw data'!$A:$JI,27+N$2,FALSE())</f>
        <v>2</v>
      </c>
      <c r="O151" s="8" t="str">
        <f>VLOOKUP($B151,'raw data'!$A:$JI,27+O$2,FALSE())</f>
        <v>International Studies with a specialization in the Middle East</v>
      </c>
      <c r="P151" s="8" t="str">
        <f>VLOOKUP($B151,'raw data'!$A:$JI,27+P$2,FALSE())</f>
        <v>Yes</v>
      </c>
      <c r="Q151" s="8">
        <f>VLOOKUP($B151,'raw data'!$A:$JI,27+Q$2,FALSE())</f>
        <v>1</v>
      </c>
      <c r="R151" s="8" t="str">
        <f>VLOOKUP($B151,'raw data'!$A:$JI,27+R$2,FALSE())</f>
        <v>Journalist</v>
      </c>
      <c r="S151" s="8" t="str">
        <f>VLOOKUP($B151,'raw data'!$A:$JI,27+S$2,FALSE())</f>
        <v>No</v>
      </c>
      <c r="T151" s="8">
        <f>VLOOKUP($B151,'raw data'!$A:$JI,27+T$2,FALSE())</f>
        <v>0</v>
      </c>
      <c r="U151" s="8" t="str">
        <f>VLOOKUP($B151,'raw data'!$A:$JI,27+U$2,FALSE())</f>
        <v>None</v>
      </c>
      <c r="V151" s="8">
        <f>VLOOKUP($B151,'raw data'!$A:$JI,27+V$2,FALSE())</f>
        <v>-99</v>
      </c>
      <c r="W151" s="8" t="str">
        <f>VLOOKUP($B151,'raw data'!$A:$JI,27+W$2,FALSE())</f>
        <v>Novice</v>
      </c>
      <c r="X151" s="8" t="str">
        <f>VLOOKUP($B151,'raw data'!$A:$JI,27+X$2,FALSE())</f>
        <v>Novice</v>
      </c>
      <c r="Y151" s="8" t="str">
        <f>VLOOKUP($B151,'raw data'!$A:$JI,27+Y$2,FALSE())</f>
        <v>Novice</v>
      </c>
      <c r="Z151" s="8" t="str">
        <f>VLOOKUP($B151,'raw data'!$A:$JI,27+Z$2,FALSE())</f>
        <v>Novice</v>
      </c>
      <c r="AA151" s="8" t="str">
        <f>VLOOKUP($B151,'raw data'!$A:$JI,27+AA$2,FALSE())</f>
        <v>Novice</v>
      </c>
      <c r="AB151" s="8" t="str">
        <f>VLOOKUP($B151,'raw data'!$A:$JI,27+AB$2,FALSE())</f>
        <v>Novice</v>
      </c>
      <c r="AC151" s="8" t="str">
        <f>VLOOKUP($B151,'raw data'!$A:$JI,27+AC$2,FALSE())</f>
        <v>Novice</v>
      </c>
      <c r="AD151" s="8" t="str">
        <f>VLOOKUP($B151,'raw data'!$A:$JI,27+AD$2,FALSE())</f>
        <v>Beginner</v>
      </c>
      <c r="AE151" s="8">
        <f>IF($G151="P1",VLOOKUP($B151,'raw data'!$A:$JI,ColumnsReferences!$B$2,FALSE()),VLOOKUP($B151,'raw data'!$A:$JI,ColumnsReferences!$C$2,FALSE()))</f>
        <v>477.65899999999999</v>
      </c>
      <c r="AF151" s="8">
        <f>IF($G151="P1",VLOOKUP($D151,ColumnsReferences!$A:$C,2,FALSE()),VLOOKUP($D151,ColumnsReferences!$A:$C,3,FALSE()))</f>
        <v>77</v>
      </c>
      <c r="AG151" s="8">
        <f>VLOOKUP($B151,'raw data'!$A:$JI,$AF151,FALSE())</f>
        <v>907.94899999999996</v>
      </c>
      <c r="AH151" s="8" t="str">
        <f>VLOOKUP($B151,'raw data'!$A:$JI,$AF151+AH$2,FALSE())</f>
        <v>Lack of mechanisms for authentication of app,Weak malware protection</v>
      </c>
      <c r="AI151" s="8" t="str">
        <f>VLOOKUP($B151,'raw data'!$A:$JI,$AF151+AI$2,FALSE())</f>
        <v>Sure</v>
      </c>
      <c r="AJ151" s="8" t="str">
        <f>VLOOKUP($B151,'raw data'!$A:$JI,$AF151+AJ$2,FALSE())</f>
        <v>On average</v>
      </c>
      <c r="AK151" s="8" t="str">
        <f>VLOOKUP($B151,'raw data'!$A:$JI,$AF151+AK$2,FALSE())</f>
        <v>Unauthorized access to customer account via fake app,Unauthorized access to customer account via web application,Unauthorized transaction via web application</v>
      </c>
      <c r="AL151" s="8" t="str">
        <f>VLOOKUP($B151,'raw data'!$A:$JI,$AF151+AL$2,FALSE())</f>
        <v>Sure</v>
      </c>
      <c r="AM151" s="8" t="str">
        <f>VLOOKUP($B151,'raw data'!$A:$JI,$AF151+AM$2,FALSE())</f>
        <v>On average</v>
      </c>
      <c r="AN151" s="8" t="str">
        <f>VLOOKUP($B151,'raw data'!$A:$JI,$AF151+AN$2,FALSE())</f>
        <v>Fake banking app offered on application store,Keylogger installed on computer,Sniffing of customer credentials,Spear-phishing attack on customers</v>
      </c>
      <c r="AO151" s="8" t="str">
        <f>VLOOKUP($B151,'raw data'!$A:$JI,$AF151+AO$2,FALSE())</f>
        <v>Sure</v>
      </c>
      <c r="AP151" s="8" t="str">
        <f>VLOOKUP($B151,'raw data'!$A:$JI,$AF151+AP$2,FALSE())</f>
        <v>On average</v>
      </c>
      <c r="AQ151" s="8" t="str">
        <f>VLOOKUP($B151,'raw data'!$A:$JI,$AF151+AQ$2,FALSE())</f>
        <v>Cyber criminal,Hacker</v>
      </c>
      <c r="AR151" s="8" t="str">
        <f>VLOOKUP($B151,'raw data'!$A:$JI,$AF151+AR$2,FALSE())</f>
        <v>Sure</v>
      </c>
      <c r="AS151" s="8" t="str">
        <f>VLOOKUP($B151,'raw data'!$A:$JI,$AF151+AS$2,FALSE())</f>
        <v>Simple</v>
      </c>
      <c r="AT151" s="8" t="str">
        <f>VLOOKUP($B151,'raw data'!$A:$JI,$AF151+AT$2,FALSE())</f>
        <v>Unauthorized transaction via web application</v>
      </c>
      <c r="AU151" s="8" t="str">
        <f>VLOOKUP($B151,'raw data'!$A:$JI,$AF151+AU$2,FALSE())</f>
        <v>Sure enough</v>
      </c>
      <c r="AV151" s="8" t="str">
        <f>VLOOKUP($B151,'raw data'!$A:$JI,$AF151+AV$2,FALSE())</f>
        <v>On average</v>
      </c>
      <c r="AW151" s="8" t="str">
        <f>VLOOKUP($B151,'raw data'!$A:$JI,$AF151+AW$2,FALSE())</f>
        <v>Insufficient resilience,Poor security awareness,Use of web application,Weak malware protection</v>
      </c>
      <c r="AX151" s="8" t="str">
        <f>VLOOKUP($B151,'raw data'!$A:$JI,$AF151+AX$2,FALSE())</f>
        <v>Sure</v>
      </c>
      <c r="AY151" s="8" t="str">
        <f>VLOOKUP($B151,'raw data'!$A:$JI,$AF151+AY$2,FALSE())</f>
        <v>On average</v>
      </c>
      <c r="AZ151" s="8">
        <f>IF($G151="P1",ColumnsReferences!$B$9,ColumnsReferences!$C$9)</f>
        <v>99</v>
      </c>
      <c r="BA151" s="8">
        <f>VLOOKUP($B151,'raw data'!$A:$JI,$AZ151,FALSE())</f>
        <v>23.890999999999998</v>
      </c>
      <c r="BB151" s="8" t="str">
        <f>IF($G151="P2",VLOOKUP($B151,'raw data'!$A:$JI,$AZ151+2,FALSE()),"-99")</f>
        <v>-99</v>
      </c>
      <c r="BC151" s="8" t="str">
        <f>IF($G151="P1",VLOOKUP($B151,'raw data'!$A:$JI,$AZ151+BC$2,FALSE()),VLOOKUP($B151,'raw data'!$A:$JI,$AZ151+BC$2+1,FALSE()))</f>
        <v>Agree</v>
      </c>
      <c r="BD151" s="8" t="str">
        <f>IF($G151="P1",VLOOKUP($B151,'raw data'!$A:$JI,$AZ151+BD$2,FALSE()),VLOOKUP($B151,'raw data'!$A:$JI,$AZ151+BD$2+1,FALSE()))</f>
        <v>Agree</v>
      </c>
      <c r="BE151" s="8" t="str">
        <f>IF($G151="P1",VLOOKUP($B151,'raw data'!$A:$JI,$AZ151+BE$2,FALSE()),VLOOKUP($B151,'raw data'!$A:$JI,$AZ151+BE$2+1,FALSE()))</f>
        <v>Agree</v>
      </c>
      <c r="BF151" s="8" t="str">
        <f>IF($G151="P1",VLOOKUP($B151,'raw data'!$A:$JI,$AZ151+BF$2,FALSE()),VLOOKUP($B151,'raw data'!$A:$JI,$AZ151+BF$2+1,FALSE()))</f>
        <v>Agree</v>
      </c>
      <c r="BG151" s="8" t="str">
        <f>IF($G151="P1",VLOOKUP($B151,'raw data'!$A:$JI,$AZ151+BG$2,FALSE()),VLOOKUP($B151,'raw data'!$A:$JI,$AZ151+BG$2+1,FALSE()))</f>
        <v>Agree</v>
      </c>
      <c r="BH151" s="8" t="str">
        <f>IF($G151="P1",IF($E151="Tabular",VLOOKUP($B151,'raw data'!$A:$JI,$AZ151+BH$2+2,FALSE()),VLOOKUP($B151,'raw data'!$A:$JI,$AZ151+BH$2,FALSE())),"-99")</f>
        <v>Agree</v>
      </c>
      <c r="BI151" s="8" t="str">
        <f>IF($G151="P2",IF($E151="Tabular",VLOOKUP($B151,'raw data'!$A:$JI,$AZ151+BI$2+2,FALSE()),VLOOKUP($B151,'raw data'!$A:$JI,$AZ151+BI$2,FALSE())),"-99")</f>
        <v>-99</v>
      </c>
      <c r="BJ151" s="8" t="str">
        <f>IF(G151="P1",IF($E151="Tabular",VLOOKUP($B151,'raw data'!$A:$JI,$AZ151+BJ$2+2,FALSE()),VLOOKUP($B151,'raw data'!$A:$JI,$AZ151+BJ$2,FALSE())),IF($E151="Tabular",VLOOKUP($B151,'raw data'!$A:$JI,$AZ151+BJ$2+3,FALSE()),VLOOKUP($B151,'raw data'!$A:$JI,$AZ151+BJ$2+1,FALSE())))</f>
        <v>Agree</v>
      </c>
      <c r="BK151" s="8" t="str">
        <f>IF(G151="P1",VLOOKUP($B151,'raw data'!$A:$JI,$AZ151+BK$2,FALSE()),VLOOKUP($B151,'raw data'!$A:$JI,$AZ151+BK$2+1,FALSE()))</f>
        <v>Agree</v>
      </c>
    </row>
    <row r="152" spans="1:63" x14ac:dyDescent="0.2">
      <c r="A152" s="8" t="str">
        <f t="shared" si="9"/>
        <v>R_eQIieo7RrHt7fQ5-P1</v>
      </c>
      <c r="B152" s="8" t="s">
        <v>1107</v>
      </c>
      <c r="C152" s="8">
        <f>VLOOKUP($B152,'raw data'!$A:$JI,7,FALSE())</f>
        <v>2665</v>
      </c>
      <c r="D152" s="8" t="str">
        <f>VLOOKUP($B152,'raw data'!$A:$JI,268,FALSE())</f>
        <v>UML-G2</v>
      </c>
      <c r="E152" s="8" t="str">
        <f t="shared" si="10"/>
        <v>UML</v>
      </c>
      <c r="F152" s="8" t="str">
        <f t="shared" si="11"/>
        <v>G2</v>
      </c>
      <c r="G152" s="8" t="s">
        <v>534</v>
      </c>
      <c r="H152" s="8">
        <f>VLOOKUP($B152,'raw data'!$A:$JI,21,FALSE())</f>
        <v>15.103999999999999</v>
      </c>
      <c r="I152" s="8">
        <f>VLOOKUP($B152,'raw data'!$A:$JI,26,FALSE())</f>
        <v>13.499000000000001</v>
      </c>
      <c r="J152" s="8">
        <f>VLOOKUP($B152,'raw data'!$A:$JI,27+J$2,FALSE())</f>
        <v>21</v>
      </c>
      <c r="K152" s="8" t="str">
        <f>VLOOKUP($B152,'raw data'!$A:$JI,27+K$2,FALSE())</f>
        <v>Male</v>
      </c>
      <c r="L152" s="8" t="str">
        <f>VLOOKUP($B152,'raw data'!$A:$JI,27+L$2,FALSE())</f>
        <v>No</v>
      </c>
      <c r="M152" s="8" t="str">
        <f>VLOOKUP($B152,'raw data'!$A:$JI,27+M$2,FALSE())</f>
        <v>Proficient (C2)</v>
      </c>
      <c r="N152" s="8">
        <f>VLOOKUP($B152,'raw data'!$A:$JI,27+N$2,FALSE())</f>
        <v>3</v>
      </c>
      <c r="O152" s="8" t="str">
        <f>VLOOKUP($B152,'raw data'!$A:$JI,27+O$2,FALSE())</f>
        <v>International Studies, East Asia, Japanese, Economics, Politics, History</v>
      </c>
      <c r="P152" s="8" t="str">
        <f>VLOOKUP($B152,'raw data'!$A:$JI,27+P$2,FALSE())</f>
        <v>Yes</v>
      </c>
      <c r="Q152" s="8">
        <f>VLOOKUP($B152,'raw data'!$A:$JI,27+Q$2,FALSE())</f>
        <v>1.5</v>
      </c>
      <c r="R152" s="8" t="str">
        <f>VLOOKUP($B152,'raw data'!$A:$JI,27+R$2,FALSE())</f>
        <v>Social media advisor, researcher</v>
      </c>
      <c r="S152" s="8" t="str">
        <f>VLOOKUP($B152,'raw data'!$A:$JI,27+S$2,FALSE())</f>
        <v>No</v>
      </c>
      <c r="T152" s="8">
        <f>VLOOKUP($B152,'raw data'!$A:$JI,27+T$2,FALSE())</f>
        <v>0</v>
      </c>
      <c r="U152" s="8" t="str">
        <f>VLOOKUP($B152,'raw data'!$A:$JI,27+U$2,FALSE())</f>
        <v>None</v>
      </c>
      <c r="V152" s="8">
        <f>VLOOKUP($B152,'raw data'!$A:$JI,27+V$2,FALSE())</f>
        <v>-99</v>
      </c>
      <c r="W152" s="8" t="str">
        <f>VLOOKUP($B152,'raw data'!$A:$JI,27+W$2,FALSE())</f>
        <v>Novice</v>
      </c>
      <c r="X152" s="8" t="str">
        <f>VLOOKUP($B152,'raw data'!$A:$JI,27+X$2,FALSE())</f>
        <v>Novice</v>
      </c>
      <c r="Y152" s="8" t="str">
        <f>VLOOKUP($B152,'raw data'!$A:$JI,27+Y$2,FALSE())</f>
        <v>Novice</v>
      </c>
      <c r="Z152" s="8" t="str">
        <f>VLOOKUP($B152,'raw data'!$A:$JI,27+Z$2,FALSE())</f>
        <v>Novice</v>
      </c>
      <c r="AA152" s="8" t="str">
        <f>VLOOKUP($B152,'raw data'!$A:$JI,27+AA$2,FALSE())</f>
        <v>Novice</v>
      </c>
      <c r="AB152" s="8" t="str">
        <f>VLOOKUP($B152,'raw data'!$A:$JI,27+AB$2,FALSE())</f>
        <v>Novice</v>
      </c>
      <c r="AC152" s="8" t="str">
        <f>VLOOKUP($B152,'raw data'!$A:$JI,27+AC$2,FALSE())</f>
        <v>Novice</v>
      </c>
      <c r="AD152" s="8" t="str">
        <f>VLOOKUP($B152,'raw data'!$A:$JI,27+AD$2,FALSE())</f>
        <v>Novice</v>
      </c>
      <c r="AE152" s="8">
        <f>IF($G152="P1",VLOOKUP($B152,'raw data'!$A:$JI,ColumnsReferences!$B$2,FALSE()),VLOOKUP($B152,'raw data'!$A:$JI,ColumnsReferences!$C$2,FALSE()))</f>
        <v>388.565</v>
      </c>
      <c r="AF152" s="8">
        <f>IF($G152="P1",VLOOKUP($D152,ColumnsReferences!$A:$C,2,FALSE()),VLOOKUP($D152,ColumnsReferences!$A:$C,3,FALSE()))</f>
        <v>77</v>
      </c>
      <c r="AG152" s="8">
        <f>VLOOKUP($B152,'raw data'!$A:$JI,$AF152,FALSE())</f>
        <v>779.81</v>
      </c>
      <c r="AH152" s="8" t="str">
        <f>VLOOKUP($B152,'raw data'!$A:$JI,$AF152+AH$2,FALSE())</f>
        <v>Lack of mechanisms for authentication of app,Sniffing of customer credentials,Weak malware protection</v>
      </c>
      <c r="AI152" s="8" t="str">
        <f>VLOOKUP($B152,'raw data'!$A:$JI,$AF152+AI$2,FALSE())</f>
        <v>Very sure</v>
      </c>
      <c r="AJ152" s="8" t="str">
        <f>VLOOKUP($B152,'raw data'!$A:$JI,$AF152+AJ$2,FALSE())</f>
        <v>Very simple</v>
      </c>
      <c r="AK152" s="8" t="str">
        <f>VLOOKUP($B152,'raw data'!$A:$JI,$AF152+AK$2,FALSE())</f>
        <v>Confidentiality of customer data,User authenticity</v>
      </c>
      <c r="AL152" s="8" t="str">
        <f>VLOOKUP($B152,'raw data'!$A:$JI,$AF152+AL$2,FALSE())</f>
        <v>Very sure</v>
      </c>
      <c r="AM152" s="8" t="str">
        <f>VLOOKUP($B152,'raw data'!$A:$JI,$AF152+AM$2,FALSE())</f>
        <v>Very simple</v>
      </c>
      <c r="AN152" s="8" t="str">
        <f>VLOOKUP($B152,'raw data'!$A:$JI,$AF152+AN$2,FALSE())</f>
        <v>Fake banking app offered on application store,Keylogger installed on computer,Sniffing of customer credentials,Spear-phishing attack on customers</v>
      </c>
      <c r="AO152" s="8" t="str">
        <f>VLOOKUP($B152,'raw data'!$A:$JI,$AF152+AO$2,FALSE())</f>
        <v>Very sure</v>
      </c>
      <c r="AP152" s="8" t="str">
        <f>VLOOKUP($B152,'raw data'!$A:$JI,$AF152+AP$2,FALSE())</f>
        <v>Very simple</v>
      </c>
      <c r="AQ152" s="8" t="str">
        <f>VLOOKUP($B152,'raw data'!$A:$JI,$AF152+AQ$2,FALSE())</f>
        <v>Cyber criminal,Hacker</v>
      </c>
      <c r="AR152" s="8" t="str">
        <f>VLOOKUP($B152,'raw data'!$A:$JI,$AF152+AR$2,FALSE())</f>
        <v>Very sure</v>
      </c>
      <c r="AS152" s="8" t="str">
        <f>VLOOKUP($B152,'raw data'!$A:$JI,$AF152+AS$2,FALSE())</f>
        <v>Very simple</v>
      </c>
      <c r="AT152" s="8" t="str">
        <f>VLOOKUP($B152,'raw data'!$A:$JI,$AF152+AT$2,FALSE())</f>
        <v>Likely</v>
      </c>
      <c r="AU152" s="8" t="str">
        <f>VLOOKUP($B152,'raw data'!$A:$JI,$AF152+AU$2,FALSE())</f>
        <v>Very sure</v>
      </c>
      <c r="AV152" s="8" t="str">
        <f>VLOOKUP($B152,'raw data'!$A:$JI,$AF152+AV$2,FALSE())</f>
        <v>Very simple</v>
      </c>
      <c r="AW152" s="8" t="str">
        <f>VLOOKUP($B152,'raw data'!$A:$JI,$AF152+AW$2,FALSE())</f>
        <v>Insufficient resilience,Poor security awareness,Use of web application,Weak malware protection</v>
      </c>
      <c r="AX152" s="8" t="str">
        <f>VLOOKUP($B152,'raw data'!$A:$JI,$AF152+AX$2,FALSE())</f>
        <v>Very sure</v>
      </c>
      <c r="AY152" s="8" t="str">
        <f>VLOOKUP($B152,'raw data'!$A:$JI,$AF152+AY$2,FALSE())</f>
        <v>Very simple</v>
      </c>
      <c r="AZ152" s="8">
        <f>IF($G152="P1",ColumnsReferences!$B$9,ColumnsReferences!$C$9)</f>
        <v>99</v>
      </c>
      <c r="BA152" s="8">
        <f>VLOOKUP($B152,'raw data'!$A:$JI,$AZ152,FALSE())</f>
        <v>45.646999999999998</v>
      </c>
      <c r="BB152" s="8" t="str">
        <f>IF($G152="P2",VLOOKUP($B152,'raw data'!$A:$JI,$AZ152+2,FALSE()),"-99")</f>
        <v>-99</v>
      </c>
      <c r="BC152" s="8" t="str">
        <f>IF($G152="P1",VLOOKUP($B152,'raw data'!$A:$JI,$AZ152+BC$2,FALSE()),VLOOKUP($B152,'raw data'!$A:$JI,$AZ152+BC$2+1,FALSE()))</f>
        <v>Strongly agree</v>
      </c>
      <c r="BD152" s="8" t="str">
        <f>IF($G152="P1",VLOOKUP($B152,'raw data'!$A:$JI,$AZ152+BD$2,FALSE()),VLOOKUP($B152,'raw data'!$A:$JI,$AZ152+BD$2+1,FALSE()))</f>
        <v>Agree</v>
      </c>
      <c r="BE152" s="8" t="str">
        <f>IF($G152="P1",VLOOKUP($B152,'raw data'!$A:$JI,$AZ152+BE$2,FALSE()),VLOOKUP($B152,'raw data'!$A:$JI,$AZ152+BE$2+1,FALSE()))</f>
        <v>Agree</v>
      </c>
      <c r="BF152" s="8" t="str">
        <f>IF($G152="P1",VLOOKUP($B152,'raw data'!$A:$JI,$AZ152+BF$2,FALSE()),VLOOKUP($B152,'raw data'!$A:$JI,$AZ152+BF$2+1,FALSE()))</f>
        <v>Agree</v>
      </c>
      <c r="BG152" s="8" t="str">
        <f>IF($G152="P1",VLOOKUP($B152,'raw data'!$A:$JI,$AZ152+BG$2,FALSE()),VLOOKUP($B152,'raw data'!$A:$JI,$AZ152+BG$2+1,FALSE()))</f>
        <v>Agree</v>
      </c>
      <c r="BH152" s="8" t="str">
        <f>IF($G152="P1",IF($E152="Tabular",VLOOKUP($B152,'raw data'!$A:$JI,$AZ152+BH$2+2,FALSE()),VLOOKUP($B152,'raw data'!$A:$JI,$AZ152+BH$2,FALSE())),"-99")</f>
        <v>Agree</v>
      </c>
      <c r="BI152" s="8" t="str">
        <f>IF($G152="P2",IF($E152="Tabular",VLOOKUP($B152,'raw data'!$A:$JI,$AZ152+BI$2+2,FALSE()),VLOOKUP($B152,'raw data'!$A:$JI,$AZ152+BI$2,FALSE())),"-99")</f>
        <v>-99</v>
      </c>
      <c r="BJ152" s="8" t="str">
        <f>IF(G152="P1",IF($E152="Tabular",VLOOKUP($B152,'raw data'!$A:$JI,$AZ152+BJ$2+2,FALSE()),VLOOKUP($B152,'raw data'!$A:$JI,$AZ152+BJ$2,FALSE())),IF($E152="Tabular",VLOOKUP($B152,'raw data'!$A:$JI,$AZ152+BJ$2+3,FALSE()),VLOOKUP($B152,'raw data'!$A:$JI,$AZ152+BJ$2+1,FALSE())))</f>
        <v>Agree</v>
      </c>
      <c r="BK152" s="8" t="str">
        <f>IF(G152="P1",VLOOKUP($B152,'raw data'!$A:$JI,$AZ152+BK$2,FALSE()),VLOOKUP($B152,'raw data'!$A:$JI,$AZ152+BK$2+1,FALSE()))</f>
        <v>Agree</v>
      </c>
    </row>
    <row r="153" spans="1:63" x14ac:dyDescent="0.2">
      <c r="A153" s="8" t="str">
        <f t="shared" si="9"/>
        <v>R_vp4r1baEDFIdaG5-P1</v>
      </c>
      <c r="B153" s="8" t="s">
        <v>1111</v>
      </c>
      <c r="C153" s="8">
        <f>VLOOKUP($B153,'raw data'!$A:$JI,7,FALSE())</f>
        <v>2711</v>
      </c>
      <c r="D153" s="8" t="str">
        <f>VLOOKUP($B153,'raw data'!$A:$JI,268,FALSE())</f>
        <v>Tabular-G1</v>
      </c>
      <c r="E153" s="8" t="str">
        <f t="shared" si="10"/>
        <v>Tabular</v>
      </c>
      <c r="F153" s="8" t="str">
        <f t="shared" si="11"/>
        <v>G1</v>
      </c>
      <c r="G153" s="10" t="s">
        <v>534</v>
      </c>
      <c r="H153" s="8">
        <f>VLOOKUP($B153,'raw data'!$A:$JI,21,FALSE())</f>
        <v>128.32499999999999</v>
      </c>
      <c r="I153" s="8">
        <f>VLOOKUP($B153,'raw data'!$A:$JI,26,FALSE())</f>
        <v>11.028</v>
      </c>
      <c r="J153" s="8">
        <f>VLOOKUP($B153,'raw data'!$A:$JI,27+J$2,FALSE())</f>
        <v>20</v>
      </c>
      <c r="K153" s="8" t="str">
        <f>VLOOKUP($B153,'raw data'!$A:$JI,27+K$2,FALSE())</f>
        <v>Female</v>
      </c>
      <c r="L153" s="8" t="str">
        <f>VLOOKUP($B153,'raw data'!$A:$JI,27+L$2,FALSE())</f>
        <v>No</v>
      </c>
      <c r="M153" s="8" t="str">
        <f>VLOOKUP($B153,'raw data'!$A:$JI,27+M$2,FALSE())</f>
        <v>Intermediate (B1)</v>
      </c>
      <c r="N153" s="8">
        <f>VLOOKUP($B153,'raw data'!$A:$JI,27+N$2,FALSE())</f>
        <v>2</v>
      </c>
      <c r="O153" s="8" t="str">
        <f>VLOOKUP($B153,'raw data'!$A:$JI,27+O$2,FALSE())</f>
        <v>Industrial design, interaction design, business design, integration design, safety design</v>
      </c>
      <c r="P153" s="8" t="str">
        <f>VLOOKUP($B153,'raw data'!$A:$JI,27+P$2,FALSE())</f>
        <v>Yes</v>
      </c>
      <c r="Q153" s="8">
        <f>VLOOKUP($B153,'raw data'!$A:$JI,27+Q$2,FALSE())</f>
        <v>1</v>
      </c>
      <c r="R153" s="8" t="str">
        <f>VLOOKUP($B153,'raw data'!$A:$JI,27+R$2,FALSE())</f>
        <v>Interaction design, research, userfriendly, understanding of a flowmeter for many industries</v>
      </c>
      <c r="S153" s="8" t="str">
        <f>VLOOKUP($B153,'raw data'!$A:$JI,27+S$2,FALSE())</f>
        <v>No</v>
      </c>
      <c r="T153" s="8">
        <f>VLOOKUP($B153,'raw data'!$A:$JI,27+T$2,FALSE())</f>
        <v>0</v>
      </c>
      <c r="U153" s="8" t="str">
        <f>VLOOKUP($B153,'raw data'!$A:$JI,27+U$2,FALSE())</f>
        <v>None</v>
      </c>
      <c r="V153" s="8">
        <f>VLOOKUP($B153,'raw data'!$A:$JI,27+V$2,FALSE())</f>
        <v>-99</v>
      </c>
      <c r="W153" s="8" t="str">
        <f>VLOOKUP($B153,'raw data'!$A:$JI,27+W$2,FALSE())</f>
        <v>Novice</v>
      </c>
      <c r="X153" s="8" t="str">
        <f>VLOOKUP($B153,'raw data'!$A:$JI,27+X$2,FALSE())</f>
        <v>Novice</v>
      </c>
      <c r="Y153" s="8" t="str">
        <f>VLOOKUP($B153,'raw data'!$A:$JI,27+Y$2,FALSE())</f>
        <v>Novice</v>
      </c>
      <c r="Z153" s="8" t="str">
        <f>VLOOKUP($B153,'raw data'!$A:$JI,27+Z$2,FALSE())</f>
        <v>Novice</v>
      </c>
      <c r="AA153" s="8" t="str">
        <f>VLOOKUP($B153,'raw data'!$A:$JI,27+AA$2,FALSE())</f>
        <v>Competent</v>
      </c>
      <c r="AB153" s="8" t="str">
        <f>VLOOKUP($B153,'raw data'!$A:$JI,27+AB$2,FALSE())</f>
        <v>Competent</v>
      </c>
      <c r="AC153" s="8" t="str">
        <f>VLOOKUP($B153,'raw data'!$A:$JI,27+AC$2,FALSE())</f>
        <v>Novice</v>
      </c>
      <c r="AD153" s="8" t="str">
        <f>VLOOKUP($B153,'raw data'!$A:$JI,27+AD$2,FALSE())</f>
        <v>Competent</v>
      </c>
      <c r="AE153" s="8">
        <f>IF($G153="P1",VLOOKUP($B153,'raw data'!$A:$JI,ColumnsReferences!$B$2,FALSE()),VLOOKUP($B153,'raw data'!$A:$JI,ColumnsReferences!$C$2,FALSE()))</f>
        <v>406.62799999999999</v>
      </c>
      <c r="AF153" s="8">
        <f>IF($G153="P1",VLOOKUP($D153,ColumnsReferences!$A:$C,2,FALSE()),VLOOKUP($D153,ColumnsReferences!$A:$C,3,FALSE()))</f>
        <v>181</v>
      </c>
      <c r="AG153" s="8">
        <f>VLOOKUP($B153,'raw data'!$A:$JI,$AF153,FALSE())</f>
        <v>1200.0060000000001</v>
      </c>
      <c r="AH153" s="8" t="str">
        <f>VLOOKUP($B153,'raw data'!$A:$JI,$AF153+AH$2,FALSE())</f>
        <v>Catastrophic,Critical,Minor,Severe</v>
      </c>
      <c r="AI153" s="8" t="str">
        <f>VLOOKUP($B153,'raw data'!$A:$JI,$AF153+AI$2,FALSE())</f>
        <v>Sure enough</v>
      </c>
      <c r="AJ153" s="8" t="str">
        <f>VLOOKUP($B153,'raw data'!$A:$JI,$AF153+AJ$2,FALSE())</f>
        <v>Difficult</v>
      </c>
      <c r="AK153" s="8" t="str">
        <f>VLOOKUP($B153,'raw data'!$A:$JI,$AF153+AK$2,FALSE())</f>
        <v>Availability of service,Confidentiality of customer data,Integrity of account data,User authenticity,Web-application goes down</v>
      </c>
      <c r="AL153" s="8" t="str">
        <f>VLOOKUP($B153,'raw data'!$A:$JI,$AF153+AL$2,FALSE())</f>
        <v>Not sure enough</v>
      </c>
      <c r="AM153" s="8" t="str">
        <f>VLOOKUP($B153,'raw data'!$A:$JI,$AF153+AM$2,FALSE())</f>
        <v>Difficult</v>
      </c>
      <c r="AN153" s="8" t="str">
        <f>VLOOKUP($B153,'raw data'!$A:$JI,$AF153+AN$2,FALSE())</f>
        <v>Conduct regular searches for fake apps,Regularly inform customers about security best practices,Strengthen authentication of transaction in web application</v>
      </c>
      <c r="AO153" s="8" t="str">
        <f>VLOOKUP($B153,'raw data'!$A:$JI,$AF153+AO$2,FALSE())</f>
        <v>Sure</v>
      </c>
      <c r="AP153" s="8" t="str">
        <f>VLOOKUP($B153,'raw data'!$A:$JI,$AF153+AP$2,FALSE())</f>
        <v>Simple</v>
      </c>
      <c r="AQ153" s="8" t="str">
        <f>VLOOKUP($B153,'raw data'!$A:$JI,$AF153+AQ$2,FALSE())</f>
        <v>Critical</v>
      </c>
      <c r="AR153" s="8" t="str">
        <f>VLOOKUP($B153,'raw data'!$A:$JI,$AF153+AR$2,FALSE())</f>
        <v>Sure</v>
      </c>
      <c r="AS153" s="8" t="str">
        <f>VLOOKUP($B153,'raw data'!$A:$JI,$AF153+AS$2,FALSE())</f>
        <v>Simple</v>
      </c>
      <c r="AT153" s="8" t="str">
        <f>VLOOKUP($B153,'raw data'!$A:$JI,$AF153+AT$2,FALSE())</f>
        <v>Confidentiality of customer data,Integrity of account data</v>
      </c>
      <c r="AU153" s="8">
        <f>VLOOKUP($B153,'raw data'!$A:$JI,$AF153+AU$2,FALSE())</f>
        <v>-99</v>
      </c>
      <c r="AV153" s="8">
        <f>VLOOKUP($B153,'raw data'!$A:$JI,$AF153+AV$2,FALSE())</f>
        <v>-99</v>
      </c>
      <c r="AW153" s="8">
        <f>VLOOKUP($B153,'raw data'!$A:$JI,$AF153+AW$2,FALSE())</f>
        <v>-99</v>
      </c>
      <c r="AX153" s="8">
        <f>VLOOKUP($B153,'raw data'!$A:$JI,$AF153+AX$2,FALSE())</f>
        <v>-99</v>
      </c>
      <c r="AY153" s="8">
        <f>VLOOKUP($B153,'raw data'!$A:$JI,$AF153+AY$2,FALSE())</f>
        <v>-99</v>
      </c>
      <c r="AZ153" s="8">
        <f>IF($G153="P1",ColumnsReferences!$B$9,ColumnsReferences!$C$9)</f>
        <v>99</v>
      </c>
      <c r="BA153" s="8">
        <f>VLOOKUP($B153,'raw data'!$A:$JI,$AZ153,FALSE())</f>
        <v>54.301000000000002</v>
      </c>
      <c r="BB153" s="8" t="str">
        <f>IF($G153="P2",VLOOKUP($B153,'raw data'!$A:$JI,$AZ153+2,FALSE()),"-99")</f>
        <v>-99</v>
      </c>
      <c r="BC153" s="8" t="str">
        <f>IF($G153="P1",VLOOKUP($B153,'raw data'!$A:$JI,$AZ153+BC$2,FALSE()),VLOOKUP($B153,'raw data'!$A:$JI,$AZ153+BC$2+1,FALSE()))</f>
        <v>Disagree</v>
      </c>
      <c r="BD153" s="8" t="str">
        <f>IF($G153="P1",VLOOKUP($B153,'raw data'!$A:$JI,$AZ153+BD$2,FALSE()),VLOOKUP($B153,'raw data'!$A:$JI,$AZ153+BD$2+1,FALSE()))</f>
        <v>Agree</v>
      </c>
      <c r="BE153" s="8" t="str">
        <f>IF($G153="P1",VLOOKUP($B153,'raw data'!$A:$JI,$AZ153+BE$2,FALSE()),VLOOKUP($B153,'raw data'!$A:$JI,$AZ153+BE$2+1,FALSE()))</f>
        <v>Strongly disagree</v>
      </c>
      <c r="BF153" s="8" t="str">
        <f>IF($G153="P1",VLOOKUP($B153,'raw data'!$A:$JI,$AZ153+BF$2,FALSE()),VLOOKUP($B153,'raw data'!$A:$JI,$AZ153+BF$2+1,FALSE()))</f>
        <v>Disagree</v>
      </c>
      <c r="BG153" s="8" t="str">
        <f>IF($G153="P1",VLOOKUP($B153,'raw data'!$A:$JI,$AZ153+BG$2,FALSE()),VLOOKUP($B153,'raw data'!$A:$JI,$AZ153+BG$2+1,FALSE()))</f>
        <v>Disagree</v>
      </c>
      <c r="BH153" s="8" t="str">
        <f>IF($G153="P1",IF($E153="Tabular",VLOOKUP($B153,'raw data'!$A:$JI,$AZ153+BH$2+2,FALSE()),VLOOKUP($B153,'raw data'!$A:$JI,$AZ153+BH$2,FALSE())),"-99")</f>
        <v>Agree</v>
      </c>
      <c r="BI153" s="8" t="str">
        <f>IF($G153="P2",IF($E153="Tabular",VLOOKUP($B153,'raw data'!$A:$JI,$AZ153+BI$2+2,FALSE()),VLOOKUP($B153,'raw data'!$A:$JI,$AZ153+BI$2,FALSE())),"-99")</f>
        <v>-99</v>
      </c>
      <c r="BJ153" s="8" t="str">
        <f>IF(G153="P1",IF($E153="Tabular",VLOOKUP($B153,'raw data'!$A:$JI,$AZ153+BJ$2+2,FALSE()),VLOOKUP($B153,'raw data'!$A:$JI,$AZ153+BJ$2,FALSE())),IF($E153="Tabular",VLOOKUP($B153,'raw data'!$A:$JI,$AZ153+BJ$2+3,FALSE()),VLOOKUP($B153,'raw data'!$A:$JI,$AZ153+BJ$2+1,FALSE())))</f>
        <v>Agree</v>
      </c>
      <c r="BK153" s="8" t="str">
        <f>IF(G153="P1",VLOOKUP($B153,'raw data'!$A:$JI,$AZ153+BK$2,FALSE()),VLOOKUP($B153,'raw data'!$A:$JI,$AZ153+BK$2+1,FALSE()))</f>
        <v>Disagree</v>
      </c>
    </row>
    <row r="154" spans="1:63" x14ac:dyDescent="0.2">
      <c r="A154" s="8" t="str">
        <f t="shared" si="9"/>
        <v>R_2B4ZWTUcx2lVSJm-P1</v>
      </c>
      <c r="B154" s="8" t="s">
        <v>1120</v>
      </c>
      <c r="C154" s="8">
        <f>VLOOKUP($B154,'raw data'!$A:$JI,7,FALSE())</f>
        <v>2983</v>
      </c>
      <c r="D154" s="8" t="str">
        <f>VLOOKUP($B154,'raw data'!$A:$JI,268,FALSE())</f>
        <v>CORAS-G1</v>
      </c>
      <c r="E154" s="8" t="str">
        <f t="shared" si="10"/>
        <v>CORAS</v>
      </c>
      <c r="F154" s="8" t="str">
        <f t="shared" si="11"/>
        <v>G1</v>
      </c>
      <c r="G154" s="8" t="s">
        <v>534</v>
      </c>
      <c r="H154" s="8">
        <f>VLOOKUP($B154,'raw data'!$A:$JI,21,FALSE())</f>
        <v>51.774999999999999</v>
      </c>
      <c r="I154" s="8">
        <f>VLOOKUP($B154,'raw data'!$A:$JI,26,FALSE())</f>
        <v>10.263</v>
      </c>
      <c r="J154" s="8">
        <f>VLOOKUP($B154,'raw data'!$A:$JI,27+J$2,FALSE())</f>
        <v>23</v>
      </c>
      <c r="K154" s="8" t="str">
        <f>VLOOKUP($B154,'raw data'!$A:$JI,27+K$2,FALSE())</f>
        <v>Male</v>
      </c>
      <c r="L154" s="8" t="str">
        <f>VLOOKUP($B154,'raw data'!$A:$JI,27+L$2,FALSE())</f>
        <v>No</v>
      </c>
      <c r="M154" s="8" t="str">
        <f>VLOOKUP($B154,'raw data'!$A:$JI,27+M$2,FALSE())</f>
        <v>Upper-Intermediate (B2)</v>
      </c>
      <c r="N154" s="8">
        <f>VLOOKUP($B154,'raw data'!$A:$JI,27+N$2,FALSE())</f>
        <v>3</v>
      </c>
      <c r="O154" s="8" t="str">
        <f>VLOOKUP($B154,'raw data'!$A:$JI,27+O$2,FALSE())</f>
        <v>Maritime Industry, Business, Innovation, Science, Economics etc</v>
      </c>
      <c r="P154" s="8" t="str">
        <f>VLOOKUP($B154,'raw data'!$A:$JI,27+P$2,FALSE())</f>
        <v>Yes</v>
      </c>
      <c r="Q154" s="8">
        <f>VLOOKUP($B154,'raw data'!$A:$JI,27+Q$2,FALSE())</f>
        <v>2</v>
      </c>
      <c r="R154" s="8" t="str">
        <f>VLOOKUP($B154,'raw data'!$A:$JI,27+R$2,FALSE())</f>
        <v xml:space="preserve">Carry out orders of superiors, Work independent, Selling a product, Safe people from drowning. </v>
      </c>
      <c r="S154" s="8" t="str">
        <f>VLOOKUP($B154,'raw data'!$A:$JI,27+S$2,FALSE())</f>
        <v>No</v>
      </c>
      <c r="T154" s="8">
        <f>VLOOKUP($B154,'raw data'!$A:$JI,27+T$2,FALSE())</f>
        <v>0</v>
      </c>
      <c r="U154" s="8" t="str">
        <f>VLOOKUP($B154,'raw data'!$A:$JI,27+U$2,FALSE())</f>
        <v>None</v>
      </c>
      <c r="V154" s="8">
        <f>VLOOKUP($B154,'raw data'!$A:$JI,27+V$2,FALSE())</f>
        <v>-99</v>
      </c>
      <c r="W154" s="8" t="str">
        <f>VLOOKUP($B154,'raw data'!$A:$JI,27+W$2,FALSE())</f>
        <v>Beginner</v>
      </c>
      <c r="X154" s="8" t="str">
        <f>VLOOKUP($B154,'raw data'!$A:$JI,27+X$2,FALSE())</f>
        <v>Novice</v>
      </c>
      <c r="Y154" s="8" t="str">
        <f>VLOOKUP($B154,'raw data'!$A:$JI,27+Y$2,FALSE())</f>
        <v>Beginner</v>
      </c>
      <c r="Z154" s="8" t="str">
        <f>VLOOKUP($B154,'raw data'!$A:$JI,27+Z$2,FALSE())</f>
        <v>Beginner</v>
      </c>
      <c r="AA154" s="8" t="str">
        <f>VLOOKUP($B154,'raw data'!$A:$JI,27+AA$2,FALSE())</f>
        <v>Competent</v>
      </c>
      <c r="AB154" s="8" t="str">
        <f>VLOOKUP($B154,'raw data'!$A:$JI,27+AB$2,FALSE())</f>
        <v>Competent</v>
      </c>
      <c r="AC154" s="8" t="str">
        <f>VLOOKUP($B154,'raw data'!$A:$JI,27+AC$2,FALSE())</f>
        <v>Novice</v>
      </c>
      <c r="AD154" s="8" t="str">
        <f>VLOOKUP($B154,'raw data'!$A:$JI,27+AD$2,FALSE())</f>
        <v>Novice</v>
      </c>
      <c r="AE154" s="8">
        <f>IF($G154="P1",VLOOKUP($B154,'raw data'!$A:$JI,ColumnsReferences!$B$2,FALSE()),VLOOKUP($B154,'raw data'!$A:$JI,ColumnsReferences!$C$2,FALSE()))</f>
        <v>508.57299999999998</v>
      </c>
      <c r="AF154" s="8">
        <f>IF($G154="P1",VLOOKUP($D154,ColumnsReferences!$A:$C,2,FALSE()),VLOOKUP($D154,ColumnsReferences!$A:$C,3,FALSE()))</f>
        <v>55</v>
      </c>
      <c r="AG154" s="8">
        <f>VLOOKUP($B154,'raw data'!$A:$JI,$AF154,FALSE())</f>
        <v>860.37300000000005</v>
      </c>
      <c r="AH154" s="8" t="str">
        <f>VLOOKUP($B154,'raw data'!$A:$JI,$AF154+AH$2,FALSE())</f>
        <v>Denial-of-service attack,Web-application goes down</v>
      </c>
      <c r="AI154" s="8" t="str">
        <f>VLOOKUP($B154,'raw data'!$A:$JI,$AF154+AI$2,FALSE())</f>
        <v>Sure</v>
      </c>
      <c r="AJ154" s="8" t="str">
        <f>VLOOKUP($B154,'raw data'!$A:$JI,$AF154+AJ$2,FALSE())</f>
        <v>On average</v>
      </c>
      <c r="AK154" s="8" t="str">
        <f>VLOOKUP($B154,'raw data'!$A:$JI,$AF154+AK$2,FALSE())</f>
        <v>Availability of service,Integrity of account data</v>
      </c>
      <c r="AL154" s="8" t="str">
        <f>VLOOKUP($B154,'raw data'!$A:$JI,$AF154+AL$2,FALSE())</f>
        <v>Sure enough</v>
      </c>
      <c r="AM154" s="8" t="str">
        <f>VLOOKUP($B154,'raw data'!$A:$JI,$AF154+AM$2,FALSE())</f>
        <v>On average</v>
      </c>
      <c r="AN154" s="8" t="str">
        <f>VLOOKUP($B154,'raw data'!$A:$JI,$AF154+AN$2,FALSE())</f>
        <v>Conduct regular searches for fake apps,Regularly inform customers about security best practices</v>
      </c>
      <c r="AO154" s="8" t="str">
        <f>VLOOKUP($B154,'raw data'!$A:$JI,$AF154+AO$2,FALSE())</f>
        <v>Sure</v>
      </c>
      <c r="AP154" s="8" t="str">
        <f>VLOOKUP($B154,'raw data'!$A:$JI,$AF154+AP$2,FALSE())</f>
        <v>Simple</v>
      </c>
      <c r="AQ154" s="8" t="str">
        <f>VLOOKUP($B154,'raw data'!$A:$JI,$AF154+AQ$2,FALSE())</f>
        <v>Fake banking app offered on application store,Keylogger installed on computer,Poor security awareness</v>
      </c>
      <c r="AR154" s="8" t="str">
        <f>VLOOKUP($B154,'raw data'!$A:$JI,$AF154+AR$2,FALSE())</f>
        <v>Not sure enough</v>
      </c>
      <c r="AS154" s="8" t="str">
        <f>VLOOKUP($B154,'raw data'!$A:$JI,$AF154+AS$2,FALSE())</f>
        <v>Difficult</v>
      </c>
      <c r="AT154" s="8" t="str">
        <f>VLOOKUP($B154,'raw data'!$A:$JI,$AF154+AT$2,FALSE())</f>
        <v>Unauthorized transaction via web application</v>
      </c>
      <c r="AU154" s="8" t="str">
        <f>VLOOKUP($B154,'raw data'!$A:$JI,$AF154+AU$2,FALSE())</f>
        <v>Very sure</v>
      </c>
      <c r="AV154" s="8" t="str">
        <f>VLOOKUP($B154,'raw data'!$A:$JI,$AF154+AV$2,FALSE())</f>
        <v>Very simple</v>
      </c>
      <c r="AW154" s="8" t="str">
        <f>VLOOKUP($B154,'raw data'!$A:$JI,$AF154+AW$2,FALSE())</f>
        <v>Smartphone infected by malware</v>
      </c>
      <c r="AX154" s="8" t="str">
        <f>VLOOKUP($B154,'raw data'!$A:$JI,$AF154+AX$2,FALSE())</f>
        <v>Sure enough</v>
      </c>
      <c r="AY154" s="8" t="str">
        <f>VLOOKUP($B154,'raw data'!$A:$JI,$AF154+AY$2,FALSE())</f>
        <v>On average</v>
      </c>
      <c r="AZ154" s="8">
        <f>IF($G154="P1",ColumnsReferences!$B$9,ColumnsReferences!$C$9)</f>
        <v>99</v>
      </c>
      <c r="BA154" s="8">
        <f>VLOOKUP($B154,'raw data'!$A:$JI,$AZ154,FALSE())</f>
        <v>65.744</v>
      </c>
      <c r="BB154" s="8" t="str">
        <f>IF($G154="P2",VLOOKUP($B154,'raw data'!$A:$JI,$AZ154+2,FALSE()),"-99")</f>
        <v>-99</v>
      </c>
      <c r="BC154" s="8" t="str">
        <f>IF($G154="P1",VLOOKUP($B154,'raw data'!$A:$JI,$AZ154+BC$2,FALSE()),VLOOKUP($B154,'raw data'!$A:$JI,$AZ154+BC$2+1,FALSE()))</f>
        <v>Agree</v>
      </c>
      <c r="BD154" s="8" t="str">
        <f>IF($G154="P1",VLOOKUP($B154,'raw data'!$A:$JI,$AZ154+BD$2,FALSE()),VLOOKUP($B154,'raw data'!$A:$JI,$AZ154+BD$2+1,FALSE()))</f>
        <v>Agree</v>
      </c>
      <c r="BE154" s="8" t="str">
        <f>IF($G154="P1",VLOOKUP($B154,'raw data'!$A:$JI,$AZ154+BE$2,FALSE()),VLOOKUP($B154,'raw data'!$A:$JI,$AZ154+BE$2+1,FALSE()))</f>
        <v>Strongly agree</v>
      </c>
      <c r="BF154" s="8" t="str">
        <f>IF($G154="P1",VLOOKUP($B154,'raw data'!$A:$JI,$AZ154+BF$2,FALSE()),VLOOKUP($B154,'raw data'!$A:$JI,$AZ154+BF$2+1,FALSE()))</f>
        <v>Not certain</v>
      </c>
      <c r="BG154" s="8" t="str">
        <f>IF($G154="P1",VLOOKUP($B154,'raw data'!$A:$JI,$AZ154+BG$2,FALSE()),VLOOKUP($B154,'raw data'!$A:$JI,$AZ154+BG$2+1,FALSE()))</f>
        <v>Not certain</v>
      </c>
      <c r="BH154" s="8" t="str">
        <f>IF($G154="P1",IF($E154="Tabular",VLOOKUP($B154,'raw data'!$A:$JI,$AZ154+BH$2+2,FALSE()),VLOOKUP($B154,'raw data'!$A:$JI,$AZ154+BH$2,FALSE())),"-99")</f>
        <v>Agree</v>
      </c>
      <c r="BI154" s="8" t="str">
        <f>IF($G154="P2",IF($E154="Tabular",VLOOKUP($B154,'raw data'!$A:$JI,$AZ154+BI$2+2,FALSE()),VLOOKUP($B154,'raw data'!$A:$JI,$AZ154+BI$2,FALSE())),"-99")</f>
        <v>-99</v>
      </c>
      <c r="BJ154" s="8" t="str">
        <f>IF(G154="P1",IF($E154="Tabular",VLOOKUP($B154,'raw data'!$A:$JI,$AZ154+BJ$2+2,FALSE()),VLOOKUP($B154,'raw data'!$A:$JI,$AZ154+BJ$2,FALSE())),IF($E154="Tabular",VLOOKUP($B154,'raw data'!$A:$JI,$AZ154+BJ$2+3,FALSE()),VLOOKUP($B154,'raw data'!$A:$JI,$AZ154+BJ$2+1,FALSE())))</f>
        <v>Agree</v>
      </c>
      <c r="BK154" s="8" t="str">
        <f>IF(G154="P1",VLOOKUP($B154,'raw data'!$A:$JI,$AZ154+BK$2,FALSE()),VLOOKUP($B154,'raw data'!$A:$JI,$AZ154+BK$2+1,FALSE()))</f>
        <v>Not certain</v>
      </c>
    </row>
    <row r="155" spans="1:63" x14ac:dyDescent="0.2">
      <c r="A155" s="8" t="str">
        <f t="shared" si="9"/>
        <v>R_1FKxbVGbLTWOrWF-P2</v>
      </c>
      <c r="B155" s="10" t="s">
        <v>985</v>
      </c>
      <c r="C155" s="8">
        <f>VLOOKUP($B155,'raw data'!$A:$JI,7,FALSE())</f>
        <v>1711</v>
      </c>
      <c r="D155" s="8" t="str">
        <f>VLOOKUP($B155,'raw data'!$A:$JI,268,FALSE())</f>
        <v>Tabular-G1</v>
      </c>
      <c r="E155" s="8" t="str">
        <f t="shared" si="10"/>
        <v>Tabular</v>
      </c>
      <c r="F155" s="8" t="str">
        <f t="shared" si="11"/>
        <v>G1</v>
      </c>
      <c r="G155" s="10" t="s">
        <v>536</v>
      </c>
      <c r="H155" s="8">
        <f>VLOOKUP($B155,'raw data'!$A:$JI,21,FALSE())</f>
        <v>80.347999999999999</v>
      </c>
      <c r="I155" s="8">
        <f>VLOOKUP($B155,'raw data'!$A:$JI,26,FALSE())</f>
        <v>6.7539999999999996</v>
      </c>
      <c r="J155" s="8">
        <f>VLOOKUP($B155,'raw data'!$A:$JI,27+J$2,FALSE())</f>
        <v>21</v>
      </c>
      <c r="K155" s="8" t="str">
        <f>VLOOKUP($B155,'raw data'!$A:$JI,27+K$2,FALSE())</f>
        <v>Female</v>
      </c>
      <c r="L155" s="8" t="str">
        <f>VLOOKUP($B155,'raw data'!$A:$JI,27+L$2,FALSE())</f>
        <v>No</v>
      </c>
      <c r="M155" s="8" t="str">
        <f>VLOOKUP($B155,'raw data'!$A:$JI,27+M$2,FALSE())</f>
        <v>Advanced (C1)</v>
      </c>
      <c r="N155" s="8">
        <f>VLOOKUP($B155,'raw data'!$A:$JI,27+N$2,FALSE())</f>
        <v>3</v>
      </c>
      <c r="O155" s="8" t="str">
        <f>VLOOKUP($B155,'raw data'!$A:$JI,27+O$2,FALSE())</f>
        <v>Applied Earth Sciences, Engineering</v>
      </c>
      <c r="P155" s="8" t="str">
        <f>VLOOKUP($B155,'raw data'!$A:$JI,27+P$2,FALSE())</f>
        <v>Yes</v>
      </c>
      <c r="Q155" s="8">
        <f>VLOOKUP($B155,'raw data'!$A:$JI,27+Q$2,FALSE())</f>
        <v>3</v>
      </c>
      <c r="R155" s="8">
        <f>VLOOKUP($B155,'raw data'!$A:$JI,27+R$2,FALSE())</f>
        <v>-99</v>
      </c>
      <c r="S155" s="8" t="str">
        <f>VLOOKUP($B155,'raw data'!$A:$JI,27+S$2,FALSE())</f>
        <v>No</v>
      </c>
      <c r="T155" s="8">
        <f>VLOOKUP($B155,'raw data'!$A:$JI,27+T$2,FALSE())</f>
        <v>0</v>
      </c>
      <c r="U155" s="8" t="str">
        <f>VLOOKUP($B155,'raw data'!$A:$JI,27+U$2,FALSE())</f>
        <v>None</v>
      </c>
      <c r="V155" s="8">
        <f>VLOOKUP($B155,'raw data'!$A:$JI,27+V$2,FALSE())</f>
        <v>-99</v>
      </c>
      <c r="W155" s="8" t="str">
        <f>VLOOKUP($B155,'raw data'!$A:$JI,27+W$2,FALSE())</f>
        <v>Novice</v>
      </c>
      <c r="X155" s="8" t="str">
        <f>VLOOKUP($B155,'raw data'!$A:$JI,27+X$2,FALSE())</f>
        <v>Novice</v>
      </c>
      <c r="Y155" s="8" t="str">
        <f>VLOOKUP($B155,'raw data'!$A:$JI,27+Y$2,FALSE())</f>
        <v>Novice</v>
      </c>
      <c r="Z155" s="8" t="str">
        <f>VLOOKUP($B155,'raw data'!$A:$JI,27+Z$2,FALSE())</f>
        <v>Novice</v>
      </c>
      <c r="AA155" s="8" t="str">
        <f>VLOOKUP($B155,'raw data'!$A:$JI,27+AA$2,FALSE())</f>
        <v>Novice</v>
      </c>
      <c r="AB155" s="8" t="str">
        <f>VLOOKUP($B155,'raw data'!$A:$JI,27+AB$2,FALSE())</f>
        <v>Beginner</v>
      </c>
      <c r="AC155" s="8" t="str">
        <f>VLOOKUP($B155,'raw data'!$A:$JI,27+AC$2,FALSE())</f>
        <v>Novice</v>
      </c>
      <c r="AD155" s="8" t="str">
        <f>VLOOKUP($B155,'raw data'!$A:$JI,27+AD$2,FALSE())</f>
        <v>Beginner</v>
      </c>
      <c r="AE155" s="8">
        <f>IF($G155="P1",VLOOKUP($B155,'raw data'!$A:$JI,ColumnsReferences!$B$2,FALSE()),VLOOKUP($B155,'raw data'!$A:$JI,ColumnsReferences!$C$2,FALSE()))</f>
        <v>300.005</v>
      </c>
      <c r="AF155" s="8">
        <f>IF($G155="P1",VLOOKUP($D155,ColumnsReferences!$A:$C,2,FALSE()),VLOOKUP($D155,ColumnsReferences!$A:$C,3,FALSE()))</f>
        <v>225</v>
      </c>
      <c r="AG155" s="8">
        <f>VLOOKUP($B155,'raw data'!$A:$JI,$AF155,FALSE())</f>
        <v>172.24</v>
      </c>
      <c r="AH155" s="8" t="str">
        <f>VLOOKUP($B155,'raw data'!$A:$JI,$AF155+AH$2,FALSE())</f>
        <v>Keylogger installed on computer and this leads to sniffing customer credentials. Which leads to unauthorized access to customer account via web application.</v>
      </c>
      <c r="AI155" s="8" t="str">
        <f>VLOOKUP($B155,'raw data'!$A:$JI,$AF155+AI$2,FALSE())</f>
        <v>Unsure</v>
      </c>
      <c r="AJ155" s="8" t="str">
        <f>VLOOKUP($B155,'raw data'!$A:$JI,$AF155+AJ$2,FALSE())</f>
        <v>Very difficult</v>
      </c>
      <c r="AK155" s="8" t="str">
        <f>VLOOKUP($B155,'raw data'!$A:$JI,$AF155+AK$2,FALSE())</f>
        <v>Unauthorized access to customer account via fake app</v>
      </c>
      <c r="AL155" s="8" t="str">
        <f>VLOOKUP($B155,'raw data'!$A:$JI,$AF155+AL$2,FALSE())</f>
        <v>Unsure</v>
      </c>
      <c r="AM155" s="8" t="str">
        <f>VLOOKUP($B155,'raw data'!$A:$JI,$AF155+AM$2,FALSE())</f>
        <v>Very difficult</v>
      </c>
      <c r="AN155" s="8" t="str">
        <f>VLOOKUP($B155,'raw data'!$A:$JI,$AF155+AN$2,FALSE())</f>
        <v>Unauthorized access to customer account via fake app</v>
      </c>
      <c r="AO155" s="8" t="str">
        <f>VLOOKUP($B155,'raw data'!$A:$JI,$AF155+AO$2,FALSE())</f>
        <v>Unsure</v>
      </c>
      <c r="AP155" s="8" t="str">
        <f>VLOOKUP($B155,'raw data'!$A:$JI,$AF155+AP$2,FALSE())</f>
        <v>Very difficult</v>
      </c>
      <c r="AQ155" s="8" t="str">
        <f>VLOOKUP($B155,'raw data'!$A:$JI,$AF155+AQ$2,FALSE())</f>
        <v>Denial-of-service attack,Immature technology</v>
      </c>
      <c r="AR155" s="8" t="str">
        <f>VLOOKUP($B155,'raw data'!$A:$JI,$AF155+AR$2,FALSE())</f>
        <v>Unsure</v>
      </c>
      <c r="AS155" s="8" t="str">
        <f>VLOOKUP($B155,'raw data'!$A:$JI,$AF155+AS$2,FALSE())</f>
        <v>Very difficult</v>
      </c>
      <c r="AT155" s="8" t="str">
        <f>VLOOKUP($B155,'raw data'!$A:$JI,$AF155+AT$2,FALSE())</f>
        <v>Minor</v>
      </c>
      <c r="AU155" s="8" t="str">
        <f>VLOOKUP($B155,'raw data'!$A:$JI,$AF155+AU$2,FALSE())</f>
        <v>Unsure</v>
      </c>
      <c r="AV155" s="8" t="str">
        <f>VLOOKUP($B155,'raw data'!$A:$JI,$AF155+AV$2,FALSE())</f>
        <v>Very difficult</v>
      </c>
      <c r="AW155" s="8" t="str">
        <f>VLOOKUP($B155,'raw data'!$A:$JI,$AF155+AW$2,FALSE())</f>
        <v>Strengthen authentication of transaction in web application</v>
      </c>
      <c r="AX155" s="8" t="str">
        <f>VLOOKUP($B155,'raw data'!$A:$JI,$AF155+AX$2,FALSE())</f>
        <v>Unsure</v>
      </c>
      <c r="AY155" s="8" t="str">
        <f>VLOOKUP($B155,'raw data'!$A:$JI,$AF155+AY$2,FALSE())</f>
        <v>Very difficult</v>
      </c>
      <c r="AZ155" s="8">
        <f>IF($G155="P1",ColumnsReferences!$B$9,ColumnsReferences!$C$9)</f>
        <v>166</v>
      </c>
      <c r="BA155" s="8">
        <f>VLOOKUP($B155,'raw data'!$A:$JI,$AZ155,FALSE())</f>
        <v>25.100999999999999</v>
      </c>
      <c r="BB155" s="8" t="str">
        <f>IF($G155="P2",VLOOKUP($B155,'raw data'!$A:$JI,$AZ155+2,FALSE()),"-99")</f>
        <v>Strongly disagree</v>
      </c>
      <c r="BC155" s="8" t="str">
        <f>IF($G155="P1",VLOOKUP($B155,'raw data'!$A:$JI,$AZ155+BC$2,FALSE()),VLOOKUP($B155,'raw data'!$A:$JI,$AZ155+BC$2+1,FALSE()))</f>
        <v>Not certain</v>
      </c>
      <c r="BD155" s="8" t="str">
        <f>IF($G155="P1",VLOOKUP($B155,'raw data'!$A:$JI,$AZ155+BD$2,FALSE()),VLOOKUP($B155,'raw data'!$A:$JI,$AZ155+BD$2+1,FALSE()))</f>
        <v>Agree</v>
      </c>
      <c r="BE155" s="8" t="str">
        <f>IF($G155="P1",VLOOKUP($B155,'raw data'!$A:$JI,$AZ155+BE$2,FALSE()),VLOOKUP($B155,'raw data'!$A:$JI,$AZ155+BE$2+1,FALSE()))</f>
        <v>Agree</v>
      </c>
      <c r="BF155" s="8" t="str">
        <f>IF($G155="P1",VLOOKUP($B155,'raw data'!$A:$JI,$AZ155+BF$2,FALSE()),VLOOKUP($B155,'raw data'!$A:$JI,$AZ155+BF$2+1,FALSE()))</f>
        <v>Agree</v>
      </c>
      <c r="BG155" s="8" t="str">
        <f>IF($G155="P1",VLOOKUP($B155,'raw data'!$A:$JI,$AZ155+BG$2,FALSE()),VLOOKUP($B155,'raw data'!$A:$JI,$AZ155+BG$2+1,FALSE()))</f>
        <v>Strongly disagree</v>
      </c>
      <c r="BH155" s="8" t="str">
        <f>IF($G155="P1",IF($E155="Tabular",VLOOKUP($B155,'raw data'!$A:$JI,$AZ155+BH$2+2,FALSE()),VLOOKUP($B155,'raw data'!$A:$JI,$AZ155+BH$2,FALSE())),"-99")</f>
        <v>-99</v>
      </c>
      <c r="BI155" s="8" t="str">
        <f>IF($G155="P2",IF($E155="Tabular",VLOOKUP($B155,'raw data'!$A:$JI,$AZ155+BI$2+2,FALSE()),VLOOKUP($B155,'raw data'!$A:$JI,$AZ155+BI$2,FALSE())),"-99")</f>
        <v>Strongly disagree</v>
      </c>
      <c r="BJ155" s="8" t="str">
        <f>IF(G155="P1",IF($E155="Tabular",VLOOKUP($B155,'raw data'!$A:$JI,$AZ155+BJ$2+2,FALSE()),VLOOKUP($B155,'raw data'!$A:$JI,$AZ155+BJ$2,FALSE())),IF($E155="Tabular",VLOOKUP($B155,'raw data'!$A:$JI,$AZ155+BJ$2+3,FALSE()),VLOOKUP($B155,'raw data'!$A:$JI,$AZ155+BJ$2+1,FALSE())))</f>
        <v>Agree</v>
      </c>
      <c r="BK155" s="8" t="str">
        <f>IF(G155="P1",VLOOKUP($B155,'raw data'!$A:$JI,$AZ155+BK$2,FALSE()),VLOOKUP($B155,'raw data'!$A:$JI,$AZ155+BK$2+1,FALSE()))</f>
        <v>Agree</v>
      </c>
    </row>
    <row r="156" spans="1:63" x14ac:dyDescent="0.2">
      <c r="A156" s="8" t="str">
        <f t="shared" si="9"/>
        <v>R_Rz92RbrwLoYRKA9-P2</v>
      </c>
      <c r="B156" s="10" t="s">
        <v>988</v>
      </c>
      <c r="C156" s="8">
        <f>VLOOKUP($B156,'raw data'!$A:$JI,7,FALSE())</f>
        <v>1768</v>
      </c>
      <c r="D156" s="8" t="str">
        <f>VLOOKUP($B156,'raw data'!$A:$JI,268,FALSE())</f>
        <v>CORAS-G2</v>
      </c>
      <c r="E156" s="8" t="str">
        <f t="shared" si="10"/>
        <v>CORAS</v>
      </c>
      <c r="F156" s="8" t="str">
        <f t="shared" si="11"/>
        <v>G2</v>
      </c>
      <c r="G156" s="10" t="s">
        <v>536</v>
      </c>
      <c r="H156" s="8">
        <f>VLOOKUP($B156,'raw data'!$A:$JI,21,FALSE())</f>
        <v>10.925000000000001</v>
      </c>
      <c r="I156" s="8">
        <f>VLOOKUP($B156,'raw data'!$A:$JI,26,FALSE())</f>
        <v>6.085</v>
      </c>
      <c r="J156" s="8">
        <f>VLOOKUP($B156,'raw data'!$A:$JI,27+J$2,FALSE())</f>
        <v>22</v>
      </c>
      <c r="K156" s="8" t="str">
        <f>VLOOKUP($B156,'raw data'!$A:$JI,27+K$2,FALSE())</f>
        <v>Male</v>
      </c>
      <c r="L156" s="8" t="str">
        <f>VLOOKUP($B156,'raw data'!$A:$JI,27+L$2,FALSE())</f>
        <v>No</v>
      </c>
      <c r="M156" s="8" t="str">
        <f>VLOOKUP($B156,'raw data'!$A:$JI,27+M$2,FALSE())</f>
        <v>Upper-Intermediate (B2)</v>
      </c>
      <c r="N156" s="8">
        <f>VLOOKUP($B156,'raw data'!$A:$JI,27+N$2,FALSE())</f>
        <v>3</v>
      </c>
      <c r="O156" s="8" t="str">
        <f>VLOOKUP($B156,'raw data'!$A:$JI,27+O$2,FALSE())</f>
        <v>Mechanical Engineering, Safety and Security, Electrical Engineering, Medical Engineering</v>
      </c>
      <c r="P156" s="8" t="str">
        <f>VLOOKUP($B156,'raw data'!$A:$JI,27+P$2,FALSE())</f>
        <v>No</v>
      </c>
      <c r="Q156" s="8">
        <f>VLOOKUP($B156,'raw data'!$A:$JI,27+Q$2,FALSE())</f>
        <v>0</v>
      </c>
      <c r="R156" s="8">
        <f>VLOOKUP($B156,'raw data'!$A:$JI,27+R$2,FALSE())</f>
        <v>0</v>
      </c>
      <c r="S156" s="8" t="str">
        <f>VLOOKUP($B156,'raw data'!$A:$JI,27+S$2,FALSE())</f>
        <v>No</v>
      </c>
      <c r="T156" s="8">
        <f>VLOOKUP($B156,'raw data'!$A:$JI,27+T$2,FALSE())</f>
        <v>0</v>
      </c>
      <c r="U156" s="8" t="str">
        <f>VLOOKUP($B156,'raw data'!$A:$JI,27+U$2,FALSE())</f>
        <v>None</v>
      </c>
      <c r="V156" s="8">
        <f>VLOOKUP($B156,'raw data'!$A:$JI,27+V$2,FALSE())</f>
        <v>-99</v>
      </c>
      <c r="W156" s="8" t="str">
        <f>VLOOKUP($B156,'raw data'!$A:$JI,27+W$2,FALSE())</f>
        <v>Novice</v>
      </c>
      <c r="X156" s="8" t="str">
        <f>VLOOKUP($B156,'raw data'!$A:$JI,27+X$2,FALSE())</f>
        <v>Novice</v>
      </c>
      <c r="Y156" s="8" t="str">
        <f>VLOOKUP($B156,'raw data'!$A:$JI,27+Y$2,FALSE())</f>
        <v>Novice</v>
      </c>
      <c r="Z156" s="8" t="str">
        <f>VLOOKUP($B156,'raw data'!$A:$JI,27+Z$2,FALSE())</f>
        <v>Novice</v>
      </c>
      <c r="AA156" s="8" t="str">
        <f>VLOOKUP($B156,'raw data'!$A:$JI,27+AA$2,FALSE())</f>
        <v>Beginner</v>
      </c>
      <c r="AB156" s="8" t="str">
        <f>VLOOKUP($B156,'raw data'!$A:$JI,27+AB$2,FALSE())</f>
        <v>Beginner</v>
      </c>
      <c r="AC156" s="8" t="str">
        <f>VLOOKUP($B156,'raw data'!$A:$JI,27+AC$2,FALSE())</f>
        <v>Novice</v>
      </c>
      <c r="AD156" s="8" t="str">
        <f>VLOOKUP($B156,'raw data'!$A:$JI,27+AD$2,FALSE())</f>
        <v>Competent</v>
      </c>
      <c r="AE156" s="8">
        <f>IF($G156="P1",VLOOKUP($B156,'raw data'!$A:$JI,ColumnsReferences!$B$2,FALSE()),VLOOKUP($B156,'raw data'!$A:$JI,ColumnsReferences!$C$2,FALSE()))</f>
        <v>300.00400000000002</v>
      </c>
      <c r="AF156" s="8">
        <f>IF($G156="P1",VLOOKUP($D156,ColumnsReferences!$A:$C,2,FALSE()),VLOOKUP($D156,ColumnsReferences!$A:$C,3,FALSE()))</f>
        <v>144</v>
      </c>
      <c r="AG156" s="8">
        <f>VLOOKUP($B156,'raw data'!$A:$JI,$AF156,FALSE())</f>
        <v>368.93200000000002</v>
      </c>
      <c r="AH156" s="8" t="str">
        <f>VLOOKUP($B156,'raw data'!$A:$JI,$AF156+AH$2,FALSE())</f>
        <v>Online banking service goes down,Web-application goes down</v>
      </c>
      <c r="AI156" s="8" t="str">
        <f>VLOOKUP($B156,'raw data'!$A:$JI,$AF156+AI$2,FALSE())</f>
        <v>Very sure</v>
      </c>
      <c r="AJ156" s="8" t="str">
        <f>VLOOKUP($B156,'raw data'!$A:$JI,$AF156+AJ$2,FALSE())</f>
        <v>Very simple</v>
      </c>
      <c r="AK156" s="8" t="str">
        <f>VLOOKUP($B156,'raw data'!$A:$JI,$AF156+AK$2,FALSE())</f>
        <v>Availability of service,Integrity of account data</v>
      </c>
      <c r="AL156" s="8" t="str">
        <f>VLOOKUP($B156,'raw data'!$A:$JI,$AF156+AL$2,FALSE())</f>
        <v>Sure</v>
      </c>
      <c r="AM156" s="8" t="str">
        <f>VLOOKUP($B156,'raw data'!$A:$JI,$AF156+AM$2,FALSE())</f>
        <v>Very simple</v>
      </c>
      <c r="AN156" s="8" t="str">
        <f>VLOOKUP($B156,'raw data'!$A:$JI,$AF156+AN$2,FALSE())</f>
        <v>Regularly inform customers about security best practices,Strengthen verification and validation procedures</v>
      </c>
      <c r="AO156" s="8" t="str">
        <f>VLOOKUP($B156,'raw data'!$A:$JI,$AF156+AO$2,FALSE())</f>
        <v>Very sure</v>
      </c>
      <c r="AP156" s="8" t="str">
        <f>VLOOKUP($B156,'raw data'!$A:$JI,$AF156+AP$2,FALSE())</f>
        <v>Simple</v>
      </c>
      <c r="AQ156" s="8" t="str">
        <f>VLOOKUP($B156,'raw data'!$A:$JI,$AF156+AQ$2,FALSE())</f>
        <v>Severe</v>
      </c>
      <c r="AR156" s="8" t="str">
        <f>VLOOKUP($B156,'raw data'!$A:$JI,$AF156+AR$2,FALSE())</f>
        <v>Sure</v>
      </c>
      <c r="AS156" s="8" t="str">
        <f>VLOOKUP($B156,'raw data'!$A:$JI,$AF156+AS$2,FALSE())</f>
        <v>Simple</v>
      </c>
      <c r="AT156" s="8" t="str">
        <f>VLOOKUP($B156,'raw data'!$A:$JI,$AF156+AT$2,FALSE())</f>
        <v>Customer's browser infected by Trojan,Denial-of-service attack,Hacker alters transaction data</v>
      </c>
      <c r="AU156" s="8" t="str">
        <f>VLOOKUP($B156,'raw data'!$A:$JI,$AF156+AU$2,FALSE())</f>
        <v>Sure enough</v>
      </c>
      <c r="AV156" s="8" t="str">
        <f>VLOOKUP($B156,'raw data'!$A:$JI,$AF156+AV$2,FALSE())</f>
        <v>Simple</v>
      </c>
      <c r="AW156" s="8" t="str">
        <f>VLOOKUP($B156,'raw data'!$A:$JI,$AF156+AW$2,FALSE())</f>
        <v>Minor</v>
      </c>
      <c r="AX156" s="8" t="str">
        <f>VLOOKUP($B156,'raw data'!$A:$JI,$AF156+AX$2,FALSE())</f>
        <v>Very sure</v>
      </c>
      <c r="AY156" s="8" t="str">
        <f>VLOOKUP($B156,'raw data'!$A:$JI,$AF156+AY$2,FALSE())</f>
        <v>Simple</v>
      </c>
      <c r="AZ156" s="8">
        <f>IF($G156="P1",ColumnsReferences!$B$9,ColumnsReferences!$C$9)</f>
        <v>166</v>
      </c>
      <c r="BA156" s="8">
        <f>VLOOKUP($B156,'raw data'!$A:$JI,$AZ156,FALSE())</f>
        <v>24.771000000000001</v>
      </c>
      <c r="BB156" s="8" t="str">
        <f>IF($G156="P2",VLOOKUP($B156,'raw data'!$A:$JI,$AZ156+2,FALSE()),"-99")</f>
        <v>Agree</v>
      </c>
      <c r="BC156" s="8" t="str">
        <f>IF($G156="P1",VLOOKUP($B156,'raw data'!$A:$JI,$AZ156+BC$2,FALSE()),VLOOKUP($B156,'raw data'!$A:$JI,$AZ156+BC$2+1,FALSE()))</f>
        <v>Strongly agree</v>
      </c>
      <c r="BD156" s="8" t="str">
        <f>IF($G156="P1",VLOOKUP($B156,'raw data'!$A:$JI,$AZ156+BD$2,FALSE()),VLOOKUP($B156,'raw data'!$A:$JI,$AZ156+BD$2+1,FALSE()))</f>
        <v>Agree</v>
      </c>
      <c r="BE156" s="8" t="str">
        <f>IF($G156="P1",VLOOKUP($B156,'raw data'!$A:$JI,$AZ156+BE$2,FALSE()),VLOOKUP($B156,'raw data'!$A:$JI,$AZ156+BE$2+1,FALSE()))</f>
        <v>Agree</v>
      </c>
      <c r="BF156" s="8" t="str">
        <f>IF($G156="P1",VLOOKUP($B156,'raw data'!$A:$JI,$AZ156+BF$2,FALSE()),VLOOKUP($B156,'raw data'!$A:$JI,$AZ156+BF$2+1,FALSE()))</f>
        <v>Agree</v>
      </c>
      <c r="BG156" s="8" t="str">
        <f>IF($G156="P1",VLOOKUP($B156,'raw data'!$A:$JI,$AZ156+BG$2,FALSE()),VLOOKUP($B156,'raw data'!$A:$JI,$AZ156+BG$2+1,FALSE()))</f>
        <v>Agree</v>
      </c>
      <c r="BH156" s="8" t="str">
        <f>IF($G156="P1",IF($E156="Tabular",VLOOKUP($B156,'raw data'!$A:$JI,$AZ156+BH$2+2,FALSE()),VLOOKUP($B156,'raw data'!$A:$JI,$AZ156+BH$2,FALSE())),"-99")</f>
        <v>-99</v>
      </c>
      <c r="BI156" s="8" t="str">
        <f>IF($G156="P2",IF($E156="Tabular",VLOOKUP($B156,'raw data'!$A:$JI,$AZ156+BI$2+2,FALSE()),VLOOKUP($B156,'raw data'!$A:$JI,$AZ156+BI$2,FALSE())),"-99")</f>
        <v>Agree</v>
      </c>
      <c r="BJ156" s="8" t="str">
        <f>IF(G156="P1",IF($E156="Tabular",VLOOKUP($B156,'raw data'!$A:$JI,$AZ156+BJ$2+2,FALSE()),VLOOKUP($B156,'raw data'!$A:$JI,$AZ156+BJ$2,FALSE())),IF($E156="Tabular",VLOOKUP($B156,'raw data'!$A:$JI,$AZ156+BJ$2+3,FALSE()),VLOOKUP($B156,'raw data'!$A:$JI,$AZ156+BJ$2+1,FALSE())))</f>
        <v>Strongly agree</v>
      </c>
      <c r="BK156" s="8" t="str">
        <f>IF(G156="P1",VLOOKUP($B156,'raw data'!$A:$JI,$AZ156+BK$2,FALSE()),VLOOKUP($B156,'raw data'!$A:$JI,$AZ156+BK$2+1,FALSE()))</f>
        <v>Strongly agree</v>
      </c>
    </row>
    <row r="157" spans="1:63" x14ac:dyDescent="0.2">
      <c r="A157" s="8" t="str">
        <f t="shared" si="9"/>
        <v>R_3KIpSmsOOzSxb02-P2</v>
      </c>
      <c r="B157" s="10" t="s">
        <v>991</v>
      </c>
      <c r="C157" s="8">
        <f>VLOOKUP($B157,'raw data'!$A:$JI,7,FALSE())</f>
        <v>1878</v>
      </c>
      <c r="D157" s="8" t="str">
        <f>VLOOKUP($B157,'raw data'!$A:$JI,268,FALSE())</f>
        <v>UML-G1</v>
      </c>
      <c r="E157" s="8" t="str">
        <f t="shared" si="10"/>
        <v>UML</v>
      </c>
      <c r="F157" s="8" t="str">
        <f t="shared" si="11"/>
        <v>G1</v>
      </c>
      <c r="G157" s="10" t="s">
        <v>536</v>
      </c>
      <c r="H157" s="8">
        <f>VLOOKUP($B157,'raw data'!$A:$JI,21,FALSE())</f>
        <v>37.902000000000001</v>
      </c>
      <c r="I157" s="8">
        <f>VLOOKUP($B157,'raw data'!$A:$JI,26,FALSE())</f>
        <v>10.95</v>
      </c>
      <c r="J157" s="8">
        <f>VLOOKUP($B157,'raw data'!$A:$JI,27+J$2,FALSE())</f>
        <v>21</v>
      </c>
      <c r="K157" s="8" t="str">
        <f>VLOOKUP($B157,'raw data'!$A:$JI,27+K$2,FALSE())</f>
        <v>Male</v>
      </c>
      <c r="L157" s="8" t="str">
        <f>VLOOKUP($B157,'raw data'!$A:$JI,27+L$2,FALSE())</f>
        <v>No</v>
      </c>
      <c r="M157" s="8" t="str">
        <f>VLOOKUP($B157,'raw data'!$A:$JI,27+M$2,FALSE())</f>
        <v>Proficient (C2)</v>
      </c>
      <c r="N157" s="8">
        <f>VLOOKUP($B157,'raw data'!$A:$JI,27+N$2,FALSE())</f>
        <v>2</v>
      </c>
      <c r="O157" s="8" t="str">
        <f>VLOOKUP($B157,'raw data'!$A:$JI,27+O$2,FALSE())</f>
        <v>Political Science, Economics, History, Culture, Language Studies</v>
      </c>
      <c r="P157" s="8" t="str">
        <f>VLOOKUP($B157,'raw data'!$A:$JI,27+P$2,FALSE())</f>
        <v>Yes</v>
      </c>
      <c r="Q157" s="8">
        <f>VLOOKUP($B157,'raw data'!$A:$JI,27+Q$2,FALSE())</f>
        <v>7</v>
      </c>
      <c r="R157" s="8" t="str">
        <f>VLOOKUP($B157,'raw data'!$A:$JI,27+R$2,FALSE())</f>
        <v>Restaurant assistant, Office clerk, Barista</v>
      </c>
      <c r="S157" s="8" t="str">
        <f>VLOOKUP($B157,'raw data'!$A:$JI,27+S$2,FALSE())</f>
        <v>No</v>
      </c>
      <c r="T157" s="8">
        <f>VLOOKUP($B157,'raw data'!$A:$JI,27+T$2,FALSE())</f>
        <v>0</v>
      </c>
      <c r="U157" s="8" t="str">
        <f>VLOOKUP($B157,'raw data'!$A:$JI,27+U$2,FALSE())</f>
        <v>None</v>
      </c>
      <c r="V157" s="8">
        <f>VLOOKUP($B157,'raw data'!$A:$JI,27+V$2,FALSE())</f>
        <v>-99</v>
      </c>
      <c r="W157" s="8" t="str">
        <f>VLOOKUP($B157,'raw data'!$A:$JI,27+W$2,FALSE())</f>
        <v>Competent</v>
      </c>
      <c r="X157" s="8" t="str">
        <f>VLOOKUP($B157,'raw data'!$A:$JI,27+X$2,FALSE())</f>
        <v>Competent</v>
      </c>
      <c r="Y157" s="8" t="str">
        <f>VLOOKUP($B157,'raw data'!$A:$JI,27+Y$2,FALSE())</f>
        <v>Beginner</v>
      </c>
      <c r="Z157" s="8" t="str">
        <f>VLOOKUP($B157,'raw data'!$A:$JI,27+Z$2,FALSE())</f>
        <v>Competent</v>
      </c>
      <c r="AA157" s="8" t="str">
        <f>VLOOKUP($B157,'raw data'!$A:$JI,27+AA$2,FALSE())</f>
        <v>Beginner</v>
      </c>
      <c r="AB157" s="8" t="str">
        <f>VLOOKUP($B157,'raw data'!$A:$JI,27+AB$2,FALSE())</f>
        <v>Beginner</v>
      </c>
      <c r="AC157" s="8" t="str">
        <f>VLOOKUP($B157,'raw data'!$A:$JI,27+AC$2,FALSE())</f>
        <v>Novice</v>
      </c>
      <c r="AD157" s="8" t="str">
        <f>VLOOKUP($B157,'raw data'!$A:$JI,27+AD$2,FALSE())</f>
        <v>Competent</v>
      </c>
      <c r="AE157" s="8">
        <f>IF($G157="P1",VLOOKUP($B157,'raw data'!$A:$JI,ColumnsReferences!$B$2,FALSE()),VLOOKUP($B157,'raw data'!$A:$JI,ColumnsReferences!$C$2,FALSE()))</f>
        <v>300.00900000000001</v>
      </c>
      <c r="AF157" s="8">
        <f>IF($G157="P1",VLOOKUP($D157,ColumnsReferences!$A:$C,2,FALSE()),VLOOKUP($D157,ColumnsReferences!$A:$C,3,FALSE()))</f>
        <v>122</v>
      </c>
      <c r="AG157" s="8">
        <f>VLOOKUP($B157,'raw data'!$A:$JI,$AF157,FALSE())</f>
        <v>303.93900000000002</v>
      </c>
      <c r="AH157" s="8" t="str">
        <f>VLOOKUP($B157,'raw data'!$A:$JI,$AF157+AH$2,FALSE())</f>
        <v>Immature technology,Lack of mechanisms for authentication of app,Poor security awareness</v>
      </c>
      <c r="AI157" s="8" t="str">
        <f>VLOOKUP($B157,'raw data'!$A:$JI,$AF157+AI$2,FALSE())</f>
        <v>Sure enough</v>
      </c>
      <c r="AJ157" s="8" t="str">
        <f>VLOOKUP($B157,'raw data'!$A:$JI,$AF157+AJ$2,FALSE())</f>
        <v>On average</v>
      </c>
      <c r="AK157" s="8" t="str">
        <f>VLOOKUP($B157,'raw data'!$A:$JI,$AF157+AK$2,FALSE())</f>
        <v>Unauthorized access to customer account via fake app,Unauthorized access to customer account via web application,Unauthorized transaction via Poste App,Unauthorized transaction via web application</v>
      </c>
      <c r="AL157" s="8" t="str">
        <f>VLOOKUP($B157,'raw data'!$A:$JI,$AF157+AL$2,FALSE())</f>
        <v>Sure enough</v>
      </c>
      <c r="AM157" s="8" t="str">
        <f>VLOOKUP($B157,'raw data'!$A:$JI,$AF157+AM$2,FALSE())</f>
        <v>Difficult</v>
      </c>
      <c r="AN157" s="8" t="str">
        <f>VLOOKUP($B157,'raw data'!$A:$JI,$AF157+AN$2,FALSE())</f>
        <v>Customer's browser infected by Trojan,Denial-of-service attack,Smartphone infected by malware,Sniffing of customer credentials,Spear-phishing attack on customers</v>
      </c>
      <c r="AO157" s="8" t="str">
        <f>VLOOKUP($B157,'raw data'!$A:$JI,$AF157+AO$2,FALSE())</f>
        <v>Sure</v>
      </c>
      <c r="AP157" s="8" t="str">
        <f>VLOOKUP($B157,'raw data'!$A:$JI,$AF157+AP$2,FALSE())</f>
        <v>On average</v>
      </c>
      <c r="AQ157" s="8" t="str">
        <f>VLOOKUP($B157,'raw data'!$A:$JI,$AF157+AQ$2,FALSE())</f>
        <v>Customer's browser infected by Trojan,Cyber criminal,Hacker,Smartphone infected by malware</v>
      </c>
      <c r="AR157" s="8" t="str">
        <f>VLOOKUP($B157,'raw data'!$A:$JI,$AF157+AR$2,FALSE())</f>
        <v>Sure</v>
      </c>
      <c r="AS157" s="8" t="str">
        <f>VLOOKUP($B157,'raw data'!$A:$JI,$AF157+AS$2,FALSE())</f>
        <v>Simple</v>
      </c>
      <c r="AT157" s="8" t="str">
        <f>VLOOKUP($B157,'raw data'!$A:$JI,$AF157+AT$2,FALSE())</f>
        <v>Poor security awareness</v>
      </c>
      <c r="AU157" s="8" t="str">
        <f>VLOOKUP($B157,'raw data'!$A:$JI,$AF157+AU$2,FALSE())</f>
        <v>Sure enough</v>
      </c>
      <c r="AV157" s="8" t="str">
        <f>VLOOKUP($B157,'raw data'!$A:$JI,$AF157+AV$2,FALSE())</f>
        <v>Difficult</v>
      </c>
      <c r="AW157" s="8" t="str">
        <f>VLOOKUP($B157,'raw data'!$A:$JI,$AF157+AW$2,FALSE())</f>
        <v>Immature technology,Insufficient detection of spyware,Insufficient resilience,Lack of mechanisms for authentication of app,Regularly inform customers about security best practices</v>
      </c>
      <c r="AX157" s="8" t="str">
        <f>VLOOKUP($B157,'raw data'!$A:$JI,$AF157+AX$2,FALSE())</f>
        <v>Sure</v>
      </c>
      <c r="AY157" s="8" t="str">
        <f>VLOOKUP($B157,'raw data'!$A:$JI,$AF157+AY$2,FALSE())</f>
        <v>Simple</v>
      </c>
      <c r="AZ157" s="8">
        <f>IF($G157="P1",ColumnsReferences!$B$9,ColumnsReferences!$C$9)</f>
        <v>166</v>
      </c>
      <c r="BA157" s="8">
        <f>VLOOKUP($B157,'raw data'!$A:$JI,$AZ157,FALSE())</f>
        <v>36.889000000000003</v>
      </c>
      <c r="BB157" s="8" t="str">
        <f>IF($G157="P2",VLOOKUP($B157,'raw data'!$A:$JI,$AZ157+2,FALSE()),"-99")</f>
        <v>Not certain</v>
      </c>
      <c r="BC157" s="8" t="str">
        <f>IF($G157="P1",VLOOKUP($B157,'raw data'!$A:$JI,$AZ157+BC$2,FALSE()),VLOOKUP($B157,'raw data'!$A:$JI,$AZ157+BC$2+1,FALSE()))</f>
        <v>Agree</v>
      </c>
      <c r="BD157" s="8" t="str">
        <f>IF($G157="P1",VLOOKUP($B157,'raw data'!$A:$JI,$AZ157+BD$2,FALSE()),VLOOKUP($B157,'raw data'!$A:$JI,$AZ157+BD$2+1,FALSE()))</f>
        <v>Agree</v>
      </c>
      <c r="BE157" s="8" t="str">
        <f>IF($G157="P1",VLOOKUP($B157,'raw data'!$A:$JI,$AZ157+BE$2,FALSE()),VLOOKUP($B157,'raw data'!$A:$JI,$AZ157+BE$2+1,FALSE()))</f>
        <v>Not certain</v>
      </c>
      <c r="BF157" s="8" t="str">
        <f>IF($G157="P1",VLOOKUP($B157,'raw data'!$A:$JI,$AZ157+BF$2,FALSE()),VLOOKUP($B157,'raw data'!$A:$JI,$AZ157+BF$2+1,FALSE()))</f>
        <v>Agree</v>
      </c>
      <c r="BG157" s="8" t="str">
        <f>IF($G157="P1",VLOOKUP($B157,'raw data'!$A:$JI,$AZ157+BG$2,FALSE()),VLOOKUP($B157,'raw data'!$A:$JI,$AZ157+BG$2+1,FALSE()))</f>
        <v>Agree</v>
      </c>
      <c r="BH157" s="8" t="str">
        <f>IF($G157="P1",IF($E157="Tabular",VLOOKUP($B157,'raw data'!$A:$JI,$AZ157+BH$2+2,FALSE()),VLOOKUP($B157,'raw data'!$A:$JI,$AZ157+BH$2,FALSE())),"-99")</f>
        <v>-99</v>
      </c>
      <c r="BI157" s="8" t="str">
        <f>IF($G157="P2",IF($E157="Tabular",VLOOKUP($B157,'raw data'!$A:$JI,$AZ157+BI$2+2,FALSE()),VLOOKUP($B157,'raw data'!$A:$JI,$AZ157+BI$2,FALSE())),"-99")</f>
        <v>Disagree</v>
      </c>
      <c r="BJ157" s="8" t="str">
        <f>IF(G157="P1",IF($E157="Tabular",VLOOKUP($B157,'raw data'!$A:$JI,$AZ157+BJ$2+2,FALSE()),VLOOKUP($B157,'raw data'!$A:$JI,$AZ157+BJ$2,FALSE())),IF($E157="Tabular",VLOOKUP($B157,'raw data'!$A:$JI,$AZ157+BJ$2+3,FALSE()),VLOOKUP($B157,'raw data'!$A:$JI,$AZ157+BJ$2+1,FALSE())))</f>
        <v>Agree</v>
      </c>
      <c r="BK157" s="8" t="str">
        <f>IF(G157="P1",VLOOKUP($B157,'raw data'!$A:$JI,$AZ157+BK$2,FALSE()),VLOOKUP($B157,'raw data'!$A:$JI,$AZ157+BK$2+1,FALSE()))</f>
        <v>Agree</v>
      </c>
    </row>
    <row r="158" spans="1:63" x14ac:dyDescent="0.2">
      <c r="A158" s="8" t="str">
        <f t="shared" si="9"/>
        <v>R_6ybBmJKLFq4NpE5-P2</v>
      </c>
      <c r="B158" s="10" t="s">
        <v>1002</v>
      </c>
      <c r="C158" s="8">
        <f>VLOOKUP($B158,'raw data'!$A:$JI,7,FALSE())</f>
        <v>1985</v>
      </c>
      <c r="D158" s="8" t="str">
        <f>VLOOKUP($B158,'raw data'!$A:$JI,268,FALSE())</f>
        <v>Tabular-G2</v>
      </c>
      <c r="E158" s="8" t="str">
        <f t="shared" si="10"/>
        <v>Tabular</v>
      </c>
      <c r="F158" s="8" t="str">
        <f t="shared" si="11"/>
        <v>G2</v>
      </c>
      <c r="G158" s="10" t="s">
        <v>536</v>
      </c>
      <c r="H158" s="8">
        <f>VLOOKUP($B158,'raw data'!$A:$JI,21,FALSE())</f>
        <v>65.715999999999994</v>
      </c>
      <c r="I158" s="8">
        <f>VLOOKUP($B158,'raw data'!$A:$JI,26,FALSE())</f>
        <v>12.717000000000001</v>
      </c>
      <c r="J158" s="8">
        <f>VLOOKUP($B158,'raw data'!$A:$JI,27+J$2,FALSE())</f>
        <v>22</v>
      </c>
      <c r="K158" s="8" t="str">
        <f>VLOOKUP($B158,'raw data'!$A:$JI,27+K$2,FALSE())</f>
        <v>Male</v>
      </c>
      <c r="L158" s="8" t="str">
        <f>VLOOKUP($B158,'raw data'!$A:$JI,27+L$2,FALSE())</f>
        <v>No</v>
      </c>
      <c r="M158" s="8" t="str">
        <f>VLOOKUP($B158,'raw data'!$A:$JI,27+M$2,FALSE())</f>
        <v>Advanced (C1)</v>
      </c>
      <c r="N158" s="8">
        <f>VLOOKUP($B158,'raw data'!$A:$JI,27+N$2,FALSE())</f>
        <v>4</v>
      </c>
      <c r="O158" s="8" t="str">
        <f>VLOOKUP($B158,'raw data'!$A:$JI,27+O$2,FALSE())</f>
        <v>Technology, policy, management, IT</v>
      </c>
      <c r="P158" s="8" t="str">
        <f>VLOOKUP($B158,'raw data'!$A:$JI,27+P$2,FALSE())</f>
        <v>Yes</v>
      </c>
      <c r="Q158" s="8">
        <f>VLOOKUP($B158,'raw data'!$A:$JI,27+Q$2,FALSE())</f>
        <v>2</v>
      </c>
      <c r="R158" s="8" t="str">
        <f>VLOOKUP($B158,'raw data'!$A:$JI,27+R$2,FALSE())</f>
        <v>Helpdesk freelancer</v>
      </c>
      <c r="S158" s="8" t="str">
        <f>VLOOKUP($B158,'raw data'!$A:$JI,27+S$2,FALSE())</f>
        <v>No</v>
      </c>
      <c r="T158" s="8">
        <f>VLOOKUP($B158,'raw data'!$A:$JI,27+T$2,FALSE())</f>
        <v>0</v>
      </c>
      <c r="U158" s="8" t="str">
        <f>VLOOKUP($B158,'raw data'!$A:$JI,27+U$2,FALSE())</f>
        <v>None</v>
      </c>
      <c r="V158" s="8">
        <f>VLOOKUP($B158,'raw data'!$A:$JI,27+V$2,FALSE())</f>
        <v>-99</v>
      </c>
      <c r="W158" s="8" t="str">
        <f>VLOOKUP($B158,'raw data'!$A:$JI,27+W$2,FALSE())</f>
        <v>Beginner</v>
      </c>
      <c r="X158" s="8" t="str">
        <f>VLOOKUP($B158,'raw data'!$A:$JI,27+X$2,FALSE())</f>
        <v>Beginner</v>
      </c>
      <c r="Y158" s="8" t="str">
        <f>VLOOKUP($B158,'raw data'!$A:$JI,27+Y$2,FALSE())</f>
        <v>Novice</v>
      </c>
      <c r="Z158" s="8" t="str">
        <f>VLOOKUP($B158,'raw data'!$A:$JI,27+Z$2,FALSE())</f>
        <v>Novice</v>
      </c>
      <c r="AA158" s="8" t="str">
        <f>VLOOKUP($B158,'raw data'!$A:$JI,27+AA$2,FALSE())</f>
        <v>Beginner</v>
      </c>
      <c r="AB158" s="8" t="str">
        <f>VLOOKUP($B158,'raw data'!$A:$JI,27+AB$2,FALSE())</f>
        <v>Competent</v>
      </c>
      <c r="AC158" s="8" t="str">
        <f>VLOOKUP($B158,'raw data'!$A:$JI,27+AC$2,FALSE())</f>
        <v>Competent</v>
      </c>
      <c r="AD158" s="8" t="str">
        <f>VLOOKUP($B158,'raw data'!$A:$JI,27+AD$2,FALSE())</f>
        <v>Beginner</v>
      </c>
      <c r="AE158" s="8">
        <f>IF($G158="P1",VLOOKUP($B158,'raw data'!$A:$JI,ColumnsReferences!$B$2,FALSE()),VLOOKUP($B158,'raw data'!$A:$JI,ColumnsReferences!$C$2,FALSE()))</f>
        <v>300.005</v>
      </c>
      <c r="AF158" s="8">
        <f>IF($G158="P1",VLOOKUP($D158,ColumnsReferences!$A:$C,2,FALSE()),VLOOKUP($D158,ColumnsReferences!$A:$C,3,FALSE()))</f>
        <v>247</v>
      </c>
      <c r="AG158" s="8">
        <f>VLOOKUP($B158,'raw data'!$A:$JI,$AF158,FALSE())</f>
        <v>262.125</v>
      </c>
      <c r="AH158" s="8" t="str">
        <f>VLOOKUP($B158,'raw data'!$A:$JI,$AF158+AH$2,FALSE())</f>
        <v>Minor</v>
      </c>
      <c r="AI158" s="8" t="str">
        <f>VLOOKUP($B158,'raw data'!$A:$JI,$AF158+AI$2,FALSE())</f>
        <v>Sure</v>
      </c>
      <c r="AJ158" s="8" t="str">
        <f>VLOOKUP($B158,'raw data'!$A:$JI,$AF158+AJ$2,FALSE())</f>
        <v>On average</v>
      </c>
      <c r="AK158" s="8" t="str">
        <f>VLOOKUP($B158,'raw data'!$A:$JI,$AF158+AK$2,FALSE())</f>
        <v>Customer's browser infected by Trojan and this leads to alteration of transaction data,Denial-of-service attack,Smartphone infected by malware and this leads to alteration of transaction data,Web-application goes down</v>
      </c>
      <c r="AL158" s="8" t="str">
        <f>VLOOKUP($B158,'raw data'!$A:$JI,$AF158+AL$2,FALSE())</f>
        <v>Unsure</v>
      </c>
      <c r="AM158" s="8" t="str">
        <f>VLOOKUP($B158,'raw data'!$A:$JI,$AF158+AM$2,FALSE())</f>
        <v>Difficult</v>
      </c>
      <c r="AN158" s="8" t="str">
        <f>VLOOKUP($B158,'raw data'!$A:$JI,$AF158+AN$2,FALSE())</f>
        <v>Regularly inform customers about security best practices,Strengthen authentication of transaction in web application</v>
      </c>
      <c r="AO158" s="8" t="str">
        <f>VLOOKUP($B158,'raw data'!$A:$JI,$AF158+AO$2,FALSE())</f>
        <v>Sure enough</v>
      </c>
      <c r="AP158" s="8" t="str">
        <f>VLOOKUP($B158,'raw data'!$A:$JI,$AF158+AP$2,FALSE())</f>
        <v>Difficult</v>
      </c>
      <c r="AQ158" s="8" t="str">
        <f>VLOOKUP($B158,'raw data'!$A:$JI,$AF158+AQ$2,FALSE())</f>
        <v>Severe</v>
      </c>
      <c r="AR158" s="8" t="str">
        <f>VLOOKUP($B158,'raw data'!$A:$JI,$AF158+AR$2,FALSE())</f>
        <v>Sure enough</v>
      </c>
      <c r="AS158" s="8" t="str">
        <f>VLOOKUP($B158,'raw data'!$A:$JI,$AF158+AS$2,FALSE())</f>
        <v>Difficult</v>
      </c>
      <c r="AT158" s="8" t="str">
        <f>VLOOKUP($B158,'raw data'!$A:$JI,$AF158+AT$2,FALSE())</f>
        <v>System failure</v>
      </c>
      <c r="AU158" s="8" t="str">
        <f>VLOOKUP($B158,'raw data'!$A:$JI,$AF158+AU$2,FALSE())</f>
        <v>Not sure enough</v>
      </c>
      <c r="AV158" s="8" t="str">
        <f>VLOOKUP($B158,'raw data'!$A:$JI,$AF158+AV$2,FALSE())</f>
        <v>Difficult</v>
      </c>
      <c r="AW158" s="8" t="str">
        <f>VLOOKUP($B158,'raw data'!$A:$JI,$AF158+AW$2,FALSE())</f>
        <v>Critical</v>
      </c>
      <c r="AX158" s="8" t="str">
        <f>VLOOKUP($B158,'raw data'!$A:$JI,$AF158+AX$2,FALSE())</f>
        <v>Sure enough</v>
      </c>
      <c r="AY158" s="8" t="str">
        <f>VLOOKUP($B158,'raw data'!$A:$JI,$AF158+AY$2,FALSE())</f>
        <v>On average</v>
      </c>
      <c r="AZ158" s="8">
        <f>IF($G158="P1",ColumnsReferences!$B$9,ColumnsReferences!$C$9)</f>
        <v>166</v>
      </c>
      <c r="BA158" s="8">
        <f>VLOOKUP($B158,'raw data'!$A:$JI,$AZ158,FALSE())</f>
        <v>24.933</v>
      </c>
      <c r="BB158" s="8" t="str">
        <f>IF($G158="P2",VLOOKUP($B158,'raw data'!$A:$JI,$AZ158+2,FALSE()),"-99")</f>
        <v>Agree</v>
      </c>
      <c r="BC158" s="8" t="str">
        <f>IF($G158="P1",VLOOKUP($B158,'raw data'!$A:$JI,$AZ158+BC$2,FALSE()),VLOOKUP($B158,'raw data'!$A:$JI,$AZ158+BC$2+1,FALSE()))</f>
        <v>Strongly agree</v>
      </c>
      <c r="BD158" s="8" t="str">
        <f>IF($G158="P1",VLOOKUP($B158,'raw data'!$A:$JI,$AZ158+BD$2,FALSE()),VLOOKUP($B158,'raw data'!$A:$JI,$AZ158+BD$2+1,FALSE()))</f>
        <v>Agree</v>
      </c>
      <c r="BE158" s="8" t="str">
        <f>IF($G158="P1",VLOOKUP($B158,'raw data'!$A:$JI,$AZ158+BE$2,FALSE()),VLOOKUP($B158,'raw data'!$A:$JI,$AZ158+BE$2+1,FALSE()))</f>
        <v>Agree</v>
      </c>
      <c r="BF158" s="8" t="str">
        <f>IF($G158="P1",VLOOKUP($B158,'raw data'!$A:$JI,$AZ158+BF$2,FALSE()),VLOOKUP($B158,'raw data'!$A:$JI,$AZ158+BF$2+1,FALSE()))</f>
        <v>Agree</v>
      </c>
      <c r="BG158" s="8" t="str">
        <f>IF($G158="P1",VLOOKUP($B158,'raw data'!$A:$JI,$AZ158+BG$2,FALSE()),VLOOKUP($B158,'raw data'!$A:$JI,$AZ158+BG$2+1,FALSE()))</f>
        <v>Disagree</v>
      </c>
      <c r="BH158" s="8" t="str">
        <f>IF($G158="P1",IF($E158="Tabular",VLOOKUP($B158,'raw data'!$A:$JI,$AZ158+BH$2+2,FALSE()),VLOOKUP($B158,'raw data'!$A:$JI,$AZ158+BH$2,FALSE())),"-99")</f>
        <v>-99</v>
      </c>
      <c r="BI158" s="8" t="str">
        <f>IF($G158="P2",IF($E158="Tabular",VLOOKUP($B158,'raw data'!$A:$JI,$AZ158+BI$2+2,FALSE()),VLOOKUP($B158,'raw data'!$A:$JI,$AZ158+BI$2,FALSE())),"-99")</f>
        <v>Strongly disagree</v>
      </c>
      <c r="BJ158" s="8" t="str">
        <f>IF(G158="P1",IF($E158="Tabular",VLOOKUP($B158,'raw data'!$A:$JI,$AZ158+BJ$2+2,FALSE()),VLOOKUP($B158,'raw data'!$A:$JI,$AZ158+BJ$2,FALSE())),IF($E158="Tabular",VLOOKUP($B158,'raw data'!$A:$JI,$AZ158+BJ$2+3,FALSE()),VLOOKUP($B158,'raw data'!$A:$JI,$AZ158+BJ$2+1,FALSE())))</f>
        <v>Disagree</v>
      </c>
      <c r="BK158" s="8" t="str">
        <f>IF(G158="P1",VLOOKUP($B158,'raw data'!$A:$JI,$AZ158+BK$2,FALSE()),VLOOKUP($B158,'raw data'!$A:$JI,$AZ158+BK$2+1,FALSE()))</f>
        <v>Disagree</v>
      </c>
    </row>
    <row r="159" spans="1:63" x14ac:dyDescent="0.2">
      <c r="A159" s="8" t="str">
        <f t="shared" si="9"/>
        <v>R_3OoTaUJCQFnMsFK-P2</v>
      </c>
      <c r="B159" s="10" t="s">
        <v>1005</v>
      </c>
      <c r="C159" s="8">
        <f>VLOOKUP($B159,'raw data'!$A:$JI,7,FALSE())</f>
        <v>2077</v>
      </c>
      <c r="D159" s="8" t="str">
        <f>VLOOKUP($B159,'raw data'!$A:$JI,268,FALSE())</f>
        <v>Tabular-G1</v>
      </c>
      <c r="E159" s="8" t="str">
        <f t="shared" si="10"/>
        <v>Tabular</v>
      </c>
      <c r="F159" s="8" t="str">
        <f t="shared" si="11"/>
        <v>G1</v>
      </c>
      <c r="G159" s="10" t="s">
        <v>536</v>
      </c>
      <c r="H159" s="8">
        <f>VLOOKUP($B159,'raw data'!$A:$JI,21,FALSE())</f>
        <v>21.24</v>
      </c>
      <c r="I159" s="8">
        <f>VLOOKUP($B159,'raw data'!$A:$JI,26,FALSE())</f>
        <v>18.216999999999999</v>
      </c>
      <c r="J159" s="8">
        <f>VLOOKUP($B159,'raw data'!$A:$JI,27+J$2,FALSE())</f>
        <v>20</v>
      </c>
      <c r="K159" s="8" t="str">
        <f>VLOOKUP($B159,'raw data'!$A:$JI,27+K$2,FALSE())</f>
        <v>Female</v>
      </c>
      <c r="L159" s="8" t="str">
        <f>VLOOKUP($B159,'raw data'!$A:$JI,27+L$2,FALSE())</f>
        <v>No</v>
      </c>
      <c r="M159" s="8" t="str">
        <f>VLOOKUP($B159,'raw data'!$A:$JI,27+M$2,FALSE())</f>
        <v>Proficient (C2)</v>
      </c>
      <c r="N159" s="8">
        <f>VLOOKUP($B159,'raw data'!$A:$JI,27+N$2,FALSE())</f>
        <v>2</v>
      </c>
      <c r="O159" s="8" t="str">
        <f>VLOOKUP($B159,'raw data'!$A:$JI,27+O$2,FALSE())</f>
        <v>international relations</v>
      </c>
      <c r="P159" s="8" t="str">
        <f>VLOOKUP($B159,'raw data'!$A:$JI,27+P$2,FALSE())</f>
        <v>Yes</v>
      </c>
      <c r="Q159" s="8">
        <f>VLOOKUP($B159,'raw data'!$A:$JI,27+Q$2,FALSE())</f>
        <v>1</v>
      </c>
      <c r="R159" s="8" t="str">
        <f>VLOOKUP($B159,'raw data'!$A:$JI,27+R$2,FALSE())</f>
        <v>research</v>
      </c>
      <c r="S159" s="8" t="str">
        <f>VLOOKUP($B159,'raw data'!$A:$JI,27+S$2,FALSE())</f>
        <v>No</v>
      </c>
      <c r="T159" s="8">
        <f>VLOOKUP($B159,'raw data'!$A:$JI,27+T$2,FALSE())</f>
        <v>0</v>
      </c>
      <c r="U159" s="8" t="str">
        <f>VLOOKUP($B159,'raw data'!$A:$JI,27+U$2,FALSE())</f>
        <v>None</v>
      </c>
      <c r="V159" s="8">
        <f>VLOOKUP($B159,'raw data'!$A:$JI,27+V$2,FALSE())</f>
        <v>-99</v>
      </c>
      <c r="W159" s="8" t="str">
        <f>VLOOKUP($B159,'raw data'!$A:$JI,27+W$2,FALSE())</f>
        <v>Novice</v>
      </c>
      <c r="X159" s="8" t="str">
        <f>VLOOKUP($B159,'raw data'!$A:$JI,27+X$2,FALSE())</f>
        <v>Novice</v>
      </c>
      <c r="Y159" s="8" t="str">
        <f>VLOOKUP($B159,'raw data'!$A:$JI,27+Y$2,FALSE())</f>
        <v>Novice</v>
      </c>
      <c r="Z159" s="8" t="str">
        <f>VLOOKUP($B159,'raw data'!$A:$JI,27+Z$2,FALSE())</f>
        <v>Novice</v>
      </c>
      <c r="AA159" s="8" t="str">
        <f>VLOOKUP($B159,'raw data'!$A:$JI,27+AA$2,FALSE())</f>
        <v>Novice</v>
      </c>
      <c r="AB159" s="8" t="str">
        <f>VLOOKUP($B159,'raw data'!$A:$JI,27+AB$2,FALSE())</f>
        <v>Novice</v>
      </c>
      <c r="AC159" s="8" t="str">
        <f>VLOOKUP($B159,'raw data'!$A:$JI,27+AC$2,FALSE())</f>
        <v>Novice</v>
      </c>
      <c r="AD159" s="8" t="str">
        <f>VLOOKUP($B159,'raw data'!$A:$JI,27+AD$2,FALSE())</f>
        <v>Novice</v>
      </c>
      <c r="AE159" s="8">
        <f>IF($G159="P1",VLOOKUP($B159,'raw data'!$A:$JI,ColumnsReferences!$B$2,FALSE()),VLOOKUP($B159,'raw data'!$A:$JI,ColumnsReferences!$C$2,FALSE()))</f>
        <v>300.005</v>
      </c>
      <c r="AF159" s="8">
        <f>IF($G159="P1",VLOOKUP($D159,ColumnsReferences!$A:$C,2,FALSE()),VLOOKUP($D159,ColumnsReferences!$A:$C,3,FALSE()))</f>
        <v>225</v>
      </c>
      <c r="AG159" s="8">
        <f>VLOOKUP($B159,'raw data'!$A:$JI,$AF159,FALSE())</f>
        <v>303.697</v>
      </c>
      <c r="AH159" s="8" t="str">
        <f>VLOOKUP($B159,'raw data'!$A:$JI,$AF159+AH$2,FALSE())</f>
        <v>Insufficient detection of spyware,Lack of mechanisms for authentication of app</v>
      </c>
      <c r="AI159" s="8" t="str">
        <f>VLOOKUP($B159,'raw data'!$A:$JI,$AF159+AI$2,FALSE())</f>
        <v>Sure enough</v>
      </c>
      <c r="AJ159" s="8" t="str">
        <f>VLOOKUP($B159,'raw data'!$A:$JI,$AF159+AJ$2,FALSE())</f>
        <v>Simple</v>
      </c>
      <c r="AK159" s="8" t="str">
        <f>VLOOKUP($B159,'raw data'!$A:$JI,$AF159+AK$2,FALSE())</f>
        <v>Customer's browser infected by Trojan and this leads to alteration of transaction data,Keylogger installed on computer and this leads to sniffing customer credentials. Which leads to unauthorized access to customer account via web application.,Keylogger installed on customer's computer leads to sniffing customer credentials,Smartphone infected by malware and this leads to alteration of transaction data,Spear-phishing attack on customers leads to sniffing customer credentials,Spear-phishing attack on customers leads to sniffing customer credentials. Which leads to unauthorized access to customer account via web application.</v>
      </c>
      <c r="AL159" s="8" t="str">
        <f>VLOOKUP($B159,'raw data'!$A:$JI,$AF159+AL$2,FALSE())</f>
        <v>Sure enough</v>
      </c>
      <c r="AM159" s="8" t="str">
        <f>VLOOKUP($B159,'raw data'!$A:$JI,$AF159+AM$2,FALSE())</f>
        <v>On average</v>
      </c>
      <c r="AN159" s="8" t="str">
        <f>VLOOKUP($B159,'raw data'!$A:$JI,$AF159+AN$2,FALSE())</f>
        <v>Customer's browser infected by Trojan and this leads to alteration of transaction data,Fake banking app offered on application store and this leads to sniffing customer credentials,Fake banking app offered on application store leads to alteration of transaction data,Fake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 Which leads to unauthorized access to customer account via web application.,Unauthorized access to customer account via fake app</v>
      </c>
      <c r="AO159" s="8" t="str">
        <f>VLOOKUP($B159,'raw data'!$A:$JI,$AF159+AO$2,FALSE())</f>
        <v>Sure enough</v>
      </c>
      <c r="AP159" s="8" t="str">
        <f>VLOOKUP($B159,'raw data'!$A:$JI,$AF159+AP$2,FALSE())</f>
        <v>On average</v>
      </c>
      <c r="AQ159" s="8" t="str">
        <f>VLOOKUP($B159,'raw data'!$A:$JI,$AF159+AQ$2,FALSE())</f>
        <v>Customer's browser infected by Trojan and this leads to alteration of transaction data,Fake banking app offered on application store and this leads to sniffing customer credentials,Fake banking app offered on application store leads to alteration of transaction data,Fake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credentials,Spear-phishing attack on customers leads to sniffing customer credentials. Which leads to unauthorized access to customer account via web application.</v>
      </c>
      <c r="AR159" s="8" t="str">
        <f>VLOOKUP($B159,'raw data'!$A:$JI,$AF159+AR$2,FALSE())</f>
        <v>Sure enough</v>
      </c>
      <c r="AS159" s="8" t="str">
        <f>VLOOKUP($B159,'raw data'!$A:$JI,$AF159+AS$2,FALSE())</f>
        <v>On average</v>
      </c>
      <c r="AT159" s="8" t="str">
        <f>VLOOKUP($B159,'raw data'!$A:$JI,$AF159+AT$2,FALSE())</f>
        <v>Certain</v>
      </c>
      <c r="AU159" s="8" t="str">
        <f>VLOOKUP($B159,'raw data'!$A:$JI,$AF159+AU$2,FALSE())</f>
        <v>Sure enough</v>
      </c>
      <c r="AV159" s="8" t="str">
        <f>VLOOKUP($B159,'raw data'!$A:$JI,$AF159+AV$2,FALSE())</f>
        <v>Simple</v>
      </c>
      <c r="AW159" s="8" t="str">
        <f>VLOOKUP($B159,'raw data'!$A:$JI,$AF159+AW$2,FALSE())</f>
        <v>Customer's browser infected by Trojan and this leads to alteration of transaction data,Insufficient detection of spyware</v>
      </c>
      <c r="AX159" s="8" t="str">
        <f>VLOOKUP($B159,'raw data'!$A:$JI,$AF159+AX$2,FALSE())</f>
        <v>Not sure enough</v>
      </c>
      <c r="AY159" s="8" t="str">
        <f>VLOOKUP($B159,'raw data'!$A:$JI,$AF159+AY$2,FALSE())</f>
        <v>On average</v>
      </c>
      <c r="AZ159" s="8">
        <f>IF($G159="P1",ColumnsReferences!$B$9,ColumnsReferences!$C$9)</f>
        <v>166</v>
      </c>
      <c r="BA159" s="8">
        <f>VLOOKUP($B159,'raw data'!$A:$JI,$AZ159,FALSE())</f>
        <v>31.395</v>
      </c>
      <c r="BB159" s="8" t="str">
        <f>IF($G159="P2",VLOOKUP($B159,'raw data'!$A:$JI,$AZ159+2,FALSE()),"-99")</f>
        <v>Not certain</v>
      </c>
      <c r="BC159" s="8" t="str">
        <f>IF($G159="P1",VLOOKUP($B159,'raw data'!$A:$JI,$AZ159+BC$2,FALSE()),VLOOKUP($B159,'raw data'!$A:$JI,$AZ159+BC$2+1,FALSE()))</f>
        <v>Agree</v>
      </c>
      <c r="BD159" s="8" t="str">
        <f>IF($G159="P1",VLOOKUP($B159,'raw data'!$A:$JI,$AZ159+BD$2,FALSE()),VLOOKUP($B159,'raw data'!$A:$JI,$AZ159+BD$2+1,FALSE()))</f>
        <v>Agree</v>
      </c>
      <c r="BE159" s="8" t="str">
        <f>IF($G159="P1",VLOOKUP($B159,'raw data'!$A:$JI,$AZ159+BE$2,FALSE()),VLOOKUP($B159,'raw data'!$A:$JI,$AZ159+BE$2+1,FALSE()))</f>
        <v>Agree</v>
      </c>
      <c r="BF159" s="8" t="str">
        <f>IF($G159="P1",VLOOKUP($B159,'raw data'!$A:$JI,$AZ159+BF$2,FALSE()),VLOOKUP($B159,'raw data'!$A:$JI,$AZ159+BF$2+1,FALSE()))</f>
        <v>Agree</v>
      </c>
      <c r="BG159" s="8" t="str">
        <f>IF($G159="P1",VLOOKUP($B159,'raw data'!$A:$JI,$AZ159+BG$2,FALSE()),VLOOKUP($B159,'raw data'!$A:$JI,$AZ159+BG$2+1,FALSE()))</f>
        <v>Disagree</v>
      </c>
      <c r="BH159" s="8" t="str">
        <f>IF($G159="P1",IF($E159="Tabular",VLOOKUP($B159,'raw data'!$A:$JI,$AZ159+BH$2+2,FALSE()),VLOOKUP($B159,'raw data'!$A:$JI,$AZ159+BH$2,FALSE())),"-99")</f>
        <v>-99</v>
      </c>
      <c r="BI159" s="8" t="str">
        <f>IF($G159="P2",IF($E159="Tabular",VLOOKUP($B159,'raw data'!$A:$JI,$AZ159+BI$2+2,FALSE()),VLOOKUP($B159,'raw data'!$A:$JI,$AZ159+BI$2,FALSE())),"-99")</f>
        <v>Agree</v>
      </c>
      <c r="BJ159" s="8" t="str">
        <f>IF(G159="P1",IF($E159="Tabular",VLOOKUP($B159,'raw data'!$A:$JI,$AZ159+BJ$2+2,FALSE()),VLOOKUP($B159,'raw data'!$A:$JI,$AZ159+BJ$2,FALSE())),IF($E159="Tabular",VLOOKUP($B159,'raw data'!$A:$JI,$AZ159+BJ$2+3,FALSE()),VLOOKUP($B159,'raw data'!$A:$JI,$AZ159+BJ$2+1,FALSE())))</f>
        <v>Disagree</v>
      </c>
      <c r="BK159" s="8" t="str">
        <f>IF(G159="P1",VLOOKUP($B159,'raw data'!$A:$JI,$AZ159+BK$2,FALSE()),VLOOKUP($B159,'raw data'!$A:$JI,$AZ159+BK$2+1,FALSE()))</f>
        <v>Disagree</v>
      </c>
    </row>
    <row r="160" spans="1:63" x14ac:dyDescent="0.2">
      <c r="A160" s="8" t="str">
        <f t="shared" si="9"/>
        <v>R_3NxPxxI1kSXnXiG-P2</v>
      </c>
      <c r="B160" s="10" t="s">
        <v>1010</v>
      </c>
      <c r="C160" s="8">
        <f>VLOOKUP($B160,'raw data'!$A:$JI,7,FALSE())</f>
        <v>2061</v>
      </c>
      <c r="D160" s="8" t="str">
        <f>VLOOKUP($B160,'raw data'!$A:$JI,268,FALSE())</f>
        <v>UML-G1</v>
      </c>
      <c r="E160" s="8" t="str">
        <f t="shared" si="10"/>
        <v>UML</v>
      </c>
      <c r="F160" s="8" t="str">
        <f t="shared" si="11"/>
        <v>G1</v>
      </c>
      <c r="G160" s="10" t="s">
        <v>536</v>
      </c>
      <c r="H160" s="8">
        <f>VLOOKUP($B160,'raw data'!$A:$JI,21,FALSE())</f>
        <v>109.04300000000001</v>
      </c>
      <c r="I160" s="8">
        <f>VLOOKUP($B160,'raw data'!$A:$JI,26,FALSE())</f>
        <v>7.2</v>
      </c>
      <c r="J160" s="8">
        <f>VLOOKUP($B160,'raw data'!$A:$JI,27+J$2,FALSE())</f>
        <v>21</v>
      </c>
      <c r="K160" s="8" t="str">
        <f>VLOOKUP($B160,'raw data'!$A:$JI,27+K$2,FALSE())</f>
        <v>Male</v>
      </c>
      <c r="L160" s="8" t="str">
        <f>VLOOKUP($B160,'raw data'!$A:$JI,27+L$2,FALSE())</f>
        <v>No</v>
      </c>
      <c r="M160" s="8" t="str">
        <f>VLOOKUP($B160,'raw data'!$A:$JI,27+M$2,FALSE())</f>
        <v>Proficient (C2)</v>
      </c>
      <c r="N160" s="8">
        <f>VLOOKUP($B160,'raw data'!$A:$JI,27+N$2,FALSE())</f>
        <v>2</v>
      </c>
      <c r="O160" s="8" t="str">
        <f>VLOOKUP($B160,'raw data'!$A:$JI,27+O$2,FALSE())</f>
        <v xml:space="preserve">Modern history, Cold War, security, politics, area studies, nuclear strategy. </v>
      </c>
      <c r="P160" s="8" t="str">
        <f>VLOOKUP($B160,'raw data'!$A:$JI,27+P$2,FALSE())</f>
        <v>Yes</v>
      </c>
      <c r="Q160" s="8">
        <f>VLOOKUP($B160,'raw data'!$A:$JI,27+Q$2,FALSE())</f>
        <v>2</v>
      </c>
      <c r="R160" s="8" t="str">
        <f>VLOOKUP($B160,'raw data'!$A:$JI,27+R$2,FALSE())</f>
        <v>Research assistant, research intern, student assistant, website developer.</v>
      </c>
      <c r="S160" s="8" t="str">
        <f>VLOOKUP($B160,'raw data'!$A:$JI,27+S$2,FALSE())</f>
        <v>No</v>
      </c>
      <c r="T160" s="8">
        <f>VLOOKUP($B160,'raw data'!$A:$JI,27+T$2,FALSE())</f>
        <v>0</v>
      </c>
      <c r="U160" s="8" t="str">
        <f>VLOOKUP($B160,'raw data'!$A:$JI,27+U$2,FALSE())</f>
        <v>None</v>
      </c>
      <c r="V160" s="8">
        <f>VLOOKUP($B160,'raw data'!$A:$JI,27+V$2,FALSE())</f>
        <v>-99</v>
      </c>
      <c r="W160" s="8" t="str">
        <f>VLOOKUP($B160,'raw data'!$A:$JI,27+W$2,FALSE())</f>
        <v>Novice</v>
      </c>
      <c r="X160" s="8" t="str">
        <f>VLOOKUP($B160,'raw data'!$A:$JI,27+X$2,FALSE())</f>
        <v>Novice</v>
      </c>
      <c r="Y160" s="8" t="str">
        <f>VLOOKUP($B160,'raw data'!$A:$JI,27+Y$2,FALSE())</f>
        <v>Beginner</v>
      </c>
      <c r="Z160" s="8" t="str">
        <f>VLOOKUP($B160,'raw data'!$A:$JI,27+Z$2,FALSE())</f>
        <v>Beginner</v>
      </c>
      <c r="AA160" s="8" t="str">
        <f>VLOOKUP($B160,'raw data'!$A:$JI,27+AA$2,FALSE())</f>
        <v>Novice</v>
      </c>
      <c r="AB160" s="8" t="str">
        <f>VLOOKUP($B160,'raw data'!$A:$JI,27+AB$2,FALSE())</f>
        <v>Novice</v>
      </c>
      <c r="AC160" s="8" t="str">
        <f>VLOOKUP($B160,'raw data'!$A:$JI,27+AC$2,FALSE())</f>
        <v>Novice</v>
      </c>
      <c r="AD160" s="8" t="str">
        <f>VLOOKUP($B160,'raw data'!$A:$JI,27+AD$2,FALSE())</f>
        <v>Novice</v>
      </c>
      <c r="AE160" s="8">
        <f>IF($G160="P1",VLOOKUP($B160,'raw data'!$A:$JI,ColumnsReferences!$B$2,FALSE()),VLOOKUP($B160,'raw data'!$A:$JI,ColumnsReferences!$C$2,FALSE()))</f>
        <v>300.00400000000002</v>
      </c>
      <c r="AF160" s="8">
        <f>IF($G160="P1",VLOOKUP($D160,ColumnsReferences!$A:$C,2,FALSE()),VLOOKUP($D160,ColumnsReferences!$A:$C,3,FALSE()))</f>
        <v>122</v>
      </c>
      <c r="AG160" s="8">
        <f>VLOOKUP($B160,'raw data'!$A:$JI,$AF160,FALSE())</f>
        <v>308.78699999999998</v>
      </c>
      <c r="AH160" s="8" t="str">
        <f>VLOOKUP($B160,'raw data'!$A:$JI,$AF160+AH$2,FALSE())</f>
        <v>Smartphone infected by malware</v>
      </c>
      <c r="AI160" s="8" t="str">
        <f>VLOOKUP($B160,'raw data'!$A:$JI,$AF160+AI$2,FALSE())</f>
        <v>Sure</v>
      </c>
      <c r="AJ160" s="8" t="str">
        <f>VLOOKUP($B160,'raw data'!$A:$JI,$AF160+AJ$2,FALSE())</f>
        <v>Simple</v>
      </c>
      <c r="AK160" s="8" t="str">
        <f>VLOOKUP($B160,'raw data'!$A:$JI,$AF160+AK$2,FALSE())</f>
        <v>Unauthorized access to customer account via fake app,Unauthorized access to customer account via web application,Unauthorized transaction via Poste App,Unauthorized transaction via web application</v>
      </c>
      <c r="AL160" s="8" t="str">
        <f>VLOOKUP($B160,'raw data'!$A:$JI,$AF160+AL$2,FALSE())</f>
        <v>Not sure enough</v>
      </c>
      <c r="AM160" s="8" t="str">
        <f>VLOOKUP($B160,'raw data'!$A:$JI,$AF160+AM$2,FALSE())</f>
        <v>Very difficult</v>
      </c>
      <c r="AN160" s="8" t="str">
        <f>VLOOKUP($B160,'raw data'!$A:$JI,$AF160+AN$2,FALSE())</f>
        <v>Keylogger installed on computer,Sniffing of customer credentials,Spear-phishing attack on customers</v>
      </c>
      <c r="AO160" s="8" t="str">
        <f>VLOOKUP($B160,'raw data'!$A:$JI,$AF160+AO$2,FALSE())</f>
        <v>Sure enough</v>
      </c>
      <c r="AP160" s="8" t="str">
        <f>VLOOKUP($B160,'raw data'!$A:$JI,$AF160+AP$2,FALSE())</f>
        <v>Difficult</v>
      </c>
      <c r="AQ160" s="8" t="str">
        <f>VLOOKUP($B160,'raw data'!$A:$JI,$AF160+AQ$2,FALSE())</f>
        <v>Unauthorized access to customer account via fake app,Unauthorized access to customer account via web application,Unauthorized transaction via Poste App,Unauthorized transaction via web application</v>
      </c>
      <c r="AR160" s="8" t="str">
        <f>VLOOKUP($B160,'raw data'!$A:$JI,$AF160+AR$2,FALSE())</f>
        <v>Unsure</v>
      </c>
      <c r="AS160" s="8" t="str">
        <f>VLOOKUP($B160,'raw data'!$A:$JI,$AF160+AS$2,FALSE())</f>
        <v>Difficult</v>
      </c>
      <c r="AT160" s="8" t="str">
        <f>VLOOKUP($B160,'raw data'!$A:$JI,$AF160+AT$2,FALSE())</f>
        <v>Minor</v>
      </c>
      <c r="AU160" s="8" t="str">
        <f>VLOOKUP($B160,'raw data'!$A:$JI,$AF160+AU$2,FALSE())</f>
        <v>Sure enough</v>
      </c>
      <c r="AV160" s="8" t="str">
        <f>VLOOKUP($B160,'raw data'!$A:$JI,$AF160+AV$2,FALSE())</f>
        <v>On average</v>
      </c>
      <c r="AW160" s="8">
        <f>VLOOKUP($B160,'raw data'!$A:$JI,$AF160+AW$2,FALSE())</f>
        <v>-99</v>
      </c>
      <c r="AX160" s="8" t="str">
        <f>VLOOKUP($B160,'raw data'!$A:$JI,$AF160+AX$2,FALSE())</f>
        <v>Unsure</v>
      </c>
      <c r="AY160" s="8" t="str">
        <f>VLOOKUP($B160,'raw data'!$A:$JI,$AF160+AY$2,FALSE())</f>
        <v>Very difficult</v>
      </c>
      <c r="AZ160" s="8">
        <f>IF($G160="P1",ColumnsReferences!$B$9,ColumnsReferences!$C$9)</f>
        <v>166</v>
      </c>
      <c r="BA160" s="8">
        <f>VLOOKUP($B160,'raw data'!$A:$JI,$AZ160,FALSE())</f>
        <v>31.931000000000001</v>
      </c>
      <c r="BB160" s="8" t="str">
        <f>IF($G160="P2",VLOOKUP($B160,'raw data'!$A:$JI,$AZ160+2,FALSE()),"-99")</f>
        <v>Agree</v>
      </c>
      <c r="BC160" s="8" t="str">
        <f>IF($G160="P1",VLOOKUP($B160,'raw data'!$A:$JI,$AZ160+BC$2,FALSE()),VLOOKUP($B160,'raw data'!$A:$JI,$AZ160+BC$2+1,FALSE()))</f>
        <v>Agree</v>
      </c>
      <c r="BD160" s="8" t="str">
        <f>IF($G160="P1",VLOOKUP($B160,'raw data'!$A:$JI,$AZ160+BD$2,FALSE()),VLOOKUP($B160,'raw data'!$A:$JI,$AZ160+BD$2+1,FALSE()))</f>
        <v>Agree</v>
      </c>
      <c r="BE160" s="8" t="str">
        <f>IF($G160="P1",VLOOKUP($B160,'raw data'!$A:$JI,$AZ160+BE$2,FALSE()),VLOOKUP($B160,'raw data'!$A:$JI,$AZ160+BE$2+1,FALSE()))</f>
        <v>Not certain</v>
      </c>
      <c r="BF160" s="8" t="str">
        <f>IF($G160="P1",VLOOKUP($B160,'raw data'!$A:$JI,$AZ160+BF$2,FALSE()),VLOOKUP($B160,'raw data'!$A:$JI,$AZ160+BF$2+1,FALSE()))</f>
        <v>Strongly disagree</v>
      </c>
      <c r="BG160" s="8" t="str">
        <f>IF($G160="P1",VLOOKUP($B160,'raw data'!$A:$JI,$AZ160+BG$2,FALSE()),VLOOKUP($B160,'raw data'!$A:$JI,$AZ160+BG$2+1,FALSE()))</f>
        <v>Strongly disagree</v>
      </c>
      <c r="BH160" s="8" t="str">
        <f>IF($G160="P1",IF($E160="Tabular",VLOOKUP($B160,'raw data'!$A:$JI,$AZ160+BH$2+2,FALSE()),VLOOKUP($B160,'raw data'!$A:$JI,$AZ160+BH$2,FALSE())),"-99")</f>
        <v>-99</v>
      </c>
      <c r="BI160" s="8" t="str">
        <f>IF($G160="P2",IF($E160="Tabular",VLOOKUP($B160,'raw data'!$A:$JI,$AZ160+BI$2+2,FALSE()),VLOOKUP($B160,'raw data'!$A:$JI,$AZ160+BI$2,FALSE())),"-99")</f>
        <v>Not certain</v>
      </c>
      <c r="BJ160" s="8" t="str">
        <f>IF(G160="P1",IF($E160="Tabular",VLOOKUP($B160,'raw data'!$A:$JI,$AZ160+BJ$2+2,FALSE()),VLOOKUP($B160,'raw data'!$A:$JI,$AZ160+BJ$2,FALSE())),IF($E160="Tabular",VLOOKUP($B160,'raw data'!$A:$JI,$AZ160+BJ$2+3,FALSE()),VLOOKUP($B160,'raw data'!$A:$JI,$AZ160+BJ$2+1,FALSE())))</f>
        <v>Agree</v>
      </c>
      <c r="BK160" s="8" t="str">
        <f>IF(G160="P1",VLOOKUP($B160,'raw data'!$A:$JI,$AZ160+BK$2,FALSE()),VLOOKUP($B160,'raw data'!$A:$JI,$AZ160+BK$2+1,FALSE()))</f>
        <v>Disagree</v>
      </c>
    </row>
    <row r="161" spans="1:63" x14ac:dyDescent="0.2">
      <c r="A161" s="8" t="str">
        <f t="shared" si="9"/>
        <v>R_2fxKQVdcePs5erY-P2</v>
      </c>
      <c r="B161" s="10" t="s">
        <v>1013</v>
      </c>
      <c r="C161" s="8">
        <f>VLOOKUP($B161,'raw data'!$A:$JI,7,FALSE())</f>
        <v>2107</v>
      </c>
      <c r="D161" s="8" t="str">
        <f>VLOOKUP($B161,'raw data'!$A:$JI,268,FALSE())</f>
        <v>Tabular-G1</v>
      </c>
      <c r="E161" s="8" t="str">
        <f t="shared" si="10"/>
        <v>Tabular</v>
      </c>
      <c r="F161" s="8" t="str">
        <f t="shared" si="11"/>
        <v>G1</v>
      </c>
      <c r="G161" s="10" t="s">
        <v>536</v>
      </c>
      <c r="H161" s="8">
        <f>VLOOKUP($B161,'raw data'!$A:$JI,21,FALSE())</f>
        <v>82.608999999999995</v>
      </c>
      <c r="I161" s="8">
        <f>VLOOKUP($B161,'raw data'!$A:$JI,26,FALSE())</f>
        <v>16.681999999999999</v>
      </c>
      <c r="J161" s="8">
        <f>VLOOKUP($B161,'raw data'!$A:$JI,27+J$2,FALSE())</f>
        <v>19</v>
      </c>
      <c r="K161" s="8" t="str">
        <f>VLOOKUP($B161,'raw data'!$A:$JI,27+K$2,FALSE())</f>
        <v>Male</v>
      </c>
      <c r="L161" s="8" t="str">
        <f>VLOOKUP($B161,'raw data'!$A:$JI,27+L$2,FALSE())</f>
        <v>No</v>
      </c>
      <c r="M161" s="8" t="str">
        <f>VLOOKUP($B161,'raw data'!$A:$JI,27+M$2,FALSE())</f>
        <v>Intermediate (B1)</v>
      </c>
      <c r="N161" s="8">
        <f>VLOOKUP($B161,'raw data'!$A:$JI,27+N$2,FALSE())</f>
        <v>3</v>
      </c>
      <c r="O161" s="8" t="str">
        <f>VLOOKUP($B161,'raw data'!$A:$JI,27+O$2,FALSE())</f>
        <v>Moleculair science and technology, Process engineering,</v>
      </c>
      <c r="P161" s="8" t="str">
        <f>VLOOKUP($B161,'raw data'!$A:$JI,27+P$2,FALSE())</f>
        <v>Yes</v>
      </c>
      <c r="Q161" s="8">
        <f>VLOOKUP($B161,'raw data'!$A:$JI,27+Q$2,FALSE())</f>
        <v>2</v>
      </c>
      <c r="R161" s="8" t="str">
        <f>VLOOKUP($B161,'raw data'!$A:$JI,27+R$2,FALSE())</f>
        <v>Education, teaching assistant</v>
      </c>
      <c r="S161" s="8" t="str">
        <f>VLOOKUP($B161,'raw data'!$A:$JI,27+S$2,FALSE())</f>
        <v>No</v>
      </c>
      <c r="T161" s="8">
        <f>VLOOKUP($B161,'raw data'!$A:$JI,27+T$2,FALSE())</f>
        <v>0</v>
      </c>
      <c r="U161" s="8" t="str">
        <f>VLOOKUP($B161,'raw data'!$A:$JI,27+U$2,FALSE())</f>
        <v>Other, domain or national specific methodology. Please specify (separated by comma (,) ):</v>
      </c>
      <c r="V161" s="8" t="str">
        <f>VLOOKUP($B161,'raw data'!$A:$JI,27+V$2,FALSE())</f>
        <v>HAZOP, Bowtie, Swiss Cheese model</v>
      </c>
      <c r="W161" s="8" t="str">
        <f>VLOOKUP($B161,'raw data'!$A:$JI,27+W$2,FALSE())</f>
        <v>Novice</v>
      </c>
      <c r="X161" s="8" t="str">
        <f>VLOOKUP($B161,'raw data'!$A:$JI,27+X$2,FALSE())</f>
        <v>Novice</v>
      </c>
      <c r="Y161" s="8" t="str">
        <f>VLOOKUP($B161,'raw data'!$A:$JI,27+Y$2,FALSE())</f>
        <v>Novice</v>
      </c>
      <c r="Z161" s="8" t="str">
        <f>VLOOKUP($B161,'raw data'!$A:$JI,27+Z$2,FALSE())</f>
        <v>Novice</v>
      </c>
      <c r="AA161" s="8" t="str">
        <f>VLOOKUP($B161,'raw data'!$A:$JI,27+AA$2,FALSE())</f>
        <v>Beginner</v>
      </c>
      <c r="AB161" s="8" t="str">
        <f>VLOOKUP($B161,'raw data'!$A:$JI,27+AB$2,FALSE())</f>
        <v>Beginner</v>
      </c>
      <c r="AC161" s="8" t="str">
        <f>VLOOKUP($B161,'raw data'!$A:$JI,27+AC$2,FALSE())</f>
        <v>Novice</v>
      </c>
      <c r="AD161" s="8" t="str">
        <f>VLOOKUP($B161,'raw data'!$A:$JI,27+AD$2,FALSE())</f>
        <v>Beginner</v>
      </c>
      <c r="AE161" s="8">
        <f>IF($G161="P1",VLOOKUP($B161,'raw data'!$A:$JI,ColumnsReferences!$B$2,FALSE()),VLOOKUP($B161,'raw data'!$A:$JI,ColumnsReferences!$C$2,FALSE()))</f>
        <v>300.005</v>
      </c>
      <c r="AF161" s="8">
        <f>IF($G161="P1",VLOOKUP($D161,ColumnsReferences!$A:$C,2,FALSE()),VLOOKUP($D161,ColumnsReferences!$A:$C,3,FALSE()))</f>
        <v>225</v>
      </c>
      <c r="AG161" s="8">
        <f>VLOOKUP($B161,'raw data'!$A:$JI,$AF161,FALSE())</f>
        <v>402.41699999999997</v>
      </c>
      <c r="AH161" s="8" t="str">
        <f>VLOOKUP($B161,'raw data'!$A:$JI,$AF161+AH$2,FALSE())</f>
        <v>Insufficient detection of spyware,Lack of mechanisms for authentication of app,Poor security awareness,Weak malware protection</v>
      </c>
      <c r="AI161" s="8" t="str">
        <f>VLOOKUP($B161,'raw data'!$A:$JI,$AF161+AI$2,FALSE())</f>
        <v>Not sure enough</v>
      </c>
      <c r="AJ161" s="8" t="str">
        <f>VLOOKUP($B161,'raw data'!$A:$JI,$AF161+AJ$2,FALSE())</f>
        <v>On average</v>
      </c>
      <c r="AK161" s="8" t="str">
        <f>VLOOKUP($B161,'raw data'!$A:$JI,$AF161+AK$2,FALSE())</f>
        <v>Confidentiality of customer data,Integrity of account data,User authenticity</v>
      </c>
      <c r="AL161" s="8" t="str">
        <f>VLOOKUP($B161,'raw data'!$A:$JI,$AF161+AL$2,FALSE())</f>
        <v>Not sure enough</v>
      </c>
      <c r="AM161" s="8" t="str">
        <f>VLOOKUP($B161,'raw data'!$A:$JI,$AF161+AM$2,FALSE())</f>
        <v>On average</v>
      </c>
      <c r="AN161" s="8" t="str">
        <f>VLOOKUP($B161,'raw data'!$A:$JI,$AF161+AN$2,FALSE())</f>
        <v>Fake banking app offered on application store and this leads to sniffing customer credentials,Keylogger installed on customer's computer leads to sniffing customer credentials,Spear-phishing attack on customers leads to sniffing customer credentials</v>
      </c>
      <c r="AO161" s="8" t="str">
        <f>VLOOKUP($B161,'raw data'!$A:$JI,$AF161+AO$2,FALSE())</f>
        <v>Not sure enough</v>
      </c>
      <c r="AP161" s="8" t="str">
        <f>VLOOKUP($B161,'raw data'!$A:$JI,$AF161+AP$2,FALSE())</f>
        <v>On average</v>
      </c>
      <c r="AQ161" s="8" t="str">
        <f>VLOOKUP($B161,'raw data'!$A:$JI,$AF161+AQ$2,FALSE())</f>
        <v>Cyber criminal,Hacker</v>
      </c>
      <c r="AR161" s="8" t="str">
        <f>VLOOKUP($B161,'raw data'!$A:$JI,$AF161+AR$2,FALSE())</f>
        <v>Not sure enough</v>
      </c>
      <c r="AS161" s="8" t="str">
        <f>VLOOKUP($B161,'raw data'!$A:$JI,$AF161+AS$2,FALSE())</f>
        <v>On average</v>
      </c>
      <c r="AT161" s="8" t="str">
        <f>VLOOKUP($B161,'raw data'!$A:$JI,$AF161+AT$2,FALSE())</f>
        <v>Unlikely</v>
      </c>
      <c r="AU161" s="8" t="str">
        <f>VLOOKUP($B161,'raw data'!$A:$JI,$AF161+AU$2,FALSE())</f>
        <v>Not sure enough</v>
      </c>
      <c r="AV161" s="8" t="str">
        <f>VLOOKUP($B161,'raw data'!$A:$JI,$AF161+AV$2,FALSE())</f>
        <v>On average</v>
      </c>
      <c r="AW161" s="8" t="str">
        <f>VLOOKUP($B161,'raw data'!$A:$JI,$AF161+AW$2,FALSE())</f>
        <v>Denial-of-service attack,Insufficient detection of spyware,Lack of mechanisms for authentication of app,Weak malware protection</v>
      </c>
      <c r="AX161" s="8" t="str">
        <f>VLOOKUP($B161,'raw data'!$A:$JI,$AF161+AX$2,FALSE())</f>
        <v>Not sure enough</v>
      </c>
      <c r="AY161" s="8" t="str">
        <f>VLOOKUP($B161,'raw data'!$A:$JI,$AF161+AY$2,FALSE())</f>
        <v>On average</v>
      </c>
      <c r="AZ161" s="8">
        <f>IF($G161="P1",ColumnsReferences!$B$9,ColumnsReferences!$C$9)</f>
        <v>166</v>
      </c>
      <c r="BA161" s="8">
        <f>VLOOKUP($B161,'raw data'!$A:$JI,$AZ161,FALSE())</f>
        <v>32.526000000000003</v>
      </c>
      <c r="BB161" s="8" t="str">
        <f>IF($G161="P2",VLOOKUP($B161,'raw data'!$A:$JI,$AZ161+2,FALSE()),"-99")</f>
        <v>Disagree</v>
      </c>
      <c r="BC161" s="8" t="str">
        <f>IF($G161="P1",VLOOKUP($B161,'raw data'!$A:$JI,$AZ161+BC$2,FALSE()),VLOOKUP($B161,'raw data'!$A:$JI,$AZ161+BC$2+1,FALSE()))</f>
        <v>Agree</v>
      </c>
      <c r="BD161" s="8" t="str">
        <f>IF($G161="P1",VLOOKUP($B161,'raw data'!$A:$JI,$AZ161+BD$2,FALSE()),VLOOKUP($B161,'raw data'!$A:$JI,$AZ161+BD$2+1,FALSE()))</f>
        <v>Agree</v>
      </c>
      <c r="BE161" s="8" t="str">
        <f>IF($G161="P1",VLOOKUP($B161,'raw data'!$A:$JI,$AZ161+BE$2,FALSE()),VLOOKUP($B161,'raw data'!$A:$JI,$AZ161+BE$2+1,FALSE()))</f>
        <v>Agree</v>
      </c>
      <c r="BF161" s="8" t="str">
        <f>IF($G161="P1",VLOOKUP($B161,'raw data'!$A:$JI,$AZ161+BF$2,FALSE()),VLOOKUP($B161,'raw data'!$A:$JI,$AZ161+BF$2+1,FALSE()))</f>
        <v>Disagree</v>
      </c>
      <c r="BG161" s="8" t="str">
        <f>IF($G161="P1",VLOOKUP($B161,'raw data'!$A:$JI,$AZ161+BG$2,FALSE()),VLOOKUP($B161,'raw data'!$A:$JI,$AZ161+BG$2+1,FALSE()))</f>
        <v>Agree</v>
      </c>
      <c r="BH161" s="8" t="str">
        <f>IF($G161="P1",IF($E161="Tabular",VLOOKUP($B161,'raw data'!$A:$JI,$AZ161+BH$2+2,FALSE()),VLOOKUP($B161,'raw data'!$A:$JI,$AZ161+BH$2,FALSE())),"-99")</f>
        <v>-99</v>
      </c>
      <c r="BI161" s="8" t="str">
        <f>IF($G161="P2",IF($E161="Tabular",VLOOKUP($B161,'raw data'!$A:$JI,$AZ161+BI$2+2,FALSE()),VLOOKUP($B161,'raw data'!$A:$JI,$AZ161+BI$2,FALSE())),"-99")</f>
        <v>Disagree</v>
      </c>
      <c r="BJ161" s="8" t="str">
        <f>IF(G161="P1",IF($E161="Tabular",VLOOKUP($B161,'raw data'!$A:$JI,$AZ161+BJ$2+2,FALSE()),VLOOKUP($B161,'raw data'!$A:$JI,$AZ161+BJ$2,FALSE())),IF($E161="Tabular",VLOOKUP($B161,'raw data'!$A:$JI,$AZ161+BJ$2+3,FALSE()),VLOOKUP($B161,'raw data'!$A:$JI,$AZ161+BJ$2+1,FALSE())))</f>
        <v>Agree</v>
      </c>
      <c r="BK161" s="8" t="str">
        <f>IF(G161="P1",VLOOKUP($B161,'raw data'!$A:$JI,$AZ161+BK$2,FALSE()),VLOOKUP($B161,'raw data'!$A:$JI,$AZ161+BK$2+1,FALSE()))</f>
        <v>Not certain</v>
      </c>
    </row>
    <row r="162" spans="1:63" x14ac:dyDescent="0.2">
      <c r="A162" s="8" t="str">
        <f t="shared" si="9"/>
        <v>R_3ezdVmUp6V15WrO-P2</v>
      </c>
      <c r="B162" s="10" t="s">
        <v>1019</v>
      </c>
      <c r="C162" s="8">
        <f>VLOOKUP($B162,'raw data'!$A:$JI,7,FALSE())</f>
        <v>2055</v>
      </c>
      <c r="D162" s="8" t="str">
        <f>VLOOKUP($B162,'raw data'!$A:$JI,268,FALSE())</f>
        <v>CORAS-G1</v>
      </c>
      <c r="E162" s="8" t="str">
        <f t="shared" si="10"/>
        <v>CORAS</v>
      </c>
      <c r="F162" s="8" t="str">
        <f t="shared" si="11"/>
        <v>G1</v>
      </c>
      <c r="G162" s="10" t="s">
        <v>536</v>
      </c>
      <c r="H162" s="8">
        <f>VLOOKUP($B162,'raw data'!$A:$JI,21,FALSE())</f>
        <v>5.1100000000000003</v>
      </c>
      <c r="I162" s="8">
        <f>VLOOKUP($B162,'raw data'!$A:$JI,26,FALSE())</f>
        <v>5.9969999999999999</v>
      </c>
      <c r="J162" s="8">
        <f>VLOOKUP($B162,'raw data'!$A:$JI,27+J$2,FALSE())</f>
        <v>20</v>
      </c>
      <c r="K162" s="8" t="str">
        <f>VLOOKUP($B162,'raw data'!$A:$JI,27+K$2,FALSE())</f>
        <v>Male</v>
      </c>
      <c r="L162" s="8" t="str">
        <f>VLOOKUP($B162,'raw data'!$A:$JI,27+L$2,FALSE())</f>
        <v>No</v>
      </c>
      <c r="M162" s="8" t="str">
        <f>VLOOKUP($B162,'raw data'!$A:$JI,27+M$2,FALSE())</f>
        <v>Advanced (C1)</v>
      </c>
      <c r="N162" s="8">
        <f>VLOOKUP($B162,'raw data'!$A:$JI,27+N$2,FALSE())</f>
        <v>3</v>
      </c>
      <c r="O162" s="8" t="str">
        <f>VLOOKUP($B162,'raw data'!$A:$JI,27+O$2,FALSE())</f>
        <v>Chemical Engineering, Physics, Math</v>
      </c>
      <c r="P162" s="8" t="str">
        <f>VLOOKUP($B162,'raw data'!$A:$JI,27+P$2,FALSE())</f>
        <v>No</v>
      </c>
      <c r="Q162" s="8">
        <f>VLOOKUP($B162,'raw data'!$A:$JI,27+Q$2,FALSE())</f>
        <v>0</v>
      </c>
      <c r="R162" s="8">
        <f>VLOOKUP($B162,'raw data'!$A:$JI,27+R$2,FALSE())</f>
        <v>0</v>
      </c>
      <c r="S162" s="8" t="str">
        <f>VLOOKUP($B162,'raw data'!$A:$JI,27+S$2,FALSE())</f>
        <v>No</v>
      </c>
      <c r="T162" s="8">
        <f>VLOOKUP($B162,'raw data'!$A:$JI,27+T$2,FALSE())</f>
        <v>0</v>
      </c>
      <c r="U162" s="8" t="str">
        <f>VLOOKUP($B162,'raw data'!$A:$JI,27+U$2,FALSE())</f>
        <v>None</v>
      </c>
      <c r="V162" s="8">
        <f>VLOOKUP($B162,'raw data'!$A:$JI,27+V$2,FALSE())</f>
        <v>-99</v>
      </c>
      <c r="W162" s="8" t="str">
        <f>VLOOKUP($B162,'raw data'!$A:$JI,27+W$2,FALSE())</f>
        <v>Novice</v>
      </c>
      <c r="X162" s="8" t="str">
        <f>VLOOKUP($B162,'raw data'!$A:$JI,27+X$2,FALSE())</f>
        <v>Novice</v>
      </c>
      <c r="Y162" s="8" t="str">
        <f>VLOOKUP($B162,'raw data'!$A:$JI,27+Y$2,FALSE())</f>
        <v>Novice</v>
      </c>
      <c r="Z162" s="8" t="str">
        <f>VLOOKUP($B162,'raw data'!$A:$JI,27+Z$2,FALSE())</f>
        <v>Novice</v>
      </c>
      <c r="AA162" s="8" t="str">
        <f>VLOOKUP($B162,'raw data'!$A:$JI,27+AA$2,FALSE())</f>
        <v>Beginner</v>
      </c>
      <c r="AB162" s="8" t="str">
        <f>VLOOKUP($B162,'raw data'!$A:$JI,27+AB$2,FALSE())</f>
        <v>Beginner</v>
      </c>
      <c r="AC162" s="8" t="str">
        <f>VLOOKUP($B162,'raw data'!$A:$JI,27+AC$2,FALSE())</f>
        <v>Novice</v>
      </c>
      <c r="AD162" s="8" t="str">
        <f>VLOOKUP($B162,'raw data'!$A:$JI,27+AD$2,FALSE())</f>
        <v>Novice</v>
      </c>
      <c r="AE162" s="8">
        <f>IF($G162="P1",VLOOKUP($B162,'raw data'!$A:$JI,ColumnsReferences!$B$2,FALSE()),VLOOKUP($B162,'raw data'!$A:$JI,ColumnsReferences!$C$2,FALSE()))</f>
        <v>300.00299999999999</v>
      </c>
      <c r="AF162" s="8">
        <f>IF($G162="P1",VLOOKUP($D162,ColumnsReferences!$A:$C,2,FALSE()),VLOOKUP($D162,ColumnsReferences!$A:$C,3,FALSE()))</f>
        <v>122</v>
      </c>
      <c r="AG162" s="8">
        <f>VLOOKUP($B162,'raw data'!$A:$JI,$AF162,FALSE())</f>
        <v>361.416</v>
      </c>
      <c r="AH162" s="8" t="str">
        <f>VLOOKUP($B162,'raw data'!$A:$JI,$AF162+AH$2,FALSE())</f>
        <v>Customer's browser infected by Trojan,Insufficient detection of spyware,Poor security awareness</v>
      </c>
      <c r="AI162" s="8" t="str">
        <f>VLOOKUP($B162,'raw data'!$A:$JI,$AF162+AI$2,FALSE())</f>
        <v>Not sure enough</v>
      </c>
      <c r="AJ162" s="8" t="str">
        <f>VLOOKUP($B162,'raw data'!$A:$JI,$AF162+AJ$2,FALSE())</f>
        <v>Difficult</v>
      </c>
      <c r="AK162" s="8" t="str">
        <f>VLOOKUP($B162,'raw data'!$A:$JI,$AF162+AK$2,FALSE())</f>
        <v>Sniffing of customer credentials,Unauthorized access to customer account via fake app,Unauthorized access to customer account via web application</v>
      </c>
      <c r="AL162" s="8" t="str">
        <f>VLOOKUP($B162,'raw data'!$A:$JI,$AF162+AL$2,FALSE())</f>
        <v>Not sure enough</v>
      </c>
      <c r="AM162" s="8" t="str">
        <f>VLOOKUP($B162,'raw data'!$A:$JI,$AF162+AM$2,FALSE())</f>
        <v>Difficult</v>
      </c>
      <c r="AN162" s="8" t="str">
        <f>VLOOKUP($B162,'raw data'!$A:$JI,$AF162+AN$2,FALSE())</f>
        <v>Lack of mechanisms for authentication of app,Spear-phishing attack on customers</v>
      </c>
      <c r="AO162" s="8" t="str">
        <f>VLOOKUP($B162,'raw data'!$A:$JI,$AF162+AO$2,FALSE())</f>
        <v>Unsure</v>
      </c>
      <c r="AP162" s="8" t="str">
        <f>VLOOKUP($B162,'raw data'!$A:$JI,$AF162+AP$2,FALSE())</f>
        <v>Very difficult</v>
      </c>
      <c r="AQ162" s="8" t="str">
        <f>VLOOKUP($B162,'raw data'!$A:$JI,$AF162+AQ$2,FALSE())</f>
        <v>Lack of mechanisms for authentication of app,Poor security awareness</v>
      </c>
      <c r="AR162" s="8" t="str">
        <f>VLOOKUP($B162,'raw data'!$A:$JI,$AF162+AR$2,FALSE())</f>
        <v>Unsure</v>
      </c>
      <c r="AS162" s="8" t="str">
        <f>VLOOKUP($B162,'raw data'!$A:$JI,$AF162+AS$2,FALSE())</f>
        <v>Very difficult</v>
      </c>
      <c r="AT162" s="8" t="str">
        <f>VLOOKUP($B162,'raw data'!$A:$JI,$AF162+AT$2,FALSE())</f>
        <v>Unlikely</v>
      </c>
      <c r="AU162" s="8" t="str">
        <f>VLOOKUP($B162,'raw data'!$A:$JI,$AF162+AU$2,FALSE())</f>
        <v>Sure enough</v>
      </c>
      <c r="AV162" s="8" t="str">
        <f>VLOOKUP($B162,'raw data'!$A:$JI,$AF162+AV$2,FALSE())</f>
        <v>On average</v>
      </c>
      <c r="AW162" s="8" t="str">
        <f>VLOOKUP($B162,'raw data'!$A:$JI,$AF162+AW$2,FALSE())</f>
        <v>Fake banking app offered on application store,Poor security awareness</v>
      </c>
      <c r="AX162" s="8" t="str">
        <f>VLOOKUP($B162,'raw data'!$A:$JI,$AF162+AX$2,FALSE())</f>
        <v>Sure enough</v>
      </c>
      <c r="AY162" s="8" t="str">
        <f>VLOOKUP($B162,'raw data'!$A:$JI,$AF162+AY$2,FALSE())</f>
        <v>On average</v>
      </c>
      <c r="AZ162" s="8">
        <f>IF($G162="P1",ColumnsReferences!$B$9,ColumnsReferences!$C$9)</f>
        <v>166</v>
      </c>
      <c r="BA162" s="8">
        <f>VLOOKUP($B162,'raw data'!$A:$JI,$AZ162,FALSE())</f>
        <v>28.56</v>
      </c>
      <c r="BB162" s="8" t="str">
        <f>IF($G162="P2",VLOOKUP($B162,'raw data'!$A:$JI,$AZ162+2,FALSE()),"-99")</f>
        <v>Agree</v>
      </c>
      <c r="BC162" s="8" t="str">
        <f>IF($G162="P1",VLOOKUP($B162,'raw data'!$A:$JI,$AZ162+BC$2,FALSE()),VLOOKUP($B162,'raw data'!$A:$JI,$AZ162+BC$2+1,FALSE()))</f>
        <v>Agree</v>
      </c>
      <c r="BD162" s="8" t="str">
        <f>IF($G162="P1",VLOOKUP($B162,'raw data'!$A:$JI,$AZ162+BD$2,FALSE()),VLOOKUP($B162,'raw data'!$A:$JI,$AZ162+BD$2+1,FALSE()))</f>
        <v>Agree</v>
      </c>
      <c r="BE162" s="8" t="str">
        <f>IF($G162="P1",VLOOKUP($B162,'raw data'!$A:$JI,$AZ162+BE$2,FALSE()),VLOOKUP($B162,'raw data'!$A:$JI,$AZ162+BE$2+1,FALSE()))</f>
        <v>Agree</v>
      </c>
      <c r="BF162" s="8" t="str">
        <f>IF($G162="P1",VLOOKUP($B162,'raw data'!$A:$JI,$AZ162+BF$2,FALSE()),VLOOKUP($B162,'raw data'!$A:$JI,$AZ162+BF$2+1,FALSE()))</f>
        <v>Agree</v>
      </c>
      <c r="BG162" s="8" t="str">
        <f>IF($G162="P1",VLOOKUP($B162,'raw data'!$A:$JI,$AZ162+BG$2,FALSE()),VLOOKUP($B162,'raw data'!$A:$JI,$AZ162+BG$2+1,FALSE()))</f>
        <v>Disagree</v>
      </c>
      <c r="BH162" s="8" t="str">
        <f>IF($G162="P1",IF($E162="Tabular",VLOOKUP($B162,'raw data'!$A:$JI,$AZ162+BH$2+2,FALSE()),VLOOKUP($B162,'raw data'!$A:$JI,$AZ162+BH$2,FALSE())),"-99")</f>
        <v>-99</v>
      </c>
      <c r="BI162" s="8" t="str">
        <f>IF($G162="P2",IF($E162="Tabular",VLOOKUP($B162,'raw data'!$A:$JI,$AZ162+BI$2+2,FALSE()),VLOOKUP($B162,'raw data'!$A:$JI,$AZ162+BI$2,FALSE())),"-99")</f>
        <v>Disagree</v>
      </c>
      <c r="BJ162" s="8" t="str">
        <f>IF(G162="P1",IF($E162="Tabular",VLOOKUP($B162,'raw data'!$A:$JI,$AZ162+BJ$2+2,FALSE()),VLOOKUP($B162,'raw data'!$A:$JI,$AZ162+BJ$2,FALSE())),IF($E162="Tabular",VLOOKUP($B162,'raw data'!$A:$JI,$AZ162+BJ$2+3,FALSE()),VLOOKUP($B162,'raw data'!$A:$JI,$AZ162+BJ$2+1,FALSE())))</f>
        <v>Agree</v>
      </c>
      <c r="BK162" s="8" t="str">
        <f>IF(G162="P1",VLOOKUP($B162,'raw data'!$A:$JI,$AZ162+BK$2,FALSE()),VLOOKUP($B162,'raw data'!$A:$JI,$AZ162+BK$2+1,FALSE()))</f>
        <v>Agree</v>
      </c>
    </row>
    <row r="163" spans="1:63" x14ac:dyDescent="0.2">
      <c r="A163" s="8" t="str">
        <f t="shared" si="9"/>
        <v>R_3CIMiVmeW03PqFD-P2</v>
      </c>
      <c r="B163" s="10" t="s">
        <v>1023</v>
      </c>
      <c r="C163" s="8">
        <f>VLOOKUP($B163,'raw data'!$A:$JI,7,FALSE())</f>
        <v>2115</v>
      </c>
      <c r="D163" s="8" t="str">
        <f>VLOOKUP($B163,'raw data'!$A:$JI,268,FALSE())</f>
        <v>UML-G2</v>
      </c>
      <c r="E163" s="8" t="str">
        <f t="shared" si="10"/>
        <v>UML</v>
      </c>
      <c r="F163" s="8" t="str">
        <f t="shared" si="11"/>
        <v>G2</v>
      </c>
      <c r="G163" s="10" t="s">
        <v>536</v>
      </c>
      <c r="H163" s="8">
        <f>VLOOKUP($B163,'raw data'!$A:$JI,21,FALSE())</f>
        <v>12.404999999999999</v>
      </c>
      <c r="I163" s="8">
        <f>VLOOKUP($B163,'raw data'!$A:$JI,26,FALSE())</f>
        <v>7.774</v>
      </c>
      <c r="J163" s="8">
        <f>VLOOKUP($B163,'raw data'!$A:$JI,27+J$2,FALSE())</f>
        <v>22</v>
      </c>
      <c r="K163" s="8" t="str">
        <f>VLOOKUP($B163,'raw data'!$A:$JI,27+K$2,FALSE())</f>
        <v>Male</v>
      </c>
      <c r="L163" s="8" t="str">
        <f>VLOOKUP($B163,'raw data'!$A:$JI,27+L$2,FALSE())</f>
        <v>No</v>
      </c>
      <c r="M163" s="8" t="str">
        <f>VLOOKUP($B163,'raw data'!$A:$JI,27+M$2,FALSE())</f>
        <v>Pre-Intermediate (A2)</v>
      </c>
      <c r="N163" s="8">
        <f>VLOOKUP($B163,'raw data'!$A:$JI,27+N$2,FALSE())</f>
        <v>4</v>
      </c>
      <c r="O163" s="8" t="str">
        <f>VLOOKUP($B163,'raw data'!$A:$JI,27+O$2,FALSE())</f>
        <v>Public Administration</v>
      </c>
      <c r="P163" s="8" t="str">
        <f>VLOOKUP($B163,'raw data'!$A:$JI,27+P$2,FALSE())</f>
        <v>Yes</v>
      </c>
      <c r="Q163" s="8">
        <f>VLOOKUP($B163,'raw data'!$A:$JI,27+Q$2,FALSE())</f>
        <v>9</v>
      </c>
      <c r="R163" s="8" t="str">
        <f>VLOOKUP($B163,'raw data'!$A:$JI,27+R$2,FALSE())</f>
        <v>Sales, barkeeper</v>
      </c>
      <c r="S163" s="8" t="str">
        <f>VLOOKUP($B163,'raw data'!$A:$JI,27+S$2,FALSE())</f>
        <v>No</v>
      </c>
      <c r="T163" s="8">
        <f>VLOOKUP($B163,'raw data'!$A:$JI,27+T$2,FALSE())</f>
        <v>0</v>
      </c>
      <c r="U163" s="8" t="str">
        <f>VLOOKUP($B163,'raw data'!$A:$JI,27+U$2,FALSE())</f>
        <v>None</v>
      </c>
      <c r="V163" s="8">
        <f>VLOOKUP($B163,'raw data'!$A:$JI,27+V$2,FALSE())</f>
        <v>-99</v>
      </c>
      <c r="W163" s="8" t="str">
        <f>VLOOKUP($B163,'raw data'!$A:$JI,27+W$2,FALSE())</f>
        <v>Novice</v>
      </c>
      <c r="X163" s="8" t="str">
        <f>VLOOKUP($B163,'raw data'!$A:$JI,27+X$2,FALSE())</f>
        <v>Novice</v>
      </c>
      <c r="Y163" s="8" t="str">
        <f>VLOOKUP($B163,'raw data'!$A:$JI,27+Y$2,FALSE())</f>
        <v>Novice</v>
      </c>
      <c r="Z163" s="8" t="str">
        <f>VLOOKUP($B163,'raw data'!$A:$JI,27+Z$2,FALSE())</f>
        <v>Novice</v>
      </c>
      <c r="AA163" s="8" t="str">
        <f>VLOOKUP($B163,'raw data'!$A:$JI,27+AA$2,FALSE())</f>
        <v>Novice</v>
      </c>
      <c r="AB163" s="8" t="str">
        <f>VLOOKUP($B163,'raw data'!$A:$JI,27+AB$2,FALSE())</f>
        <v>Novice</v>
      </c>
      <c r="AC163" s="8" t="str">
        <f>VLOOKUP($B163,'raw data'!$A:$JI,27+AC$2,FALSE())</f>
        <v>Novice</v>
      </c>
      <c r="AD163" s="8" t="str">
        <f>VLOOKUP($B163,'raw data'!$A:$JI,27+AD$2,FALSE())</f>
        <v>Novice</v>
      </c>
      <c r="AE163" s="8">
        <f>IF($G163="P1",VLOOKUP($B163,'raw data'!$A:$JI,ColumnsReferences!$B$2,FALSE()),VLOOKUP($B163,'raw data'!$A:$JI,ColumnsReferences!$C$2,FALSE()))</f>
        <v>300.00299999999999</v>
      </c>
      <c r="AF163" s="8">
        <f>IF($G163="P1",VLOOKUP($D163,ColumnsReferences!$A:$C,2,FALSE()),VLOOKUP($D163,ColumnsReferences!$A:$C,3,FALSE()))</f>
        <v>144</v>
      </c>
      <c r="AG163" s="8">
        <f>VLOOKUP($B163,'raw data'!$A:$JI,$AF163,FALSE())</f>
        <v>415.178</v>
      </c>
      <c r="AH163" s="8" t="str">
        <f>VLOOKUP($B163,'raw data'!$A:$JI,$AF163+AH$2,FALSE())</f>
        <v>Severe</v>
      </c>
      <c r="AI163" s="8" t="str">
        <f>VLOOKUP($B163,'raw data'!$A:$JI,$AF163+AI$2,FALSE())</f>
        <v>Unsure</v>
      </c>
      <c r="AJ163" s="8" t="str">
        <f>VLOOKUP($B163,'raw data'!$A:$JI,$AF163+AJ$2,FALSE())</f>
        <v>Difficult</v>
      </c>
      <c r="AK163" s="8" t="str">
        <f>VLOOKUP($B163,'raw data'!$A:$JI,$AF163+AK$2,FALSE())</f>
        <v>Online banking service goes down</v>
      </c>
      <c r="AL163" s="8" t="str">
        <f>VLOOKUP($B163,'raw data'!$A:$JI,$AF163+AL$2,FALSE())</f>
        <v>Not sure enough</v>
      </c>
      <c r="AM163" s="8" t="str">
        <f>VLOOKUP($B163,'raw data'!$A:$JI,$AF163+AM$2,FALSE())</f>
        <v>Difficult</v>
      </c>
      <c r="AN163" s="8" t="str">
        <f>VLOOKUP($B163,'raw data'!$A:$JI,$AF163+AN$2,FALSE())</f>
        <v>Regularly inform customers about security best practices,Strengthen authentication of transaction in web application,Strengthen verification and validation procedures</v>
      </c>
      <c r="AO163" s="8" t="str">
        <f>VLOOKUP($B163,'raw data'!$A:$JI,$AF163+AO$2,FALSE())</f>
        <v>Not sure enough</v>
      </c>
      <c r="AP163" s="8" t="str">
        <f>VLOOKUP($B163,'raw data'!$A:$JI,$AF163+AP$2,FALSE())</f>
        <v>Difficult</v>
      </c>
      <c r="AQ163" s="8" t="str">
        <f>VLOOKUP($B163,'raw data'!$A:$JI,$AF163+AQ$2,FALSE())</f>
        <v>Confidentiality of customer data</v>
      </c>
      <c r="AR163" s="8" t="str">
        <f>VLOOKUP($B163,'raw data'!$A:$JI,$AF163+AR$2,FALSE())</f>
        <v>Unsure</v>
      </c>
      <c r="AS163" s="8" t="str">
        <f>VLOOKUP($B163,'raw data'!$A:$JI,$AF163+AS$2,FALSE())</f>
        <v>Very difficult</v>
      </c>
      <c r="AT163" s="8" t="str">
        <f>VLOOKUP($B163,'raw data'!$A:$JI,$AF163+AT$2,FALSE())</f>
        <v>Unauthorized access to customer account via web application</v>
      </c>
      <c r="AU163" s="8" t="str">
        <f>VLOOKUP($B163,'raw data'!$A:$JI,$AF163+AU$2,FALSE())</f>
        <v>Unsure</v>
      </c>
      <c r="AV163" s="8" t="str">
        <f>VLOOKUP($B163,'raw data'!$A:$JI,$AF163+AV$2,FALSE())</f>
        <v>Difficult</v>
      </c>
      <c r="AW163" s="8" t="str">
        <f>VLOOKUP($B163,'raw data'!$A:$JI,$AF163+AW$2,FALSE())</f>
        <v>Fake banking app offered on application store</v>
      </c>
      <c r="AX163" s="8" t="str">
        <f>VLOOKUP($B163,'raw data'!$A:$JI,$AF163+AX$2,FALSE())</f>
        <v>Unsure</v>
      </c>
      <c r="AY163" s="8" t="str">
        <f>VLOOKUP($B163,'raw data'!$A:$JI,$AF163+AY$2,FALSE())</f>
        <v>Difficult</v>
      </c>
      <c r="AZ163" s="8">
        <f>IF($G163="P1",ColumnsReferences!$B$9,ColumnsReferences!$C$9)</f>
        <v>166</v>
      </c>
      <c r="BA163" s="8">
        <f>VLOOKUP($B163,'raw data'!$A:$JI,$AZ163,FALSE())</f>
        <v>31.536000000000001</v>
      </c>
      <c r="BB163" s="8" t="str">
        <f>IF($G163="P2",VLOOKUP($B163,'raw data'!$A:$JI,$AZ163+2,FALSE()),"-99")</f>
        <v>Not certain</v>
      </c>
      <c r="BC163" s="8" t="str">
        <f>IF($G163="P1",VLOOKUP($B163,'raw data'!$A:$JI,$AZ163+BC$2,FALSE()),VLOOKUP($B163,'raw data'!$A:$JI,$AZ163+BC$2+1,FALSE()))</f>
        <v>Strongly agree</v>
      </c>
      <c r="BD163" s="8" t="str">
        <f>IF($G163="P1",VLOOKUP($B163,'raw data'!$A:$JI,$AZ163+BD$2,FALSE()),VLOOKUP($B163,'raw data'!$A:$JI,$AZ163+BD$2+1,FALSE()))</f>
        <v>Agree</v>
      </c>
      <c r="BE163" s="8" t="str">
        <f>IF($G163="P1",VLOOKUP($B163,'raw data'!$A:$JI,$AZ163+BE$2,FALSE()),VLOOKUP($B163,'raw data'!$A:$JI,$AZ163+BE$2+1,FALSE()))</f>
        <v>Agree</v>
      </c>
      <c r="BF163" s="8" t="str">
        <f>IF($G163="P1",VLOOKUP($B163,'raw data'!$A:$JI,$AZ163+BF$2,FALSE()),VLOOKUP($B163,'raw data'!$A:$JI,$AZ163+BF$2+1,FALSE()))</f>
        <v>Agree</v>
      </c>
      <c r="BG163" s="8" t="str">
        <f>IF($G163="P1",VLOOKUP($B163,'raw data'!$A:$JI,$AZ163+BG$2,FALSE()),VLOOKUP($B163,'raw data'!$A:$JI,$AZ163+BG$2+1,FALSE()))</f>
        <v>Strongly disagree</v>
      </c>
      <c r="BH163" s="8" t="str">
        <f>IF($G163="P1",IF($E163="Tabular",VLOOKUP($B163,'raw data'!$A:$JI,$AZ163+BH$2+2,FALSE()),VLOOKUP($B163,'raw data'!$A:$JI,$AZ163+BH$2,FALSE())),"-99")</f>
        <v>-99</v>
      </c>
      <c r="BI163" s="8" t="str">
        <f>IF($G163="P2",IF($E163="Tabular",VLOOKUP($B163,'raw data'!$A:$JI,$AZ163+BI$2+2,FALSE()),VLOOKUP($B163,'raw data'!$A:$JI,$AZ163+BI$2,FALSE())),"-99")</f>
        <v>Disagree</v>
      </c>
      <c r="BJ163" s="8" t="str">
        <f>IF(G163="P1",IF($E163="Tabular",VLOOKUP($B163,'raw data'!$A:$JI,$AZ163+BJ$2+2,FALSE()),VLOOKUP($B163,'raw data'!$A:$JI,$AZ163+BJ$2,FALSE())),IF($E163="Tabular",VLOOKUP($B163,'raw data'!$A:$JI,$AZ163+BJ$2+3,FALSE()),VLOOKUP($B163,'raw data'!$A:$JI,$AZ163+BJ$2+1,FALSE())))</f>
        <v>Agree</v>
      </c>
      <c r="BK163" s="8" t="str">
        <f>IF(G163="P1",VLOOKUP($B163,'raw data'!$A:$JI,$AZ163+BK$2,FALSE()),VLOOKUP($B163,'raw data'!$A:$JI,$AZ163+BK$2+1,FALSE()))</f>
        <v>Not certain</v>
      </c>
    </row>
    <row r="164" spans="1:63" x14ac:dyDescent="0.2">
      <c r="A164" s="8" t="str">
        <f t="shared" ref="A164:A185" si="12">B164&amp;"-"&amp;G164</f>
        <v>R_1OrZhy7n4rphN9V-P2</v>
      </c>
      <c r="B164" s="10" t="s">
        <v>1029</v>
      </c>
      <c r="C164" s="8">
        <f>VLOOKUP($B164,'raw data'!$A:$JI,7,FALSE())</f>
        <v>2193</v>
      </c>
      <c r="D164" s="8" t="str">
        <f>VLOOKUP($B164,'raw data'!$A:$JI,268,FALSE())</f>
        <v>UML-G1</v>
      </c>
      <c r="E164" s="8" t="str">
        <f t="shared" ref="E164:E185" si="13">LEFT( $D164,FIND( "-", $D164 ) - 1 )</f>
        <v>UML</v>
      </c>
      <c r="F164" s="8" t="str">
        <f t="shared" ref="F164:F185" si="14">RIGHT( $D164,LEN($D164)-FIND( "-", $D164 ) )</f>
        <v>G1</v>
      </c>
      <c r="G164" s="10" t="s">
        <v>536</v>
      </c>
      <c r="H164" s="8">
        <f>VLOOKUP($B164,'raw data'!$A:$JI,21,FALSE())</f>
        <v>111.39400000000001</v>
      </c>
      <c r="I164" s="8">
        <f>VLOOKUP($B164,'raw data'!$A:$JI,26,FALSE())</f>
        <v>7.17</v>
      </c>
      <c r="J164" s="8">
        <f>VLOOKUP($B164,'raw data'!$A:$JI,27+J$2,FALSE())</f>
        <v>21</v>
      </c>
      <c r="K164" s="8" t="str">
        <f>VLOOKUP($B164,'raw data'!$A:$JI,27+K$2,FALSE())</f>
        <v>Male</v>
      </c>
      <c r="L164" s="8" t="str">
        <f>VLOOKUP($B164,'raw data'!$A:$JI,27+L$2,FALSE())</f>
        <v>No</v>
      </c>
      <c r="M164" s="8" t="str">
        <f>VLOOKUP($B164,'raw data'!$A:$JI,27+M$2,FALSE())</f>
        <v>Advanced (C1)</v>
      </c>
      <c r="N164" s="8">
        <f>VLOOKUP($B164,'raw data'!$A:$JI,27+N$2,FALSE())</f>
        <v>3</v>
      </c>
      <c r="O164" s="8" t="str">
        <f>VLOOKUP($B164,'raw data'!$A:$JI,27+O$2,FALSE())</f>
        <v>Applied physics</v>
      </c>
      <c r="P164" s="8" t="str">
        <f>VLOOKUP($B164,'raw data'!$A:$JI,27+P$2,FALSE())</f>
        <v>Yes</v>
      </c>
      <c r="Q164" s="8">
        <f>VLOOKUP($B164,'raw data'!$A:$JI,27+Q$2,FALSE())</f>
        <v>5</v>
      </c>
      <c r="R164" s="8" t="str">
        <f>VLOOKUP($B164,'raw data'!$A:$JI,27+R$2,FALSE())</f>
        <v>Delivery boy, cook, customer service employee</v>
      </c>
      <c r="S164" s="8" t="str">
        <f>VLOOKUP($B164,'raw data'!$A:$JI,27+S$2,FALSE())</f>
        <v>No</v>
      </c>
      <c r="T164" s="8">
        <f>VLOOKUP($B164,'raw data'!$A:$JI,27+T$2,FALSE())</f>
        <v>0</v>
      </c>
      <c r="U164" s="8" t="str">
        <f>VLOOKUP($B164,'raw data'!$A:$JI,27+U$2,FALSE())</f>
        <v>None</v>
      </c>
      <c r="V164" s="8">
        <f>VLOOKUP($B164,'raw data'!$A:$JI,27+V$2,FALSE())</f>
        <v>-99</v>
      </c>
      <c r="W164" s="8" t="str">
        <f>VLOOKUP($B164,'raw data'!$A:$JI,27+W$2,FALSE())</f>
        <v>Novice</v>
      </c>
      <c r="X164" s="8" t="str">
        <f>VLOOKUP($B164,'raw data'!$A:$JI,27+X$2,FALSE())</f>
        <v>Novice</v>
      </c>
      <c r="Y164" s="8" t="str">
        <f>VLOOKUP($B164,'raw data'!$A:$JI,27+Y$2,FALSE())</f>
        <v>Novice</v>
      </c>
      <c r="Z164" s="8" t="str">
        <f>VLOOKUP($B164,'raw data'!$A:$JI,27+Z$2,FALSE())</f>
        <v>Novice</v>
      </c>
      <c r="AA164" s="8" t="str">
        <f>VLOOKUP($B164,'raw data'!$A:$JI,27+AA$2,FALSE())</f>
        <v>Novice</v>
      </c>
      <c r="AB164" s="8" t="str">
        <f>VLOOKUP($B164,'raw data'!$A:$JI,27+AB$2,FALSE())</f>
        <v>Novice</v>
      </c>
      <c r="AC164" s="8" t="str">
        <f>VLOOKUP($B164,'raw data'!$A:$JI,27+AC$2,FALSE())</f>
        <v>Novice</v>
      </c>
      <c r="AD164" s="8" t="str">
        <f>VLOOKUP($B164,'raw data'!$A:$JI,27+AD$2,FALSE())</f>
        <v>Beginner</v>
      </c>
      <c r="AE164" s="8">
        <f>IF($G164="P1",VLOOKUP($B164,'raw data'!$A:$JI,ColumnsReferences!$B$2,FALSE()),VLOOKUP($B164,'raw data'!$A:$JI,ColumnsReferences!$C$2,FALSE()))</f>
        <v>300.00099999999998</v>
      </c>
      <c r="AF164" s="8">
        <f>IF($G164="P1",VLOOKUP($D164,ColumnsReferences!$A:$C,2,FALSE()),VLOOKUP($D164,ColumnsReferences!$A:$C,3,FALSE()))</f>
        <v>122</v>
      </c>
      <c r="AG164" s="8">
        <f>VLOOKUP($B164,'raw data'!$A:$JI,$AF164,FALSE())</f>
        <v>538.22199999999998</v>
      </c>
      <c r="AH164" s="8" t="str">
        <f>VLOOKUP($B164,'raw data'!$A:$JI,$AF164+AH$2,FALSE())</f>
        <v>Weak malware protection</v>
      </c>
      <c r="AI164" s="8" t="str">
        <f>VLOOKUP($B164,'raw data'!$A:$JI,$AF164+AI$2,FALSE())</f>
        <v>Sure</v>
      </c>
      <c r="AJ164" s="8" t="str">
        <f>VLOOKUP($B164,'raw data'!$A:$JI,$AF164+AJ$2,FALSE())</f>
        <v>Simple</v>
      </c>
      <c r="AK164" s="8" t="str">
        <f>VLOOKUP($B164,'raw data'!$A:$JI,$AF164+AK$2,FALSE())</f>
        <v>Unauthorized access to customer account via fake app,Unauthorized access to customer account via web application,Unauthorized transaction via web application</v>
      </c>
      <c r="AL164" s="8" t="str">
        <f>VLOOKUP($B164,'raw data'!$A:$JI,$AF164+AL$2,FALSE())</f>
        <v>Sure enough</v>
      </c>
      <c r="AM164" s="8" t="str">
        <f>VLOOKUP($B164,'raw data'!$A:$JI,$AF164+AM$2,FALSE())</f>
        <v>Simple</v>
      </c>
      <c r="AN164" s="8" t="str">
        <f>VLOOKUP($B164,'raw data'!$A:$JI,$AF164+AN$2,FALSE())</f>
        <v>Fake banking app offered on application store,Keylogger installed on computer,Spear-phishing attack on customers</v>
      </c>
      <c r="AO164" s="8" t="str">
        <f>VLOOKUP($B164,'raw data'!$A:$JI,$AF164+AO$2,FALSE())</f>
        <v>Sure</v>
      </c>
      <c r="AP164" s="8" t="str">
        <f>VLOOKUP($B164,'raw data'!$A:$JI,$AF164+AP$2,FALSE())</f>
        <v>Simple</v>
      </c>
      <c r="AQ164" s="8" t="str">
        <f>VLOOKUP($B164,'raw data'!$A:$JI,$AF164+AQ$2,FALSE())</f>
        <v>Cyber criminal,Hacker</v>
      </c>
      <c r="AR164" s="8" t="str">
        <f>VLOOKUP($B164,'raw data'!$A:$JI,$AF164+AR$2,FALSE())</f>
        <v>Sure enough</v>
      </c>
      <c r="AS164" s="8" t="str">
        <f>VLOOKUP($B164,'raw data'!$A:$JI,$AF164+AS$2,FALSE())</f>
        <v>Simple</v>
      </c>
      <c r="AT164" s="8" t="str">
        <f>VLOOKUP($B164,'raw data'!$A:$JI,$AF164+AT$2,FALSE())</f>
        <v>Unlikely</v>
      </c>
      <c r="AU164" s="8" t="str">
        <f>VLOOKUP($B164,'raw data'!$A:$JI,$AF164+AU$2,FALSE())</f>
        <v>Sure</v>
      </c>
      <c r="AV164" s="8" t="str">
        <f>VLOOKUP($B164,'raw data'!$A:$JI,$AF164+AV$2,FALSE())</f>
        <v>Simple</v>
      </c>
      <c r="AW164" s="8" t="str">
        <f>VLOOKUP($B164,'raw data'!$A:$JI,$AF164+AW$2,FALSE())</f>
        <v>Insufficient detection of spyware</v>
      </c>
      <c r="AX164" s="8" t="str">
        <f>VLOOKUP($B164,'raw data'!$A:$JI,$AF164+AX$2,FALSE())</f>
        <v>Sure enough</v>
      </c>
      <c r="AY164" s="8" t="str">
        <f>VLOOKUP($B164,'raw data'!$A:$JI,$AF164+AY$2,FALSE())</f>
        <v>Simple</v>
      </c>
      <c r="AZ164" s="8">
        <f>IF($G164="P1",ColumnsReferences!$B$9,ColumnsReferences!$C$9)</f>
        <v>166</v>
      </c>
      <c r="BA164" s="8">
        <f>VLOOKUP($B164,'raw data'!$A:$JI,$AZ164,FALSE())</f>
        <v>29.684000000000001</v>
      </c>
      <c r="BB164" s="8" t="str">
        <f>IF($G164="P2",VLOOKUP($B164,'raw data'!$A:$JI,$AZ164+2,FALSE()),"-99")</f>
        <v>Agree</v>
      </c>
      <c r="BC164" s="8" t="str">
        <f>IF($G164="P1",VLOOKUP($B164,'raw data'!$A:$JI,$AZ164+BC$2,FALSE()),VLOOKUP($B164,'raw data'!$A:$JI,$AZ164+BC$2+1,FALSE()))</f>
        <v>Strongly agree</v>
      </c>
      <c r="BD164" s="8" t="str">
        <f>IF($G164="P1",VLOOKUP($B164,'raw data'!$A:$JI,$AZ164+BD$2,FALSE()),VLOOKUP($B164,'raw data'!$A:$JI,$AZ164+BD$2+1,FALSE()))</f>
        <v>Strongly agree</v>
      </c>
      <c r="BE164" s="8" t="str">
        <f>IF($G164="P1",VLOOKUP($B164,'raw data'!$A:$JI,$AZ164+BE$2,FALSE()),VLOOKUP($B164,'raw data'!$A:$JI,$AZ164+BE$2+1,FALSE()))</f>
        <v>Strongly agree</v>
      </c>
      <c r="BF164" s="8" t="str">
        <f>IF($G164="P1",VLOOKUP($B164,'raw data'!$A:$JI,$AZ164+BF$2,FALSE()),VLOOKUP($B164,'raw data'!$A:$JI,$AZ164+BF$2+1,FALSE()))</f>
        <v>Agree</v>
      </c>
      <c r="BG164" s="8" t="str">
        <f>IF($G164="P1",VLOOKUP($B164,'raw data'!$A:$JI,$AZ164+BG$2,FALSE()),VLOOKUP($B164,'raw data'!$A:$JI,$AZ164+BG$2+1,FALSE()))</f>
        <v>Not certain</v>
      </c>
      <c r="BH164" s="8" t="str">
        <f>IF($G164="P1",IF($E164="Tabular",VLOOKUP($B164,'raw data'!$A:$JI,$AZ164+BH$2+2,FALSE()),VLOOKUP($B164,'raw data'!$A:$JI,$AZ164+BH$2,FALSE())),"-99")</f>
        <v>-99</v>
      </c>
      <c r="BI164" s="8" t="str">
        <f>IF($G164="P2",IF($E164="Tabular",VLOOKUP($B164,'raw data'!$A:$JI,$AZ164+BI$2+2,FALSE()),VLOOKUP($B164,'raw data'!$A:$JI,$AZ164+BI$2,FALSE())),"-99")</f>
        <v>Not certain</v>
      </c>
      <c r="BJ164" s="8" t="str">
        <f>IF(G164="P1",IF($E164="Tabular",VLOOKUP($B164,'raw data'!$A:$JI,$AZ164+BJ$2+2,FALSE()),VLOOKUP($B164,'raw data'!$A:$JI,$AZ164+BJ$2,FALSE())),IF($E164="Tabular",VLOOKUP($B164,'raw data'!$A:$JI,$AZ164+BJ$2+3,FALSE()),VLOOKUP($B164,'raw data'!$A:$JI,$AZ164+BJ$2+1,FALSE())))</f>
        <v>Strongly agree</v>
      </c>
      <c r="BK164" s="8" t="str">
        <f>IF(G164="P1",VLOOKUP($B164,'raw data'!$A:$JI,$AZ164+BK$2,FALSE()),VLOOKUP($B164,'raw data'!$A:$JI,$AZ164+BK$2+1,FALSE()))</f>
        <v>Strongly agree</v>
      </c>
    </row>
    <row r="165" spans="1:63" x14ac:dyDescent="0.2">
      <c r="A165" s="8" t="str">
        <f t="shared" si="12"/>
        <v>R_2CPXuJz3cEGipAY-P2</v>
      </c>
      <c r="B165" s="10" t="s">
        <v>1033</v>
      </c>
      <c r="C165" s="8">
        <f>VLOOKUP($B165,'raw data'!$A:$JI,7,FALSE())</f>
        <v>2288</v>
      </c>
      <c r="D165" s="8" t="str">
        <f>VLOOKUP($B165,'raw data'!$A:$JI,268,FALSE())</f>
        <v>Tabular-G1</v>
      </c>
      <c r="E165" s="8" t="str">
        <f t="shared" si="13"/>
        <v>Tabular</v>
      </c>
      <c r="F165" s="8" t="str">
        <f t="shared" si="14"/>
        <v>G1</v>
      </c>
      <c r="G165" s="10" t="s">
        <v>536</v>
      </c>
      <c r="H165" s="8">
        <f>VLOOKUP($B165,'raw data'!$A:$JI,21,FALSE())</f>
        <v>124.72499999999999</v>
      </c>
      <c r="I165" s="8">
        <f>VLOOKUP($B165,'raw data'!$A:$JI,26,FALSE())</f>
        <v>10.544</v>
      </c>
      <c r="J165" s="8">
        <f>VLOOKUP($B165,'raw data'!$A:$JI,27+J$2,FALSE())</f>
        <v>24</v>
      </c>
      <c r="K165" s="8" t="str">
        <f>VLOOKUP($B165,'raw data'!$A:$JI,27+K$2,FALSE())</f>
        <v>Male</v>
      </c>
      <c r="L165" s="8" t="str">
        <f>VLOOKUP($B165,'raw data'!$A:$JI,27+L$2,FALSE())</f>
        <v>No</v>
      </c>
      <c r="M165" s="8" t="str">
        <f>VLOOKUP($B165,'raw data'!$A:$JI,27+M$2,FALSE())</f>
        <v>Intermediate (B1)</v>
      </c>
      <c r="N165" s="8">
        <f>VLOOKUP($B165,'raw data'!$A:$JI,27+N$2,FALSE())</f>
        <v>3</v>
      </c>
      <c r="O165" s="8" t="str">
        <f>VLOOKUP($B165,'raw data'!$A:$JI,27+O$2,FALSE())</f>
        <v>Technical policy analysis</v>
      </c>
      <c r="P165" s="8" t="str">
        <f>VLOOKUP($B165,'raw data'!$A:$JI,27+P$2,FALSE())</f>
        <v>Yes</v>
      </c>
      <c r="Q165" s="8">
        <f>VLOOKUP($B165,'raw data'!$A:$JI,27+Q$2,FALSE())</f>
        <v>5</v>
      </c>
      <c r="R165" s="8" t="str">
        <f>VLOOKUP($B165,'raw data'!$A:$JI,27+R$2,FALSE())</f>
        <v>Supervisor Nightshift at transport company</v>
      </c>
      <c r="S165" s="8" t="str">
        <f>VLOOKUP($B165,'raw data'!$A:$JI,27+S$2,FALSE())</f>
        <v>No</v>
      </c>
      <c r="T165" s="8">
        <f>VLOOKUP($B165,'raw data'!$A:$JI,27+T$2,FALSE())</f>
        <v>0</v>
      </c>
      <c r="U165" s="8" t="str">
        <f>VLOOKUP($B165,'raw data'!$A:$JI,27+U$2,FALSE())</f>
        <v>None</v>
      </c>
      <c r="V165" s="8">
        <f>VLOOKUP($B165,'raw data'!$A:$JI,27+V$2,FALSE())</f>
        <v>-99</v>
      </c>
      <c r="W165" s="8" t="str">
        <f>VLOOKUP($B165,'raw data'!$A:$JI,27+W$2,FALSE())</f>
        <v>Novice</v>
      </c>
      <c r="X165" s="8" t="str">
        <f>VLOOKUP($B165,'raw data'!$A:$JI,27+X$2,FALSE())</f>
        <v>Novice</v>
      </c>
      <c r="Y165" s="8" t="str">
        <f>VLOOKUP($B165,'raw data'!$A:$JI,27+Y$2,FALSE())</f>
        <v>Novice</v>
      </c>
      <c r="Z165" s="8" t="str">
        <f>VLOOKUP($B165,'raw data'!$A:$JI,27+Z$2,FALSE())</f>
        <v>Novice</v>
      </c>
      <c r="AA165" s="8" t="str">
        <f>VLOOKUP($B165,'raw data'!$A:$JI,27+AA$2,FALSE())</f>
        <v>Novice</v>
      </c>
      <c r="AB165" s="8" t="str">
        <f>VLOOKUP($B165,'raw data'!$A:$JI,27+AB$2,FALSE())</f>
        <v>Novice</v>
      </c>
      <c r="AC165" s="8" t="str">
        <f>VLOOKUP($B165,'raw data'!$A:$JI,27+AC$2,FALSE())</f>
        <v>Beginner</v>
      </c>
      <c r="AD165" s="8" t="str">
        <f>VLOOKUP($B165,'raw data'!$A:$JI,27+AD$2,FALSE())</f>
        <v>Novice</v>
      </c>
      <c r="AE165" s="8">
        <f>IF($G165="P1",VLOOKUP($B165,'raw data'!$A:$JI,ColumnsReferences!$B$2,FALSE()),VLOOKUP($B165,'raw data'!$A:$JI,ColumnsReferences!$C$2,FALSE()))</f>
        <v>300.005</v>
      </c>
      <c r="AF165" s="8">
        <f>IF($G165="P1",VLOOKUP($D165,ColumnsReferences!$A:$C,2,FALSE()),VLOOKUP($D165,ColumnsReferences!$A:$C,3,FALSE()))</f>
        <v>225</v>
      </c>
      <c r="AG165" s="8">
        <f>VLOOKUP($B165,'raw data'!$A:$JI,$AF165,FALSE())</f>
        <v>393.04500000000002</v>
      </c>
      <c r="AH165" s="8" t="str">
        <f>VLOOKUP($B165,'raw data'!$A:$JI,$AF165+AH$2,FALSE())</f>
        <v>Lack of mechanisms for authentication of app</v>
      </c>
      <c r="AI165" s="8" t="str">
        <f>VLOOKUP($B165,'raw data'!$A:$JI,$AF165+AI$2,FALSE())</f>
        <v>Sure enough</v>
      </c>
      <c r="AJ165" s="8" t="str">
        <f>VLOOKUP($B165,'raw data'!$A:$JI,$AF165+AJ$2,FALSE())</f>
        <v>On average</v>
      </c>
      <c r="AK165" s="8" t="str">
        <f>VLOOKUP($B165,'raw data'!$A:$JI,$AF165+AK$2,FALSE())</f>
        <v>Unauthorized transaction via web application</v>
      </c>
      <c r="AL165" s="8" t="str">
        <f>VLOOKUP($B165,'raw data'!$A:$JI,$AF165+AL$2,FALSE())</f>
        <v>Sure enough</v>
      </c>
      <c r="AM165" s="8" t="str">
        <f>VLOOKUP($B165,'raw data'!$A:$JI,$AF165+AM$2,FALSE())</f>
        <v>Difficult</v>
      </c>
      <c r="AN165" s="8" t="str">
        <f>VLOOKUP($B165,'raw data'!$A:$JI,$AF165+AN$2,FALSE())</f>
        <v>Customer's browser infected by Trojan and this leads to alteration of transaction data,Fake banking app offered on application store and this leads to sniffing customer credentials,Fake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v>
      </c>
      <c r="AO165" s="8" t="str">
        <f>VLOOKUP($B165,'raw data'!$A:$JI,$AF165+AO$2,FALSE())</f>
        <v>Sure enough</v>
      </c>
      <c r="AP165" s="8" t="str">
        <f>VLOOKUP($B165,'raw data'!$A:$JI,$AF165+AP$2,FALSE())</f>
        <v>Difficult</v>
      </c>
      <c r="AQ165" s="8" t="str">
        <f>VLOOKUP($B165,'raw data'!$A:$JI,$AF165+AQ$2,FALSE())</f>
        <v>Customer's browser infected by Trojan and this leads to alteration of transaction data,Fake banking app offered on application store leads to alteration of transaction data,Fake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application.,Spear-phishing attack on customers leads to sniffing customer credentials. Which leads to unauthorized access to customer account via web application.</v>
      </c>
      <c r="AR165" s="8" t="str">
        <f>VLOOKUP($B165,'raw data'!$A:$JI,$AF165+AR$2,FALSE())</f>
        <v>Not sure enough</v>
      </c>
      <c r="AS165" s="8" t="str">
        <f>VLOOKUP($B165,'raw data'!$A:$JI,$AF165+AS$2,FALSE())</f>
        <v>Difficult</v>
      </c>
      <c r="AT165" s="8" t="str">
        <f>VLOOKUP($B165,'raw data'!$A:$JI,$AF165+AT$2,FALSE())</f>
        <v>Unlikely</v>
      </c>
      <c r="AU165" s="8" t="str">
        <f>VLOOKUP($B165,'raw data'!$A:$JI,$AF165+AU$2,FALSE())</f>
        <v>Not sure enough</v>
      </c>
      <c r="AV165" s="8" t="str">
        <f>VLOOKUP($B165,'raw data'!$A:$JI,$AF165+AV$2,FALSE())</f>
        <v>Difficult</v>
      </c>
      <c r="AW165" s="8" t="str">
        <f>VLOOKUP($B165,'raw data'!$A:$JI,$AF165+AW$2,FALSE())</f>
        <v>Lack of mechanisms for authentication of app,Poor security awareness</v>
      </c>
      <c r="AX165" s="8" t="str">
        <f>VLOOKUP($B165,'raw data'!$A:$JI,$AF165+AX$2,FALSE())</f>
        <v>Not sure enough</v>
      </c>
      <c r="AY165" s="8" t="str">
        <f>VLOOKUP($B165,'raw data'!$A:$JI,$AF165+AY$2,FALSE())</f>
        <v>Difficult</v>
      </c>
      <c r="AZ165" s="8">
        <f>IF($G165="P1",ColumnsReferences!$B$9,ColumnsReferences!$C$9)</f>
        <v>166</v>
      </c>
      <c r="BA165" s="8">
        <f>VLOOKUP($B165,'raw data'!$A:$JI,$AZ165,FALSE())</f>
        <v>33.965000000000003</v>
      </c>
      <c r="BB165" s="8" t="str">
        <f>IF($G165="P2",VLOOKUP($B165,'raw data'!$A:$JI,$AZ165+2,FALSE()),"-99")</f>
        <v>Agree</v>
      </c>
      <c r="BC165" s="8" t="str">
        <f>IF($G165="P1",VLOOKUP($B165,'raw data'!$A:$JI,$AZ165+BC$2,FALSE()),VLOOKUP($B165,'raw data'!$A:$JI,$AZ165+BC$2+1,FALSE()))</f>
        <v>Strongly agree</v>
      </c>
      <c r="BD165" s="8" t="str">
        <f>IF($G165="P1",VLOOKUP($B165,'raw data'!$A:$JI,$AZ165+BD$2,FALSE()),VLOOKUP($B165,'raw data'!$A:$JI,$AZ165+BD$2+1,FALSE()))</f>
        <v>Not certain</v>
      </c>
      <c r="BE165" s="8" t="str">
        <f>IF($G165="P1",VLOOKUP($B165,'raw data'!$A:$JI,$AZ165+BE$2,FALSE()),VLOOKUP($B165,'raw data'!$A:$JI,$AZ165+BE$2+1,FALSE()))</f>
        <v>Agree</v>
      </c>
      <c r="BF165" s="8" t="str">
        <f>IF($G165="P1",VLOOKUP($B165,'raw data'!$A:$JI,$AZ165+BF$2,FALSE()),VLOOKUP($B165,'raw data'!$A:$JI,$AZ165+BF$2+1,FALSE()))</f>
        <v>Agree</v>
      </c>
      <c r="BG165" s="8" t="str">
        <f>IF($G165="P1",VLOOKUP($B165,'raw data'!$A:$JI,$AZ165+BG$2,FALSE()),VLOOKUP($B165,'raw data'!$A:$JI,$AZ165+BG$2+1,FALSE()))</f>
        <v>Not certain</v>
      </c>
      <c r="BH165" s="8" t="str">
        <f>IF($G165="P1",IF($E165="Tabular",VLOOKUP($B165,'raw data'!$A:$JI,$AZ165+BH$2+2,FALSE()),VLOOKUP($B165,'raw data'!$A:$JI,$AZ165+BH$2,FALSE())),"-99")</f>
        <v>-99</v>
      </c>
      <c r="BI165" s="8" t="str">
        <f>IF($G165="P2",IF($E165="Tabular",VLOOKUP($B165,'raw data'!$A:$JI,$AZ165+BI$2+2,FALSE()),VLOOKUP($B165,'raw data'!$A:$JI,$AZ165+BI$2,FALSE())),"-99")</f>
        <v>Agree</v>
      </c>
      <c r="BJ165" s="8" t="str">
        <f>IF(G165="P1",IF($E165="Tabular",VLOOKUP($B165,'raw data'!$A:$JI,$AZ165+BJ$2+2,FALSE()),VLOOKUP($B165,'raw data'!$A:$JI,$AZ165+BJ$2,FALSE())),IF($E165="Tabular",VLOOKUP($B165,'raw data'!$A:$JI,$AZ165+BJ$2+3,FALSE()),VLOOKUP($B165,'raw data'!$A:$JI,$AZ165+BJ$2+1,FALSE())))</f>
        <v>Strongly agree</v>
      </c>
      <c r="BK165" s="8" t="str">
        <f>IF(G165="P1",VLOOKUP($B165,'raw data'!$A:$JI,$AZ165+BK$2,FALSE()),VLOOKUP($B165,'raw data'!$A:$JI,$AZ165+BK$2+1,FALSE()))</f>
        <v>Agree</v>
      </c>
    </row>
    <row r="166" spans="1:63" x14ac:dyDescent="0.2">
      <c r="A166" s="8" t="str">
        <f t="shared" si="12"/>
        <v>R_vCXXiwJGbeaoTLP-P2</v>
      </c>
      <c r="B166" s="10" t="s">
        <v>1037</v>
      </c>
      <c r="C166" s="8">
        <f>VLOOKUP($B166,'raw data'!$A:$JI,7,FALSE())</f>
        <v>2270</v>
      </c>
      <c r="D166" s="8" t="str">
        <f>VLOOKUP($B166,'raw data'!$A:$JI,268,FALSE())</f>
        <v>CORAS-G2</v>
      </c>
      <c r="E166" s="8" t="str">
        <f t="shared" si="13"/>
        <v>CORAS</v>
      </c>
      <c r="F166" s="8" t="str">
        <f t="shared" si="14"/>
        <v>G2</v>
      </c>
      <c r="G166" s="10" t="s">
        <v>536</v>
      </c>
      <c r="H166" s="8">
        <f>VLOOKUP($B166,'raw data'!$A:$JI,21,FALSE())</f>
        <v>52.69</v>
      </c>
      <c r="I166" s="8">
        <f>VLOOKUP($B166,'raw data'!$A:$JI,26,FALSE())</f>
        <v>7.8529999999999998</v>
      </c>
      <c r="J166" s="8">
        <f>VLOOKUP($B166,'raw data'!$A:$JI,27+J$2,FALSE())</f>
        <v>21</v>
      </c>
      <c r="K166" s="8" t="str">
        <f>VLOOKUP($B166,'raw data'!$A:$JI,27+K$2,FALSE())</f>
        <v>Male</v>
      </c>
      <c r="L166" s="8" t="str">
        <f>VLOOKUP($B166,'raw data'!$A:$JI,27+L$2,FALSE())</f>
        <v>No</v>
      </c>
      <c r="M166" s="8" t="str">
        <f>VLOOKUP($B166,'raw data'!$A:$JI,27+M$2,FALSE())</f>
        <v>Intermediate (B1)</v>
      </c>
      <c r="N166" s="8">
        <f>VLOOKUP($B166,'raw data'!$A:$JI,27+N$2,FALSE())</f>
        <v>2.5</v>
      </c>
      <c r="O166" s="8" t="str">
        <f>VLOOKUP($B166,'raw data'!$A:$JI,27+O$2,FALSE())</f>
        <v>Industrial Design engineering</v>
      </c>
      <c r="P166" s="8" t="str">
        <f>VLOOKUP($B166,'raw data'!$A:$JI,27+P$2,FALSE())</f>
        <v>Yes</v>
      </c>
      <c r="Q166" s="8">
        <f>VLOOKUP($B166,'raw data'!$A:$JI,27+Q$2,FALSE())</f>
        <v>3</v>
      </c>
      <c r="R166" s="8" t="str">
        <f>VLOOKUP($B166,'raw data'!$A:$JI,27+R$2,FALSE())</f>
        <v>my working experience is working at a restaurant, and I did some graphic work with Illustrator and stuff.</v>
      </c>
      <c r="S166" s="8" t="str">
        <f>VLOOKUP($B166,'raw data'!$A:$JI,27+S$2,FALSE())</f>
        <v>No</v>
      </c>
      <c r="T166" s="8">
        <f>VLOOKUP($B166,'raw data'!$A:$JI,27+T$2,FALSE())</f>
        <v>0</v>
      </c>
      <c r="U166" s="8" t="str">
        <f>VLOOKUP($B166,'raw data'!$A:$JI,27+U$2,FALSE())</f>
        <v>ISO 27001,ISO 31000</v>
      </c>
      <c r="V166" s="8">
        <f>VLOOKUP($B166,'raw data'!$A:$JI,27+V$2,FALSE())</f>
        <v>-99</v>
      </c>
      <c r="W166" s="8" t="str">
        <f>VLOOKUP($B166,'raw data'!$A:$JI,27+W$2,FALSE())</f>
        <v>Novice</v>
      </c>
      <c r="X166" s="8" t="str">
        <f>VLOOKUP($B166,'raw data'!$A:$JI,27+X$2,FALSE())</f>
        <v>Beginner</v>
      </c>
      <c r="Y166" s="8" t="str">
        <f>VLOOKUP($B166,'raw data'!$A:$JI,27+Y$2,FALSE())</f>
        <v>Novice</v>
      </c>
      <c r="Z166" s="8" t="str">
        <f>VLOOKUP($B166,'raw data'!$A:$JI,27+Z$2,FALSE())</f>
        <v>Novice</v>
      </c>
      <c r="AA166" s="8" t="str">
        <f>VLOOKUP($B166,'raw data'!$A:$JI,27+AA$2,FALSE())</f>
        <v>Novice</v>
      </c>
      <c r="AB166" s="8" t="str">
        <f>VLOOKUP($B166,'raw data'!$A:$JI,27+AB$2,FALSE())</f>
        <v>Beginner</v>
      </c>
      <c r="AC166" s="8" t="str">
        <f>VLOOKUP($B166,'raw data'!$A:$JI,27+AC$2,FALSE())</f>
        <v>Novice</v>
      </c>
      <c r="AD166" s="8" t="str">
        <f>VLOOKUP($B166,'raw data'!$A:$JI,27+AD$2,FALSE())</f>
        <v>Novice</v>
      </c>
      <c r="AE166" s="8">
        <f>IF($G166="P1",VLOOKUP($B166,'raw data'!$A:$JI,ColumnsReferences!$B$2,FALSE()),VLOOKUP($B166,'raw data'!$A:$JI,ColumnsReferences!$C$2,FALSE()))</f>
        <v>300.01400000000001</v>
      </c>
      <c r="AF166" s="8">
        <f>IF($G166="P1",VLOOKUP($D166,ColumnsReferences!$A:$C,2,FALSE()),VLOOKUP($D166,ColumnsReferences!$A:$C,3,FALSE()))</f>
        <v>144</v>
      </c>
      <c r="AG166" s="8">
        <f>VLOOKUP($B166,'raw data'!$A:$JI,$AF166,FALSE())</f>
        <v>416.69</v>
      </c>
      <c r="AH166" s="8" t="str">
        <f>VLOOKUP($B166,'raw data'!$A:$JI,$AF166+AH$2,FALSE())</f>
        <v>Confidentiality of customer data,Integrity of account data</v>
      </c>
      <c r="AI166" s="8" t="str">
        <f>VLOOKUP($B166,'raw data'!$A:$JI,$AF166+AI$2,FALSE())</f>
        <v>Unsure</v>
      </c>
      <c r="AJ166" s="8" t="str">
        <f>VLOOKUP($B166,'raw data'!$A:$JI,$AF166+AJ$2,FALSE())</f>
        <v>Difficult</v>
      </c>
      <c r="AK166" s="8" t="str">
        <f>VLOOKUP($B166,'raw data'!$A:$JI,$AF166+AK$2,FALSE())</f>
        <v>Availability of service,Online banking service goes down,System failure,Unauthorized access to customer account via fake app,Unauthorized access to customer account via web application</v>
      </c>
      <c r="AL166" s="8" t="str">
        <f>VLOOKUP($B166,'raw data'!$A:$JI,$AF166+AL$2,FALSE())</f>
        <v>Unsure</v>
      </c>
      <c r="AM166" s="8" t="str">
        <f>VLOOKUP($B166,'raw data'!$A:$JI,$AF166+AM$2,FALSE())</f>
        <v>Difficult</v>
      </c>
      <c r="AN166" s="8" t="str">
        <f>VLOOKUP($B166,'raw data'!$A:$JI,$AF166+AN$2,FALSE())</f>
        <v>Regularly inform customers about security best practices,Strengthen authentication of transaction in web application,Strengthen verification and validation procedures</v>
      </c>
      <c r="AO166" s="8" t="str">
        <f>VLOOKUP($B166,'raw data'!$A:$JI,$AF166+AO$2,FALSE())</f>
        <v>Unsure</v>
      </c>
      <c r="AP166" s="8" t="str">
        <f>VLOOKUP($B166,'raw data'!$A:$JI,$AF166+AP$2,FALSE())</f>
        <v>Difficult</v>
      </c>
      <c r="AQ166" s="8" t="str">
        <f>VLOOKUP($B166,'raw data'!$A:$JI,$AF166+AQ$2,FALSE())</f>
        <v>Likely</v>
      </c>
      <c r="AR166" s="8" t="str">
        <f>VLOOKUP($B166,'raw data'!$A:$JI,$AF166+AR$2,FALSE())</f>
        <v>Unsure</v>
      </c>
      <c r="AS166" s="8" t="str">
        <f>VLOOKUP($B166,'raw data'!$A:$JI,$AF166+AS$2,FALSE())</f>
        <v>Difficult</v>
      </c>
      <c r="AT166" s="8" t="str">
        <f>VLOOKUP($B166,'raw data'!$A:$JI,$AF166+AT$2,FALSE())</f>
        <v>Hacker alters transaction data,Sniffing of customer credentials,Spear-phishing attack on customers,Unauthorized access to customer account via fake app,Unauthorized access to customer account via web application,Unauthorized transaction via Poste App,Unauthorized transaction via web application</v>
      </c>
      <c r="AU166" s="8" t="str">
        <f>VLOOKUP($B166,'raw data'!$A:$JI,$AF166+AU$2,FALSE())</f>
        <v>Unsure</v>
      </c>
      <c r="AV166" s="8" t="str">
        <f>VLOOKUP($B166,'raw data'!$A:$JI,$AF166+AV$2,FALSE())</f>
        <v>Difficult</v>
      </c>
      <c r="AW166" s="8" t="str">
        <f>VLOOKUP($B166,'raw data'!$A:$JI,$AF166+AW$2,FALSE())</f>
        <v>Likely</v>
      </c>
      <c r="AX166" s="8" t="str">
        <f>VLOOKUP($B166,'raw data'!$A:$JI,$AF166+AX$2,FALSE())</f>
        <v>Unsure</v>
      </c>
      <c r="AY166" s="8" t="str">
        <f>VLOOKUP($B166,'raw data'!$A:$JI,$AF166+AY$2,FALSE())</f>
        <v>Difficult</v>
      </c>
      <c r="AZ166" s="8">
        <f>IF($G166="P1",ColumnsReferences!$B$9,ColumnsReferences!$C$9)</f>
        <v>166</v>
      </c>
      <c r="BA166" s="8">
        <f>VLOOKUP($B166,'raw data'!$A:$JI,$AZ166,FALSE())</f>
        <v>24.532</v>
      </c>
      <c r="BB166" s="8" t="str">
        <f>IF($G166="P2",VLOOKUP($B166,'raw data'!$A:$JI,$AZ166+2,FALSE()),"-99")</f>
        <v>Disagree</v>
      </c>
      <c r="BC166" s="8" t="str">
        <f>IF($G166="P1",VLOOKUP($B166,'raw data'!$A:$JI,$AZ166+BC$2,FALSE()),VLOOKUP($B166,'raw data'!$A:$JI,$AZ166+BC$2+1,FALSE()))</f>
        <v>Agree</v>
      </c>
      <c r="BD166" s="8" t="str">
        <f>IF($G166="P1",VLOOKUP($B166,'raw data'!$A:$JI,$AZ166+BD$2,FALSE()),VLOOKUP($B166,'raw data'!$A:$JI,$AZ166+BD$2+1,FALSE()))</f>
        <v>Agree</v>
      </c>
      <c r="BE166" s="8" t="str">
        <f>IF($G166="P1",VLOOKUP($B166,'raw data'!$A:$JI,$AZ166+BE$2,FALSE()),VLOOKUP($B166,'raw data'!$A:$JI,$AZ166+BE$2+1,FALSE()))</f>
        <v>Agree</v>
      </c>
      <c r="BF166" s="8" t="str">
        <f>IF($G166="P1",VLOOKUP($B166,'raw data'!$A:$JI,$AZ166+BF$2,FALSE()),VLOOKUP($B166,'raw data'!$A:$JI,$AZ166+BF$2+1,FALSE()))</f>
        <v>Agree</v>
      </c>
      <c r="BG166" s="8" t="str">
        <f>IF($G166="P1",VLOOKUP($B166,'raw data'!$A:$JI,$AZ166+BG$2,FALSE()),VLOOKUP($B166,'raw data'!$A:$JI,$AZ166+BG$2+1,FALSE()))</f>
        <v>Disagree</v>
      </c>
      <c r="BH166" s="8" t="str">
        <f>IF($G166="P1",IF($E166="Tabular",VLOOKUP($B166,'raw data'!$A:$JI,$AZ166+BH$2+2,FALSE()),VLOOKUP($B166,'raw data'!$A:$JI,$AZ166+BH$2,FALSE())),"-99")</f>
        <v>-99</v>
      </c>
      <c r="BI166" s="8" t="str">
        <f>IF($G166="P2",IF($E166="Tabular",VLOOKUP($B166,'raw data'!$A:$JI,$AZ166+BI$2+2,FALSE()),VLOOKUP($B166,'raw data'!$A:$JI,$AZ166+BI$2,FALSE())),"-99")</f>
        <v>Disagree</v>
      </c>
      <c r="BJ166" s="8" t="str">
        <f>IF(G166="P1",IF($E166="Tabular",VLOOKUP($B166,'raw data'!$A:$JI,$AZ166+BJ$2+2,FALSE()),VLOOKUP($B166,'raw data'!$A:$JI,$AZ166+BJ$2,FALSE())),IF($E166="Tabular",VLOOKUP($B166,'raw data'!$A:$JI,$AZ166+BJ$2+3,FALSE()),VLOOKUP($B166,'raw data'!$A:$JI,$AZ166+BJ$2+1,FALSE())))</f>
        <v>Agree</v>
      </c>
      <c r="BK166" s="8" t="str">
        <f>IF(G166="P1",VLOOKUP($B166,'raw data'!$A:$JI,$AZ166+BK$2,FALSE()),VLOOKUP($B166,'raw data'!$A:$JI,$AZ166+BK$2+1,FALSE()))</f>
        <v>Agree</v>
      </c>
    </row>
    <row r="167" spans="1:63" x14ac:dyDescent="0.2">
      <c r="A167" s="8" t="str">
        <f t="shared" si="12"/>
        <v>R_qIowXXuXIIQjEVX-P2</v>
      </c>
      <c r="B167" s="10" t="s">
        <v>1041</v>
      </c>
      <c r="C167" s="8">
        <f>VLOOKUP($B167,'raw data'!$A:$JI,7,FALSE())</f>
        <v>2306</v>
      </c>
      <c r="D167" s="8" t="str">
        <f>VLOOKUP($B167,'raw data'!$A:$JI,268,FALSE())</f>
        <v>Tabular-G2</v>
      </c>
      <c r="E167" s="8" t="str">
        <f t="shared" si="13"/>
        <v>Tabular</v>
      </c>
      <c r="F167" s="8" t="str">
        <f t="shared" si="14"/>
        <v>G2</v>
      </c>
      <c r="G167" s="10" t="s">
        <v>536</v>
      </c>
      <c r="H167" s="8">
        <f>VLOOKUP($B167,'raw data'!$A:$JI,21,FALSE())</f>
        <v>84.878</v>
      </c>
      <c r="I167" s="8">
        <f>VLOOKUP($B167,'raw data'!$A:$JI,26,FALSE())</f>
        <v>8.5960000000000001</v>
      </c>
      <c r="J167" s="8">
        <f>VLOOKUP($B167,'raw data'!$A:$JI,27+J$2,FALSE())</f>
        <v>20</v>
      </c>
      <c r="K167" s="8" t="str">
        <f>VLOOKUP($B167,'raw data'!$A:$JI,27+K$2,FALSE())</f>
        <v>Female</v>
      </c>
      <c r="L167" s="8" t="str">
        <f>VLOOKUP($B167,'raw data'!$A:$JI,27+L$2,FALSE())</f>
        <v>No</v>
      </c>
      <c r="M167" s="8" t="str">
        <f>VLOOKUP($B167,'raw data'!$A:$JI,27+M$2,FALSE())</f>
        <v>Advanced (C1)</v>
      </c>
      <c r="N167" s="8">
        <f>VLOOKUP($B167,'raw data'!$A:$JI,27+N$2,FALSE())</f>
        <v>4</v>
      </c>
      <c r="O167" s="8" t="str">
        <f>VLOOKUP($B167,'raw data'!$A:$JI,27+O$2,FALSE())</f>
        <v>Industrial Design Engineering,</v>
      </c>
      <c r="P167" s="8" t="str">
        <f>VLOOKUP($B167,'raw data'!$A:$JI,27+P$2,FALSE())</f>
        <v>Yes</v>
      </c>
      <c r="Q167" s="8">
        <f>VLOOKUP($B167,'raw data'!$A:$JI,27+Q$2,FALSE())</f>
        <v>4</v>
      </c>
      <c r="R167" s="8" t="str">
        <f>VLOOKUP($B167,'raw data'!$A:$JI,27+R$2,FALSE())</f>
        <v xml:space="preserve">approach potential clients, convince clients, photograph clients. </v>
      </c>
      <c r="S167" s="8" t="str">
        <f>VLOOKUP($B167,'raw data'!$A:$JI,27+S$2,FALSE())</f>
        <v>No</v>
      </c>
      <c r="T167" s="8">
        <f>VLOOKUP($B167,'raw data'!$A:$JI,27+T$2,FALSE())</f>
        <v>0</v>
      </c>
      <c r="U167" s="8" t="str">
        <f>VLOOKUP($B167,'raw data'!$A:$JI,27+U$2,FALSE())</f>
        <v>None</v>
      </c>
      <c r="V167" s="8">
        <f>VLOOKUP($B167,'raw data'!$A:$JI,27+V$2,FALSE())</f>
        <v>-99</v>
      </c>
      <c r="W167" s="8" t="str">
        <f>VLOOKUP($B167,'raw data'!$A:$JI,27+W$2,FALSE())</f>
        <v>Novice</v>
      </c>
      <c r="X167" s="8" t="str">
        <f>VLOOKUP($B167,'raw data'!$A:$JI,27+X$2,FALSE())</f>
        <v>Beginner</v>
      </c>
      <c r="Y167" s="8" t="str">
        <f>VLOOKUP($B167,'raw data'!$A:$JI,27+Y$2,FALSE())</f>
        <v>Novice</v>
      </c>
      <c r="Z167" s="8" t="str">
        <f>VLOOKUP($B167,'raw data'!$A:$JI,27+Z$2,FALSE())</f>
        <v>Novice</v>
      </c>
      <c r="AA167" s="8" t="str">
        <f>VLOOKUP($B167,'raw data'!$A:$JI,27+AA$2,FALSE())</f>
        <v>Novice</v>
      </c>
      <c r="AB167" s="8" t="str">
        <f>VLOOKUP($B167,'raw data'!$A:$JI,27+AB$2,FALSE())</f>
        <v>Novice</v>
      </c>
      <c r="AC167" s="8" t="str">
        <f>VLOOKUP($B167,'raw data'!$A:$JI,27+AC$2,FALSE())</f>
        <v>Novice</v>
      </c>
      <c r="AD167" s="8" t="str">
        <f>VLOOKUP($B167,'raw data'!$A:$JI,27+AD$2,FALSE())</f>
        <v>Novice</v>
      </c>
      <c r="AE167" s="8">
        <f>IF($G167="P1",VLOOKUP($B167,'raw data'!$A:$JI,ColumnsReferences!$B$2,FALSE()),VLOOKUP($B167,'raw data'!$A:$JI,ColumnsReferences!$C$2,FALSE()))</f>
        <v>300.00400000000002</v>
      </c>
      <c r="AF167" s="8">
        <f>IF($G167="P1",VLOOKUP($D167,ColumnsReferences!$A:$C,2,FALSE()),VLOOKUP($D167,ColumnsReferences!$A:$C,3,FALSE()))</f>
        <v>247</v>
      </c>
      <c r="AG167" s="8">
        <f>VLOOKUP($B167,'raw data'!$A:$JI,$AF167,FALSE())</f>
        <v>350.084</v>
      </c>
      <c r="AH167" s="8" t="str">
        <f>VLOOKUP($B167,'raw data'!$A:$JI,$AF167+AH$2,FALSE())</f>
        <v>Minor</v>
      </c>
      <c r="AI167" s="8" t="str">
        <f>VLOOKUP($B167,'raw data'!$A:$JI,$AF167+AI$2,FALSE())</f>
        <v>Sure</v>
      </c>
      <c r="AJ167" s="8" t="str">
        <f>VLOOKUP($B167,'raw data'!$A:$JI,$AF167+AJ$2,FALSE())</f>
        <v>Very simple</v>
      </c>
      <c r="AK167" s="8" t="str">
        <f>VLOOKUP($B167,'raw data'!$A:$JI,$AF167+AK$2,FALSE())</f>
        <v>Availability of service,Integrity of account data</v>
      </c>
      <c r="AL167" s="8" t="str">
        <f>VLOOKUP($B167,'raw data'!$A:$JI,$AF167+AL$2,FALSE())</f>
        <v>Sure enough</v>
      </c>
      <c r="AM167" s="8" t="str">
        <f>VLOOKUP($B167,'raw data'!$A:$JI,$AF167+AM$2,FALSE())</f>
        <v>Very simple</v>
      </c>
      <c r="AN167" s="8" t="str">
        <f>VLOOKUP($B167,'raw data'!$A:$JI,$AF167+AN$2,FALSE())</f>
        <v>Conduct regular searches for fake apps,Regularly inform customers about security best practices,Strengthen verification and validation procedures</v>
      </c>
      <c r="AO167" s="8" t="str">
        <f>VLOOKUP($B167,'raw data'!$A:$JI,$AF167+AO$2,FALSE())</f>
        <v>Sure enough</v>
      </c>
      <c r="AP167" s="8" t="str">
        <f>VLOOKUP($B167,'raw data'!$A:$JI,$AF167+AP$2,FALSE())</f>
        <v>Simple</v>
      </c>
      <c r="AQ167" s="8" t="str">
        <f>VLOOKUP($B167,'raw data'!$A:$JI,$AF167+AQ$2,FALSE())</f>
        <v>Likely</v>
      </c>
      <c r="AR167" s="8" t="str">
        <f>VLOOKUP($B167,'raw data'!$A:$JI,$AF167+AR$2,FALSE())</f>
        <v>Not sure enough</v>
      </c>
      <c r="AS167" s="8" t="str">
        <f>VLOOKUP($B167,'raw data'!$A:$JI,$AF167+AS$2,FALSE())</f>
        <v>Simple</v>
      </c>
      <c r="AT167" s="8" t="str">
        <f>VLOOKUP($B167,'raw data'!$A:$JI,$AF167+AT$2,FALSE())</f>
        <v>Customer's browser infected by Trojan and this leads to alteration of transaction data</v>
      </c>
      <c r="AU167" s="8" t="str">
        <f>VLOOKUP($B167,'raw data'!$A:$JI,$AF167+AU$2,FALSE())</f>
        <v>Sure enough</v>
      </c>
      <c r="AV167" s="8" t="str">
        <f>VLOOKUP($B167,'raw data'!$A:$JI,$AF167+AV$2,FALSE())</f>
        <v>Simple</v>
      </c>
      <c r="AW167" s="8" t="str">
        <f>VLOOKUP($B167,'raw data'!$A:$JI,$AF167+AW$2,FALSE())</f>
        <v>Likely</v>
      </c>
      <c r="AX167" s="8" t="str">
        <f>VLOOKUP($B167,'raw data'!$A:$JI,$AF167+AX$2,FALSE())</f>
        <v>Not sure enough</v>
      </c>
      <c r="AY167" s="8" t="str">
        <f>VLOOKUP($B167,'raw data'!$A:$JI,$AF167+AY$2,FALSE())</f>
        <v>Very simple</v>
      </c>
      <c r="AZ167" s="8">
        <f>IF($G167="P1",ColumnsReferences!$B$9,ColumnsReferences!$C$9)</f>
        <v>166</v>
      </c>
      <c r="BA167" s="8">
        <f>VLOOKUP($B167,'raw data'!$A:$JI,$AZ167,FALSE())</f>
        <v>30.673999999999999</v>
      </c>
      <c r="BB167" s="8" t="str">
        <f>IF($G167="P2",VLOOKUP($B167,'raw data'!$A:$JI,$AZ167+2,FALSE()),"-99")</f>
        <v>Disagree</v>
      </c>
      <c r="BC167" s="8" t="str">
        <f>IF($G167="P1",VLOOKUP($B167,'raw data'!$A:$JI,$AZ167+BC$2,FALSE()),VLOOKUP($B167,'raw data'!$A:$JI,$AZ167+BC$2+1,FALSE()))</f>
        <v>Strongly agree</v>
      </c>
      <c r="BD167" s="8" t="str">
        <f>IF($G167="P1",VLOOKUP($B167,'raw data'!$A:$JI,$AZ167+BD$2,FALSE()),VLOOKUP($B167,'raw data'!$A:$JI,$AZ167+BD$2+1,FALSE()))</f>
        <v>Not certain</v>
      </c>
      <c r="BE167" s="8" t="str">
        <f>IF($G167="P1",VLOOKUP($B167,'raw data'!$A:$JI,$AZ167+BE$2,FALSE()),VLOOKUP($B167,'raw data'!$A:$JI,$AZ167+BE$2+1,FALSE()))</f>
        <v>Strongly agree</v>
      </c>
      <c r="BF167" s="8" t="str">
        <f>IF($G167="P1",VLOOKUP($B167,'raw data'!$A:$JI,$AZ167+BF$2,FALSE()),VLOOKUP($B167,'raw data'!$A:$JI,$AZ167+BF$2+1,FALSE()))</f>
        <v>Strongly agree</v>
      </c>
      <c r="BG167" s="8" t="str">
        <f>IF($G167="P1",VLOOKUP($B167,'raw data'!$A:$JI,$AZ167+BG$2,FALSE()),VLOOKUP($B167,'raw data'!$A:$JI,$AZ167+BG$2+1,FALSE()))</f>
        <v>Disagree</v>
      </c>
      <c r="BH167" s="8" t="str">
        <f>IF($G167="P1",IF($E167="Tabular",VLOOKUP($B167,'raw data'!$A:$JI,$AZ167+BH$2+2,FALSE()),VLOOKUP($B167,'raw data'!$A:$JI,$AZ167+BH$2,FALSE())),"-99")</f>
        <v>-99</v>
      </c>
      <c r="BI167" s="8" t="str">
        <f>IF($G167="P2",IF($E167="Tabular",VLOOKUP($B167,'raw data'!$A:$JI,$AZ167+BI$2+2,FALSE()),VLOOKUP($B167,'raw data'!$A:$JI,$AZ167+BI$2,FALSE())),"-99")</f>
        <v>Disagree</v>
      </c>
      <c r="BJ167" s="8" t="str">
        <f>IF(G167="P1",IF($E167="Tabular",VLOOKUP($B167,'raw data'!$A:$JI,$AZ167+BJ$2+2,FALSE()),VLOOKUP($B167,'raw data'!$A:$JI,$AZ167+BJ$2,FALSE())),IF($E167="Tabular",VLOOKUP($B167,'raw data'!$A:$JI,$AZ167+BJ$2+3,FALSE()),VLOOKUP($B167,'raw data'!$A:$JI,$AZ167+BJ$2+1,FALSE())))</f>
        <v>Not certain</v>
      </c>
      <c r="BK167" s="8" t="str">
        <f>IF(G167="P1",VLOOKUP($B167,'raw data'!$A:$JI,$AZ167+BK$2,FALSE()),VLOOKUP($B167,'raw data'!$A:$JI,$AZ167+BK$2+1,FALSE()))</f>
        <v>Agree</v>
      </c>
    </row>
    <row r="168" spans="1:63" x14ac:dyDescent="0.2">
      <c r="A168" s="8" t="str">
        <f t="shared" si="12"/>
        <v>R_29bk3Yv8AVYLIE5-P2</v>
      </c>
      <c r="B168" s="10" t="s">
        <v>1045</v>
      </c>
      <c r="C168" s="8">
        <f>VLOOKUP($B168,'raw data'!$A:$JI,7,FALSE())</f>
        <v>2310</v>
      </c>
      <c r="D168" s="8" t="str">
        <f>VLOOKUP($B168,'raw data'!$A:$JI,268,FALSE())</f>
        <v>Tabular-G2</v>
      </c>
      <c r="E168" s="8" t="str">
        <f t="shared" si="13"/>
        <v>Tabular</v>
      </c>
      <c r="F168" s="8" t="str">
        <f t="shared" si="14"/>
        <v>G2</v>
      </c>
      <c r="G168" s="10" t="s">
        <v>536</v>
      </c>
      <c r="H168" s="8">
        <f>VLOOKUP($B168,'raw data'!$A:$JI,21,FALSE())</f>
        <v>149.51</v>
      </c>
      <c r="I168" s="8">
        <f>VLOOKUP($B168,'raw data'!$A:$JI,26,FALSE())</f>
        <v>8.4629999999999992</v>
      </c>
      <c r="J168" s="8">
        <f>VLOOKUP($B168,'raw data'!$A:$JI,27+J$2,FALSE())</f>
        <v>22</v>
      </c>
      <c r="K168" s="8" t="str">
        <f>VLOOKUP($B168,'raw data'!$A:$JI,27+K$2,FALSE())</f>
        <v>Male</v>
      </c>
      <c r="L168" s="8" t="str">
        <f>VLOOKUP($B168,'raw data'!$A:$JI,27+L$2,FALSE())</f>
        <v>No</v>
      </c>
      <c r="M168" s="8" t="str">
        <f>VLOOKUP($B168,'raw data'!$A:$JI,27+M$2,FALSE())</f>
        <v>Advanced (C1)</v>
      </c>
      <c r="N168" s="8">
        <f>VLOOKUP($B168,'raw data'!$A:$JI,27+N$2,FALSE())</f>
        <v>4</v>
      </c>
      <c r="O168" s="8" t="str">
        <f>VLOOKUP($B168,'raw data'!$A:$JI,27+O$2,FALSE())</f>
        <v>Civil engineering</v>
      </c>
      <c r="P168" s="8" t="str">
        <f>VLOOKUP($B168,'raw data'!$A:$JI,27+P$2,FALSE())</f>
        <v>No</v>
      </c>
      <c r="Q168" s="8">
        <f>VLOOKUP($B168,'raw data'!$A:$JI,27+Q$2,FALSE())</f>
        <v>0</v>
      </c>
      <c r="R168" s="8">
        <f>VLOOKUP($B168,'raw data'!$A:$JI,27+R$2,FALSE())</f>
        <v>0</v>
      </c>
      <c r="S168" s="8" t="str">
        <f>VLOOKUP($B168,'raw data'!$A:$JI,27+S$2,FALSE())</f>
        <v>No</v>
      </c>
      <c r="T168" s="8">
        <f>VLOOKUP($B168,'raw data'!$A:$JI,27+T$2,FALSE())</f>
        <v>0</v>
      </c>
      <c r="U168" s="8" t="str">
        <f>VLOOKUP($B168,'raw data'!$A:$JI,27+U$2,FALSE())</f>
        <v>None</v>
      </c>
      <c r="V168" s="8">
        <f>VLOOKUP($B168,'raw data'!$A:$JI,27+V$2,FALSE())</f>
        <v>-99</v>
      </c>
      <c r="W168" s="8" t="str">
        <f>VLOOKUP($B168,'raw data'!$A:$JI,27+W$2,FALSE())</f>
        <v>Novice</v>
      </c>
      <c r="X168" s="8" t="str">
        <f>VLOOKUP($B168,'raw data'!$A:$JI,27+X$2,FALSE())</f>
        <v>Novice</v>
      </c>
      <c r="Y168" s="8" t="str">
        <f>VLOOKUP($B168,'raw data'!$A:$JI,27+Y$2,FALSE())</f>
        <v>Novice</v>
      </c>
      <c r="Z168" s="8" t="str">
        <f>VLOOKUP($B168,'raw data'!$A:$JI,27+Z$2,FALSE())</f>
        <v>Novice</v>
      </c>
      <c r="AA168" s="8" t="str">
        <f>VLOOKUP($B168,'raw data'!$A:$JI,27+AA$2,FALSE())</f>
        <v>Novice</v>
      </c>
      <c r="AB168" s="8" t="str">
        <f>VLOOKUP($B168,'raw data'!$A:$JI,27+AB$2,FALSE())</f>
        <v>Novice</v>
      </c>
      <c r="AC168" s="8" t="str">
        <f>VLOOKUP($B168,'raw data'!$A:$JI,27+AC$2,FALSE())</f>
        <v>Novice</v>
      </c>
      <c r="AD168" s="8" t="str">
        <f>VLOOKUP($B168,'raw data'!$A:$JI,27+AD$2,FALSE())</f>
        <v>Novice</v>
      </c>
      <c r="AE168" s="8">
        <f>IF($G168="P1",VLOOKUP($B168,'raw data'!$A:$JI,ColumnsReferences!$B$2,FALSE()),VLOOKUP($B168,'raw data'!$A:$JI,ColumnsReferences!$C$2,FALSE()))</f>
        <v>300.00200000000001</v>
      </c>
      <c r="AF168" s="8">
        <f>IF($G168="P1",VLOOKUP($D168,ColumnsReferences!$A:$C,2,FALSE()),VLOOKUP($D168,ColumnsReferences!$A:$C,3,FALSE()))</f>
        <v>247</v>
      </c>
      <c r="AG168" s="8">
        <f>VLOOKUP($B168,'raw data'!$A:$JI,$AF168,FALSE())</f>
        <v>307.83300000000003</v>
      </c>
      <c r="AH168" s="8" t="str">
        <f>VLOOKUP($B168,'raw data'!$A:$JI,$AF168+AH$2,FALSE())</f>
        <v>Minor</v>
      </c>
      <c r="AI168" s="8" t="str">
        <f>VLOOKUP($B168,'raw data'!$A:$JI,$AF168+AI$2,FALSE())</f>
        <v>Sure enough</v>
      </c>
      <c r="AJ168" s="8" t="str">
        <f>VLOOKUP($B168,'raw data'!$A:$JI,$AF168+AJ$2,FALSE())</f>
        <v>Difficult</v>
      </c>
      <c r="AK168" s="8" t="str">
        <f>VLOOKUP($B168,'raw data'!$A:$JI,$AF168+AK$2,FALSE())</f>
        <v>Integrity of account data</v>
      </c>
      <c r="AL168" s="8" t="str">
        <f>VLOOKUP($B168,'raw data'!$A:$JI,$AF168+AL$2,FALSE())</f>
        <v>Unsure</v>
      </c>
      <c r="AM168" s="8" t="str">
        <f>VLOOKUP($B168,'raw data'!$A:$JI,$AF168+AM$2,FALSE())</f>
        <v>Very difficult</v>
      </c>
      <c r="AN168" s="8" t="str">
        <f>VLOOKUP($B168,'raw data'!$A:$JI,$AF168+AN$2,FALSE())</f>
        <v>Regularly inform customers about security best practices,Strengthen verification and validation procedures</v>
      </c>
      <c r="AO168" s="8" t="str">
        <f>VLOOKUP($B168,'raw data'!$A:$JI,$AF168+AO$2,FALSE())</f>
        <v>Not sure enough</v>
      </c>
      <c r="AP168" s="8" t="str">
        <f>VLOOKUP($B168,'raw data'!$A:$JI,$AF168+AP$2,FALSE())</f>
        <v>Very difficult</v>
      </c>
      <c r="AQ168" s="8" t="str">
        <f>VLOOKUP($B168,'raw data'!$A:$JI,$AF168+AQ$2,FALSE())</f>
        <v>Severe</v>
      </c>
      <c r="AR168" s="8" t="str">
        <f>VLOOKUP($B168,'raw data'!$A:$JI,$AF168+AR$2,FALSE())</f>
        <v>Sure enough</v>
      </c>
      <c r="AS168" s="8" t="str">
        <f>VLOOKUP($B168,'raw data'!$A:$JI,$AF168+AS$2,FALSE())</f>
        <v>Very difficult</v>
      </c>
      <c r="AT168" s="8" t="str">
        <f>VLOOKUP($B168,'raw data'!$A:$JI,$AF168+AT$2,FALSE())</f>
        <v>Unauthorized access to customer account via fake app,Unauthorized access to customer account via web application</v>
      </c>
      <c r="AU168" s="8" t="str">
        <f>VLOOKUP($B168,'raw data'!$A:$JI,$AF168+AU$2,FALSE())</f>
        <v>Not sure enough</v>
      </c>
      <c r="AV168" s="8" t="str">
        <f>VLOOKUP($B168,'raw data'!$A:$JI,$AF168+AV$2,FALSE())</f>
        <v>Very difficult</v>
      </c>
      <c r="AW168" s="8" t="str">
        <f>VLOOKUP($B168,'raw data'!$A:$JI,$AF168+AW$2,FALSE())</f>
        <v>Minor</v>
      </c>
      <c r="AX168" s="8" t="str">
        <f>VLOOKUP($B168,'raw data'!$A:$JI,$AF168+AX$2,FALSE())</f>
        <v>Not sure enough</v>
      </c>
      <c r="AY168" s="8" t="str">
        <f>VLOOKUP($B168,'raw data'!$A:$JI,$AF168+AY$2,FALSE())</f>
        <v>Very difficult</v>
      </c>
      <c r="AZ168" s="8">
        <f>IF($G168="P1",ColumnsReferences!$B$9,ColumnsReferences!$C$9)</f>
        <v>166</v>
      </c>
      <c r="BA168" s="8">
        <f>VLOOKUP($B168,'raw data'!$A:$JI,$AZ168,FALSE())</f>
        <v>38.543999999999997</v>
      </c>
      <c r="BB168" s="8" t="str">
        <f>IF($G168="P2",VLOOKUP($B168,'raw data'!$A:$JI,$AZ168+2,FALSE()),"-99")</f>
        <v>Strongly disagree</v>
      </c>
      <c r="BC168" s="8" t="str">
        <f>IF($G168="P1",VLOOKUP($B168,'raw data'!$A:$JI,$AZ168+BC$2,FALSE()),VLOOKUP($B168,'raw data'!$A:$JI,$AZ168+BC$2+1,FALSE()))</f>
        <v>Strongly agree</v>
      </c>
      <c r="BD168" s="8" t="str">
        <f>IF($G168="P1",VLOOKUP($B168,'raw data'!$A:$JI,$AZ168+BD$2,FALSE()),VLOOKUP($B168,'raw data'!$A:$JI,$AZ168+BD$2+1,FALSE()))</f>
        <v>Strongly agree</v>
      </c>
      <c r="BE168" s="8" t="str">
        <f>IF($G168="P1",VLOOKUP($B168,'raw data'!$A:$JI,$AZ168+BE$2,FALSE()),VLOOKUP($B168,'raw data'!$A:$JI,$AZ168+BE$2+1,FALSE()))</f>
        <v>Strongly agree</v>
      </c>
      <c r="BF168" s="8" t="str">
        <f>IF($G168="P1",VLOOKUP($B168,'raw data'!$A:$JI,$AZ168+BF$2,FALSE()),VLOOKUP($B168,'raw data'!$A:$JI,$AZ168+BF$2+1,FALSE()))</f>
        <v>Strongly agree</v>
      </c>
      <c r="BG168" s="8" t="str">
        <f>IF($G168="P1",VLOOKUP($B168,'raw data'!$A:$JI,$AZ168+BG$2,FALSE()),VLOOKUP($B168,'raw data'!$A:$JI,$AZ168+BG$2+1,FALSE()))</f>
        <v>Disagree</v>
      </c>
      <c r="BH168" s="8" t="str">
        <f>IF($G168="P1",IF($E168="Tabular",VLOOKUP($B168,'raw data'!$A:$JI,$AZ168+BH$2+2,FALSE()),VLOOKUP($B168,'raw data'!$A:$JI,$AZ168+BH$2,FALSE())),"-99")</f>
        <v>-99</v>
      </c>
      <c r="BI168" s="8" t="str">
        <f>IF($G168="P2",IF($E168="Tabular",VLOOKUP($B168,'raw data'!$A:$JI,$AZ168+BI$2+2,FALSE()),VLOOKUP($B168,'raw data'!$A:$JI,$AZ168+BI$2,FALSE())),"-99")</f>
        <v>Strongly disagree</v>
      </c>
      <c r="BJ168" s="8" t="str">
        <f>IF(G168="P1",IF($E168="Tabular",VLOOKUP($B168,'raw data'!$A:$JI,$AZ168+BJ$2+2,FALSE()),VLOOKUP($B168,'raw data'!$A:$JI,$AZ168+BJ$2,FALSE())),IF($E168="Tabular",VLOOKUP($B168,'raw data'!$A:$JI,$AZ168+BJ$2+3,FALSE()),VLOOKUP($B168,'raw data'!$A:$JI,$AZ168+BJ$2+1,FALSE())))</f>
        <v>Strongly agree</v>
      </c>
      <c r="BK168" s="8" t="str">
        <f>IF(G168="P1",VLOOKUP($B168,'raw data'!$A:$JI,$AZ168+BK$2,FALSE()),VLOOKUP($B168,'raw data'!$A:$JI,$AZ168+BK$2+1,FALSE()))</f>
        <v>Strongly agree</v>
      </c>
    </row>
    <row r="169" spans="1:63" x14ac:dyDescent="0.2">
      <c r="A169" s="8" t="str">
        <f t="shared" si="12"/>
        <v>R_3q8xQtKI6p2Jm3p-P2</v>
      </c>
      <c r="B169" s="10" t="s">
        <v>1049</v>
      </c>
      <c r="C169" s="8">
        <f>VLOOKUP($B169,'raw data'!$A:$JI,7,FALSE())</f>
        <v>2286</v>
      </c>
      <c r="D169" s="8" t="str">
        <f>VLOOKUP($B169,'raw data'!$A:$JI,268,FALSE())</f>
        <v>UML-G1</v>
      </c>
      <c r="E169" s="8" t="str">
        <f t="shared" si="13"/>
        <v>UML</v>
      </c>
      <c r="F169" s="8" t="str">
        <f t="shared" si="14"/>
        <v>G1</v>
      </c>
      <c r="G169" s="10" t="s">
        <v>536</v>
      </c>
      <c r="H169" s="8">
        <f>VLOOKUP($B169,'raw data'!$A:$JI,21,FALSE())</f>
        <v>27.04</v>
      </c>
      <c r="I169" s="8">
        <f>VLOOKUP($B169,'raw data'!$A:$JI,26,FALSE())</f>
        <v>6.5810000000000004</v>
      </c>
      <c r="J169" s="8">
        <f>VLOOKUP($B169,'raw data'!$A:$JI,27+J$2,FALSE())</f>
        <v>20</v>
      </c>
      <c r="K169" s="8" t="str">
        <f>VLOOKUP($B169,'raw data'!$A:$JI,27+K$2,FALSE())</f>
        <v>Male</v>
      </c>
      <c r="L169" s="8" t="str">
        <f>VLOOKUP($B169,'raw data'!$A:$JI,27+L$2,FALSE())</f>
        <v>No</v>
      </c>
      <c r="M169" s="8" t="str">
        <f>VLOOKUP($B169,'raw data'!$A:$JI,27+M$2,FALSE())</f>
        <v>Proficient (C2)</v>
      </c>
      <c r="N169" s="8">
        <f>VLOOKUP($B169,'raw data'!$A:$JI,27+N$2,FALSE())</f>
        <v>2</v>
      </c>
      <c r="O169" s="8" t="str">
        <f>VLOOKUP($B169,'raw data'!$A:$JI,27+O$2,FALSE())</f>
        <v>Communication</v>
      </c>
      <c r="P169" s="8" t="str">
        <f>VLOOKUP($B169,'raw data'!$A:$JI,27+P$2,FALSE())</f>
        <v>Yes</v>
      </c>
      <c r="Q169" s="8">
        <f>VLOOKUP($B169,'raw data'!$A:$JI,27+Q$2,FALSE())</f>
        <v>0.5</v>
      </c>
      <c r="R169" s="8" t="str">
        <f>VLOOKUP($B169,'raw data'!$A:$JI,27+R$2,FALSE())</f>
        <v>Internal communications</v>
      </c>
      <c r="S169" s="8" t="str">
        <f>VLOOKUP($B169,'raw data'!$A:$JI,27+S$2,FALSE())</f>
        <v>No</v>
      </c>
      <c r="T169" s="8">
        <f>VLOOKUP($B169,'raw data'!$A:$JI,27+T$2,FALSE())</f>
        <v>0</v>
      </c>
      <c r="U169" s="8" t="str">
        <f>VLOOKUP($B169,'raw data'!$A:$JI,27+U$2,FALSE())</f>
        <v>None</v>
      </c>
      <c r="V169" s="8">
        <f>VLOOKUP($B169,'raw data'!$A:$JI,27+V$2,FALSE())</f>
        <v>-99</v>
      </c>
      <c r="W169" s="8" t="str">
        <f>VLOOKUP($B169,'raw data'!$A:$JI,27+W$2,FALSE())</f>
        <v>Beginner</v>
      </c>
      <c r="X169" s="8" t="str">
        <f>VLOOKUP($B169,'raw data'!$A:$JI,27+X$2,FALSE())</f>
        <v>Beginner</v>
      </c>
      <c r="Y169" s="8" t="str">
        <f>VLOOKUP($B169,'raw data'!$A:$JI,27+Y$2,FALSE())</f>
        <v>Beginner</v>
      </c>
      <c r="Z169" s="8" t="str">
        <f>VLOOKUP($B169,'raw data'!$A:$JI,27+Z$2,FALSE())</f>
        <v>Beginner</v>
      </c>
      <c r="AA169" s="8" t="str">
        <f>VLOOKUP($B169,'raw data'!$A:$JI,27+AA$2,FALSE())</f>
        <v>Competent</v>
      </c>
      <c r="AB169" s="8" t="str">
        <f>VLOOKUP($B169,'raw data'!$A:$JI,27+AB$2,FALSE())</f>
        <v>Novice</v>
      </c>
      <c r="AC169" s="8" t="str">
        <f>VLOOKUP($B169,'raw data'!$A:$JI,27+AC$2,FALSE())</f>
        <v>Novice</v>
      </c>
      <c r="AD169" s="8" t="str">
        <f>VLOOKUP($B169,'raw data'!$A:$JI,27+AD$2,FALSE())</f>
        <v>Novice</v>
      </c>
      <c r="AE169" s="8">
        <f>IF($G169="P1",VLOOKUP($B169,'raw data'!$A:$JI,ColumnsReferences!$B$2,FALSE()),VLOOKUP($B169,'raw data'!$A:$JI,ColumnsReferences!$C$2,FALSE()))</f>
        <v>300.005</v>
      </c>
      <c r="AF169" s="8">
        <f>IF($G169="P1",VLOOKUP($D169,ColumnsReferences!$A:$C,2,FALSE()),VLOOKUP($D169,ColumnsReferences!$A:$C,3,FALSE()))</f>
        <v>122</v>
      </c>
      <c r="AG169" s="8">
        <f>VLOOKUP($B169,'raw data'!$A:$JI,$AF169,FALSE())</f>
        <v>461.08199999999999</v>
      </c>
      <c r="AH169" s="8" t="str">
        <f>VLOOKUP($B169,'raw data'!$A:$JI,$AF169+AH$2,FALSE())</f>
        <v>Insufficient detection of spyware,Keylogger installed on computer,Lack of mechanisms for authentication of app,Weak malware protection</v>
      </c>
      <c r="AI169" s="8" t="str">
        <f>VLOOKUP($B169,'raw data'!$A:$JI,$AF169+AI$2,FALSE())</f>
        <v>Sure enough</v>
      </c>
      <c r="AJ169" s="8" t="str">
        <f>VLOOKUP($B169,'raw data'!$A:$JI,$AF169+AJ$2,FALSE())</f>
        <v>On average</v>
      </c>
      <c r="AK169" s="8" t="str">
        <f>VLOOKUP($B169,'raw data'!$A:$JI,$AF169+AK$2,FALSE())</f>
        <v>Confidentiality of customer data,Integrity of account data,User authenticity</v>
      </c>
      <c r="AL169" s="8" t="str">
        <f>VLOOKUP($B169,'raw data'!$A:$JI,$AF169+AL$2,FALSE())</f>
        <v>Sure enough</v>
      </c>
      <c r="AM169" s="8" t="str">
        <f>VLOOKUP($B169,'raw data'!$A:$JI,$AF169+AM$2,FALSE())</f>
        <v>On average</v>
      </c>
      <c r="AN169" s="8" t="str">
        <f>VLOOKUP($B169,'raw data'!$A:$JI,$AF169+AN$2,FALSE())</f>
        <v>Sniffing of customer credentials,Spear-phishing attack on customers,Unauthorized access to customer account via fake app,Unauthorized access to customer account via web application,Unauthorized transaction via Poste App,Unauthorized transaction via web application</v>
      </c>
      <c r="AO169" s="8" t="str">
        <f>VLOOKUP($B169,'raw data'!$A:$JI,$AF169+AO$2,FALSE())</f>
        <v>Sure enough</v>
      </c>
      <c r="AP169" s="8" t="str">
        <f>VLOOKUP($B169,'raw data'!$A:$JI,$AF169+AP$2,FALSE())</f>
        <v>On average</v>
      </c>
      <c r="AQ169" s="8" t="str">
        <f>VLOOKUP($B169,'raw data'!$A:$JI,$AF169+AQ$2,FALSE())</f>
        <v>Cyber criminal,Hacker</v>
      </c>
      <c r="AR169" s="8" t="str">
        <f>VLOOKUP($B169,'raw data'!$A:$JI,$AF169+AR$2,FALSE())</f>
        <v>Sure</v>
      </c>
      <c r="AS169" s="8" t="str">
        <f>VLOOKUP($B169,'raw data'!$A:$JI,$AF169+AS$2,FALSE())</f>
        <v>Simple</v>
      </c>
      <c r="AT169" s="8" t="str">
        <f>VLOOKUP($B169,'raw data'!$A:$JI,$AF169+AT$2,FALSE())</f>
        <v>Online banking service goes down</v>
      </c>
      <c r="AU169" s="8" t="str">
        <f>VLOOKUP($B169,'raw data'!$A:$JI,$AF169+AU$2,FALSE())</f>
        <v>Sure enough</v>
      </c>
      <c r="AV169" s="8" t="str">
        <f>VLOOKUP($B169,'raw data'!$A:$JI,$AF169+AV$2,FALSE())</f>
        <v>Simple</v>
      </c>
      <c r="AW169" s="8" t="str">
        <f>VLOOKUP($B169,'raw data'!$A:$JI,$AF169+AW$2,FALSE())</f>
        <v>Insufficient detection of spyware,Insufficient resilience,Lack of mechanisms for authentication of app,Weak malware protection</v>
      </c>
      <c r="AX169" s="8" t="str">
        <f>VLOOKUP($B169,'raw data'!$A:$JI,$AF169+AX$2,FALSE())</f>
        <v>Sure enough</v>
      </c>
      <c r="AY169" s="8" t="str">
        <f>VLOOKUP($B169,'raw data'!$A:$JI,$AF169+AY$2,FALSE())</f>
        <v>Simple</v>
      </c>
      <c r="AZ169" s="8">
        <f>IF($G169="P1",ColumnsReferences!$B$9,ColumnsReferences!$C$9)</f>
        <v>166</v>
      </c>
      <c r="BA169" s="8">
        <f>VLOOKUP($B169,'raw data'!$A:$JI,$AZ169,FALSE())</f>
        <v>38.338999999999999</v>
      </c>
      <c r="BB169" s="8" t="str">
        <f>IF($G169="P2",VLOOKUP($B169,'raw data'!$A:$JI,$AZ169+2,FALSE()),"-99")</f>
        <v>Agree</v>
      </c>
      <c r="BC169" s="8" t="str">
        <f>IF($G169="P1",VLOOKUP($B169,'raw data'!$A:$JI,$AZ169+BC$2,FALSE()),VLOOKUP($B169,'raw data'!$A:$JI,$AZ169+BC$2+1,FALSE()))</f>
        <v>Agree</v>
      </c>
      <c r="BD169" s="8" t="str">
        <f>IF($G169="P1",VLOOKUP($B169,'raw data'!$A:$JI,$AZ169+BD$2,FALSE()),VLOOKUP($B169,'raw data'!$A:$JI,$AZ169+BD$2+1,FALSE()))</f>
        <v>Agree</v>
      </c>
      <c r="BE169" s="8" t="str">
        <f>IF($G169="P1",VLOOKUP($B169,'raw data'!$A:$JI,$AZ169+BE$2,FALSE()),VLOOKUP($B169,'raw data'!$A:$JI,$AZ169+BE$2+1,FALSE()))</f>
        <v>Agree</v>
      </c>
      <c r="BF169" s="8" t="str">
        <f>IF($G169="P1",VLOOKUP($B169,'raw data'!$A:$JI,$AZ169+BF$2,FALSE()),VLOOKUP($B169,'raw data'!$A:$JI,$AZ169+BF$2+1,FALSE()))</f>
        <v>Agree</v>
      </c>
      <c r="BG169" s="8" t="str">
        <f>IF($G169="P1",VLOOKUP($B169,'raw data'!$A:$JI,$AZ169+BG$2,FALSE()),VLOOKUP($B169,'raw data'!$A:$JI,$AZ169+BG$2+1,FALSE()))</f>
        <v>Disagree</v>
      </c>
      <c r="BH169" s="8" t="str">
        <f>IF($G169="P1",IF($E169="Tabular",VLOOKUP($B169,'raw data'!$A:$JI,$AZ169+BH$2+2,FALSE()),VLOOKUP($B169,'raw data'!$A:$JI,$AZ169+BH$2,FALSE())),"-99")</f>
        <v>-99</v>
      </c>
      <c r="BI169" s="8" t="str">
        <f>IF($G169="P2",IF($E169="Tabular",VLOOKUP($B169,'raw data'!$A:$JI,$AZ169+BI$2+2,FALSE()),VLOOKUP($B169,'raw data'!$A:$JI,$AZ169+BI$2,FALSE())),"-99")</f>
        <v>Not certain</v>
      </c>
      <c r="BJ169" s="8" t="str">
        <f>IF(G169="P1",IF($E169="Tabular",VLOOKUP($B169,'raw data'!$A:$JI,$AZ169+BJ$2+2,FALSE()),VLOOKUP($B169,'raw data'!$A:$JI,$AZ169+BJ$2,FALSE())),IF($E169="Tabular",VLOOKUP($B169,'raw data'!$A:$JI,$AZ169+BJ$2+3,FALSE()),VLOOKUP($B169,'raw data'!$A:$JI,$AZ169+BJ$2+1,FALSE())))</f>
        <v>Agree</v>
      </c>
      <c r="BK169" s="8" t="str">
        <f>IF(G169="P1",VLOOKUP($B169,'raw data'!$A:$JI,$AZ169+BK$2,FALSE()),VLOOKUP($B169,'raw data'!$A:$JI,$AZ169+BK$2+1,FALSE()))</f>
        <v>Agree</v>
      </c>
    </row>
    <row r="170" spans="1:63" x14ac:dyDescent="0.2">
      <c r="A170" s="8" t="str">
        <f t="shared" si="12"/>
        <v>R_1fa5N3h6IRey3Ws-P2</v>
      </c>
      <c r="B170" s="10" t="s">
        <v>1054</v>
      </c>
      <c r="C170" s="8">
        <f>VLOOKUP($B170,'raw data'!$A:$JI,7,FALSE())</f>
        <v>2403</v>
      </c>
      <c r="D170" s="8" t="str">
        <f>VLOOKUP($B170,'raw data'!$A:$JI,268,FALSE())</f>
        <v>Tabular-G2</v>
      </c>
      <c r="E170" s="8" t="str">
        <f t="shared" si="13"/>
        <v>Tabular</v>
      </c>
      <c r="F170" s="8" t="str">
        <f t="shared" si="14"/>
        <v>G2</v>
      </c>
      <c r="G170" s="10" t="s">
        <v>536</v>
      </c>
      <c r="H170" s="8">
        <f>VLOOKUP($B170,'raw data'!$A:$JI,21,FALSE())</f>
        <v>55.225999999999999</v>
      </c>
      <c r="I170" s="8">
        <f>VLOOKUP($B170,'raw data'!$A:$JI,26,FALSE())</f>
        <v>8.8239999999999998</v>
      </c>
      <c r="J170" s="8">
        <f>VLOOKUP($B170,'raw data'!$A:$JI,27+J$2,FALSE())</f>
        <v>20</v>
      </c>
      <c r="K170" s="8" t="str">
        <f>VLOOKUP($B170,'raw data'!$A:$JI,27+K$2,FALSE())</f>
        <v>Male</v>
      </c>
      <c r="L170" s="8" t="str">
        <f>VLOOKUP($B170,'raw data'!$A:$JI,27+L$2,FALSE())</f>
        <v>No</v>
      </c>
      <c r="M170" s="8" t="str">
        <f>VLOOKUP($B170,'raw data'!$A:$JI,27+M$2,FALSE())</f>
        <v>Upper-Intermediate (B2)</v>
      </c>
      <c r="N170" s="8">
        <f>VLOOKUP($B170,'raw data'!$A:$JI,27+N$2,FALSE())</f>
        <v>2</v>
      </c>
      <c r="O170" s="8" t="str">
        <f>VLOOKUP($B170,'raw data'!$A:$JI,27+O$2,FALSE())</f>
        <v>Chemical engineering</v>
      </c>
      <c r="P170" s="8" t="str">
        <f>VLOOKUP($B170,'raw data'!$A:$JI,27+P$2,FALSE())</f>
        <v>Yes</v>
      </c>
      <c r="Q170" s="8">
        <f>VLOOKUP($B170,'raw data'!$A:$JI,27+Q$2,FALSE())</f>
        <v>5</v>
      </c>
      <c r="R170" s="8" t="str">
        <f>VLOOKUP($B170,'raw data'!$A:$JI,27+R$2,FALSE())</f>
        <v xml:space="preserve">shift leader, giving trainings for exams </v>
      </c>
      <c r="S170" s="8" t="str">
        <f>VLOOKUP($B170,'raw data'!$A:$JI,27+S$2,FALSE())</f>
        <v>No</v>
      </c>
      <c r="T170" s="8">
        <f>VLOOKUP($B170,'raw data'!$A:$JI,27+T$2,FALSE())</f>
        <v>0</v>
      </c>
      <c r="U170" s="8" t="str">
        <f>VLOOKUP($B170,'raw data'!$A:$JI,27+U$2,FALSE())</f>
        <v>None</v>
      </c>
      <c r="V170" s="8">
        <f>VLOOKUP($B170,'raw data'!$A:$JI,27+V$2,FALSE())</f>
        <v>-99</v>
      </c>
      <c r="W170" s="8" t="str">
        <f>VLOOKUP($B170,'raw data'!$A:$JI,27+W$2,FALSE())</f>
        <v>Novice</v>
      </c>
      <c r="X170" s="8" t="str">
        <f>VLOOKUP($B170,'raw data'!$A:$JI,27+X$2,FALSE())</f>
        <v>Novice</v>
      </c>
      <c r="Y170" s="8" t="str">
        <f>VLOOKUP($B170,'raw data'!$A:$JI,27+Y$2,FALSE())</f>
        <v>Novice</v>
      </c>
      <c r="Z170" s="8" t="str">
        <f>VLOOKUP($B170,'raw data'!$A:$JI,27+Z$2,FALSE())</f>
        <v>Novice</v>
      </c>
      <c r="AA170" s="8" t="str">
        <f>VLOOKUP($B170,'raw data'!$A:$JI,27+AA$2,FALSE())</f>
        <v>Novice</v>
      </c>
      <c r="AB170" s="8" t="str">
        <f>VLOOKUP($B170,'raw data'!$A:$JI,27+AB$2,FALSE())</f>
        <v>Novice</v>
      </c>
      <c r="AC170" s="8" t="str">
        <f>VLOOKUP($B170,'raw data'!$A:$JI,27+AC$2,FALSE())</f>
        <v>Novice</v>
      </c>
      <c r="AD170" s="8" t="str">
        <f>VLOOKUP($B170,'raw data'!$A:$JI,27+AD$2,FALSE())</f>
        <v>Novice</v>
      </c>
      <c r="AE170" s="8">
        <f>IF($G170="P1",VLOOKUP($B170,'raw data'!$A:$JI,ColumnsReferences!$B$2,FALSE()),VLOOKUP($B170,'raw data'!$A:$JI,ColumnsReferences!$C$2,FALSE()))</f>
        <v>300.00700000000001</v>
      </c>
      <c r="AF170" s="8">
        <f>IF($G170="P1",VLOOKUP($D170,ColumnsReferences!$A:$C,2,FALSE()),VLOOKUP($D170,ColumnsReferences!$A:$C,3,FALSE()))</f>
        <v>247</v>
      </c>
      <c r="AG170" s="8">
        <f>VLOOKUP($B170,'raw data'!$A:$JI,$AF170,FALSE())</f>
        <v>370.29300000000001</v>
      </c>
      <c r="AH170" s="8" t="str">
        <f>VLOOKUP($B170,'raw data'!$A:$JI,$AF170+AH$2,FALSE())</f>
        <v>Certain,Severe</v>
      </c>
      <c r="AI170" s="8" t="str">
        <f>VLOOKUP($B170,'raw data'!$A:$JI,$AF170+AI$2,FALSE())</f>
        <v>Unsure</v>
      </c>
      <c r="AJ170" s="8" t="str">
        <f>VLOOKUP($B170,'raw data'!$A:$JI,$AF170+AJ$2,FALSE())</f>
        <v>Difficult</v>
      </c>
      <c r="AK170" s="8" t="str">
        <f>VLOOKUP($B170,'raw data'!$A:$JI,$AF170+AK$2,FALSE())</f>
        <v>Customer's browser infected by Trojan and this leads to alteration of transaction data,Denial-of-service attack,Smartphone infected by malware and this leads to alteration of transaction data,Web-application goes down</v>
      </c>
      <c r="AL170" s="8" t="str">
        <f>VLOOKUP($B170,'raw data'!$A:$JI,$AF170+AL$2,FALSE())</f>
        <v>Sure enough</v>
      </c>
      <c r="AM170" s="8" t="str">
        <f>VLOOKUP($B170,'raw data'!$A:$JI,$AF170+AM$2,FALSE())</f>
        <v>On average</v>
      </c>
      <c r="AN170" s="8" t="str">
        <f>VLOOKUP($B170,'raw data'!$A:$JI,$AF170+AN$2,FALSE())</f>
        <v>Strengthen authentication of transaction in web application,Strengthen verification and validation procedures</v>
      </c>
      <c r="AO170" s="8" t="str">
        <f>VLOOKUP($B170,'raw data'!$A:$JI,$AF170+AO$2,FALSE())</f>
        <v>Unsure</v>
      </c>
      <c r="AP170" s="8" t="str">
        <f>VLOOKUP($B170,'raw data'!$A:$JI,$AF170+AP$2,FALSE())</f>
        <v>Difficult</v>
      </c>
      <c r="AQ170" s="8" t="str">
        <f>VLOOKUP($B170,'raw data'!$A:$JI,$AF170+AQ$2,FALSE())</f>
        <v>Severe</v>
      </c>
      <c r="AR170" s="8" t="str">
        <f>VLOOKUP($B170,'raw data'!$A:$JI,$AF170+AR$2,FALSE())</f>
        <v>Unsure</v>
      </c>
      <c r="AS170" s="8" t="str">
        <f>VLOOKUP($B170,'raw data'!$A:$JI,$AF170+AS$2,FALSE())</f>
        <v>Difficult</v>
      </c>
      <c r="AT170" s="8" t="str">
        <f>VLOOKUP($B170,'raw data'!$A:$JI,$AF170+AT$2,FALSE())</f>
        <v>Customer's browser infected by Trojan and this leads to alteration of transaction data</v>
      </c>
      <c r="AU170" s="8" t="str">
        <f>VLOOKUP($B170,'raw data'!$A:$JI,$AF170+AU$2,FALSE())</f>
        <v>Sure enough</v>
      </c>
      <c r="AV170" s="8" t="str">
        <f>VLOOKUP($B170,'raw data'!$A:$JI,$AF170+AV$2,FALSE())</f>
        <v>On average</v>
      </c>
      <c r="AW170" s="8" t="str">
        <f>VLOOKUP($B170,'raw data'!$A:$JI,$AF170+AW$2,FALSE())</f>
        <v>Minor</v>
      </c>
      <c r="AX170" s="8" t="str">
        <f>VLOOKUP($B170,'raw data'!$A:$JI,$AF170+AX$2,FALSE())</f>
        <v>Not sure enough</v>
      </c>
      <c r="AY170" s="8" t="str">
        <f>VLOOKUP($B170,'raw data'!$A:$JI,$AF170+AY$2,FALSE())</f>
        <v>Difficult</v>
      </c>
      <c r="AZ170" s="8">
        <f>IF($G170="P1",ColumnsReferences!$B$9,ColumnsReferences!$C$9)</f>
        <v>166</v>
      </c>
      <c r="BA170" s="8">
        <f>VLOOKUP($B170,'raw data'!$A:$JI,$AZ170,FALSE())</f>
        <v>38.024000000000001</v>
      </c>
      <c r="BB170" s="8" t="str">
        <f>IF($G170="P2",VLOOKUP($B170,'raw data'!$A:$JI,$AZ170+2,FALSE()),"-99")</f>
        <v>Disagree</v>
      </c>
      <c r="BC170" s="8" t="str">
        <f>IF($G170="P1",VLOOKUP($B170,'raw data'!$A:$JI,$AZ170+BC$2,FALSE()),VLOOKUP($B170,'raw data'!$A:$JI,$AZ170+BC$2+1,FALSE()))</f>
        <v>Agree</v>
      </c>
      <c r="BD170" s="8" t="str">
        <f>IF($G170="P1",VLOOKUP($B170,'raw data'!$A:$JI,$AZ170+BD$2,FALSE()),VLOOKUP($B170,'raw data'!$A:$JI,$AZ170+BD$2+1,FALSE()))</f>
        <v>Not certain</v>
      </c>
      <c r="BE170" s="8" t="str">
        <f>IF($G170="P1",VLOOKUP($B170,'raw data'!$A:$JI,$AZ170+BE$2,FALSE()),VLOOKUP($B170,'raw data'!$A:$JI,$AZ170+BE$2+1,FALSE()))</f>
        <v>Agree</v>
      </c>
      <c r="BF170" s="8" t="str">
        <f>IF($G170="P1",VLOOKUP($B170,'raw data'!$A:$JI,$AZ170+BF$2,FALSE()),VLOOKUP($B170,'raw data'!$A:$JI,$AZ170+BF$2+1,FALSE()))</f>
        <v>Agree</v>
      </c>
      <c r="BG170" s="8" t="str">
        <f>IF($G170="P1",VLOOKUP($B170,'raw data'!$A:$JI,$AZ170+BG$2,FALSE()),VLOOKUP($B170,'raw data'!$A:$JI,$AZ170+BG$2+1,FALSE()))</f>
        <v>Disagree</v>
      </c>
      <c r="BH170" s="8" t="str">
        <f>IF($G170="P1",IF($E170="Tabular",VLOOKUP($B170,'raw data'!$A:$JI,$AZ170+BH$2+2,FALSE()),VLOOKUP($B170,'raw data'!$A:$JI,$AZ170+BH$2,FALSE())),"-99")</f>
        <v>-99</v>
      </c>
      <c r="BI170" s="8" t="str">
        <f>IF($G170="P2",IF($E170="Tabular",VLOOKUP($B170,'raw data'!$A:$JI,$AZ170+BI$2+2,FALSE()),VLOOKUP($B170,'raw data'!$A:$JI,$AZ170+BI$2,FALSE())),"-99")</f>
        <v>Not certain</v>
      </c>
      <c r="BJ170" s="8" t="str">
        <f>IF(G170="P1",IF($E170="Tabular",VLOOKUP($B170,'raw data'!$A:$JI,$AZ170+BJ$2+2,FALSE()),VLOOKUP($B170,'raw data'!$A:$JI,$AZ170+BJ$2,FALSE())),IF($E170="Tabular",VLOOKUP($B170,'raw data'!$A:$JI,$AZ170+BJ$2+3,FALSE()),VLOOKUP($B170,'raw data'!$A:$JI,$AZ170+BJ$2+1,FALSE())))</f>
        <v>Agree</v>
      </c>
      <c r="BK170" s="8" t="str">
        <f>IF(G170="P1",VLOOKUP($B170,'raw data'!$A:$JI,$AZ170+BK$2,FALSE()),VLOOKUP($B170,'raw data'!$A:$JI,$AZ170+BK$2+1,FALSE()))</f>
        <v>Agree</v>
      </c>
    </row>
    <row r="171" spans="1:63" x14ac:dyDescent="0.2">
      <c r="A171" s="8" t="str">
        <f t="shared" si="12"/>
        <v>R_PFfVlu4kmGXBRrH-P2</v>
      </c>
      <c r="B171" s="10" t="s">
        <v>1059</v>
      </c>
      <c r="C171" s="8">
        <f>VLOOKUP($B171,'raw data'!$A:$JI,7,FALSE())</f>
        <v>2403</v>
      </c>
      <c r="D171" s="8" t="str">
        <f>VLOOKUP($B171,'raw data'!$A:$JI,268,FALSE())</f>
        <v>CORAS-G1</v>
      </c>
      <c r="E171" s="8" t="str">
        <f t="shared" si="13"/>
        <v>CORAS</v>
      </c>
      <c r="F171" s="8" t="str">
        <f t="shared" si="14"/>
        <v>G1</v>
      </c>
      <c r="G171" s="10" t="s">
        <v>536</v>
      </c>
      <c r="H171" s="8">
        <f>VLOOKUP($B171,'raw data'!$A:$JI,21,FALSE())</f>
        <v>92.855999999999995</v>
      </c>
      <c r="I171" s="8">
        <f>VLOOKUP($B171,'raw data'!$A:$JI,26,FALSE())</f>
        <v>10.356999999999999</v>
      </c>
      <c r="J171" s="8">
        <f>VLOOKUP($B171,'raw data'!$A:$JI,27+J$2,FALSE())</f>
        <v>22</v>
      </c>
      <c r="K171" s="8" t="str">
        <f>VLOOKUP($B171,'raw data'!$A:$JI,27+K$2,FALSE())</f>
        <v>Male</v>
      </c>
      <c r="L171" s="8" t="str">
        <f>VLOOKUP($B171,'raw data'!$A:$JI,27+L$2,FALSE())</f>
        <v>No</v>
      </c>
      <c r="M171" s="8" t="str">
        <f>VLOOKUP($B171,'raw data'!$A:$JI,27+M$2,FALSE())</f>
        <v>Advanced (C1)</v>
      </c>
      <c r="N171" s="8">
        <f>VLOOKUP($B171,'raw data'!$A:$JI,27+N$2,FALSE())</f>
        <v>4</v>
      </c>
      <c r="O171" s="8" t="str">
        <f>VLOOKUP($B171,'raw data'!$A:$JI,27+O$2,FALSE())</f>
        <v>Bachelor level computer science, minor security safety and justice</v>
      </c>
      <c r="P171" s="8" t="str">
        <f>VLOOKUP($B171,'raw data'!$A:$JI,27+P$2,FALSE())</f>
        <v>Yes</v>
      </c>
      <c r="Q171" s="8">
        <f>VLOOKUP($B171,'raw data'!$A:$JI,27+Q$2,FALSE())</f>
        <v>3</v>
      </c>
      <c r="R171" s="8">
        <f>VLOOKUP($B171,'raw data'!$A:$JI,27+R$2,FALSE())</f>
        <v>-99</v>
      </c>
      <c r="S171" s="8" t="str">
        <f>VLOOKUP($B171,'raw data'!$A:$JI,27+S$2,FALSE())</f>
        <v>No</v>
      </c>
      <c r="T171" s="8">
        <f>VLOOKUP($B171,'raw data'!$A:$JI,27+T$2,FALSE())</f>
        <v>0</v>
      </c>
      <c r="U171" s="8" t="str">
        <f>VLOOKUP($B171,'raw data'!$A:$JI,27+U$2,FALSE())</f>
        <v>None</v>
      </c>
      <c r="V171" s="8">
        <f>VLOOKUP($B171,'raw data'!$A:$JI,27+V$2,FALSE())</f>
        <v>-99</v>
      </c>
      <c r="W171" s="8" t="str">
        <f>VLOOKUP($B171,'raw data'!$A:$JI,27+W$2,FALSE())</f>
        <v>Competent</v>
      </c>
      <c r="X171" s="8" t="str">
        <f>VLOOKUP($B171,'raw data'!$A:$JI,27+X$2,FALSE())</f>
        <v>Competent</v>
      </c>
      <c r="Y171" s="8" t="str">
        <f>VLOOKUP($B171,'raw data'!$A:$JI,27+Y$2,FALSE())</f>
        <v>Competent</v>
      </c>
      <c r="Z171" s="8" t="str">
        <f>VLOOKUP($B171,'raw data'!$A:$JI,27+Z$2,FALSE())</f>
        <v>Competent</v>
      </c>
      <c r="AA171" s="8" t="str">
        <f>VLOOKUP($B171,'raw data'!$A:$JI,27+AA$2,FALSE())</f>
        <v>Beginner</v>
      </c>
      <c r="AB171" s="8" t="str">
        <f>VLOOKUP($B171,'raw data'!$A:$JI,27+AB$2,FALSE())</f>
        <v>Beginner</v>
      </c>
      <c r="AC171" s="8" t="str">
        <f>VLOOKUP($B171,'raw data'!$A:$JI,27+AC$2,FALSE())</f>
        <v>Competent</v>
      </c>
      <c r="AD171" s="8" t="str">
        <f>VLOOKUP($B171,'raw data'!$A:$JI,27+AD$2,FALSE())</f>
        <v>Proficient</v>
      </c>
      <c r="AE171" s="8">
        <f>IF($G171="P1",VLOOKUP($B171,'raw data'!$A:$JI,ColumnsReferences!$B$2,FALSE()),VLOOKUP($B171,'raw data'!$A:$JI,ColumnsReferences!$C$2,FALSE()))</f>
        <v>300.00099999999998</v>
      </c>
      <c r="AF171" s="8">
        <f>IF($G171="P1",VLOOKUP($D171,ColumnsReferences!$A:$C,2,FALSE()),VLOOKUP($D171,ColumnsReferences!$A:$C,3,FALSE()))</f>
        <v>122</v>
      </c>
      <c r="AG171" s="8">
        <f>VLOOKUP($B171,'raw data'!$A:$JI,$AF171,FALSE())</f>
        <v>498.79599999999999</v>
      </c>
      <c r="AH171" s="8" t="str">
        <f>VLOOKUP($B171,'raw data'!$A:$JI,$AF171+AH$2,FALSE())</f>
        <v>Lack of mechanisms for authentication of app,Poor security awareness</v>
      </c>
      <c r="AI171" s="8" t="str">
        <f>VLOOKUP($B171,'raw data'!$A:$JI,$AF171+AI$2,FALSE())</f>
        <v>Not sure enough</v>
      </c>
      <c r="AJ171" s="8" t="str">
        <f>VLOOKUP($B171,'raw data'!$A:$JI,$AF171+AJ$2,FALSE())</f>
        <v>Difficult</v>
      </c>
      <c r="AK171" s="8" t="str">
        <f>VLOOKUP($B171,'raw data'!$A:$JI,$AF171+AK$2,FALSE())</f>
        <v>Keylogger installed on computer,Sniffing of customer credentials,Spear-phishing attack on customers,Unauthorized access to customer account via fake app,Unauthorized access to customer account via web application,Unauthorized transaction via Poste App,Unauthorized transaction via web application</v>
      </c>
      <c r="AL171" s="8" t="str">
        <f>VLOOKUP($B171,'raw data'!$A:$JI,$AF171+AL$2,FALSE())</f>
        <v>Not sure enough</v>
      </c>
      <c r="AM171" s="8" t="str">
        <f>VLOOKUP($B171,'raw data'!$A:$JI,$AF171+AM$2,FALSE())</f>
        <v>Difficult</v>
      </c>
      <c r="AN171" s="8" t="str">
        <f>VLOOKUP($B171,'raw data'!$A:$JI,$AF171+AN$2,FALSE())</f>
        <v>Fake banking app offered on application store,Keylogger installed on computer,Smartphone infected by malware,Sniffing of customer credentials,Spear-phishing attack on customers</v>
      </c>
      <c r="AO171" s="8" t="str">
        <f>VLOOKUP($B171,'raw data'!$A:$JI,$AF171+AO$2,FALSE())</f>
        <v>Not sure enough</v>
      </c>
      <c r="AP171" s="8" t="str">
        <f>VLOOKUP($B171,'raw data'!$A:$JI,$AF171+AP$2,FALSE())</f>
        <v>Difficult</v>
      </c>
      <c r="AQ171" s="8" t="str">
        <f>VLOOKUP($B171,'raw data'!$A:$JI,$AF171+AQ$2,FALSE())</f>
        <v>Customer's browser infected by Trojan,Fake banking app offered on application store,Sniffing of customer credentials,Spear-phishing attack on customers</v>
      </c>
      <c r="AR171" s="8" t="str">
        <f>VLOOKUP($B171,'raw data'!$A:$JI,$AF171+AR$2,FALSE())</f>
        <v>Not sure enough</v>
      </c>
      <c r="AS171" s="8" t="str">
        <f>VLOOKUP($B171,'raw data'!$A:$JI,$AF171+AS$2,FALSE())</f>
        <v>Difficult</v>
      </c>
      <c r="AT171" s="8" t="str">
        <f>VLOOKUP($B171,'raw data'!$A:$JI,$AF171+AT$2,FALSE())</f>
        <v>Minor</v>
      </c>
      <c r="AU171" s="8" t="str">
        <f>VLOOKUP($B171,'raw data'!$A:$JI,$AF171+AU$2,FALSE())</f>
        <v>Not sure enough</v>
      </c>
      <c r="AV171" s="8" t="str">
        <f>VLOOKUP($B171,'raw data'!$A:$JI,$AF171+AV$2,FALSE())</f>
        <v>Difficult</v>
      </c>
      <c r="AW171" s="8" t="str">
        <f>VLOOKUP($B171,'raw data'!$A:$JI,$AF171+AW$2,FALSE())</f>
        <v>Insufficient detection of spyware,Poor security awareness,Weak malware protection</v>
      </c>
      <c r="AX171" s="8" t="str">
        <f>VLOOKUP($B171,'raw data'!$A:$JI,$AF171+AX$2,FALSE())</f>
        <v>Not sure enough</v>
      </c>
      <c r="AY171" s="8" t="str">
        <f>VLOOKUP($B171,'raw data'!$A:$JI,$AF171+AY$2,FALSE())</f>
        <v>Difficult</v>
      </c>
      <c r="AZ171" s="8">
        <f>IF($G171="P1",ColumnsReferences!$B$9,ColumnsReferences!$C$9)</f>
        <v>166</v>
      </c>
      <c r="BA171" s="8">
        <f>VLOOKUP($B171,'raw data'!$A:$JI,$AZ171,FALSE())</f>
        <v>29.427</v>
      </c>
      <c r="BB171" s="8" t="str">
        <f>IF($G171="P2",VLOOKUP($B171,'raw data'!$A:$JI,$AZ171+2,FALSE()),"-99")</f>
        <v>Agree</v>
      </c>
      <c r="BC171" s="8" t="str">
        <f>IF($G171="P1",VLOOKUP($B171,'raw data'!$A:$JI,$AZ171+BC$2,FALSE()),VLOOKUP($B171,'raw data'!$A:$JI,$AZ171+BC$2+1,FALSE()))</f>
        <v>Agree</v>
      </c>
      <c r="BD171" s="8" t="str">
        <f>IF($G171="P1",VLOOKUP($B171,'raw data'!$A:$JI,$AZ171+BD$2,FALSE()),VLOOKUP($B171,'raw data'!$A:$JI,$AZ171+BD$2+1,FALSE()))</f>
        <v>Agree</v>
      </c>
      <c r="BE171" s="8" t="str">
        <f>IF($G171="P1",VLOOKUP($B171,'raw data'!$A:$JI,$AZ171+BE$2,FALSE()),VLOOKUP($B171,'raw data'!$A:$JI,$AZ171+BE$2+1,FALSE()))</f>
        <v>Agree</v>
      </c>
      <c r="BF171" s="8" t="str">
        <f>IF($G171="P1",VLOOKUP($B171,'raw data'!$A:$JI,$AZ171+BF$2,FALSE()),VLOOKUP($B171,'raw data'!$A:$JI,$AZ171+BF$2+1,FALSE()))</f>
        <v>Agree</v>
      </c>
      <c r="BG171" s="8" t="str">
        <f>IF($G171="P1",VLOOKUP($B171,'raw data'!$A:$JI,$AZ171+BG$2,FALSE()),VLOOKUP($B171,'raw data'!$A:$JI,$AZ171+BG$2+1,FALSE()))</f>
        <v>Disagree</v>
      </c>
      <c r="BH171" s="8" t="str">
        <f>IF($G171="P1",IF($E171="Tabular",VLOOKUP($B171,'raw data'!$A:$JI,$AZ171+BH$2+2,FALSE()),VLOOKUP($B171,'raw data'!$A:$JI,$AZ171+BH$2,FALSE())),"-99")</f>
        <v>-99</v>
      </c>
      <c r="BI171" s="8" t="str">
        <f>IF($G171="P2",IF($E171="Tabular",VLOOKUP($B171,'raw data'!$A:$JI,$AZ171+BI$2+2,FALSE()),VLOOKUP($B171,'raw data'!$A:$JI,$AZ171+BI$2,FALSE())),"-99")</f>
        <v>Disagree</v>
      </c>
      <c r="BJ171" s="8" t="str">
        <f>IF(G171="P1",IF($E171="Tabular",VLOOKUP($B171,'raw data'!$A:$JI,$AZ171+BJ$2+2,FALSE()),VLOOKUP($B171,'raw data'!$A:$JI,$AZ171+BJ$2,FALSE())),IF($E171="Tabular",VLOOKUP($B171,'raw data'!$A:$JI,$AZ171+BJ$2+3,FALSE()),VLOOKUP($B171,'raw data'!$A:$JI,$AZ171+BJ$2+1,FALSE())))</f>
        <v>Agree</v>
      </c>
      <c r="BK171" s="8" t="str">
        <f>IF(G171="P1",VLOOKUP($B171,'raw data'!$A:$JI,$AZ171+BK$2,FALSE()),VLOOKUP($B171,'raw data'!$A:$JI,$AZ171+BK$2+1,FALSE()))</f>
        <v>Agree</v>
      </c>
    </row>
    <row r="172" spans="1:63" x14ac:dyDescent="0.2">
      <c r="A172" s="8" t="str">
        <f t="shared" si="12"/>
        <v>R_7OjeLEJ3nO8pSEh-P2</v>
      </c>
      <c r="B172" s="10" t="s">
        <v>1062</v>
      </c>
      <c r="C172" s="8">
        <f>VLOOKUP($B172,'raw data'!$A:$JI,7,FALSE())</f>
        <v>2452</v>
      </c>
      <c r="D172" s="8" t="str">
        <f>VLOOKUP($B172,'raw data'!$A:$JI,268,FALSE())</f>
        <v>CORAS-G1</v>
      </c>
      <c r="E172" s="8" t="str">
        <f t="shared" si="13"/>
        <v>CORAS</v>
      </c>
      <c r="F172" s="8" t="str">
        <f t="shared" si="14"/>
        <v>G1</v>
      </c>
      <c r="G172" s="10" t="s">
        <v>536</v>
      </c>
      <c r="H172" s="8">
        <f>VLOOKUP($B172,'raw data'!$A:$JI,21,FALSE())</f>
        <v>55.594999999999999</v>
      </c>
      <c r="I172" s="8">
        <f>VLOOKUP($B172,'raw data'!$A:$JI,26,FALSE())</f>
        <v>16.279</v>
      </c>
      <c r="J172" s="8">
        <f>VLOOKUP($B172,'raw data'!$A:$JI,27+J$2,FALSE())</f>
        <v>20</v>
      </c>
      <c r="K172" s="8" t="str">
        <f>VLOOKUP($B172,'raw data'!$A:$JI,27+K$2,FALSE())</f>
        <v>Male</v>
      </c>
      <c r="L172" s="8" t="str">
        <f>VLOOKUP($B172,'raw data'!$A:$JI,27+L$2,FALSE())</f>
        <v>No</v>
      </c>
      <c r="M172" s="8" t="str">
        <f>VLOOKUP($B172,'raw data'!$A:$JI,27+M$2,FALSE())</f>
        <v>Upper-Intermediate (B2)</v>
      </c>
      <c r="N172" s="8">
        <f>VLOOKUP($B172,'raw data'!$A:$JI,27+N$2,FALSE())</f>
        <v>2</v>
      </c>
      <c r="O172" s="8" t="str">
        <f>VLOOKUP($B172,'raw data'!$A:$JI,27+O$2,FALSE())</f>
        <v>chemical engineering</v>
      </c>
      <c r="P172" s="8" t="str">
        <f>VLOOKUP($B172,'raw data'!$A:$JI,27+P$2,FALSE())</f>
        <v>Yes</v>
      </c>
      <c r="Q172" s="8">
        <f>VLOOKUP($B172,'raw data'!$A:$JI,27+Q$2,FALSE())</f>
        <v>3</v>
      </c>
      <c r="R172" s="8" t="str">
        <f>VLOOKUP($B172,'raw data'!$A:$JI,27+R$2,FALSE())</f>
        <v>stockboy, teaching assistent at TU Delft</v>
      </c>
      <c r="S172" s="8" t="str">
        <f>VLOOKUP($B172,'raw data'!$A:$JI,27+S$2,FALSE())</f>
        <v>No</v>
      </c>
      <c r="T172" s="8">
        <f>VLOOKUP($B172,'raw data'!$A:$JI,27+T$2,FALSE())</f>
        <v>0</v>
      </c>
      <c r="U172" s="8" t="str">
        <f>VLOOKUP($B172,'raw data'!$A:$JI,27+U$2,FALSE())</f>
        <v>None</v>
      </c>
      <c r="V172" s="8">
        <f>VLOOKUP($B172,'raw data'!$A:$JI,27+V$2,FALSE())</f>
        <v>-99</v>
      </c>
      <c r="W172" s="8" t="str">
        <f>VLOOKUP($B172,'raw data'!$A:$JI,27+W$2,FALSE())</f>
        <v>Novice</v>
      </c>
      <c r="X172" s="8" t="str">
        <f>VLOOKUP($B172,'raw data'!$A:$JI,27+X$2,FALSE())</f>
        <v>Novice</v>
      </c>
      <c r="Y172" s="8" t="str">
        <f>VLOOKUP($B172,'raw data'!$A:$JI,27+Y$2,FALSE())</f>
        <v>Novice</v>
      </c>
      <c r="Z172" s="8" t="str">
        <f>VLOOKUP($B172,'raw data'!$A:$JI,27+Z$2,FALSE())</f>
        <v>Novice</v>
      </c>
      <c r="AA172" s="8" t="str">
        <f>VLOOKUP($B172,'raw data'!$A:$JI,27+AA$2,FALSE())</f>
        <v>Novice</v>
      </c>
      <c r="AB172" s="8" t="str">
        <f>VLOOKUP($B172,'raw data'!$A:$JI,27+AB$2,FALSE())</f>
        <v>Novice</v>
      </c>
      <c r="AC172" s="8" t="str">
        <f>VLOOKUP($B172,'raw data'!$A:$JI,27+AC$2,FALSE())</f>
        <v>Novice</v>
      </c>
      <c r="AD172" s="8" t="str">
        <f>VLOOKUP($B172,'raw data'!$A:$JI,27+AD$2,FALSE())</f>
        <v>Beginner</v>
      </c>
      <c r="AE172" s="8">
        <f>IF($G172="P1",VLOOKUP($B172,'raw data'!$A:$JI,ColumnsReferences!$B$2,FALSE()),VLOOKUP($B172,'raw data'!$A:$JI,ColumnsReferences!$C$2,FALSE()))</f>
        <v>300.00200000000001</v>
      </c>
      <c r="AF172" s="8">
        <f>IF($G172="P1",VLOOKUP($D172,ColumnsReferences!$A:$C,2,FALSE()),VLOOKUP($D172,ColumnsReferences!$A:$C,3,FALSE()))</f>
        <v>122</v>
      </c>
      <c r="AG172" s="8">
        <f>VLOOKUP($B172,'raw data'!$A:$JI,$AF172,FALSE())</f>
        <v>334.05599999999998</v>
      </c>
      <c r="AH172" s="8" t="str">
        <f>VLOOKUP($B172,'raw data'!$A:$JI,$AF172+AH$2,FALSE())</f>
        <v>Fake banking app offered on application store,Lack of mechanisms for authentication of app</v>
      </c>
      <c r="AI172" s="8" t="str">
        <f>VLOOKUP($B172,'raw data'!$A:$JI,$AF172+AI$2,FALSE())</f>
        <v>Unsure</v>
      </c>
      <c r="AJ172" s="8" t="str">
        <f>VLOOKUP($B172,'raw data'!$A:$JI,$AF172+AJ$2,FALSE())</f>
        <v>Difficult</v>
      </c>
      <c r="AK172" s="8" t="str">
        <f>VLOOKUP($B172,'raw data'!$A:$JI,$AF172+AK$2,FALSE())</f>
        <v>Unauthorized transaction via Poste App,Unauthorized transaction via web application</v>
      </c>
      <c r="AL172" s="8" t="str">
        <f>VLOOKUP($B172,'raw data'!$A:$JI,$AF172+AL$2,FALSE())</f>
        <v>Unsure</v>
      </c>
      <c r="AM172" s="8" t="str">
        <f>VLOOKUP($B172,'raw data'!$A:$JI,$AF172+AM$2,FALSE())</f>
        <v>Difficult</v>
      </c>
      <c r="AN172" s="8" t="str">
        <f>VLOOKUP($B172,'raw data'!$A:$JI,$AF172+AN$2,FALSE())</f>
        <v>Lack of mechanisms for authentication of app</v>
      </c>
      <c r="AO172" s="8" t="str">
        <f>VLOOKUP($B172,'raw data'!$A:$JI,$AF172+AO$2,FALSE())</f>
        <v>Unsure</v>
      </c>
      <c r="AP172" s="8" t="str">
        <f>VLOOKUP($B172,'raw data'!$A:$JI,$AF172+AP$2,FALSE())</f>
        <v>Difficult</v>
      </c>
      <c r="AQ172" s="8" t="str">
        <f>VLOOKUP($B172,'raw data'!$A:$JI,$AF172+AQ$2,FALSE())</f>
        <v>Cyber criminal,Hacker</v>
      </c>
      <c r="AR172" s="8" t="str">
        <f>VLOOKUP($B172,'raw data'!$A:$JI,$AF172+AR$2,FALSE())</f>
        <v>Sure</v>
      </c>
      <c r="AS172" s="8" t="str">
        <f>VLOOKUP($B172,'raw data'!$A:$JI,$AF172+AS$2,FALSE())</f>
        <v>On average</v>
      </c>
      <c r="AT172" s="8" t="str">
        <f>VLOOKUP($B172,'raw data'!$A:$JI,$AF172+AT$2,FALSE())</f>
        <v>Severe</v>
      </c>
      <c r="AU172" s="8" t="str">
        <f>VLOOKUP($B172,'raw data'!$A:$JI,$AF172+AU$2,FALSE())</f>
        <v>Not sure enough</v>
      </c>
      <c r="AV172" s="8" t="str">
        <f>VLOOKUP($B172,'raw data'!$A:$JI,$AF172+AV$2,FALSE())</f>
        <v>Difficult</v>
      </c>
      <c r="AW172" s="8" t="str">
        <f>VLOOKUP($B172,'raw data'!$A:$JI,$AF172+AW$2,FALSE())</f>
        <v>Insufficient detection of spyware</v>
      </c>
      <c r="AX172" s="8" t="str">
        <f>VLOOKUP($B172,'raw data'!$A:$JI,$AF172+AX$2,FALSE())</f>
        <v>Unsure</v>
      </c>
      <c r="AY172" s="8" t="str">
        <f>VLOOKUP($B172,'raw data'!$A:$JI,$AF172+AY$2,FALSE())</f>
        <v>Difficult</v>
      </c>
      <c r="AZ172" s="8">
        <f>IF($G172="P1",ColumnsReferences!$B$9,ColumnsReferences!$C$9)</f>
        <v>166</v>
      </c>
      <c r="BA172" s="8">
        <f>VLOOKUP($B172,'raw data'!$A:$JI,$AZ172,FALSE())</f>
        <v>34.985999999999997</v>
      </c>
      <c r="BB172" s="8" t="str">
        <f>IF($G172="P2",VLOOKUP($B172,'raw data'!$A:$JI,$AZ172+2,FALSE()),"-99")</f>
        <v>Disagree</v>
      </c>
      <c r="BC172" s="8" t="str">
        <f>IF($G172="P1",VLOOKUP($B172,'raw data'!$A:$JI,$AZ172+BC$2,FALSE()),VLOOKUP($B172,'raw data'!$A:$JI,$AZ172+BC$2+1,FALSE()))</f>
        <v>Agree</v>
      </c>
      <c r="BD172" s="8" t="str">
        <f>IF($G172="P1",VLOOKUP($B172,'raw data'!$A:$JI,$AZ172+BD$2,FALSE()),VLOOKUP($B172,'raw data'!$A:$JI,$AZ172+BD$2+1,FALSE()))</f>
        <v>Agree</v>
      </c>
      <c r="BE172" s="8" t="str">
        <f>IF($G172="P1",VLOOKUP($B172,'raw data'!$A:$JI,$AZ172+BE$2,FALSE()),VLOOKUP($B172,'raw data'!$A:$JI,$AZ172+BE$2+1,FALSE()))</f>
        <v>Agree</v>
      </c>
      <c r="BF172" s="8" t="str">
        <f>IF($G172="P1",VLOOKUP($B172,'raw data'!$A:$JI,$AZ172+BF$2,FALSE()),VLOOKUP($B172,'raw data'!$A:$JI,$AZ172+BF$2+1,FALSE()))</f>
        <v>Agree</v>
      </c>
      <c r="BG172" s="8" t="str">
        <f>IF($G172="P1",VLOOKUP($B172,'raw data'!$A:$JI,$AZ172+BG$2,FALSE()),VLOOKUP($B172,'raw data'!$A:$JI,$AZ172+BG$2+1,FALSE()))</f>
        <v>Strongly disagree</v>
      </c>
      <c r="BH172" s="8" t="str">
        <f>IF($G172="P1",IF($E172="Tabular",VLOOKUP($B172,'raw data'!$A:$JI,$AZ172+BH$2+2,FALSE()),VLOOKUP($B172,'raw data'!$A:$JI,$AZ172+BH$2,FALSE())),"-99")</f>
        <v>-99</v>
      </c>
      <c r="BI172" s="8" t="str">
        <f>IF($G172="P2",IF($E172="Tabular",VLOOKUP($B172,'raw data'!$A:$JI,$AZ172+BI$2+2,FALSE()),VLOOKUP($B172,'raw data'!$A:$JI,$AZ172+BI$2,FALSE())),"-99")</f>
        <v>Strongly disagree</v>
      </c>
      <c r="BJ172" s="8" t="str">
        <f>IF(G172="P1",IF($E172="Tabular",VLOOKUP($B172,'raw data'!$A:$JI,$AZ172+BJ$2+2,FALSE()),VLOOKUP($B172,'raw data'!$A:$JI,$AZ172+BJ$2,FALSE())),IF($E172="Tabular",VLOOKUP($B172,'raw data'!$A:$JI,$AZ172+BJ$2+3,FALSE()),VLOOKUP($B172,'raw data'!$A:$JI,$AZ172+BJ$2+1,FALSE())))</f>
        <v>Agree</v>
      </c>
      <c r="BK172" s="8" t="str">
        <f>IF(G172="P1",VLOOKUP($B172,'raw data'!$A:$JI,$AZ172+BK$2,FALSE()),VLOOKUP($B172,'raw data'!$A:$JI,$AZ172+BK$2+1,FALSE()))</f>
        <v>Agree</v>
      </c>
    </row>
    <row r="173" spans="1:63" x14ac:dyDescent="0.2">
      <c r="A173" s="8" t="str">
        <f t="shared" si="12"/>
        <v>R_2dEXseH6bzYEmSN-P2</v>
      </c>
      <c r="B173" s="10" t="s">
        <v>1065</v>
      </c>
      <c r="C173" s="8">
        <f>VLOOKUP($B173,'raw data'!$A:$JI,7,FALSE())</f>
        <v>2467</v>
      </c>
      <c r="D173" s="8" t="str">
        <f>VLOOKUP($B173,'raw data'!$A:$JI,268,FALSE())</f>
        <v>UML-G2</v>
      </c>
      <c r="E173" s="8" t="str">
        <f t="shared" si="13"/>
        <v>UML</v>
      </c>
      <c r="F173" s="8" t="str">
        <f t="shared" si="14"/>
        <v>G2</v>
      </c>
      <c r="G173" s="10" t="s">
        <v>536</v>
      </c>
      <c r="H173" s="8">
        <f>VLOOKUP($B173,'raw data'!$A:$JI,21,FALSE())</f>
        <v>103.024</v>
      </c>
      <c r="I173" s="8">
        <f>VLOOKUP($B173,'raw data'!$A:$JI,26,FALSE())</f>
        <v>8.7430000000000003</v>
      </c>
      <c r="J173" s="8">
        <f>VLOOKUP($B173,'raw data'!$A:$JI,27+J$2,FALSE())</f>
        <v>20</v>
      </c>
      <c r="K173" s="8" t="str">
        <f>VLOOKUP($B173,'raw data'!$A:$JI,27+K$2,FALSE())</f>
        <v>Male</v>
      </c>
      <c r="L173" s="8" t="str">
        <f>VLOOKUP($B173,'raw data'!$A:$JI,27+L$2,FALSE())</f>
        <v>No</v>
      </c>
      <c r="M173" s="8" t="str">
        <f>VLOOKUP($B173,'raw data'!$A:$JI,27+M$2,FALSE())</f>
        <v>Advanced (C1)</v>
      </c>
      <c r="N173" s="8">
        <f>VLOOKUP($B173,'raw data'!$A:$JI,27+N$2,FALSE())</f>
        <v>3</v>
      </c>
      <c r="O173" s="8" t="str">
        <f>VLOOKUP($B173,'raw data'!$A:$JI,27+O$2,FALSE())</f>
        <v>Public Administration, Policy Analysis, System engineering</v>
      </c>
      <c r="P173" s="8" t="str">
        <f>VLOOKUP($B173,'raw data'!$A:$JI,27+P$2,FALSE())</f>
        <v>Yes</v>
      </c>
      <c r="Q173" s="8">
        <f>VLOOKUP($B173,'raw data'!$A:$JI,27+Q$2,FALSE())</f>
        <v>5</v>
      </c>
      <c r="R173" s="8" t="str">
        <f>VLOOKUP($B173,'raw data'!$A:$JI,27+R$2,FALSE())</f>
        <v>Administrative worker, Consultancy</v>
      </c>
      <c r="S173" s="8" t="str">
        <f>VLOOKUP($B173,'raw data'!$A:$JI,27+S$2,FALSE())</f>
        <v>No</v>
      </c>
      <c r="T173" s="8">
        <f>VLOOKUP($B173,'raw data'!$A:$JI,27+T$2,FALSE())</f>
        <v>0</v>
      </c>
      <c r="U173" s="8" t="str">
        <f>VLOOKUP($B173,'raw data'!$A:$JI,27+U$2,FALSE())</f>
        <v>BSI IT-Grundschutz</v>
      </c>
      <c r="V173" s="8">
        <f>VLOOKUP($B173,'raw data'!$A:$JI,27+V$2,FALSE())</f>
        <v>-99</v>
      </c>
      <c r="W173" s="8" t="str">
        <f>VLOOKUP($B173,'raw data'!$A:$JI,27+W$2,FALSE())</f>
        <v>Novice</v>
      </c>
      <c r="X173" s="8" t="str">
        <f>VLOOKUP($B173,'raw data'!$A:$JI,27+X$2,FALSE())</f>
        <v>Novice</v>
      </c>
      <c r="Y173" s="8" t="str">
        <f>VLOOKUP($B173,'raw data'!$A:$JI,27+Y$2,FALSE())</f>
        <v>Beginner</v>
      </c>
      <c r="Z173" s="8" t="str">
        <f>VLOOKUP($B173,'raw data'!$A:$JI,27+Z$2,FALSE())</f>
        <v>Novice</v>
      </c>
      <c r="AA173" s="8" t="str">
        <f>VLOOKUP($B173,'raw data'!$A:$JI,27+AA$2,FALSE())</f>
        <v>Beginner</v>
      </c>
      <c r="AB173" s="8" t="str">
        <f>VLOOKUP($B173,'raw data'!$A:$JI,27+AB$2,FALSE())</f>
        <v>Novice</v>
      </c>
      <c r="AC173" s="8" t="str">
        <f>VLOOKUP($B173,'raw data'!$A:$JI,27+AC$2,FALSE())</f>
        <v>Competent</v>
      </c>
      <c r="AD173" s="8" t="str">
        <f>VLOOKUP($B173,'raw data'!$A:$JI,27+AD$2,FALSE())</f>
        <v>Beginner</v>
      </c>
      <c r="AE173" s="8">
        <f>IF($G173="P1",VLOOKUP($B173,'raw data'!$A:$JI,ColumnsReferences!$B$2,FALSE()),VLOOKUP($B173,'raw data'!$A:$JI,ColumnsReferences!$C$2,FALSE()))</f>
        <v>300.01499999999999</v>
      </c>
      <c r="AF173" s="8">
        <f>IF($G173="P1",VLOOKUP($D173,ColumnsReferences!$A:$C,2,FALSE()),VLOOKUP($D173,ColumnsReferences!$A:$C,3,FALSE()))</f>
        <v>144</v>
      </c>
      <c r="AG173" s="8">
        <f>VLOOKUP($B173,'raw data'!$A:$JI,$AF173,FALSE())</f>
        <v>506.26299999999998</v>
      </c>
      <c r="AH173" s="8" t="str">
        <f>VLOOKUP($B173,'raw data'!$A:$JI,$AF173+AH$2,FALSE())</f>
        <v>Confidentiality of customer data,Integrity of account data</v>
      </c>
      <c r="AI173" s="8" t="str">
        <f>VLOOKUP($B173,'raw data'!$A:$JI,$AF173+AI$2,FALSE())</f>
        <v>Sure enough</v>
      </c>
      <c r="AJ173" s="8" t="str">
        <f>VLOOKUP($B173,'raw data'!$A:$JI,$AF173+AJ$2,FALSE())</f>
        <v>On average</v>
      </c>
      <c r="AK173" s="8" t="str">
        <f>VLOOKUP($B173,'raw data'!$A:$JI,$AF173+AK$2,FALSE())</f>
        <v>Availability of service,Insufficient resilience,Integrity of account data,Online banking service goes down,Spear-phishing attack on customers,Web-application goes down</v>
      </c>
      <c r="AL173" s="8" t="str">
        <f>VLOOKUP($B173,'raw data'!$A:$JI,$AF173+AL$2,FALSE())</f>
        <v>Not sure enough</v>
      </c>
      <c r="AM173" s="8" t="str">
        <f>VLOOKUP($B173,'raw data'!$A:$JI,$AF173+AM$2,FALSE())</f>
        <v>Difficult</v>
      </c>
      <c r="AN173" s="8" t="str">
        <f>VLOOKUP($B173,'raw data'!$A:$JI,$AF173+AN$2,FALSE())</f>
        <v>Conduct regular searches for fake apps,Regularly inform customers about security best practices,Strengthen verification and validation procedures,Weak malware protection</v>
      </c>
      <c r="AO173" s="8" t="str">
        <f>VLOOKUP($B173,'raw data'!$A:$JI,$AF173+AO$2,FALSE())</f>
        <v>Sure</v>
      </c>
      <c r="AP173" s="8" t="str">
        <f>VLOOKUP($B173,'raw data'!$A:$JI,$AF173+AP$2,FALSE())</f>
        <v>On average</v>
      </c>
      <c r="AQ173" s="8" t="str">
        <f>VLOOKUP($B173,'raw data'!$A:$JI,$AF173+AQ$2,FALSE())</f>
        <v>Likely</v>
      </c>
      <c r="AR173" s="8" t="str">
        <f>VLOOKUP($B173,'raw data'!$A:$JI,$AF173+AR$2,FALSE())</f>
        <v>Sure</v>
      </c>
      <c r="AS173" s="8" t="str">
        <f>VLOOKUP($B173,'raw data'!$A:$JI,$AF173+AS$2,FALSE())</f>
        <v>Simple</v>
      </c>
      <c r="AT173" s="8" t="str">
        <f>VLOOKUP($B173,'raw data'!$A:$JI,$AF173+AT$2,FALSE())</f>
        <v>Confidentiality of customer data,Integrity of account data,Unauthorized transaction via Poste App,Unauthorized transaction via web application</v>
      </c>
      <c r="AU173" s="8" t="str">
        <f>VLOOKUP($B173,'raw data'!$A:$JI,$AF173+AU$2,FALSE())</f>
        <v>Sure enough</v>
      </c>
      <c r="AV173" s="8" t="str">
        <f>VLOOKUP($B173,'raw data'!$A:$JI,$AF173+AV$2,FALSE())</f>
        <v>On average</v>
      </c>
      <c r="AW173" s="8" t="str">
        <f>VLOOKUP($B173,'raw data'!$A:$JI,$AF173+AW$2,FALSE())</f>
        <v>Unlikely</v>
      </c>
      <c r="AX173" s="8" t="str">
        <f>VLOOKUP($B173,'raw data'!$A:$JI,$AF173+AX$2,FALSE())</f>
        <v>Not sure enough</v>
      </c>
      <c r="AY173" s="8" t="str">
        <f>VLOOKUP($B173,'raw data'!$A:$JI,$AF173+AY$2,FALSE())</f>
        <v>On average</v>
      </c>
      <c r="AZ173" s="8">
        <f>IF($G173="P1",ColumnsReferences!$B$9,ColumnsReferences!$C$9)</f>
        <v>166</v>
      </c>
      <c r="BA173" s="8">
        <f>VLOOKUP($B173,'raw data'!$A:$JI,$AZ173,FALSE())</f>
        <v>41.863</v>
      </c>
      <c r="BB173" s="8" t="str">
        <f>IF($G173="P2",VLOOKUP($B173,'raw data'!$A:$JI,$AZ173+2,FALSE()),"-99")</f>
        <v>Agree</v>
      </c>
      <c r="BC173" s="8" t="str">
        <f>IF($G173="P1",VLOOKUP($B173,'raw data'!$A:$JI,$AZ173+BC$2,FALSE()),VLOOKUP($B173,'raw data'!$A:$JI,$AZ173+BC$2+1,FALSE()))</f>
        <v>Agree</v>
      </c>
      <c r="BD173" s="8" t="str">
        <f>IF($G173="P1",VLOOKUP($B173,'raw data'!$A:$JI,$AZ173+BD$2,FALSE()),VLOOKUP($B173,'raw data'!$A:$JI,$AZ173+BD$2+1,FALSE()))</f>
        <v>Agree</v>
      </c>
      <c r="BE173" s="8" t="str">
        <f>IF($G173="P1",VLOOKUP($B173,'raw data'!$A:$JI,$AZ173+BE$2,FALSE()),VLOOKUP($B173,'raw data'!$A:$JI,$AZ173+BE$2+1,FALSE()))</f>
        <v>Agree</v>
      </c>
      <c r="BF173" s="8" t="str">
        <f>IF($G173="P1",VLOOKUP($B173,'raw data'!$A:$JI,$AZ173+BF$2,FALSE()),VLOOKUP($B173,'raw data'!$A:$JI,$AZ173+BF$2+1,FALSE()))</f>
        <v>Not certain</v>
      </c>
      <c r="BG173" s="8" t="str">
        <f>IF($G173="P1",VLOOKUP($B173,'raw data'!$A:$JI,$AZ173+BG$2,FALSE()),VLOOKUP($B173,'raw data'!$A:$JI,$AZ173+BG$2+1,FALSE()))</f>
        <v>Not certain</v>
      </c>
      <c r="BH173" s="8" t="str">
        <f>IF($G173="P1",IF($E173="Tabular",VLOOKUP($B173,'raw data'!$A:$JI,$AZ173+BH$2+2,FALSE()),VLOOKUP($B173,'raw data'!$A:$JI,$AZ173+BH$2,FALSE())),"-99")</f>
        <v>-99</v>
      </c>
      <c r="BI173" s="8" t="str">
        <f>IF($G173="P2",IF($E173="Tabular",VLOOKUP($B173,'raw data'!$A:$JI,$AZ173+BI$2+2,FALSE()),VLOOKUP($B173,'raw data'!$A:$JI,$AZ173+BI$2,FALSE())),"-99")</f>
        <v>Not certain</v>
      </c>
      <c r="BJ173" s="8" t="str">
        <f>IF(G173="P1",IF($E173="Tabular",VLOOKUP($B173,'raw data'!$A:$JI,$AZ173+BJ$2+2,FALSE()),VLOOKUP($B173,'raw data'!$A:$JI,$AZ173+BJ$2,FALSE())),IF($E173="Tabular",VLOOKUP($B173,'raw data'!$A:$JI,$AZ173+BJ$2+3,FALSE()),VLOOKUP($B173,'raw data'!$A:$JI,$AZ173+BJ$2+1,FALSE())))</f>
        <v>Agree</v>
      </c>
      <c r="BK173" s="8" t="str">
        <f>IF(G173="P1",VLOOKUP($B173,'raw data'!$A:$JI,$AZ173+BK$2,FALSE()),VLOOKUP($B173,'raw data'!$A:$JI,$AZ173+BK$2+1,FALSE()))</f>
        <v>Agree</v>
      </c>
    </row>
    <row r="174" spans="1:63" x14ac:dyDescent="0.2">
      <c r="A174" s="8" t="str">
        <f t="shared" si="12"/>
        <v>R_vCuUsEhKt9IxDMZ-P2</v>
      </c>
      <c r="B174" s="10" t="s">
        <v>1071</v>
      </c>
      <c r="C174" s="8">
        <f>VLOOKUP($B174,'raw data'!$A:$JI,7,FALSE())</f>
        <v>2477</v>
      </c>
      <c r="D174" s="8" t="str">
        <f>VLOOKUP($B174,'raw data'!$A:$JI,268,FALSE())</f>
        <v>UML-G1</v>
      </c>
      <c r="E174" s="8" t="str">
        <f t="shared" si="13"/>
        <v>UML</v>
      </c>
      <c r="F174" s="8" t="str">
        <f t="shared" si="14"/>
        <v>G1</v>
      </c>
      <c r="G174" s="10" t="s">
        <v>536</v>
      </c>
      <c r="H174" s="8">
        <f>VLOOKUP($B174,'raw data'!$A:$JI,21,FALSE())</f>
        <v>105.19799999999999</v>
      </c>
      <c r="I174" s="8">
        <f>VLOOKUP($B174,'raw data'!$A:$JI,26,FALSE())</f>
        <v>7.024</v>
      </c>
      <c r="J174" s="8">
        <f>VLOOKUP($B174,'raw data'!$A:$JI,27+J$2,FALSE())</f>
        <v>20</v>
      </c>
      <c r="K174" s="8" t="str">
        <f>VLOOKUP($B174,'raw data'!$A:$JI,27+K$2,FALSE())</f>
        <v>Male</v>
      </c>
      <c r="L174" s="8" t="str">
        <f>VLOOKUP($B174,'raw data'!$A:$JI,27+L$2,FALSE())</f>
        <v>No</v>
      </c>
      <c r="M174" s="8" t="str">
        <f>VLOOKUP($B174,'raw data'!$A:$JI,27+M$2,FALSE())</f>
        <v>Advanced (C1)</v>
      </c>
      <c r="N174" s="8">
        <f>VLOOKUP($B174,'raw data'!$A:$JI,27+N$2,FALSE())</f>
        <v>2</v>
      </c>
      <c r="O174" s="8" t="str">
        <f>VLOOKUP($B174,'raw data'!$A:$JI,27+O$2,FALSE())</f>
        <v>mechanical engineering</v>
      </c>
      <c r="P174" s="8" t="str">
        <f>VLOOKUP($B174,'raw data'!$A:$JI,27+P$2,FALSE())</f>
        <v>No</v>
      </c>
      <c r="Q174" s="8">
        <f>VLOOKUP($B174,'raw data'!$A:$JI,27+Q$2,FALSE())</f>
        <v>0</v>
      </c>
      <c r="R174" s="8">
        <f>VLOOKUP($B174,'raw data'!$A:$JI,27+R$2,FALSE())</f>
        <v>0</v>
      </c>
      <c r="S174" s="8" t="str">
        <f>VLOOKUP($B174,'raw data'!$A:$JI,27+S$2,FALSE())</f>
        <v>No</v>
      </c>
      <c r="T174" s="8">
        <f>VLOOKUP($B174,'raw data'!$A:$JI,27+T$2,FALSE())</f>
        <v>0</v>
      </c>
      <c r="U174" s="8" t="str">
        <f>VLOOKUP($B174,'raw data'!$A:$JI,27+U$2,FALSE())</f>
        <v>None</v>
      </c>
      <c r="V174" s="8">
        <f>VLOOKUP($B174,'raw data'!$A:$JI,27+V$2,FALSE())</f>
        <v>-99</v>
      </c>
      <c r="W174" s="8" t="str">
        <f>VLOOKUP($B174,'raw data'!$A:$JI,27+W$2,FALSE())</f>
        <v>Beginner</v>
      </c>
      <c r="X174" s="8" t="str">
        <f>VLOOKUP($B174,'raw data'!$A:$JI,27+X$2,FALSE())</f>
        <v>Beginner</v>
      </c>
      <c r="Y174" s="8" t="str">
        <f>VLOOKUP($B174,'raw data'!$A:$JI,27+Y$2,FALSE())</f>
        <v>Beginner</v>
      </c>
      <c r="Z174" s="8" t="str">
        <f>VLOOKUP($B174,'raw data'!$A:$JI,27+Z$2,FALSE())</f>
        <v>Beginner</v>
      </c>
      <c r="AA174" s="8" t="str">
        <f>VLOOKUP($B174,'raw data'!$A:$JI,27+AA$2,FALSE())</f>
        <v>Novice</v>
      </c>
      <c r="AB174" s="8" t="str">
        <f>VLOOKUP($B174,'raw data'!$A:$JI,27+AB$2,FALSE())</f>
        <v>Expert</v>
      </c>
      <c r="AC174" s="8" t="str">
        <f>VLOOKUP($B174,'raw data'!$A:$JI,27+AC$2,FALSE())</f>
        <v>Novice</v>
      </c>
      <c r="AD174" s="8" t="str">
        <f>VLOOKUP($B174,'raw data'!$A:$JI,27+AD$2,FALSE())</f>
        <v>Novice</v>
      </c>
      <c r="AE174" s="8">
        <f>IF($G174="P1",VLOOKUP($B174,'raw data'!$A:$JI,ColumnsReferences!$B$2,FALSE()),VLOOKUP($B174,'raw data'!$A:$JI,ColumnsReferences!$C$2,FALSE()))</f>
        <v>300.00400000000002</v>
      </c>
      <c r="AF174" s="8">
        <f>IF($G174="P1",VLOOKUP($D174,ColumnsReferences!$A:$C,2,FALSE()),VLOOKUP($D174,ColumnsReferences!$A:$C,3,FALSE()))</f>
        <v>122</v>
      </c>
      <c r="AG174" s="8">
        <f>VLOOKUP($B174,'raw data'!$A:$JI,$AF174,FALSE())</f>
        <v>526.12</v>
      </c>
      <c r="AH174" s="8" t="str">
        <f>VLOOKUP($B174,'raw data'!$A:$JI,$AF174+AH$2,FALSE())</f>
        <v>Lack of mechanisms for authentication of app</v>
      </c>
      <c r="AI174" s="8" t="str">
        <f>VLOOKUP($B174,'raw data'!$A:$JI,$AF174+AI$2,FALSE())</f>
        <v>Not sure enough</v>
      </c>
      <c r="AJ174" s="8" t="str">
        <f>VLOOKUP($B174,'raw data'!$A:$JI,$AF174+AJ$2,FALSE())</f>
        <v>On average</v>
      </c>
      <c r="AK174" s="8" t="str">
        <f>VLOOKUP($B174,'raw data'!$A:$JI,$AF174+AK$2,FALSE())</f>
        <v>Unauthorized access to customer account via fake app,Unauthorized access to customer account via web application</v>
      </c>
      <c r="AL174" s="8" t="str">
        <f>VLOOKUP($B174,'raw data'!$A:$JI,$AF174+AL$2,FALSE())</f>
        <v>Not sure enough</v>
      </c>
      <c r="AM174" s="8" t="str">
        <f>VLOOKUP($B174,'raw data'!$A:$JI,$AF174+AM$2,FALSE())</f>
        <v>Difficult</v>
      </c>
      <c r="AN174" s="8" t="str">
        <f>VLOOKUP($B174,'raw data'!$A:$JI,$AF174+AN$2,FALSE())</f>
        <v>Customer's browser infected by Trojan,Fake banking app offered on application store,Keylogger installed on computer,Smartphone infected by malware,Spear-phishing attack on customers</v>
      </c>
      <c r="AO174" s="8" t="str">
        <f>VLOOKUP($B174,'raw data'!$A:$JI,$AF174+AO$2,FALSE())</f>
        <v>Not sure enough</v>
      </c>
      <c r="AP174" s="8" t="str">
        <f>VLOOKUP($B174,'raw data'!$A:$JI,$AF174+AP$2,FALSE())</f>
        <v>On average</v>
      </c>
      <c r="AQ174" s="8" t="str">
        <f>VLOOKUP($B174,'raw data'!$A:$JI,$AF174+AQ$2,FALSE())</f>
        <v>Fake banking app offered on application store,Keylogger installed on computer,Smartphone infected by malware,Spear-phishing attack on customers</v>
      </c>
      <c r="AR174" s="8" t="str">
        <f>VLOOKUP($B174,'raw data'!$A:$JI,$AF174+AR$2,FALSE())</f>
        <v>Sure enough</v>
      </c>
      <c r="AS174" s="8" t="str">
        <f>VLOOKUP($B174,'raw data'!$A:$JI,$AF174+AS$2,FALSE())</f>
        <v>Simple</v>
      </c>
      <c r="AT174" s="8" t="str">
        <f>VLOOKUP($B174,'raw data'!$A:$JI,$AF174+AT$2,FALSE())</f>
        <v>Minor</v>
      </c>
      <c r="AU174" s="8" t="str">
        <f>VLOOKUP($B174,'raw data'!$A:$JI,$AF174+AU$2,FALSE())</f>
        <v>Unsure</v>
      </c>
      <c r="AV174" s="8" t="str">
        <f>VLOOKUP($B174,'raw data'!$A:$JI,$AF174+AV$2,FALSE())</f>
        <v>Difficult</v>
      </c>
      <c r="AW174" s="8" t="str">
        <f>VLOOKUP($B174,'raw data'!$A:$JI,$AF174+AW$2,FALSE())</f>
        <v>Conduct regular searches for fake apps,Lack of mechanisms for authentication of app,Regularly inform customers about security best practices,Strengthen authentication of transaction in web application,Strengthen verification and validation procedures</v>
      </c>
      <c r="AX174" s="8" t="str">
        <f>VLOOKUP($B174,'raw data'!$A:$JI,$AF174+AX$2,FALSE())</f>
        <v>Unsure</v>
      </c>
      <c r="AY174" s="8" t="str">
        <f>VLOOKUP($B174,'raw data'!$A:$JI,$AF174+AY$2,FALSE())</f>
        <v>Very difficult</v>
      </c>
      <c r="AZ174" s="8">
        <f>IF($G174="P1",ColumnsReferences!$B$9,ColumnsReferences!$C$9)</f>
        <v>166</v>
      </c>
      <c r="BA174" s="8">
        <f>VLOOKUP($B174,'raw data'!$A:$JI,$AZ174,FALSE())</f>
        <v>30.321999999999999</v>
      </c>
      <c r="BB174" s="8" t="str">
        <f>IF($G174="P2",VLOOKUP($B174,'raw data'!$A:$JI,$AZ174+2,FALSE()),"-99")</f>
        <v>Strongly agree</v>
      </c>
      <c r="BC174" s="8" t="str">
        <f>IF($G174="P1",VLOOKUP($B174,'raw data'!$A:$JI,$AZ174+BC$2,FALSE()),VLOOKUP($B174,'raw data'!$A:$JI,$AZ174+BC$2+1,FALSE()))</f>
        <v>Strongly agree</v>
      </c>
      <c r="BD174" s="8" t="str">
        <f>IF($G174="P1",VLOOKUP($B174,'raw data'!$A:$JI,$AZ174+BD$2,FALSE()),VLOOKUP($B174,'raw data'!$A:$JI,$AZ174+BD$2+1,FALSE()))</f>
        <v>Strongly agree</v>
      </c>
      <c r="BE174" s="8" t="str">
        <f>IF($G174="P1",VLOOKUP($B174,'raw data'!$A:$JI,$AZ174+BE$2,FALSE()),VLOOKUP($B174,'raw data'!$A:$JI,$AZ174+BE$2+1,FALSE()))</f>
        <v>Strongly agree</v>
      </c>
      <c r="BF174" s="8" t="str">
        <f>IF($G174="P1",VLOOKUP($B174,'raw data'!$A:$JI,$AZ174+BF$2,FALSE()),VLOOKUP($B174,'raw data'!$A:$JI,$AZ174+BF$2+1,FALSE()))</f>
        <v>Agree</v>
      </c>
      <c r="BG174" s="8" t="str">
        <f>IF($G174="P1",VLOOKUP($B174,'raw data'!$A:$JI,$AZ174+BG$2,FALSE()),VLOOKUP($B174,'raw data'!$A:$JI,$AZ174+BG$2+1,FALSE()))</f>
        <v>Not certain</v>
      </c>
      <c r="BH174" s="8" t="str">
        <f>IF($G174="P1",IF($E174="Tabular",VLOOKUP($B174,'raw data'!$A:$JI,$AZ174+BH$2+2,FALSE()),VLOOKUP($B174,'raw data'!$A:$JI,$AZ174+BH$2,FALSE())),"-99")</f>
        <v>-99</v>
      </c>
      <c r="BI174" s="8" t="str">
        <f>IF($G174="P2",IF($E174="Tabular",VLOOKUP($B174,'raw data'!$A:$JI,$AZ174+BI$2+2,FALSE()),VLOOKUP($B174,'raw data'!$A:$JI,$AZ174+BI$2,FALSE())),"-99")</f>
        <v>Strongly disagree</v>
      </c>
      <c r="BJ174" s="8" t="str">
        <f>IF(G174="P1",IF($E174="Tabular",VLOOKUP($B174,'raw data'!$A:$JI,$AZ174+BJ$2+2,FALSE()),VLOOKUP($B174,'raw data'!$A:$JI,$AZ174+BJ$2,FALSE())),IF($E174="Tabular",VLOOKUP($B174,'raw data'!$A:$JI,$AZ174+BJ$2+3,FALSE()),VLOOKUP($B174,'raw data'!$A:$JI,$AZ174+BJ$2+1,FALSE())))</f>
        <v>Agree</v>
      </c>
      <c r="BK174" s="8" t="str">
        <f>IF(G174="P1",VLOOKUP($B174,'raw data'!$A:$JI,$AZ174+BK$2,FALSE()),VLOOKUP($B174,'raw data'!$A:$JI,$AZ174+BK$2+1,FALSE()))</f>
        <v>Agree</v>
      </c>
    </row>
    <row r="175" spans="1:63" x14ac:dyDescent="0.2">
      <c r="A175" s="8" t="str">
        <f t="shared" si="12"/>
        <v>R_2PilrREGZbE2MvA-P2</v>
      </c>
      <c r="B175" s="10" t="s">
        <v>1075</v>
      </c>
      <c r="C175" s="8">
        <f>VLOOKUP($B175,'raw data'!$A:$JI,7,FALSE())</f>
        <v>2463</v>
      </c>
      <c r="D175" s="8" t="str">
        <f>VLOOKUP($B175,'raw data'!$A:$JI,268,FALSE())</f>
        <v>CORAS-G2</v>
      </c>
      <c r="E175" s="8" t="str">
        <f t="shared" si="13"/>
        <v>CORAS</v>
      </c>
      <c r="F175" s="8" t="str">
        <f t="shared" si="14"/>
        <v>G2</v>
      </c>
      <c r="G175" s="10" t="s">
        <v>536</v>
      </c>
      <c r="H175" s="8">
        <f>VLOOKUP($B175,'raw data'!$A:$JI,21,FALSE())</f>
        <v>71.045000000000002</v>
      </c>
      <c r="I175" s="8">
        <f>VLOOKUP($B175,'raw data'!$A:$JI,26,FALSE())</f>
        <v>9.5489999999999995</v>
      </c>
      <c r="J175" s="8">
        <f>VLOOKUP($B175,'raw data'!$A:$JI,27+J$2,FALSE())</f>
        <v>21</v>
      </c>
      <c r="K175" s="8" t="str">
        <f>VLOOKUP($B175,'raw data'!$A:$JI,27+K$2,FALSE())</f>
        <v>Male</v>
      </c>
      <c r="L175" s="8" t="str">
        <f>VLOOKUP($B175,'raw data'!$A:$JI,27+L$2,FALSE())</f>
        <v>No</v>
      </c>
      <c r="M175" s="8" t="str">
        <f>VLOOKUP($B175,'raw data'!$A:$JI,27+M$2,FALSE())</f>
        <v>Upper-Intermediate (B2)</v>
      </c>
      <c r="N175" s="8">
        <f>VLOOKUP($B175,'raw data'!$A:$JI,27+N$2,FALSE())</f>
        <v>3</v>
      </c>
      <c r="O175" s="8" t="str">
        <f>VLOOKUP($B175,'raw data'!$A:$JI,27+O$2,FALSE())</f>
        <v>Mechanical Engineering</v>
      </c>
      <c r="P175" s="8" t="str">
        <f>VLOOKUP($B175,'raw data'!$A:$JI,27+P$2,FALSE())</f>
        <v>No</v>
      </c>
      <c r="Q175" s="8">
        <f>VLOOKUP($B175,'raw data'!$A:$JI,27+Q$2,FALSE())</f>
        <v>0</v>
      </c>
      <c r="R175" s="8">
        <f>VLOOKUP($B175,'raw data'!$A:$JI,27+R$2,FALSE())</f>
        <v>0</v>
      </c>
      <c r="S175" s="8" t="str">
        <f>VLOOKUP($B175,'raw data'!$A:$JI,27+S$2,FALSE())</f>
        <v>No</v>
      </c>
      <c r="T175" s="8">
        <f>VLOOKUP($B175,'raw data'!$A:$JI,27+T$2,FALSE())</f>
        <v>0</v>
      </c>
      <c r="U175" s="8" t="str">
        <f>VLOOKUP($B175,'raw data'!$A:$JI,27+U$2,FALSE())</f>
        <v>None</v>
      </c>
      <c r="V175" s="8">
        <f>VLOOKUP($B175,'raw data'!$A:$JI,27+V$2,FALSE())</f>
        <v>-99</v>
      </c>
      <c r="W175" s="8" t="str">
        <f>VLOOKUP($B175,'raw data'!$A:$JI,27+W$2,FALSE())</f>
        <v>Novice</v>
      </c>
      <c r="X175" s="8" t="str">
        <f>VLOOKUP($B175,'raw data'!$A:$JI,27+X$2,FALSE())</f>
        <v>Novice</v>
      </c>
      <c r="Y175" s="8" t="str">
        <f>VLOOKUP($B175,'raw data'!$A:$JI,27+Y$2,FALSE())</f>
        <v>Beginner</v>
      </c>
      <c r="Z175" s="8" t="str">
        <f>VLOOKUP($B175,'raw data'!$A:$JI,27+Z$2,FALSE())</f>
        <v>Novice</v>
      </c>
      <c r="AA175" s="8" t="str">
        <f>VLOOKUP($B175,'raw data'!$A:$JI,27+AA$2,FALSE())</f>
        <v>Novice</v>
      </c>
      <c r="AB175" s="8" t="str">
        <f>VLOOKUP($B175,'raw data'!$A:$JI,27+AB$2,FALSE())</f>
        <v>Novice</v>
      </c>
      <c r="AC175" s="8" t="str">
        <f>VLOOKUP($B175,'raw data'!$A:$JI,27+AC$2,FALSE())</f>
        <v>Novice</v>
      </c>
      <c r="AD175" s="8" t="str">
        <f>VLOOKUP($B175,'raw data'!$A:$JI,27+AD$2,FALSE())</f>
        <v>Novice</v>
      </c>
      <c r="AE175" s="8">
        <f>IF($G175="P1",VLOOKUP($B175,'raw data'!$A:$JI,ColumnsReferences!$B$2,FALSE()),VLOOKUP($B175,'raw data'!$A:$JI,ColumnsReferences!$C$2,FALSE()))</f>
        <v>300.00299999999999</v>
      </c>
      <c r="AF175" s="8">
        <f>IF($G175="P1",VLOOKUP($D175,ColumnsReferences!$A:$C,2,FALSE()),VLOOKUP($D175,ColumnsReferences!$A:$C,3,FALSE()))</f>
        <v>144</v>
      </c>
      <c r="AG175" s="8">
        <f>VLOOKUP($B175,'raw data'!$A:$JI,$AF175,FALSE())</f>
        <v>361.75200000000001</v>
      </c>
      <c r="AH175" s="8" t="str">
        <f>VLOOKUP($B175,'raw data'!$A:$JI,$AF175+AH$2,FALSE())</f>
        <v>Online banking service goes down</v>
      </c>
      <c r="AI175" s="8" t="str">
        <f>VLOOKUP($B175,'raw data'!$A:$JI,$AF175+AI$2,FALSE())</f>
        <v>Sure enough</v>
      </c>
      <c r="AJ175" s="8" t="str">
        <f>VLOOKUP($B175,'raw data'!$A:$JI,$AF175+AJ$2,FALSE())</f>
        <v>Very simple</v>
      </c>
      <c r="AK175" s="8" t="str">
        <f>VLOOKUP($B175,'raw data'!$A:$JI,$AF175+AK$2,FALSE())</f>
        <v>Availability of service,Integrity of account data,Use of web application</v>
      </c>
      <c r="AL175" s="8" t="str">
        <f>VLOOKUP($B175,'raw data'!$A:$JI,$AF175+AL$2,FALSE())</f>
        <v>Sure</v>
      </c>
      <c r="AM175" s="8" t="str">
        <f>VLOOKUP($B175,'raw data'!$A:$JI,$AF175+AM$2,FALSE())</f>
        <v>Simple</v>
      </c>
      <c r="AN175" s="8" t="str">
        <f>VLOOKUP($B175,'raw data'!$A:$JI,$AF175+AN$2,FALSE())</f>
        <v>Regularly inform customers about security best practices,Strengthen authentication of transaction in web application,Strengthen verification and validation procedures</v>
      </c>
      <c r="AO175" s="8" t="str">
        <f>VLOOKUP($B175,'raw data'!$A:$JI,$AF175+AO$2,FALSE())</f>
        <v>Not sure enough</v>
      </c>
      <c r="AP175" s="8" t="str">
        <f>VLOOKUP($B175,'raw data'!$A:$JI,$AF175+AP$2,FALSE())</f>
        <v>On average</v>
      </c>
      <c r="AQ175" s="8" t="str">
        <f>VLOOKUP($B175,'raw data'!$A:$JI,$AF175+AQ$2,FALSE())</f>
        <v>Sniffing of customer credentials</v>
      </c>
      <c r="AR175" s="8" t="str">
        <f>VLOOKUP($B175,'raw data'!$A:$JI,$AF175+AR$2,FALSE())</f>
        <v>Sure</v>
      </c>
      <c r="AS175" s="8" t="str">
        <f>VLOOKUP($B175,'raw data'!$A:$JI,$AF175+AS$2,FALSE())</f>
        <v>Very simple</v>
      </c>
      <c r="AT175" s="8" t="str">
        <f>VLOOKUP($B175,'raw data'!$A:$JI,$AF175+AT$2,FALSE())</f>
        <v>Sniffing of customer credentials,Unauthorized access to customer account via fake app,Unauthorized access to customer account via web application,Unauthorized transaction via Poste App,Unauthorized transaction via web application</v>
      </c>
      <c r="AU175" s="8" t="str">
        <f>VLOOKUP($B175,'raw data'!$A:$JI,$AF175+AU$2,FALSE())</f>
        <v>Sure</v>
      </c>
      <c r="AV175" s="8" t="str">
        <f>VLOOKUP($B175,'raw data'!$A:$JI,$AF175+AV$2,FALSE())</f>
        <v>Simple</v>
      </c>
      <c r="AW175" s="8" t="str">
        <f>VLOOKUP($B175,'raw data'!$A:$JI,$AF175+AW$2,FALSE())</f>
        <v>Sniffing of customer credentials</v>
      </c>
      <c r="AX175" s="8" t="str">
        <f>VLOOKUP($B175,'raw data'!$A:$JI,$AF175+AX$2,FALSE())</f>
        <v>Very sure</v>
      </c>
      <c r="AY175" s="8" t="str">
        <f>VLOOKUP($B175,'raw data'!$A:$JI,$AF175+AY$2,FALSE())</f>
        <v>Very simple</v>
      </c>
      <c r="AZ175" s="8">
        <f>IF($G175="P1",ColumnsReferences!$B$9,ColumnsReferences!$C$9)</f>
        <v>166</v>
      </c>
      <c r="BA175" s="8">
        <f>VLOOKUP($B175,'raw data'!$A:$JI,$AZ175,FALSE())</f>
        <v>45.262</v>
      </c>
      <c r="BB175" s="8" t="str">
        <f>IF($G175="P2",VLOOKUP($B175,'raw data'!$A:$JI,$AZ175+2,FALSE()),"-99")</f>
        <v>Disagree</v>
      </c>
      <c r="BC175" s="8" t="str">
        <f>IF($G175="P1",VLOOKUP($B175,'raw data'!$A:$JI,$AZ175+BC$2,FALSE()),VLOOKUP($B175,'raw data'!$A:$JI,$AZ175+BC$2+1,FALSE()))</f>
        <v>Strongly agree</v>
      </c>
      <c r="BD175" s="8" t="str">
        <f>IF($G175="P1",VLOOKUP($B175,'raw data'!$A:$JI,$AZ175+BD$2,FALSE()),VLOOKUP($B175,'raw data'!$A:$JI,$AZ175+BD$2+1,FALSE()))</f>
        <v>Disagree</v>
      </c>
      <c r="BE175" s="8" t="str">
        <f>IF($G175="P1",VLOOKUP($B175,'raw data'!$A:$JI,$AZ175+BE$2,FALSE()),VLOOKUP($B175,'raw data'!$A:$JI,$AZ175+BE$2+1,FALSE()))</f>
        <v>Not certain</v>
      </c>
      <c r="BF175" s="8" t="str">
        <f>IF($G175="P1",VLOOKUP($B175,'raw data'!$A:$JI,$AZ175+BF$2,FALSE()),VLOOKUP($B175,'raw data'!$A:$JI,$AZ175+BF$2+1,FALSE()))</f>
        <v>Disagree</v>
      </c>
      <c r="BG175" s="8" t="str">
        <f>IF($G175="P1",VLOOKUP($B175,'raw data'!$A:$JI,$AZ175+BG$2,FALSE()),VLOOKUP($B175,'raw data'!$A:$JI,$AZ175+BG$2+1,FALSE()))</f>
        <v>Strongly disagree</v>
      </c>
      <c r="BH175" s="8" t="str">
        <f>IF($G175="P1",IF($E175="Tabular",VLOOKUP($B175,'raw data'!$A:$JI,$AZ175+BH$2+2,FALSE()),VLOOKUP($B175,'raw data'!$A:$JI,$AZ175+BH$2,FALSE())),"-99")</f>
        <v>-99</v>
      </c>
      <c r="BI175" s="8" t="str">
        <f>IF($G175="P2",IF($E175="Tabular",VLOOKUP($B175,'raw data'!$A:$JI,$AZ175+BI$2+2,FALSE()),VLOOKUP($B175,'raw data'!$A:$JI,$AZ175+BI$2,FALSE())),"-99")</f>
        <v>Strongly disagree</v>
      </c>
      <c r="BJ175" s="8" t="str">
        <f>IF(G175="P1",IF($E175="Tabular",VLOOKUP($B175,'raw data'!$A:$JI,$AZ175+BJ$2+2,FALSE()),VLOOKUP($B175,'raw data'!$A:$JI,$AZ175+BJ$2,FALSE())),IF($E175="Tabular",VLOOKUP($B175,'raw data'!$A:$JI,$AZ175+BJ$2+3,FALSE()),VLOOKUP($B175,'raw data'!$A:$JI,$AZ175+BJ$2+1,FALSE())))</f>
        <v>Agree</v>
      </c>
      <c r="BK175" s="8" t="str">
        <f>IF(G175="P1",VLOOKUP($B175,'raw data'!$A:$JI,$AZ175+BK$2,FALSE()),VLOOKUP($B175,'raw data'!$A:$JI,$AZ175+BK$2+1,FALSE()))</f>
        <v>Strongly agree</v>
      </c>
    </row>
    <row r="176" spans="1:63" x14ac:dyDescent="0.2">
      <c r="A176" s="8" t="str">
        <f t="shared" si="12"/>
        <v>R_3G9XXzSUjxdo3u1-P2</v>
      </c>
      <c r="B176" s="10" t="s">
        <v>1079</v>
      </c>
      <c r="C176" s="8">
        <f>VLOOKUP($B176,'raw data'!$A:$JI,7,FALSE())</f>
        <v>2512</v>
      </c>
      <c r="D176" s="8" t="str">
        <f>VLOOKUP($B176,'raw data'!$A:$JI,268,FALSE())</f>
        <v>UML-G2</v>
      </c>
      <c r="E176" s="8" t="str">
        <f t="shared" si="13"/>
        <v>UML</v>
      </c>
      <c r="F176" s="8" t="str">
        <f t="shared" si="14"/>
        <v>G2</v>
      </c>
      <c r="G176" s="10" t="s">
        <v>536</v>
      </c>
      <c r="H176" s="8">
        <f>VLOOKUP($B176,'raw data'!$A:$JI,21,FALSE())</f>
        <v>51.628</v>
      </c>
      <c r="I176" s="8">
        <f>VLOOKUP($B176,'raw data'!$A:$JI,26,FALSE())</f>
        <v>8.8670000000000009</v>
      </c>
      <c r="J176" s="8">
        <f>VLOOKUP($B176,'raw data'!$A:$JI,27+J$2,FALSE())</f>
        <v>20</v>
      </c>
      <c r="K176" s="8" t="str">
        <f>VLOOKUP($B176,'raw data'!$A:$JI,27+K$2,FALSE())</f>
        <v>Male</v>
      </c>
      <c r="L176" s="8" t="str">
        <f>VLOOKUP($B176,'raw data'!$A:$JI,27+L$2,FALSE())</f>
        <v>No</v>
      </c>
      <c r="M176" s="8" t="str">
        <f>VLOOKUP($B176,'raw data'!$A:$JI,27+M$2,FALSE())</f>
        <v>Advanced (C1)</v>
      </c>
      <c r="N176" s="8">
        <f>VLOOKUP($B176,'raw data'!$A:$JI,27+N$2,FALSE())</f>
        <v>2</v>
      </c>
      <c r="O176" s="8" t="str">
        <f>VLOOKUP($B176,'raw data'!$A:$JI,27+O$2,FALSE())</f>
        <v>Molecular science and technology, Chemistry</v>
      </c>
      <c r="P176" s="8" t="str">
        <f>VLOOKUP($B176,'raw data'!$A:$JI,27+P$2,FALSE())</f>
        <v>No</v>
      </c>
      <c r="Q176" s="8">
        <f>VLOOKUP($B176,'raw data'!$A:$JI,27+Q$2,FALSE())</f>
        <v>0</v>
      </c>
      <c r="R176" s="8">
        <f>VLOOKUP($B176,'raw data'!$A:$JI,27+R$2,FALSE())</f>
        <v>0</v>
      </c>
      <c r="S176" s="8" t="str">
        <f>VLOOKUP($B176,'raw data'!$A:$JI,27+S$2,FALSE())</f>
        <v>No</v>
      </c>
      <c r="T176" s="8">
        <f>VLOOKUP($B176,'raw data'!$A:$JI,27+T$2,FALSE())</f>
        <v>0</v>
      </c>
      <c r="U176" s="8" t="str">
        <f>VLOOKUP($B176,'raw data'!$A:$JI,27+U$2,FALSE())</f>
        <v>None</v>
      </c>
      <c r="V176" s="8">
        <f>VLOOKUP($B176,'raw data'!$A:$JI,27+V$2,FALSE())</f>
        <v>-99</v>
      </c>
      <c r="W176" s="8" t="str">
        <f>VLOOKUP($B176,'raw data'!$A:$JI,27+W$2,FALSE())</f>
        <v>Novice</v>
      </c>
      <c r="X176" s="8" t="str">
        <f>VLOOKUP($B176,'raw data'!$A:$JI,27+X$2,FALSE())</f>
        <v>Beginner</v>
      </c>
      <c r="Y176" s="8" t="str">
        <f>VLOOKUP($B176,'raw data'!$A:$JI,27+Y$2,FALSE())</f>
        <v>Beginner</v>
      </c>
      <c r="Z176" s="8" t="str">
        <f>VLOOKUP($B176,'raw data'!$A:$JI,27+Z$2,FALSE())</f>
        <v>Novice</v>
      </c>
      <c r="AA176" s="8" t="str">
        <f>VLOOKUP($B176,'raw data'!$A:$JI,27+AA$2,FALSE())</f>
        <v>Beginner</v>
      </c>
      <c r="AB176" s="8" t="str">
        <f>VLOOKUP($B176,'raw data'!$A:$JI,27+AB$2,FALSE())</f>
        <v>Novice</v>
      </c>
      <c r="AC176" s="8" t="str">
        <f>VLOOKUP($B176,'raw data'!$A:$JI,27+AC$2,FALSE())</f>
        <v>Novice</v>
      </c>
      <c r="AD176" s="8" t="str">
        <f>VLOOKUP($B176,'raw data'!$A:$JI,27+AD$2,FALSE())</f>
        <v>Novice</v>
      </c>
      <c r="AE176" s="8">
        <f>IF($G176="P1",VLOOKUP($B176,'raw data'!$A:$JI,ColumnsReferences!$B$2,FALSE()),VLOOKUP($B176,'raw data'!$A:$JI,ColumnsReferences!$C$2,FALSE()))</f>
        <v>300.00400000000002</v>
      </c>
      <c r="AF176" s="8">
        <f>IF($G176="P1",VLOOKUP($D176,ColumnsReferences!$A:$C,2,FALSE()),VLOOKUP($D176,ColumnsReferences!$A:$C,3,FALSE()))</f>
        <v>144</v>
      </c>
      <c r="AG176" s="8">
        <f>VLOOKUP($B176,'raw data'!$A:$JI,$AF176,FALSE())</f>
        <v>470.565</v>
      </c>
      <c r="AH176" s="8" t="str">
        <f>VLOOKUP($B176,'raw data'!$A:$JI,$AF176+AH$2,FALSE())</f>
        <v>Minor</v>
      </c>
      <c r="AI176" s="8" t="str">
        <f>VLOOKUP($B176,'raw data'!$A:$JI,$AF176+AI$2,FALSE())</f>
        <v>Sure enough</v>
      </c>
      <c r="AJ176" s="8" t="str">
        <f>VLOOKUP($B176,'raw data'!$A:$JI,$AF176+AJ$2,FALSE())</f>
        <v>Simple</v>
      </c>
      <c r="AK176" s="8" t="str">
        <f>VLOOKUP($B176,'raw data'!$A:$JI,$AF176+AK$2,FALSE())</f>
        <v>Availability of service,Confidentiality of customer data,Integrity of account data,User authenticity</v>
      </c>
      <c r="AL176" s="8" t="str">
        <f>VLOOKUP($B176,'raw data'!$A:$JI,$AF176+AL$2,FALSE())</f>
        <v>Sure enough</v>
      </c>
      <c r="AM176" s="8" t="str">
        <f>VLOOKUP($B176,'raw data'!$A:$JI,$AF176+AM$2,FALSE())</f>
        <v>On average</v>
      </c>
      <c r="AN176" s="8" t="str">
        <f>VLOOKUP($B176,'raw data'!$A:$JI,$AF176+AN$2,FALSE())</f>
        <v>Regularly inform customers about security best practices,Strengthen verification and validation procedures</v>
      </c>
      <c r="AO176" s="8" t="str">
        <f>VLOOKUP($B176,'raw data'!$A:$JI,$AF176+AO$2,FALSE())</f>
        <v>Sure enough</v>
      </c>
      <c r="AP176" s="8" t="str">
        <f>VLOOKUP($B176,'raw data'!$A:$JI,$AF176+AP$2,FALSE())</f>
        <v>On average</v>
      </c>
      <c r="AQ176" s="8" t="str">
        <f>VLOOKUP($B176,'raw data'!$A:$JI,$AF176+AQ$2,FALSE())</f>
        <v>Severe</v>
      </c>
      <c r="AR176" s="8" t="str">
        <f>VLOOKUP($B176,'raw data'!$A:$JI,$AF176+AR$2,FALSE())</f>
        <v>Sure</v>
      </c>
      <c r="AS176" s="8" t="str">
        <f>VLOOKUP($B176,'raw data'!$A:$JI,$AF176+AS$2,FALSE())</f>
        <v>Simple</v>
      </c>
      <c r="AT176" s="8" t="str">
        <f>VLOOKUP($B176,'raw data'!$A:$JI,$AF176+AT$2,FALSE())</f>
        <v>Online banking service goes down,Unauthorized access to customer account via web application,Unauthorized transaction via Poste App,Unauthorized transaction via web application</v>
      </c>
      <c r="AU176" s="8" t="str">
        <f>VLOOKUP($B176,'raw data'!$A:$JI,$AF176+AU$2,FALSE())</f>
        <v>Sure</v>
      </c>
      <c r="AV176" s="8" t="str">
        <f>VLOOKUP($B176,'raw data'!$A:$JI,$AF176+AV$2,FALSE())</f>
        <v>Simple</v>
      </c>
      <c r="AW176" s="8" t="str">
        <f>VLOOKUP($B176,'raw data'!$A:$JI,$AF176+AW$2,FALSE())</f>
        <v>Minor</v>
      </c>
      <c r="AX176" s="8" t="str">
        <f>VLOOKUP($B176,'raw data'!$A:$JI,$AF176+AX$2,FALSE())</f>
        <v>Sure enough</v>
      </c>
      <c r="AY176" s="8" t="str">
        <f>VLOOKUP($B176,'raw data'!$A:$JI,$AF176+AY$2,FALSE())</f>
        <v>On average</v>
      </c>
      <c r="AZ176" s="8">
        <f>IF($G176="P1",ColumnsReferences!$B$9,ColumnsReferences!$C$9)</f>
        <v>166</v>
      </c>
      <c r="BA176" s="8">
        <f>VLOOKUP($B176,'raw data'!$A:$JI,$AZ176,FALSE())</f>
        <v>30.777000000000001</v>
      </c>
      <c r="BB176" s="8" t="str">
        <f>IF($G176="P2",VLOOKUP($B176,'raw data'!$A:$JI,$AZ176+2,FALSE()),"-99")</f>
        <v>Not certain</v>
      </c>
      <c r="BC176" s="8" t="str">
        <f>IF($G176="P1",VLOOKUP($B176,'raw data'!$A:$JI,$AZ176+BC$2,FALSE()),VLOOKUP($B176,'raw data'!$A:$JI,$AZ176+BC$2+1,FALSE()))</f>
        <v>Strongly agree</v>
      </c>
      <c r="BD176" s="8" t="str">
        <f>IF($G176="P1",VLOOKUP($B176,'raw data'!$A:$JI,$AZ176+BD$2,FALSE()),VLOOKUP($B176,'raw data'!$A:$JI,$AZ176+BD$2+1,FALSE()))</f>
        <v>Agree</v>
      </c>
      <c r="BE176" s="8" t="str">
        <f>IF($G176="P1",VLOOKUP($B176,'raw data'!$A:$JI,$AZ176+BE$2,FALSE()),VLOOKUP($B176,'raw data'!$A:$JI,$AZ176+BE$2+1,FALSE()))</f>
        <v>Agree</v>
      </c>
      <c r="BF176" s="8" t="str">
        <f>IF($G176="P1",VLOOKUP($B176,'raw data'!$A:$JI,$AZ176+BF$2,FALSE()),VLOOKUP($B176,'raw data'!$A:$JI,$AZ176+BF$2+1,FALSE()))</f>
        <v>Agree</v>
      </c>
      <c r="BG176" s="8" t="str">
        <f>IF($G176="P1",VLOOKUP($B176,'raw data'!$A:$JI,$AZ176+BG$2,FALSE()),VLOOKUP($B176,'raw data'!$A:$JI,$AZ176+BG$2+1,FALSE()))</f>
        <v>Agree</v>
      </c>
      <c r="BH176" s="8" t="str">
        <f>IF($G176="P1",IF($E176="Tabular",VLOOKUP($B176,'raw data'!$A:$JI,$AZ176+BH$2+2,FALSE()),VLOOKUP($B176,'raw data'!$A:$JI,$AZ176+BH$2,FALSE())),"-99")</f>
        <v>-99</v>
      </c>
      <c r="BI176" s="8" t="str">
        <f>IF($G176="P2",IF($E176="Tabular",VLOOKUP($B176,'raw data'!$A:$JI,$AZ176+BI$2+2,FALSE()),VLOOKUP($B176,'raw data'!$A:$JI,$AZ176+BI$2,FALSE())),"-99")</f>
        <v>Not certain</v>
      </c>
      <c r="BJ176" s="8" t="str">
        <f>IF(G176="P1",IF($E176="Tabular",VLOOKUP($B176,'raw data'!$A:$JI,$AZ176+BJ$2+2,FALSE()),VLOOKUP($B176,'raw data'!$A:$JI,$AZ176+BJ$2,FALSE())),IF($E176="Tabular",VLOOKUP($B176,'raw data'!$A:$JI,$AZ176+BJ$2+3,FALSE()),VLOOKUP($B176,'raw data'!$A:$JI,$AZ176+BJ$2+1,FALSE())))</f>
        <v>Agree</v>
      </c>
      <c r="BK176" s="8" t="str">
        <f>IF(G176="P1",VLOOKUP($B176,'raw data'!$A:$JI,$AZ176+BK$2,FALSE()),VLOOKUP($B176,'raw data'!$A:$JI,$AZ176+BK$2+1,FALSE()))</f>
        <v>Agree</v>
      </c>
    </row>
    <row r="177" spans="1:63" x14ac:dyDescent="0.2">
      <c r="A177" s="8" t="str">
        <f t="shared" si="12"/>
        <v>R_p5zpcU24y2FCeyZ-P2</v>
      </c>
      <c r="B177" s="10" t="s">
        <v>1082</v>
      </c>
      <c r="C177" s="8">
        <f>VLOOKUP($B177,'raw data'!$A:$JI,7,FALSE())</f>
        <v>2524</v>
      </c>
      <c r="D177" s="8" t="str">
        <f>VLOOKUP($B177,'raw data'!$A:$JI,268,FALSE())</f>
        <v>CORAS-G1</v>
      </c>
      <c r="E177" s="8" t="str">
        <f t="shared" si="13"/>
        <v>CORAS</v>
      </c>
      <c r="F177" s="8" t="str">
        <f t="shared" si="14"/>
        <v>G1</v>
      </c>
      <c r="G177" s="10" t="s">
        <v>536</v>
      </c>
      <c r="H177" s="8">
        <f>VLOOKUP($B177,'raw data'!$A:$JI,21,FALSE())</f>
        <v>73.674000000000007</v>
      </c>
      <c r="I177" s="8">
        <f>VLOOKUP($B177,'raw data'!$A:$JI,26,FALSE())</f>
        <v>7.1669999999999998</v>
      </c>
      <c r="J177" s="8">
        <f>VLOOKUP($B177,'raw data'!$A:$JI,27+J$2,FALSE())</f>
        <v>20</v>
      </c>
      <c r="K177" s="8" t="str">
        <f>VLOOKUP($B177,'raw data'!$A:$JI,27+K$2,FALSE())</f>
        <v>Female</v>
      </c>
      <c r="L177" s="8" t="str">
        <f>VLOOKUP($B177,'raw data'!$A:$JI,27+L$2,FALSE())</f>
        <v>No</v>
      </c>
      <c r="M177" s="8" t="str">
        <f>VLOOKUP($B177,'raw data'!$A:$JI,27+M$2,FALSE())</f>
        <v>Advanced (C1)</v>
      </c>
      <c r="N177" s="8">
        <f>VLOOKUP($B177,'raw data'!$A:$JI,27+N$2,FALSE())</f>
        <v>3</v>
      </c>
      <c r="O177" s="8" t="str">
        <f>VLOOKUP($B177,'raw data'!$A:$JI,27+O$2,FALSE())</f>
        <v>Area Studies, International Relations, SSJ Minor</v>
      </c>
      <c r="P177" s="8" t="str">
        <f>VLOOKUP($B177,'raw data'!$A:$JI,27+P$2,FALSE())</f>
        <v>Yes</v>
      </c>
      <c r="Q177" s="8">
        <f>VLOOKUP($B177,'raw data'!$A:$JI,27+Q$2,FALSE())</f>
        <v>2</v>
      </c>
      <c r="R177" s="8" t="str">
        <f>VLOOKUP($B177,'raw data'!$A:$JI,27+R$2,FALSE())</f>
        <v>Communication with people and/ or governmental/ international institutions , Service Sector, Systemizing and archiving information, Conducting of reports</v>
      </c>
      <c r="S177" s="8" t="str">
        <f>VLOOKUP($B177,'raw data'!$A:$JI,27+S$2,FALSE())</f>
        <v>No</v>
      </c>
      <c r="T177" s="8">
        <f>VLOOKUP($B177,'raw data'!$A:$JI,27+T$2,FALSE())</f>
        <v>0</v>
      </c>
      <c r="U177" s="8" t="str">
        <f>VLOOKUP($B177,'raw data'!$A:$JI,27+U$2,FALSE())</f>
        <v>None</v>
      </c>
      <c r="V177" s="8">
        <f>VLOOKUP($B177,'raw data'!$A:$JI,27+V$2,FALSE())</f>
        <v>-99</v>
      </c>
      <c r="W177" s="8" t="str">
        <f>VLOOKUP($B177,'raw data'!$A:$JI,27+W$2,FALSE())</f>
        <v>Novice</v>
      </c>
      <c r="X177" s="8" t="str">
        <f>VLOOKUP($B177,'raw data'!$A:$JI,27+X$2,FALSE())</f>
        <v>Beginner</v>
      </c>
      <c r="Y177" s="8" t="str">
        <f>VLOOKUP($B177,'raw data'!$A:$JI,27+Y$2,FALSE())</f>
        <v>Novice</v>
      </c>
      <c r="Z177" s="8" t="str">
        <f>VLOOKUP($B177,'raw data'!$A:$JI,27+Z$2,FALSE())</f>
        <v>Novice</v>
      </c>
      <c r="AA177" s="8" t="str">
        <f>VLOOKUP($B177,'raw data'!$A:$JI,27+AA$2,FALSE())</f>
        <v>Novice</v>
      </c>
      <c r="AB177" s="8" t="str">
        <f>VLOOKUP($B177,'raw data'!$A:$JI,27+AB$2,FALSE())</f>
        <v>Novice</v>
      </c>
      <c r="AC177" s="8" t="str">
        <f>VLOOKUP($B177,'raw data'!$A:$JI,27+AC$2,FALSE())</f>
        <v>Novice</v>
      </c>
      <c r="AD177" s="8" t="str">
        <f>VLOOKUP($B177,'raw data'!$A:$JI,27+AD$2,FALSE())</f>
        <v>Novice</v>
      </c>
      <c r="AE177" s="8">
        <f>IF($G177="P1",VLOOKUP($B177,'raw data'!$A:$JI,ColumnsReferences!$B$2,FALSE()),VLOOKUP($B177,'raw data'!$A:$JI,ColumnsReferences!$C$2,FALSE()))</f>
        <v>300.01400000000001</v>
      </c>
      <c r="AF177" s="8">
        <f>IF($G177="P1",VLOOKUP($D177,ColumnsReferences!$A:$C,2,FALSE()),VLOOKUP($D177,ColumnsReferences!$A:$C,3,FALSE()))</f>
        <v>122</v>
      </c>
      <c r="AG177" s="8">
        <f>VLOOKUP($B177,'raw data'!$A:$JI,$AF177,FALSE())</f>
        <v>518.75699999999995</v>
      </c>
      <c r="AH177" s="8" t="str">
        <f>VLOOKUP($B177,'raw data'!$A:$JI,$AF177+AH$2,FALSE())</f>
        <v>Fake banking app offered on application store,Smartphone infected by malware,Unauthorized access to customer account via fake app</v>
      </c>
      <c r="AI177" s="8" t="str">
        <f>VLOOKUP($B177,'raw data'!$A:$JI,$AF177+AI$2,FALSE())</f>
        <v>Sure enough</v>
      </c>
      <c r="AJ177" s="8" t="str">
        <f>VLOOKUP($B177,'raw data'!$A:$JI,$AF177+AJ$2,FALSE())</f>
        <v>On average</v>
      </c>
      <c r="AK177" s="8" t="str">
        <f>VLOOKUP($B177,'raw data'!$A:$JI,$AF177+AK$2,FALSE())</f>
        <v>Sniffing of customer credentials,Unauthorized access to customer account via fake app,Unauthorized access to customer account via web application,Unauthorized transaction via web application</v>
      </c>
      <c r="AL177" s="8" t="str">
        <f>VLOOKUP($B177,'raw data'!$A:$JI,$AF177+AL$2,FALSE())</f>
        <v>Not sure enough</v>
      </c>
      <c r="AM177" s="8" t="str">
        <f>VLOOKUP($B177,'raw data'!$A:$JI,$AF177+AM$2,FALSE())</f>
        <v>Difficult</v>
      </c>
      <c r="AN177" s="8" t="str">
        <f>VLOOKUP($B177,'raw data'!$A:$JI,$AF177+AN$2,FALSE())</f>
        <v>Keylogger installed on computer,Unauthorized access to customer account via fake app,Unauthorized access to customer account via web application</v>
      </c>
      <c r="AO177" s="8" t="str">
        <f>VLOOKUP($B177,'raw data'!$A:$JI,$AF177+AO$2,FALSE())</f>
        <v>Unsure</v>
      </c>
      <c r="AP177" s="8" t="str">
        <f>VLOOKUP($B177,'raw data'!$A:$JI,$AF177+AP$2,FALSE())</f>
        <v>Difficult</v>
      </c>
      <c r="AQ177" s="8" t="str">
        <f>VLOOKUP($B177,'raw data'!$A:$JI,$AF177+AQ$2,FALSE())</f>
        <v>Cyber criminal,Hacker</v>
      </c>
      <c r="AR177" s="8" t="str">
        <f>VLOOKUP($B177,'raw data'!$A:$JI,$AF177+AR$2,FALSE())</f>
        <v>Sure enough</v>
      </c>
      <c r="AS177" s="8" t="str">
        <f>VLOOKUP($B177,'raw data'!$A:$JI,$AF177+AS$2,FALSE())</f>
        <v>Difficult</v>
      </c>
      <c r="AT177" s="8" t="str">
        <f>VLOOKUP($B177,'raw data'!$A:$JI,$AF177+AT$2,FALSE())</f>
        <v>Availability of service</v>
      </c>
      <c r="AU177" s="8" t="str">
        <f>VLOOKUP($B177,'raw data'!$A:$JI,$AF177+AU$2,FALSE())</f>
        <v>Unsure</v>
      </c>
      <c r="AV177" s="8" t="str">
        <f>VLOOKUP($B177,'raw data'!$A:$JI,$AF177+AV$2,FALSE())</f>
        <v>Very difficult</v>
      </c>
      <c r="AW177" s="8" t="str">
        <f>VLOOKUP($B177,'raw data'!$A:$JI,$AF177+AW$2,FALSE())</f>
        <v>Insufficient detection of spyware,Lack of mechanisms for authentication of app,Poor security awareness</v>
      </c>
      <c r="AX177" s="8" t="str">
        <f>VLOOKUP($B177,'raw data'!$A:$JI,$AF177+AX$2,FALSE())</f>
        <v>Not sure enough</v>
      </c>
      <c r="AY177" s="8" t="str">
        <f>VLOOKUP($B177,'raw data'!$A:$JI,$AF177+AY$2,FALSE())</f>
        <v>Difficult</v>
      </c>
      <c r="AZ177" s="8">
        <f>IF($G177="P1",ColumnsReferences!$B$9,ColumnsReferences!$C$9)</f>
        <v>166</v>
      </c>
      <c r="BA177" s="8">
        <f>VLOOKUP($B177,'raw data'!$A:$JI,$AZ177,FALSE())</f>
        <v>49.051000000000002</v>
      </c>
      <c r="BB177" s="8" t="str">
        <f>IF($G177="P2",VLOOKUP($B177,'raw data'!$A:$JI,$AZ177+2,FALSE()),"-99")</f>
        <v>Disagree</v>
      </c>
      <c r="BC177" s="8" t="str">
        <f>IF($G177="P1",VLOOKUP($B177,'raw data'!$A:$JI,$AZ177+BC$2,FALSE()),VLOOKUP($B177,'raw data'!$A:$JI,$AZ177+BC$2+1,FALSE()))</f>
        <v>Strongly agree</v>
      </c>
      <c r="BD177" s="8" t="str">
        <f>IF($G177="P1",VLOOKUP($B177,'raw data'!$A:$JI,$AZ177+BD$2,FALSE()),VLOOKUP($B177,'raw data'!$A:$JI,$AZ177+BD$2+1,FALSE()))</f>
        <v>Not certain</v>
      </c>
      <c r="BE177" s="8" t="str">
        <f>IF($G177="P1",VLOOKUP($B177,'raw data'!$A:$JI,$AZ177+BE$2,FALSE()),VLOOKUP($B177,'raw data'!$A:$JI,$AZ177+BE$2+1,FALSE()))</f>
        <v>Disagree</v>
      </c>
      <c r="BF177" s="8" t="str">
        <f>IF($G177="P1",VLOOKUP($B177,'raw data'!$A:$JI,$AZ177+BF$2,FALSE()),VLOOKUP($B177,'raw data'!$A:$JI,$AZ177+BF$2+1,FALSE()))</f>
        <v>Disagree</v>
      </c>
      <c r="BG177" s="8" t="str">
        <f>IF($G177="P1",VLOOKUP($B177,'raw data'!$A:$JI,$AZ177+BG$2,FALSE()),VLOOKUP($B177,'raw data'!$A:$JI,$AZ177+BG$2+1,FALSE()))</f>
        <v>Strongly disagree</v>
      </c>
      <c r="BH177" s="8" t="str">
        <f>IF($G177="P1",IF($E177="Tabular",VLOOKUP($B177,'raw data'!$A:$JI,$AZ177+BH$2+2,FALSE()),VLOOKUP($B177,'raw data'!$A:$JI,$AZ177+BH$2,FALSE())),"-99")</f>
        <v>-99</v>
      </c>
      <c r="BI177" s="8" t="str">
        <f>IF($G177="P2",IF($E177="Tabular",VLOOKUP($B177,'raw data'!$A:$JI,$AZ177+BI$2+2,FALSE()),VLOOKUP($B177,'raw data'!$A:$JI,$AZ177+BI$2,FALSE())),"-99")</f>
        <v>Strongly agree</v>
      </c>
      <c r="BJ177" s="8" t="str">
        <f>IF(G177="P1",IF($E177="Tabular",VLOOKUP($B177,'raw data'!$A:$JI,$AZ177+BJ$2+2,FALSE()),VLOOKUP($B177,'raw data'!$A:$JI,$AZ177+BJ$2,FALSE())),IF($E177="Tabular",VLOOKUP($B177,'raw data'!$A:$JI,$AZ177+BJ$2+3,FALSE()),VLOOKUP($B177,'raw data'!$A:$JI,$AZ177+BJ$2+1,FALSE())))</f>
        <v>Strongly disagree</v>
      </c>
      <c r="BK177" s="8" t="str">
        <f>IF(G177="P1",VLOOKUP($B177,'raw data'!$A:$JI,$AZ177+BK$2,FALSE()),VLOOKUP($B177,'raw data'!$A:$JI,$AZ177+BK$2+1,FALSE()))</f>
        <v>Strongly agree</v>
      </c>
    </row>
    <row r="178" spans="1:63" x14ac:dyDescent="0.2">
      <c r="A178" s="8" t="str">
        <f t="shared" si="12"/>
        <v>R_2QYfobL48T40mM4-P2</v>
      </c>
      <c r="B178" s="10" t="s">
        <v>1090</v>
      </c>
      <c r="C178" s="8">
        <f>VLOOKUP($B178,'raw data'!$A:$JI,7,FALSE())</f>
        <v>2545</v>
      </c>
      <c r="D178" s="8" t="str">
        <f>VLOOKUP($B178,'raw data'!$A:$JI,268,FALSE())</f>
        <v>Tabular-G2</v>
      </c>
      <c r="E178" s="8" t="str">
        <f t="shared" si="13"/>
        <v>Tabular</v>
      </c>
      <c r="F178" s="8" t="str">
        <f t="shared" si="14"/>
        <v>G2</v>
      </c>
      <c r="G178" s="10" t="s">
        <v>536</v>
      </c>
      <c r="H178" s="8">
        <f>VLOOKUP($B178,'raw data'!$A:$JI,21,FALSE())</f>
        <v>142.702</v>
      </c>
      <c r="I178" s="8">
        <f>VLOOKUP($B178,'raw data'!$A:$JI,26,FALSE())</f>
        <v>8.5709999999999997</v>
      </c>
      <c r="J178" s="8">
        <f>VLOOKUP($B178,'raw data'!$A:$JI,27+J$2,FALSE())</f>
        <v>20</v>
      </c>
      <c r="K178" s="8" t="str">
        <f>VLOOKUP($B178,'raw data'!$A:$JI,27+K$2,FALSE())</f>
        <v>Male</v>
      </c>
      <c r="L178" s="8" t="str">
        <f>VLOOKUP($B178,'raw data'!$A:$JI,27+L$2,FALSE())</f>
        <v>No</v>
      </c>
      <c r="M178" s="8" t="str">
        <f>VLOOKUP($B178,'raw data'!$A:$JI,27+M$2,FALSE())</f>
        <v>Intermediate (B1)</v>
      </c>
      <c r="N178" s="8">
        <f>VLOOKUP($B178,'raw data'!$A:$JI,27+N$2,FALSE())</f>
        <v>5</v>
      </c>
      <c r="O178" s="8" t="str">
        <f>VLOOKUP($B178,'raw data'!$A:$JI,27+O$2,FALSE())</f>
        <v>Mechanical engineering</v>
      </c>
      <c r="P178" s="8" t="str">
        <f>VLOOKUP($B178,'raw data'!$A:$JI,27+P$2,FALSE())</f>
        <v>No</v>
      </c>
      <c r="Q178" s="8">
        <f>VLOOKUP($B178,'raw data'!$A:$JI,27+Q$2,FALSE())</f>
        <v>0</v>
      </c>
      <c r="R178" s="8">
        <f>VLOOKUP($B178,'raw data'!$A:$JI,27+R$2,FALSE())</f>
        <v>0</v>
      </c>
      <c r="S178" s="8" t="str">
        <f>VLOOKUP($B178,'raw data'!$A:$JI,27+S$2,FALSE())</f>
        <v>No</v>
      </c>
      <c r="T178" s="8">
        <f>VLOOKUP($B178,'raw data'!$A:$JI,27+T$2,FALSE())</f>
        <v>0</v>
      </c>
      <c r="U178" s="8" t="str">
        <f>VLOOKUP($B178,'raw data'!$A:$JI,27+U$2,FALSE())</f>
        <v>None</v>
      </c>
      <c r="V178" s="8">
        <f>VLOOKUP($B178,'raw data'!$A:$JI,27+V$2,FALSE())</f>
        <v>-99</v>
      </c>
      <c r="W178" s="8" t="str">
        <f>VLOOKUP($B178,'raw data'!$A:$JI,27+W$2,FALSE())</f>
        <v>Novice</v>
      </c>
      <c r="X178" s="8" t="str">
        <f>VLOOKUP($B178,'raw data'!$A:$JI,27+X$2,FALSE())</f>
        <v>Novice</v>
      </c>
      <c r="Y178" s="8" t="str">
        <f>VLOOKUP($B178,'raw data'!$A:$JI,27+Y$2,FALSE())</f>
        <v>Novice</v>
      </c>
      <c r="Z178" s="8" t="str">
        <f>VLOOKUP($B178,'raw data'!$A:$JI,27+Z$2,FALSE())</f>
        <v>Novice</v>
      </c>
      <c r="AA178" s="8" t="str">
        <f>VLOOKUP($B178,'raw data'!$A:$JI,27+AA$2,FALSE())</f>
        <v>Novice</v>
      </c>
      <c r="AB178" s="8" t="str">
        <f>VLOOKUP($B178,'raw data'!$A:$JI,27+AB$2,FALSE())</f>
        <v>Beginner</v>
      </c>
      <c r="AC178" s="8" t="str">
        <f>VLOOKUP($B178,'raw data'!$A:$JI,27+AC$2,FALSE())</f>
        <v>Novice</v>
      </c>
      <c r="AD178" s="8" t="str">
        <f>VLOOKUP($B178,'raw data'!$A:$JI,27+AD$2,FALSE())</f>
        <v>Competent</v>
      </c>
      <c r="AE178" s="8">
        <f>IF($G178="P1",VLOOKUP($B178,'raw data'!$A:$JI,ColumnsReferences!$B$2,FALSE()),VLOOKUP($B178,'raw data'!$A:$JI,ColumnsReferences!$C$2,FALSE()))</f>
        <v>300</v>
      </c>
      <c r="AF178" s="8">
        <f>IF($G178="P1",VLOOKUP($D178,ColumnsReferences!$A:$C,2,FALSE()),VLOOKUP($D178,ColumnsReferences!$A:$C,3,FALSE()))</f>
        <v>247</v>
      </c>
      <c r="AG178" s="8">
        <f>VLOOKUP($B178,'raw data'!$A:$JI,$AF178,FALSE())</f>
        <v>287.53100000000001</v>
      </c>
      <c r="AH178" s="8" t="str">
        <f>VLOOKUP($B178,'raw data'!$A:$JI,$AF178+AH$2,FALSE())</f>
        <v>Minor</v>
      </c>
      <c r="AI178" s="8" t="str">
        <f>VLOOKUP($B178,'raw data'!$A:$JI,$AF178+AI$2,FALSE())</f>
        <v>Not sure enough</v>
      </c>
      <c r="AJ178" s="8" t="str">
        <f>VLOOKUP($B178,'raw data'!$A:$JI,$AF178+AJ$2,FALSE())</f>
        <v>Difficult</v>
      </c>
      <c r="AK178" s="8" t="str">
        <f>VLOOKUP($B178,'raw data'!$A:$JI,$AF178+AK$2,FALSE())</f>
        <v>Unauthorized access to customer account via web application,Unauthorized transaction via Poste App</v>
      </c>
      <c r="AL178" s="8" t="str">
        <f>VLOOKUP($B178,'raw data'!$A:$JI,$AF178+AL$2,FALSE())</f>
        <v>Unsure</v>
      </c>
      <c r="AM178" s="8" t="str">
        <f>VLOOKUP($B178,'raw data'!$A:$JI,$AF178+AM$2,FALSE())</f>
        <v>Difficult</v>
      </c>
      <c r="AN178" s="8" t="str">
        <f>VLOOKUP($B178,'raw data'!$A:$JI,$AF178+AN$2,FALSE())</f>
        <v>Strengthen authentication of transaction in web application,Strengthen verification and validation procedures</v>
      </c>
      <c r="AO178" s="8" t="str">
        <f>VLOOKUP($B178,'raw data'!$A:$JI,$AF178+AO$2,FALSE())</f>
        <v>Not sure enough</v>
      </c>
      <c r="AP178" s="8" t="str">
        <f>VLOOKUP($B178,'raw data'!$A:$JI,$AF178+AP$2,FALSE())</f>
        <v>Difficult</v>
      </c>
      <c r="AQ178" s="8" t="str">
        <f>VLOOKUP($B178,'raw data'!$A:$JI,$AF178+AQ$2,FALSE())</f>
        <v>Unlikely</v>
      </c>
      <c r="AR178" s="8" t="str">
        <f>VLOOKUP($B178,'raw data'!$A:$JI,$AF178+AR$2,FALSE())</f>
        <v>Not sure enough</v>
      </c>
      <c r="AS178" s="8" t="str">
        <f>VLOOKUP($B178,'raw data'!$A:$JI,$AF178+AS$2,FALSE())</f>
        <v>Difficult</v>
      </c>
      <c r="AT178" s="8" t="str">
        <f>VLOOKUP($B178,'raw data'!$A:$JI,$AF178+AT$2,FALSE())</f>
        <v>Smartphone infected by malware and this leads to alteration of transaction data,Use of web application</v>
      </c>
      <c r="AU178" s="8" t="str">
        <f>VLOOKUP($B178,'raw data'!$A:$JI,$AF178+AU$2,FALSE())</f>
        <v>Not sure enough</v>
      </c>
      <c r="AV178" s="8" t="str">
        <f>VLOOKUP($B178,'raw data'!$A:$JI,$AF178+AV$2,FALSE())</f>
        <v>Difficult</v>
      </c>
      <c r="AW178" s="8" t="str">
        <f>VLOOKUP($B178,'raw data'!$A:$JI,$AF178+AW$2,FALSE())</f>
        <v>Likely</v>
      </c>
      <c r="AX178" s="8" t="str">
        <f>VLOOKUP($B178,'raw data'!$A:$JI,$AF178+AX$2,FALSE())</f>
        <v>Not sure enough</v>
      </c>
      <c r="AY178" s="8" t="str">
        <f>VLOOKUP($B178,'raw data'!$A:$JI,$AF178+AY$2,FALSE())</f>
        <v>Difficult</v>
      </c>
      <c r="AZ178" s="8">
        <f>IF($G178="P1",ColumnsReferences!$B$9,ColumnsReferences!$C$9)</f>
        <v>166</v>
      </c>
      <c r="BA178" s="8">
        <f>VLOOKUP($B178,'raw data'!$A:$JI,$AZ178,FALSE())</f>
        <v>41.5</v>
      </c>
      <c r="BB178" s="8" t="str">
        <f>IF($G178="P2",VLOOKUP($B178,'raw data'!$A:$JI,$AZ178+2,FALSE()),"-99")</f>
        <v>Strongly disagree</v>
      </c>
      <c r="BC178" s="8" t="str">
        <f>IF($G178="P1",VLOOKUP($B178,'raw data'!$A:$JI,$AZ178+BC$2,FALSE()),VLOOKUP($B178,'raw data'!$A:$JI,$AZ178+BC$2+1,FALSE()))</f>
        <v>Strongly agree</v>
      </c>
      <c r="BD178" s="8" t="str">
        <f>IF($G178="P1",VLOOKUP($B178,'raw data'!$A:$JI,$AZ178+BD$2,FALSE()),VLOOKUP($B178,'raw data'!$A:$JI,$AZ178+BD$2+1,FALSE()))</f>
        <v>Strongly agree</v>
      </c>
      <c r="BE178" s="8" t="str">
        <f>IF($G178="P1",VLOOKUP($B178,'raw data'!$A:$JI,$AZ178+BE$2,FALSE()),VLOOKUP($B178,'raw data'!$A:$JI,$AZ178+BE$2+1,FALSE()))</f>
        <v>Strongly agree</v>
      </c>
      <c r="BF178" s="8" t="str">
        <f>IF($G178="P1",VLOOKUP($B178,'raw data'!$A:$JI,$AZ178+BF$2,FALSE()),VLOOKUP($B178,'raw data'!$A:$JI,$AZ178+BF$2+1,FALSE()))</f>
        <v>Strongly agree</v>
      </c>
      <c r="BG178" s="8" t="str">
        <f>IF($G178="P1",VLOOKUP($B178,'raw data'!$A:$JI,$AZ178+BG$2,FALSE()),VLOOKUP($B178,'raw data'!$A:$JI,$AZ178+BG$2+1,FALSE()))</f>
        <v>Strongly disagree</v>
      </c>
      <c r="BH178" s="8" t="str">
        <f>IF($G178="P1",IF($E178="Tabular",VLOOKUP($B178,'raw data'!$A:$JI,$AZ178+BH$2+2,FALSE()),VLOOKUP($B178,'raw data'!$A:$JI,$AZ178+BH$2,FALSE())),"-99")</f>
        <v>-99</v>
      </c>
      <c r="BI178" s="8" t="str">
        <f>IF($G178="P2",IF($E178="Tabular",VLOOKUP($B178,'raw data'!$A:$JI,$AZ178+BI$2+2,FALSE()),VLOOKUP($B178,'raw data'!$A:$JI,$AZ178+BI$2,FALSE())),"-99")</f>
        <v>Strongly disagree</v>
      </c>
      <c r="BJ178" s="8" t="str">
        <f>IF(G178="P1",IF($E178="Tabular",VLOOKUP($B178,'raw data'!$A:$JI,$AZ178+BJ$2+2,FALSE()),VLOOKUP($B178,'raw data'!$A:$JI,$AZ178+BJ$2,FALSE())),IF($E178="Tabular",VLOOKUP($B178,'raw data'!$A:$JI,$AZ178+BJ$2+3,FALSE()),VLOOKUP($B178,'raw data'!$A:$JI,$AZ178+BJ$2+1,FALSE())))</f>
        <v>Strongly agree</v>
      </c>
      <c r="BK178" s="8" t="str">
        <f>IF(G178="P1",VLOOKUP($B178,'raw data'!$A:$JI,$AZ178+BK$2,FALSE()),VLOOKUP($B178,'raw data'!$A:$JI,$AZ178+BK$2+1,FALSE()))</f>
        <v>Agree</v>
      </c>
    </row>
    <row r="179" spans="1:63" x14ac:dyDescent="0.2">
      <c r="A179" s="8" t="str">
        <f t="shared" si="12"/>
        <v>R_3IWT299qCYzyfy6-P2</v>
      </c>
      <c r="B179" s="10" t="s">
        <v>1094</v>
      </c>
      <c r="C179" s="8">
        <f>VLOOKUP($B179,'raw data'!$A:$JI,7,FALSE())</f>
        <v>2483</v>
      </c>
      <c r="D179" s="8" t="str">
        <f>VLOOKUP($B179,'raw data'!$A:$JI,268,FALSE())</f>
        <v>CORAS-G1</v>
      </c>
      <c r="E179" s="8" t="str">
        <f t="shared" si="13"/>
        <v>CORAS</v>
      </c>
      <c r="F179" s="8" t="str">
        <f t="shared" si="14"/>
        <v>G1</v>
      </c>
      <c r="G179" s="10" t="s">
        <v>536</v>
      </c>
      <c r="H179" s="8">
        <f>VLOOKUP($B179,'raw data'!$A:$JI,21,FALSE())</f>
        <v>36.604999999999997</v>
      </c>
      <c r="I179" s="8">
        <f>VLOOKUP($B179,'raw data'!$A:$JI,26,FALSE())</f>
        <v>4.9800000000000004</v>
      </c>
      <c r="J179" s="8">
        <f>VLOOKUP($B179,'raw data'!$A:$JI,27+J$2,FALSE())</f>
        <v>23</v>
      </c>
      <c r="K179" s="8" t="str">
        <f>VLOOKUP($B179,'raw data'!$A:$JI,27+K$2,FALSE())</f>
        <v>Male</v>
      </c>
      <c r="L179" s="8" t="str">
        <f>VLOOKUP($B179,'raw data'!$A:$JI,27+L$2,FALSE())</f>
        <v>No</v>
      </c>
      <c r="M179" s="8" t="str">
        <f>VLOOKUP($B179,'raw data'!$A:$JI,27+M$2,FALSE())</f>
        <v>Intermediate (B1)</v>
      </c>
      <c r="N179" s="8">
        <f>VLOOKUP($B179,'raw data'!$A:$JI,27+N$2,FALSE())</f>
        <v>5</v>
      </c>
      <c r="O179" s="8" t="str">
        <f>VLOOKUP($B179,'raw data'!$A:$JI,27+O$2,FALSE())</f>
        <v>Architecture, Real Estate Management</v>
      </c>
      <c r="P179" s="8" t="str">
        <f>VLOOKUP($B179,'raw data'!$A:$JI,27+P$2,FALSE())</f>
        <v>Yes</v>
      </c>
      <c r="Q179" s="8">
        <f>VLOOKUP($B179,'raw data'!$A:$JI,27+Q$2,FALSE())</f>
        <v>1</v>
      </c>
      <c r="R179" s="8" t="str">
        <f>VLOOKUP($B179,'raw data'!$A:$JI,27+R$2,FALSE())</f>
        <v>Working as a freelance writer and editor for an architectural magazine.</v>
      </c>
      <c r="S179" s="8" t="str">
        <f>VLOOKUP($B179,'raw data'!$A:$JI,27+S$2,FALSE())</f>
        <v>No</v>
      </c>
      <c r="T179" s="8">
        <f>VLOOKUP($B179,'raw data'!$A:$JI,27+T$2,FALSE())</f>
        <v>0</v>
      </c>
      <c r="U179" s="8" t="str">
        <f>VLOOKUP($B179,'raw data'!$A:$JI,27+U$2,FALSE())</f>
        <v>None</v>
      </c>
      <c r="V179" s="8">
        <f>VLOOKUP($B179,'raw data'!$A:$JI,27+V$2,FALSE())</f>
        <v>-99</v>
      </c>
      <c r="W179" s="8" t="str">
        <f>VLOOKUP($B179,'raw data'!$A:$JI,27+W$2,FALSE())</f>
        <v>Novice</v>
      </c>
      <c r="X179" s="8" t="str">
        <f>VLOOKUP($B179,'raw data'!$A:$JI,27+X$2,FALSE())</f>
        <v>Novice</v>
      </c>
      <c r="Y179" s="8" t="str">
        <f>VLOOKUP($B179,'raw data'!$A:$JI,27+Y$2,FALSE())</f>
        <v>Novice</v>
      </c>
      <c r="Z179" s="8" t="str">
        <f>VLOOKUP($B179,'raw data'!$A:$JI,27+Z$2,FALSE())</f>
        <v>Novice</v>
      </c>
      <c r="AA179" s="8" t="str">
        <f>VLOOKUP($B179,'raw data'!$A:$JI,27+AA$2,FALSE())</f>
        <v>Novice</v>
      </c>
      <c r="AB179" s="8" t="str">
        <f>VLOOKUP($B179,'raw data'!$A:$JI,27+AB$2,FALSE())</f>
        <v>Novice</v>
      </c>
      <c r="AC179" s="8" t="str">
        <f>VLOOKUP($B179,'raw data'!$A:$JI,27+AC$2,FALSE())</f>
        <v>Novice</v>
      </c>
      <c r="AD179" s="8" t="str">
        <f>VLOOKUP($B179,'raw data'!$A:$JI,27+AD$2,FALSE())</f>
        <v>Novice</v>
      </c>
      <c r="AE179" s="8">
        <f>IF($G179="P1",VLOOKUP($B179,'raw data'!$A:$JI,ColumnsReferences!$B$2,FALSE()),VLOOKUP($B179,'raw data'!$A:$JI,ColumnsReferences!$C$2,FALSE()))</f>
        <v>300.00200000000001</v>
      </c>
      <c r="AF179" s="8">
        <f>IF($G179="P1",VLOOKUP($D179,ColumnsReferences!$A:$C,2,FALSE()),VLOOKUP($D179,ColumnsReferences!$A:$C,3,FALSE()))</f>
        <v>122</v>
      </c>
      <c r="AG179" s="8">
        <f>VLOOKUP($B179,'raw data'!$A:$JI,$AF179,FALSE())</f>
        <v>555.03800000000001</v>
      </c>
      <c r="AH179" s="8" t="str">
        <f>VLOOKUP($B179,'raw data'!$A:$JI,$AF179+AH$2,FALSE())</f>
        <v>Poor security awareness,Weak malware protection</v>
      </c>
      <c r="AI179" s="8" t="str">
        <f>VLOOKUP($B179,'raw data'!$A:$JI,$AF179+AI$2,FALSE())</f>
        <v>Not sure enough</v>
      </c>
      <c r="AJ179" s="8" t="str">
        <f>VLOOKUP($B179,'raw data'!$A:$JI,$AF179+AJ$2,FALSE())</f>
        <v>Simple</v>
      </c>
      <c r="AK179" s="8" t="str">
        <f>VLOOKUP($B179,'raw data'!$A:$JI,$AF179+AK$2,FALSE())</f>
        <v>Unauthorized access to customer account via fake app,Unauthorized access to customer account via web application</v>
      </c>
      <c r="AL179" s="8" t="str">
        <f>VLOOKUP($B179,'raw data'!$A:$JI,$AF179+AL$2,FALSE())</f>
        <v>Sure enough</v>
      </c>
      <c r="AM179" s="8" t="str">
        <f>VLOOKUP($B179,'raw data'!$A:$JI,$AF179+AM$2,FALSE())</f>
        <v>Simple</v>
      </c>
      <c r="AN179" s="8" t="str">
        <f>VLOOKUP($B179,'raw data'!$A:$JI,$AF179+AN$2,FALSE())</f>
        <v>Customer's browser infected by Trojan,Fake banking app offered on application store,Keylogger installed on computer,Spear-phishing attack on customers</v>
      </c>
      <c r="AO179" s="8" t="str">
        <f>VLOOKUP($B179,'raw data'!$A:$JI,$AF179+AO$2,FALSE())</f>
        <v>Sure enough</v>
      </c>
      <c r="AP179" s="8" t="str">
        <f>VLOOKUP($B179,'raw data'!$A:$JI,$AF179+AP$2,FALSE())</f>
        <v>Simple</v>
      </c>
      <c r="AQ179" s="8" t="str">
        <f>VLOOKUP($B179,'raw data'!$A:$JI,$AF179+AQ$2,FALSE())</f>
        <v>Cyber criminal,Hacker</v>
      </c>
      <c r="AR179" s="8" t="str">
        <f>VLOOKUP($B179,'raw data'!$A:$JI,$AF179+AR$2,FALSE())</f>
        <v>Sure</v>
      </c>
      <c r="AS179" s="8" t="str">
        <f>VLOOKUP($B179,'raw data'!$A:$JI,$AF179+AS$2,FALSE())</f>
        <v>Simple</v>
      </c>
      <c r="AT179" s="8" t="str">
        <f>VLOOKUP($B179,'raw data'!$A:$JI,$AF179+AT$2,FALSE())</f>
        <v>Likely</v>
      </c>
      <c r="AU179" s="8" t="str">
        <f>VLOOKUP($B179,'raw data'!$A:$JI,$AF179+AU$2,FALSE())</f>
        <v>Not sure enough</v>
      </c>
      <c r="AV179" s="8" t="str">
        <f>VLOOKUP($B179,'raw data'!$A:$JI,$AF179+AV$2,FALSE())</f>
        <v>Simple</v>
      </c>
      <c r="AW179" s="8" t="str">
        <f>VLOOKUP($B179,'raw data'!$A:$JI,$AF179+AW$2,FALSE())</f>
        <v>Insufficient resilience,Lack of mechanisms for authentication of app,Poor security awareness,Weak malware protection</v>
      </c>
      <c r="AX179" s="8" t="str">
        <f>VLOOKUP($B179,'raw data'!$A:$JI,$AF179+AX$2,FALSE())</f>
        <v>Not sure enough</v>
      </c>
      <c r="AY179" s="8" t="str">
        <f>VLOOKUP($B179,'raw data'!$A:$JI,$AF179+AY$2,FALSE())</f>
        <v>Simple</v>
      </c>
      <c r="AZ179" s="8">
        <f>IF($G179="P1",ColumnsReferences!$B$9,ColumnsReferences!$C$9)</f>
        <v>166</v>
      </c>
      <c r="BA179" s="8">
        <f>VLOOKUP($B179,'raw data'!$A:$JI,$AZ179,FALSE())</f>
        <v>29.838000000000001</v>
      </c>
      <c r="BB179" s="8" t="str">
        <f>IF($G179="P2",VLOOKUP($B179,'raw data'!$A:$JI,$AZ179+2,FALSE()),"-99")</f>
        <v>Agree</v>
      </c>
      <c r="BC179" s="8" t="str">
        <f>IF($G179="P1",VLOOKUP($B179,'raw data'!$A:$JI,$AZ179+BC$2,FALSE()),VLOOKUP($B179,'raw data'!$A:$JI,$AZ179+BC$2+1,FALSE()))</f>
        <v>Agree</v>
      </c>
      <c r="BD179" s="8" t="str">
        <f>IF($G179="P1",VLOOKUP($B179,'raw data'!$A:$JI,$AZ179+BD$2,FALSE()),VLOOKUP($B179,'raw data'!$A:$JI,$AZ179+BD$2+1,FALSE()))</f>
        <v>Agree</v>
      </c>
      <c r="BE179" s="8" t="str">
        <f>IF($G179="P1",VLOOKUP($B179,'raw data'!$A:$JI,$AZ179+BE$2,FALSE()),VLOOKUP($B179,'raw data'!$A:$JI,$AZ179+BE$2+1,FALSE()))</f>
        <v>Agree</v>
      </c>
      <c r="BF179" s="8" t="str">
        <f>IF($G179="P1",VLOOKUP($B179,'raw data'!$A:$JI,$AZ179+BF$2,FALSE()),VLOOKUP($B179,'raw data'!$A:$JI,$AZ179+BF$2+1,FALSE()))</f>
        <v>Agree</v>
      </c>
      <c r="BG179" s="8" t="str">
        <f>IF($G179="P1",VLOOKUP($B179,'raw data'!$A:$JI,$AZ179+BG$2,FALSE()),VLOOKUP($B179,'raw data'!$A:$JI,$AZ179+BG$2+1,FALSE()))</f>
        <v>Disagree</v>
      </c>
      <c r="BH179" s="8" t="str">
        <f>IF($G179="P1",IF($E179="Tabular",VLOOKUP($B179,'raw data'!$A:$JI,$AZ179+BH$2+2,FALSE()),VLOOKUP($B179,'raw data'!$A:$JI,$AZ179+BH$2,FALSE())),"-99")</f>
        <v>-99</v>
      </c>
      <c r="BI179" s="8" t="str">
        <f>IF($G179="P2",IF($E179="Tabular",VLOOKUP($B179,'raw data'!$A:$JI,$AZ179+BI$2+2,FALSE()),VLOOKUP($B179,'raw data'!$A:$JI,$AZ179+BI$2,FALSE())),"-99")</f>
        <v>Strongly disagree</v>
      </c>
      <c r="BJ179" s="8" t="str">
        <f>IF(G179="P1",IF($E179="Tabular",VLOOKUP($B179,'raw data'!$A:$JI,$AZ179+BJ$2+2,FALSE()),VLOOKUP($B179,'raw data'!$A:$JI,$AZ179+BJ$2,FALSE())),IF($E179="Tabular",VLOOKUP($B179,'raw data'!$A:$JI,$AZ179+BJ$2+3,FALSE()),VLOOKUP($B179,'raw data'!$A:$JI,$AZ179+BJ$2+1,FALSE())))</f>
        <v>Agree</v>
      </c>
      <c r="BK179" s="8" t="str">
        <f>IF(G179="P1",VLOOKUP($B179,'raw data'!$A:$JI,$AZ179+BK$2,FALSE()),VLOOKUP($B179,'raw data'!$A:$JI,$AZ179+BK$2+1,FALSE()))</f>
        <v>Agree</v>
      </c>
    </row>
    <row r="180" spans="1:63" x14ac:dyDescent="0.2">
      <c r="A180" s="8" t="str">
        <f t="shared" si="12"/>
        <v>R_1CqNN79xIiTKjB3-P2</v>
      </c>
      <c r="B180" s="10" t="s">
        <v>1098</v>
      </c>
      <c r="C180" s="8">
        <f>VLOOKUP($B180,'raw data'!$A:$JI,7,FALSE())</f>
        <v>2563</v>
      </c>
      <c r="D180" s="8" t="str">
        <f>VLOOKUP($B180,'raw data'!$A:$JI,268,FALSE())</f>
        <v>Tabular-G1</v>
      </c>
      <c r="E180" s="8" t="str">
        <f t="shared" si="13"/>
        <v>Tabular</v>
      </c>
      <c r="F180" s="8" t="str">
        <f t="shared" si="14"/>
        <v>G1</v>
      </c>
      <c r="G180" s="10" t="s">
        <v>536</v>
      </c>
      <c r="H180" s="8">
        <f>VLOOKUP($B180,'raw data'!$A:$JI,21,FALSE())</f>
        <v>95.486999999999995</v>
      </c>
      <c r="I180" s="8">
        <f>VLOOKUP($B180,'raw data'!$A:$JI,26,FALSE())</f>
        <v>8.4949999999999992</v>
      </c>
      <c r="J180" s="8">
        <f>VLOOKUP($B180,'raw data'!$A:$JI,27+J$2,FALSE())</f>
        <v>20</v>
      </c>
      <c r="K180" s="8" t="str">
        <f>VLOOKUP($B180,'raw data'!$A:$JI,27+K$2,FALSE())</f>
        <v>Male</v>
      </c>
      <c r="L180" s="8" t="str">
        <f>VLOOKUP($B180,'raw data'!$A:$JI,27+L$2,FALSE())</f>
        <v>No</v>
      </c>
      <c r="M180" s="8" t="str">
        <f>VLOOKUP($B180,'raw data'!$A:$JI,27+M$2,FALSE())</f>
        <v>Proficient (C2)</v>
      </c>
      <c r="N180" s="8">
        <f>VLOOKUP($B180,'raw data'!$A:$JI,27+N$2,FALSE())</f>
        <v>2</v>
      </c>
      <c r="O180" s="8" t="str">
        <f>VLOOKUP($B180,'raw data'!$A:$JI,27+O$2,FALSE())</f>
        <v>Aerospace Engineering</v>
      </c>
      <c r="P180" s="8" t="str">
        <f>VLOOKUP($B180,'raw data'!$A:$JI,27+P$2,FALSE())</f>
        <v>No</v>
      </c>
      <c r="Q180" s="8">
        <f>VLOOKUP($B180,'raw data'!$A:$JI,27+Q$2,FALSE())</f>
        <v>0</v>
      </c>
      <c r="R180" s="8">
        <f>VLOOKUP($B180,'raw data'!$A:$JI,27+R$2,FALSE())</f>
        <v>0</v>
      </c>
      <c r="S180" s="8" t="str">
        <f>VLOOKUP($B180,'raw data'!$A:$JI,27+S$2,FALSE())</f>
        <v>No</v>
      </c>
      <c r="T180" s="8">
        <f>VLOOKUP($B180,'raw data'!$A:$JI,27+T$2,FALSE())</f>
        <v>0</v>
      </c>
      <c r="U180" s="8" t="str">
        <f>VLOOKUP($B180,'raw data'!$A:$JI,27+U$2,FALSE())</f>
        <v>None</v>
      </c>
      <c r="V180" s="8">
        <f>VLOOKUP($B180,'raw data'!$A:$JI,27+V$2,FALSE())</f>
        <v>-99</v>
      </c>
      <c r="W180" s="8" t="str">
        <f>VLOOKUP($B180,'raw data'!$A:$JI,27+W$2,FALSE())</f>
        <v>Novice</v>
      </c>
      <c r="X180" s="8" t="str">
        <f>VLOOKUP($B180,'raw data'!$A:$JI,27+X$2,FALSE())</f>
        <v>Novice</v>
      </c>
      <c r="Y180" s="8" t="str">
        <f>VLOOKUP($B180,'raw data'!$A:$JI,27+Y$2,FALSE())</f>
        <v>Novice</v>
      </c>
      <c r="Z180" s="8" t="str">
        <f>VLOOKUP($B180,'raw data'!$A:$JI,27+Z$2,FALSE())</f>
        <v>Novice</v>
      </c>
      <c r="AA180" s="8" t="str">
        <f>VLOOKUP($B180,'raw data'!$A:$JI,27+AA$2,FALSE())</f>
        <v>Novice</v>
      </c>
      <c r="AB180" s="8" t="str">
        <f>VLOOKUP($B180,'raw data'!$A:$JI,27+AB$2,FALSE())</f>
        <v>Beginner</v>
      </c>
      <c r="AC180" s="8" t="str">
        <f>VLOOKUP($B180,'raw data'!$A:$JI,27+AC$2,FALSE())</f>
        <v>Novice</v>
      </c>
      <c r="AD180" s="8" t="str">
        <f>VLOOKUP($B180,'raw data'!$A:$JI,27+AD$2,FALSE())</f>
        <v>Novice</v>
      </c>
      <c r="AE180" s="8">
        <f>IF($G180="P1",VLOOKUP($B180,'raw data'!$A:$JI,ColumnsReferences!$B$2,FALSE()),VLOOKUP($B180,'raw data'!$A:$JI,ColumnsReferences!$C$2,FALSE()))</f>
        <v>300.00799999999998</v>
      </c>
      <c r="AF180" s="8">
        <f>IF($G180="P1",VLOOKUP($D180,ColumnsReferences!$A:$C,2,FALSE()),VLOOKUP($D180,ColumnsReferences!$A:$C,3,FALSE()))</f>
        <v>225</v>
      </c>
      <c r="AG180" s="8">
        <f>VLOOKUP($B180,'raw data'!$A:$JI,$AF180,FALSE())</f>
        <v>804.93899999999996</v>
      </c>
      <c r="AH180" s="8" t="str">
        <f>VLOOKUP($B180,'raw data'!$A:$JI,$AF180+AH$2,FALSE())</f>
        <v>Insufficient detection of spyware,Lack of mechanisms for authentication of app,Weak malware protection</v>
      </c>
      <c r="AI180" s="8" t="str">
        <f>VLOOKUP($B180,'raw data'!$A:$JI,$AF180+AI$2,FALSE())</f>
        <v>Sure enough</v>
      </c>
      <c r="AJ180" s="8" t="str">
        <f>VLOOKUP($B180,'raw data'!$A:$JI,$AF180+AJ$2,FALSE())</f>
        <v>Difficult</v>
      </c>
      <c r="AK180" s="8" t="str">
        <f>VLOOKUP($B180,'raw data'!$A:$JI,$AF180+AK$2,FALSE())</f>
        <v>Unauthorized access to customer account via fake app,Unauthorized access to customer account via web application,Unauthorized transaction via Poste App,Unauthorized transaction via web application</v>
      </c>
      <c r="AL180" s="8" t="str">
        <f>VLOOKUP($B180,'raw data'!$A:$JI,$AF180+AL$2,FALSE())</f>
        <v>Not sure enough</v>
      </c>
      <c r="AM180" s="8" t="str">
        <f>VLOOKUP($B180,'raw data'!$A:$JI,$AF180+AM$2,FALSE())</f>
        <v>Difficult</v>
      </c>
      <c r="AN180" s="8" t="str">
        <f>VLOOKUP($B180,'raw data'!$A:$JI,$AF180+AN$2,FALSE())</f>
        <v>Customer's browser infected by Trojan and this leads to alteration of transaction data,Fake banking app offered on application store and this leads to sniffing customer credentials,Fake banking app offered on application store leads to alteration of transaction data,Fake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credentials,Smartphone infected by malware and this leads to alteration of transaction data,Spear-phishing attack on customers leads to sniffing customer credentials,Spear-phishing attack on customers leads to sniffing customer credentials. Which leads to unauthorized access to customer account via web application.</v>
      </c>
      <c r="AO180" s="8" t="str">
        <f>VLOOKUP($B180,'raw data'!$A:$JI,$AF180+AO$2,FALSE())</f>
        <v>Sure enough</v>
      </c>
      <c r="AP180" s="8" t="str">
        <f>VLOOKUP($B180,'raw data'!$A:$JI,$AF180+AP$2,FALSE())</f>
        <v>On average</v>
      </c>
      <c r="AQ180" s="8" t="str">
        <f>VLOOKUP($B180,'raw data'!$A:$JI,$AF180+AQ$2,FALSE())</f>
        <v>Customer's browser infected by Trojan and this leads to alteration of transaction data,Fake banking app offered on application store leads to alteration of transaction data,Smartphone infected by malware and this leads to alteration of transaction data</v>
      </c>
      <c r="AR180" s="8" t="str">
        <f>VLOOKUP($B180,'raw data'!$A:$JI,$AF180+AR$2,FALSE())</f>
        <v>Not sure enough</v>
      </c>
      <c r="AS180" s="8" t="str">
        <f>VLOOKUP($B180,'raw data'!$A:$JI,$AF180+AS$2,FALSE())</f>
        <v>Very difficult</v>
      </c>
      <c r="AT180" s="8" t="str">
        <f>VLOOKUP($B180,'raw data'!$A:$JI,$AF180+AT$2,FALSE())</f>
        <v>Likely</v>
      </c>
      <c r="AU180" s="8" t="str">
        <f>VLOOKUP($B180,'raw data'!$A:$JI,$AF180+AU$2,FALSE())</f>
        <v>Not sure enough</v>
      </c>
      <c r="AV180" s="8" t="str">
        <f>VLOOKUP($B180,'raw data'!$A:$JI,$AF180+AV$2,FALSE())</f>
        <v>Very difficult</v>
      </c>
      <c r="AW180" s="8" t="str">
        <f>VLOOKUP($B180,'raw data'!$A:$JI,$AF180+AW$2,FALSE())</f>
        <v>Lack of mechanisms for authentication of app,Poor security awareness</v>
      </c>
      <c r="AX180" s="8" t="str">
        <f>VLOOKUP($B180,'raw data'!$A:$JI,$AF180+AX$2,FALSE())</f>
        <v>Not sure enough</v>
      </c>
      <c r="AY180" s="8" t="str">
        <f>VLOOKUP($B180,'raw data'!$A:$JI,$AF180+AY$2,FALSE())</f>
        <v>Difficult</v>
      </c>
      <c r="AZ180" s="8">
        <f>IF($G180="P1",ColumnsReferences!$B$9,ColumnsReferences!$C$9)</f>
        <v>166</v>
      </c>
      <c r="BA180" s="8">
        <f>VLOOKUP($B180,'raw data'!$A:$JI,$AZ180,FALSE())</f>
        <v>29.042999999999999</v>
      </c>
      <c r="BB180" s="8" t="str">
        <f>IF($G180="P2",VLOOKUP($B180,'raw data'!$A:$JI,$AZ180+2,FALSE()),"-99")</f>
        <v>Disagree</v>
      </c>
      <c r="BC180" s="8" t="str">
        <f>IF($G180="P1",VLOOKUP($B180,'raw data'!$A:$JI,$AZ180+BC$2,FALSE()),VLOOKUP($B180,'raw data'!$A:$JI,$AZ180+BC$2+1,FALSE()))</f>
        <v>Agree</v>
      </c>
      <c r="BD180" s="8" t="str">
        <f>IF($G180="P1",VLOOKUP($B180,'raw data'!$A:$JI,$AZ180+BD$2,FALSE()),VLOOKUP($B180,'raw data'!$A:$JI,$AZ180+BD$2+1,FALSE()))</f>
        <v>Agree</v>
      </c>
      <c r="BE180" s="8" t="str">
        <f>IF($G180="P1",VLOOKUP($B180,'raw data'!$A:$JI,$AZ180+BE$2,FALSE()),VLOOKUP($B180,'raw data'!$A:$JI,$AZ180+BE$2+1,FALSE()))</f>
        <v>Strongly agree</v>
      </c>
      <c r="BF180" s="8" t="str">
        <f>IF($G180="P1",VLOOKUP($B180,'raw data'!$A:$JI,$AZ180+BF$2,FALSE()),VLOOKUP($B180,'raw data'!$A:$JI,$AZ180+BF$2+1,FALSE()))</f>
        <v>Agree</v>
      </c>
      <c r="BG180" s="8" t="str">
        <f>IF($G180="P1",VLOOKUP($B180,'raw data'!$A:$JI,$AZ180+BG$2,FALSE()),VLOOKUP($B180,'raw data'!$A:$JI,$AZ180+BG$2+1,FALSE()))</f>
        <v>Strongly disagree</v>
      </c>
      <c r="BH180" s="8" t="str">
        <f>IF($G180="P1",IF($E180="Tabular",VLOOKUP($B180,'raw data'!$A:$JI,$AZ180+BH$2+2,FALSE()),VLOOKUP($B180,'raw data'!$A:$JI,$AZ180+BH$2,FALSE())),"-99")</f>
        <v>-99</v>
      </c>
      <c r="BI180" s="8" t="str">
        <f>IF($G180="P2",IF($E180="Tabular",VLOOKUP($B180,'raw data'!$A:$JI,$AZ180+BI$2+2,FALSE()),VLOOKUP($B180,'raw data'!$A:$JI,$AZ180+BI$2,FALSE())),"-99")</f>
        <v>Disagree</v>
      </c>
      <c r="BJ180" s="8" t="str">
        <f>IF(G180="P1",IF($E180="Tabular",VLOOKUP($B180,'raw data'!$A:$JI,$AZ180+BJ$2+2,FALSE()),VLOOKUP($B180,'raw data'!$A:$JI,$AZ180+BJ$2,FALSE())),IF($E180="Tabular",VLOOKUP($B180,'raw data'!$A:$JI,$AZ180+BJ$2+3,FALSE()),VLOOKUP($B180,'raw data'!$A:$JI,$AZ180+BJ$2+1,FALSE())))</f>
        <v>Agree</v>
      </c>
      <c r="BK180" s="8" t="str">
        <f>IF(G180="P1",VLOOKUP($B180,'raw data'!$A:$JI,$AZ180+BK$2,FALSE()),VLOOKUP($B180,'raw data'!$A:$JI,$AZ180+BK$2+1,FALSE()))</f>
        <v>Agree</v>
      </c>
    </row>
    <row r="181" spans="1:63" x14ac:dyDescent="0.2">
      <c r="A181" s="8" t="str">
        <f t="shared" si="12"/>
        <v>R_2TM0QNHUbCOTPli-P2</v>
      </c>
      <c r="B181" s="10" t="s">
        <v>1101</v>
      </c>
      <c r="C181" s="8">
        <f>VLOOKUP($B181,'raw data'!$A:$JI,7,FALSE())</f>
        <v>2621</v>
      </c>
      <c r="D181" s="8" t="str">
        <f>VLOOKUP($B181,'raw data'!$A:$JI,268,FALSE())</f>
        <v>CORAS-G2</v>
      </c>
      <c r="E181" s="8" t="str">
        <f t="shared" si="13"/>
        <v>CORAS</v>
      </c>
      <c r="F181" s="8" t="str">
        <f t="shared" si="14"/>
        <v>G2</v>
      </c>
      <c r="G181" s="10" t="s">
        <v>536</v>
      </c>
      <c r="H181" s="8">
        <f>VLOOKUP($B181,'raw data'!$A:$JI,21,FALSE())</f>
        <v>84.43</v>
      </c>
      <c r="I181" s="8">
        <f>VLOOKUP($B181,'raw data'!$A:$JI,26,FALSE())</f>
        <v>13.073</v>
      </c>
      <c r="J181" s="8">
        <f>VLOOKUP($B181,'raw data'!$A:$JI,27+J$2,FALSE())</f>
        <v>19</v>
      </c>
      <c r="K181" s="8" t="str">
        <f>VLOOKUP($B181,'raw data'!$A:$JI,27+K$2,FALSE())</f>
        <v>Male</v>
      </c>
      <c r="L181" s="8" t="str">
        <f>VLOOKUP($B181,'raw data'!$A:$JI,27+L$2,FALSE())</f>
        <v>No</v>
      </c>
      <c r="M181" s="8" t="str">
        <f>VLOOKUP($B181,'raw data'!$A:$JI,27+M$2,FALSE())</f>
        <v>Advanced (C1)</v>
      </c>
      <c r="N181" s="8">
        <f>VLOOKUP($B181,'raw data'!$A:$JI,27+N$2,FALSE())</f>
        <v>2</v>
      </c>
      <c r="O181" s="8" t="str">
        <f>VLOOKUP($B181,'raw data'!$A:$JI,27+O$2,FALSE())</f>
        <v>Mechanical Engineering</v>
      </c>
      <c r="P181" s="8" t="str">
        <f>VLOOKUP($B181,'raw data'!$A:$JI,27+P$2,FALSE())</f>
        <v>Yes</v>
      </c>
      <c r="Q181" s="8">
        <f>VLOOKUP($B181,'raw data'!$A:$JI,27+Q$2,FALSE())</f>
        <v>1</v>
      </c>
      <c r="R181" s="8">
        <f>VLOOKUP($B181,'raw data'!$A:$JI,27+R$2,FALSE())</f>
        <v>-99</v>
      </c>
      <c r="S181" s="8" t="str">
        <f>VLOOKUP($B181,'raw data'!$A:$JI,27+S$2,FALSE())</f>
        <v>No</v>
      </c>
      <c r="T181" s="8">
        <f>VLOOKUP($B181,'raw data'!$A:$JI,27+T$2,FALSE())</f>
        <v>0</v>
      </c>
      <c r="U181" s="8" t="str">
        <f>VLOOKUP($B181,'raw data'!$A:$JI,27+U$2,FALSE())</f>
        <v>None</v>
      </c>
      <c r="V181" s="8">
        <f>VLOOKUP($B181,'raw data'!$A:$JI,27+V$2,FALSE())</f>
        <v>-99</v>
      </c>
      <c r="W181" s="8" t="str">
        <f>VLOOKUP($B181,'raw data'!$A:$JI,27+W$2,FALSE())</f>
        <v>Novice</v>
      </c>
      <c r="X181" s="8" t="str">
        <f>VLOOKUP($B181,'raw data'!$A:$JI,27+X$2,FALSE())</f>
        <v>Novice</v>
      </c>
      <c r="Y181" s="8" t="str">
        <f>VLOOKUP($B181,'raw data'!$A:$JI,27+Y$2,FALSE())</f>
        <v>Beginner</v>
      </c>
      <c r="Z181" s="8" t="str">
        <f>VLOOKUP($B181,'raw data'!$A:$JI,27+Z$2,FALSE())</f>
        <v>Novice</v>
      </c>
      <c r="AA181" s="8" t="str">
        <f>VLOOKUP($B181,'raw data'!$A:$JI,27+AA$2,FALSE())</f>
        <v>Novice</v>
      </c>
      <c r="AB181" s="8" t="str">
        <f>VLOOKUP($B181,'raw data'!$A:$JI,27+AB$2,FALSE())</f>
        <v>Novice</v>
      </c>
      <c r="AC181" s="8" t="str">
        <f>VLOOKUP($B181,'raw data'!$A:$JI,27+AC$2,FALSE())</f>
        <v>Novice</v>
      </c>
      <c r="AD181" s="8" t="str">
        <f>VLOOKUP($B181,'raw data'!$A:$JI,27+AD$2,FALSE())</f>
        <v>Competent</v>
      </c>
      <c r="AE181" s="8">
        <f>IF($G181="P1",VLOOKUP($B181,'raw data'!$A:$JI,ColumnsReferences!$B$2,FALSE()),VLOOKUP($B181,'raw data'!$A:$JI,ColumnsReferences!$C$2,FALSE()))</f>
        <v>300.005</v>
      </c>
      <c r="AF181" s="8">
        <f>IF($G181="P1",VLOOKUP($D181,ColumnsReferences!$A:$C,2,FALSE()),VLOOKUP($D181,ColumnsReferences!$A:$C,3,FALSE()))</f>
        <v>144</v>
      </c>
      <c r="AG181" s="8">
        <f>VLOOKUP($B181,'raw data'!$A:$JI,$AF181,FALSE())</f>
        <v>538.67700000000002</v>
      </c>
      <c r="AH181" s="8" t="str">
        <f>VLOOKUP($B181,'raw data'!$A:$JI,$AF181+AH$2,FALSE())</f>
        <v>Online banking service goes down</v>
      </c>
      <c r="AI181" s="8" t="str">
        <f>VLOOKUP($B181,'raw data'!$A:$JI,$AF181+AI$2,FALSE())</f>
        <v>Sure</v>
      </c>
      <c r="AJ181" s="8" t="str">
        <f>VLOOKUP($B181,'raw data'!$A:$JI,$AF181+AJ$2,FALSE())</f>
        <v>On average</v>
      </c>
      <c r="AK181" s="8" t="str">
        <f>VLOOKUP($B181,'raw data'!$A:$JI,$AF181+AK$2,FALSE())</f>
        <v>Availability of service,Integrity of account data</v>
      </c>
      <c r="AL181" s="8" t="str">
        <f>VLOOKUP($B181,'raw data'!$A:$JI,$AF181+AL$2,FALSE())</f>
        <v>Sure</v>
      </c>
      <c r="AM181" s="8" t="str">
        <f>VLOOKUP($B181,'raw data'!$A:$JI,$AF181+AM$2,FALSE())</f>
        <v>Difficult</v>
      </c>
      <c r="AN181" s="8" t="str">
        <f>VLOOKUP($B181,'raw data'!$A:$JI,$AF181+AN$2,FALSE())</f>
        <v>Regularly inform customers about security best practices,Strengthen verification and validation procedures</v>
      </c>
      <c r="AO181" s="8" t="str">
        <f>VLOOKUP($B181,'raw data'!$A:$JI,$AF181+AO$2,FALSE())</f>
        <v>Not sure enough</v>
      </c>
      <c r="AP181" s="8" t="str">
        <f>VLOOKUP($B181,'raw data'!$A:$JI,$AF181+AP$2,FALSE())</f>
        <v>Difficult</v>
      </c>
      <c r="AQ181" s="8" t="str">
        <f>VLOOKUP($B181,'raw data'!$A:$JI,$AF181+AQ$2,FALSE())</f>
        <v>Unauthorized transaction via web application</v>
      </c>
      <c r="AR181" s="8" t="str">
        <f>VLOOKUP($B181,'raw data'!$A:$JI,$AF181+AR$2,FALSE())</f>
        <v>Not sure enough</v>
      </c>
      <c r="AS181" s="8" t="str">
        <f>VLOOKUP($B181,'raw data'!$A:$JI,$AF181+AS$2,FALSE())</f>
        <v>Difficult</v>
      </c>
      <c r="AT181" s="8" t="str">
        <f>VLOOKUP($B181,'raw data'!$A:$JI,$AF181+AT$2,FALSE())</f>
        <v>Online banking service goes down,Unauthorized access to customer account via web application,Unauthorized transaction via web application</v>
      </c>
      <c r="AU181" s="8" t="str">
        <f>VLOOKUP($B181,'raw data'!$A:$JI,$AF181+AU$2,FALSE())</f>
        <v>Not sure enough</v>
      </c>
      <c r="AV181" s="8" t="str">
        <f>VLOOKUP($B181,'raw data'!$A:$JI,$AF181+AV$2,FALSE())</f>
        <v>Difficult</v>
      </c>
      <c r="AW181" s="8" t="str">
        <f>VLOOKUP($B181,'raw data'!$A:$JI,$AF181+AW$2,FALSE())</f>
        <v>Unauthorized access to customer account via web application</v>
      </c>
      <c r="AX181" s="8" t="str">
        <f>VLOOKUP($B181,'raw data'!$A:$JI,$AF181+AX$2,FALSE())</f>
        <v>Sure enough</v>
      </c>
      <c r="AY181" s="8" t="str">
        <f>VLOOKUP($B181,'raw data'!$A:$JI,$AF181+AY$2,FALSE())</f>
        <v>On average</v>
      </c>
      <c r="AZ181" s="8">
        <f>IF($G181="P1",ColumnsReferences!$B$9,ColumnsReferences!$C$9)</f>
        <v>166</v>
      </c>
      <c r="BA181" s="8">
        <f>VLOOKUP($B181,'raw data'!$A:$JI,$AZ181,FALSE())</f>
        <v>31.22</v>
      </c>
      <c r="BB181" s="8" t="str">
        <f>IF($G181="P2",VLOOKUP($B181,'raw data'!$A:$JI,$AZ181+2,FALSE()),"-99")</f>
        <v>Not certain</v>
      </c>
      <c r="BC181" s="8" t="str">
        <f>IF($G181="P1",VLOOKUP($B181,'raw data'!$A:$JI,$AZ181+BC$2,FALSE()),VLOOKUP($B181,'raw data'!$A:$JI,$AZ181+BC$2+1,FALSE()))</f>
        <v>Agree</v>
      </c>
      <c r="BD181" s="8" t="str">
        <f>IF($G181="P1",VLOOKUP($B181,'raw data'!$A:$JI,$AZ181+BD$2,FALSE()),VLOOKUP($B181,'raw data'!$A:$JI,$AZ181+BD$2+1,FALSE()))</f>
        <v>Agree</v>
      </c>
      <c r="BE181" s="8" t="str">
        <f>IF($G181="P1",VLOOKUP($B181,'raw data'!$A:$JI,$AZ181+BE$2,FALSE()),VLOOKUP($B181,'raw data'!$A:$JI,$AZ181+BE$2+1,FALSE()))</f>
        <v>Agree</v>
      </c>
      <c r="BF181" s="8" t="str">
        <f>IF($G181="P1",VLOOKUP($B181,'raw data'!$A:$JI,$AZ181+BF$2,FALSE()),VLOOKUP($B181,'raw data'!$A:$JI,$AZ181+BF$2+1,FALSE()))</f>
        <v>Agree</v>
      </c>
      <c r="BG181" s="8" t="str">
        <f>IF($G181="P1",VLOOKUP($B181,'raw data'!$A:$JI,$AZ181+BG$2,FALSE()),VLOOKUP($B181,'raw data'!$A:$JI,$AZ181+BG$2+1,FALSE()))</f>
        <v>Disagree</v>
      </c>
      <c r="BH181" s="8" t="str">
        <f>IF($G181="P1",IF($E181="Tabular",VLOOKUP($B181,'raw data'!$A:$JI,$AZ181+BH$2+2,FALSE()),VLOOKUP($B181,'raw data'!$A:$JI,$AZ181+BH$2,FALSE())),"-99")</f>
        <v>-99</v>
      </c>
      <c r="BI181" s="8" t="str">
        <f>IF($G181="P2",IF($E181="Tabular",VLOOKUP($B181,'raw data'!$A:$JI,$AZ181+BI$2+2,FALSE()),VLOOKUP($B181,'raw data'!$A:$JI,$AZ181+BI$2,FALSE())),"-99")</f>
        <v>Disagree</v>
      </c>
      <c r="BJ181" s="8" t="str">
        <f>IF(G181="P1",IF($E181="Tabular",VLOOKUP($B181,'raw data'!$A:$JI,$AZ181+BJ$2+2,FALSE()),VLOOKUP($B181,'raw data'!$A:$JI,$AZ181+BJ$2,FALSE())),IF($E181="Tabular",VLOOKUP($B181,'raw data'!$A:$JI,$AZ181+BJ$2+3,FALSE()),VLOOKUP($B181,'raw data'!$A:$JI,$AZ181+BJ$2+1,FALSE())))</f>
        <v>Agree</v>
      </c>
      <c r="BK181" s="8" t="str">
        <f>IF(G181="P1",VLOOKUP($B181,'raw data'!$A:$JI,$AZ181+BK$2,FALSE()),VLOOKUP($B181,'raw data'!$A:$JI,$AZ181+BK$2+1,FALSE()))</f>
        <v>Agree</v>
      </c>
    </row>
    <row r="182" spans="1:63" x14ac:dyDescent="0.2">
      <c r="A182" s="8" t="str">
        <f t="shared" si="12"/>
        <v>R_a3L7ghCCOyDNfwJ-P2</v>
      </c>
      <c r="B182" s="10" t="s">
        <v>1103</v>
      </c>
      <c r="C182" s="8">
        <f>VLOOKUP($B182,'raw data'!$A:$JI,7,FALSE())</f>
        <v>2685</v>
      </c>
      <c r="D182" s="8" t="str">
        <f>VLOOKUP($B182,'raw data'!$A:$JI,268,FALSE())</f>
        <v>CORAS-G2</v>
      </c>
      <c r="E182" s="8" t="str">
        <f t="shared" si="13"/>
        <v>CORAS</v>
      </c>
      <c r="F182" s="8" t="str">
        <f t="shared" si="14"/>
        <v>G2</v>
      </c>
      <c r="G182" s="10" t="s">
        <v>536</v>
      </c>
      <c r="H182" s="8">
        <f>VLOOKUP($B182,'raw data'!$A:$JI,21,FALSE())</f>
        <v>91.837999999999994</v>
      </c>
      <c r="I182" s="8">
        <f>VLOOKUP($B182,'raw data'!$A:$JI,26,FALSE())</f>
        <v>8.798</v>
      </c>
      <c r="J182" s="8">
        <f>VLOOKUP($B182,'raw data'!$A:$JI,27+J$2,FALSE())</f>
        <v>22</v>
      </c>
      <c r="K182" s="8" t="str">
        <f>VLOOKUP($B182,'raw data'!$A:$JI,27+K$2,FALSE())</f>
        <v>Male</v>
      </c>
      <c r="L182" s="8" t="str">
        <f>VLOOKUP($B182,'raw data'!$A:$JI,27+L$2,FALSE())</f>
        <v>No</v>
      </c>
      <c r="M182" s="8" t="str">
        <f>VLOOKUP($B182,'raw data'!$A:$JI,27+M$2,FALSE())</f>
        <v>Advanced (C1)</v>
      </c>
      <c r="N182" s="8">
        <f>VLOOKUP($B182,'raw data'!$A:$JI,27+N$2,FALSE())</f>
        <v>2</v>
      </c>
      <c r="O182" s="8" t="str">
        <f>VLOOKUP($B182,'raw data'!$A:$JI,27+O$2,FALSE())</f>
        <v>International Studies with a specialization in the Middle East</v>
      </c>
      <c r="P182" s="8" t="str">
        <f>VLOOKUP($B182,'raw data'!$A:$JI,27+P$2,FALSE())</f>
        <v>Yes</v>
      </c>
      <c r="Q182" s="8">
        <f>VLOOKUP($B182,'raw data'!$A:$JI,27+Q$2,FALSE())</f>
        <v>1</v>
      </c>
      <c r="R182" s="8" t="str">
        <f>VLOOKUP($B182,'raw data'!$A:$JI,27+R$2,FALSE())</f>
        <v>Journalist</v>
      </c>
      <c r="S182" s="8" t="str">
        <f>VLOOKUP($B182,'raw data'!$A:$JI,27+S$2,FALSE())</f>
        <v>No</v>
      </c>
      <c r="T182" s="8">
        <f>VLOOKUP($B182,'raw data'!$A:$JI,27+T$2,FALSE())</f>
        <v>0</v>
      </c>
      <c r="U182" s="8" t="str">
        <f>VLOOKUP($B182,'raw data'!$A:$JI,27+U$2,FALSE())</f>
        <v>None</v>
      </c>
      <c r="V182" s="8">
        <f>VLOOKUP($B182,'raw data'!$A:$JI,27+V$2,FALSE())</f>
        <v>-99</v>
      </c>
      <c r="W182" s="8" t="str">
        <f>VLOOKUP($B182,'raw data'!$A:$JI,27+W$2,FALSE())</f>
        <v>Novice</v>
      </c>
      <c r="X182" s="8" t="str">
        <f>VLOOKUP($B182,'raw data'!$A:$JI,27+X$2,FALSE())</f>
        <v>Novice</v>
      </c>
      <c r="Y182" s="8" t="str">
        <f>VLOOKUP($B182,'raw data'!$A:$JI,27+Y$2,FALSE())</f>
        <v>Novice</v>
      </c>
      <c r="Z182" s="8" t="str">
        <f>VLOOKUP($B182,'raw data'!$A:$JI,27+Z$2,FALSE())</f>
        <v>Novice</v>
      </c>
      <c r="AA182" s="8" t="str">
        <f>VLOOKUP($B182,'raw data'!$A:$JI,27+AA$2,FALSE())</f>
        <v>Novice</v>
      </c>
      <c r="AB182" s="8" t="str">
        <f>VLOOKUP($B182,'raw data'!$A:$JI,27+AB$2,FALSE())</f>
        <v>Novice</v>
      </c>
      <c r="AC182" s="8" t="str">
        <f>VLOOKUP($B182,'raw data'!$A:$JI,27+AC$2,FALSE())</f>
        <v>Novice</v>
      </c>
      <c r="AD182" s="8" t="str">
        <f>VLOOKUP($B182,'raw data'!$A:$JI,27+AD$2,FALSE())</f>
        <v>Beginner</v>
      </c>
      <c r="AE182" s="8">
        <f>IF($G182="P1",VLOOKUP($B182,'raw data'!$A:$JI,ColumnsReferences!$B$2,FALSE()),VLOOKUP($B182,'raw data'!$A:$JI,ColumnsReferences!$C$2,FALSE()))</f>
        <v>300.00299999999999</v>
      </c>
      <c r="AF182" s="8">
        <f>IF($G182="P1",VLOOKUP($D182,ColumnsReferences!$A:$C,2,FALSE()),VLOOKUP($D182,ColumnsReferences!$A:$C,3,FALSE()))</f>
        <v>144</v>
      </c>
      <c r="AG182" s="8">
        <f>VLOOKUP($B182,'raw data'!$A:$JI,$AF182,FALSE())</f>
        <v>600.89099999999996</v>
      </c>
      <c r="AH182" s="8" t="str">
        <f>VLOOKUP($B182,'raw data'!$A:$JI,$AF182+AH$2,FALSE())</f>
        <v>Online banking service goes down,Web-application goes down</v>
      </c>
      <c r="AI182" s="8" t="str">
        <f>VLOOKUP($B182,'raw data'!$A:$JI,$AF182+AI$2,FALSE())</f>
        <v>Not sure enough</v>
      </c>
      <c r="AJ182" s="8" t="str">
        <f>VLOOKUP($B182,'raw data'!$A:$JI,$AF182+AJ$2,FALSE())</f>
        <v>On average</v>
      </c>
      <c r="AK182" s="8" t="str">
        <f>VLOOKUP($B182,'raw data'!$A:$JI,$AF182+AK$2,FALSE())</f>
        <v>Confidentiality of customer data,Integrity of account data,User authenticity</v>
      </c>
      <c r="AL182" s="8" t="str">
        <f>VLOOKUP($B182,'raw data'!$A:$JI,$AF182+AL$2,FALSE())</f>
        <v>Sure enough</v>
      </c>
      <c r="AM182" s="8" t="str">
        <f>VLOOKUP($B182,'raw data'!$A:$JI,$AF182+AM$2,FALSE())</f>
        <v>On average</v>
      </c>
      <c r="AN182" s="8" t="str">
        <f>VLOOKUP($B182,'raw data'!$A:$JI,$AF182+AN$2,FALSE())</f>
        <v>Regularly inform customers about security best practices,Strengthen verification and validation procedures</v>
      </c>
      <c r="AO182" s="8" t="str">
        <f>VLOOKUP($B182,'raw data'!$A:$JI,$AF182+AO$2,FALSE())</f>
        <v>Sure</v>
      </c>
      <c r="AP182" s="8" t="str">
        <f>VLOOKUP($B182,'raw data'!$A:$JI,$AF182+AP$2,FALSE())</f>
        <v>Simple</v>
      </c>
      <c r="AQ182" s="8" t="str">
        <f>VLOOKUP($B182,'raw data'!$A:$JI,$AF182+AQ$2,FALSE())</f>
        <v>Confidentiality of customer data,Integrity of account data,Severe</v>
      </c>
      <c r="AR182" s="8" t="str">
        <f>VLOOKUP($B182,'raw data'!$A:$JI,$AF182+AR$2,FALSE())</f>
        <v>Sure enough</v>
      </c>
      <c r="AS182" s="8" t="str">
        <f>VLOOKUP($B182,'raw data'!$A:$JI,$AF182+AS$2,FALSE())</f>
        <v>On average</v>
      </c>
      <c r="AT182" s="8" t="str">
        <f>VLOOKUP($B182,'raw data'!$A:$JI,$AF182+AT$2,FALSE())</f>
        <v>Unauthorized access to customer account via web application,Unauthorized transaction via Poste App,Unauthorized transaction via web application</v>
      </c>
      <c r="AU182" s="8" t="str">
        <f>VLOOKUP($B182,'raw data'!$A:$JI,$AF182+AU$2,FALSE())</f>
        <v>Not sure enough</v>
      </c>
      <c r="AV182" s="8" t="str">
        <f>VLOOKUP($B182,'raw data'!$A:$JI,$AF182+AV$2,FALSE())</f>
        <v>On average</v>
      </c>
      <c r="AW182" s="8" t="str">
        <f>VLOOKUP($B182,'raw data'!$A:$JI,$AF182+AW$2,FALSE())</f>
        <v>Severe</v>
      </c>
      <c r="AX182" s="8" t="str">
        <f>VLOOKUP($B182,'raw data'!$A:$JI,$AF182+AX$2,FALSE())</f>
        <v>Not sure enough</v>
      </c>
      <c r="AY182" s="8" t="str">
        <f>VLOOKUP($B182,'raw data'!$A:$JI,$AF182+AY$2,FALSE())</f>
        <v>On average</v>
      </c>
      <c r="AZ182" s="8">
        <f>IF($G182="P1",ColumnsReferences!$B$9,ColumnsReferences!$C$9)</f>
        <v>166</v>
      </c>
      <c r="BA182" s="8">
        <f>VLOOKUP($B182,'raw data'!$A:$JI,$AZ182,FALSE())</f>
        <v>27.603000000000002</v>
      </c>
      <c r="BB182" s="8" t="str">
        <f>IF($G182="P2",VLOOKUP($B182,'raw data'!$A:$JI,$AZ182+2,FALSE()),"-99")</f>
        <v>Disagree</v>
      </c>
      <c r="BC182" s="8" t="str">
        <f>IF($G182="P1",VLOOKUP($B182,'raw data'!$A:$JI,$AZ182+BC$2,FALSE()),VLOOKUP($B182,'raw data'!$A:$JI,$AZ182+BC$2+1,FALSE()))</f>
        <v>Not certain</v>
      </c>
      <c r="BD182" s="8" t="str">
        <f>IF($G182="P1",VLOOKUP($B182,'raw data'!$A:$JI,$AZ182+BD$2,FALSE()),VLOOKUP($B182,'raw data'!$A:$JI,$AZ182+BD$2+1,FALSE()))</f>
        <v>Agree</v>
      </c>
      <c r="BE182" s="8" t="str">
        <f>IF($G182="P1",VLOOKUP($B182,'raw data'!$A:$JI,$AZ182+BE$2,FALSE()),VLOOKUP($B182,'raw data'!$A:$JI,$AZ182+BE$2+1,FALSE()))</f>
        <v>Agree</v>
      </c>
      <c r="BF182" s="8" t="str">
        <f>IF($G182="P1",VLOOKUP($B182,'raw data'!$A:$JI,$AZ182+BF$2,FALSE()),VLOOKUP($B182,'raw data'!$A:$JI,$AZ182+BF$2+1,FALSE()))</f>
        <v>Not certain</v>
      </c>
      <c r="BG182" s="8" t="str">
        <f>IF($G182="P1",VLOOKUP($B182,'raw data'!$A:$JI,$AZ182+BG$2,FALSE()),VLOOKUP($B182,'raw data'!$A:$JI,$AZ182+BG$2+1,FALSE()))</f>
        <v>Agree</v>
      </c>
      <c r="BH182" s="8" t="str">
        <f>IF($G182="P1",IF($E182="Tabular",VLOOKUP($B182,'raw data'!$A:$JI,$AZ182+BH$2+2,FALSE()),VLOOKUP($B182,'raw data'!$A:$JI,$AZ182+BH$2,FALSE())),"-99")</f>
        <v>-99</v>
      </c>
      <c r="BI182" s="8" t="str">
        <f>IF($G182="P2",IF($E182="Tabular",VLOOKUP($B182,'raw data'!$A:$JI,$AZ182+BI$2+2,FALSE()),VLOOKUP($B182,'raw data'!$A:$JI,$AZ182+BI$2,FALSE())),"-99")</f>
        <v>Disagree</v>
      </c>
      <c r="BJ182" s="8" t="str">
        <f>IF(G182="P1",IF($E182="Tabular",VLOOKUP($B182,'raw data'!$A:$JI,$AZ182+BJ$2+2,FALSE()),VLOOKUP($B182,'raw data'!$A:$JI,$AZ182+BJ$2,FALSE())),IF($E182="Tabular",VLOOKUP($B182,'raw data'!$A:$JI,$AZ182+BJ$2+3,FALSE()),VLOOKUP($B182,'raw data'!$A:$JI,$AZ182+BJ$2+1,FALSE())))</f>
        <v>Agree</v>
      </c>
      <c r="BK182" s="8" t="str">
        <f>IF(G182="P1",VLOOKUP($B182,'raw data'!$A:$JI,$AZ182+BK$2,FALSE()),VLOOKUP($B182,'raw data'!$A:$JI,$AZ182+BK$2+1,FALSE()))</f>
        <v>Agree</v>
      </c>
    </row>
    <row r="183" spans="1:63" x14ac:dyDescent="0.2">
      <c r="A183" s="8" t="str">
        <f t="shared" si="12"/>
        <v>R_eQIieo7RrHt7fQ5-P2</v>
      </c>
      <c r="B183" s="10" t="s">
        <v>1107</v>
      </c>
      <c r="C183" s="8">
        <f>VLOOKUP($B183,'raw data'!$A:$JI,7,FALSE())</f>
        <v>2665</v>
      </c>
      <c r="D183" s="8" t="str">
        <f>VLOOKUP($B183,'raw data'!$A:$JI,268,FALSE())</f>
        <v>UML-G2</v>
      </c>
      <c r="E183" s="8" t="str">
        <f t="shared" si="13"/>
        <v>UML</v>
      </c>
      <c r="F183" s="8" t="str">
        <f t="shared" si="14"/>
        <v>G2</v>
      </c>
      <c r="G183" s="10" t="s">
        <v>536</v>
      </c>
      <c r="H183" s="8">
        <f>VLOOKUP($B183,'raw data'!$A:$JI,21,FALSE())</f>
        <v>15.103999999999999</v>
      </c>
      <c r="I183" s="8">
        <f>VLOOKUP($B183,'raw data'!$A:$JI,26,FALSE())</f>
        <v>13.499000000000001</v>
      </c>
      <c r="J183" s="8">
        <f>VLOOKUP($B183,'raw data'!$A:$JI,27+J$2,FALSE())</f>
        <v>21</v>
      </c>
      <c r="K183" s="8" t="str">
        <f>VLOOKUP($B183,'raw data'!$A:$JI,27+K$2,FALSE())</f>
        <v>Male</v>
      </c>
      <c r="L183" s="8" t="str">
        <f>VLOOKUP($B183,'raw data'!$A:$JI,27+L$2,FALSE())</f>
        <v>No</v>
      </c>
      <c r="M183" s="8" t="str">
        <f>VLOOKUP($B183,'raw data'!$A:$JI,27+M$2,FALSE())</f>
        <v>Proficient (C2)</v>
      </c>
      <c r="N183" s="8">
        <f>VLOOKUP($B183,'raw data'!$A:$JI,27+N$2,FALSE())</f>
        <v>3</v>
      </c>
      <c r="O183" s="8" t="str">
        <f>VLOOKUP($B183,'raw data'!$A:$JI,27+O$2,FALSE())</f>
        <v>International Studies, East Asia, Japanese, Economics, Politics, History</v>
      </c>
      <c r="P183" s="8" t="str">
        <f>VLOOKUP($B183,'raw data'!$A:$JI,27+P$2,FALSE())</f>
        <v>Yes</v>
      </c>
      <c r="Q183" s="8">
        <f>VLOOKUP($B183,'raw data'!$A:$JI,27+Q$2,FALSE())</f>
        <v>1.5</v>
      </c>
      <c r="R183" s="8" t="str">
        <f>VLOOKUP($B183,'raw data'!$A:$JI,27+R$2,FALSE())</f>
        <v>Social media advisor, researcher</v>
      </c>
      <c r="S183" s="8" t="str">
        <f>VLOOKUP($B183,'raw data'!$A:$JI,27+S$2,FALSE())</f>
        <v>No</v>
      </c>
      <c r="T183" s="8">
        <f>VLOOKUP($B183,'raw data'!$A:$JI,27+T$2,FALSE())</f>
        <v>0</v>
      </c>
      <c r="U183" s="8" t="str">
        <f>VLOOKUP($B183,'raw data'!$A:$JI,27+U$2,FALSE())</f>
        <v>None</v>
      </c>
      <c r="V183" s="8">
        <f>VLOOKUP($B183,'raw data'!$A:$JI,27+V$2,FALSE())</f>
        <v>-99</v>
      </c>
      <c r="W183" s="8" t="str">
        <f>VLOOKUP($B183,'raw data'!$A:$JI,27+W$2,FALSE())</f>
        <v>Novice</v>
      </c>
      <c r="X183" s="8" t="str">
        <f>VLOOKUP($B183,'raw data'!$A:$JI,27+X$2,FALSE())</f>
        <v>Novice</v>
      </c>
      <c r="Y183" s="8" t="str">
        <f>VLOOKUP($B183,'raw data'!$A:$JI,27+Y$2,FALSE())</f>
        <v>Novice</v>
      </c>
      <c r="Z183" s="8" t="str">
        <f>VLOOKUP($B183,'raw data'!$A:$JI,27+Z$2,FALSE())</f>
        <v>Novice</v>
      </c>
      <c r="AA183" s="8" t="str">
        <f>VLOOKUP($B183,'raw data'!$A:$JI,27+AA$2,FALSE())</f>
        <v>Novice</v>
      </c>
      <c r="AB183" s="8" t="str">
        <f>VLOOKUP($B183,'raw data'!$A:$JI,27+AB$2,FALSE())</f>
        <v>Novice</v>
      </c>
      <c r="AC183" s="8" t="str">
        <f>VLOOKUP($B183,'raw data'!$A:$JI,27+AC$2,FALSE())</f>
        <v>Novice</v>
      </c>
      <c r="AD183" s="8" t="str">
        <f>VLOOKUP($B183,'raw data'!$A:$JI,27+AD$2,FALSE())</f>
        <v>Novice</v>
      </c>
      <c r="AE183" s="8">
        <f>IF($G183="P1",VLOOKUP($B183,'raw data'!$A:$JI,ColumnsReferences!$B$2,FALSE()),VLOOKUP($B183,'raw data'!$A:$JI,ColumnsReferences!$C$2,FALSE()))</f>
        <v>472.34699999999998</v>
      </c>
      <c r="AF183" s="8">
        <f>IF($G183="P1",VLOOKUP($D183,ColumnsReferences!$A:$C,2,FALSE()),VLOOKUP($D183,ColumnsReferences!$A:$C,3,FALSE()))</f>
        <v>144</v>
      </c>
      <c r="AG183" s="8">
        <f>VLOOKUP($B183,'raw data'!$A:$JI,$AF183,FALSE())</f>
        <v>419.10199999999998</v>
      </c>
      <c r="AH183" s="8" t="str">
        <f>VLOOKUP($B183,'raw data'!$A:$JI,$AF183+AH$2,FALSE())</f>
        <v>Minor</v>
      </c>
      <c r="AI183" s="8" t="str">
        <f>VLOOKUP($B183,'raw data'!$A:$JI,$AF183+AI$2,FALSE())</f>
        <v>Sure</v>
      </c>
      <c r="AJ183" s="8" t="str">
        <f>VLOOKUP($B183,'raw data'!$A:$JI,$AF183+AJ$2,FALSE())</f>
        <v>Simple</v>
      </c>
      <c r="AK183" s="8" t="str">
        <f>VLOOKUP($B183,'raw data'!$A:$JI,$AF183+AK$2,FALSE())</f>
        <v>Online banking service goes down</v>
      </c>
      <c r="AL183" s="8" t="str">
        <f>VLOOKUP($B183,'raw data'!$A:$JI,$AF183+AL$2,FALSE())</f>
        <v>Sure</v>
      </c>
      <c r="AM183" s="8" t="str">
        <f>VLOOKUP($B183,'raw data'!$A:$JI,$AF183+AM$2,FALSE())</f>
        <v>Simple</v>
      </c>
      <c r="AN183" s="8" t="str">
        <f>VLOOKUP($B183,'raw data'!$A:$JI,$AF183+AN$2,FALSE())</f>
        <v>Regularly inform customers about security best practices,Strengthen authentication of transaction in web application</v>
      </c>
      <c r="AO183" s="8" t="str">
        <f>VLOOKUP($B183,'raw data'!$A:$JI,$AF183+AO$2,FALSE())</f>
        <v>Sure enough</v>
      </c>
      <c r="AP183" s="8" t="str">
        <f>VLOOKUP($B183,'raw data'!$A:$JI,$AF183+AP$2,FALSE())</f>
        <v>On average</v>
      </c>
      <c r="AQ183" s="8" t="str">
        <f>VLOOKUP($B183,'raw data'!$A:$JI,$AF183+AQ$2,FALSE())</f>
        <v>Severe</v>
      </c>
      <c r="AR183" s="8" t="str">
        <f>VLOOKUP($B183,'raw data'!$A:$JI,$AF183+AR$2,FALSE())</f>
        <v>Sure</v>
      </c>
      <c r="AS183" s="8" t="str">
        <f>VLOOKUP($B183,'raw data'!$A:$JI,$AF183+AS$2,FALSE())</f>
        <v>Simple</v>
      </c>
      <c r="AT183" s="8" t="str">
        <f>VLOOKUP($B183,'raw data'!$A:$JI,$AF183+AT$2,FALSE())</f>
        <v>Online banking service goes down,Unauthorized transaction via web application</v>
      </c>
      <c r="AU183" s="8" t="str">
        <f>VLOOKUP($B183,'raw data'!$A:$JI,$AF183+AU$2,FALSE())</f>
        <v>Sure enough</v>
      </c>
      <c r="AV183" s="8" t="str">
        <f>VLOOKUP($B183,'raw data'!$A:$JI,$AF183+AV$2,FALSE())</f>
        <v>On average</v>
      </c>
      <c r="AW183" s="8" t="str">
        <f>VLOOKUP($B183,'raw data'!$A:$JI,$AF183+AW$2,FALSE())</f>
        <v>Severe</v>
      </c>
      <c r="AX183" s="8" t="str">
        <f>VLOOKUP($B183,'raw data'!$A:$JI,$AF183+AX$2,FALSE())</f>
        <v>Not sure enough</v>
      </c>
      <c r="AY183" s="8" t="str">
        <f>VLOOKUP($B183,'raw data'!$A:$JI,$AF183+AY$2,FALSE())</f>
        <v>On average</v>
      </c>
      <c r="AZ183" s="8">
        <f>IF($G183="P1",ColumnsReferences!$B$9,ColumnsReferences!$C$9)</f>
        <v>166</v>
      </c>
      <c r="BA183" s="8">
        <f>VLOOKUP($B183,'raw data'!$A:$JI,$AZ183,FALSE())</f>
        <v>22.125</v>
      </c>
      <c r="BB183" s="8" t="str">
        <f>IF($G183="P2",VLOOKUP($B183,'raw data'!$A:$JI,$AZ183+2,FALSE()),"-99")</f>
        <v>Agree</v>
      </c>
      <c r="BC183" s="8" t="str">
        <f>IF($G183="P1",VLOOKUP($B183,'raw data'!$A:$JI,$AZ183+BC$2,FALSE()),VLOOKUP($B183,'raw data'!$A:$JI,$AZ183+BC$2+1,FALSE()))</f>
        <v>Agree</v>
      </c>
      <c r="BD183" s="8" t="str">
        <f>IF($G183="P1",VLOOKUP($B183,'raw data'!$A:$JI,$AZ183+BD$2,FALSE()),VLOOKUP($B183,'raw data'!$A:$JI,$AZ183+BD$2+1,FALSE()))</f>
        <v>Agree</v>
      </c>
      <c r="BE183" s="8" t="str">
        <f>IF($G183="P1",VLOOKUP($B183,'raw data'!$A:$JI,$AZ183+BE$2,FALSE()),VLOOKUP($B183,'raw data'!$A:$JI,$AZ183+BE$2+1,FALSE()))</f>
        <v>Agree</v>
      </c>
      <c r="BF183" s="8" t="str">
        <f>IF($G183="P1",VLOOKUP($B183,'raw data'!$A:$JI,$AZ183+BF$2,FALSE()),VLOOKUP($B183,'raw data'!$A:$JI,$AZ183+BF$2+1,FALSE()))</f>
        <v>Agree</v>
      </c>
      <c r="BG183" s="8" t="str">
        <f>IF($G183="P1",VLOOKUP($B183,'raw data'!$A:$JI,$AZ183+BG$2,FALSE()),VLOOKUP($B183,'raw data'!$A:$JI,$AZ183+BG$2+1,FALSE()))</f>
        <v>Agree</v>
      </c>
      <c r="BH183" s="8" t="str">
        <f>IF($G183="P1",IF($E183="Tabular",VLOOKUP($B183,'raw data'!$A:$JI,$AZ183+BH$2+2,FALSE()),VLOOKUP($B183,'raw data'!$A:$JI,$AZ183+BH$2,FALSE())),"-99")</f>
        <v>-99</v>
      </c>
      <c r="BI183" s="8" t="str">
        <f>IF($G183="P2",IF($E183="Tabular",VLOOKUP($B183,'raw data'!$A:$JI,$AZ183+BI$2+2,FALSE()),VLOOKUP($B183,'raw data'!$A:$JI,$AZ183+BI$2,FALSE())),"-99")</f>
        <v>Agree</v>
      </c>
      <c r="BJ183" s="8" t="str">
        <f>IF(G183="P1",IF($E183="Tabular",VLOOKUP($B183,'raw data'!$A:$JI,$AZ183+BJ$2+2,FALSE()),VLOOKUP($B183,'raw data'!$A:$JI,$AZ183+BJ$2,FALSE())),IF($E183="Tabular",VLOOKUP($B183,'raw data'!$A:$JI,$AZ183+BJ$2+3,FALSE()),VLOOKUP($B183,'raw data'!$A:$JI,$AZ183+BJ$2+1,FALSE())))</f>
        <v>Agree</v>
      </c>
      <c r="BK183" s="8" t="str">
        <f>IF(G183="P1",VLOOKUP($B183,'raw data'!$A:$JI,$AZ183+BK$2,FALSE()),VLOOKUP($B183,'raw data'!$A:$JI,$AZ183+BK$2+1,FALSE()))</f>
        <v>Strongly disagree</v>
      </c>
    </row>
    <row r="184" spans="1:63" x14ac:dyDescent="0.2">
      <c r="A184" s="8" t="str">
        <f t="shared" si="12"/>
        <v>R_vp4r1baEDFIdaG5-P2</v>
      </c>
      <c r="B184" s="10" t="s">
        <v>1111</v>
      </c>
      <c r="C184" s="8">
        <f>VLOOKUP($B184,'raw data'!$A:$JI,7,FALSE())</f>
        <v>2711</v>
      </c>
      <c r="D184" s="8" t="str">
        <f>VLOOKUP($B184,'raw data'!$A:$JI,268,FALSE())</f>
        <v>Tabular-G1</v>
      </c>
      <c r="E184" s="8" t="str">
        <f t="shared" si="13"/>
        <v>Tabular</v>
      </c>
      <c r="F184" s="8" t="str">
        <f t="shared" si="14"/>
        <v>G1</v>
      </c>
      <c r="G184" s="10" t="s">
        <v>536</v>
      </c>
      <c r="H184" s="8">
        <f>VLOOKUP($B184,'raw data'!$A:$JI,21,FALSE())</f>
        <v>128.32499999999999</v>
      </c>
      <c r="I184" s="8">
        <f>VLOOKUP($B184,'raw data'!$A:$JI,26,FALSE())</f>
        <v>11.028</v>
      </c>
      <c r="J184" s="8">
        <f>VLOOKUP($B184,'raw data'!$A:$JI,27+J$2,FALSE())</f>
        <v>20</v>
      </c>
      <c r="K184" s="8" t="str">
        <f>VLOOKUP($B184,'raw data'!$A:$JI,27+K$2,FALSE())</f>
        <v>Female</v>
      </c>
      <c r="L184" s="8" t="str">
        <f>VLOOKUP($B184,'raw data'!$A:$JI,27+L$2,FALSE())</f>
        <v>No</v>
      </c>
      <c r="M184" s="8" t="str">
        <f>VLOOKUP($B184,'raw data'!$A:$JI,27+M$2,FALSE())</f>
        <v>Intermediate (B1)</v>
      </c>
      <c r="N184" s="8">
        <f>VLOOKUP($B184,'raw data'!$A:$JI,27+N$2,FALSE())</f>
        <v>2</v>
      </c>
      <c r="O184" s="8" t="str">
        <f>VLOOKUP($B184,'raw data'!$A:$JI,27+O$2,FALSE())</f>
        <v>Industrial design, interaction design, business design, integration design, safety design</v>
      </c>
      <c r="P184" s="8" t="str">
        <f>VLOOKUP($B184,'raw data'!$A:$JI,27+P$2,FALSE())</f>
        <v>Yes</v>
      </c>
      <c r="Q184" s="8">
        <f>VLOOKUP($B184,'raw data'!$A:$JI,27+Q$2,FALSE())</f>
        <v>1</v>
      </c>
      <c r="R184" s="8" t="str">
        <f>VLOOKUP($B184,'raw data'!$A:$JI,27+R$2,FALSE())</f>
        <v>Interaction design, research, userfriendly, understanding of a flowmeter for many industries</v>
      </c>
      <c r="S184" s="8" t="str">
        <f>VLOOKUP($B184,'raw data'!$A:$JI,27+S$2,FALSE())</f>
        <v>No</v>
      </c>
      <c r="T184" s="8">
        <f>VLOOKUP($B184,'raw data'!$A:$JI,27+T$2,FALSE())</f>
        <v>0</v>
      </c>
      <c r="U184" s="8" t="str">
        <f>VLOOKUP($B184,'raw data'!$A:$JI,27+U$2,FALSE())</f>
        <v>None</v>
      </c>
      <c r="V184" s="8">
        <f>VLOOKUP($B184,'raw data'!$A:$JI,27+V$2,FALSE())</f>
        <v>-99</v>
      </c>
      <c r="W184" s="8" t="str">
        <f>VLOOKUP($B184,'raw data'!$A:$JI,27+W$2,FALSE())</f>
        <v>Novice</v>
      </c>
      <c r="X184" s="8" t="str">
        <f>VLOOKUP($B184,'raw data'!$A:$JI,27+X$2,FALSE())</f>
        <v>Novice</v>
      </c>
      <c r="Y184" s="8" t="str">
        <f>VLOOKUP($B184,'raw data'!$A:$JI,27+Y$2,FALSE())</f>
        <v>Novice</v>
      </c>
      <c r="Z184" s="8" t="str">
        <f>VLOOKUP($B184,'raw data'!$A:$JI,27+Z$2,FALSE())</f>
        <v>Novice</v>
      </c>
      <c r="AA184" s="8" t="str">
        <f>VLOOKUP($B184,'raw data'!$A:$JI,27+AA$2,FALSE())</f>
        <v>Competent</v>
      </c>
      <c r="AB184" s="8" t="str">
        <f>VLOOKUP($B184,'raw data'!$A:$JI,27+AB$2,FALSE())</f>
        <v>Competent</v>
      </c>
      <c r="AC184" s="8" t="str">
        <f>VLOOKUP($B184,'raw data'!$A:$JI,27+AC$2,FALSE())</f>
        <v>Novice</v>
      </c>
      <c r="AD184" s="8" t="str">
        <f>VLOOKUP($B184,'raw data'!$A:$JI,27+AD$2,FALSE())</f>
        <v>Competent</v>
      </c>
      <c r="AE184" s="8">
        <f>IF($G184="P1",VLOOKUP($B184,'raw data'!$A:$JI,ColumnsReferences!$B$2,FALSE()),VLOOKUP($B184,'raw data'!$A:$JI,ColumnsReferences!$C$2,FALSE()))</f>
        <v>300.00299999999999</v>
      </c>
      <c r="AF184" s="8">
        <f>IF($G184="P1",VLOOKUP($D184,ColumnsReferences!$A:$C,2,FALSE()),VLOOKUP($D184,ColumnsReferences!$A:$C,3,FALSE()))</f>
        <v>225</v>
      </c>
      <c r="AG184" s="8">
        <f>VLOOKUP($B184,'raw data'!$A:$JI,$AF184,FALSE())</f>
        <v>235.751</v>
      </c>
      <c r="AH184" s="8" t="str">
        <f>VLOOKUP($B184,'raw data'!$A:$JI,$AF184+AH$2,FALSE())</f>
        <v>Insufficient resilience,Lack of mechanisms for authentication of app</v>
      </c>
      <c r="AI184" s="8" t="str">
        <f>VLOOKUP($B184,'raw data'!$A:$JI,$AF184+AI$2,FALSE())</f>
        <v>Not sure enough</v>
      </c>
      <c r="AJ184" s="8" t="str">
        <f>VLOOKUP($B184,'raw data'!$A:$JI,$AF184+AJ$2,FALSE())</f>
        <v>Simple</v>
      </c>
      <c r="AK184" s="8" t="str">
        <f>VLOOKUP($B184,'raw data'!$A:$JI,$AF184+AK$2,FALSE())</f>
        <v>Certain,Minor</v>
      </c>
      <c r="AL184" s="8" t="str">
        <f>VLOOKUP($B184,'raw data'!$A:$JI,$AF184+AL$2,FALSE())</f>
        <v>Not sure enough</v>
      </c>
      <c r="AM184" s="8" t="str">
        <f>VLOOKUP($B184,'raw data'!$A:$JI,$AF184+AM$2,FALSE())</f>
        <v>Simple</v>
      </c>
      <c r="AN184" s="8" t="str">
        <f>VLOOKUP($B184,'raw data'!$A:$JI,$AF184+AN$2,FALSE())</f>
        <v>Keylogger installed on computer and this leads to sniffing customer credentials. Which leads to unauthorized access to customer account via web application.,Spear-phishing attack on customers leads to sniffing customer credentials. Which leads to unauthorized access to customer account via web application.</v>
      </c>
      <c r="AO184" s="8" t="str">
        <f>VLOOKUP($B184,'raw data'!$A:$JI,$AF184+AO$2,FALSE())</f>
        <v>Not sure enough</v>
      </c>
      <c r="AP184" s="8" t="str">
        <f>VLOOKUP($B184,'raw data'!$A:$JI,$AF184+AP$2,FALSE())</f>
        <v>On average</v>
      </c>
      <c r="AQ184" s="8" t="str">
        <f>VLOOKUP($B184,'raw data'!$A:$JI,$AF184+AQ$2,FALSE())</f>
        <v>Hacker</v>
      </c>
      <c r="AR184" s="8" t="str">
        <f>VLOOKUP($B184,'raw data'!$A:$JI,$AF184+AR$2,FALSE())</f>
        <v>Sure enough</v>
      </c>
      <c r="AS184" s="8" t="str">
        <f>VLOOKUP($B184,'raw data'!$A:$JI,$AF184+AS$2,FALSE())</f>
        <v>Simple</v>
      </c>
      <c r="AT184" s="8" t="str">
        <f>VLOOKUP($B184,'raw data'!$A:$JI,$AF184+AT$2,FALSE())</f>
        <v>Very unlikely</v>
      </c>
      <c r="AU184" s="8" t="str">
        <f>VLOOKUP($B184,'raw data'!$A:$JI,$AF184+AU$2,FALSE())</f>
        <v>Sure</v>
      </c>
      <c r="AV184" s="8" t="str">
        <f>VLOOKUP($B184,'raw data'!$A:$JI,$AF184+AV$2,FALSE())</f>
        <v>Very simple</v>
      </c>
      <c r="AW184" s="8" t="str">
        <f>VLOOKUP($B184,'raw data'!$A:$JI,$AF184+AW$2,FALSE())</f>
        <v>Integrity of account data</v>
      </c>
      <c r="AX184" s="8" t="str">
        <f>VLOOKUP($B184,'raw data'!$A:$JI,$AF184+AX$2,FALSE())</f>
        <v>Not sure enough</v>
      </c>
      <c r="AY184" s="8" t="str">
        <f>VLOOKUP($B184,'raw data'!$A:$JI,$AF184+AY$2,FALSE())</f>
        <v>Difficult</v>
      </c>
      <c r="AZ184" s="8">
        <f>IF($G184="P1",ColumnsReferences!$B$9,ColumnsReferences!$C$9)</f>
        <v>166</v>
      </c>
      <c r="BA184" s="8">
        <f>VLOOKUP($B184,'raw data'!$A:$JI,$AZ184,FALSE())</f>
        <v>39.082000000000001</v>
      </c>
      <c r="BB184" s="8" t="str">
        <f>IF($G184="P2",VLOOKUP($B184,'raw data'!$A:$JI,$AZ184+2,FALSE()),"-99")</f>
        <v>Not certain</v>
      </c>
      <c r="BC184" s="8" t="str">
        <f>IF($G184="P1",VLOOKUP($B184,'raw data'!$A:$JI,$AZ184+BC$2,FALSE()),VLOOKUP($B184,'raw data'!$A:$JI,$AZ184+BC$2+1,FALSE()))</f>
        <v>Agree</v>
      </c>
      <c r="BD184" s="8" t="str">
        <f>IF($G184="P1",VLOOKUP($B184,'raw data'!$A:$JI,$AZ184+BD$2,FALSE()),VLOOKUP($B184,'raw data'!$A:$JI,$AZ184+BD$2+1,FALSE()))</f>
        <v>Agree</v>
      </c>
      <c r="BE184" s="8" t="str">
        <f>IF($G184="P1",VLOOKUP($B184,'raw data'!$A:$JI,$AZ184+BE$2,FALSE()),VLOOKUP($B184,'raw data'!$A:$JI,$AZ184+BE$2+1,FALSE()))</f>
        <v>Agree</v>
      </c>
      <c r="BF184" s="8" t="str">
        <f>IF($G184="P1",VLOOKUP($B184,'raw data'!$A:$JI,$AZ184+BF$2,FALSE()),VLOOKUP($B184,'raw data'!$A:$JI,$AZ184+BF$2+1,FALSE()))</f>
        <v>Agree</v>
      </c>
      <c r="BG184" s="8" t="str">
        <f>IF($G184="P1",VLOOKUP($B184,'raw data'!$A:$JI,$AZ184+BG$2,FALSE()),VLOOKUP($B184,'raw data'!$A:$JI,$AZ184+BG$2+1,FALSE()))</f>
        <v>Disagree</v>
      </c>
      <c r="BH184" s="8" t="str">
        <f>IF($G184="P1",IF($E184="Tabular",VLOOKUP($B184,'raw data'!$A:$JI,$AZ184+BH$2+2,FALSE()),VLOOKUP($B184,'raw data'!$A:$JI,$AZ184+BH$2,FALSE())),"-99")</f>
        <v>-99</v>
      </c>
      <c r="BI184" s="8" t="str">
        <f>IF($G184="P2",IF($E184="Tabular",VLOOKUP($B184,'raw data'!$A:$JI,$AZ184+BI$2+2,FALSE()),VLOOKUP($B184,'raw data'!$A:$JI,$AZ184+BI$2,FALSE())),"-99")</f>
        <v>Disagree</v>
      </c>
      <c r="BJ184" s="8" t="str">
        <f>IF(G184="P1",IF($E184="Tabular",VLOOKUP($B184,'raw data'!$A:$JI,$AZ184+BJ$2+2,FALSE()),VLOOKUP($B184,'raw data'!$A:$JI,$AZ184+BJ$2,FALSE())),IF($E184="Tabular",VLOOKUP($B184,'raw data'!$A:$JI,$AZ184+BJ$2+3,FALSE()),VLOOKUP($B184,'raw data'!$A:$JI,$AZ184+BJ$2+1,FALSE())))</f>
        <v>Agree</v>
      </c>
      <c r="BK184" s="8" t="str">
        <f>IF(G184="P1",VLOOKUP($B184,'raw data'!$A:$JI,$AZ184+BK$2,FALSE()),VLOOKUP($B184,'raw data'!$A:$JI,$AZ184+BK$2+1,FALSE()))</f>
        <v>Disagree</v>
      </c>
    </row>
    <row r="185" spans="1:63" x14ac:dyDescent="0.2">
      <c r="A185" s="8" t="str">
        <f t="shared" si="12"/>
        <v>R_2B4ZWTUcx2lVSJm-P2</v>
      </c>
      <c r="B185" s="10" t="s">
        <v>1120</v>
      </c>
      <c r="C185" s="8">
        <f>VLOOKUP($B185,'raw data'!$A:$JI,7,FALSE())</f>
        <v>2983</v>
      </c>
      <c r="D185" s="8" t="str">
        <f>VLOOKUP($B185,'raw data'!$A:$JI,268,FALSE())</f>
        <v>CORAS-G1</v>
      </c>
      <c r="E185" s="8" t="str">
        <f t="shared" si="13"/>
        <v>CORAS</v>
      </c>
      <c r="F185" s="8" t="str">
        <f t="shared" si="14"/>
        <v>G1</v>
      </c>
      <c r="G185" s="10" t="s">
        <v>536</v>
      </c>
      <c r="H185" s="8">
        <f>VLOOKUP($B185,'raw data'!$A:$JI,21,FALSE())</f>
        <v>51.774999999999999</v>
      </c>
      <c r="I185" s="8">
        <f>VLOOKUP($B185,'raw data'!$A:$JI,26,FALSE())</f>
        <v>10.263</v>
      </c>
      <c r="J185" s="8">
        <f>VLOOKUP($B185,'raw data'!$A:$JI,27+J$2,FALSE())</f>
        <v>23</v>
      </c>
      <c r="K185" s="8" t="str">
        <f>VLOOKUP($B185,'raw data'!$A:$JI,27+K$2,FALSE())</f>
        <v>Male</v>
      </c>
      <c r="L185" s="8" t="str">
        <f>VLOOKUP($B185,'raw data'!$A:$JI,27+L$2,FALSE())</f>
        <v>No</v>
      </c>
      <c r="M185" s="8" t="str">
        <f>VLOOKUP($B185,'raw data'!$A:$JI,27+M$2,FALSE())</f>
        <v>Upper-Intermediate (B2)</v>
      </c>
      <c r="N185" s="8">
        <f>VLOOKUP($B185,'raw data'!$A:$JI,27+N$2,FALSE())</f>
        <v>3</v>
      </c>
      <c r="O185" s="8" t="str">
        <f>VLOOKUP($B185,'raw data'!$A:$JI,27+O$2,FALSE())</f>
        <v>Maritime Industry, Business, Innovation, Science, Economics etc</v>
      </c>
      <c r="P185" s="8" t="str">
        <f>VLOOKUP($B185,'raw data'!$A:$JI,27+P$2,FALSE())</f>
        <v>Yes</v>
      </c>
      <c r="Q185" s="8">
        <f>VLOOKUP($B185,'raw data'!$A:$JI,27+Q$2,FALSE())</f>
        <v>2</v>
      </c>
      <c r="R185" s="8" t="str">
        <f>VLOOKUP($B185,'raw data'!$A:$JI,27+R$2,FALSE())</f>
        <v xml:space="preserve">Carry out orders of superiors, Work independent, Selling a product, Safe people from drowning. </v>
      </c>
      <c r="S185" s="8" t="str">
        <f>VLOOKUP($B185,'raw data'!$A:$JI,27+S$2,FALSE())</f>
        <v>No</v>
      </c>
      <c r="T185" s="8">
        <f>VLOOKUP($B185,'raw data'!$A:$JI,27+T$2,FALSE())</f>
        <v>0</v>
      </c>
      <c r="U185" s="8" t="str">
        <f>VLOOKUP($B185,'raw data'!$A:$JI,27+U$2,FALSE())</f>
        <v>None</v>
      </c>
      <c r="V185" s="8">
        <f>VLOOKUP($B185,'raw data'!$A:$JI,27+V$2,FALSE())</f>
        <v>-99</v>
      </c>
      <c r="W185" s="8" t="str">
        <f>VLOOKUP($B185,'raw data'!$A:$JI,27+W$2,FALSE())</f>
        <v>Beginner</v>
      </c>
      <c r="X185" s="8" t="str">
        <f>VLOOKUP($B185,'raw data'!$A:$JI,27+X$2,FALSE())</f>
        <v>Novice</v>
      </c>
      <c r="Y185" s="8" t="str">
        <f>VLOOKUP($B185,'raw data'!$A:$JI,27+Y$2,FALSE())</f>
        <v>Beginner</v>
      </c>
      <c r="Z185" s="8" t="str">
        <f>VLOOKUP($B185,'raw data'!$A:$JI,27+Z$2,FALSE())</f>
        <v>Beginner</v>
      </c>
      <c r="AA185" s="8" t="str">
        <f>VLOOKUP($B185,'raw data'!$A:$JI,27+AA$2,FALSE())</f>
        <v>Competent</v>
      </c>
      <c r="AB185" s="8" t="str">
        <f>VLOOKUP($B185,'raw data'!$A:$JI,27+AB$2,FALSE())</f>
        <v>Competent</v>
      </c>
      <c r="AC185" s="8" t="str">
        <f>VLOOKUP($B185,'raw data'!$A:$JI,27+AC$2,FALSE())</f>
        <v>Novice</v>
      </c>
      <c r="AD185" s="8" t="str">
        <f>VLOOKUP($B185,'raw data'!$A:$JI,27+AD$2,FALSE())</f>
        <v>Novice</v>
      </c>
      <c r="AE185" s="8">
        <f>IF($G185="P1",VLOOKUP($B185,'raw data'!$A:$JI,ColumnsReferences!$B$2,FALSE()),VLOOKUP($B185,'raw data'!$A:$JI,ColumnsReferences!$C$2,FALSE()))</f>
        <v>300.00400000000002</v>
      </c>
      <c r="AF185" s="8">
        <f>IF($G185="P1",VLOOKUP($D185,ColumnsReferences!$A:$C,2,FALSE()),VLOOKUP($D185,ColumnsReferences!$A:$C,3,FALSE()))</f>
        <v>122</v>
      </c>
      <c r="AG185" s="8">
        <f>VLOOKUP($B185,'raw data'!$A:$JI,$AF185,FALSE())</f>
        <v>663.83299999999997</v>
      </c>
      <c r="AH185" s="8" t="str">
        <f>VLOOKUP($B185,'raw data'!$A:$JI,$AF185+AH$2,FALSE())</f>
        <v>Immature technology,Lack of mechanisms for authentication of app</v>
      </c>
      <c r="AI185" s="8" t="str">
        <f>VLOOKUP($B185,'raw data'!$A:$JI,$AF185+AI$2,FALSE())</f>
        <v>Sure enough</v>
      </c>
      <c r="AJ185" s="8" t="str">
        <f>VLOOKUP($B185,'raw data'!$A:$JI,$AF185+AJ$2,FALSE())</f>
        <v>On average</v>
      </c>
      <c r="AK185" s="8" t="str">
        <f>VLOOKUP($B185,'raw data'!$A:$JI,$AF185+AK$2,FALSE())</f>
        <v>Unauthorized transaction via web application</v>
      </c>
      <c r="AL185" s="8" t="str">
        <f>VLOOKUP($B185,'raw data'!$A:$JI,$AF185+AL$2,FALSE())</f>
        <v>Not sure enough</v>
      </c>
      <c r="AM185" s="8" t="str">
        <f>VLOOKUP($B185,'raw data'!$A:$JI,$AF185+AM$2,FALSE())</f>
        <v>On average</v>
      </c>
      <c r="AN185" s="8" t="str">
        <f>VLOOKUP($B185,'raw data'!$A:$JI,$AF185+AN$2,FALSE())</f>
        <v>Fake banking app offered on application store,Keylogger installed on computer,Smartphone infected by malware</v>
      </c>
      <c r="AO185" s="8" t="str">
        <f>VLOOKUP($B185,'raw data'!$A:$JI,$AF185+AO$2,FALSE())</f>
        <v>Sure enough</v>
      </c>
      <c r="AP185" s="8" t="str">
        <f>VLOOKUP($B185,'raw data'!$A:$JI,$AF185+AP$2,FALSE())</f>
        <v>On average</v>
      </c>
      <c r="AQ185" s="8" t="str">
        <f>VLOOKUP($B185,'raw data'!$A:$JI,$AF185+AQ$2,FALSE())</f>
        <v>Poor security awareness,System failure,Weak malware protection</v>
      </c>
      <c r="AR185" s="8" t="str">
        <f>VLOOKUP($B185,'raw data'!$A:$JI,$AF185+AR$2,FALSE())</f>
        <v>Not sure enough</v>
      </c>
      <c r="AS185" s="8" t="str">
        <f>VLOOKUP($B185,'raw data'!$A:$JI,$AF185+AS$2,FALSE())</f>
        <v>Difficult</v>
      </c>
      <c r="AT185" s="8" t="str">
        <f>VLOOKUP($B185,'raw data'!$A:$JI,$AF185+AT$2,FALSE())</f>
        <v>Very unlikely</v>
      </c>
      <c r="AU185" s="8" t="str">
        <f>VLOOKUP($B185,'raw data'!$A:$JI,$AF185+AU$2,FALSE())</f>
        <v>Sure enough</v>
      </c>
      <c r="AV185" s="8" t="str">
        <f>VLOOKUP($B185,'raw data'!$A:$JI,$AF185+AV$2,FALSE())</f>
        <v>On average</v>
      </c>
      <c r="AW185" s="8" t="str">
        <f>VLOOKUP($B185,'raw data'!$A:$JI,$AF185+AW$2,FALSE())</f>
        <v>Availability of service,Insufficient detection of spyware,Insufficient resilience,Lack of mechanisms for authentication of app,Weak malware protection</v>
      </c>
      <c r="AX185" s="8" t="str">
        <f>VLOOKUP($B185,'raw data'!$A:$JI,$AF185+AX$2,FALSE())</f>
        <v>Not sure enough</v>
      </c>
      <c r="AY185" s="8" t="str">
        <f>VLOOKUP($B185,'raw data'!$A:$JI,$AF185+AY$2,FALSE())</f>
        <v>Difficult</v>
      </c>
      <c r="AZ185" s="8">
        <f>IF($G185="P1",ColumnsReferences!$B$9,ColumnsReferences!$C$9)</f>
        <v>166</v>
      </c>
      <c r="BA185" s="8">
        <f>VLOOKUP($B185,'raw data'!$A:$JI,$AZ185,FALSE())</f>
        <v>32.331000000000003</v>
      </c>
      <c r="BB185" s="8" t="str">
        <f>IF($G185="P2",VLOOKUP($B185,'raw data'!$A:$JI,$AZ185+2,FALSE()),"-99")</f>
        <v>Not certain</v>
      </c>
      <c r="BC185" s="8" t="str">
        <f>IF($G185="P1",VLOOKUP($B185,'raw data'!$A:$JI,$AZ185+BC$2,FALSE()),VLOOKUP($B185,'raw data'!$A:$JI,$AZ185+BC$2+1,FALSE()))</f>
        <v>Agree</v>
      </c>
      <c r="BD185" s="8" t="str">
        <f>IF($G185="P1",VLOOKUP($B185,'raw data'!$A:$JI,$AZ185+BD$2,FALSE()),VLOOKUP($B185,'raw data'!$A:$JI,$AZ185+BD$2+1,FALSE()))</f>
        <v>Strongly agree</v>
      </c>
      <c r="BE185" s="8" t="str">
        <f>IF($G185="P1",VLOOKUP($B185,'raw data'!$A:$JI,$AZ185+BE$2,FALSE()),VLOOKUP($B185,'raw data'!$A:$JI,$AZ185+BE$2+1,FALSE()))</f>
        <v>Strongly agree</v>
      </c>
      <c r="BF185" s="8" t="str">
        <f>IF($G185="P1",VLOOKUP($B185,'raw data'!$A:$JI,$AZ185+BF$2,FALSE()),VLOOKUP($B185,'raw data'!$A:$JI,$AZ185+BF$2+1,FALSE()))</f>
        <v>Agree</v>
      </c>
      <c r="BG185" s="8" t="str">
        <f>IF($G185="P1",VLOOKUP($B185,'raw data'!$A:$JI,$AZ185+BG$2,FALSE()),VLOOKUP($B185,'raw data'!$A:$JI,$AZ185+BG$2+1,FALSE()))</f>
        <v>Disagree</v>
      </c>
      <c r="BH185" s="8" t="str">
        <f>IF($G185="P1",IF($E185="Tabular",VLOOKUP($B185,'raw data'!$A:$JI,$AZ185+BH$2+2,FALSE()),VLOOKUP($B185,'raw data'!$A:$JI,$AZ185+BH$2,FALSE())),"-99")</f>
        <v>-99</v>
      </c>
      <c r="BI185" s="8" t="str">
        <f>IF($G185="P2",IF($E185="Tabular",VLOOKUP($B185,'raw data'!$A:$JI,$AZ185+BI$2+2,FALSE()),VLOOKUP($B185,'raw data'!$A:$JI,$AZ185+BI$2,FALSE())),"-99")</f>
        <v>Not certain</v>
      </c>
      <c r="BJ185" s="8" t="str">
        <f>IF(G185="P1",IF($E185="Tabular",VLOOKUP($B185,'raw data'!$A:$JI,$AZ185+BJ$2+2,FALSE()),VLOOKUP($B185,'raw data'!$A:$JI,$AZ185+BJ$2,FALSE())),IF($E185="Tabular",VLOOKUP($B185,'raw data'!$A:$JI,$AZ185+BJ$2+3,FALSE()),VLOOKUP($B185,'raw data'!$A:$JI,$AZ185+BJ$2+1,FALSE())))</f>
        <v>Not certain</v>
      </c>
      <c r="BK185" s="8" t="str">
        <f>IF(G185="P1",VLOOKUP($B185,'raw data'!$A:$JI,$AZ185+BK$2,FALSE()),VLOOKUP($B185,'raw data'!$A:$JI,$AZ185+BK$2+1,FALSE()))</f>
        <v>Strongly agree</v>
      </c>
    </row>
  </sheetData>
  <autoFilter ref="A3:BK3" xr:uid="{00000000-0009-0000-0000-00000200000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D185"/>
  <sheetViews>
    <sheetView topLeftCell="U1" workbookViewId="0">
      <selection activeCell="D8" sqref="D8"/>
    </sheetView>
  </sheetViews>
  <sheetFormatPr baseColWidth="10" defaultRowHeight="16" x14ac:dyDescent="0.2"/>
  <cols>
    <col min="1" max="1" width="24.83203125" style="8" customWidth="1"/>
    <col min="2" max="8" width="10.83203125" style="8"/>
    <col min="9" max="9" width="57" style="34" customWidth="1"/>
    <col min="10" max="10" width="19.1640625" style="8" customWidth="1"/>
    <col min="11" max="11" width="10.83203125" style="8"/>
    <col min="12" max="12" width="8.1640625" style="8" bestFit="1" customWidth="1"/>
    <col min="13" max="14" width="10.83203125" style="8"/>
    <col min="15" max="15" width="12.6640625" style="8" customWidth="1"/>
    <col min="16" max="16" width="10.83203125" style="8"/>
    <col min="17" max="19" width="12.83203125" style="8" customWidth="1"/>
    <col min="20" max="20" width="14.83203125" style="8" customWidth="1"/>
    <col min="21" max="21" width="64.5" style="34" customWidth="1"/>
    <col min="22" max="22" width="21.6640625" style="8" customWidth="1"/>
    <col min="23" max="26" width="10.83203125" style="8"/>
    <col min="27" max="27" width="12" style="8" customWidth="1"/>
    <col min="28" max="28" width="10.83203125" style="8"/>
    <col min="29" max="29" width="13.1640625" style="8" customWidth="1"/>
    <col min="30" max="30" width="10.83203125" style="8"/>
    <col min="31" max="31" width="12.6640625" style="8" customWidth="1"/>
    <col min="32" max="32" width="14.1640625" style="8" customWidth="1"/>
    <col min="33" max="33" width="51.33203125" style="34" customWidth="1"/>
    <col min="34" max="34" width="15.83203125" style="8" customWidth="1"/>
    <col min="35" max="38" width="10.83203125" style="8"/>
    <col min="39" max="39" width="12" style="8" customWidth="1"/>
    <col min="40" max="40" width="10.83203125" style="8"/>
    <col min="41" max="41" width="15.83203125" style="8" customWidth="1"/>
    <col min="42" max="42" width="10.83203125" style="8"/>
    <col min="43" max="43" width="13.1640625" style="8" customWidth="1"/>
    <col min="44" max="44" width="14.1640625" style="8" customWidth="1"/>
    <col min="45" max="45" width="45.33203125" style="34" customWidth="1"/>
    <col min="46" max="46" width="12.33203125" style="8" customWidth="1"/>
    <col min="47" max="50" width="10.83203125" style="8"/>
    <col min="51" max="51" width="12.1640625" style="8" customWidth="1"/>
    <col min="52" max="52" width="10.83203125" style="8"/>
    <col min="53" max="53" width="13.6640625" style="8" customWidth="1"/>
    <col min="54" max="54" width="10.83203125" style="8"/>
    <col min="55" max="55" width="13.33203125" style="8" customWidth="1"/>
    <col min="56" max="56" width="14.5" style="8" customWidth="1"/>
    <col min="57" max="57" width="47.33203125" style="34" customWidth="1"/>
    <col min="58" max="58" width="20.83203125" style="34" customWidth="1"/>
    <col min="59" max="62" width="10.83203125" style="8"/>
    <col min="63" max="63" width="12" style="8" customWidth="1"/>
    <col min="64" max="64" width="10.83203125" style="8"/>
    <col min="65" max="65" width="13.1640625" style="8" customWidth="1"/>
    <col min="66" max="66" width="10.83203125" style="8"/>
    <col min="67" max="67" width="14.6640625" style="8" customWidth="1"/>
    <col min="68" max="68" width="14.1640625" style="8" customWidth="1"/>
    <col min="69" max="69" width="36.83203125" style="34" customWidth="1"/>
    <col min="70" max="70" width="21.83203125" style="8" customWidth="1"/>
    <col min="71" max="74" width="10.83203125" style="8"/>
    <col min="75" max="76" width="12.33203125" style="8" customWidth="1"/>
    <col min="77" max="77" width="12.83203125" style="8" customWidth="1"/>
    <col min="78" max="78" width="10.83203125" style="8"/>
    <col min="79" max="79" width="13" style="8" customWidth="1"/>
    <col min="80" max="80" width="13.6640625" style="8" customWidth="1"/>
    <col min="81" max="16384" width="10.83203125" style="8"/>
  </cols>
  <sheetData>
    <row r="1" spans="1:82" x14ac:dyDescent="0.2">
      <c r="A1" s="60">
        <v>1</v>
      </c>
      <c r="B1" s="60">
        <v>2</v>
      </c>
      <c r="C1" s="60">
        <v>3</v>
      </c>
      <c r="D1" s="60">
        <v>4</v>
      </c>
      <c r="E1" s="60">
        <v>5</v>
      </c>
      <c r="F1" s="60">
        <v>6</v>
      </c>
      <c r="G1" s="60">
        <v>7</v>
      </c>
      <c r="H1" s="60">
        <v>8</v>
      </c>
      <c r="I1" s="61">
        <v>9</v>
      </c>
      <c r="J1" s="60">
        <v>10</v>
      </c>
      <c r="K1" s="60">
        <v>11</v>
      </c>
      <c r="L1" s="60">
        <v>12</v>
      </c>
      <c r="M1" s="60">
        <v>13</v>
      </c>
      <c r="N1" s="60">
        <v>14</v>
      </c>
      <c r="O1" s="60">
        <v>15</v>
      </c>
      <c r="P1" s="60">
        <v>16</v>
      </c>
      <c r="Q1" s="60">
        <v>17</v>
      </c>
      <c r="R1" s="60">
        <v>18</v>
      </c>
      <c r="S1" s="60">
        <v>19</v>
      </c>
      <c r="T1" s="60">
        <v>20</v>
      </c>
      <c r="U1" s="61">
        <v>21</v>
      </c>
      <c r="V1" s="60">
        <v>22</v>
      </c>
      <c r="W1" s="60">
        <v>23</v>
      </c>
      <c r="X1" s="60">
        <v>24</v>
      </c>
      <c r="Y1" s="60">
        <v>25</v>
      </c>
      <c r="Z1" s="60">
        <v>26</v>
      </c>
      <c r="AA1" s="60">
        <v>27</v>
      </c>
      <c r="AB1" s="60">
        <v>28</v>
      </c>
      <c r="AC1" s="60">
        <v>29</v>
      </c>
      <c r="AD1" s="60">
        <v>30</v>
      </c>
      <c r="AE1" s="60">
        <v>31</v>
      </c>
      <c r="AF1" s="60">
        <v>32</v>
      </c>
      <c r="AG1" s="60">
        <v>33</v>
      </c>
      <c r="AH1" s="60">
        <v>34</v>
      </c>
      <c r="AI1" s="60">
        <v>35</v>
      </c>
      <c r="AJ1" s="60">
        <v>36</v>
      </c>
      <c r="AK1" s="60">
        <v>37</v>
      </c>
      <c r="AL1" s="60">
        <v>38</v>
      </c>
      <c r="AM1" s="60">
        <v>39</v>
      </c>
      <c r="AN1" s="60">
        <v>40</v>
      </c>
      <c r="AO1" s="60">
        <v>41</v>
      </c>
      <c r="AP1" s="60">
        <v>42</v>
      </c>
      <c r="AQ1" s="60">
        <v>43</v>
      </c>
      <c r="AR1" s="60">
        <v>44</v>
      </c>
      <c r="AS1" s="60">
        <v>45</v>
      </c>
      <c r="AT1" s="60">
        <v>46</v>
      </c>
      <c r="AU1" s="60">
        <v>47</v>
      </c>
      <c r="AV1" s="60">
        <v>48</v>
      </c>
      <c r="AW1" s="60">
        <v>49</v>
      </c>
      <c r="AX1" s="60">
        <v>50</v>
      </c>
      <c r="AY1" s="60">
        <v>51</v>
      </c>
      <c r="AZ1" s="60">
        <v>52</v>
      </c>
      <c r="BA1" s="60">
        <v>53</v>
      </c>
      <c r="BB1" s="60">
        <v>54</v>
      </c>
      <c r="BC1" s="60">
        <v>55</v>
      </c>
      <c r="BD1" s="60">
        <v>56</v>
      </c>
      <c r="BE1" s="60">
        <v>57</v>
      </c>
      <c r="BF1" s="60">
        <v>58</v>
      </c>
      <c r="BG1" s="60">
        <v>59</v>
      </c>
      <c r="BH1" s="60">
        <v>60</v>
      </c>
      <c r="BI1" s="60">
        <v>61</v>
      </c>
      <c r="BJ1" s="60">
        <v>62</v>
      </c>
      <c r="BK1" s="60">
        <v>63</v>
      </c>
      <c r="BL1" s="60">
        <v>64</v>
      </c>
      <c r="BM1" s="60">
        <v>65</v>
      </c>
      <c r="BN1" s="60">
        <v>66</v>
      </c>
      <c r="BO1" s="60">
        <v>67</v>
      </c>
      <c r="BP1" s="60">
        <v>68</v>
      </c>
      <c r="BQ1" s="61">
        <v>69</v>
      </c>
      <c r="BR1" s="60">
        <v>70</v>
      </c>
      <c r="BS1" s="60">
        <v>71</v>
      </c>
      <c r="BT1" s="60">
        <v>72</v>
      </c>
      <c r="BU1" s="60">
        <v>73</v>
      </c>
      <c r="BV1" s="60">
        <v>74</v>
      </c>
      <c r="BW1" s="60">
        <v>75</v>
      </c>
      <c r="BX1" s="60">
        <v>76</v>
      </c>
      <c r="BY1" s="60">
        <v>77</v>
      </c>
      <c r="BZ1" s="60">
        <v>78</v>
      </c>
      <c r="CA1" s="60">
        <v>79</v>
      </c>
      <c r="CB1" s="60">
        <v>80</v>
      </c>
    </row>
    <row r="2" spans="1:82" x14ac:dyDescent="0.2">
      <c r="A2" s="60"/>
      <c r="B2" s="60"/>
      <c r="C2" s="60"/>
      <c r="D2" s="60"/>
      <c r="E2" s="60"/>
      <c r="F2" s="60"/>
      <c r="G2" s="60"/>
      <c r="H2" s="60">
        <v>33</v>
      </c>
      <c r="I2" s="61">
        <v>1</v>
      </c>
      <c r="J2" s="60"/>
      <c r="K2" s="60">
        <v>1</v>
      </c>
      <c r="L2" s="60">
        <v>2</v>
      </c>
      <c r="M2" s="60">
        <v>3</v>
      </c>
      <c r="N2" s="60">
        <v>4</v>
      </c>
      <c r="O2" s="60"/>
      <c r="P2" s="60"/>
      <c r="Q2" s="60">
        <v>1</v>
      </c>
      <c r="R2" s="60"/>
      <c r="S2" s="60"/>
      <c r="T2" s="60"/>
      <c r="U2" s="61">
        <v>2</v>
      </c>
      <c r="V2" s="60"/>
      <c r="W2" s="60">
        <v>1</v>
      </c>
      <c r="X2" s="60">
        <v>2</v>
      </c>
      <c r="Y2" s="60">
        <v>3</v>
      </c>
      <c r="Z2" s="60">
        <v>4</v>
      </c>
      <c r="AA2" s="60"/>
      <c r="AB2" s="60"/>
      <c r="AC2" s="60"/>
      <c r="AD2" s="60"/>
      <c r="AE2" s="60"/>
      <c r="AF2" s="60"/>
      <c r="AG2" s="61">
        <v>3</v>
      </c>
      <c r="AH2" s="60"/>
      <c r="AI2" s="60">
        <v>1</v>
      </c>
      <c r="AJ2" s="60">
        <v>2</v>
      </c>
      <c r="AK2" s="60">
        <v>3</v>
      </c>
      <c r="AL2" s="60">
        <v>4</v>
      </c>
      <c r="AM2" s="60"/>
      <c r="AN2" s="60"/>
      <c r="AO2" s="60"/>
      <c r="AP2" s="60"/>
      <c r="AQ2" s="60"/>
      <c r="AR2" s="60"/>
      <c r="AS2" s="61">
        <v>4</v>
      </c>
      <c r="AT2" s="60"/>
      <c r="AU2" s="60">
        <v>1</v>
      </c>
      <c r="AV2" s="60">
        <v>2</v>
      </c>
      <c r="AW2" s="60">
        <v>3</v>
      </c>
      <c r="AX2" s="60">
        <v>4</v>
      </c>
      <c r="AY2" s="60"/>
      <c r="AZ2" s="60"/>
      <c r="BA2" s="60"/>
      <c r="BB2" s="60"/>
      <c r="BC2" s="60"/>
      <c r="BD2" s="60"/>
      <c r="BE2" s="61">
        <v>5</v>
      </c>
      <c r="BF2" s="61"/>
      <c r="BG2" s="60">
        <v>1</v>
      </c>
      <c r="BH2" s="60">
        <v>2</v>
      </c>
      <c r="BI2" s="60">
        <v>3</v>
      </c>
      <c r="BJ2" s="60">
        <v>4</v>
      </c>
      <c r="BK2" s="60"/>
      <c r="BL2" s="60"/>
      <c r="BM2" s="60"/>
      <c r="BN2" s="60"/>
      <c r="BO2" s="60"/>
      <c r="BP2" s="60"/>
      <c r="BQ2" s="61">
        <v>6</v>
      </c>
      <c r="BR2" s="60"/>
      <c r="BS2" s="60">
        <v>1</v>
      </c>
      <c r="BT2" s="60">
        <v>2</v>
      </c>
      <c r="BU2" s="60">
        <v>3</v>
      </c>
      <c r="BV2" s="60">
        <v>4</v>
      </c>
      <c r="BW2" s="60"/>
      <c r="BX2" s="60"/>
      <c r="BY2" s="60"/>
      <c r="BZ2" s="60"/>
      <c r="CA2" s="60"/>
      <c r="CB2" s="60"/>
    </row>
    <row r="3" spans="1:82" s="9" customFormat="1" ht="28" x14ac:dyDescent="0.2">
      <c r="A3" s="63" t="s">
        <v>550</v>
      </c>
      <c r="B3" s="63" t="s">
        <v>8</v>
      </c>
      <c r="C3" s="63" t="s">
        <v>524</v>
      </c>
      <c r="D3" s="63" t="s">
        <v>417</v>
      </c>
      <c r="E3" s="63" t="s">
        <v>233</v>
      </c>
      <c r="F3" s="63" t="s">
        <v>535</v>
      </c>
      <c r="G3" s="63" t="s">
        <v>624</v>
      </c>
      <c r="H3" s="63" t="s">
        <v>544</v>
      </c>
      <c r="I3" s="35" t="s">
        <v>558</v>
      </c>
      <c r="J3" s="35" t="s">
        <v>1136</v>
      </c>
      <c r="K3" s="35" t="s">
        <v>937</v>
      </c>
      <c r="L3" s="35" t="s">
        <v>938</v>
      </c>
      <c r="M3" s="35" t="s">
        <v>939</v>
      </c>
      <c r="N3" s="35" t="s">
        <v>940</v>
      </c>
      <c r="O3" s="35" t="s">
        <v>941</v>
      </c>
      <c r="P3" s="35" t="s">
        <v>942</v>
      </c>
      <c r="Q3" s="35" t="s">
        <v>943</v>
      </c>
      <c r="R3" s="35" t="s">
        <v>944</v>
      </c>
      <c r="S3" s="35" t="s">
        <v>945</v>
      </c>
      <c r="T3" s="35" t="s">
        <v>946</v>
      </c>
      <c r="U3" s="35" t="s">
        <v>563</v>
      </c>
      <c r="V3" s="35" t="s">
        <v>1136</v>
      </c>
      <c r="W3" s="35" t="s">
        <v>937</v>
      </c>
      <c r="X3" s="35" t="s">
        <v>938</v>
      </c>
      <c r="Y3" s="35" t="s">
        <v>939</v>
      </c>
      <c r="Z3" s="35" t="s">
        <v>940</v>
      </c>
      <c r="AA3" s="35" t="s">
        <v>947</v>
      </c>
      <c r="AB3" s="35" t="s">
        <v>948</v>
      </c>
      <c r="AC3" s="35" t="s">
        <v>949</v>
      </c>
      <c r="AD3" s="35" t="s">
        <v>950</v>
      </c>
      <c r="AE3" s="35" t="s">
        <v>951</v>
      </c>
      <c r="AF3" s="35" t="s">
        <v>952</v>
      </c>
      <c r="AG3" s="35" t="s">
        <v>569</v>
      </c>
      <c r="AH3" s="35" t="s">
        <v>1136</v>
      </c>
      <c r="AI3" s="35" t="s">
        <v>937</v>
      </c>
      <c r="AJ3" s="35" t="s">
        <v>938</v>
      </c>
      <c r="AK3" s="35" t="s">
        <v>939</v>
      </c>
      <c r="AL3" s="35" t="s">
        <v>940</v>
      </c>
      <c r="AM3" s="35" t="s">
        <v>953</v>
      </c>
      <c r="AN3" s="35" t="s">
        <v>954</v>
      </c>
      <c r="AO3" s="35" t="s">
        <v>955</v>
      </c>
      <c r="AP3" s="35" t="s">
        <v>956</v>
      </c>
      <c r="AQ3" s="35" t="s">
        <v>957</v>
      </c>
      <c r="AR3" s="35" t="s">
        <v>958</v>
      </c>
      <c r="AS3" s="35" t="s">
        <v>574</v>
      </c>
      <c r="AT3" s="35" t="s">
        <v>1136</v>
      </c>
      <c r="AU3" s="35" t="s">
        <v>937</v>
      </c>
      <c r="AV3" s="35" t="s">
        <v>938</v>
      </c>
      <c r="AW3" s="35" t="s">
        <v>939</v>
      </c>
      <c r="AX3" s="35" t="s">
        <v>940</v>
      </c>
      <c r="AY3" s="35" t="s">
        <v>959</v>
      </c>
      <c r="AZ3" s="35" t="s">
        <v>960</v>
      </c>
      <c r="BA3" s="35" t="s">
        <v>961</v>
      </c>
      <c r="BB3" s="35" t="s">
        <v>962</v>
      </c>
      <c r="BC3" s="35" t="s">
        <v>963</v>
      </c>
      <c r="BD3" s="35" t="s">
        <v>964</v>
      </c>
      <c r="BE3" s="35" t="s">
        <v>585</v>
      </c>
      <c r="BF3" s="35" t="s">
        <v>1136</v>
      </c>
      <c r="BG3" s="35" t="s">
        <v>937</v>
      </c>
      <c r="BH3" s="35" t="s">
        <v>938</v>
      </c>
      <c r="BI3" s="35" t="s">
        <v>939</v>
      </c>
      <c r="BJ3" s="35" t="s">
        <v>940</v>
      </c>
      <c r="BK3" s="35" t="s">
        <v>965</v>
      </c>
      <c r="BL3" s="35" t="s">
        <v>966</v>
      </c>
      <c r="BM3" s="35" t="s">
        <v>967</v>
      </c>
      <c r="BN3" s="35" t="s">
        <v>968</v>
      </c>
      <c r="BO3" s="35" t="s">
        <v>969</v>
      </c>
      <c r="BP3" s="35" t="s">
        <v>970</v>
      </c>
      <c r="BQ3" s="35" t="s">
        <v>55</v>
      </c>
      <c r="BR3" s="35" t="s">
        <v>1136</v>
      </c>
      <c r="BS3" s="35" t="s">
        <v>937</v>
      </c>
      <c r="BT3" s="35" t="s">
        <v>938</v>
      </c>
      <c r="BU3" s="35" t="s">
        <v>939</v>
      </c>
      <c r="BV3" s="35" t="s">
        <v>940</v>
      </c>
      <c r="BW3" s="35" t="s">
        <v>971</v>
      </c>
      <c r="BX3" s="35" t="s">
        <v>972</v>
      </c>
      <c r="BY3" s="35" t="s">
        <v>973</v>
      </c>
      <c r="BZ3" s="35" t="s">
        <v>974</v>
      </c>
      <c r="CA3" s="35" t="s">
        <v>975</v>
      </c>
      <c r="CB3" s="35" t="s">
        <v>976</v>
      </c>
      <c r="CC3" s="35"/>
      <c r="CD3" s="36"/>
    </row>
    <row r="4" spans="1:82" ht="17" x14ac:dyDescent="0.2">
      <c r="A4" s="60" t="str">
        <f t="shared" ref="A4:A35" si="0">B4&amp;"-"&amp;F4</f>
        <v>R_1C881jUkk2XxnhU-P1</v>
      </c>
      <c r="B4" s="60" t="s">
        <v>832</v>
      </c>
      <c r="C4" s="60" t="str">
        <f>VLOOKUP($B4,'raw data'!$A:$JI,268,FALSE())</f>
        <v>CORAS-G1</v>
      </c>
      <c r="D4" s="60" t="str">
        <f t="shared" ref="D4:D35" si="1">LEFT( $C4,FIND( "-", $C4 ) - 1 )</f>
        <v>CORAS</v>
      </c>
      <c r="E4" s="60" t="str">
        <f t="shared" ref="E4:E35" si="2">RIGHT( $C4,LEN($C4)-FIND( "-", $C4 ) )</f>
        <v>G1</v>
      </c>
      <c r="F4" s="60" t="s">
        <v>534</v>
      </c>
      <c r="G4" s="60" t="str">
        <f t="shared" ref="G4:G35" si="3">IF(F4="P1",E4,IF(E4="G1","G2","G1"))</f>
        <v>G1</v>
      </c>
      <c r="H4" s="62">
        <f>VLOOKUP($B4&amp;"-"&amp;$F4,'dataset cleaned'!$A:$BK,H$2,FALSE())/60</f>
        <v>12.995116666666666</v>
      </c>
      <c r="I4" s="61" t="str">
        <f>VLOOKUP($B4&amp;"-"&amp;$F4,'dataset cleaned'!$A:$BK,$H$2-2+I$2*3,FALSE())</f>
        <v>Minor</v>
      </c>
      <c r="J4" s="60"/>
      <c r="K4" s="60">
        <f>IF(ISNUMBER(SEARCH(IF($D4="Tabular",VLOOKUP($G4&amp;"-"&amp;I$3&amp;"-"&amp;K$2,'Compr. Q. - Online Banking'!$C:$I,7,FALSE()),VLOOKUP($G4&amp;"-"&amp;I$3&amp;"-"&amp;K$2,'Compr. Q. - Online Banking'!$C:$I,5,FALSE())), I4)),1,0)</f>
        <v>1</v>
      </c>
      <c r="L4" s="60">
        <f>IF(ISNUMBER(SEARCH(IF($D4="Tabular",VLOOKUP($G4&amp;"-"&amp;I$3&amp;"-"&amp;L$2,'Compr. Q. - Online Banking'!$C:$I,7,FALSE()),VLOOKUP($G4&amp;"-"&amp;I$3&amp;"-"&amp;L$2,'Compr. Q. - Online Banking'!$C:$I,5,FALSE())), I4)),1,0)</f>
        <v>0</v>
      </c>
      <c r="M4" s="60">
        <f>IF(ISNUMBER(SEARCH(IF($D4="Tabular",VLOOKUP($G4&amp;"-"&amp;I$3&amp;"-"&amp;M$2,'Compr. Q. - Online Banking'!$C:$I,7,FALSE()),VLOOKUP($G4&amp;"-"&amp;I$3&amp;"-"&amp;M$2,'Compr. Q. - Online Banking'!$C:$I,5,FALSE())), I4)),1,0)</f>
        <v>0</v>
      </c>
      <c r="N4" s="60">
        <f>IF(ISNUMBER(SEARCH(IF($D4="Tabular",VLOOKUP($G4&amp;"-"&amp;I$3&amp;"-"&amp;N$2,'Compr. Q. - Online Banking'!$C:$I,7,FALSE()),VLOOKUP($G4&amp;"-"&amp;I$3&amp;"-"&amp;N$2,'Compr. Q. - Online Banking'!$C:$I,5,FALSE())), I4)),1,0)</f>
        <v>0</v>
      </c>
      <c r="O4" s="60">
        <f t="shared" ref="O4:O35" si="4">SUM(K4:N4)</f>
        <v>1</v>
      </c>
      <c r="P4" s="60">
        <f t="shared" ref="P4:P35" si="5">IF(I4="",0,IF(I4=-99,0,(LEN(TRIM(I4))-LEN(SUBSTITUTE(TRIM(I4),",",""))+1)))</f>
        <v>1</v>
      </c>
      <c r="Q4" s="60">
        <f>IF($D4="Tabular",VLOOKUP($G4&amp;"-"&amp;I$3&amp;"-"&amp;"1",'Compr. Q. - Online Banking'!$C:$K,9,FALSE()),VLOOKUP($G4&amp;"-"&amp;I$3&amp;"-"&amp;"1",'Compr. Q. - Online Banking'!$C:$K,8,FALSE()))</f>
        <v>1</v>
      </c>
      <c r="R4" s="60">
        <f t="shared" ref="R4:R35" si="6">IF(P4&gt;0,O4/P4,0)</f>
        <v>1</v>
      </c>
      <c r="S4" s="60">
        <f t="shared" ref="S4:S35" si="7">O4/Q4</f>
        <v>1</v>
      </c>
      <c r="T4" s="60">
        <f t="shared" ref="T4:T35" si="8">IF(SUM(R4,S4)&gt;0,2*R4*S4/SUM(R4:S4),0)</f>
        <v>1</v>
      </c>
      <c r="U4" s="61" t="str">
        <f>VLOOKUP($B4&amp;"-"&amp;$F4,'dataset cleaned'!$A:$BK,$H$2-2+U$2*3,FALSE())</f>
        <v>Availability of service,Integrity of account data</v>
      </c>
      <c r="V4" s="60"/>
      <c r="W4" s="60">
        <f>IF(ISNUMBER(SEARCH(IF($D4="Tabular",VLOOKUP($G4&amp;"-"&amp;U$3&amp;"-"&amp;W$2,'Compr. Q. - Online Banking'!$C:$I,7,FALSE()),VLOOKUP($G4&amp;"-"&amp;U$3&amp;"-"&amp;W$2,'Compr. Q. - Online Banking'!$C:$I,5,FALSE())), U4)),1,0)</f>
        <v>1</v>
      </c>
      <c r="X4" s="60">
        <f>IF(ISNUMBER(SEARCH(IF($D4="Tabular",VLOOKUP($G4&amp;"-"&amp;U$3&amp;"-"&amp;X$2,'Compr. Q. - Online Banking'!$C:$I,7,FALSE()),VLOOKUP($G4&amp;"-"&amp;U$3&amp;"-"&amp;X$2,'Compr. Q. - Online Banking'!$C:$I,5,FALSE())), U4)),1,0)</f>
        <v>1</v>
      </c>
      <c r="Y4" s="60">
        <f>IF(ISNUMBER(SEARCH(IF($D4="Tabular",VLOOKUP($G4&amp;"-"&amp;U$3&amp;"-"&amp;Y$2,'Compr. Q. - Online Banking'!$C:$I,7,FALSE()),VLOOKUP($G4&amp;"-"&amp;U$3&amp;"-"&amp;Y$2,'Compr. Q. - Online Banking'!$C:$I,5,FALSE())), U4)),1,0)</f>
        <v>0</v>
      </c>
      <c r="Z4" s="60">
        <f>IF(ISNUMBER(SEARCH(IF($D4="Tabular",VLOOKUP($G4&amp;"-"&amp;U$3&amp;"-"&amp;Z$2,'Compr. Q. - Online Banking'!$C:$I,7,FALSE()),VLOOKUP($G4&amp;"-"&amp;U$3&amp;"-"&amp;Z$2,'Compr. Q. - Online Banking'!$C:$I,5,FALSE())), U4)),1,0)</f>
        <v>0</v>
      </c>
      <c r="AA4" s="60">
        <f t="shared" ref="AA4:AA35" si="9">SUM(W4:Z4)</f>
        <v>2</v>
      </c>
      <c r="AB4" s="60">
        <f t="shared" ref="AB4:AB35" si="10">IF(U4="",0,IF(U4=-99,0,(LEN(TRIM(U4))-LEN(SUBSTITUTE(TRIM(U4),",",""))+1)))</f>
        <v>2</v>
      </c>
      <c r="AC4" s="60">
        <f>IF($D4="Tabular",VLOOKUP($G4&amp;"-"&amp;U$3&amp;"-"&amp;"1",'Compr. Q. - Online Banking'!$C:$K,9,FALSE()),VLOOKUP($G4&amp;"-"&amp;U$3&amp;"-"&amp;"1",'Compr. Q. - Online Banking'!$C:$K,8,FALSE()))</f>
        <v>2</v>
      </c>
      <c r="AD4" s="60">
        <f t="shared" ref="AD4:AD35" si="11">IF(AB4&gt;0,AA4/AB4,0)</f>
        <v>1</v>
      </c>
      <c r="AE4" s="60">
        <f t="shared" ref="AE4:AE35" si="12">AA4/AC4</f>
        <v>1</v>
      </c>
      <c r="AF4" s="60">
        <f t="shared" ref="AF4:AF35" si="13">IF(SUM(AD4,AE4)&gt;0,2*AD4*AE4/SUM(AD4:AE4),0)</f>
        <v>1</v>
      </c>
      <c r="AG4" s="60" t="str">
        <f>VLOOKUP($B4&amp;"-"&amp;$F4,'dataset cleaned'!$A:$BK,$H$2-2+AG$2*3,FALSE())</f>
        <v>Conduct regular searches for fake apps,Regularly inform customers about security best practices,Strengthen authentication of transaction in web application</v>
      </c>
      <c r="AH4" s="60"/>
      <c r="AI4" s="60">
        <f>IF(ISNUMBER(SEARCH(IF($D4="Tabular",VLOOKUP($G4&amp;"-"&amp;AG$3&amp;"-"&amp;AI$2,'Compr. Q. - Online Banking'!$C:$I,7,FALSE()),VLOOKUP($G4&amp;"-"&amp;AG$3&amp;"-"&amp;AI$2,'Compr. Q. - Online Banking'!$C:$I,5,FALSE())), AG4)),1,0)</f>
        <v>1</v>
      </c>
      <c r="AJ4" s="60">
        <f>IF(ISNUMBER(SEARCH(IF($D4="Tabular",VLOOKUP($G4&amp;"-"&amp;AG$3&amp;"-"&amp;AJ$2,'Compr. Q. - Online Banking'!$C:$I,7,FALSE()),VLOOKUP($G4&amp;"-"&amp;AG$3&amp;"-"&amp;AJ$2,'Compr. Q. - Online Banking'!$C:$I,5,FALSE())), AG4)),1,0)</f>
        <v>1</v>
      </c>
      <c r="AK4" s="60">
        <f>IF(ISNUMBER(SEARCH(IF($D4="Tabular",VLOOKUP($G4&amp;"-"&amp;AG$3&amp;"-"&amp;AK$2,'Compr. Q. - Online Banking'!$C:$I,7,FALSE()),VLOOKUP($G4&amp;"-"&amp;AG$3&amp;"-"&amp;AK$2,'Compr. Q. - Online Banking'!$C:$I,5,FALSE())), AG4)),1,0)</f>
        <v>1</v>
      </c>
      <c r="AL4" s="60">
        <f>IF(ISNUMBER(SEARCH(IF($D4="Tabular",VLOOKUP($G4&amp;"-"&amp;AG$3&amp;"-"&amp;AL$2,'Compr. Q. - Online Banking'!$C:$I,7,FALSE()),VLOOKUP($G4&amp;"-"&amp;AG$3&amp;"-"&amp;AL$2,'Compr. Q. - Online Banking'!$C:$I,5,FALSE())), AG4)),1,0)</f>
        <v>0</v>
      </c>
      <c r="AM4" s="60">
        <f t="shared" ref="AM4:AM35" si="14">SUM(AI4:AL4)</f>
        <v>3</v>
      </c>
      <c r="AN4" s="60">
        <f t="shared" ref="AN4:AN35" si="15">IF(AG4="",0,IF(AG4=-99,0,(LEN(TRIM(AG4))-LEN(SUBSTITUTE(TRIM(AG4),",",""))+1)))</f>
        <v>3</v>
      </c>
      <c r="AO4" s="60">
        <f>IF($D4="Tabular",VLOOKUP($G4&amp;"-"&amp;AG$3&amp;"-"&amp;"1",'Compr. Q. - Online Banking'!$C:$K,9,FALSE()),VLOOKUP($G4&amp;"-"&amp;AG$3&amp;"-"&amp;"1",'Compr. Q. - Online Banking'!$C:$K,8,FALSE()))</f>
        <v>3</v>
      </c>
      <c r="AP4" s="60">
        <f t="shared" ref="AP4:AP35" si="16">IF(AN4&gt;0,AM4/AN4,0)</f>
        <v>1</v>
      </c>
      <c r="AQ4" s="60">
        <f t="shared" ref="AQ4:AQ35" si="17">AM4/AO4</f>
        <v>1</v>
      </c>
      <c r="AR4" s="60">
        <f t="shared" ref="AR4:AR35" si="18">IF(SUM(AP4,AQ4)&gt;0,2*AP4*AQ4/SUM(AP4:AQ4),0)</f>
        <v>1</v>
      </c>
      <c r="AS4" s="60" t="str">
        <f>VLOOKUP($B4&amp;"-"&amp;$F4,'dataset cleaned'!$A:$BK,$H$2-2+AS$2*3,FALSE())</f>
        <v>Severe</v>
      </c>
      <c r="AT4" s="60"/>
      <c r="AU4" s="60">
        <f>IF(ISNUMBER(SEARCH(IF($D4="Tabular",VLOOKUP($G4&amp;"-"&amp;AS$3&amp;"-"&amp;AU$2,'Compr. Q. - Online Banking'!$C:$I,7,FALSE()),VLOOKUP($G4&amp;"-"&amp;AS$3&amp;"-"&amp;AU$2,'Compr. Q. - Online Banking'!$C:$I,5,FALSE())), AS4)),1,0)</f>
        <v>1</v>
      </c>
      <c r="AV4" s="60">
        <f>IF(ISNUMBER(SEARCH(IF($D4="Tabular",VLOOKUP($G4&amp;"-"&amp;AS$3&amp;"-"&amp;AV$2,'Compr. Q. - Online Banking'!$C:$I,7,FALSE()),VLOOKUP($G4&amp;"-"&amp;AS$3&amp;"-"&amp;AV$2,'Compr. Q. - Online Banking'!$C:$I,5,FALSE())), AS4)),1,0)</f>
        <v>0</v>
      </c>
      <c r="AW4" s="60">
        <f>IF(ISNUMBER(SEARCH(IF($D4="Tabular",VLOOKUP($G4&amp;"-"&amp;AS$3&amp;"-"&amp;AW$2,'Compr. Q. - Online Banking'!$C:$I,7,FALSE()),VLOOKUP($G4&amp;"-"&amp;AS$3&amp;"-"&amp;AW$2,'Compr. Q. - Online Banking'!$C:$I,5,FALSE())), AS4)),1,0)</f>
        <v>0</v>
      </c>
      <c r="AX4" s="60">
        <f>IF(ISNUMBER(SEARCH(IF($D4="Tabular",VLOOKUP($G4&amp;"-"&amp;AS$3&amp;"-"&amp;AX$2,'Compr. Q. - Online Banking'!$C:$I,7,FALSE()),VLOOKUP($G4&amp;"-"&amp;AS$3&amp;"-"&amp;AX$2,'Compr. Q. - Online Banking'!$C:$I,5,FALSE())), AS4)),1,0)</f>
        <v>0</v>
      </c>
      <c r="AY4" s="60">
        <f t="shared" ref="AY4:AY35" si="19">SUM(AU4:AX4)</f>
        <v>1</v>
      </c>
      <c r="AZ4" s="60">
        <f t="shared" ref="AZ4:AZ35" si="20">IF(AS4="",0,IF(AS4=-99,0,(LEN(TRIM(AS4))-LEN(SUBSTITUTE(TRIM(AS4),",",""))+1)))</f>
        <v>1</v>
      </c>
      <c r="BA4" s="60">
        <f>IF($D4="Tabular",VLOOKUP($G4&amp;"-"&amp;AS$3&amp;"-"&amp;"1",'Compr. Q. - Online Banking'!$C:$K,9,FALSE()),VLOOKUP($G4&amp;"-"&amp;AS$3&amp;"-"&amp;"1",'Compr. Q. - Online Banking'!$C:$K,8,FALSE()))</f>
        <v>1</v>
      </c>
      <c r="BB4" s="60">
        <f t="shared" ref="BB4:BB35" si="21">IF(AZ4&gt;0,AY4/AZ4,0)</f>
        <v>1</v>
      </c>
      <c r="BC4" s="60">
        <f t="shared" ref="BC4:BC35" si="22">AY4/BA4</f>
        <v>1</v>
      </c>
      <c r="BD4" s="60">
        <f t="shared" ref="BD4:BD35" si="23">IF(SUM(BB4,BC4)&gt;0,2*BB4*BC4/SUM(BB4:BC4),0)</f>
        <v>1</v>
      </c>
      <c r="BE4" s="60" t="str">
        <f>VLOOKUP($B4&amp;"-"&amp;$F4,'dataset cleaned'!$A:$BK,$H$2-2+BE$2*3,FALSE())</f>
        <v>Online banking service goes down,Unauthorized transaction via web application</v>
      </c>
      <c r="BF4" s="60"/>
      <c r="BG4" s="60">
        <f>IF(ISNUMBER(SEARCH(IF($D4="Tabular",VLOOKUP($G4&amp;"-"&amp;BE$3&amp;"-"&amp;BG$2,'Compr. Q. - Online Banking'!$C:$I,7,FALSE()),VLOOKUP($G4&amp;"-"&amp;BE$3&amp;"-"&amp;BG$2,'Compr. Q. - Online Banking'!$C:$I,5,FALSE())), BE4)),1,0)</f>
        <v>1</v>
      </c>
      <c r="BH4" s="60">
        <f>IF(ISNUMBER(SEARCH(IF($D4="Tabular",VLOOKUP($G4&amp;"-"&amp;BE$3&amp;"-"&amp;BH$2,'Compr. Q. - Online Banking'!$C:$I,7,FALSE()),VLOOKUP($G4&amp;"-"&amp;BE$3&amp;"-"&amp;BH$2,'Compr. Q. - Online Banking'!$C:$I,5,FALSE())), BE4)),1,0)</f>
        <v>1</v>
      </c>
      <c r="BI4" s="60">
        <f>IF(ISNUMBER(SEARCH(IF($D4="Tabular",VLOOKUP($G4&amp;"-"&amp;BE$3&amp;"-"&amp;BI$2,'Compr. Q. - Online Banking'!$C:$I,7,FALSE()),VLOOKUP($G4&amp;"-"&amp;BE$3&amp;"-"&amp;BI$2,'Compr. Q. - Online Banking'!$C:$I,5,FALSE())), BE4)),1,0)</f>
        <v>0</v>
      </c>
      <c r="BJ4" s="60">
        <f>IF(ISNUMBER(SEARCH(IF($D4="Tabular",VLOOKUP($G4&amp;"-"&amp;BE$3&amp;"-"&amp;BJ$2,'Compr. Q. - Online Banking'!$C:$I,7,FALSE()),VLOOKUP($G4&amp;"-"&amp;BE$3&amp;"-"&amp;BJ$2,'Compr. Q. - Online Banking'!$C:$I,5,FALSE())), BE4)),1,0)</f>
        <v>0</v>
      </c>
      <c r="BK4" s="60">
        <f t="shared" ref="BK4:BK35" si="24">SUM(BG4:BJ4)</f>
        <v>2</v>
      </c>
      <c r="BL4" s="60">
        <f t="shared" ref="BL4:BL35" si="25">IF(BE4="",0,IF(BE4=-99,0,(LEN(TRIM(BE4))-LEN(SUBSTITUTE(TRIM(BE4),",",""))+1)))</f>
        <v>2</v>
      </c>
      <c r="BM4" s="60">
        <f>IF($D4="Tabular",VLOOKUP($G4&amp;"-"&amp;BE$3&amp;"-"&amp;"1",'Compr. Q. - Online Banking'!$C:$K,9,FALSE()),VLOOKUP($G4&amp;"-"&amp;BE$3&amp;"-"&amp;"1",'Compr. Q. - Online Banking'!$C:$K,8,FALSE()))</f>
        <v>2</v>
      </c>
      <c r="BN4" s="60">
        <f t="shared" ref="BN4:BN35" si="26">IF(BL4&gt;0,BK4/BL4,0)</f>
        <v>1</v>
      </c>
      <c r="BO4" s="60">
        <f t="shared" ref="BO4:BO35" si="27">BK4/BM4</f>
        <v>1</v>
      </c>
      <c r="BP4" s="60">
        <f t="shared" ref="BP4:BP35" si="28">IF(SUM(BN4,BO4)&gt;0,2*BN4*BO4/SUM(BN4:BO4),0)</f>
        <v>1</v>
      </c>
      <c r="BQ4" s="61" t="str">
        <f>VLOOKUP($B4&amp;"-"&amp;$F4,'dataset cleaned'!$A:$BK,$H$2-2+BQ$2*3,FALSE())</f>
        <v>Minor</v>
      </c>
      <c r="BR4" s="60"/>
      <c r="BS4" s="60">
        <f>IF(ISNUMBER(SEARCH(IF($D4="Tabular",VLOOKUP($G4&amp;"-"&amp;BQ$3&amp;"-"&amp;BS$2,'Compr. Q. - Online Banking'!$C:$I,7,FALSE()),VLOOKUP($G4&amp;"-"&amp;BQ$3&amp;"-"&amp;BS$2,'Compr. Q. - Online Banking'!$C:$I,5,FALSE())), BQ4)),1,0)</f>
        <v>1</v>
      </c>
      <c r="BT4" s="60">
        <f>IF(ISNUMBER(SEARCH(IF($D4="Tabular",VLOOKUP($G4&amp;"-"&amp;BQ$3&amp;"-"&amp;BT$2,'Compr. Q. - Online Banking'!$C:$I,7,FALSE()),VLOOKUP($G4&amp;"-"&amp;BQ$3&amp;"-"&amp;BT$2,'Compr. Q. - Online Banking'!$C:$I,5,FALSE())), BQ4)),1,0)</f>
        <v>0</v>
      </c>
      <c r="BU4" s="60">
        <f>IF(ISNUMBER(SEARCH(IF($D4="Tabular",VLOOKUP($G4&amp;"-"&amp;BQ$3&amp;"-"&amp;BU$2,'Compr. Q. - Online Banking'!$C:$I,7,FALSE()),VLOOKUP($G4&amp;"-"&amp;BQ$3&amp;"-"&amp;BU$2,'Compr. Q. - Online Banking'!$C:$I,5,FALSE())), BQ4)),1,0)</f>
        <v>0</v>
      </c>
      <c r="BV4" s="60">
        <f>IF(ISNUMBER(SEARCH(IF($D4="Tabular",VLOOKUP($G4&amp;"-"&amp;BQ$3&amp;"-"&amp;BV$2,'Compr. Q. - Online Banking'!$C:$I,7,FALSE()),VLOOKUP($G4&amp;"-"&amp;BQ$3&amp;"-"&amp;BV$2,'Compr. Q. - Online Banking'!$C:$I,5,FALSE())), BQ4)),1,0)</f>
        <v>0</v>
      </c>
      <c r="BW4" s="60">
        <f t="shared" ref="BW4:BW35" si="29">SUM(BS4:BV4)</f>
        <v>1</v>
      </c>
      <c r="BX4" s="60">
        <f t="shared" ref="BX4:BX35" si="30">IF(BQ4="",0,IF(BQ4=-99,0,(LEN(TRIM(BQ4))-LEN(SUBSTITUTE(TRIM(BQ4),",",""))+1)))</f>
        <v>1</v>
      </c>
      <c r="BY4" s="60">
        <f>IF($D4="Tabular",VLOOKUP($G4&amp;"-"&amp;BQ$3&amp;"-"&amp;"1",'Compr. Q. - Online Banking'!$C:$K,9,FALSE()),VLOOKUP($G4&amp;"-"&amp;BQ$3&amp;"-"&amp;"1",'Compr. Q. - Online Banking'!$C:$K,8,FALSE()))</f>
        <v>1</v>
      </c>
      <c r="BZ4" s="60">
        <f t="shared" ref="BZ4:BZ35" si="31">IF(BX4&gt;0,BW4/BX4,0)</f>
        <v>1</v>
      </c>
      <c r="CA4" s="60">
        <f t="shared" ref="CA4:CA35" si="32">BW4/BY4</f>
        <v>1</v>
      </c>
      <c r="CB4" s="60">
        <f t="shared" ref="CB4:CB35" si="33">IF(SUM(BZ4,CA4)&gt;0,2*BZ4*CA4/SUM(BZ4:CA4),0)</f>
        <v>1</v>
      </c>
    </row>
    <row r="5" spans="1:82" ht="17" x14ac:dyDescent="0.2">
      <c r="A5" s="60" t="str">
        <f t="shared" si="0"/>
        <v>R_1dNyc5OOgivZVv4-P1</v>
      </c>
      <c r="B5" s="60" t="s">
        <v>682</v>
      </c>
      <c r="C5" s="60" t="str">
        <f>VLOOKUP($B5,'raw data'!$A:$JI,268,FALSE())</f>
        <v>CORAS-G1</v>
      </c>
      <c r="D5" s="60" t="str">
        <f t="shared" si="1"/>
        <v>CORAS</v>
      </c>
      <c r="E5" s="60" t="str">
        <f t="shared" si="2"/>
        <v>G1</v>
      </c>
      <c r="F5" s="60" t="s">
        <v>534</v>
      </c>
      <c r="G5" s="60" t="str">
        <f t="shared" si="3"/>
        <v>G1</v>
      </c>
      <c r="H5" s="62">
        <f>VLOOKUP($B5&amp;"-"&amp;$F5,'dataset cleaned'!$A:$BK,H$2,FALSE())/60</f>
        <v>9.546916666666668</v>
      </c>
      <c r="I5" s="61" t="str">
        <f>VLOOKUP($B5&amp;"-"&amp;$F5,'dataset cleaned'!$A:$BK,$H$2-2+I$2*3,FALSE())</f>
        <v>Minor</v>
      </c>
      <c r="J5" s="60"/>
      <c r="K5" s="60">
        <f>IF(ISNUMBER(SEARCH(IF($D5="Tabular",VLOOKUP($G5&amp;"-"&amp;I$3&amp;"-"&amp;K$2,'Compr. Q. - Online Banking'!$C:$I,7,FALSE()),VLOOKUP($G5&amp;"-"&amp;I$3&amp;"-"&amp;K$2,'Compr. Q. - Online Banking'!$C:$I,5,FALSE())), I5)),1,0)</f>
        <v>1</v>
      </c>
      <c r="L5" s="60">
        <f>IF(ISNUMBER(SEARCH(IF($D5="Tabular",VLOOKUP($G5&amp;"-"&amp;I$3&amp;"-"&amp;L$2,'Compr. Q. - Online Banking'!$C:$I,7,FALSE()),VLOOKUP($G5&amp;"-"&amp;I$3&amp;"-"&amp;L$2,'Compr. Q. - Online Banking'!$C:$I,5,FALSE())), I5)),1,0)</f>
        <v>0</v>
      </c>
      <c r="M5" s="60">
        <f>IF(ISNUMBER(SEARCH(IF($D5="Tabular",VLOOKUP($G5&amp;"-"&amp;I$3&amp;"-"&amp;M$2,'Compr. Q. - Online Banking'!$C:$I,7,FALSE()),VLOOKUP($G5&amp;"-"&amp;I$3&amp;"-"&amp;M$2,'Compr. Q. - Online Banking'!$C:$I,5,FALSE())), I5)),1,0)</f>
        <v>0</v>
      </c>
      <c r="N5" s="60">
        <f>IF(ISNUMBER(SEARCH(IF($D5="Tabular",VLOOKUP($G5&amp;"-"&amp;I$3&amp;"-"&amp;N$2,'Compr. Q. - Online Banking'!$C:$I,7,FALSE()),VLOOKUP($G5&amp;"-"&amp;I$3&amp;"-"&amp;N$2,'Compr. Q. - Online Banking'!$C:$I,5,FALSE())), I5)),1,0)</f>
        <v>0</v>
      </c>
      <c r="O5" s="60">
        <f t="shared" si="4"/>
        <v>1</v>
      </c>
      <c r="P5" s="60">
        <f t="shared" si="5"/>
        <v>1</v>
      </c>
      <c r="Q5" s="60">
        <f>IF($D5="Tabular",VLOOKUP($G5&amp;"-"&amp;I$3&amp;"-"&amp;"1",'Compr. Q. - Online Banking'!$C:$K,9,FALSE()),VLOOKUP($G5&amp;"-"&amp;I$3&amp;"-"&amp;"1",'Compr. Q. - Online Banking'!$C:$K,8,FALSE()))</f>
        <v>1</v>
      </c>
      <c r="R5" s="60">
        <f t="shared" si="6"/>
        <v>1</v>
      </c>
      <c r="S5" s="60">
        <f t="shared" si="7"/>
        <v>1</v>
      </c>
      <c r="T5" s="60">
        <f t="shared" si="8"/>
        <v>1</v>
      </c>
      <c r="U5" s="61" t="str">
        <f>VLOOKUP($B5&amp;"-"&amp;$F5,'dataset cleaned'!$A:$BK,$H$2-2+U$2*3,FALSE())</f>
        <v>Availability of service,Integrity of account data</v>
      </c>
      <c r="V5" s="60"/>
      <c r="W5" s="60">
        <f>IF(ISNUMBER(SEARCH(IF($D5="Tabular",VLOOKUP($G5&amp;"-"&amp;U$3&amp;"-"&amp;W$2,'Compr. Q. - Online Banking'!$C:$I,7,FALSE()),VLOOKUP($G5&amp;"-"&amp;U$3&amp;"-"&amp;W$2,'Compr. Q. - Online Banking'!$C:$I,5,FALSE())), U5)),1,0)</f>
        <v>1</v>
      </c>
      <c r="X5" s="60">
        <f>IF(ISNUMBER(SEARCH(IF($D5="Tabular",VLOOKUP($G5&amp;"-"&amp;U$3&amp;"-"&amp;X$2,'Compr. Q. - Online Banking'!$C:$I,7,FALSE()),VLOOKUP($G5&amp;"-"&amp;U$3&amp;"-"&amp;X$2,'Compr. Q. - Online Banking'!$C:$I,5,FALSE())), U5)),1,0)</f>
        <v>1</v>
      </c>
      <c r="Y5" s="60">
        <f>IF(ISNUMBER(SEARCH(IF($D5="Tabular",VLOOKUP($G5&amp;"-"&amp;U$3&amp;"-"&amp;Y$2,'Compr. Q. - Online Banking'!$C:$I,7,FALSE()),VLOOKUP($G5&amp;"-"&amp;U$3&amp;"-"&amp;Y$2,'Compr. Q. - Online Banking'!$C:$I,5,FALSE())), U5)),1,0)</f>
        <v>0</v>
      </c>
      <c r="Z5" s="60">
        <f>IF(ISNUMBER(SEARCH(IF($D5="Tabular",VLOOKUP($G5&amp;"-"&amp;U$3&amp;"-"&amp;Z$2,'Compr. Q. - Online Banking'!$C:$I,7,FALSE()),VLOOKUP($G5&amp;"-"&amp;U$3&amp;"-"&amp;Z$2,'Compr. Q. - Online Banking'!$C:$I,5,FALSE())), U5)),1,0)</f>
        <v>0</v>
      </c>
      <c r="AA5" s="60">
        <f t="shared" si="9"/>
        <v>2</v>
      </c>
      <c r="AB5" s="60">
        <f t="shared" si="10"/>
        <v>2</v>
      </c>
      <c r="AC5" s="60">
        <f>IF($D5="Tabular",VLOOKUP($G5&amp;"-"&amp;U$3&amp;"-"&amp;"1",'Compr. Q. - Online Banking'!$C:$K,9,FALSE()),VLOOKUP($G5&amp;"-"&amp;U$3&amp;"-"&amp;"1",'Compr. Q. - Online Banking'!$C:$K,8,FALSE()))</f>
        <v>2</v>
      </c>
      <c r="AD5" s="60">
        <f t="shared" si="11"/>
        <v>1</v>
      </c>
      <c r="AE5" s="60">
        <f t="shared" si="12"/>
        <v>1</v>
      </c>
      <c r="AF5" s="60">
        <f t="shared" si="13"/>
        <v>1</v>
      </c>
      <c r="AG5" s="60" t="str">
        <f>VLOOKUP($B5&amp;"-"&amp;$F5,'dataset cleaned'!$A:$BK,$H$2-2+AG$2*3,FALSE())</f>
        <v>Conduct regular searches for fake apps,Regularly inform customers about security best practices,Strengthen authentication of transaction in web application</v>
      </c>
      <c r="AH5" s="60"/>
      <c r="AI5" s="60">
        <f>IF(ISNUMBER(SEARCH(IF($D5="Tabular",VLOOKUP($G5&amp;"-"&amp;AG$3&amp;"-"&amp;AI$2,'Compr. Q. - Online Banking'!$C:$I,7,FALSE()),VLOOKUP($G5&amp;"-"&amp;AG$3&amp;"-"&amp;AI$2,'Compr. Q. - Online Banking'!$C:$I,5,FALSE())), AG5)),1,0)</f>
        <v>1</v>
      </c>
      <c r="AJ5" s="60">
        <f>IF(ISNUMBER(SEARCH(IF($D5="Tabular",VLOOKUP($G5&amp;"-"&amp;AG$3&amp;"-"&amp;AJ$2,'Compr. Q. - Online Banking'!$C:$I,7,FALSE()),VLOOKUP($G5&amp;"-"&amp;AG$3&amp;"-"&amp;AJ$2,'Compr. Q. - Online Banking'!$C:$I,5,FALSE())), AG5)),1,0)</f>
        <v>1</v>
      </c>
      <c r="AK5" s="60">
        <f>IF(ISNUMBER(SEARCH(IF($D5="Tabular",VLOOKUP($G5&amp;"-"&amp;AG$3&amp;"-"&amp;AK$2,'Compr. Q. - Online Banking'!$C:$I,7,FALSE()),VLOOKUP($G5&amp;"-"&amp;AG$3&amp;"-"&amp;AK$2,'Compr. Q. - Online Banking'!$C:$I,5,FALSE())), AG5)),1,0)</f>
        <v>1</v>
      </c>
      <c r="AL5" s="60">
        <f>IF(ISNUMBER(SEARCH(IF($D5="Tabular",VLOOKUP($G5&amp;"-"&amp;AG$3&amp;"-"&amp;AL$2,'Compr. Q. - Online Banking'!$C:$I,7,FALSE()),VLOOKUP($G5&amp;"-"&amp;AG$3&amp;"-"&amp;AL$2,'Compr. Q. - Online Banking'!$C:$I,5,FALSE())), AG5)),1,0)</f>
        <v>0</v>
      </c>
      <c r="AM5" s="60">
        <f t="shared" si="14"/>
        <v>3</v>
      </c>
      <c r="AN5" s="60">
        <f t="shared" si="15"/>
        <v>3</v>
      </c>
      <c r="AO5" s="60">
        <f>IF($D5="Tabular",VLOOKUP($G5&amp;"-"&amp;AG$3&amp;"-"&amp;"1",'Compr. Q. - Online Banking'!$C:$K,9,FALSE()),VLOOKUP($G5&amp;"-"&amp;AG$3&amp;"-"&amp;"1",'Compr. Q. - Online Banking'!$C:$K,8,FALSE()))</f>
        <v>3</v>
      </c>
      <c r="AP5" s="60">
        <f t="shared" si="16"/>
        <v>1</v>
      </c>
      <c r="AQ5" s="60">
        <f t="shared" si="17"/>
        <v>1</v>
      </c>
      <c r="AR5" s="60">
        <f t="shared" si="18"/>
        <v>1</v>
      </c>
      <c r="AS5" s="60" t="str">
        <f>VLOOKUP($B5&amp;"-"&amp;$F5,'dataset cleaned'!$A:$BK,$H$2-2+AS$2*3,FALSE())</f>
        <v>Severe</v>
      </c>
      <c r="AT5" s="60"/>
      <c r="AU5" s="60">
        <f>IF(ISNUMBER(SEARCH(IF($D5="Tabular",VLOOKUP($G5&amp;"-"&amp;AS$3&amp;"-"&amp;AU$2,'Compr. Q. - Online Banking'!$C:$I,7,FALSE()),VLOOKUP($G5&amp;"-"&amp;AS$3&amp;"-"&amp;AU$2,'Compr. Q. - Online Banking'!$C:$I,5,FALSE())), AS5)),1,0)</f>
        <v>1</v>
      </c>
      <c r="AV5" s="60">
        <f>IF(ISNUMBER(SEARCH(IF($D5="Tabular",VLOOKUP($G5&amp;"-"&amp;AS$3&amp;"-"&amp;AV$2,'Compr. Q. - Online Banking'!$C:$I,7,FALSE()),VLOOKUP($G5&amp;"-"&amp;AS$3&amp;"-"&amp;AV$2,'Compr. Q. - Online Banking'!$C:$I,5,FALSE())), AS5)),1,0)</f>
        <v>0</v>
      </c>
      <c r="AW5" s="60">
        <f>IF(ISNUMBER(SEARCH(IF($D5="Tabular",VLOOKUP($G5&amp;"-"&amp;AS$3&amp;"-"&amp;AW$2,'Compr. Q. - Online Banking'!$C:$I,7,FALSE()),VLOOKUP($G5&amp;"-"&amp;AS$3&amp;"-"&amp;AW$2,'Compr. Q. - Online Banking'!$C:$I,5,FALSE())), AS5)),1,0)</f>
        <v>0</v>
      </c>
      <c r="AX5" s="60">
        <f>IF(ISNUMBER(SEARCH(IF($D5="Tabular",VLOOKUP($G5&amp;"-"&amp;AS$3&amp;"-"&amp;AX$2,'Compr. Q. - Online Banking'!$C:$I,7,FALSE()),VLOOKUP($G5&amp;"-"&amp;AS$3&amp;"-"&amp;AX$2,'Compr. Q. - Online Banking'!$C:$I,5,FALSE())), AS5)),1,0)</f>
        <v>0</v>
      </c>
      <c r="AY5" s="60">
        <f t="shared" si="19"/>
        <v>1</v>
      </c>
      <c r="AZ5" s="60">
        <f t="shared" si="20"/>
        <v>1</v>
      </c>
      <c r="BA5" s="60">
        <f>IF($D5="Tabular",VLOOKUP($G5&amp;"-"&amp;AS$3&amp;"-"&amp;"1",'Compr. Q. - Online Banking'!$C:$K,9,FALSE()),VLOOKUP($G5&amp;"-"&amp;AS$3&amp;"-"&amp;"1",'Compr. Q. - Online Banking'!$C:$K,8,FALSE()))</f>
        <v>1</v>
      </c>
      <c r="BB5" s="60">
        <f t="shared" si="21"/>
        <v>1</v>
      </c>
      <c r="BC5" s="60">
        <f t="shared" si="22"/>
        <v>1</v>
      </c>
      <c r="BD5" s="60">
        <f t="shared" si="23"/>
        <v>1</v>
      </c>
      <c r="BE5" s="60" t="str">
        <f>VLOOKUP($B5&amp;"-"&amp;$F5,'dataset cleaned'!$A:$BK,$H$2-2+BE$2*3,FALSE())</f>
        <v>Online banking service goes down,Unauthorized transaction via web application</v>
      </c>
      <c r="BF5" s="60"/>
      <c r="BG5" s="60">
        <f>IF(ISNUMBER(SEARCH(IF($D5="Tabular",VLOOKUP($G5&amp;"-"&amp;BE$3&amp;"-"&amp;BG$2,'Compr. Q. - Online Banking'!$C:$I,7,FALSE()),VLOOKUP($G5&amp;"-"&amp;BE$3&amp;"-"&amp;BG$2,'Compr. Q. - Online Banking'!$C:$I,5,FALSE())), BE5)),1,0)</f>
        <v>1</v>
      </c>
      <c r="BH5" s="60">
        <f>IF(ISNUMBER(SEARCH(IF($D5="Tabular",VLOOKUP($G5&amp;"-"&amp;BE$3&amp;"-"&amp;BH$2,'Compr. Q. - Online Banking'!$C:$I,7,FALSE()),VLOOKUP($G5&amp;"-"&amp;BE$3&amp;"-"&amp;BH$2,'Compr. Q. - Online Banking'!$C:$I,5,FALSE())), BE5)),1,0)</f>
        <v>1</v>
      </c>
      <c r="BI5" s="60">
        <f>IF(ISNUMBER(SEARCH(IF($D5="Tabular",VLOOKUP($G5&amp;"-"&amp;BE$3&amp;"-"&amp;BI$2,'Compr. Q. - Online Banking'!$C:$I,7,FALSE()),VLOOKUP($G5&amp;"-"&amp;BE$3&amp;"-"&amp;BI$2,'Compr. Q. - Online Banking'!$C:$I,5,FALSE())), BE5)),1,0)</f>
        <v>0</v>
      </c>
      <c r="BJ5" s="60">
        <f>IF(ISNUMBER(SEARCH(IF($D5="Tabular",VLOOKUP($G5&amp;"-"&amp;BE$3&amp;"-"&amp;BJ$2,'Compr. Q. - Online Banking'!$C:$I,7,FALSE()),VLOOKUP($G5&amp;"-"&amp;BE$3&amp;"-"&amp;BJ$2,'Compr. Q. - Online Banking'!$C:$I,5,FALSE())), BE5)),1,0)</f>
        <v>0</v>
      </c>
      <c r="BK5" s="60">
        <f t="shared" si="24"/>
        <v>2</v>
      </c>
      <c r="BL5" s="60">
        <f t="shared" si="25"/>
        <v>2</v>
      </c>
      <c r="BM5" s="60">
        <f>IF($D5="Tabular",VLOOKUP($G5&amp;"-"&amp;BE$3&amp;"-"&amp;"1",'Compr. Q. - Online Banking'!$C:$K,9,FALSE()),VLOOKUP($G5&amp;"-"&amp;BE$3&amp;"-"&amp;"1",'Compr. Q. - Online Banking'!$C:$K,8,FALSE()))</f>
        <v>2</v>
      </c>
      <c r="BN5" s="60">
        <f t="shared" si="26"/>
        <v>1</v>
      </c>
      <c r="BO5" s="60">
        <f t="shared" si="27"/>
        <v>1</v>
      </c>
      <c r="BP5" s="60">
        <f t="shared" si="28"/>
        <v>1</v>
      </c>
      <c r="BQ5" s="61" t="str">
        <f>VLOOKUP($B5&amp;"-"&amp;$F5,'dataset cleaned'!$A:$BK,$H$2-2+BQ$2*3,FALSE())</f>
        <v>Minor</v>
      </c>
      <c r="BR5" s="60"/>
      <c r="BS5" s="60">
        <f>IF(ISNUMBER(SEARCH(IF($D5="Tabular",VLOOKUP($G5&amp;"-"&amp;BQ$3&amp;"-"&amp;BS$2,'Compr. Q. - Online Banking'!$C:$I,7,FALSE()),VLOOKUP($G5&amp;"-"&amp;BQ$3&amp;"-"&amp;BS$2,'Compr. Q. - Online Banking'!$C:$I,5,FALSE())), BQ5)),1,0)</f>
        <v>1</v>
      </c>
      <c r="BT5" s="60">
        <f>IF(ISNUMBER(SEARCH(IF($D5="Tabular",VLOOKUP($G5&amp;"-"&amp;BQ$3&amp;"-"&amp;BT$2,'Compr. Q. - Online Banking'!$C:$I,7,FALSE()),VLOOKUP($G5&amp;"-"&amp;BQ$3&amp;"-"&amp;BT$2,'Compr. Q. - Online Banking'!$C:$I,5,FALSE())), BQ5)),1,0)</f>
        <v>0</v>
      </c>
      <c r="BU5" s="60">
        <f>IF(ISNUMBER(SEARCH(IF($D5="Tabular",VLOOKUP($G5&amp;"-"&amp;BQ$3&amp;"-"&amp;BU$2,'Compr. Q. - Online Banking'!$C:$I,7,FALSE()),VLOOKUP($G5&amp;"-"&amp;BQ$3&amp;"-"&amp;BU$2,'Compr. Q. - Online Banking'!$C:$I,5,FALSE())), BQ5)),1,0)</f>
        <v>0</v>
      </c>
      <c r="BV5" s="60">
        <f>IF(ISNUMBER(SEARCH(IF($D5="Tabular",VLOOKUP($G5&amp;"-"&amp;BQ$3&amp;"-"&amp;BV$2,'Compr. Q. - Online Banking'!$C:$I,7,FALSE()),VLOOKUP($G5&amp;"-"&amp;BQ$3&amp;"-"&amp;BV$2,'Compr. Q. - Online Banking'!$C:$I,5,FALSE())), BQ5)),1,0)</f>
        <v>0</v>
      </c>
      <c r="BW5" s="60">
        <f t="shared" si="29"/>
        <v>1</v>
      </c>
      <c r="BX5" s="60">
        <f t="shared" si="30"/>
        <v>1</v>
      </c>
      <c r="BY5" s="60">
        <f>IF($D5="Tabular",VLOOKUP($G5&amp;"-"&amp;BQ$3&amp;"-"&amp;"1",'Compr. Q. - Online Banking'!$C:$K,9,FALSE()),VLOOKUP($G5&amp;"-"&amp;BQ$3&amp;"-"&amp;"1",'Compr. Q. - Online Banking'!$C:$K,8,FALSE()))</f>
        <v>1</v>
      </c>
      <c r="BZ5" s="60">
        <f t="shared" si="31"/>
        <v>1</v>
      </c>
      <c r="CA5" s="60">
        <f t="shared" si="32"/>
        <v>1</v>
      </c>
      <c r="CB5" s="60">
        <f t="shared" si="33"/>
        <v>1</v>
      </c>
    </row>
    <row r="6" spans="1:82" ht="34" x14ac:dyDescent="0.2">
      <c r="A6" s="60" t="str">
        <f t="shared" si="0"/>
        <v>R_1QrWPrsK6vU2c3n-P1</v>
      </c>
      <c r="B6" s="60" t="s">
        <v>782</v>
      </c>
      <c r="C6" s="60" t="str">
        <f>VLOOKUP($B6,'raw data'!$A:$JI,268,FALSE())</f>
        <v>CORAS-G1</v>
      </c>
      <c r="D6" s="60" t="str">
        <f t="shared" si="1"/>
        <v>CORAS</v>
      </c>
      <c r="E6" s="60" t="str">
        <f t="shared" si="2"/>
        <v>G1</v>
      </c>
      <c r="F6" s="60" t="s">
        <v>534</v>
      </c>
      <c r="G6" s="60" t="str">
        <f t="shared" si="3"/>
        <v>G1</v>
      </c>
      <c r="H6" s="62">
        <f>VLOOKUP($B6&amp;"-"&amp;$F6,'dataset cleaned'!$A:$BK,H$2,FALSE())/60</f>
        <v>11.47785</v>
      </c>
      <c r="I6" s="61" t="str">
        <f>VLOOKUP($B6&amp;"-"&amp;$F6,'dataset cleaned'!$A:$BK,$H$2-2+I$2*3,FALSE())</f>
        <v>Minor</v>
      </c>
      <c r="J6" s="60"/>
      <c r="K6" s="60">
        <f>IF(ISNUMBER(SEARCH(IF($D6="Tabular",VLOOKUP($G6&amp;"-"&amp;I$3&amp;"-"&amp;K$2,'Compr. Q. - Online Banking'!$C:$I,7,FALSE()),VLOOKUP($G6&amp;"-"&amp;I$3&amp;"-"&amp;K$2,'Compr. Q. - Online Banking'!$C:$I,5,FALSE())), I6)),1,0)</f>
        <v>1</v>
      </c>
      <c r="L6" s="60">
        <f>IF(ISNUMBER(SEARCH(IF($D6="Tabular",VLOOKUP($G6&amp;"-"&amp;I$3&amp;"-"&amp;L$2,'Compr. Q. - Online Banking'!$C:$I,7,FALSE()),VLOOKUP($G6&amp;"-"&amp;I$3&amp;"-"&amp;L$2,'Compr. Q. - Online Banking'!$C:$I,5,FALSE())), I6)),1,0)</f>
        <v>0</v>
      </c>
      <c r="M6" s="60">
        <f>IF(ISNUMBER(SEARCH(IF($D6="Tabular",VLOOKUP($G6&amp;"-"&amp;I$3&amp;"-"&amp;M$2,'Compr. Q. - Online Banking'!$C:$I,7,FALSE()),VLOOKUP($G6&amp;"-"&amp;I$3&amp;"-"&amp;M$2,'Compr. Q. - Online Banking'!$C:$I,5,FALSE())), I6)),1,0)</f>
        <v>0</v>
      </c>
      <c r="N6" s="60">
        <f>IF(ISNUMBER(SEARCH(IF($D6="Tabular",VLOOKUP($G6&amp;"-"&amp;I$3&amp;"-"&amp;N$2,'Compr. Q. - Online Banking'!$C:$I,7,FALSE()),VLOOKUP($G6&amp;"-"&amp;I$3&amp;"-"&amp;N$2,'Compr. Q. - Online Banking'!$C:$I,5,FALSE())), I6)),1,0)</f>
        <v>0</v>
      </c>
      <c r="O6" s="60">
        <f t="shared" si="4"/>
        <v>1</v>
      </c>
      <c r="P6" s="60">
        <f t="shared" si="5"/>
        <v>1</v>
      </c>
      <c r="Q6" s="60">
        <f>IF($D6="Tabular",VLOOKUP($G6&amp;"-"&amp;I$3&amp;"-"&amp;"1",'Compr. Q. - Online Banking'!$C:$K,9,FALSE()),VLOOKUP($G6&amp;"-"&amp;I$3&amp;"-"&amp;"1",'Compr. Q. - Online Banking'!$C:$K,8,FALSE()))</f>
        <v>1</v>
      </c>
      <c r="R6" s="60">
        <f t="shared" si="6"/>
        <v>1</v>
      </c>
      <c r="S6" s="60">
        <f t="shared" si="7"/>
        <v>1</v>
      </c>
      <c r="T6" s="60">
        <f t="shared" si="8"/>
        <v>1</v>
      </c>
      <c r="U6" s="61" t="str">
        <f>VLOOKUP($B6&amp;"-"&amp;$F6,'dataset cleaned'!$A:$BK,$H$2-2+U$2*3,FALSE())</f>
        <v>Availability of service,Integrity of account data</v>
      </c>
      <c r="V6" s="60"/>
      <c r="W6" s="60">
        <f>IF(ISNUMBER(SEARCH(IF($D6="Tabular",VLOOKUP($G6&amp;"-"&amp;U$3&amp;"-"&amp;W$2,'Compr. Q. - Online Banking'!$C:$I,7,FALSE()),VLOOKUP($G6&amp;"-"&amp;U$3&amp;"-"&amp;W$2,'Compr. Q. - Online Banking'!$C:$I,5,FALSE())), U6)),1,0)</f>
        <v>1</v>
      </c>
      <c r="X6" s="60">
        <f>IF(ISNUMBER(SEARCH(IF($D6="Tabular",VLOOKUP($G6&amp;"-"&amp;U$3&amp;"-"&amp;X$2,'Compr. Q. - Online Banking'!$C:$I,7,FALSE()),VLOOKUP($G6&amp;"-"&amp;U$3&amp;"-"&amp;X$2,'Compr. Q. - Online Banking'!$C:$I,5,FALSE())), U6)),1,0)</f>
        <v>1</v>
      </c>
      <c r="Y6" s="60">
        <f>IF(ISNUMBER(SEARCH(IF($D6="Tabular",VLOOKUP($G6&amp;"-"&amp;U$3&amp;"-"&amp;Y$2,'Compr. Q. - Online Banking'!$C:$I,7,FALSE()),VLOOKUP($G6&amp;"-"&amp;U$3&amp;"-"&amp;Y$2,'Compr. Q. - Online Banking'!$C:$I,5,FALSE())), U6)),1,0)</f>
        <v>0</v>
      </c>
      <c r="Z6" s="60">
        <f>IF(ISNUMBER(SEARCH(IF($D6="Tabular",VLOOKUP($G6&amp;"-"&amp;U$3&amp;"-"&amp;Z$2,'Compr. Q. - Online Banking'!$C:$I,7,FALSE()),VLOOKUP($G6&amp;"-"&amp;U$3&amp;"-"&amp;Z$2,'Compr. Q. - Online Banking'!$C:$I,5,FALSE())), U6)),1,0)</f>
        <v>0</v>
      </c>
      <c r="AA6" s="60">
        <f t="shared" si="9"/>
        <v>2</v>
      </c>
      <c r="AB6" s="60">
        <f t="shared" si="10"/>
        <v>2</v>
      </c>
      <c r="AC6" s="60">
        <f>IF($D6="Tabular",VLOOKUP($G6&amp;"-"&amp;U$3&amp;"-"&amp;"1",'Compr. Q. - Online Banking'!$C:$K,9,FALSE()),VLOOKUP($G6&amp;"-"&amp;U$3&amp;"-"&amp;"1",'Compr. Q. - Online Banking'!$C:$K,8,FALSE()))</f>
        <v>2</v>
      </c>
      <c r="AD6" s="60">
        <f t="shared" si="11"/>
        <v>1</v>
      </c>
      <c r="AE6" s="60">
        <f t="shared" si="12"/>
        <v>1</v>
      </c>
      <c r="AF6" s="60">
        <f t="shared" si="13"/>
        <v>1</v>
      </c>
      <c r="AG6" s="61" t="str">
        <f>VLOOKUP($B6&amp;"-"&amp;$F6,'dataset cleaned'!$A:$BK,$H$2-2+AG$2*3,FALSE())</f>
        <v>Conduct regular searches for fake apps,Regularly inform customers about security best practices</v>
      </c>
      <c r="AH6" s="60" t="s">
        <v>1204</v>
      </c>
      <c r="AI6" s="60">
        <f>IF(ISNUMBER(SEARCH(IF($D6="Tabular",VLOOKUP($G6&amp;"-"&amp;AG$3&amp;"-"&amp;AI$2,'Compr. Q. - Online Banking'!$C:$I,7,FALSE()),VLOOKUP($G6&amp;"-"&amp;AG$3&amp;"-"&amp;AI$2,'Compr. Q. - Online Banking'!$C:$I,5,FALSE())), AG6)),1,0)</f>
        <v>1</v>
      </c>
      <c r="AJ6" s="60">
        <f>IF(ISNUMBER(SEARCH(IF($D6="Tabular",VLOOKUP($G6&amp;"-"&amp;AG$3&amp;"-"&amp;AJ$2,'Compr. Q. - Online Banking'!$C:$I,7,FALSE()),VLOOKUP($G6&amp;"-"&amp;AG$3&amp;"-"&amp;AJ$2,'Compr. Q. - Online Banking'!$C:$I,5,FALSE())), AG6)),1,0)</f>
        <v>0</v>
      </c>
      <c r="AK6" s="60">
        <f>IF(ISNUMBER(SEARCH(IF($D6="Tabular",VLOOKUP($G6&amp;"-"&amp;AG$3&amp;"-"&amp;AK$2,'Compr. Q. - Online Banking'!$C:$I,7,FALSE()),VLOOKUP($G6&amp;"-"&amp;AG$3&amp;"-"&amp;AK$2,'Compr. Q. - Online Banking'!$C:$I,5,FALSE())), AG6)),1,0)</f>
        <v>1</v>
      </c>
      <c r="AL6" s="60">
        <f>IF(ISNUMBER(SEARCH(IF($D6="Tabular",VLOOKUP($G6&amp;"-"&amp;AG$3&amp;"-"&amp;AL$2,'Compr. Q. - Online Banking'!$C:$I,7,FALSE()),VLOOKUP($G6&amp;"-"&amp;AG$3&amp;"-"&amp;AL$2,'Compr. Q. - Online Banking'!$C:$I,5,FALSE())), AG6)),1,0)</f>
        <v>0</v>
      </c>
      <c r="AM6" s="60">
        <f t="shared" si="14"/>
        <v>2</v>
      </c>
      <c r="AN6" s="60">
        <f t="shared" si="15"/>
        <v>2</v>
      </c>
      <c r="AO6" s="60">
        <f>IF($D6="Tabular",VLOOKUP($G6&amp;"-"&amp;AG$3&amp;"-"&amp;"1",'Compr. Q. - Online Banking'!$C:$K,9,FALSE()),VLOOKUP($G6&amp;"-"&amp;AG$3&amp;"-"&amp;"1",'Compr. Q. - Online Banking'!$C:$K,8,FALSE()))</f>
        <v>3</v>
      </c>
      <c r="AP6" s="60">
        <f t="shared" si="16"/>
        <v>1</v>
      </c>
      <c r="AQ6" s="60">
        <f t="shared" si="17"/>
        <v>0.66666666666666663</v>
      </c>
      <c r="AR6" s="60">
        <f t="shared" si="18"/>
        <v>0.8</v>
      </c>
      <c r="AS6" s="60" t="str">
        <f>VLOOKUP($B6&amp;"-"&amp;$F6,'dataset cleaned'!$A:$BK,$H$2-2+AS$2*3,FALSE())</f>
        <v>Severe</v>
      </c>
      <c r="AT6" s="60"/>
      <c r="AU6" s="60">
        <f>IF(ISNUMBER(SEARCH(IF($D6="Tabular",VLOOKUP($G6&amp;"-"&amp;AS$3&amp;"-"&amp;AU$2,'Compr. Q. - Online Banking'!$C:$I,7,FALSE()),VLOOKUP($G6&amp;"-"&amp;AS$3&amp;"-"&amp;AU$2,'Compr. Q. - Online Banking'!$C:$I,5,FALSE())), AS6)),1,0)</f>
        <v>1</v>
      </c>
      <c r="AV6" s="60">
        <f>IF(ISNUMBER(SEARCH(IF($D6="Tabular",VLOOKUP($G6&amp;"-"&amp;AS$3&amp;"-"&amp;AV$2,'Compr. Q. - Online Banking'!$C:$I,7,FALSE()),VLOOKUP($G6&amp;"-"&amp;AS$3&amp;"-"&amp;AV$2,'Compr. Q. - Online Banking'!$C:$I,5,FALSE())), AS6)),1,0)</f>
        <v>0</v>
      </c>
      <c r="AW6" s="60">
        <f>IF(ISNUMBER(SEARCH(IF($D6="Tabular",VLOOKUP($G6&amp;"-"&amp;AS$3&amp;"-"&amp;AW$2,'Compr. Q. - Online Banking'!$C:$I,7,FALSE()),VLOOKUP($G6&amp;"-"&amp;AS$3&amp;"-"&amp;AW$2,'Compr. Q. - Online Banking'!$C:$I,5,FALSE())), AS6)),1,0)</f>
        <v>0</v>
      </c>
      <c r="AX6" s="60">
        <f>IF(ISNUMBER(SEARCH(IF($D6="Tabular",VLOOKUP($G6&amp;"-"&amp;AS$3&amp;"-"&amp;AX$2,'Compr. Q. - Online Banking'!$C:$I,7,FALSE()),VLOOKUP($G6&amp;"-"&amp;AS$3&amp;"-"&amp;AX$2,'Compr. Q. - Online Banking'!$C:$I,5,FALSE())), AS6)),1,0)</f>
        <v>0</v>
      </c>
      <c r="AY6" s="60">
        <f t="shared" si="19"/>
        <v>1</v>
      </c>
      <c r="AZ6" s="60">
        <f t="shared" si="20"/>
        <v>1</v>
      </c>
      <c r="BA6" s="60">
        <f>IF($D6="Tabular",VLOOKUP($G6&amp;"-"&amp;AS$3&amp;"-"&amp;"1",'Compr. Q. - Online Banking'!$C:$K,9,FALSE()),VLOOKUP($G6&amp;"-"&amp;AS$3&amp;"-"&amp;"1",'Compr. Q. - Online Banking'!$C:$K,8,FALSE()))</f>
        <v>1</v>
      </c>
      <c r="BB6" s="60">
        <f t="shared" si="21"/>
        <v>1</v>
      </c>
      <c r="BC6" s="60">
        <f t="shared" si="22"/>
        <v>1</v>
      </c>
      <c r="BD6" s="60">
        <f t="shared" si="23"/>
        <v>1</v>
      </c>
      <c r="BE6" s="60" t="str">
        <f>VLOOKUP($B6&amp;"-"&amp;$F6,'dataset cleaned'!$A:$BK,$H$2-2+BE$2*3,FALSE())</f>
        <v>Online banking service goes down,Unauthorized transaction via web application</v>
      </c>
      <c r="BF6" s="60"/>
      <c r="BG6" s="60">
        <f>IF(ISNUMBER(SEARCH(IF($D6="Tabular",VLOOKUP($G6&amp;"-"&amp;BE$3&amp;"-"&amp;BG$2,'Compr. Q. - Online Banking'!$C:$I,7,FALSE()),VLOOKUP($G6&amp;"-"&amp;BE$3&amp;"-"&amp;BG$2,'Compr. Q. - Online Banking'!$C:$I,5,FALSE())), BE6)),1,0)</f>
        <v>1</v>
      </c>
      <c r="BH6" s="60">
        <f>IF(ISNUMBER(SEARCH(IF($D6="Tabular",VLOOKUP($G6&amp;"-"&amp;BE$3&amp;"-"&amp;BH$2,'Compr. Q. - Online Banking'!$C:$I,7,FALSE()),VLOOKUP($G6&amp;"-"&amp;BE$3&amp;"-"&amp;BH$2,'Compr. Q. - Online Banking'!$C:$I,5,FALSE())), BE6)),1,0)</f>
        <v>1</v>
      </c>
      <c r="BI6" s="60">
        <f>IF(ISNUMBER(SEARCH(IF($D6="Tabular",VLOOKUP($G6&amp;"-"&amp;BE$3&amp;"-"&amp;BI$2,'Compr. Q. - Online Banking'!$C:$I,7,FALSE()),VLOOKUP($G6&amp;"-"&amp;BE$3&amp;"-"&amp;BI$2,'Compr. Q. - Online Banking'!$C:$I,5,FALSE())), BE6)),1,0)</f>
        <v>0</v>
      </c>
      <c r="BJ6" s="60">
        <f>IF(ISNUMBER(SEARCH(IF($D6="Tabular",VLOOKUP($G6&amp;"-"&amp;BE$3&amp;"-"&amp;BJ$2,'Compr. Q. - Online Banking'!$C:$I,7,FALSE()),VLOOKUP($G6&amp;"-"&amp;BE$3&amp;"-"&amp;BJ$2,'Compr. Q. - Online Banking'!$C:$I,5,FALSE())), BE6)),1,0)</f>
        <v>0</v>
      </c>
      <c r="BK6" s="60">
        <f t="shared" si="24"/>
        <v>2</v>
      </c>
      <c r="BL6" s="60">
        <f t="shared" si="25"/>
        <v>2</v>
      </c>
      <c r="BM6" s="60">
        <f>IF($D6="Tabular",VLOOKUP($G6&amp;"-"&amp;BE$3&amp;"-"&amp;"1",'Compr. Q. - Online Banking'!$C:$K,9,FALSE()),VLOOKUP($G6&amp;"-"&amp;BE$3&amp;"-"&amp;"1",'Compr. Q. - Online Banking'!$C:$K,8,FALSE()))</f>
        <v>2</v>
      </c>
      <c r="BN6" s="60">
        <f t="shared" si="26"/>
        <v>1</v>
      </c>
      <c r="BO6" s="60">
        <f t="shared" si="27"/>
        <v>1</v>
      </c>
      <c r="BP6" s="60">
        <f t="shared" si="28"/>
        <v>1</v>
      </c>
      <c r="BQ6" s="61" t="str">
        <f>VLOOKUP($B6&amp;"-"&amp;$F6,'dataset cleaned'!$A:$BK,$H$2-2+BQ$2*3,FALSE())</f>
        <v>Minor</v>
      </c>
      <c r="BR6" s="60"/>
      <c r="BS6" s="60">
        <f>IF(ISNUMBER(SEARCH(IF($D6="Tabular",VLOOKUP($G6&amp;"-"&amp;BQ$3&amp;"-"&amp;BS$2,'Compr. Q. - Online Banking'!$C:$I,7,FALSE()),VLOOKUP($G6&amp;"-"&amp;BQ$3&amp;"-"&amp;BS$2,'Compr. Q. - Online Banking'!$C:$I,5,FALSE())), BQ6)),1,0)</f>
        <v>1</v>
      </c>
      <c r="BT6" s="60">
        <f>IF(ISNUMBER(SEARCH(IF($D6="Tabular",VLOOKUP($G6&amp;"-"&amp;BQ$3&amp;"-"&amp;BT$2,'Compr. Q. - Online Banking'!$C:$I,7,FALSE()),VLOOKUP($G6&amp;"-"&amp;BQ$3&amp;"-"&amp;BT$2,'Compr. Q. - Online Banking'!$C:$I,5,FALSE())), BQ6)),1,0)</f>
        <v>0</v>
      </c>
      <c r="BU6" s="60">
        <f>IF(ISNUMBER(SEARCH(IF($D6="Tabular",VLOOKUP($G6&amp;"-"&amp;BQ$3&amp;"-"&amp;BU$2,'Compr. Q. - Online Banking'!$C:$I,7,FALSE()),VLOOKUP($G6&amp;"-"&amp;BQ$3&amp;"-"&amp;BU$2,'Compr. Q. - Online Banking'!$C:$I,5,FALSE())), BQ6)),1,0)</f>
        <v>0</v>
      </c>
      <c r="BV6" s="60">
        <f>IF(ISNUMBER(SEARCH(IF($D6="Tabular",VLOOKUP($G6&amp;"-"&amp;BQ$3&amp;"-"&amp;BV$2,'Compr. Q. - Online Banking'!$C:$I,7,FALSE()),VLOOKUP($G6&amp;"-"&amp;BQ$3&amp;"-"&amp;BV$2,'Compr. Q. - Online Banking'!$C:$I,5,FALSE())), BQ6)),1,0)</f>
        <v>0</v>
      </c>
      <c r="BW6" s="60">
        <f t="shared" si="29"/>
        <v>1</v>
      </c>
      <c r="BX6" s="60">
        <f t="shared" si="30"/>
        <v>1</v>
      </c>
      <c r="BY6" s="60">
        <f>IF($D6="Tabular",VLOOKUP($G6&amp;"-"&amp;BQ$3&amp;"-"&amp;"1",'Compr. Q. - Online Banking'!$C:$K,9,FALSE()),VLOOKUP($G6&amp;"-"&amp;BQ$3&amp;"-"&amp;"1",'Compr. Q. - Online Banking'!$C:$K,8,FALSE()))</f>
        <v>1</v>
      </c>
      <c r="BZ6" s="60">
        <f t="shared" si="31"/>
        <v>1</v>
      </c>
      <c r="CA6" s="60">
        <f t="shared" si="32"/>
        <v>1</v>
      </c>
      <c r="CB6" s="60">
        <f t="shared" si="33"/>
        <v>1</v>
      </c>
    </row>
    <row r="7" spans="1:82" ht="17" x14ac:dyDescent="0.2">
      <c r="A7" s="60" t="str">
        <f t="shared" si="0"/>
        <v>R_2i5qSPGFL0MRhLj-P1</v>
      </c>
      <c r="B7" s="60" t="s">
        <v>927</v>
      </c>
      <c r="C7" s="60" t="str">
        <f>VLOOKUP($B7,'raw data'!$A:$JI,268,FALSE())</f>
        <v>CORAS-G1</v>
      </c>
      <c r="D7" s="60" t="str">
        <f t="shared" si="1"/>
        <v>CORAS</v>
      </c>
      <c r="E7" s="60" t="str">
        <f t="shared" si="2"/>
        <v>G1</v>
      </c>
      <c r="F7" s="60" t="s">
        <v>534</v>
      </c>
      <c r="G7" s="60" t="str">
        <f t="shared" si="3"/>
        <v>G1</v>
      </c>
      <c r="H7" s="62">
        <f>VLOOKUP($B7&amp;"-"&amp;$F7,'dataset cleaned'!$A:$BK,H$2,FALSE())/60</f>
        <v>13.695916666666667</v>
      </c>
      <c r="I7" s="61" t="str">
        <f>VLOOKUP($B7&amp;"-"&amp;$F7,'dataset cleaned'!$A:$BK,$H$2-2+I$2*3,FALSE())</f>
        <v>Minor</v>
      </c>
      <c r="J7" s="60"/>
      <c r="K7" s="60">
        <f>IF(ISNUMBER(SEARCH(IF($D7="Tabular",VLOOKUP($G7&amp;"-"&amp;I$3&amp;"-"&amp;K$2,'Compr. Q. - Online Banking'!$C:$I,7,FALSE()),VLOOKUP($G7&amp;"-"&amp;I$3&amp;"-"&amp;K$2,'Compr. Q. - Online Banking'!$C:$I,5,FALSE())), I7)),1,0)</f>
        <v>1</v>
      </c>
      <c r="L7" s="60">
        <f>IF(ISNUMBER(SEARCH(IF($D7="Tabular",VLOOKUP($G7&amp;"-"&amp;I$3&amp;"-"&amp;L$2,'Compr. Q. - Online Banking'!$C:$I,7,FALSE()),VLOOKUP($G7&amp;"-"&amp;I$3&amp;"-"&amp;L$2,'Compr. Q. - Online Banking'!$C:$I,5,FALSE())), I7)),1,0)</f>
        <v>0</v>
      </c>
      <c r="M7" s="60">
        <f>IF(ISNUMBER(SEARCH(IF($D7="Tabular",VLOOKUP($G7&amp;"-"&amp;I$3&amp;"-"&amp;M$2,'Compr. Q. - Online Banking'!$C:$I,7,FALSE()),VLOOKUP($G7&amp;"-"&amp;I$3&amp;"-"&amp;M$2,'Compr. Q. - Online Banking'!$C:$I,5,FALSE())), I7)),1,0)</f>
        <v>0</v>
      </c>
      <c r="N7" s="60">
        <f>IF(ISNUMBER(SEARCH(IF($D7="Tabular",VLOOKUP($G7&amp;"-"&amp;I$3&amp;"-"&amp;N$2,'Compr. Q. - Online Banking'!$C:$I,7,FALSE()),VLOOKUP($G7&amp;"-"&amp;I$3&amp;"-"&amp;N$2,'Compr. Q. - Online Banking'!$C:$I,5,FALSE())), I7)),1,0)</f>
        <v>0</v>
      </c>
      <c r="O7" s="60">
        <f t="shared" si="4"/>
        <v>1</v>
      </c>
      <c r="P7" s="60">
        <f t="shared" si="5"/>
        <v>1</v>
      </c>
      <c r="Q7" s="60">
        <f>IF($D7="Tabular",VLOOKUP($G7&amp;"-"&amp;I$3&amp;"-"&amp;"1",'Compr. Q. - Online Banking'!$C:$K,9,FALSE()),VLOOKUP($G7&amp;"-"&amp;I$3&amp;"-"&amp;"1",'Compr. Q. - Online Banking'!$C:$K,8,FALSE()))</f>
        <v>1</v>
      </c>
      <c r="R7" s="60">
        <f t="shared" si="6"/>
        <v>1</v>
      </c>
      <c r="S7" s="60">
        <f t="shared" si="7"/>
        <v>1</v>
      </c>
      <c r="T7" s="60">
        <f t="shared" si="8"/>
        <v>1</v>
      </c>
      <c r="U7" s="60" t="str">
        <f>VLOOKUP($B7&amp;"-"&amp;$F7,'dataset cleaned'!$A:$BK,$H$2-2+U$2*3,FALSE())</f>
        <v>Availability of service</v>
      </c>
      <c r="V7" s="60" t="s">
        <v>1133</v>
      </c>
      <c r="W7" s="60">
        <f>IF(ISNUMBER(SEARCH(IF($D7="Tabular",VLOOKUP($G7&amp;"-"&amp;U$3&amp;"-"&amp;W$2,'Compr. Q. - Online Banking'!$C:$I,7,FALSE()),VLOOKUP($G7&amp;"-"&amp;U$3&amp;"-"&amp;W$2,'Compr. Q. - Online Banking'!$C:$I,5,FALSE())), U7)),1,0)</f>
        <v>0</v>
      </c>
      <c r="X7" s="60">
        <f>IF(ISNUMBER(SEARCH(IF($D7="Tabular",VLOOKUP($G7&amp;"-"&amp;U$3&amp;"-"&amp;X$2,'Compr. Q. - Online Banking'!$C:$I,7,FALSE()),VLOOKUP($G7&amp;"-"&amp;U$3&amp;"-"&amp;X$2,'Compr. Q. - Online Banking'!$C:$I,5,FALSE())), U7)),1,0)</f>
        <v>1</v>
      </c>
      <c r="Y7" s="60">
        <f>IF(ISNUMBER(SEARCH(IF($D7="Tabular",VLOOKUP($G7&amp;"-"&amp;U$3&amp;"-"&amp;Y$2,'Compr. Q. - Online Banking'!$C:$I,7,FALSE()),VLOOKUP($G7&amp;"-"&amp;U$3&amp;"-"&amp;Y$2,'Compr. Q. - Online Banking'!$C:$I,5,FALSE())), U7)),1,0)</f>
        <v>0</v>
      </c>
      <c r="Z7" s="60">
        <f>IF(ISNUMBER(SEARCH(IF($D7="Tabular",VLOOKUP($G7&amp;"-"&amp;U$3&amp;"-"&amp;Z$2,'Compr. Q. - Online Banking'!$C:$I,7,FALSE()),VLOOKUP($G7&amp;"-"&amp;U$3&amp;"-"&amp;Z$2,'Compr. Q. - Online Banking'!$C:$I,5,FALSE())), U7)),1,0)</f>
        <v>0</v>
      </c>
      <c r="AA7" s="60">
        <f t="shared" si="9"/>
        <v>1</v>
      </c>
      <c r="AB7" s="60">
        <f t="shared" si="10"/>
        <v>1</v>
      </c>
      <c r="AC7" s="60">
        <f>IF($D7="Tabular",VLOOKUP($G7&amp;"-"&amp;U$3&amp;"-"&amp;"1",'Compr. Q. - Online Banking'!$C:$K,9,FALSE()),VLOOKUP($G7&amp;"-"&amp;U$3&amp;"-"&amp;"1",'Compr. Q. - Online Banking'!$C:$K,8,FALSE()))</f>
        <v>2</v>
      </c>
      <c r="AD7" s="60">
        <f t="shared" si="11"/>
        <v>1</v>
      </c>
      <c r="AE7" s="60">
        <f t="shared" si="12"/>
        <v>0.5</v>
      </c>
      <c r="AF7" s="60">
        <f t="shared" si="13"/>
        <v>0.66666666666666663</v>
      </c>
      <c r="AG7" s="60" t="str">
        <f>VLOOKUP($B7&amp;"-"&amp;$F7,'dataset cleaned'!$A:$BK,$H$2-2+AG$2*3,FALSE())</f>
        <v>Conduct regular searches for fake apps,Regularly inform customers about security best practices,Strengthen authentication of transaction in web application</v>
      </c>
      <c r="AH7" s="60"/>
      <c r="AI7" s="60">
        <f>IF(ISNUMBER(SEARCH(IF($D7="Tabular",VLOOKUP($G7&amp;"-"&amp;AG$3&amp;"-"&amp;AI$2,'Compr. Q. - Online Banking'!$C:$I,7,FALSE()),VLOOKUP($G7&amp;"-"&amp;AG$3&amp;"-"&amp;AI$2,'Compr. Q. - Online Banking'!$C:$I,5,FALSE())), AG7)),1,0)</f>
        <v>1</v>
      </c>
      <c r="AJ7" s="60">
        <f>IF(ISNUMBER(SEARCH(IF($D7="Tabular",VLOOKUP($G7&amp;"-"&amp;AG$3&amp;"-"&amp;AJ$2,'Compr. Q. - Online Banking'!$C:$I,7,FALSE()),VLOOKUP($G7&amp;"-"&amp;AG$3&amp;"-"&amp;AJ$2,'Compr. Q. - Online Banking'!$C:$I,5,FALSE())), AG7)),1,0)</f>
        <v>1</v>
      </c>
      <c r="AK7" s="60">
        <f>IF(ISNUMBER(SEARCH(IF($D7="Tabular",VLOOKUP($G7&amp;"-"&amp;AG$3&amp;"-"&amp;AK$2,'Compr. Q. - Online Banking'!$C:$I,7,FALSE()),VLOOKUP($G7&amp;"-"&amp;AG$3&amp;"-"&amp;AK$2,'Compr. Q. - Online Banking'!$C:$I,5,FALSE())), AG7)),1,0)</f>
        <v>1</v>
      </c>
      <c r="AL7" s="60">
        <f>IF(ISNUMBER(SEARCH(IF($D7="Tabular",VLOOKUP($G7&amp;"-"&amp;AG$3&amp;"-"&amp;AL$2,'Compr. Q. - Online Banking'!$C:$I,7,FALSE()),VLOOKUP($G7&amp;"-"&amp;AG$3&amp;"-"&amp;AL$2,'Compr. Q. - Online Banking'!$C:$I,5,FALSE())), AG7)),1,0)</f>
        <v>0</v>
      </c>
      <c r="AM7" s="60">
        <f t="shared" si="14"/>
        <v>3</v>
      </c>
      <c r="AN7" s="60">
        <f t="shared" si="15"/>
        <v>3</v>
      </c>
      <c r="AO7" s="60">
        <f>IF($D7="Tabular",VLOOKUP($G7&amp;"-"&amp;AG$3&amp;"-"&amp;"1",'Compr. Q. - Online Banking'!$C:$K,9,FALSE()),VLOOKUP($G7&amp;"-"&amp;AG$3&amp;"-"&amp;"1",'Compr. Q. - Online Banking'!$C:$K,8,FALSE()))</f>
        <v>3</v>
      </c>
      <c r="AP7" s="60">
        <f t="shared" si="16"/>
        <v>1</v>
      </c>
      <c r="AQ7" s="60">
        <f t="shared" si="17"/>
        <v>1</v>
      </c>
      <c r="AR7" s="60">
        <f t="shared" si="18"/>
        <v>1</v>
      </c>
      <c r="AS7" s="60" t="str">
        <f>VLOOKUP($B7&amp;"-"&amp;$F7,'dataset cleaned'!$A:$BK,$H$2-2+AS$2*3,FALSE())</f>
        <v>Severe</v>
      </c>
      <c r="AT7" s="60"/>
      <c r="AU7" s="60">
        <f>IF(ISNUMBER(SEARCH(IF($D7="Tabular",VLOOKUP($G7&amp;"-"&amp;AS$3&amp;"-"&amp;AU$2,'Compr. Q. - Online Banking'!$C:$I,7,FALSE()),VLOOKUP($G7&amp;"-"&amp;AS$3&amp;"-"&amp;AU$2,'Compr. Q. - Online Banking'!$C:$I,5,FALSE())), AS7)),1,0)</f>
        <v>1</v>
      </c>
      <c r="AV7" s="60">
        <f>IF(ISNUMBER(SEARCH(IF($D7="Tabular",VLOOKUP($G7&amp;"-"&amp;AS$3&amp;"-"&amp;AV$2,'Compr. Q. - Online Banking'!$C:$I,7,FALSE()),VLOOKUP($G7&amp;"-"&amp;AS$3&amp;"-"&amp;AV$2,'Compr. Q. - Online Banking'!$C:$I,5,FALSE())), AS7)),1,0)</f>
        <v>0</v>
      </c>
      <c r="AW7" s="60">
        <f>IF(ISNUMBER(SEARCH(IF($D7="Tabular",VLOOKUP($G7&amp;"-"&amp;AS$3&amp;"-"&amp;AW$2,'Compr. Q. - Online Banking'!$C:$I,7,FALSE()),VLOOKUP($G7&amp;"-"&amp;AS$3&amp;"-"&amp;AW$2,'Compr. Q. - Online Banking'!$C:$I,5,FALSE())), AS7)),1,0)</f>
        <v>0</v>
      </c>
      <c r="AX7" s="60">
        <f>IF(ISNUMBER(SEARCH(IF($D7="Tabular",VLOOKUP($G7&amp;"-"&amp;AS$3&amp;"-"&amp;AX$2,'Compr. Q. - Online Banking'!$C:$I,7,FALSE()),VLOOKUP($G7&amp;"-"&amp;AS$3&amp;"-"&amp;AX$2,'Compr. Q. - Online Banking'!$C:$I,5,FALSE())), AS7)),1,0)</f>
        <v>0</v>
      </c>
      <c r="AY7" s="60">
        <f t="shared" si="19"/>
        <v>1</v>
      </c>
      <c r="AZ7" s="60">
        <f t="shared" si="20"/>
        <v>1</v>
      </c>
      <c r="BA7" s="60">
        <f>IF($D7="Tabular",VLOOKUP($G7&amp;"-"&amp;AS$3&amp;"-"&amp;"1",'Compr. Q. - Online Banking'!$C:$K,9,FALSE()),VLOOKUP($G7&amp;"-"&amp;AS$3&amp;"-"&amp;"1",'Compr. Q. - Online Banking'!$C:$K,8,FALSE()))</f>
        <v>1</v>
      </c>
      <c r="BB7" s="60">
        <f t="shared" si="21"/>
        <v>1</v>
      </c>
      <c r="BC7" s="60">
        <f t="shared" si="22"/>
        <v>1</v>
      </c>
      <c r="BD7" s="60">
        <f t="shared" si="23"/>
        <v>1</v>
      </c>
      <c r="BE7" s="60" t="str">
        <f>VLOOKUP($B7&amp;"-"&amp;$F7,'dataset cleaned'!$A:$BK,$H$2-2+BE$2*3,FALSE())</f>
        <v>Online banking service goes down,Unauthorized transaction via web application</v>
      </c>
      <c r="BF7" s="60"/>
      <c r="BG7" s="60">
        <f>IF(ISNUMBER(SEARCH(IF($D7="Tabular",VLOOKUP($G7&amp;"-"&amp;BE$3&amp;"-"&amp;BG$2,'Compr. Q. - Online Banking'!$C:$I,7,FALSE()),VLOOKUP($G7&amp;"-"&amp;BE$3&amp;"-"&amp;BG$2,'Compr. Q. - Online Banking'!$C:$I,5,FALSE())), BE7)),1,0)</f>
        <v>1</v>
      </c>
      <c r="BH7" s="60">
        <f>IF(ISNUMBER(SEARCH(IF($D7="Tabular",VLOOKUP($G7&amp;"-"&amp;BE$3&amp;"-"&amp;BH$2,'Compr. Q. - Online Banking'!$C:$I,7,FALSE()),VLOOKUP($G7&amp;"-"&amp;BE$3&amp;"-"&amp;BH$2,'Compr. Q. - Online Banking'!$C:$I,5,FALSE())), BE7)),1,0)</f>
        <v>1</v>
      </c>
      <c r="BI7" s="60">
        <f>IF(ISNUMBER(SEARCH(IF($D7="Tabular",VLOOKUP($G7&amp;"-"&amp;BE$3&amp;"-"&amp;BI$2,'Compr. Q. - Online Banking'!$C:$I,7,FALSE()),VLOOKUP($G7&amp;"-"&amp;BE$3&amp;"-"&amp;BI$2,'Compr. Q. - Online Banking'!$C:$I,5,FALSE())), BE7)),1,0)</f>
        <v>0</v>
      </c>
      <c r="BJ7" s="60">
        <f>IF(ISNUMBER(SEARCH(IF($D7="Tabular",VLOOKUP($G7&amp;"-"&amp;BE$3&amp;"-"&amp;BJ$2,'Compr. Q. - Online Banking'!$C:$I,7,FALSE()),VLOOKUP($G7&amp;"-"&amp;BE$3&amp;"-"&amp;BJ$2,'Compr. Q. - Online Banking'!$C:$I,5,FALSE())), BE7)),1,0)</f>
        <v>0</v>
      </c>
      <c r="BK7" s="60">
        <f t="shared" si="24"/>
        <v>2</v>
      </c>
      <c r="BL7" s="60">
        <f t="shared" si="25"/>
        <v>2</v>
      </c>
      <c r="BM7" s="60">
        <f>IF($D7="Tabular",VLOOKUP($G7&amp;"-"&amp;BE$3&amp;"-"&amp;"1",'Compr. Q. - Online Banking'!$C:$K,9,FALSE()),VLOOKUP($G7&amp;"-"&amp;BE$3&amp;"-"&amp;"1",'Compr. Q. - Online Banking'!$C:$K,8,FALSE()))</f>
        <v>2</v>
      </c>
      <c r="BN7" s="60">
        <f t="shared" si="26"/>
        <v>1</v>
      </c>
      <c r="BO7" s="60">
        <f t="shared" si="27"/>
        <v>1</v>
      </c>
      <c r="BP7" s="60">
        <f t="shared" si="28"/>
        <v>1</v>
      </c>
      <c r="BQ7" s="61" t="str">
        <f>VLOOKUP($B7&amp;"-"&amp;$F7,'dataset cleaned'!$A:$BK,$H$2-2+BQ$2*3,FALSE())</f>
        <v>Minor</v>
      </c>
      <c r="BR7" s="60"/>
      <c r="BS7" s="60">
        <f>IF(ISNUMBER(SEARCH(IF($D7="Tabular",VLOOKUP($G7&amp;"-"&amp;BQ$3&amp;"-"&amp;BS$2,'Compr. Q. - Online Banking'!$C:$I,7,FALSE()),VLOOKUP($G7&amp;"-"&amp;BQ$3&amp;"-"&amp;BS$2,'Compr. Q. - Online Banking'!$C:$I,5,FALSE())), BQ7)),1,0)</f>
        <v>1</v>
      </c>
      <c r="BT7" s="60">
        <f>IF(ISNUMBER(SEARCH(IF($D7="Tabular",VLOOKUP($G7&amp;"-"&amp;BQ$3&amp;"-"&amp;BT$2,'Compr. Q. - Online Banking'!$C:$I,7,FALSE()),VLOOKUP($G7&amp;"-"&amp;BQ$3&amp;"-"&amp;BT$2,'Compr. Q. - Online Banking'!$C:$I,5,FALSE())), BQ7)),1,0)</f>
        <v>0</v>
      </c>
      <c r="BU7" s="60">
        <f>IF(ISNUMBER(SEARCH(IF($D7="Tabular",VLOOKUP($G7&amp;"-"&amp;BQ$3&amp;"-"&amp;BU$2,'Compr. Q. - Online Banking'!$C:$I,7,FALSE()),VLOOKUP($G7&amp;"-"&amp;BQ$3&amp;"-"&amp;BU$2,'Compr. Q. - Online Banking'!$C:$I,5,FALSE())), BQ7)),1,0)</f>
        <v>0</v>
      </c>
      <c r="BV7" s="60">
        <f>IF(ISNUMBER(SEARCH(IF($D7="Tabular",VLOOKUP($G7&amp;"-"&amp;BQ$3&amp;"-"&amp;BV$2,'Compr. Q. - Online Banking'!$C:$I,7,FALSE()),VLOOKUP($G7&amp;"-"&amp;BQ$3&amp;"-"&amp;BV$2,'Compr. Q. - Online Banking'!$C:$I,5,FALSE())), BQ7)),1,0)</f>
        <v>0</v>
      </c>
      <c r="BW7" s="60">
        <f t="shared" si="29"/>
        <v>1</v>
      </c>
      <c r="BX7" s="60">
        <f t="shared" si="30"/>
        <v>1</v>
      </c>
      <c r="BY7" s="60">
        <f>IF($D7="Tabular",VLOOKUP($G7&amp;"-"&amp;BQ$3&amp;"-"&amp;"1",'Compr. Q. - Online Banking'!$C:$K,9,FALSE()),VLOOKUP($G7&amp;"-"&amp;BQ$3&amp;"-"&amp;"1",'Compr. Q. - Online Banking'!$C:$K,8,FALSE()))</f>
        <v>1</v>
      </c>
      <c r="BZ7" s="60">
        <f t="shared" si="31"/>
        <v>1</v>
      </c>
      <c r="CA7" s="60">
        <f t="shared" si="32"/>
        <v>1</v>
      </c>
      <c r="CB7" s="60">
        <f t="shared" si="33"/>
        <v>1</v>
      </c>
    </row>
    <row r="8" spans="1:82" ht="34" x14ac:dyDescent="0.2">
      <c r="A8" s="60" t="str">
        <f t="shared" si="0"/>
        <v>R_3EQe6iHBD6g9X1i-P1</v>
      </c>
      <c r="B8" s="60" t="s">
        <v>676</v>
      </c>
      <c r="C8" s="60" t="str">
        <f>VLOOKUP($B8,'raw data'!$A:$JI,268,FALSE())</f>
        <v>CORAS-G1</v>
      </c>
      <c r="D8" s="60" t="str">
        <f t="shared" si="1"/>
        <v>CORAS</v>
      </c>
      <c r="E8" s="60" t="str">
        <f t="shared" si="2"/>
        <v>G1</v>
      </c>
      <c r="F8" s="60" t="s">
        <v>534</v>
      </c>
      <c r="G8" s="60" t="str">
        <f t="shared" si="3"/>
        <v>G1</v>
      </c>
      <c r="H8" s="62">
        <f>VLOOKUP($B8&amp;"-"&amp;$F8,'dataset cleaned'!$A:$BK,H$2,FALSE())/60</f>
        <v>10.424316666666666</v>
      </c>
      <c r="I8" s="61" t="str">
        <f>VLOOKUP($B8&amp;"-"&amp;$F8,'dataset cleaned'!$A:$BK,$H$2-2+I$2*3,FALSE())</f>
        <v>Minor</v>
      </c>
      <c r="J8" s="60"/>
      <c r="K8" s="60">
        <f>IF(ISNUMBER(SEARCH(IF($D8="Tabular",VLOOKUP($G8&amp;"-"&amp;I$3&amp;"-"&amp;K$2,'Compr. Q. - Online Banking'!$C:$I,7,FALSE()),VLOOKUP($G8&amp;"-"&amp;I$3&amp;"-"&amp;K$2,'Compr. Q. - Online Banking'!$C:$I,5,FALSE())), I8)),1,0)</f>
        <v>1</v>
      </c>
      <c r="L8" s="60">
        <f>IF(ISNUMBER(SEARCH(IF($D8="Tabular",VLOOKUP($G8&amp;"-"&amp;I$3&amp;"-"&amp;L$2,'Compr. Q. - Online Banking'!$C:$I,7,FALSE()),VLOOKUP($G8&amp;"-"&amp;I$3&amp;"-"&amp;L$2,'Compr. Q. - Online Banking'!$C:$I,5,FALSE())), I8)),1,0)</f>
        <v>0</v>
      </c>
      <c r="M8" s="60">
        <f>IF(ISNUMBER(SEARCH(IF($D8="Tabular",VLOOKUP($G8&amp;"-"&amp;I$3&amp;"-"&amp;M$2,'Compr. Q. - Online Banking'!$C:$I,7,FALSE()),VLOOKUP($G8&amp;"-"&amp;I$3&amp;"-"&amp;M$2,'Compr. Q. - Online Banking'!$C:$I,5,FALSE())), I8)),1,0)</f>
        <v>0</v>
      </c>
      <c r="N8" s="60">
        <f>IF(ISNUMBER(SEARCH(IF($D8="Tabular",VLOOKUP($G8&amp;"-"&amp;I$3&amp;"-"&amp;N$2,'Compr. Q. - Online Banking'!$C:$I,7,FALSE()),VLOOKUP($G8&amp;"-"&amp;I$3&amp;"-"&amp;N$2,'Compr. Q. - Online Banking'!$C:$I,5,FALSE())), I8)),1,0)</f>
        <v>0</v>
      </c>
      <c r="O8" s="60">
        <f t="shared" si="4"/>
        <v>1</v>
      </c>
      <c r="P8" s="60">
        <f t="shared" si="5"/>
        <v>1</v>
      </c>
      <c r="Q8" s="60">
        <f>IF($D8="Tabular",VLOOKUP($G8&amp;"-"&amp;I$3&amp;"-"&amp;"1",'Compr. Q. - Online Banking'!$C:$K,9,FALSE()),VLOOKUP($G8&amp;"-"&amp;I$3&amp;"-"&amp;"1",'Compr. Q. - Online Banking'!$C:$K,8,FALSE()))</f>
        <v>1</v>
      </c>
      <c r="R8" s="60">
        <f t="shared" si="6"/>
        <v>1</v>
      </c>
      <c r="S8" s="60">
        <f t="shared" si="7"/>
        <v>1</v>
      </c>
      <c r="T8" s="60">
        <f t="shared" si="8"/>
        <v>1</v>
      </c>
      <c r="U8" s="61" t="str">
        <f>VLOOKUP($B8&amp;"-"&amp;$F8,'dataset cleaned'!$A:$BK,$H$2-2+U$2*3,FALSE())</f>
        <v>Availability of service,Integrity of account data</v>
      </c>
      <c r="V8" s="60"/>
      <c r="W8" s="60">
        <f>IF(ISNUMBER(SEARCH(IF($D8="Tabular",VLOOKUP($G8&amp;"-"&amp;U$3&amp;"-"&amp;W$2,'Compr. Q. - Online Banking'!$C:$I,7,FALSE()),VLOOKUP($G8&amp;"-"&amp;U$3&amp;"-"&amp;W$2,'Compr. Q. - Online Banking'!$C:$I,5,FALSE())), U8)),1,0)</f>
        <v>1</v>
      </c>
      <c r="X8" s="60">
        <f>IF(ISNUMBER(SEARCH(IF($D8="Tabular",VLOOKUP($G8&amp;"-"&amp;U$3&amp;"-"&amp;X$2,'Compr. Q. - Online Banking'!$C:$I,7,FALSE()),VLOOKUP($G8&amp;"-"&amp;U$3&amp;"-"&amp;X$2,'Compr. Q. - Online Banking'!$C:$I,5,FALSE())), U8)),1,0)</f>
        <v>1</v>
      </c>
      <c r="Y8" s="60">
        <f>IF(ISNUMBER(SEARCH(IF($D8="Tabular",VLOOKUP($G8&amp;"-"&amp;U$3&amp;"-"&amp;Y$2,'Compr. Q. - Online Banking'!$C:$I,7,FALSE()),VLOOKUP($G8&amp;"-"&amp;U$3&amp;"-"&amp;Y$2,'Compr. Q. - Online Banking'!$C:$I,5,FALSE())), U8)),1,0)</f>
        <v>0</v>
      </c>
      <c r="Z8" s="60">
        <f>IF(ISNUMBER(SEARCH(IF($D8="Tabular",VLOOKUP($G8&amp;"-"&amp;U$3&amp;"-"&amp;Z$2,'Compr. Q. - Online Banking'!$C:$I,7,FALSE()),VLOOKUP($G8&amp;"-"&amp;U$3&amp;"-"&amp;Z$2,'Compr. Q. - Online Banking'!$C:$I,5,FALSE())), U8)),1,0)</f>
        <v>0</v>
      </c>
      <c r="AA8" s="60">
        <f t="shared" si="9"/>
        <v>2</v>
      </c>
      <c r="AB8" s="60">
        <f t="shared" si="10"/>
        <v>2</v>
      </c>
      <c r="AC8" s="60">
        <f>IF($D8="Tabular",VLOOKUP($G8&amp;"-"&amp;U$3&amp;"-"&amp;"1",'Compr. Q. - Online Banking'!$C:$K,9,FALSE()),VLOOKUP($G8&amp;"-"&amp;U$3&amp;"-"&amp;"1",'Compr. Q. - Online Banking'!$C:$K,8,FALSE()))</f>
        <v>2</v>
      </c>
      <c r="AD8" s="60">
        <f t="shared" si="11"/>
        <v>1</v>
      </c>
      <c r="AE8" s="60">
        <f t="shared" si="12"/>
        <v>1</v>
      </c>
      <c r="AF8" s="60">
        <f t="shared" si="13"/>
        <v>1</v>
      </c>
      <c r="AG8" s="61" t="str">
        <f>VLOOKUP($B8&amp;"-"&amp;$F8,'dataset cleaned'!$A:$BK,$H$2-2+AG$2*3,FALSE())</f>
        <v>Conduct regular searches for fake apps,Regularly inform customers about security best practices</v>
      </c>
      <c r="AH8" s="60" t="s">
        <v>1204</v>
      </c>
      <c r="AI8" s="60">
        <f>IF(ISNUMBER(SEARCH(IF($D8="Tabular",VLOOKUP($G8&amp;"-"&amp;AG$3&amp;"-"&amp;AI$2,'Compr. Q. - Online Banking'!$C:$I,7,FALSE()),VLOOKUP($G8&amp;"-"&amp;AG$3&amp;"-"&amp;AI$2,'Compr. Q. - Online Banking'!$C:$I,5,FALSE())), AG8)),1,0)</f>
        <v>1</v>
      </c>
      <c r="AJ8" s="60">
        <f>IF(ISNUMBER(SEARCH(IF($D8="Tabular",VLOOKUP($G8&amp;"-"&amp;AG$3&amp;"-"&amp;AJ$2,'Compr. Q. - Online Banking'!$C:$I,7,FALSE()),VLOOKUP($G8&amp;"-"&amp;AG$3&amp;"-"&amp;AJ$2,'Compr. Q. - Online Banking'!$C:$I,5,FALSE())), AG8)),1,0)</f>
        <v>0</v>
      </c>
      <c r="AK8" s="60">
        <f>IF(ISNUMBER(SEARCH(IF($D8="Tabular",VLOOKUP($G8&amp;"-"&amp;AG$3&amp;"-"&amp;AK$2,'Compr. Q. - Online Banking'!$C:$I,7,FALSE()),VLOOKUP($G8&amp;"-"&amp;AG$3&amp;"-"&amp;AK$2,'Compr. Q. - Online Banking'!$C:$I,5,FALSE())), AG8)),1,0)</f>
        <v>1</v>
      </c>
      <c r="AL8" s="60">
        <f>IF(ISNUMBER(SEARCH(IF($D8="Tabular",VLOOKUP($G8&amp;"-"&amp;AG$3&amp;"-"&amp;AL$2,'Compr. Q. - Online Banking'!$C:$I,7,FALSE()),VLOOKUP($G8&amp;"-"&amp;AG$3&amp;"-"&amp;AL$2,'Compr. Q. - Online Banking'!$C:$I,5,FALSE())), AG8)),1,0)</f>
        <v>0</v>
      </c>
      <c r="AM8" s="60">
        <f t="shared" si="14"/>
        <v>2</v>
      </c>
      <c r="AN8" s="60">
        <f t="shared" si="15"/>
        <v>2</v>
      </c>
      <c r="AO8" s="60">
        <f>IF($D8="Tabular",VLOOKUP($G8&amp;"-"&amp;AG$3&amp;"-"&amp;"1",'Compr. Q. - Online Banking'!$C:$K,9,FALSE()),VLOOKUP($G8&amp;"-"&amp;AG$3&amp;"-"&amp;"1",'Compr. Q. - Online Banking'!$C:$K,8,FALSE()))</f>
        <v>3</v>
      </c>
      <c r="AP8" s="60">
        <f t="shared" si="16"/>
        <v>1</v>
      </c>
      <c r="AQ8" s="60">
        <f t="shared" si="17"/>
        <v>0.66666666666666663</v>
      </c>
      <c r="AR8" s="60">
        <f t="shared" si="18"/>
        <v>0.8</v>
      </c>
      <c r="AS8" s="60" t="str">
        <f>VLOOKUP($B8&amp;"-"&amp;$F8,'dataset cleaned'!$A:$BK,$H$2-2+AS$2*3,FALSE())</f>
        <v>Severe</v>
      </c>
      <c r="AT8" s="60"/>
      <c r="AU8" s="60">
        <f>IF(ISNUMBER(SEARCH(IF($D8="Tabular",VLOOKUP($G8&amp;"-"&amp;AS$3&amp;"-"&amp;AU$2,'Compr. Q. - Online Banking'!$C:$I,7,FALSE()),VLOOKUP($G8&amp;"-"&amp;AS$3&amp;"-"&amp;AU$2,'Compr. Q. - Online Banking'!$C:$I,5,FALSE())), AS8)),1,0)</f>
        <v>1</v>
      </c>
      <c r="AV8" s="60">
        <f>IF(ISNUMBER(SEARCH(IF($D8="Tabular",VLOOKUP($G8&amp;"-"&amp;AS$3&amp;"-"&amp;AV$2,'Compr. Q. - Online Banking'!$C:$I,7,FALSE()),VLOOKUP($G8&amp;"-"&amp;AS$3&amp;"-"&amp;AV$2,'Compr. Q. - Online Banking'!$C:$I,5,FALSE())), AS8)),1,0)</f>
        <v>0</v>
      </c>
      <c r="AW8" s="60">
        <f>IF(ISNUMBER(SEARCH(IF($D8="Tabular",VLOOKUP($G8&amp;"-"&amp;AS$3&amp;"-"&amp;AW$2,'Compr. Q. - Online Banking'!$C:$I,7,FALSE()),VLOOKUP($G8&amp;"-"&amp;AS$3&amp;"-"&amp;AW$2,'Compr. Q. - Online Banking'!$C:$I,5,FALSE())), AS8)),1,0)</f>
        <v>0</v>
      </c>
      <c r="AX8" s="60">
        <f>IF(ISNUMBER(SEARCH(IF($D8="Tabular",VLOOKUP($G8&amp;"-"&amp;AS$3&amp;"-"&amp;AX$2,'Compr. Q. - Online Banking'!$C:$I,7,FALSE()),VLOOKUP($G8&amp;"-"&amp;AS$3&amp;"-"&amp;AX$2,'Compr. Q. - Online Banking'!$C:$I,5,FALSE())), AS8)),1,0)</f>
        <v>0</v>
      </c>
      <c r="AY8" s="60">
        <f t="shared" si="19"/>
        <v>1</v>
      </c>
      <c r="AZ8" s="60">
        <f t="shared" si="20"/>
        <v>1</v>
      </c>
      <c r="BA8" s="60">
        <f>IF($D8="Tabular",VLOOKUP($G8&amp;"-"&amp;AS$3&amp;"-"&amp;"1",'Compr. Q. - Online Banking'!$C:$K,9,FALSE()),VLOOKUP($G8&amp;"-"&amp;AS$3&amp;"-"&amp;"1",'Compr. Q. - Online Banking'!$C:$K,8,FALSE()))</f>
        <v>1</v>
      </c>
      <c r="BB8" s="60">
        <f t="shared" si="21"/>
        <v>1</v>
      </c>
      <c r="BC8" s="60">
        <f t="shared" si="22"/>
        <v>1</v>
      </c>
      <c r="BD8" s="60">
        <f t="shared" si="23"/>
        <v>1</v>
      </c>
      <c r="BE8" s="60" t="str">
        <f>VLOOKUP($B8&amp;"-"&amp;$F8,'dataset cleaned'!$A:$BK,$H$2-2+BE$2*3,FALSE())</f>
        <v>Online banking service goes down,Unauthorized transaction via web application</v>
      </c>
      <c r="BF8" s="60"/>
      <c r="BG8" s="60">
        <f>IF(ISNUMBER(SEARCH(IF($D8="Tabular",VLOOKUP($G8&amp;"-"&amp;BE$3&amp;"-"&amp;BG$2,'Compr. Q. - Online Banking'!$C:$I,7,FALSE()),VLOOKUP($G8&amp;"-"&amp;BE$3&amp;"-"&amp;BG$2,'Compr. Q. - Online Banking'!$C:$I,5,FALSE())), BE8)),1,0)</f>
        <v>1</v>
      </c>
      <c r="BH8" s="60">
        <f>IF(ISNUMBER(SEARCH(IF($D8="Tabular",VLOOKUP($G8&amp;"-"&amp;BE$3&amp;"-"&amp;BH$2,'Compr. Q. - Online Banking'!$C:$I,7,FALSE()),VLOOKUP($G8&amp;"-"&amp;BE$3&amp;"-"&amp;BH$2,'Compr. Q. - Online Banking'!$C:$I,5,FALSE())), BE8)),1,0)</f>
        <v>1</v>
      </c>
      <c r="BI8" s="60">
        <f>IF(ISNUMBER(SEARCH(IF($D8="Tabular",VLOOKUP($G8&amp;"-"&amp;BE$3&amp;"-"&amp;BI$2,'Compr. Q. - Online Banking'!$C:$I,7,FALSE()),VLOOKUP($G8&amp;"-"&amp;BE$3&amp;"-"&amp;BI$2,'Compr. Q. - Online Banking'!$C:$I,5,FALSE())), BE8)),1,0)</f>
        <v>0</v>
      </c>
      <c r="BJ8" s="60">
        <f>IF(ISNUMBER(SEARCH(IF($D8="Tabular",VLOOKUP($G8&amp;"-"&amp;BE$3&amp;"-"&amp;BJ$2,'Compr. Q. - Online Banking'!$C:$I,7,FALSE()),VLOOKUP($G8&amp;"-"&amp;BE$3&amp;"-"&amp;BJ$2,'Compr. Q. - Online Banking'!$C:$I,5,FALSE())), BE8)),1,0)</f>
        <v>0</v>
      </c>
      <c r="BK8" s="60">
        <f t="shared" si="24"/>
        <v>2</v>
      </c>
      <c r="BL8" s="60">
        <f t="shared" si="25"/>
        <v>2</v>
      </c>
      <c r="BM8" s="60">
        <f>IF($D8="Tabular",VLOOKUP($G8&amp;"-"&amp;BE$3&amp;"-"&amp;"1",'Compr. Q. - Online Banking'!$C:$K,9,FALSE()),VLOOKUP($G8&amp;"-"&amp;BE$3&amp;"-"&amp;"1",'Compr. Q. - Online Banking'!$C:$K,8,FALSE()))</f>
        <v>2</v>
      </c>
      <c r="BN8" s="60">
        <f t="shared" si="26"/>
        <v>1</v>
      </c>
      <c r="BO8" s="60">
        <f t="shared" si="27"/>
        <v>1</v>
      </c>
      <c r="BP8" s="60">
        <f t="shared" si="28"/>
        <v>1</v>
      </c>
      <c r="BQ8" s="61" t="str">
        <f>VLOOKUP($B8&amp;"-"&amp;$F8,'dataset cleaned'!$A:$BK,$H$2-2+BQ$2*3,FALSE())</f>
        <v>Minor</v>
      </c>
      <c r="BR8" s="60"/>
      <c r="BS8" s="60">
        <f>IF(ISNUMBER(SEARCH(IF($D8="Tabular",VLOOKUP($G8&amp;"-"&amp;BQ$3&amp;"-"&amp;BS$2,'Compr. Q. - Online Banking'!$C:$I,7,FALSE()),VLOOKUP($G8&amp;"-"&amp;BQ$3&amp;"-"&amp;BS$2,'Compr. Q. - Online Banking'!$C:$I,5,FALSE())), BQ8)),1,0)</f>
        <v>1</v>
      </c>
      <c r="BT8" s="60">
        <f>IF(ISNUMBER(SEARCH(IF($D8="Tabular",VLOOKUP($G8&amp;"-"&amp;BQ$3&amp;"-"&amp;BT$2,'Compr. Q. - Online Banking'!$C:$I,7,FALSE()),VLOOKUP($G8&amp;"-"&amp;BQ$3&amp;"-"&amp;BT$2,'Compr. Q. - Online Banking'!$C:$I,5,FALSE())), BQ8)),1,0)</f>
        <v>0</v>
      </c>
      <c r="BU8" s="60">
        <f>IF(ISNUMBER(SEARCH(IF($D8="Tabular",VLOOKUP($G8&amp;"-"&amp;BQ$3&amp;"-"&amp;BU$2,'Compr. Q. - Online Banking'!$C:$I,7,FALSE()),VLOOKUP($G8&amp;"-"&amp;BQ$3&amp;"-"&amp;BU$2,'Compr. Q. - Online Banking'!$C:$I,5,FALSE())), BQ8)),1,0)</f>
        <v>0</v>
      </c>
      <c r="BV8" s="60">
        <f>IF(ISNUMBER(SEARCH(IF($D8="Tabular",VLOOKUP($G8&amp;"-"&amp;BQ$3&amp;"-"&amp;BV$2,'Compr. Q. - Online Banking'!$C:$I,7,FALSE()),VLOOKUP($G8&amp;"-"&amp;BQ$3&amp;"-"&amp;BV$2,'Compr. Q. - Online Banking'!$C:$I,5,FALSE())), BQ8)),1,0)</f>
        <v>0</v>
      </c>
      <c r="BW8" s="60">
        <f t="shared" si="29"/>
        <v>1</v>
      </c>
      <c r="BX8" s="60">
        <f t="shared" si="30"/>
        <v>1</v>
      </c>
      <c r="BY8" s="60">
        <f>IF($D8="Tabular",VLOOKUP($G8&amp;"-"&amp;BQ$3&amp;"-"&amp;"1",'Compr. Q. - Online Banking'!$C:$K,9,FALSE()),VLOOKUP($G8&amp;"-"&amp;BQ$3&amp;"-"&amp;"1",'Compr. Q. - Online Banking'!$C:$K,8,FALSE()))</f>
        <v>1</v>
      </c>
      <c r="BZ8" s="60">
        <f t="shared" si="31"/>
        <v>1</v>
      </c>
      <c r="CA8" s="60">
        <f t="shared" si="32"/>
        <v>1</v>
      </c>
      <c r="CB8" s="60">
        <f t="shared" si="33"/>
        <v>1</v>
      </c>
    </row>
    <row r="9" spans="1:82" ht="17" x14ac:dyDescent="0.2">
      <c r="A9" s="60" t="str">
        <f t="shared" si="0"/>
        <v>R_PFfVlu4kmGXBRrH-P1</v>
      </c>
      <c r="B9" s="60" t="s">
        <v>1059</v>
      </c>
      <c r="C9" s="60" t="str">
        <f>VLOOKUP($B9,'raw data'!$A:$JI,268,FALSE())</f>
        <v>CORAS-G1</v>
      </c>
      <c r="D9" s="60" t="str">
        <f t="shared" si="1"/>
        <v>CORAS</v>
      </c>
      <c r="E9" s="60" t="str">
        <f t="shared" si="2"/>
        <v>G1</v>
      </c>
      <c r="F9" s="60" t="s">
        <v>534</v>
      </c>
      <c r="G9" s="60" t="str">
        <f t="shared" si="3"/>
        <v>G1</v>
      </c>
      <c r="H9" s="62">
        <f>VLOOKUP($B9&amp;"-"&amp;$F9,'dataset cleaned'!$A:$BK,H$2,FALSE())/60</f>
        <v>12.112583333333333</v>
      </c>
      <c r="I9" s="61" t="str">
        <f>VLOOKUP($B9&amp;"-"&amp;$F9,'dataset cleaned'!$A:$BK,$H$2-2+I$2*3,FALSE())</f>
        <v>Minor</v>
      </c>
      <c r="J9" s="60"/>
      <c r="K9" s="60">
        <f>IF(ISNUMBER(SEARCH(IF($D9="Tabular",VLOOKUP($G9&amp;"-"&amp;I$3&amp;"-"&amp;K$2,'Compr. Q. - Online Banking'!$C:$I,7,FALSE()),VLOOKUP($G9&amp;"-"&amp;I$3&amp;"-"&amp;K$2,'Compr. Q. - Online Banking'!$C:$I,5,FALSE())), I9)),1,0)</f>
        <v>1</v>
      </c>
      <c r="L9" s="60">
        <f>IF(ISNUMBER(SEARCH(IF($D9="Tabular",VLOOKUP($G9&amp;"-"&amp;I$3&amp;"-"&amp;L$2,'Compr. Q. - Online Banking'!$C:$I,7,FALSE()),VLOOKUP($G9&amp;"-"&amp;I$3&amp;"-"&amp;L$2,'Compr. Q. - Online Banking'!$C:$I,5,FALSE())), I9)),1,0)</f>
        <v>0</v>
      </c>
      <c r="M9" s="60">
        <f>IF(ISNUMBER(SEARCH(IF($D9="Tabular",VLOOKUP($G9&amp;"-"&amp;I$3&amp;"-"&amp;M$2,'Compr. Q. - Online Banking'!$C:$I,7,FALSE()),VLOOKUP($G9&amp;"-"&amp;I$3&amp;"-"&amp;M$2,'Compr. Q. - Online Banking'!$C:$I,5,FALSE())), I9)),1,0)</f>
        <v>0</v>
      </c>
      <c r="N9" s="60">
        <f>IF(ISNUMBER(SEARCH(IF($D9="Tabular",VLOOKUP($G9&amp;"-"&amp;I$3&amp;"-"&amp;N$2,'Compr. Q. - Online Banking'!$C:$I,7,FALSE()),VLOOKUP($G9&amp;"-"&amp;I$3&amp;"-"&amp;N$2,'Compr. Q. - Online Banking'!$C:$I,5,FALSE())), I9)),1,0)</f>
        <v>0</v>
      </c>
      <c r="O9" s="60">
        <f t="shared" si="4"/>
        <v>1</v>
      </c>
      <c r="P9" s="60">
        <f t="shared" si="5"/>
        <v>1</v>
      </c>
      <c r="Q9" s="60">
        <f>IF($D9="Tabular",VLOOKUP($G9&amp;"-"&amp;I$3&amp;"-"&amp;"1",'Compr. Q. - Online Banking'!$C:$K,9,FALSE()),VLOOKUP($G9&amp;"-"&amp;I$3&amp;"-"&amp;"1",'Compr. Q. - Online Banking'!$C:$K,8,FALSE()))</f>
        <v>1</v>
      </c>
      <c r="R9" s="60">
        <f t="shared" si="6"/>
        <v>1</v>
      </c>
      <c r="S9" s="60">
        <f t="shared" si="7"/>
        <v>1</v>
      </c>
      <c r="T9" s="60">
        <f t="shared" si="8"/>
        <v>1</v>
      </c>
      <c r="U9" s="61" t="str">
        <f>VLOOKUP($B9&amp;"-"&amp;$F9,'dataset cleaned'!$A:$BK,$H$2-2+U$2*3,FALSE())</f>
        <v>Availability of service,Integrity of account data</v>
      </c>
      <c r="V9" s="60"/>
      <c r="W9" s="60">
        <f>IF(ISNUMBER(SEARCH(IF($D9="Tabular",VLOOKUP($G9&amp;"-"&amp;U$3&amp;"-"&amp;W$2,'Compr. Q. - Online Banking'!$C:$I,7,FALSE()),VLOOKUP($G9&amp;"-"&amp;U$3&amp;"-"&amp;W$2,'Compr. Q. - Online Banking'!$C:$I,5,FALSE())), U9)),1,0)</f>
        <v>1</v>
      </c>
      <c r="X9" s="60">
        <f>IF(ISNUMBER(SEARCH(IF($D9="Tabular",VLOOKUP($G9&amp;"-"&amp;U$3&amp;"-"&amp;X$2,'Compr. Q. - Online Banking'!$C:$I,7,FALSE()),VLOOKUP($G9&amp;"-"&amp;U$3&amp;"-"&amp;X$2,'Compr. Q. - Online Banking'!$C:$I,5,FALSE())), U9)),1,0)</f>
        <v>1</v>
      </c>
      <c r="Y9" s="60">
        <f>IF(ISNUMBER(SEARCH(IF($D9="Tabular",VLOOKUP($G9&amp;"-"&amp;U$3&amp;"-"&amp;Y$2,'Compr. Q. - Online Banking'!$C:$I,7,FALSE()),VLOOKUP($G9&amp;"-"&amp;U$3&amp;"-"&amp;Y$2,'Compr. Q. - Online Banking'!$C:$I,5,FALSE())), U9)),1,0)</f>
        <v>0</v>
      </c>
      <c r="Z9" s="60">
        <f>IF(ISNUMBER(SEARCH(IF($D9="Tabular",VLOOKUP($G9&amp;"-"&amp;U$3&amp;"-"&amp;Z$2,'Compr. Q. - Online Banking'!$C:$I,7,FALSE()),VLOOKUP($G9&amp;"-"&amp;U$3&amp;"-"&amp;Z$2,'Compr. Q. - Online Banking'!$C:$I,5,FALSE())), U9)),1,0)</f>
        <v>0</v>
      </c>
      <c r="AA9" s="60">
        <f t="shared" si="9"/>
        <v>2</v>
      </c>
      <c r="AB9" s="60">
        <f t="shared" si="10"/>
        <v>2</v>
      </c>
      <c r="AC9" s="60">
        <f>IF($D9="Tabular",VLOOKUP($G9&amp;"-"&amp;U$3&amp;"-"&amp;"1",'Compr. Q. - Online Banking'!$C:$K,9,FALSE()),VLOOKUP($G9&amp;"-"&amp;U$3&amp;"-"&amp;"1",'Compr. Q. - Online Banking'!$C:$K,8,FALSE()))</f>
        <v>2</v>
      </c>
      <c r="AD9" s="60">
        <f t="shared" si="11"/>
        <v>1</v>
      </c>
      <c r="AE9" s="60">
        <f t="shared" si="12"/>
        <v>1</v>
      </c>
      <c r="AF9" s="60">
        <f t="shared" si="13"/>
        <v>1</v>
      </c>
      <c r="AG9" s="60" t="str">
        <f>VLOOKUP($B9&amp;"-"&amp;$F9,'dataset cleaned'!$A:$BK,$H$2-2+AG$2*3,FALSE())</f>
        <v>Conduct regular searches for fake apps,Regularly inform customers about security best practices,Strengthen authentication of transaction in web application</v>
      </c>
      <c r="AH9" s="60"/>
      <c r="AI9" s="60">
        <f>IF(ISNUMBER(SEARCH(IF($D9="Tabular",VLOOKUP($G9&amp;"-"&amp;AG$3&amp;"-"&amp;AI$2,'Compr. Q. - Online Banking'!$C:$I,7,FALSE()),VLOOKUP($G9&amp;"-"&amp;AG$3&amp;"-"&amp;AI$2,'Compr. Q. - Online Banking'!$C:$I,5,FALSE())), AG9)),1,0)</f>
        <v>1</v>
      </c>
      <c r="AJ9" s="60">
        <f>IF(ISNUMBER(SEARCH(IF($D9="Tabular",VLOOKUP($G9&amp;"-"&amp;AG$3&amp;"-"&amp;AJ$2,'Compr. Q. - Online Banking'!$C:$I,7,FALSE()),VLOOKUP($G9&amp;"-"&amp;AG$3&amp;"-"&amp;AJ$2,'Compr. Q. - Online Banking'!$C:$I,5,FALSE())), AG9)),1,0)</f>
        <v>1</v>
      </c>
      <c r="AK9" s="60">
        <f>IF(ISNUMBER(SEARCH(IF($D9="Tabular",VLOOKUP($G9&amp;"-"&amp;AG$3&amp;"-"&amp;AK$2,'Compr. Q. - Online Banking'!$C:$I,7,FALSE()),VLOOKUP($G9&amp;"-"&amp;AG$3&amp;"-"&amp;AK$2,'Compr. Q. - Online Banking'!$C:$I,5,FALSE())), AG9)),1,0)</f>
        <v>1</v>
      </c>
      <c r="AL9" s="60">
        <f>IF(ISNUMBER(SEARCH(IF($D9="Tabular",VLOOKUP($G9&amp;"-"&amp;AG$3&amp;"-"&amp;AL$2,'Compr. Q. - Online Banking'!$C:$I,7,FALSE()),VLOOKUP($G9&amp;"-"&amp;AG$3&amp;"-"&amp;AL$2,'Compr. Q. - Online Banking'!$C:$I,5,FALSE())), AG9)),1,0)</f>
        <v>0</v>
      </c>
      <c r="AM9" s="60">
        <f t="shared" si="14"/>
        <v>3</v>
      </c>
      <c r="AN9" s="60">
        <f t="shared" si="15"/>
        <v>3</v>
      </c>
      <c r="AO9" s="60">
        <f>IF($D9="Tabular",VLOOKUP($G9&amp;"-"&amp;AG$3&amp;"-"&amp;"1",'Compr. Q. - Online Banking'!$C:$K,9,FALSE()),VLOOKUP($G9&amp;"-"&amp;AG$3&amp;"-"&amp;"1",'Compr. Q. - Online Banking'!$C:$K,8,FALSE()))</f>
        <v>3</v>
      </c>
      <c r="AP9" s="60">
        <f t="shared" si="16"/>
        <v>1</v>
      </c>
      <c r="AQ9" s="60">
        <f t="shared" si="17"/>
        <v>1</v>
      </c>
      <c r="AR9" s="60">
        <f t="shared" si="18"/>
        <v>1</v>
      </c>
      <c r="AS9" s="60" t="str">
        <f>VLOOKUP($B9&amp;"-"&amp;$F9,'dataset cleaned'!$A:$BK,$H$2-2+AS$2*3,FALSE())</f>
        <v>Severe</v>
      </c>
      <c r="AT9" s="60"/>
      <c r="AU9" s="60">
        <f>IF(ISNUMBER(SEARCH(IF($D9="Tabular",VLOOKUP($G9&amp;"-"&amp;AS$3&amp;"-"&amp;AU$2,'Compr. Q. - Online Banking'!$C:$I,7,FALSE()),VLOOKUP($G9&amp;"-"&amp;AS$3&amp;"-"&amp;AU$2,'Compr. Q. - Online Banking'!$C:$I,5,FALSE())), AS9)),1,0)</f>
        <v>1</v>
      </c>
      <c r="AV9" s="60">
        <f>IF(ISNUMBER(SEARCH(IF($D9="Tabular",VLOOKUP($G9&amp;"-"&amp;AS$3&amp;"-"&amp;AV$2,'Compr. Q. - Online Banking'!$C:$I,7,FALSE()),VLOOKUP($G9&amp;"-"&amp;AS$3&amp;"-"&amp;AV$2,'Compr. Q. - Online Banking'!$C:$I,5,FALSE())), AS9)),1,0)</f>
        <v>0</v>
      </c>
      <c r="AW9" s="60">
        <f>IF(ISNUMBER(SEARCH(IF($D9="Tabular",VLOOKUP($G9&amp;"-"&amp;AS$3&amp;"-"&amp;AW$2,'Compr. Q. - Online Banking'!$C:$I,7,FALSE()),VLOOKUP($G9&amp;"-"&amp;AS$3&amp;"-"&amp;AW$2,'Compr. Q. - Online Banking'!$C:$I,5,FALSE())), AS9)),1,0)</f>
        <v>0</v>
      </c>
      <c r="AX9" s="60">
        <f>IF(ISNUMBER(SEARCH(IF($D9="Tabular",VLOOKUP($G9&amp;"-"&amp;AS$3&amp;"-"&amp;AX$2,'Compr. Q. - Online Banking'!$C:$I,7,FALSE()),VLOOKUP($G9&amp;"-"&amp;AS$3&amp;"-"&amp;AX$2,'Compr. Q. - Online Banking'!$C:$I,5,FALSE())), AS9)),1,0)</f>
        <v>0</v>
      </c>
      <c r="AY9" s="60">
        <f t="shared" si="19"/>
        <v>1</v>
      </c>
      <c r="AZ9" s="60">
        <f t="shared" si="20"/>
        <v>1</v>
      </c>
      <c r="BA9" s="60">
        <f>IF($D9="Tabular",VLOOKUP($G9&amp;"-"&amp;AS$3&amp;"-"&amp;"1",'Compr. Q. - Online Banking'!$C:$K,9,FALSE()),VLOOKUP($G9&amp;"-"&amp;AS$3&amp;"-"&amp;"1",'Compr. Q. - Online Banking'!$C:$K,8,FALSE()))</f>
        <v>1</v>
      </c>
      <c r="BB9" s="60">
        <f t="shared" si="21"/>
        <v>1</v>
      </c>
      <c r="BC9" s="60">
        <f t="shared" si="22"/>
        <v>1</v>
      </c>
      <c r="BD9" s="60">
        <f t="shared" si="23"/>
        <v>1</v>
      </c>
      <c r="BE9" s="60" t="str">
        <f>VLOOKUP($B9&amp;"-"&amp;$F9,'dataset cleaned'!$A:$BK,$H$2-2+BE$2*3,FALSE())</f>
        <v>Online banking service goes down,Unauthorized transaction via web application</v>
      </c>
      <c r="BF9" s="60"/>
      <c r="BG9" s="60">
        <f>IF(ISNUMBER(SEARCH(IF($D9="Tabular",VLOOKUP($G9&amp;"-"&amp;BE$3&amp;"-"&amp;BG$2,'Compr. Q. - Online Banking'!$C:$I,7,FALSE()),VLOOKUP($G9&amp;"-"&amp;BE$3&amp;"-"&amp;BG$2,'Compr. Q. - Online Banking'!$C:$I,5,FALSE())), BE9)),1,0)</f>
        <v>1</v>
      </c>
      <c r="BH9" s="60">
        <f>IF(ISNUMBER(SEARCH(IF($D9="Tabular",VLOOKUP($G9&amp;"-"&amp;BE$3&amp;"-"&amp;BH$2,'Compr. Q. - Online Banking'!$C:$I,7,FALSE()),VLOOKUP($G9&amp;"-"&amp;BE$3&amp;"-"&amp;BH$2,'Compr. Q. - Online Banking'!$C:$I,5,FALSE())), BE9)),1,0)</f>
        <v>1</v>
      </c>
      <c r="BI9" s="60">
        <f>IF(ISNUMBER(SEARCH(IF($D9="Tabular",VLOOKUP($G9&amp;"-"&amp;BE$3&amp;"-"&amp;BI$2,'Compr. Q. - Online Banking'!$C:$I,7,FALSE()),VLOOKUP($G9&amp;"-"&amp;BE$3&amp;"-"&amp;BI$2,'Compr. Q. - Online Banking'!$C:$I,5,FALSE())), BE9)),1,0)</f>
        <v>0</v>
      </c>
      <c r="BJ9" s="60">
        <f>IF(ISNUMBER(SEARCH(IF($D9="Tabular",VLOOKUP($G9&amp;"-"&amp;BE$3&amp;"-"&amp;BJ$2,'Compr. Q. - Online Banking'!$C:$I,7,FALSE()),VLOOKUP($G9&amp;"-"&amp;BE$3&amp;"-"&amp;BJ$2,'Compr. Q. - Online Banking'!$C:$I,5,FALSE())), BE9)),1,0)</f>
        <v>0</v>
      </c>
      <c r="BK9" s="60">
        <f t="shared" si="24"/>
        <v>2</v>
      </c>
      <c r="BL9" s="60">
        <f t="shared" si="25"/>
        <v>2</v>
      </c>
      <c r="BM9" s="60">
        <f>IF($D9="Tabular",VLOOKUP($G9&amp;"-"&amp;BE$3&amp;"-"&amp;"1",'Compr. Q. - Online Banking'!$C:$K,9,FALSE()),VLOOKUP($G9&amp;"-"&amp;BE$3&amp;"-"&amp;"1",'Compr. Q. - Online Banking'!$C:$K,8,FALSE()))</f>
        <v>2</v>
      </c>
      <c r="BN9" s="60">
        <f t="shared" si="26"/>
        <v>1</v>
      </c>
      <c r="BO9" s="60">
        <f t="shared" si="27"/>
        <v>1</v>
      </c>
      <c r="BP9" s="60">
        <f t="shared" si="28"/>
        <v>1</v>
      </c>
      <c r="BQ9" s="61" t="str">
        <f>VLOOKUP($B9&amp;"-"&amp;$F9,'dataset cleaned'!$A:$BK,$H$2-2+BQ$2*3,FALSE())</f>
        <v>Minor</v>
      </c>
      <c r="BR9" s="60"/>
      <c r="BS9" s="60">
        <f>IF(ISNUMBER(SEARCH(IF($D9="Tabular",VLOOKUP($G9&amp;"-"&amp;BQ$3&amp;"-"&amp;BS$2,'Compr. Q. - Online Banking'!$C:$I,7,FALSE()),VLOOKUP($G9&amp;"-"&amp;BQ$3&amp;"-"&amp;BS$2,'Compr. Q. - Online Banking'!$C:$I,5,FALSE())), BQ9)),1,0)</f>
        <v>1</v>
      </c>
      <c r="BT9" s="60">
        <f>IF(ISNUMBER(SEARCH(IF($D9="Tabular",VLOOKUP($G9&amp;"-"&amp;BQ$3&amp;"-"&amp;BT$2,'Compr. Q. - Online Banking'!$C:$I,7,FALSE()),VLOOKUP($G9&amp;"-"&amp;BQ$3&amp;"-"&amp;BT$2,'Compr. Q. - Online Banking'!$C:$I,5,FALSE())), BQ9)),1,0)</f>
        <v>0</v>
      </c>
      <c r="BU9" s="60">
        <f>IF(ISNUMBER(SEARCH(IF($D9="Tabular",VLOOKUP($G9&amp;"-"&amp;BQ$3&amp;"-"&amp;BU$2,'Compr. Q. - Online Banking'!$C:$I,7,FALSE()),VLOOKUP($G9&amp;"-"&amp;BQ$3&amp;"-"&amp;BU$2,'Compr. Q. - Online Banking'!$C:$I,5,FALSE())), BQ9)),1,0)</f>
        <v>0</v>
      </c>
      <c r="BV9" s="60">
        <f>IF(ISNUMBER(SEARCH(IF($D9="Tabular",VLOOKUP($G9&amp;"-"&amp;BQ$3&amp;"-"&amp;BV$2,'Compr. Q. - Online Banking'!$C:$I,7,FALSE()),VLOOKUP($G9&amp;"-"&amp;BQ$3&amp;"-"&amp;BV$2,'Compr. Q. - Online Banking'!$C:$I,5,FALSE())), BQ9)),1,0)</f>
        <v>0</v>
      </c>
      <c r="BW9" s="60">
        <f t="shared" si="29"/>
        <v>1</v>
      </c>
      <c r="BX9" s="60">
        <f t="shared" si="30"/>
        <v>1</v>
      </c>
      <c r="BY9" s="60">
        <f>IF($D9="Tabular",VLOOKUP($G9&amp;"-"&amp;BQ$3&amp;"-"&amp;"1",'Compr. Q. - Online Banking'!$C:$K,9,FALSE()),VLOOKUP($G9&amp;"-"&amp;BQ$3&amp;"-"&amp;"1",'Compr. Q. - Online Banking'!$C:$K,8,FALSE()))</f>
        <v>1</v>
      </c>
      <c r="BZ9" s="60">
        <f t="shared" si="31"/>
        <v>1</v>
      </c>
      <c r="CA9" s="60">
        <f t="shared" si="32"/>
        <v>1</v>
      </c>
      <c r="CB9" s="60">
        <f t="shared" si="33"/>
        <v>1</v>
      </c>
    </row>
    <row r="10" spans="1:82" ht="17" x14ac:dyDescent="0.2">
      <c r="A10" s="60" t="str">
        <f t="shared" si="0"/>
        <v>R_7OjeLEJ3nO8pSEh-P1</v>
      </c>
      <c r="B10" s="60" t="s">
        <v>1062</v>
      </c>
      <c r="C10" s="60" t="str">
        <f>VLOOKUP($B10,'raw data'!$A:$JI,268,FALSE())</f>
        <v>CORAS-G1</v>
      </c>
      <c r="D10" s="60" t="str">
        <f t="shared" si="1"/>
        <v>CORAS</v>
      </c>
      <c r="E10" s="60" t="str">
        <f t="shared" si="2"/>
        <v>G1</v>
      </c>
      <c r="F10" s="60" t="s">
        <v>534</v>
      </c>
      <c r="G10" s="60" t="str">
        <f t="shared" si="3"/>
        <v>G1</v>
      </c>
      <c r="H10" s="62">
        <f>VLOOKUP($B10&amp;"-"&amp;$F10,'dataset cleaned'!$A:$BK,H$2,FALSE())/60</f>
        <v>15.27355</v>
      </c>
      <c r="I10" s="61" t="str">
        <f>VLOOKUP($B10&amp;"-"&amp;$F10,'dataset cleaned'!$A:$BK,$H$2-2+I$2*3,FALSE())</f>
        <v>Online banking service goes down</v>
      </c>
      <c r="J10" s="60" t="s">
        <v>1129</v>
      </c>
      <c r="K10" s="60">
        <f>IF(ISNUMBER(SEARCH(IF($D10="Tabular",VLOOKUP($G10&amp;"-"&amp;I$3&amp;"-"&amp;K$2,'Compr. Q. - Online Banking'!$C:$I,7,FALSE()),VLOOKUP($G10&amp;"-"&amp;I$3&amp;"-"&amp;K$2,'Compr. Q. - Online Banking'!$C:$I,5,FALSE())), I10)),1,0)</f>
        <v>0</v>
      </c>
      <c r="L10" s="60">
        <f>IF(ISNUMBER(SEARCH(IF($D10="Tabular",VLOOKUP($G10&amp;"-"&amp;I$3&amp;"-"&amp;L$2,'Compr. Q. - Online Banking'!$C:$I,7,FALSE()),VLOOKUP($G10&amp;"-"&amp;I$3&amp;"-"&amp;L$2,'Compr. Q. - Online Banking'!$C:$I,5,FALSE())), I10)),1,0)</f>
        <v>0</v>
      </c>
      <c r="M10" s="60">
        <f>IF(ISNUMBER(SEARCH(IF($D10="Tabular",VLOOKUP($G10&amp;"-"&amp;I$3&amp;"-"&amp;M$2,'Compr. Q. - Online Banking'!$C:$I,7,FALSE()),VLOOKUP($G10&amp;"-"&amp;I$3&amp;"-"&amp;M$2,'Compr. Q. - Online Banking'!$C:$I,5,FALSE())), I10)),1,0)</f>
        <v>0</v>
      </c>
      <c r="N10" s="60">
        <f>IF(ISNUMBER(SEARCH(IF($D10="Tabular",VLOOKUP($G10&amp;"-"&amp;I$3&amp;"-"&amp;N$2,'Compr. Q. - Online Banking'!$C:$I,7,FALSE()),VLOOKUP($G10&amp;"-"&amp;I$3&amp;"-"&amp;N$2,'Compr. Q. - Online Banking'!$C:$I,5,FALSE())), I10)),1,0)</f>
        <v>0</v>
      </c>
      <c r="O10" s="60">
        <f t="shared" si="4"/>
        <v>0</v>
      </c>
      <c r="P10" s="60">
        <f t="shared" si="5"/>
        <v>1</v>
      </c>
      <c r="Q10" s="60">
        <f>IF($D10="Tabular",VLOOKUP($G10&amp;"-"&amp;I$3&amp;"-"&amp;"1",'Compr. Q. - Online Banking'!$C:$K,9,FALSE()),VLOOKUP($G10&amp;"-"&amp;I$3&amp;"-"&amp;"1",'Compr. Q. - Online Banking'!$C:$K,8,FALSE()))</f>
        <v>1</v>
      </c>
      <c r="R10" s="60">
        <f t="shared" si="6"/>
        <v>0</v>
      </c>
      <c r="S10" s="60">
        <f t="shared" si="7"/>
        <v>0</v>
      </c>
      <c r="T10" s="60">
        <f t="shared" si="8"/>
        <v>0</v>
      </c>
      <c r="U10" s="61" t="str">
        <f>VLOOKUP($B10&amp;"-"&amp;$F10,'dataset cleaned'!$A:$BK,$H$2-2+U$2*3,FALSE())</f>
        <v>Availability of service,Integrity of account data</v>
      </c>
      <c r="V10" s="60"/>
      <c r="W10" s="60">
        <f>IF(ISNUMBER(SEARCH(IF($D10="Tabular",VLOOKUP($G10&amp;"-"&amp;U$3&amp;"-"&amp;W$2,'Compr. Q. - Online Banking'!$C:$I,7,FALSE()),VLOOKUP($G10&amp;"-"&amp;U$3&amp;"-"&amp;W$2,'Compr. Q. - Online Banking'!$C:$I,5,FALSE())), U10)),1,0)</f>
        <v>1</v>
      </c>
      <c r="X10" s="60">
        <f>IF(ISNUMBER(SEARCH(IF($D10="Tabular",VLOOKUP($G10&amp;"-"&amp;U$3&amp;"-"&amp;X$2,'Compr. Q. - Online Banking'!$C:$I,7,FALSE()),VLOOKUP($G10&amp;"-"&amp;U$3&amp;"-"&amp;X$2,'Compr. Q. - Online Banking'!$C:$I,5,FALSE())), U10)),1,0)</f>
        <v>1</v>
      </c>
      <c r="Y10" s="60">
        <f>IF(ISNUMBER(SEARCH(IF($D10="Tabular",VLOOKUP($G10&amp;"-"&amp;U$3&amp;"-"&amp;Y$2,'Compr. Q. - Online Banking'!$C:$I,7,FALSE()),VLOOKUP($G10&amp;"-"&amp;U$3&amp;"-"&amp;Y$2,'Compr. Q. - Online Banking'!$C:$I,5,FALSE())), U10)),1,0)</f>
        <v>0</v>
      </c>
      <c r="Z10" s="60">
        <f>IF(ISNUMBER(SEARCH(IF($D10="Tabular",VLOOKUP($G10&amp;"-"&amp;U$3&amp;"-"&amp;Z$2,'Compr. Q. - Online Banking'!$C:$I,7,FALSE()),VLOOKUP($G10&amp;"-"&amp;U$3&amp;"-"&amp;Z$2,'Compr. Q. - Online Banking'!$C:$I,5,FALSE())), U10)),1,0)</f>
        <v>0</v>
      </c>
      <c r="AA10" s="60">
        <f t="shared" si="9"/>
        <v>2</v>
      </c>
      <c r="AB10" s="60">
        <f t="shared" si="10"/>
        <v>2</v>
      </c>
      <c r="AC10" s="60">
        <f>IF($D10="Tabular",VLOOKUP($G10&amp;"-"&amp;U$3&amp;"-"&amp;"1",'Compr. Q. - Online Banking'!$C:$K,9,FALSE()),VLOOKUP($G10&amp;"-"&amp;U$3&amp;"-"&amp;"1",'Compr. Q. - Online Banking'!$C:$K,8,FALSE()))</f>
        <v>2</v>
      </c>
      <c r="AD10" s="60">
        <f t="shared" si="11"/>
        <v>1</v>
      </c>
      <c r="AE10" s="60">
        <f t="shared" si="12"/>
        <v>1</v>
      </c>
      <c r="AF10" s="60">
        <f t="shared" si="13"/>
        <v>1</v>
      </c>
      <c r="AG10" s="61" t="str">
        <f>VLOOKUP($B10&amp;"-"&amp;$F10,'dataset cleaned'!$A:$BK,$H$2-2+AG$2*3,FALSE())</f>
        <v>Regularly inform customers about security best practices</v>
      </c>
      <c r="AH10" s="60" t="s">
        <v>1204</v>
      </c>
      <c r="AI10" s="60">
        <f>IF(ISNUMBER(SEARCH(IF($D10="Tabular",VLOOKUP($G10&amp;"-"&amp;AG$3&amp;"-"&amp;AI$2,'Compr. Q. - Online Banking'!$C:$I,7,FALSE()),VLOOKUP($G10&amp;"-"&amp;AG$3&amp;"-"&amp;AI$2,'Compr. Q. - Online Banking'!$C:$I,5,FALSE())), AG10)),1,0)</f>
        <v>1</v>
      </c>
      <c r="AJ10" s="60">
        <f>IF(ISNUMBER(SEARCH(IF($D10="Tabular",VLOOKUP($G10&amp;"-"&amp;AG$3&amp;"-"&amp;AJ$2,'Compr. Q. - Online Banking'!$C:$I,7,FALSE()),VLOOKUP($G10&amp;"-"&amp;AG$3&amp;"-"&amp;AJ$2,'Compr. Q. - Online Banking'!$C:$I,5,FALSE())), AG10)),1,0)</f>
        <v>0</v>
      </c>
      <c r="AK10" s="60">
        <f>IF(ISNUMBER(SEARCH(IF($D10="Tabular",VLOOKUP($G10&amp;"-"&amp;AG$3&amp;"-"&amp;AK$2,'Compr. Q. - Online Banking'!$C:$I,7,FALSE()),VLOOKUP($G10&amp;"-"&amp;AG$3&amp;"-"&amp;AK$2,'Compr. Q. - Online Banking'!$C:$I,5,FALSE())), AG10)),1,0)</f>
        <v>0</v>
      </c>
      <c r="AL10" s="60">
        <f>IF(ISNUMBER(SEARCH(IF($D10="Tabular",VLOOKUP($G10&amp;"-"&amp;AG$3&amp;"-"&amp;AL$2,'Compr. Q. - Online Banking'!$C:$I,7,FALSE()),VLOOKUP($G10&amp;"-"&amp;AG$3&amp;"-"&amp;AL$2,'Compr. Q. - Online Banking'!$C:$I,5,FALSE())), AG10)),1,0)</f>
        <v>0</v>
      </c>
      <c r="AM10" s="60">
        <f t="shared" si="14"/>
        <v>1</v>
      </c>
      <c r="AN10" s="60">
        <f t="shared" si="15"/>
        <v>1</v>
      </c>
      <c r="AO10" s="60">
        <f>IF($D10="Tabular",VLOOKUP($G10&amp;"-"&amp;AG$3&amp;"-"&amp;"1",'Compr. Q. - Online Banking'!$C:$K,9,FALSE()),VLOOKUP($G10&amp;"-"&amp;AG$3&amp;"-"&amp;"1",'Compr. Q. - Online Banking'!$C:$K,8,FALSE()))</f>
        <v>3</v>
      </c>
      <c r="AP10" s="60">
        <f t="shared" si="16"/>
        <v>1</v>
      </c>
      <c r="AQ10" s="60">
        <f t="shared" si="17"/>
        <v>0.33333333333333331</v>
      </c>
      <c r="AR10" s="60">
        <f t="shared" si="18"/>
        <v>0.5</v>
      </c>
      <c r="AS10" s="60" t="str">
        <f>VLOOKUP($B10&amp;"-"&amp;$F10,'dataset cleaned'!$A:$BK,$H$2-2+AS$2*3,FALSE())</f>
        <v>Severe</v>
      </c>
      <c r="AT10" s="60"/>
      <c r="AU10" s="60">
        <f>IF(ISNUMBER(SEARCH(IF($D10="Tabular",VLOOKUP($G10&amp;"-"&amp;AS$3&amp;"-"&amp;AU$2,'Compr. Q. - Online Banking'!$C:$I,7,FALSE()),VLOOKUP($G10&amp;"-"&amp;AS$3&amp;"-"&amp;AU$2,'Compr. Q. - Online Banking'!$C:$I,5,FALSE())), AS10)),1,0)</f>
        <v>1</v>
      </c>
      <c r="AV10" s="60">
        <f>IF(ISNUMBER(SEARCH(IF($D10="Tabular",VLOOKUP($G10&amp;"-"&amp;AS$3&amp;"-"&amp;AV$2,'Compr. Q. - Online Banking'!$C:$I,7,FALSE()),VLOOKUP($G10&amp;"-"&amp;AS$3&amp;"-"&amp;AV$2,'Compr. Q. - Online Banking'!$C:$I,5,FALSE())), AS10)),1,0)</f>
        <v>0</v>
      </c>
      <c r="AW10" s="60">
        <f>IF(ISNUMBER(SEARCH(IF($D10="Tabular",VLOOKUP($G10&amp;"-"&amp;AS$3&amp;"-"&amp;AW$2,'Compr. Q. - Online Banking'!$C:$I,7,FALSE()),VLOOKUP($G10&amp;"-"&amp;AS$3&amp;"-"&amp;AW$2,'Compr. Q. - Online Banking'!$C:$I,5,FALSE())), AS10)),1,0)</f>
        <v>0</v>
      </c>
      <c r="AX10" s="60">
        <f>IF(ISNUMBER(SEARCH(IF($D10="Tabular",VLOOKUP($G10&amp;"-"&amp;AS$3&amp;"-"&amp;AX$2,'Compr. Q. - Online Banking'!$C:$I,7,FALSE()),VLOOKUP($G10&amp;"-"&amp;AS$3&amp;"-"&amp;AX$2,'Compr. Q. - Online Banking'!$C:$I,5,FALSE())), AS10)),1,0)</f>
        <v>0</v>
      </c>
      <c r="AY10" s="60">
        <f t="shared" si="19"/>
        <v>1</v>
      </c>
      <c r="AZ10" s="60">
        <f t="shared" si="20"/>
        <v>1</v>
      </c>
      <c r="BA10" s="60">
        <f>IF($D10="Tabular",VLOOKUP($G10&amp;"-"&amp;AS$3&amp;"-"&amp;"1",'Compr. Q. - Online Banking'!$C:$K,9,FALSE()),VLOOKUP($G10&amp;"-"&amp;AS$3&amp;"-"&amp;"1",'Compr. Q. - Online Banking'!$C:$K,8,FALSE()))</f>
        <v>1</v>
      </c>
      <c r="BB10" s="60">
        <f t="shared" si="21"/>
        <v>1</v>
      </c>
      <c r="BC10" s="60">
        <f t="shared" si="22"/>
        <v>1</v>
      </c>
      <c r="BD10" s="60">
        <f t="shared" si="23"/>
        <v>1</v>
      </c>
      <c r="BE10" s="60" t="str">
        <f>VLOOKUP($B10&amp;"-"&amp;$F10,'dataset cleaned'!$A:$BK,$H$2-2+BE$2*3,FALSE())</f>
        <v>Online banking service goes down,Unauthorized transaction via web application</v>
      </c>
      <c r="BF10" s="60"/>
      <c r="BG10" s="60">
        <f>IF(ISNUMBER(SEARCH(IF($D10="Tabular",VLOOKUP($G10&amp;"-"&amp;BE$3&amp;"-"&amp;BG$2,'Compr. Q. - Online Banking'!$C:$I,7,FALSE()),VLOOKUP($G10&amp;"-"&amp;BE$3&amp;"-"&amp;BG$2,'Compr. Q. - Online Banking'!$C:$I,5,FALSE())), BE10)),1,0)</f>
        <v>1</v>
      </c>
      <c r="BH10" s="60">
        <f>IF(ISNUMBER(SEARCH(IF($D10="Tabular",VLOOKUP($G10&amp;"-"&amp;BE$3&amp;"-"&amp;BH$2,'Compr. Q. - Online Banking'!$C:$I,7,FALSE()),VLOOKUP($G10&amp;"-"&amp;BE$3&amp;"-"&amp;BH$2,'Compr. Q. - Online Banking'!$C:$I,5,FALSE())), BE10)),1,0)</f>
        <v>1</v>
      </c>
      <c r="BI10" s="60">
        <f>IF(ISNUMBER(SEARCH(IF($D10="Tabular",VLOOKUP($G10&amp;"-"&amp;BE$3&amp;"-"&amp;BI$2,'Compr. Q. - Online Banking'!$C:$I,7,FALSE()),VLOOKUP($G10&amp;"-"&amp;BE$3&amp;"-"&amp;BI$2,'Compr. Q. - Online Banking'!$C:$I,5,FALSE())), BE10)),1,0)</f>
        <v>0</v>
      </c>
      <c r="BJ10" s="60">
        <f>IF(ISNUMBER(SEARCH(IF($D10="Tabular",VLOOKUP($G10&amp;"-"&amp;BE$3&amp;"-"&amp;BJ$2,'Compr. Q. - Online Banking'!$C:$I,7,FALSE()),VLOOKUP($G10&amp;"-"&amp;BE$3&amp;"-"&amp;BJ$2,'Compr. Q. - Online Banking'!$C:$I,5,FALSE())), BE10)),1,0)</f>
        <v>0</v>
      </c>
      <c r="BK10" s="60">
        <f t="shared" si="24"/>
        <v>2</v>
      </c>
      <c r="BL10" s="60">
        <f t="shared" si="25"/>
        <v>2</v>
      </c>
      <c r="BM10" s="60">
        <f>IF($D10="Tabular",VLOOKUP($G10&amp;"-"&amp;BE$3&amp;"-"&amp;"1",'Compr. Q. - Online Banking'!$C:$K,9,FALSE()),VLOOKUP($G10&amp;"-"&amp;BE$3&amp;"-"&amp;"1",'Compr. Q. - Online Banking'!$C:$K,8,FALSE()))</f>
        <v>2</v>
      </c>
      <c r="BN10" s="60">
        <f t="shared" si="26"/>
        <v>1</v>
      </c>
      <c r="BO10" s="60">
        <f t="shared" si="27"/>
        <v>1</v>
      </c>
      <c r="BP10" s="60">
        <f t="shared" si="28"/>
        <v>1</v>
      </c>
      <c r="BQ10" s="61" t="str">
        <f>VLOOKUP($B10&amp;"-"&amp;$F10,'dataset cleaned'!$A:$BK,$H$2-2+BQ$2*3,FALSE())</f>
        <v>Minor</v>
      </c>
      <c r="BR10" s="60"/>
      <c r="BS10" s="60">
        <f>IF(ISNUMBER(SEARCH(IF($D10="Tabular",VLOOKUP($G10&amp;"-"&amp;BQ$3&amp;"-"&amp;BS$2,'Compr. Q. - Online Banking'!$C:$I,7,FALSE()),VLOOKUP($G10&amp;"-"&amp;BQ$3&amp;"-"&amp;BS$2,'Compr. Q. - Online Banking'!$C:$I,5,FALSE())), BQ10)),1,0)</f>
        <v>1</v>
      </c>
      <c r="BT10" s="60">
        <f>IF(ISNUMBER(SEARCH(IF($D10="Tabular",VLOOKUP($G10&amp;"-"&amp;BQ$3&amp;"-"&amp;BT$2,'Compr. Q. - Online Banking'!$C:$I,7,FALSE()),VLOOKUP($G10&amp;"-"&amp;BQ$3&amp;"-"&amp;BT$2,'Compr. Q. - Online Banking'!$C:$I,5,FALSE())), BQ10)),1,0)</f>
        <v>0</v>
      </c>
      <c r="BU10" s="60">
        <f>IF(ISNUMBER(SEARCH(IF($D10="Tabular",VLOOKUP($G10&amp;"-"&amp;BQ$3&amp;"-"&amp;BU$2,'Compr. Q. - Online Banking'!$C:$I,7,FALSE()),VLOOKUP($G10&amp;"-"&amp;BQ$3&amp;"-"&amp;BU$2,'Compr. Q. - Online Banking'!$C:$I,5,FALSE())), BQ10)),1,0)</f>
        <v>0</v>
      </c>
      <c r="BV10" s="60">
        <f>IF(ISNUMBER(SEARCH(IF($D10="Tabular",VLOOKUP($G10&amp;"-"&amp;BQ$3&amp;"-"&amp;BV$2,'Compr. Q. - Online Banking'!$C:$I,7,FALSE()),VLOOKUP($G10&amp;"-"&amp;BQ$3&amp;"-"&amp;BV$2,'Compr. Q. - Online Banking'!$C:$I,5,FALSE())), BQ10)),1,0)</f>
        <v>0</v>
      </c>
      <c r="BW10" s="60">
        <f t="shared" si="29"/>
        <v>1</v>
      </c>
      <c r="BX10" s="60">
        <f t="shared" si="30"/>
        <v>1</v>
      </c>
      <c r="BY10" s="60">
        <f>IF($D10="Tabular",VLOOKUP($G10&amp;"-"&amp;BQ$3&amp;"-"&amp;"1",'Compr. Q. - Online Banking'!$C:$K,9,FALSE()),VLOOKUP($G10&amp;"-"&amp;BQ$3&amp;"-"&amp;"1",'Compr. Q. - Online Banking'!$C:$K,8,FALSE()))</f>
        <v>1</v>
      </c>
      <c r="BZ10" s="60">
        <f t="shared" si="31"/>
        <v>1</v>
      </c>
      <c r="CA10" s="60">
        <f t="shared" si="32"/>
        <v>1</v>
      </c>
      <c r="CB10" s="60">
        <f t="shared" si="33"/>
        <v>1</v>
      </c>
    </row>
    <row r="11" spans="1:82" ht="34" x14ac:dyDescent="0.2">
      <c r="A11" s="60" t="str">
        <f t="shared" si="0"/>
        <v>R_3IWT299qCYzyfy6-P1</v>
      </c>
      <c r="B11" s="60" t="s">
        <v>1094</v>
      </c>
      <c r="C11" s="60" t="str">
        <f>VLOOKUP($B11,'raw data'!$A:$JI,268,FALSE())</f>
        <v>CORAS-G1</v>
      </c>
      <c r="D11" s="60" t="str">
        <f t="shared" si="1"/>
        <v>CORAS</v>
      </c>
      <c r="E11" s="60" t="str">
        <f t="shared" si="2"/>
        <v>G1</v>
      </c>
      <c r="F11" s="60" t="s">
        <v>534</v>
      </c>
      <c r="G11" s="60" t="str">
        <f t="shared" si="3"/>
        <v>G1</v>
      </c>
      <c r="H11" s="62">
        <f>VLOOKUP($B11&amp;"-"&amp;$F11,'dataset cleaned'!$A:$BK,H$2,FALSE())/60</f>
        <v>17.128866666666667</v>
      </c>
      <c r="I11" s="61" t="str">
        <f>VLOOKUP($B11&amp;"-"&amp;$F11,'dataset cleaned'!$A:$BK,$H$2-2+I$2*3,FALSE())</f>
        <v>Minor</v>
      </c>
      <c r="J11" s="60"/>
      <c r="K11" s="60">
        <f>IF(ISNUMBER(SEARCH(IF($D11="Tabular",VLOOKUP($G11&amp;"-"&amp;I$3&amp;"-"&amp;K$2,'Compr. Q. - Online Banking'!$C:$I,7,FALSE()),VLOOKUP($G11&amp;"-"&amp;I$3&amp;"-"&amp;K$2,'Compr. Q. - Online Banking'!$C:$I,5,FALSE())), I11)),1,0)</f>
        <v>1</v>
      </c>
      <c r="L11" s="60">
        <f>IF(ISNUMBER(SEARCH(IF($D11="Tabular",VLOOKUP($G11&amp;"-"&amp;I$3&amp;"-"&amp;L$2,'Compr. Q. - Online Banking'!$C:$I,7,FALSE()),VLOOKUP($G11&amp;"-"&amp;I$3&amp;"-"&amp;L$2,'Compr. Q. - Online Banking'!$C:$I,5,FALSE())), I11)),1,0)</f>
        <v>0</v>
      </c>
      <c r="M11" s="60">
        <f>IF(ISNUMBER(SEARCH(IF($D11="Tabular",VLOOKUP($G11&amp;"-"&amp;I$3&amp;"-"&amp;M$2,'Compr. Q. - Online Banking'!$C:$I,7,FALSE()),VLOOKUP($G11&amp;"-"&amp;I$3&amp;"-"&amp;M$2,'Compr. Q. - Online Banking'!$C:$I,5,FALSE())), I11)),1,0)</f>
        <v>0</v>
      </c>
      <c r="N11" s="60">
        <f>IF(ISNUMBER(SEARCH(IF($D11="Tabular",VLOOKUP($G11&amp;"-"&amp;I$3&amp;"-"&amp;N$2,'Compr. Q. - Online Banking'!$C:$I,7,FALSE()),VLOOKUP($G11&amp;"-"&amp;I$3&amp;"-"&amp;N$2,'Compr. Q. - Online Banking'!$C:$I,5,FALSE())), I11)),1,0)</f>
        <v>0</v>
      </c>
      <c r="O11" s="60">
        <f t="shared" si="4"/>
        <v>1</v>
      </c>
      <c r="P11" s="60">
        <f t="shared" si="5"/>
        <v>1</v>
      </c>
      <c r="Q11" s="60">
        <f>IF($D11="Tabular",VLOOKUP($G11&amp;"-"&amp;I$3&amp;"-"&amp;"1",'Compr. Q. - Online Banking'!$C:$K,9,FALSE()),VLOOKUP($G11&amp;"-"&amp;I$3&amp;"-"&amp;"1",'Compr. Q. - Online Banking'!$C:$K,8,FALSE()))</f>
        <v>1</v>
      </c>
      <c r="R11" s="60">
        <f t="shared" si="6"/>
        <v>1</v>
      </c>
      <c r="S11" s="60">
        <f t="shared" si="7"/>
        <v>1</v>
      </c>
      <c r="T11" s="60">
        <f t="shared" si="8"/>
        <v>1</v>
      </c>
      <c r="U11" s="61" t="str">
        <f>VLOOKUP($B11&amp;"-"&amp;$F11,'dataset cleaned'!$A:$BK,$H$2-2+U$2*3,FALSE())</f>
        <v>Availability of service,Confidentiality of customer data,Integrity of account data,User authenticity</v>
      </c>
      <c r="V11" s="60"/>
      <c r="W11" s="60">
        <f>IF(ISNUMBER(SEARCH(IF($D11="Tabular",VLOOKUP($G11&amp;"-"&amp;U$3&amp;"-"&amp;W$2,'Compr. Q. - Online Banking'!$C:$I,7,FALSE()),VLOOKUP($G11&amp;"-"&amp;U$3&amp;"-"&amp;W$2,'Compr. Q. - Online Banking'!$C:$I,5,FALSE())), U11)),1,0)</f>
        <v>1</v>
      </c>
      <c r="X11" s="60">
        <f>IF(ISNUMBER(SEARCH(IF($D11="Tabular",VLOOKUP($G11&amp;"-"&amp;U$3&amp;"-"&amp;X$2,'Compr. Q. - Online Banking'!$C:$I,7,FALSE()),VLOOKUP($G11&amp;"-"&amp;U$3&amp;"-"&amp;X$2,'Compr. Q. - Online Banking'!$C:$I,5,FALSE())), U11)),1,0)</f>
        <v>1</v>
      </c>
      <c r="Y11" s="60">
        <f>IF(ISNUMBER(SEARCH(IF($D11="Tabular",VLOOKUP($G11&amp;"-"&amp;U$3&amp;"-"&amp;Y$2,'Compr. Q. - Online Banking'!$C:$I,7,FALSE()),VLOOKUP($G11&amp;"-"&amp;U$3&amp;"-"&amp;Y$2,'Compr. Q. - Online Banking'!$C:$I,5,FALSE())), U11)),1,0)</f>
        <v>0</v>
      </c>
      <c r="Z11" s="60">
        <f>IF(ISNUMBER(SEARCH(IF($D11="Tabular",VLOOKUP($G11&amp;"-"&amp;U$3&amp;"-"&amp;Z$2,'Compr. Q. - Online Banking'!$C:$I,7,FALSE()),VLOOKUP($G11&amp;"-"&amp;U$3&amp;"-"&amp;Z$2,'Compr. Q. - Online Banking'!$C:$I,5,FALSE())), U11)),1,0)</f>
        <v>0</v>
      </c>
      <c r="AA11" s="60">
        <f t="shared" si="9"/>
        <v>2</v>
      </c>
      <c r="AB11" s="60">
        <f t="shared" si="10"/>
        <v>4</v>
      </c>
      <c r="AC11" s="60">
        <f>IF($D11="Tabular",VLOOKUP($G11&amp;"-"&amp;U$3&amp;"-"&amp;"1",'Compr. Q. - Online Banking'!$C:$K,9,FALSE()),VLOOKUP($G11&amp;"-"&amp;U$3&amp;"-"&amp;"1",'Compr. Q. - Online Banking'!$C:$K,8,FALSE()))</f>
        <v>2</v>
      </c>
      <c r="AD11" s="60">
        <f t="shared" si="11"/>
        <v>0.5</v>
      </c>
      <c r="AE11" s="60">
        <f t="shared" si="12"/>
        <v>1</v>
      </c>
      <c r="AF11" s="60">
        <f t="shared" si="13"/>
        <v>0.66666666666666663</v>
      </c>
      <c r="AG11" s="61" t="str">
        <f>VLOOKUP($B11&amp;"-"&amp;$F11,'dataset cleaned'!$A:$BK,$H$2-2+AG$2*3,FALSE())</f>
        <v>Regularly inform customers about security best practices</v>
      </c>
      <c r="AH11" s="60" t="s">
        <v>1204</v>
      </c>
      <c r="AI11" s="60">
        <f>IF(ISNUMBER(SEARCH(IF($D11="Tabular",VLOOKUP($G11&amp;"-"&amp;AG$3&amp;"-"&amp;AI$2,'Compr. Q. - Online Banking'!$C:$I,7,FALSE()),VLOOKUP($G11&amp;"-"&amp;AG$3&amp;"-"&amp;AI$2,'Compr. Q. - Online Banking'!$C:$I,5,FALSE())), AG11)),1,0)</f>
        <v>1</v>
      </c>
      <c r="AJ11" s="60">
        <f>IF(ISNUMBER(SEARCH(IF($D11="Tabular",VLOOKUP($G11&amp;"-"&amp;AG$3&amp;"-"&amp;AJ$2,'Compr. Q. - Online Banking'!$C:$I,7,FALSE()),VLOOKUP($G11&amp;"-"&amp;AG$3&amp;"-"&amp;AJ$2,'Compr. Q. - Online Banking'!$C:$I,5,FALSE())), AG11)),1,0)</f>
        <v>0</v>
      </c>
      <c r="AK11" s="60">
        <f>IF(ISNUMBER(SEARCH(IF($D11="Tabular",VLOOKUP($G11&amp;"-"&amp;AG$3&amp;"-"&amp;AK$2,'Compr. Q. - Online Banking'!$C:$I,7,FALSE()),VLOOKUP($G11&amp;"-"&amp;AG$3&amp;"-"&amp;AK$2,'Compr. Q. - Online Banking'!$C:$I,5,FALSE())), AG11)),1,0)</f>
        <v>0</v>
      </c>
      <c r="AL11" s="60">
        <f>IF(ISNUMBER(SEARCH(IF($D11="Tabular",VLOOKUP($G11&amp;"-"&amp;AG$3&amp;"-"&amp;AL$2,'Compr. Q. - Online Banking'!$C:$I,7,FALSE()),VLOOKUP($G11&amp;"-"&amp;AG$3&amp;"-"&amp;AL$2,'Compr. Q. - Online Banking'!$C:$I,5,FALSE())), AG11)),1,0)</f>
        <v>0</v>
      </c>
      <c r="AM11" s="60">
        <f t="shared" si="14"/>
        <v>1</v>
      </c>
      <c r="AN11" s="60">
        <f t="shared" si="15"/>
        <v>1</v>
      </c>
      <c r="AO11" s="60">
        <f>IF($D11="Tabular",VLOOKUP($G11&amp;"-"&amp;AG$3&amp;"-"&amp;"1",'Compr. Q. - Online Banking'!$C:$K,9,FALSE()),VLOOKUP($G11&amp;"-"&amp;AG$3&amp;"-"&amp;"1",'Compr. Q. - Online Banking'!$C:$K,8,FALSE()))</f>
        <v>3</v>
      </c>
      <c r="AP11" s="60">
        <f t="shared" si="16"/>
        <v>1</v>
      </c>
      <c r="AQ11" s="60">
        <f t="shared" si="17"/>
        <v>0.33333333333333331</v>
      </c>
      <c r="AR11" s="60">
        <f t="shared" si="18"/>
        <v>0.5</v>
      </c>
      <c r="AS11" s="60" t="str">
        <f>VLOOKUP($B11&amp;"-"&amp;$F11,'dataset cleaned'!$A:$BK,$H$2-2+AS$2*3,FALSE())</f>
        <v>Severe</v>
      </c>
      <c r="AT11" s="60"/>
      <c r="AU11" s="60">
        <f>IF(ISNUMBER(SEARCH(IF($D11="Tabular",VLOOKUP($G11&amp;"-"&amp;AS$3&amp;"-"&amp;AU$2,'Compr. Q. - Online Banking'!$C:$I,7,FALSE()),VLOOKUP($G11&amp;"-"&amp;AS$3&amp;"-"&amp;AU$2,'Compr. Q. - Online Banking'!$C:$I,5,FALSE())), AS11)),1,0)</f>
        <v>1</v>
      </c>
      <c r="AV11" s="60">
        <f>IF(ISNUMBER(SEARCH(IF($D11="Tabular",VLOOKUP($G11&amp;"-"&amp;AS$3&amp;"-"&amp;AV$2,'Compr. Q. - Online Banking'!$C:$I,7,FALSE()),VLOOKUP($G11&amp;"-"&amp;AS$3&amp;"-"&amp;AV$2,'Compr. Q. - Online Banking'!$C:$I,5,FALSE())), AS11)),1,0)</f>
        <v>0</v>
      </c>
      <c r="AW11" s="60">
        <f>IF(ISNUMBER(SEARCH(IF($D11="Tabular",VLOOKUP($G11&amp;"-"&amp;AS$3&amp;"-"&amp;AW$2,'Compr. Q. - Online Banking'!$C:$I,7,FALSE()),VLOOKUP($G11&amp;"-"&amp;AS$3&amp;"-"&amp;AW$2,'Compr. Q. - Online Banking'!$C:$I,5,FALSE())), AS11)),1,0)</f>
        <v>0</v>
      </c>
      <c r="AX11" s="60">
        <f>IF(ISNUMBER(SEARCH(IF($D11="Tabular",VLOOKUP($G11&amp;"-"&amp;AS$3&amp;"-"&amp;AX$2,'Compr. Q. - Online Banking'!$C:$I,7,FALSE()),VLOOKUP($G11&amp;"-"&amp;AS$3&amp;"-"&amp;AX$2,'Compr. Q. - Online Banking'!$C:$I,5,FALSE())), AS11)),1,0)</f>
        <v>0</v>
      </c>
      <c r="AY11" s="60">
        <f t="shared" si="19"/>
        <v>1</v>
      </c>
      <c r="AZ11" s="60">
        <f t="shared" si="20"/>
        <v>1</v>
      </c>
      <c r="BA11" s="60">
        <f>IF($D11="Tabular",VLOOKUP($G11&amp;"-"&amp;AS$3&amp;"-"&amp;"1",'Compr. Q. - Online Banking'!$C:$K,9,FALSE()),VLOOKUP($G11&amp;"-"&amp;AS$3&amp;"-"&amp;"1",'Compr. Q. - Online Banking'!$C:$K,8,FALSE()))</f>
        <v>1</v>
      </c>
      <c r="BB11" s="60">
        <f t="shared" si="21"/>
        <v>1</v>
      </c>
      <c r="BC11" s="60">
        <f t="shared" si="22"/>
        <v>1</v>
      </c>
      <c r="BD11" s="60">
        <f t="shared" si="23"/>
        <v>1</v>
      </c>
      <c r="BE11" s="60" t="str">
        <f>VLOOKUP($B11&amp;"-"&amp;$F11,'dataset cleaned'!$A:$BK,$H$2-2+BE$2*3,FALSE())</f>
        <v>Online banking service goes down,Unauthorized transaction via web application</v>
      </c>
      <c r="BF11" s="60"/>
      <c r="BG11" s="60">
        <f>IF(ISNUMBER(SEARCH(IF($D11="Tabular",VLOOKUP($G11&amp;"-"&amp;BE$3&amp;"-"&amp;BG$2,'Compr. Q. - Online Banking'!$C:$I,7,FALSE()),VLOOKUP($G11&amp;"-"&amp;BE$3&amp;"-"&amp;BG$2,'Compr. Q. - Online Banking'!$C:$I,5,FALSE())), BE11)),1,0)</f>
        <v>1</v>
      </c>
      <c r="BH11" s="60">
        <f>IF(ISNUMBER(SEARCH(IF($D11="Tabular",VLOOKUP($G11&amp;"-"&amp;BE$3&amp;"-"&amp;BH$2,'Compr. Q. - Online Banking'!$C:$I,7,FALSE()),VLOOKUP($G11&amp;"-"&amp;BE$3&amp;"-"&amp;BH$2,'Compr. Q. - Online Banking'!$C:$I,5,FALSE())), BE11)),1,0)</f>
        <v>1</v>
      </c>
      <c r="BI11" s="60">
        <f>IF(ISNUMBER(SEARCH(IF($D11="Tabular",VLOOKUP($G11&amp;"-"&amp;BE$3&amp;"-"&amp;BI$2,'Compr. Q. - Online Banking'!$C:$I,7,FALSE()),VLOOKUP($G11&amp;"-"&amp;BE$3&amp;"-"&amp;BI$2,'Compr. Q. - Online Banking'!$C:$I,5,FALSE())), BE11)),1,0)</f>
        <v>0</v>
      </c>
      <c r="BJ11" s="60">
        <f>IF(ISNUMBER(SEARCH(IF($D11="Tabular",VLOOKUP($G11&amp;"-"&amp;BE$3&amp;"-"&amp;BJ$2,'Compr. Q. - Online Banking'!$C:$I,7,FALSE()),VLOOKUP($G11&amp;"-"&amp;BE$3&amp;"-"&amp;BJ$2,'Compr. Q. - Online Banking'!$C:$I,5,FALSE())), BE11)),1,0)</f>
        <v>0</v>
      </c>
      <c r="BK11" s="60">
        <f t="shared" si="24"/>
        <v>2</v>
      </c>
      <c r="BL11" s="60">
        <f t="shared" si="25"/>
        <v>2</v>
      </c>
      <c r="BM11" s="60">
        <f>IF($D11="Tabular",VLOOKUP($G11&amp;"-"&amp;BE$3&amp;"-"&amp;"1",'Compr. Q. - Online Banking'!$C:$K,9,FALSE()),VLOOKUP($G11&amp;"-"&amp;BE$3&amp;"-"&amp;"1",'Compr. Q. - Online Banking'!$C:$K,8,FALSE()))</f>
        <v>2</v>
      </c>
      <c r="BN11" s="60">
        <f t="shared" si="26"/>
        <v>1</v>
      </c>
      <c r="BO11" s="60">
        <f t="shared" si="27"/>
        <v>1</v>
      </c>
      <c r="BP11" s="60">
        <f t="shared" si="28"/>
        <v>1</v>
      </c>
      <c r="BQ11" s="61" t="str">
        <f>VLOOKUP($B11&amp;"-"&amp;$F11,'dataset cleaned'!$A:$BK,$H$2-2+BQ$2*3,FALSE())</f>
        <v>Minor</v>
      </c>
      <c r="BR11" s="60"/>
      <c r="BS11" s="60">
        <f>IF(ISNUMBER(SEARCH(IF($D11="Tabular",VLOOKUP($G11&amp;"-"&amp;BQ$3&amp;"-"&amp;BS$2,'Compr. Q. - Online Banking'!$C:$I,7,FALSE()),VLOOKUP($G11&amp;"-"&amp;BQ$3&amp;"-"&amp;BS$2,'Compr. Q. - Online Banking'!$C:$I,5,FALSE())), BQ11)),1,0)</f>
        <v>1</v>
      </c>
      <c r="BT11" s="60">
        <f>IF(ISNUMBER(SEARCH(IF($D11="Tabular",VLOOKUP($G11&amp;"-"&amp;BQ$3&amp;"-"&amp;BT$2,'Compr. Q. - Online Banking'!$C:$I,7,FALSE()),VLOOKUP($G11&amp;"-"&amp;BQ$3&amp;"-"&amp;BT$2,'Compr. Q. - Online Banking'!$C:$I,5,FALSE())), BQ11)),1,0)</f>
        <v>0</v>
      </c>
      <c r="BU11" s="60">
        <f>IF(ISNUMBER(SEARCH(IF($D11="Tabular",VLOOKUP($G11&amp;"-"&amp;BQ$3&amp;"-"&amp;BU$2,'Compr. Q. - Online Banking'!$C:$I,7,FALSE()),VLOOKUP($G11&amp;"-"&amp;BQ$3&amp;"-"&amp;BU$2,'Compr. Q. - Online Banking'!$C:$I,5,FALSE())), BQ11)),1,0)</f>
        <v>0</v>
      </c>
      <c r="BV11" s="60">
        <f>IF(ISNUMBER(SEARCH(IF($D11="Tabular",VLOOKUP($G11&amp;"-"&amp;BQ$3&amp;"-"&amp;BV$2,'Compr. Q. - Online Banking'!$C:$I,7,FALSE()),VLOOKUP($G11&amp;"-"&amp;BQ$3&amp;"-"&amp;BV$2,'Compr. Q. - Online Banking'!$C:$I,5,FALSE())), BQ11)),1,0)</f>
        <v>0</v>
      </c>
      <c r="BW11" s="60">
        <f t="shared" si="29"/>
        <v>1</v>
      </c>
      <c r="BX11" s="60">
        <f t="shared" si="30"/>
        <v>1</v>
      </c>
      <c r="BY11" s="60">
        <f>IF($D11="Tabular",VLOOKUP($G11&amp;"-"&amp;BQ$3&amp;"-"&amp;"1",'Compr. Q. - Online Banking'!$C:$K,9,FALSE()),VLOOKUP($G11&amp;"-"&amp;BQ$3&amp;"-"&amp;"1",'Compr. Q. - Online Banking'!$C:$K,8,FALSE()))</f>
        <v>1</v>
      </c>
      <c r="BZ11" s="60">
        <f t="shared" si="31"/>
        <v>1</v>
      </c>
      <c r="CA11" s="60">
        <f t="shared" si="32"/>
        <v>1</v>
      </c>
      <c r="CB11" s="60">
        <f t="shared" si="33"/>
        <v>1</v>
      </c>
    </row>
    <row r="12" spans="1:82" ht="51" x14ac:dyDescent="0.2">
      <c r="A12" s="60" t="str">
        <f t="shared" si="0"/>
        <v>R_3ezdVmUp6V15WrO-P1</v>
      </c>
      <c r="B12" s="60" t="s">
        <v>1019</v>
      </c>
      <c r="C12" s="60" t="str">
        <f>VLOOKUP($B12,'raw data'!$A:$JI,268,FALSE())</f>
        <v>CORAS-G1</v>
      </c>
      <c r="D12" s="60" t="str">
        <f t="shared" si="1"/>
        <v>CORAS</v>
      </c>
      <c r="E12" s="60" t="str">
        <f t="shared" si="2"/>
        <v>G1</v>
      </c>
      <c r="F12" s="60" t="s">
        <v>534</v>
      </c>
      <c r="G12" s="60" t="str">
        <f t="shared" si="3"/>
        <v>G1</v>
      </c>
      <c r="H12" s="62">
        <f>VLOOKUP($B12&amp;"-"&amp;$F12,'dataset cleaned'!$A:$BK,H$2,FALSE())/60</f>
        <v>9.6453833333333332</v>
      </c>
      <c r="I12" s="61" t="str">
        <f>VLOOKUP($B12&amp;"-"&amp;$F12,'dataset cleaned'!$A:$BK,$H$2-2+I$2*3,FALSE())</f>
        <v>Online banking service goes down</v>
      </c>
      <c r="J12" s="60" t="s">
        <v>1129</v>
      </c>
      <c r="K12" s="60">
        <f>IF(ISNUMBER(SEARCH(IF($D12="Tabular",VLOOKUP($G12&amp;"-"&amp;I$3&amp;"-"&amp;K$2,'Compr. Q. - Online Banking'!$C:$I,7,FALSE()),VLOOKUP($G12&amp;"-"&amp;I$3&amp;"-"&amp;K$2,'Compr. Q. - Online Banking'!$C:$I,5,FALSE())), I12)),1,0)</f>
        <v>0</v>
      </c>
      <c r="L12" s="60">
        <f>IF(ISNUMBER(SEARCH(IF($D12="Tabular",VLOOKUP($G12&amp;"-"&amp;I$3&amp;"-"&amp;L$2,'Compr. Q. - Online Banking'!$C:$I,7,FALSE()),VLOOKUP($G12&amp;"-"&amp;I$3&amp;"-"&amp;L$2,'Compr. Q. - Online Banking'!$C:$I,5,FALSE())), I12)),1,0)</f>
        <v>0</v>
      </c>
      <c r="M12" s="60">
        <f>IF(ISNUMBER(SEARCH(IF($D12="Tabular",VLOOKUP($G12&amp;"-"&amp;I$3&amp;"-"&amp;M$2,'Compr. Q. - Online Banking'!$C:$I,7,FALSE()),VLOOKUP($G12&amp;"-"&amp;I$3&amp;"-"&amp;M$2,'Compr. Q. - Online Banking'!$C:$I,5,FALSE())), I12)),1,0)</f>
        <v>0</v>
      </c>
      <c r="N12" s="60">
        <f>IF(ISNUMBER(SEARCH(IF($D12="Tabular",VLOOKUP($G12&amp;"-"&amp;I$3&amp;"-"&amp;N$2,'Compr. Q. - Online Banking'!$C:$I,7,FALSE()),VLOOKUP($G12&amp;"-"&amp;I$3&amp;"-"&amp;N$2,'Compr. Q. - Online Banking'!$C:$I,5,FALSE())), I12)),1,0)</f>
        <v>0</v>
      </c>
      <c r="O12" s="60">
        <f t="shared" si="4"/>
        <v>0</v>
      </c>
      <c r="P12" s="60">
        <f t="shared" si="5"/>
        <v>1</v>
      </c>
      <c r="Q12" s="60">
        <f>IF($D12="Tabular",VLOOKUP($G12&amp;"-"&amp;I$3&amp;"-"&amp;"1",'Compr. Q. - Online Banking'!$C:$K,9,FALSE()),VLOOKUP($G12&amp;"-"&amp;I$3&amp;"-"&amp;"1",'Compr. Q. - Online Banking'!$C:$K,8,FALSE()))</f>
        <v>1</v>
      </c>
      <c r="R12" s="60">
        <f t="shared" si="6"/>
        <v>0</v>
      </c>
      <c r="S12" s="60">
        <f t="shared" si="7"/>
        <v>0</v>
      </c>
      <c r="T12" s="60">
        <f t="shared" si="8"/>
        <v>0</v>
      </c>
      <c r="U12" s="61" t="str">
        <f>VLOOKUP($B12&amp;"-"&amp;$F12,'dataset cleaned'!$A:$BK,$H$2-2+U$2*3,FALSE())</f>
        <v>Availability of service,Integrity of account data</v>
      </c>
      <c r="V12" s="60"/>
      <c r="W12" s="60">
        <f>IF(ISNUMBER(SEARCH(IF($D12="Tabular",VLOOKUP($G12&amp;"-"&amp;U$3&amp;"-"&amp;W$2,'Compr. Q. - Online Banking'!$C:$I,7,FALSE()),VLOOKUP($G12&amp;"-"&amp;U$3&amp;"-"&amp;W$2,'Compr. Q. - Online Banking'!$C:$I,5,FALSE())), U12)),1,0)</f>
        <v>1</v>
      </c>
      <c r="X12" s="60">
        <f>IF(ISNUMBER(SEARCH(IF($D12="Tabular",VLOOKUP($G12&amp;"-"&amp;U$3&amp;"-"&amp;X$2,'Compr. Q. - Online Banking'!$C:$I,7,FALSE()),VLOOKUP($G12&amp;"-"&amp;U$3&amp;"-"&amp;X$2,'Compr. Q. - Online Banking'!$C:$I,5,FALSE())), U12)),1,0)</f>
        <v>1</v>
      </c>
      <c r="Y12" s="60">
        <f>IF(ISNUMBER(SEARCH(IF($D12="Tabular",VLOOKUP($G12&amp;"-"&amp;U$3&amp;"-"&amp;Y$2,'Compr. Q. - Online Banking'!$C:$I,7,FALSE()),VLOOKUP($G12&amp;"-"&amp;U$3&amp;"-"&amp;Y$2,'Compr. Q. - Online Banking'!$C:$I,5,FALSE())), U12)),1,0)</f>
        <v>0</v>
      </c>
      <c r="Z12" s="60">
        <f>IF(ISNUMBER(SEARCH(IF($D12="Tabular",VLOOKUP($G12&amp;"-"&amp;U$3&amp;"-"&amp;Z$2,'Compr. Q. - Online Banking'!$C:$I,7,FALSE()),VLOOKUP($G12&amp;"-"&amp;U$3&amp;"-"&amp;Z$2,'Compr. Q. - Online Banking'!$C:$I,5,FALSE())), U12)),1,0)</f>
        <v>0</v>
      </c>
      <c r="AA12" s="60">
        <f t="shared" si="9"/>
        <v>2</v>
      </c>
      <c r="AB12" s="60">
        <f t="shared" si="10"/>
        <v>2</v>
      </c>
      <c r="AC12" s="60">
        <f>IF($D12="Tabular",VLOOKUP($G12&amp;"-"&amp;U$3&amp;"-"&amp;"1",'Compr. Q. - Online Banking'!$C:$K,9,FALSE()),VLOOKUP($G12&amp;"-"&amp;U$3&amp;"-"&amp;"1",'Compr. Q. - Online Banking'!$C:$K,8,FALSE()))</f>
        <v>2</v>
      </c>
      <c r="AD12" s="60">
        <f t="shared" si="11"/>
        <v>1</v>
      </c>
      <c r="AE12" s="60">
        <f t="shared" si="12"/>
        <v>1</v>
      </c>
      <c r="AF12" s="60">
        <f t="shared" si="13"/>
        <v>1</v>
      </c>
      <c r="AG12" s="61" t="str">
        <f>VLOOKUP($B12&amp;"-"&amp;$F12,'dataset cleaned'!$A:$BK,$H$2-2+AG$2*3,FALSE())</f>
        <v>Regularly inform customers about security best practices,Strengthen authentication of transaction in web application</v>
      </c>
      <c r="AH12" s="60" t="s">
        <v>1204</v>
      </c>
      <c r="AI12" s="60">
        <f>IF(ISNUMBER(SEARCH(IF($D12="Tabular",VLOOKUP($G12&amp;"-"&amp;AG$3&amp;"-"&amp;AI$2,'Compr. Q. - Online Banking'!$C:$I,7,FALSE()),VLOOKUP($G12&amp;"-"&amp;AG$3&amp;"-"&amp;AI$2,'Compr. Q. - Online Banking'!$C:$I,5,FALSE())), AG12)),1,0)</f>
        <v>1</v>
      </c>
      <c r="AJ12" s="60">
        <f>IF(ISNUMBER(SEARCH(IF($D12="Tabular",VLOOKUP($G12&amp;"-"&amp;AG$3&amp;"-"&amp;AJ$2,'Compr. Q. - Online Banking'!$C:$I,7,FALSE()),VLOOKUP($G12&amp;"-"&amp;AG$3&amp;"-"&amp;AJ$2,'Compr. Q. - Online Banking'!$C:$I,5,FALSE())), AG12)),1,0)</f>
        <v>1</v>
      </c>
      <c r="AK12" s="60">
        <f>IF(ISNUMBER(SEARCH(IF($D12="Tabular",VLOOKUP($G12&amp;"-"&amp;AG$3&amp;"-"&amp;AK$2,'Compr. Q. - Online Banking'!$C:$I,7,FALSE()),VLOOKUP($G12&amp;"-"&amp;AG$3&amp;"-"&amp;AK$2,'Compr. Q. - Online Banking'!$C:$I,5,FALSE())), AG12)),1,0)</f>
        <v>0</v>
      </c>
      <c r="AL12" s="60">
        <f>IF(ISNUMBER(SEARCH(IF($D12="Tabular",VLOOKUP($G12&amp;"-"&amp;AG$3&amp;"-"&amp;AL$2,'Compr. Q. - Online Banking'!$C:$I,7,FALSE()),VLOOKUP($G12&amp;"-"&amp;AG$3&amp;"-"&amp;AL$2,'Compr. Q. - Online Banking'!$C:$I,5,FALSE())), AG12)),1,0)</f>
        <v>0</v>
      </c>
      <c r="AM12" s="60">
        <f t="shared" si="14"/>
        <v>2</v>
      </c>
      <c r="AN12" s="60">
        <f t="shared" si="15"/>
        <v>2</v>
      </c>
      <c r="AO12" s="60">
        <f>IF($D12="Tabular",VLOOKUP($G12&amp;"-"&amp;AG$3&amp;"-"&amp;"1",'Compr. Q. - Online Banking'!$C:$K,9,FALSE()),VLOOKUP($G12&amp;"-"&amp;AG$3&amp;"-"&amp;"1",'Compr. Q. - Online Banking'!$C:$K,8,FALSE()))</f>
        <v>3</v>
      </c>
      <c r="AP12" s="60">
        <f t="shared" si="16"/>
        <v>1</v>
      </c>
      <c r="AQ12" s="60">
        <f t="shared" si="17"/>
        <v>0.66666666666666663</v>
      </c>
      <c r="AR12" s="60">
        <f t="shared" si="18"/>
        <v>0.8</v>
      </c>
      <c r="AS12" s="61" t="str">
        <f>VLOOKUP($B12&amp;"-"&amp;$F12,'dataset cleaned'!$A:$BK,$H$2-2+AS$2*3,FALSE())</f>
        <v>Unauthorized access to customer account via web application</v>
      </c>
      <c r="AT12" s="60" t="s">
        <v>1131</v>
      </c>
      <c r="AU12" s="60">
        <f>IF(ISNUMBER(SEARCH(IF($D12="Tabular",VLOOKUP($G12&amp;"-"&amp;AS$3&amp;"-"&amp;AU$2,'Compr. Q. - Online Banking'!$C:$I,7,FALSE()),VLOOKUP($G12&amp;"-"&amp;AS$3&amp;"-"&amp;AU$2,'Compr. Q. - Online Banking'!$C:$I,5,FALSE())), AS12)),1,0)</f>
        <v>0</v>
      </c>
      <c r="AV12" s="60">
        <f>IF(ISNUMBER(SEARCH(IF($D12="Tabular",VLOOKUP($G12&amp;"-"&amp;AS$3&amp;"-"&amp;AV$2,'Compr. Q. - Online Banking'!$C:$I,7,FALSE()),VLOOKUP($G12&amp;"-"&amp;AS$3&amp;"-"&amp;AV$2,'Compr. Q. - Online Banking'!$C:$I,5,FALSE())), AS12)),1,0)</f>
        <v>0</v>
      </c>
      <c r="AW12" s="60">
        <f>IF(ISNUMBER(SEARCH(IF($D12="Tabular",VLOOKUP($G12&amp;"-"&amp;AS$3&amp;"-"&amp;AW$2,'Compr. Q. - Online Banking'!$C:$I,7,FALSE()),VLOOKUP($G12&amp;"-"&amp;AS$3&amp;"-"&amp;AW$2,'Compr. Q. - Online Banking'!$C:$I,5,FALSE())), AS12)),1,0)</f>
        <v>0</v>
      </c>
      <c r="AX12" s="60">
        <f>IF(ISNUMBER(SEARCH(IF($D12="Tabular",VLOOKUP($G12&amp;"-"&amp;AS$3&amp;"-"&amp;AX$2,'Compr. Q. - Online Banking'!$C:$I,7,FALSE()),VLOOKUP($G12&amp;"-"&amp;AS$3&amp;"-"&amp;AX$2,'Compr. Q. - Online Banking'!$C:$I,5,FALSE())), AS12)),1,0)</f>
        <v>0</v>
      </c>
      <c r="AY12" s="60">
        <f t="shared" si="19"/>
        <v>0</v>
      </c>
      <c r="AZ12" s="60">
        <f t="shared" si="20"/>
        <v>1</v>
      </c>
      <c r="BA12" s="60">
        <f>IF($D12="Tabular",VLOOKUP($G12&amp;"-"&amp;AS$3&amp;"-"&amp;"1",'Compr. Q. - Online Banking'!$C:$K,9,FALSE()),VLOOKUP($G12&amp;"-"&amp;AS$3&amp;"-"&amp;"1",'Compr. Q. - Online Banking'!$C:$K,8,FALSE()))</f>
        <v>1</v>
      </c>
      <c r="BB12" s="60">
        <f t="shared" si="21"/>
        <v>0</v>
      </c>
      <c r="BC12" s="60">
        <f t="shared" si="22"/>
        <v>0</v>
      </c>
      <c r="BD12" s="60">
        <f t="shared" si="23"/>
        <v>0</v>
      </c>
      <c r="BE12" s="60" t="str">
        <f>VLOOKUP($B12&amp;"-"&amp;$F12,'dataset cleaned'!$A:$BK,$H$2-2+BE$2*3,FALSE())</f>
        <v>Online banking service goes down,Unauthorized transaction via web application</v>
      </c>
      <c r="BF12" s="60"/>
      <c r="BG12" s="60">
        <f>IF(ISNUMBER(SEARCH(IF($D12="Tabular",VLOOKUP($G12&amp;"-"&amp;BE$3&amp;"-"&amp;BG$2,'Compr. Q. - Online Banking'!$C:$I,7,FALSE()),VLOOKUP($G12&amp;"-"&amp;BE$3&amp;"-"&amp;BG$2,'Compr. Q. - Online Banking'!$C:$I,5,FALSE())), BE12)),1,0)</f>
        <v>1</v>
      </c>
      <c r="BH12" s="60">
        <f>IF(ISNUMBER(SEARCH(IF($D12="Tabular",VLOOKUP($G12&amp;"-"&amp;BE$3&amp;"-"&amp;BH$2,'Compr. Q. - Online Banking'!$C:$I,7,FALSE()),VLOOKUP($G12&amp;"-"&amp;BE$3&amp;"-"&amp;BH$2,'Compr. Q. - Online Banking'!$C:$I,5,FALSE())), BE12)),1,0)</f>
        <v>1</v>
      </c>
      <c r="BI12" s="60">
        <f>IF(ISNUMBER(SEARCH(IF($D12="Tabular",VLOOKUP($G12&amp;"-"&amp;BE$3&amp;"-"&amp;BI$2,'Compr. Q. - Online Banking'!$C:$I,7,FALSE()),VLOOKUP($G12&amp;"-"&amp;BE$3&amp;"-"&amp;BI$2,'Compr. Q. - Online Banking'!$C:$I,5,FALSE())), BE12)),1,0)</f>
        <v>0</v>
      </c>
      <c r="BJ12" s="60">
        <f>IF(ISNUMBER(SEARCH(IF($D12="Tabular",VLOOKUP($G12&amp;"-"&amp;BE$3&amp;"-"&amp;BJ$2,'Compr. Q. - Online Banking'!$C:$I,7,FALSE()),VLOOKUP($G12&amp;"-"&amp;BE$3&amp;"-"&amp;BJ$2,'Compr. Q. - Online Banking'!$C:$I,5,FALSE())), BE12)),1,0)</f>
        <v>0</v>
      </c>
      <c r="BK12" s="60">
        <f t="shared" si="24"/>
        <v>2</v>
      </c>
      <c r="BL12" s="60">
        <f t="shared" si="25"/>
        <v>2</v>
      </c>
      <c r="BM12" s="60">
        <f>IF($D12="Tabular",VLOOKUP($G12&amp;"-"&amp;BE$3&amp;"-"&amp;"1",'Compr. Q. - Online Banking'!$C:$K,9,FALSE()),VLOOKUP($G12&amp;"-"&amp;BE$3&amp;"-"&amp;"1",'Compr. Q. - Online Banking'!$C:$K,8,FALSE()))</f>
        <v>2</v>
      </c>
      <c r="BN12" s="60">
        <f t="shared" si="26"/>
        <v>1</v>
      </c>
      <c r="BO12" s="60">
        <f t="shared" si="27"/>
        <v>1</v>
      </c>
      <c r="BP12" s="60">
        <f t="shared" si="28"/>
        <v>1</v>
      </c>
      <c r="BQ12" s="61" t="str">
        <f>VLOOKUP($B12&amp;"-"&amp;$F12,'dataset cleaned'!$A:$BK,$H$2-2+BQ$2*3,FALSE())</f>
        <v>Integrity of account data</v>
      </c>
      <c r="BR12" s="60" t="s">
        <v>1133</v>
      </c>
      <c r="BS12" s="60">
        <f>IF(ISNUMBER(SEARCH(IF($D12="Tabular",VLOOKUP($G12&amp;"-"&amp;BQ$3&amp;"-"&amp;BS$2,'Compr. Q. - Online Banking'!$C:$I,7,FALSE()),VLOOKUP($G12&amp;"-"&amp;BQ$3&amp;"-"&amp;BS$2,'Compr. Q. - Online Banking'!$C:$I,5,FALSE())), BQ12)),1,0)</f>
        <v>0</v>
      </c>
      <c r="BT12" s="60">
        <f>IF(ISNUMBER(SEARCH(IF($D12="Tabular",VLOOKUP($G12&amp;"-"&amp;BQ$3&amp;"-"&amp;BT$2,'Compr. Q. - Online Banking'!$C:$I,7,FALSE()),VLOOKUP($G12&amp;"-"&amp;BQ$3&amp;"-"&amp;BT$2,'Compr. Q. - Online Banking'!$C:$I,5,FALSE())), BQ12)),1,0)</f>
        <v>0</v>
      </c>
      <c r="BU12" s="60">
        <f>IF(ISNUMBER(SEARCH(IF($D12="Tabular",VLOOKUP($G12&amp;"-"&amp;BQ$3&amp;"-"&amp;BU$2,'Compr. Q. - Online Banking'!$C:$I,7,FALSE()),VLOOKUP($G12&amp;"-"&amp;BQ$3&amp;"-"&amp;BU$2,'Compr. Q. - Online Banking'!$C:$I,5,FALSE())), BQ12)),1,0)</f>
        <v>0</v>
      </c>
      <c r="BV12" s="60">
        <f>IF(ISNUMBER(SEARCH(IF($D12="Tabular",VLOOKUP($G12&amp;"-"&amp;BQ$3&amp;"-"&amp;BV$2,'Compr. Q. - Online Banking'!$C:$I,7,FALSE()),VLOOKUP($G12&amp;"-"&amp;BQ$3&amp;"-"&amp;BV$2,'Compr. Q. - Online Banking'!$C:$I,5,FALSE())), BQ12)),1,0)</f>
        <v>0</v>
      </c>
      <c r="BW12" s="60">
        <f t="shared" si="29"/>
        <v>0</v>
      </c>
      <c r="BX12" s="60">
        <f t="shared" si="30"/>
        <v>1</v>
      </c>
      <c r="BY12" s="60">
        <f>IF($D12="Tabular",VLOOKUP($G12&amp;"-"&amp;BQ$3&amp;"-"&amp;"1",'Compr. Q. - Online Banking'!$C:$K,9,FALSE()),VLOOKUP($G12&amp;"-"&amp;BQ$3&amp;"-"&amp;"1",'Compr. Q. - Online Banking'!$C:$K,8,FALSE()))</f>
        <v>1</v>
      </c>
      <c r="BZ12" s="60">
        <f t="shared" si="31"/>
        <v>0</v>
      </c>
      <c r="CA12" s="60">
        <f t="shared" si="32"/>
        <v>0</v>
      </c>
      <c r="CB12" s="60">
        <f t="shared" si="33"/>
        <v>0</v>
      </c>
    </row>
    <row r="13" spans="1:82" ht="34" x14ac:dyDescent="0.2">
      <c r="A13" s="60" t="str">
        <f t="shared" si="0"/>
        <v>R_UmA6Q6kd7yfsxMt-P1</v>
      </c>
      <c r="B13" s="60" t="s">
        <v>881</v>
      </c>
      <c r="C13" s="60" t="str">
        <f>VLOOKUP($B13,'raw data'!$A:$JI,268,FALSE())</f>
        <v>CORAS-G1</v>
      </c>
      <c r="D13" s="60" t="str">
        <f t="shared" si="1"/>
        <v>CORAS</v>
      </c>
      <c r="E13" s="60" t="str">
        <f t="shared" si="2"/>
        <v>G1</v>
      </c>
      <c r="F13" s="60" t="s">
        <v>534</v>
      </c>
      <c r="G13" s="60" t="str">
        <f t="shared" si="3"/>
        <v>G1</v>
      </c>
      <c r="H13" s="62">
        <f>VLOOKUP($B13&amp;"-"&amp;$F13,'dataset cleaned'!$A:$BK,H$2,FALSE())/60</f>
        <v>15.526966666666668</v>
      </c>
      <c r="I13" s="61" t="str">
        <f>VLOOKUP($B13&amp;"-"&amp;$F13,'dataset cleaned'!$A:$BK,$H$2-2+I$2*3,FALSE())</f>
        <v>Online banking service goes down</v>
      </c>
      <c r="J13" s="60" t="s">
        <v>1131</v>
      </c>
      <c r="K13" s="60">
        <f>IF(ISNUMBER(SEARCH(IF($D13="Tabular",VLOOKUP($G13&amp;"-"&amp;I$3&amp;"-"&amp;K$2,'Compr. Q. - Online Banking'!$C:$I,7,FALSE()),VLOOKUP($G13&amp;"-"&amp;I$3&amp;"-"&amp;K$2,'Compr. Q. - Online Banking'!$C:$I,5,FALSE())), I13)),1,0)</f>
        <v>0</v>
      </c>
      <c r="L13" s="60">
        <f>IF(ISNUMBER(SEARCH(IF($D13="Tabular",VLOOKUP($G13&amp;"-"&amp;I$3&amp;"-"&amp;L$2,'Compr. Q. - Online Banking'!$C:$I,7,FALSE()),VLOOKUP($G13&amp;"-"&amp;I$3&amp;"-"&amp;L$2,'Compr. Q. - Online Banking'!$C:$I,5,FALSE())), I13)),1,0)</f>
        <v>0</v>
      </c>
      <c r="M13" s="60">
        <f>IF(ISNUMBER(SEARCH(IF($D13="Tabular",VLOOKUP($G13&amp;"-"&amp;I$3&amp;"-"&amp;M$2,'Compr. Q. - Online Banking'!$C:$I,7,FALSE()),VLOOKUP($G13&amp;"-"&amp;I$3&amp;"-"&amp;M$2,'Compr. Q. - Online Banking'!$C:$I,5,FALSE())), I13)),1,0)</f>
        <v>0</v>
      </c>
      <c r="N13" s="60">
        <f>IF(ISNUMBER(SEARCH(IF($D13="Tabular",VLOOKUP($G13&amp;"-"&amp;I$3&amp;"-"&amp;N$2,'Compr. Q. - Online Banking'!$C:$I,7,FALSE()),VLOOKUP($G13&amp;"-"&amp;I$3&amp;"-"&amp;N$2,'Compr. Q. - Online Banking'!$C:$I,5,FALSE())), I13)),1,0)</f>
        <v>0</v>
      </c>
      <c r="O13" s="60">
        <f t="shared" si="4"/>
        <v>0</v>
      </c>
      <c r="P13" s="60">
        <f t="shared" si="5"/>
        <v>1</v>
      </c>
      <c r="Q13" s="60">
        <f>IF($D13="Tabular",VLOOKUP($G13&amp;"-"&amp;I$3&amp;"-"&amp;"1",'Compr. Q. - Online Banking'!$C:$K,9,FALSE()),VLOOKUP($G13&amp;"-"&amp;I$3&amp;"-"&amp;"1",'Compr. Q. - Online Banking'!$C:$K,8,FALSE()))</f>
        <v>1</v>
      </c>
      <c r="R13" s="60">
        <f t="shared" si="6"/>
        <v>0</v>
      </c>
      <c r="S13" s="60">
        <f t="shared" si="7"/>
        <v>0</v>
      </c>
      <c r="T13" s="60">
        <f t="shared" si="8"/>
        <v>0</v>
      </c>
      <c r="U13" s="61" t="str">
        <f>VLOOKUP($B13&amp;"-"&amp;$F13,'dataset cleaned'!$A:$BK,$H$2-2+U$2*3,FALSE())</f>
        <v>Availability of service,Integrity of account data</v>
      </c>
      <c r="V13" s="60"/>
      <c r="W13" s="60">
        <f>IF(ISNUMBER(SEARCH(IF($D13="Tabular",VLOOKUP($G13&amp;"-"&amp;U$3&amp;"-"&amp;W$2,'Compr. Q. - Online Banking'!$C:$I,7,FALSE()),VLOOKUP($G13&amp;"-"&amp;U$3&amp;"-"&amp;W$2,'Compr. Q. - Online Banking'!$C:$I,5,FALSE())), U13)),1,0)</f>
        <v>1</v>
      </c>
      <c r="X13" s="60">
        <f>IF(ISNUMBER(SEARCH(IF($D13="Tabular",VLOOKUP($G13&amp;"-"&amp;U$3&amp;"-"&amp;X$2,'Compr. Q. - Online Banking'!$C:$I,7,FALSE()),VLOOKUP($G13&amp;"-"&amp;U$3&amp;"-"&amp;X$2,'Compr. Q. - Online Banking'!$C:$I,5,FALSE())), U13)),1,0)</f>
        <v>1</v>
      </c>
      <c r="Y13" s="60">
        <f>IF(ISNUMBER(SEARCH(IF($D13="Tabular",VLOOKUP($G13&amp;"-"&amp;U$3&amp;"-"&amp;Y$2,'Compr. Q. - Online Banking'!$C:$I,7,FALSE()),VLOOKUP($G13&amp;"-"&amp;U$3&amp;"-"&amp;Y$2,'Compr. Q. - Online Banking'!$C:$I,5,FALSE())), U13)),1,0)</f>
        <v>0</v>
      </c>
      <c r="Z13" s="60">
        <f>IF(ISNUMBER(SEARCH(IF($D13="Tabular",VLOOKUP($G13&amp;"-"&amp;U$3&amp;"-"&amp;Z$2,'Compr. Q. - Online Banking'!$C:$I,7,FALSE()),VLOOKUP($G13&amp;"-"&amp;U$3&amp;"-"&amp;Z$2,'Compr. Q. - Online Banking'!$C:$I,5,FALSE())), U13)),1,0)</f>
        <v>0</v>
      </c>
      <c r="AA13" s="60">
        <f t="shared" si="9"/>
        <v>2</v>
      </c>
      <c r="AB13" s="60">
        <f t="shared" si="10"/>
        <v>2</v>
      </c>
      <c r="AC13" s="60">
        <f>IF($D13="Tabular",VLOOKUP($G13&amp;"-"&amp;U$3&amp;"-"&amp;"1",'Compr. Q. - Online Banking'!$C:$K,9,FALSE()),VLOOKUP($G13&amp;"-"&amp;U$3&amp;"-"&amp;"1",'Compr. Q. - Online Banking'!$C:$K,8,FALSE()))</f>
        <v>2</v>
      </c>
      <c r="AD13" s="60">
        <f t="shared" si="11"/>
        <v>1</v>
      </c>
      <c r="AE13" s="60">
        <f t="shared" si="12"/>
        <v>1</v>
      </c>
      <c r="AF13" s="60">
        <f t="shared" si="13"/>
        <v>1</v>
      </c>
      <c r="AG13" s="61" t="str">
        <f>VLOOKUP($B13&amp;"-"&amp;$F13,'dataset cleaned'!$A:$BK,$H$2-2+AG$2*3,FALSE())</f>
        <v>Regularly inform customers about security best practices</v>
      </c>
      <c r="AH13" s="60" t="s">
        <v>1204</v>
      </c>
      <c r="AI13" s="60">
        <f>IF(ISNUMBER(SEARCH(IF($D13="Tabular",VLOOKUP($G13&amp;"-"&amp;AG$3&amp;"-"&amp;AI$2,'Compr. Q. - Online Banking'!$C:$I,7,FALSE()),VLOOKUP($G13&amp;"-"&amp;AG$3&amp;"-"&amp;AI$2,'Compr. Q. - Online Banking'!$C:$I,5,FALSE())), AG13)),1,0)</f>
        <v>1</v>
      </c>
      <c r="AJ13" s="60">
        <f>IF(ISNUMBER(SEARCH(IF($D13="Tabular",VLOOKUP($G13&amp;"-"&amp;AG$3&amp;"-"&amp;AJ$2,'Compr. Q. - Online Banking'!$C:$I,7,FALSE()),VLOOKUP($G13&amp;"-"&amp;AG$3&amp;"-"&amp;AJ$2,'Compr. Q. - Online Banking'!$C:$I,5,FALSE())), AG13)),1,0)</f>
        <v>0</v>
      </c>
      <c r="AK13" s="60">
        <f>IF(ISNUMBER(SEARCH(IF($D13="Tabular",VLOOKUP($G13&amp;"-"&amp;AG$3&amp;"-"&amp;AK$2,'Compr. Q. - Online Banking'!$C:$I,7,FALSE()),VLOOKUP($G13&amp;"-"&amp;AG$3&amp;"-"&amp;AK$2,'Compr. Q. - Online Banking'!$C:$I,5,FALSE())), AG13)),1,0)</f>
        <v>0</v>
      </c>
      <c r="AL13" s="60">
        <f>IF(ISNUMBER(SEARCH(IF($D13="Tabular",VLOOKUP($G13&amp;"-"&amp;AG$3&amp;"-"&amp;AL$2,'Compr. Q. - Online Banking'!$C:$I,7,FALSE()),VLOOKUP($G13&amp;"-"&amp;AG$3&amp;"-"&amp;AL$2,'Compr. Q. - Online Banking'!$C:$I,5,FALSE())), AG13)),1,0)</f>
        <v>0</v>
      </c>
      <c r="AM13" s="60">
        <f t="shared" si="14"/>
        <v>1</v>
      </c>
      <c r="AN13" s="60">
        <f t="shared" si="15"/>
        <v>1</v>
      </c>
      <c r="AO13" s="60">
        <f>IF($D13="Tabular",VLOOKUP($G13&amp;"-"&amp;AG$3&amp;"-"&amp;"1",'Compr. Q. - Online Banking'!$C:$K,9,FALSE()),VLOOKUP($G13&amp;"-"&amp;AG$3&amp;"-"&amp;"1",'Compr. Q. - Online Banking'!$C:$K,8,FALSE()))</f>
        <v>3</v>
      </c>
      <c r="AP13" s="60">
        <f t="shared" si="16"/>
        <v>1</v>
      </c>
      <c r="AQ13" s="60">
        <f t="shared" si="17"/>
        <v>0.33333333333333331</v>
      </c>
      <c r="AR13" s="60">
        <f t="shared" si="18"/>
        <v>0.5</v>
      </c>
      <c r="AS13" s="61" t="str">
        <f>VLOOKUP($B13&amp;"-"&amp;$F13,'dataset cleaned'!$A:$BK,$H$2-2+AS$2*3,FALSE())</f>
        <v>Unauthorized access to customer account via fake app</v>
      </c>
      <c r="AT13" s="60" t="s">
        <v>1131</v>
      </c>
      <c r="AU13" s="60">
        <f>IF(ISNUMBER(SEARCH(IF($D13="Tabular",VLOOKUP($G13&amp;"-"&amp;AS$3&amp;"-"&amp;AU$2,'Compr. Q. - Online Banking'!$C:$I,7,FALSE()),VLOOKUP($G13&amp;"-"&amp;AS$3&amp;"-"&amp;AU$2,'Compr. Q. - Online Banking'!$C:$I,5,FALSE())), AS13)),1,0)</f>
        <v>0</v>
      </c>
      <c r="AV13" s="60">
        <f>IF(ISNUMBER(SEARCH(IF($D13="Tabular",VLOOKUP($G13&amp;"-"&amp;AS$3&amp;"-"&amp;AV$2,'Compr. Q. - Online Banking'!$C:$I,7,FALSE()),VLOOKUP($G13&amp;"-"&amp;AS$3&amp;"-"&amp;AV$2,'Compr. Q. - Online Banking'!$C:$I,5,FALSE())), AS13)),1,0)</f>
        <v>0</v>
      </c>
      <c r="AW13" s="60">
        <f>IF(ISNUMBER(SEARCH(IF($D13="Tabular",VLOOKUP($G13&amp;"-"&amp;AS$3&amp;"-"&amp;AW$2,'Compr. Q. - Online Banking'!$C:$I,7,FALSE()),VLOOKUP($G13&amp;"-"&amp;AS$3&amp;"-"&amp;AW$2,'Compr. Q. - Online Banking'!$C:$I,5,FALSE())), AS13)),1,0)</f>
        <v>0</v>
      </c>
      <c r="AX13" s="60">
        <f>IF(ISNUMBER(SEARCH(IF($D13="Tabular",VLOOKUP($G13&amp;"-"&amp;AS$3&amp;"-"&amp;AX$2,'Compr. Q. - Online Banking'!$C:$I,7,FALSE()),VLOOKUP($G13&amp;"-"&amp;AS$3&amp;"-"&amp;AX$2,'Compr. Q. - Online Banking'!$C:$I,5,FALSE())), AS13)),1,0)</f>
        <v>0</v>
      </c>
      <c r="AY13" s="60">
        <f t="shared" si="19"/>
        <v>0</v>
      </c>
      <c r="AZ13" s="60">
        <f t="shared" si="20"/>
        <v>1</v>
      </c>
      <c r="BA13" s="60">
        <f>IF($D13="Tabular",VLOOKUP($G13&amp;"-"&amp;AS$3&amp;"-"&amp;"1",'Compr. Q. - Online Banking'!$C:$K,9,FALSE()),VLOOKUP($G13&amp;"-"&amp;AS$3&amp;"-"&amp;"1",'Compr. Q. - Online Banking'!$C:$K,8,FALSE()))</f>
        <v>1</v>
      </c>
      <c r="BB13" s="60">
        <f t="shared" si="21"/>
        <v>0</v>
      </c>
      <c r="BC13" s="60">
        <f t="shared" si="22"/>
        <v>0</v>
      </c>
      <c r="BD13" s="60">
        <f t="shared" si="23"/>
        <v>0</v>
      </c>
      <c r="BE13" s="60" t="str">
        <f>VLOOKUP($B13&amp;"-"&amp;$F13,'dataset cleaned'!$A:$BK,$H$2-2+BE$2*3,FALSE())</f>
        <v>Online banking service goes down,Unauthorized transaction via web application</v>
      </c>
      <c r="BF13" s="60"/>
      <c r="BG13" s="60">
        <f>IF(ISNUMBER(SEARCH(IF($D13="Tabular",VLOOKUP($G13&amp;"-"&amp;BE$3&amp;"-"&amp;BG$2,'Compr. Q. - Online Banking'!$C:$I,7,FALSE()),VLOOKUP($G13&amp;"-"&amp;BE$3&amp;"-"&amp;BG$2,'Compr. Q. - Online Banking'!$C:$I,5,FALSE())), BE13)),1,0)</f>
        <v>1</v>
      </c>
      <c r="BH13" s="60">
        <f>IF(ISNUMBER(SEARCH(IF($D13="Tabular",VLOOKUP($G13&amp;"-"&amp;BE$3&amp;"-"&amp;BH$2,'Compr. Q. - Online Banking'!$C:$I,7,FALSE()),VLOOKUP($G13&amp;"-"&amp;BE$3&amp;"-"&amp;BH$2,'Compr. Q. - Online Banking'!$C:$I,5,FALSE())), BE13)),1,0)</f>
        <v>1</v>
      </c>
      <c r="BI13" s="60">
        <f>IF(ISNUMBER(SEARCH(IF($D13="Tabular",VLOOKUP($G13&amp;"-"&amp;BE$3&amp;"-"&amp;BI$2,'Compr. Q. - Online Banking'!$C:$I,7,FALSE()),VLOOKUP($G13&amp;"-"&amp;BE$3&amp;"-"&amp;BI$2,'Compr. Q. - Online Banking'!$C:$I,5,FALSE())), BE13)),1,0)</f>
        <v>0</v>
      </c>
      <c r="BJ13" s="60">
        <f>IF(ISNUMBER(SEARCH(IF($D13="Tabular",VLOOKUP($G13&amp;"-"&amp;BE$3&amp;"-"&amp;BJ$2,'Compr. Q. - Online Banking'!$C:$I,7,FALSE()),VLOOKUP($G13&amp;"-"&amp;BE$3&amp;"-"&amp;BJ$2,'Compr. Q. - Online Banking'!$C:$I,5,FALSE())), BE13)),1,0)</f>
        <v>0</v>
      </c>
      <c r="BK13" s="60">
        <f t="shared" si="24"/>
        <v>2</v>
      </c>
      <c r="BL13" s="60">
        <f t="shared" si="25"/>
        <v>2</v>
      </c>
      <c r="BM13" s="60">
        <f>IF($D13="Tabular",VLOOKUP($G13&amp;"-"&amp;BE$3&amp;"-"&amp;"1",'Compr. Q. - Online Banking'!$C:$K,9,FALSE()),VLOOKUP($G13&amp;"-"&amp;BE$3&amp;"-"&amp;"1",'Compr. Q. - Online Banking'!$C:$K,8,FALSE()))</f>
        <v>2</v>
      </c>
      <c r="BN13" s="60">
        <f t="shared" si="26"/>
        <v>1</v>
      </c>
      <c r="BO13" s="60">
        <f t="shared" si="27"/>
        <v>1</v>
      </c>
      <c r="BP13" s="60">
        <f t="shared" si="28"/>
        <v>1</v>
      </c>
      <c r="BQ13" s="61" t="str">
        <f>VLOOKUP($B13&amp;"-"&amp;$F13,'dataset cleaned'!$A:$BK,$H$2-2+BQ$2*3,FALSE())</f>
        <v>Unauthorized transaction via Poste App</v>
      </c>
      <c r="BR13" s="60" t="s">
        <v>1131</v>
      </c>
      <c r="BS13" s="60">
        <f>IF(ISNUMBER(SEARCH(IF($D13="Tabular",VLOOKUP($G13&amp;"-"&amp;BQ$3&amp;"-"&amp;BS$2,'Compr. Q. - Online Banking'!$C:$I,7,FALSE()),VLOOKUP($G13&amp;"-"&amp;BQ$3&amp;"-"&amp;BS$2,'Compr. Q. - Online Banking'!$C:$I,5,FALSE())), BQ13)),1,0)</f>
        <v>0</v>
      </c>
      <c r="BT13" s="60">
        <f>IF(ISNUMBER(SEARCH(IF($D13="Tabular",VLOOKUP($G13&amp;"-"&amp;BQ$3&amp;"-"&amp;BT$2,'Compr. Q. - Online Banking'!$C:$I,7,FALSE()),VLOOKUP($G13&amp;"-"&amp;BQ$3&amp;"-"&amp;BT$2,'Compr. Q. - Online Banking'!$C:$I,5,FALSE())), BQ13)),1,0)</f>
        <v>0</v>
      </c>
      <c r="BU13" s="60">
        <f>IF(ISNUMBER(SEARCH(IF($D13="Tabular",VLOOKUP($G13&amp;"-"&amp;BQ$3&amp;"-"&amp;BU$2,'Compr. Q. - Online Banking'!$C:$I,7,FALSE()),VLOOKUP($G13&amp;"-"&amp;BQ$3&amp;"-"&amp;BU$2,'Compr. Q. - Online Banking'!$C:$I,5,FALSE())), BQ13)),1,0)</f>
        <v>0</v>
      </c>
      <c r="BV13" s="60">
        <f>IF(ISNUMBER(SEARCH(IF($D13="Tabular",VLOOKUP($G13&amp;"-"&amp;BQ$3&amp;"-"&amp;BV$2,'Compr. Q. - Online Banking'!$C:$I,7,FALSE()),VLOOKUP($G13&amp;"-"&amp;BQ$3&amp;"-"&amp;BV$2,'Compr. Q. - Online Banking'!$C:$I,5,FALSE())), BQ13)),1,0)</f>
        <v>0</v>
      </c>
      <c r="BW13" s="60">
        <f t="shared" si="29"/>
        <v>0</v>
      </c>
      <c r="BX13" s="60">
        <f t="shared" si="30"/>
        <v>1</v>
      </c>
      <c r="BY13" s="60">
        <f>IF($D13="Tabular",VLOOKUP($G13&amp;"-"&amp;BQ$3&amp;"-"&amp;"1",'Compr. Q. - Online Banking'!$C:$K,9,FALSE()),VLOOKUP($G13&amp;"-"&amp;BQ$3&amp;"-"&amp;"1",'Compr. Q. - Online Banking'!$C:$K,8,FALSE()))</f>
        <v>1</v>
      </c>
      <c r="BZ13" s="60">
        <f t="shared" si="31"/>
        <v>0</v>
      </c>
      <c r="CA13" s="60">
        <f t="shared" si="32"/>
        <v>0</v>
      </c>
      <c r="CB13" s="60">
        <f t="shared" si="33"/>
        <v>0</v>
      </c>
    </row>
    <row r="14" spans="1:82" ht="51" x14ac:dyDescent="0.2">
      <c r="A14" s="60" t="str">
        <f t="shared" si="0"/>
        <v>R_2YDRWzLJocTz13R-P1</v>
      </c>
      <c r="B14" s="60" t="s">
        <v>826</v>
      </c>
      <c r="C14" s="60" t="str">
        <f>VLOOKUP($B14,'raw data'!$A:$JI,268,FALSE())</f>
        <v>CORAS-G1</v>
      </c>
      <c r="D14" s="60" t="str">
        <f t="shared" si="1"/>
        <v>CORAS</v>
      </c>
      <c r="E14" s="60" t="str">
        <f t="shared" si="2"/>
        <v>G1</v>
      </c>
      <c r="F14" s="60" t="s">
        <v>534</v>
      </c>
      <c r="G14" s="60" t="str">
        <f t="shared" si="3"/>
        <v>G1</v>
      </c>
      <c r="H14" s="62">
        <f>VLOOKUP($B14&amp;"-"&amp;$F14,'dataset cleaned'!$A:$BK,H$2,FALSE())/60</f>
        <v>16.175050000000002</v>
      </c>
      <c r="I14" s="61" t="str">
        <f>VLOOKUP($B14&amp;"-"&amp;$F14,'dataset cleaned'!$A:$BK,$H$2-2+I$2*3,FALSE())</f>
        <v>Online banking service goes down</v>
      </c>
      <c r="J14" s="60" t="s">
        <v>1131</v>
      </c>
      <c r="K14" s="60">
        <f>IF(ISNUMBER(SEARCH(IF($D14="Tabular",VLOOKUP($G14&amp;"-"&amp;I$3&amp;"-"&amp;K$2,'Compr. Q. - Online Banking'!$C:$I,7,FALSE()),VLOOKUP($G14&amp;"-"&amp;I$3&amp;"-"&amp;K$2,'Compr. Q. - Online Banking'!$C:$I,5,FALSE())), I14)),1,0)</f>
        <v>0</v>
      </c>
      <c r="L14" s="60">
        <f>IF(ISNUMBER(SEARCH(IF($D14="Tabular",VLOOKUP($G14&amp;"-"&amp;I$3&amp;"-"&amp;L$2,'Compr. Q. - Online Banking'!$C:$I,7,FALSE()),VLOOKUP($G14&amp;"-"&amp;I$3&amp;"-"&amp;L$2,'Compr. Q. - Online Banking'!$C:$I,5,FALSE())), I14)),1,0)</f>
        <v>0</v>
      </c>
      <c r="M14" s="60">
        <f>IF(ISNUMBER(SEARCH(IF($D14="Tabular",VLOOKUP($G14&amp;"-"&amp;I$3&amp;"-"&amp;M$2,'Compr. Q. - Online Banking'!$C:$I,7,FALSE()),VLOOKUP($G14&amp;"-"&amp;I$3&amp;"-"&amp;M$2,'Compr. Q. - Online Banking'!$C:$I,5,FALSE())), I14)),1,0)</f>
        <v>0</v>
      </c>
      <c r="N14" s="60">
        <f>IF(ISNUMBER(SEARCH(IF($D14="Tabular",VLOOKUP($G14&amp;"-"&amp;I$3&amp;"-"&amp;N$2,'Compr. Q. - Online Banking'!$C:$I,7,FALSE()),VLOOKUP($G14&amp;"-"&amp;I$3&amp;"-"&amp;N$2,'Compr. Q. - Online Banking'!$C:$I,5,FALSE())), I14)),1,0)</f>
        <v>0</v>
      </c>
      <c r="O14" s="60">
        <f t="shared" si="4"/>
        <v>0</v>
      </c>
      <c r="P14" s="60">
        <f t="shared" si="5"/>
        <v>1</v>
      </c>
      <c r="Q14" s="60">
        <f>IF($D14="Tabular",VLOOKUP($G14&amp;"-"&amp;I$3&amp;"-"&amp;"1",'Compr. Q. - Online Banking'!$C:$K,9,FALSE()),VLOOKUP($G14&amp;"-"&amp;I$3&amp;"-"&amp;"1",'Compr. Q. - Online Banking'!$C:$K,8,FALSE()))</f>
        <v>1</v>
      </c>
      <c r="R14" s="60">
        <f t="shared" si="6"/>
        <v>0</v>
      </c>
      <c r="S14" s="60">
        <f t="shared" si="7"/>
        <v>0</v>
      </c>
      <c r="T14" s="60">
        <f t="shared" si="8"/>
        <v>0</v>
      </c>
      <c r="U14" s="61" t="str">
        <f>VLOOKUP($B14&amp;"-"&amp;$F14,'dataset cleaned'!$A:$BK,$H$2-2+U$2*3,FALSE())</f>
        <v>Availability of service,Integrity of account data</v>
      </c>
      <c r="V14" s="60"/>
      <c r="W14" s="60">
        <f>IF(ISNUMBER(SEARCH(IF($D14="Tabular",VLOOKUP($G14&amp;"-"&amp;U$3&amp;"-"&amp;W$2,'Compr. Q. - Online Banking'!$C:$I,7,FALSE()),VLOOKUP($G14&amp;"-"&amp;U$3&amp;"-"&amp;W$2,'Compr. Q. - Online Banking'!$C:$I,5,FALSE())), U14)),1,0)</f>
        <v>1</v>
      </c>
      <c r="X14" s="60">
        <f>IF(ISNUMBER(SEARCH(IF($D14="Tabular",VLOOKUP($G14&amp;"-"&amp;U$3&amp;"-"&amp;X$2,'Compr. Q. - Online Banking'!$C:$I,7,FALSE()),VLOOKUP($G14&amp;"-"&amp;U$3&amp;"-"&amp;X$2,'Compr. Q. - Online Banking'!$C:$I,5,FALSE())), U14)),1,0)</f>
        <v>1</v>
      </c>
      <c r="Y14" s="60">
        <f>IF(ISNUMBER(SEARCH(IF($D14="Tabular",VLOOKUP($G14&amp;"-"&amp;U$3&amp;"-"&amp;Y$2,'Compr. Q. - Online Banking'!$C:$I,7,FALSE()),VLOOKUP($G14&amp;"-"&amp;U$3&amp;"-"&amp;Y$2,'Compr. Q. - Online Banking'!$C:$I,5,FALSE())), U14)),1,0)</f>
        <v>0</v>
      </c>
      <c r="Z14" s="60">
        <f>IF(ISNUMBER(SEARCH(IF($D14="Tabular",VLOOKUP($G14&amp;"-"&amp;U$3&amp;"-"&amp;Z$2,'Compr. Q. - Online Banking'!$C:$I,7,FALSE()),VLOOKUP($G14&amp;"-"&amp;U$3&amp;"-"&amp;Z$2,'Compr. Q. - Online Banking'!$C:$I,5,FALSE())), U14)),1,0)</f>
        <v>0</v>
      </c>
      <c r="AA14" s="60">
        <f t="shared" si="9"/>
        <v>2</v>
      </c>
      <c r="AB14" s="60">
        <f t="shared" si="10"/>
        <v>2</v>
      </c>
      <c r="AC14" s="60">
        <f>IF($D14="Tabular",VLOOKUP($G14&amp;"-"&amp;U$3&amp;"-"&amp;"1",'Compr. Q. - Online Banking'!$C:$K,9,FALSE()),VLOOKUP($G14&amp;"-"&amp;U$3&amp;"-"&amp;"1",'Compr. Q. - Online Banking'!$C:$K,8,FALSE()))</f>
        <v>2</v>
      </c>
      <c r="AD14" s="60">
        <f t="shared" si="11"/>
        <v>1</v>
      </c>
      <c r="AE14" s="60">
        <f t="shared" si="12"/>
        <v>1</v>
      </c>
      <c r="AF14" s="60">
        <f t="shared" si="13"/>
        <v>1</v>
      </c>
      <c r="AG14" s="61" t="str">
        <f>VLOOKUP($B14&amp;"-"&amp;$F14,'dataset cleaned'!$A:$BK,$H$2-2+AG$2*3,FALSE())</f>
        <v>Conduct regular searches for fake apps,Regularly inform customers about security best practices</v>
      </c>
      <c r="AH14" s="60" t="s">
        <v>1204</v>
      </c>
      <c r="AI14" s="60">
        <f>IF(ISNUMBER(SEARCH(IF($D14="Tabular",VLOOKUP($G14&amp;"-"&amp;AG$3&amp;"-"&amp;AI$2,'Compr. Q. - Online Banking'!$C:$I,7,FALSE()),VLOOKUP($G14&amp;"-"&amp;AG$3&amp;"-"&amp;AI$2,'Compr. Q. - Online Banking'!$C:$I,5,FALSE())), AG14)),1,0)</f>
        <v>1</v>
      </c>
      <c r="AJ14" s="60">
        <f>IF(ISNUMBER(SEARCH(IF($D14="Tabular",VLOOKUP($G14&amp;"-"&amp;AG$3&amp;"-"&amp;AJ$2,'Compr. Q. - Online Banking'!$C:$I,7,FALSE()),VLOOKUP($G14&amp;"-"&amp;AG$3&amp;"-"&amp;AJ$2,'Compr. Q. - Online Banking'!$C:$I,5,FALSE())), AG14)),1,0)</f>
        <v>0</v>
      </c>
      <c r="AK14" s="60">
        <f>IF(ISNUMBER(SEARCH(IF($D14="Tabular",VLOOKUP($G14&amp;"-"&amp;AG$3&amp;"-"&amp;AK$2,'Compr. Q. - Online Banking'!$C:$I,7,FALSE()),VLOOKUP($G14&amp;"-"&amp;AG$3&amp;"-"&amp;AK$2,'Compr. Q. - Online Banking'!$C:$I,5,FALSE())), AG14)),1,0)</f>
        <v>1</v>
      </c>
      <c r="AL14" s="60">
        <f>IF(ISNUMBER(SEARCH(IF($D14="Tabular",VLOOKUP($G14&amp;"-"&amp;AG$3&amp;"-"&amp;AL$2,'Compr. Q. - Online Banking'!$C:$I,7,FALSE()),VLOOKUP($G14&amp;"-"&amp;AG$3&amp;"-"&amp;AL$2,'Compr. Q. - Online Banking'!$C:$I,5,FALSE())), AG14)),1,0)</f>
        <v>0</v>
      </c>
      <c r="AM14" s="60">
        <f t="shared" si="14"/>
        <v>2</v>
      </c>
      <c r="AN14" s="60">
        <f t="shared" si="15"/>
        <v>2</v>
      </c>
      <c r="AO14" s="60">
        <f>IF($D14="Tabular",VLOOKUP($G14&amp;"-"&amp;AG$3&amp;"-"&amp;"1",'Compr. Q. - Online Banking'!$C:$K,9,FALSE()),VLOOKUP($G14&amp;"-"&amp;AG$3&amp;"-"&amp;"1",'Compr. Q. - Online Banking'!$C:$K,8,FALSE()))</f>
        <v>3</v>
      </c>
      <c r="AP14" s="60">
        <f t="shared" si="16"/>
        <v>1</v>
      </c>
      <c r="AQ14" s="60">
        <f t="shared" si="17"/>
        <v>0.66666666666666663</v>
      </c>
      <c r="AR14" s="60">
        <f t="shared" si="18"/>
        <v>0.8</v>
      </c>
      <c r="AS14" s="61" t="str">
        <f>VLOOKUP($B14&amp;"-"&amp;$F14,'dataset cleaned'!$A:$BK,$H$2-2+AS$2*3,FALSE())</f>
        <v>Unauthorized access to customer account via fake app,Unauthorized access to customer account via web application</v>
      </c>
      <c r="AT14" s="60" t="s">
        <v>1131</v>
      </c>
      <c r="AU14" s="60">
        <f>IF(ISNUMBER(SEARCH(IF($D14="Tabular",VLOOKUP($G14&amp;"-"&amp;AS$3&amp;"-"&amp;AU$2,'Compr. Q. - Online Banking'!$C:$I,7,FALSE()),VLOOKUP($G14&amp;"-"&amp;AS$3&amp;"-"&amp;AU$2,'Compr. Q. - Online Banking'!$C:$I,5,FALSE())), AS14)),1,0)</f>
        <v>0</v>
      </c>
      <c r="AV14" s="60">
        <f>IF(ISNUMBER(SEARCH(IF($D14="Tabular",VLOOKUP($G14&amp;"-"&amp;AS$3&amp;"-"&amp;AV$2,'Compr. Q. - Online Banking'!$C:$I,7,FALSE()),VLOOKUP($G14&amp;"-"&amp;AS$3&amp;"-"&amp;AV$2,'Compr. Q. - Online Banking'!$C:$I,5,FALSE())), AS14)),1,0)</f>
        <v>0</v>
      </c>
      <c r="AW14" s="60">
        <f>IF(ISNUMBER(SEARCH(IF($D14="Tabular",VLOOKUP($G14&amp;"-"&amp;AS$3&amp;"-"&amp;AW$2,'Compr. Q. - Online Banking'!$C:$I,7,FALSE()),VLOOKUP($G14&amp;"-"&amp;AS$3&amp;"-"&amp;AW$2,'Compr. Q. - Online Banking'!$C:$I,5,FALSE())), AS14)),1,0)</f>
        <v>0</v>
      </c>
      <c r="AX14" s="60">
        <f>IF(ISNUMBER(SEARCH(IF($D14="Tabular",VLOOKUP($G14&amp;"-"&amp;AS$3&amp;"-"&amp;AX$2,'Compr. Q. - Online Banking'!$C:$I,7,FALSE()),VLOOKUP($G14&amp;"-"&amp;AS$3&amp;"-"&amp;AX$2,'Compr. Q. - Online Banking'!$C:$I,5,FALSE())), AS14)),1,0)</f>
        <v>0</v>
      </c>
      <c r="AY14" s="60">
        <f t="shared" si="19"/>
        <v>0</v>
      </c>
      <c r="AZ14" s="60">
        <f t="shared" si="20"/>
        <v>2</v>
      </c>
      <c r="BA14" s="60">
        <f>IF($D14="Tabular",VLOOKUP($G14&amp;"-"&amp;AS$3&amp;"-"&amp;"1",'Compr. Q. - Online Banking'!$C:$K,9,FALSE()),VLOOKUP($G14&amp;"-"&amp;AS$3&amp;"-"&amp;"1",'Compr. Q. - Online Banking'!$C:$K,8,FALSE()))</f>
        <v>1</v>
      </c>
      <c r="BB14" s="60">
        <f t="shared" si="21"/>
        <v>0</v>
      </c>
      <c r="BC14" s="60">
        <f t="shared" si="22"/>
        <v>0</v>
      </c>
      <c r="BD14" s="60">
        <f t="shared" si="23"/>
        <v>0</v>
      </c>
      <c r="BE14" s="60" t="str">
        <f>VLOOKUP($B14&amp;"-"&amp;$F14,'dataset cleaned'!$A:$BK,$H$2-2+BE$2*3,FALSE())</f>
        <v>Online banking service goes down,Unauthorized transaction via web application</v>
      </c>
      <c r="BF14" s="60"/>
      <c r="BG14" s="60">
        <f>IF(ISNUMBER(SEARCH(IF($D14="Tabular",VLOOKUP($G14&amp;"-"&amp;BE$3&amp;"-"&amp;BG$2,'Compr. Q. - Online Banking'!$C:$I,7,FALSE()),VLOOKUP($G14&amp;"-"&amp;BE$3&amp;"-"&amp;BG$2,'Compr. Q. - Online Banking'!$C:$I,5,FALSE())), BE14)),1,0)</f>
        <v>1</v>
      </c>
      <c r="BH14" s="60">
        <f>IF(ISNUMBER(SEARCH(IF($D14="Tabular",VLOOKUP($G14&amp;"-"&amp;BE$3&amp;"-"&amp;BH$2,'Compr. Q. - Online Banking'!$C:$I,7,FALSE()),VLOOKUP($G14&amp;"-"&amp;BE$3&amp;"-"&amp;BH$2,'Compr. Q. - Online Banking'!$C:$I,5,FALSE())), BE14)),1,0)</f>
        <v>1</v>
      </c>
      <c r="BI14" s="60">
        <f>IF(ISNUMBER(SEARCH(IF($D14="Tabular",VLOOKUP($G14&amp;"-"&amp;BE$3&amp;"-"&amp;BI$2,'Compr. Q. - Online Banking'!$C:$I,7,FALSE()),VLOOKUP($G14&amp;"-"&amp;BE$3&amp;"-"&amp;BI$2,'Compr. Q. - Online Banking'!$C:$I,5,FALSE())), BE14)),1,0)</f>
        <v>0</v>
      </c>
      <c r="BJ14" s="60">
        <f>IF(ISNUMBER(SEARCH(IF($D14="Tabular",VLOOKUP($G14&amp;"-"&amp;BE$3&amp;"-"&amp;BJ$2,'Compr. Q. - Online Banking'!$C:$I,7,FALSE()),VLOOKUP($G14&amp;"-"&amp;BE$3&amp;"-"&amp;BJ$2,'Compr. Q. - Online Banking'!$C:$I,5,FALSE())), BE14)),1,0)</f>
        <v>0</v>
      </c>
      <c r="BK14" s="60">
        <f t="shared" si="24"/>
        <v>2</v>
      </c>
      <c r="BL14" s="60">
        <f t="shared" si="25"/>
        <v>2</v>
      </c>
      <c r="BM14" s="60">
        <f>IF($D14="Tabular",VLOOKUP($G14&amp;"-"&amp;BE$3&amp;"-"&amp;"1",'Compr. Q. - Online Banking'!$C:$K,9,FALSE()),VLOOKUP($G14&amp;"-"&amp;BE$3&amp;"-"&amp;"1",'Compr. Q. - Online Banking'!$C:$K,8,FALSE()))</f>
        <v>2</v>
      </c>
      <c r="BN14" s="60">
        <f t="shared" si="26"/>
        <v>1</v>
      </c>
      <c r="BO14" s="60">
        <f t="shared" si="27"/>
        <v>1</v>
      </c>
      <c r="BP14" s="60">
        <f t="shared" si="28"/>
        <v>1</v>
      </c>
      <c r="BQ14" s="61" t="str">
        <f>VLOOKUP($B14&amp;"-"&amp;$F14,'dataset cleaned'!$A:$BK,$H$2-2+BQ$2*3,FALSE())</f>
        <v>Availability of service,Integrity of account data,Minor</v>
      </c>
      <c r="BR14" s="60" t="s">
        <v>1133</v>
      </c>
      <c r="BS14" s="60">
        <f>IF(ISNUMBER(SEARCH(IF($D14="Tabular",VLOOKUP($G14&amp;"-"&amp;BQ$3&amp;"-"&amp;BS$2,'Compr. Q. - Online Banking'!$C:$I,7,FALSE()),VLOOKUP($G14&amp;"-"&amp;BQ$3&amp;"-"&amp;BS$2,'Compr. Q. - Online Banking'!$C:$I,5,FALSE())), BQ14)),1,0)</f>
        <v>1</v>
      </c>
      <c r="BT14" s="60">
        <f>IF(ISNUMBER(SEARCH(IF($D14="Tabular",VLOOKUP($G14&amp;"-"&amp;BQ$3&amp;"-"&amp;BT$2,'Compr. Q. - Online Banking'!$C:$I,7,FALSE()),VLOOKUP($G14&amp;"-"&amp;BQ$3&amp;"-"&amp;BT$2,'Compr. Q. - Online Banking'!$C:$I,5,FALSE())), BQ14)),1,0)</f>
        <v>0</v>
      </c>
      <c r="BU14" s="60">
        <f>IF(ISNUMBER(SEARCH(IF($D14="Tabular",VLOOKUP($G14&amp;"-"&amp;BQ$3&amp;"-"&amp;BU$2,'Compr. Q. - Online Banking'!$C:$I,7,FALSE()),VLOOKUP($G14&amp;"-"&amp;BQ$3&amp;"-"&amp;BU$2,'Compr. Q. - Online Banking'!$C:$I,5,FALSE())), BQ14)),1,0)</f>
        <v>0</v>
      </c>
      <c r="BV14" s="60">
        <f>IF(ISNUMBER(SEARCH(IF($D14="Tabular",VLOOKUP($G14&amp;"-"&amp;BQ$3&amp;"-"&amp;BV$2,'Compr. Q. - Online Banking'!$C:$I,7,FALSE()),VLOOKUP($G14&amp;"-"&amp;BQ$3&amp;"-"&amp;BV$2,'Compr. Q. - Online Banking'!$C:$I,5,FALSE())), BQ14)),1,0)</f>
        <v>0</v>
      </c>
      <c r="BW14" s="60">
        <f t="shared" si="29"/>
        <v>1</v>
      </c>
      <c r="BX14" s="60">
        <f t="shared" si="30"/>
        <v>3</v>
      </c>
      <c r="BY14" s="60">
        <f>IF($D14="Tabular",VLOOKUP($G14&amp;"-"&amp;BQ$3&amp;"-"&amp;"1",'Compr. Q. - Online Banking'!$C:$K,9,FALSE()),VLOOKUP($G14&amp;"-"&amp;BQ$3&amp;"-"&amp;"1",'Compr. Q. - Online Banking'!$C:$K,8,FALSE()))</f>
        <v>1</v>
      </c>
      <c r="BZ14" s="60">
        <f t="shared" si="31"/>
        <v>0.33333333333333331</v>
      </c>
      <c r="CA14" s="60">
        <f t="shared" si="32"/>
        <v>1</v>
      </c>
      <c r="CB14" s="60">
        <f t="shared" si="33"/>
        <v>0.5</v>
      </c>
    </row>
    <row r="15" spans="1:82" ht="51" x14ac:dyDescent="0.2">
      <c r="A15" s="60" t="str">
        <f t="shared" si="0"/>
        <v>R_2B4ZWTUcx2lVSJm-P1</v>
      </c>
      <c r="B15" s="60" t="s">
        <v>1120</v>
      </c>
      <c r="C15" s="60" t="str">
        <f>VLOOKUP($B15,'raw data'!$A:$JI,268,FALSE())</f>
        <v>CORAS-G1</v>
      </c>
      <c r="D15" s="60" t="str">
        <f t="shared" si="1"/>
        <v>CORAS</v>
      </c>
      <c r="E15" s="60" t="str">
        <f t="shared" si="2"/>
        <v>G1</v>
      </c>
      <c r="F15" s="60" t="s">
        <v>534</v>
      </c>
      <c r="G15" s="60" t="str">
        <f t="shared" si="3"/>
        <v>G1</v>
      </c>
      <c r="H15" s="62">
        <f>VLOOKUP($B15&amp;"-"&amp;$F15,'dataset cleaned'!$A:$BK,H$2,FALSE())/60</f>
        <v>14.339550000000001</v>
      </c>
      <c r="I15" s="61" t="str">
        <f>VLOOKUP($B15&amp;"-"&amp;$F15,'dataset cleaned'!$A:$BK,$H$2-2+I$2*3,FALSE())</f>
        <v>Denial-of-service attack,Web-application goes down</v>
      </c>
      <c r="J15" s="60" t="s">
        <v>1129</v>
      </c>
      <c r="K15" s="60">
        <f>IF(ISNUMBER(SEARCH(IF($D15="Tabular",VLOOKUP($G15&amp;"-"&amp;I$3&amp;"-"&amp;K$2,'Compr. Q. - Online Banking'!$C:$I,7,FALSE()),VLOOKUP($G15&amp;"-"&amp;I$3&amp;"-"&amp;K$2,'Compr. Q. - Online Banking'!$C:$I,5,FALSE())), I15)),1,0)</f>
        <v>0</v>
      </c>
      <c r="L15" s="60">
        <f>IF(ISNUMBER(SEARCH(IF($D15="Tabular",VLOOKUP($G15&amp;"-"&amp;I$3&amp;"-"&amp;L$2,'Compr. Q. - Online Banking'!$C:$I,7,FALSE()),VLOOKUP($G15&amp;"-"&amp;I$3&amp;"-"&amp;L$2,'Compr. Q. - Online Banking'!$C:$I,5,FALSE())), I15)),1,0)</f>
        <v>0</v>
      </c>
      <c r="M15" s="60">
        <f>IF(ISNUMBER(SEARCH(IF($D15="Tabular",VLOOKUP($G15&amp;"-"&amp;I$3&amp;"-"&amp;M$2,'Compr. Q. - Online Banking'!$C:$I,7,FALSE()),VLOOKUP($G15&amp;"-"&amp;I$3&amp;"-"&amp;M$2,'Compr. Q. - Online Banking'!$C:$I,5,FALSE())), I15)),1,0)</f>
        <v>0</v>
      </c>
      <c r="N15" s="60">
        <f>IF(ISNUMBER(SEARCH(IF($D15="Tabular",VLOOKUP($G15&amp;"-"&amp;I$3&amp;"-"&amp;N$2,'Compr. Q. - Online Banking'!$C:$I,7,FALSE()),VLOOKUP($G15&amp;"-"&amp;I$3&amp;"-"&amp;N$2,'Compr. Q. - Online Banking'!$C:$I,5,FALSE())), I15)),1,0)</f>
        <v>0</v>
      </c>
      <c r="O15" s="60">
        <f t="shared" si="4"/>
        <v>0</v>
      </c>
      <c r="P15" s="60">
        <f t="shared" si="5"/>
        <v>2</v>
      </c>
      <c r="Q15" s="60">
        <f>IF($D15="Tabular",VLOOKUP($G15&amp;"-"&amp;I$3&amp;"-"&amp;"1",'Compr. Q. - Online Banking'!$C:$K,9,FALSE()),VLOOKUP($G15&amp;"-"&amp;I$3&amp;"-"&amp;"1",'Compr. Q. - Online Banking'!$C:$K,8,FALSE()))</f>
        <v>1</v>
      </c>
      <c r="R15" s="60">
        <f t="shared" si="6"/>
        <v>0</v>
      </c>
      <c r="S15" s="60">
        <f t="shared" si="7"/>
        <v>0</v>
      </c>
      <c r="T15" s="60">
        <f t="shared" si="8"/>
        <v>0</v>
      </c>
      <c r="U15" s="61" t="str">
        <f>VLOOKUP($B15&amp;"-"&amp;$F15,'dataset cleaned'!$A:$BK,$H$2-2+U$2*3,FALSE())</f>
        <v>Availability of service,Integrity of account data</v>
      </c>
      <c r="V15" s="60"/>
      <c r="W15" s="60">
        <f>IF(ISNUMBER(SEARCH(IF($D15="Tabular",VLOOKUP($G15&amp;"-"&amp;U$3&amp;"-"&amp;W$2,'Compr. Q. - Online Banking'!$C:$I,7,FALSE()),VLOOKUP($G15&amp;"-"&amp;U$3&amp;"-"&amp;W$2,'Compr. Q. - Online Banking'!$C:$I,5,FALSE())), U15)),1,0)</f>
        <v>1</v>
      </c>
      <c r="X15" s="60">
        <f>IF(ISNUMBER(SEARCH(IF($D15="Tabular",VLOOKUP($G15&amp;"-"&amp;U$3&amp;"-"&amp;X$2,'Compr. Q. - Online Banking'!$C:$I,7,FALSE()),VLOOKUP($G15&amp;"-"&amp;U$3&amp;"-"&amp;X$2,'Compr. Q. - Online Banking'!$C:$I,5,FALSE())), U15)),1,0)</f>
        <v>1</v>
      </c>
      <c r="Y15" s="60">
        <f>IF(ISNUMBER(SEARCH(IF($D15="Tabular",VLOOKUP($G15&amp;"-"&amp;U$3&amp;"-"&amp;Y$2,'Compr. Q. - Online Banking'!$C:$I,7,FALSE()),VLOOKUP($G15&amp;"-"&amp;U$3&amp;"-"&amp;Y$2,'Compr. Q. - Online Banking'!$C:$I,5,FALSE())), U15)),1,0)</f>
        <v>0</v>
      </c>
      <c r="Z15" s="60">
        <f>IF(ISNUMBER(SEARCH(IF($D15="Tabular",VLOOKUP($G15&amp;"-"&amp;U$3&amp;"-"&amp;Z$2,'Compr. Q. - Online Banking'!$C:$I,7,FALSE()),VLOOKUP($G15&amp;"-"&amp;U$3&amp;"-"&amp;Z$2,'Compr. Q. - Online Banking'!$C:$I,5,FALSE())), U15)),1,0)</f>
        <v>0</v>
      </c>
      <c r="AA15" s="60">
        <f t="shared" si="9"/>
        <v>2</v>
      </c>
      <c r="AB15" s="60">
        <f t="shared" si="10"/>
        <v>2</v>
      </c>
      <c r="AC15" s="60">
        <f>IF($D15="Tabular",VLOOKUP($G15&amp;"-"&amp;U$3&amp;"-"&amp;"1",'Compr. Q. - Online Banking'!$C:$K,9,FALSE()),VLOOKUP($G15&amp;"-"&amp;U$3&amp;"-"&amp;"1",'Compr. Q. - Online Banking'!$C:$K,8,FALSE()))</f>
        <v>2</v>
      </c>
      <c r="AD15" s="60">
        <f t="shared" si="11"/>
        <v>1</v>
      </c>
      <c r="AE15" s="60">
        <f t="shared" si="12"/>
        <v>1</v>
      </c>
      <c r="AF15" s="60">
        <f t="shared" si="13"/>
        <v>1</v>
      </c>
      <c r="AG15" s="61" t="str">
        <f>VLOOKUP($B15&amp;"-"&amp;$F15,'dataset cleaned'!$A:$BK,$H$2-2+AG$2*3,FALSE())</f>
        <v>Conduct regular searches for fake apps,Regularly inform customers about security best practices</v>
      </c>
      <c r="AH15" s="60" t="s">
        <v>1204</v>
      </c>
      <c r="AI15" s="60">
        <f>IF(ISNUMBER(SEARCH(IF($D15="Tabular",VLOOKUP($G15&amp;"-"&amp;AG$3&amp;"-"&amp;AI$2,'Compr. Q. - Online Banking'!$C:$I,7,FALSE()),VLOOKUP($G15&amp;"-"&amp;AG$3&amp;"-"&amp;AI$2,'Compr. Q. - Online Banking'!$C:$I,5,FALSE())), AG15)),1,0)</f>
        <v>1</v>
      </c>
      <c r="AJ15" s="60">
        <f>IF(ISNUMBER(SEARCH(IF($D15="Tabular",VLOOKUP($G15&amp;"-"&amp;AG$3&amp;"-"&amp;AJ$2,'Compr. Q. - Online Banking'!$C:$I,7,FALSE()),VLOOKUP($G15&amp;"-"&amp;AG$3&amp;"-"&amp;AJ$2,'Compr. Q. - Online Banking'!$C:$I,5,FALSE())), AG15)),1,0)</f>
        <v>0</v>
      </c>
      <c r="AK15" s="60">
        <f>IF(ISNUMBER(SEARCH(IF($D15="Tabular",VLOOKUP($G15&amp;"-"&amp;AG$3&amp;"-"&amp;AK$2,'Compr. Q. - Online Banking'!$C:$I,7,FALSE()),VLOOKUP($G15&amp;"-"&amp;AG$3&amp;"-"&amp;AK$2,'Compr. Q. - Online Banking'!$C:$I,5,FALSE())), AG15)),1,0)</f>
        <v>1</v>
      </c>
      <c r="AL15" s="60">
        <f>IF(ISNUMBER(SEARCH(IF($D15="Tabular",VLOOKUP($G15&amp;"-"&amp;AG$3&amp;"-"&amp;AL$2,'Compr. Q. - Online Banking'!$C:$I,7,FALSE()),VLOOKUP($G15&amp;"-"&amp;AG$3&amp;"-"&amp;AL$2,'Compr. Q. - Online Banking'!$C:$I,5,FALSE())), AG15)),1,0)</f>
        <v>0</v>
      </c>
      <c r="AM15" s="60">
        <f t="shared" si="14"/>
        <v>2</v>
      </c>
      <c r="AN15" s="60">
        <f t="shared" si="15"/>
        <v>2</v>
      </c>
      <c r="AO15" s="60">
        <f>IF($D15="Tabular",VLOOKUP($G15&amp;"-"&amp;AG$3&amp;"-"&amp;"1",'Compr. Q. - Online Banking'!$C:$K,9,FALSE()),VLOOKUP($G15&amp;"-"&amp;AG$3&amp;"-"&amp;"1",'Compr. Q. - Online Banking'!$C:$K,8,FALSE()))</f>
        <v>3</v>
      </c>
      <c r="AP15" s="60">
        <f t="shared" si="16"/>
        <v>1</v>
      </c>
      <c r="AQ15" s="60">
        <f t="shared" si="17"/>
        <v>0.66666666666666663</v>
      </c>
      <c r="AR15" s="60">
        <f t="shared" si="18"/>
        <v>0.8</v>
      </c>
      <c r="AS15" s="61" t="str">
        <f>VLOOKUP($B15&amp;"-"&amp;$F15,'dataset cleaned'!$A:$BK,$H$2-2+AS$2*3,FALSE())</f>
        <v>Fake banking app offered on application store,Keylogger installed on computer,Poor security awareness</v>
      </c>
      <c r="AT15" s="60" t="s">
        <v>1135</v>
      </c>
      <c r="AU15" s="60">
        <f>IF(ISNUMBER(SEARCH(IF($D15="Tabular",VLOOKUP($G15&amp;"-"&amp;AS$3&amp;"-"&amp;AU$2,'Compr. Q. - Online Banking'!$C:$I,7,FALSE()),VLOOKUP($G15&amp;"-"&amp;AS$3&amp;"-"&amp;AU$2,'Compr. Q. - Online Banking'!$C:$I,5,FALSE())), AS15)),1,0)</f>
        <v>0</v>
      </c>
      <c r="AV15" s="60">
        <f>IF(ISNUMBER(SEARCH(IF($D15="Tabular",VLOOKUP($G15&amp;"-"&amp;AS$3&amp;"-"&amp;AV$2,'Compr. Q. - Online Banking'!$C:$I,7,FALSE()),VLOOKUP($G15&amp;"-"&amp;AS$3&amp;"-"&amp;AV$2,'Compr. Q. - Online Banking'!$C:$I,5,FALSE())), AS15)),1,0)</f>
        <v>0</v>
      </c>
      <c r="AW15" s="60">
        <f>IF(ISNUMBER(SEARCH(IF($D15="Tabular",VLOOKUP($G15&amp;"-"&amp;AS$3&amp;"-"&amp;AW$2,'Compr. Q. - Online Banking'!$C:$I,7,FALSE()),VLOOKUP($G15&amp;"-"&amp;AS$3&amp;"-"&amp;AW$2,'Compr. Q. - Online Banking'!$C:$I,5,FALSE())), AS15)),1,0)</f>
        <v>0</v>
      </c>
      <c r="AX15" s="60">
        <f>IF(ISNUMBER(SEARCH(IF($D15="Tabular",VLOOKUP($G15&amp;"-"&amp;AS$3&amp;"-"&amp;AX$2,'Compr. Q. - Online Banking'!$C:$I,7,FALSE()),VLOOKUP($G15&amp;"-"&amp;AS$3&amp;"-"&amp;AX$2,'Compr. Q. - Online Banking'!$C:$I,5,FALSE())), AS15)),1,0)</f>
        <v>0</v>
      </c>
      <c r="AY15" s="60">
        <f t="shared" si="19"/>
        <v>0</v>
      </c>
      <c r="AZ15" s="60">
        <f t="shared" si="20"/>
        <v>3</v>
      </c>
      <c r="BA15" s="60">
        <f>IF($D15="Tabular",VLOOKUP($G15&amp;"-"&amp;AS$3&amp;"-"&amp;"1",'Compr. Q. - Online Banking'!$C:$K,9,FALSE()),VLOOKUP($G15&amp;"-"&amp;AS$3&amp;"-"&amp;"1",'Compr. Q. - Online Banking'!$C:$K,8,FALSE()))</f>
        <v>1</v>
      </c>
      <c r="BB15" s="60">
        <f t="shared" si="21"/>
        <v>0</v>
      </c>
      <c r="BC15" s="60">
        <f t="shared" si="22"/>
        <v>0</v>
      </c>
      <c r="BD15" s="60">
        <f t="shared" si="23"/>
        <v>0</v>
      </c>
      <c r="BE15" s="61" t="str">
        <f>VLOOKUP($B15&amp;"-"&amp;$F15,'dataset cleaned'!$A:$BK,$H$2-2+BE$2*3,FALSE())</f>
        <v>Unauthorized transaction via web application</v>
      </c>
      <c r="BF15" s="61" t="s">
        <v>1149</v>
      </c>
      <c r="BG15" s="60">
        <f>IF(ISNUMBER(SEARCH(IF($D15="Tabular",VLOOKUP($G15&amp;"-"&amp;BE$3&amp;"-"&amp;BG$2,'Compr. Q. - Online Banking'!$C:$I,7,FALSE()),VLOOKUP($G15&amp;"-"&amp;BE$3&amp;"-"&amp;BG$2,'Compr. Q. - Online Banking'!$C:$I,5,FALSE())), BE15)),1,0)</f>
        <v>1</v>
      </c>
      <c r="BH15" s="60">
        <f>IF(ISNUMBER(SEARCH(IF($D15="Tabular",VLOOKUP($G15&amp;"-"&amp;BE$3&amp;"-"&amp;BH$2,'Compr. Q. - Online Banking'!$C:$I,7,FALSE()),VLOOKUP($G15&amp;"-"&amp;BE$3&amp;"-"&amp;BH$2,'Compr. Q. - Online Banking'!$C:$I,5,FALSE())), BE15)),1,0)</f>
        <v>0</v>
      </c>
      <c r="BI15" s="60">
        <f>IF(ISNUMBER(SEARCH(IF($D15="Tabular",VLOOKUP($G15&amp;"-"&amp;BE$3&amp;"-"&amp;BI$2,'Compr. Q. - Online Banking'!$C:$I,7,FALSE()),VLOOKUP($G15&amp;"-"&amp;BE$3&amp;"-"&amp;BI$2,'Compr. Q. - Online Banking'!$C:$I,5,FALSE())), BE15)),1,0)</f>
        <v>0</v>
      </c>
      <c r="BJ15" s="60">
        <f>IF(ISNUMBER(SEARCH(IF($D15="Tabular",VLOOKUP($G15&amp;"-"&amp;BE$3&amp;"-"&amp;BJ$2,'Compr. Q. - Online Banking'!$C:$I,7,FALSE()),VLOOKUP($G15&amp;"-"&amp;BE$3&amp;"-"&amp;BJ$2,'Compr. Q. - Online Banking'!$C:$I,5,FALSE())), BE15)),1,0)</f>
        <v>0</v>
      </c>
      <c r="BK15" s="60">
        <f t="shared" si="24"/>
        <v>1</v>
      </c>
      <c r="BL15" s="60">
        <f t="shared" si="25"/>
        <v>1</v>
      </c>
      <c r="BM15" s="60">
        <f>IF($D15="Tabular",VLOOKUP($G15&amp;"-"&amp;BE$3&amp;"-"&amp;"1",'Compr. Q. - Online Banking'!$C:$K,9,FALSE()),VLOOKUP($G15&amp;"-"&amp;BE$3&amp;"-"&amp;"1",'Compr. Q. - Online Banking'!$C:$K,8,FALSE()))</f>
        <v>2</v>
      </c>
      <c r="BN15" s="60">
        <f t="shared" si="26"/>
        <v>1</v>
      </c>
      <c r="BO15" s="60">
        <f t="shared" si="27"/>
        <v>0.5</v>
      </c>
      <c r="BP15" s="60">
        <f t="shared" si="28"/>
        <v>0.66666666666666663</v>
      </c>
      <c r="BQ15" s="61" t="str">
        <f>VLOOKUP($B15&amp;"-"&amp;$F15,'dataset cleaned'!$A:$BK,$H$2-2+BQ$2*3,FALSE())</f>
        <v>Smartphone infected by malware</v>
      </c>
      <c r="BR15" s="60" t="s">
        <v>1129</v>
      </c>
      <c r="BS15" s="60">
        <f>IF(ISNUMBER(SEARCH(IF($D15="Tabular",VLOOKUP($G15&amp;"-"&amp;BQ$3&amp;"-"&amp;BS$2,'Compr. Q. - Online Banking'!$C:$I,7,FALSE()),VLOOKUP($G15&amp;"-"&amp;BQ$3&amp;"-"&amp;BS$2,'Compr. Q. - Online Banking'!$C:$I,5,FALSE())), BQ15)),1,0)</f>
        <v>0</v>
      </c>
      <c r="BT15" s="60">
        <f>IF(ISNUMBER(SEARCH(IF($D15="Tabular",VLOOKUP($G15&amp;"-"&amp;BQ$3&amp;"-"&amp;BT$2,'Compr. Q. - Online Banking'!$C:$I,7,FALSE()),VLOOKUP($G15&amp;"-"&amp;BQ$3&amp;"-"&amp;BT$2,'Compr. Q. - Online Banking'!$C:$I,5,FALSE())), BQ15)),1,0)</f>
        <v>0</v>
      </c>
      <c r="BU15" s="60">
        <f>IF(ISNUMBER(SEARCH(IF($D15="Tabular",VLOOKUP($G15&amp;"-"&amp;BQ$3&amp;"-"&amp;BU$2,'Compr. Q. - Online Banking'!$C:$I,7,FALSE()),VLOOKUP($G15&amp;"-"&amp;BQ$3&amp;"-"&amp;BU$2,'Compr. Q. - Online Banking'!$C:$I,5,FALSE())), BQ15)),1,0)</f>
        <v>0</v>
      </c>
      <c r="BV15" s="60">
        <f>IF(ISNUMBER(SEARCH(IF($D15="Tabular",VLOOKUP($G15&amp;"-"&amp;BQ$3&amp;"-"&amp;BV$2,'Compr. Q. - Online Banking'!$C:$I,7,FALSE()),VLOOKUP($G15&amp;"-"&amp;BQ$3&amp;"-"&amp;BV$2,'Compr. Q. - Online Banking'!$C:$I,5,FALSE())), BQ15)),1,0)</f>
        <v>0</v>
      </c>
      <c r="BW15" s="60">
        <f t="shared" si="29"/>
        <v>0</v>
      </c>
      <c r="BX15" s="60">
        <f t="shared" si="30"/>
        <v>1</v>
      </c>
      <c r="BY15" s="60">
        <f>IF($D15="Tabular",VLOOKUP($G15&amp;"-"&amp;BQ$3&amp;"-"&amp;"1",'Compr. Q. - Online Banking'!$C:$K,9,FALSE()),VLOOKUP($G15&amp;"-"&amp;BQ$3&amp;"-"&amp;"1",'Compr. Q. - Online Banking'!$C:$K,8,FALSE()))</f>
        <v>1</v>
      </c>
      <c r="BZ15" s="60">
        <f t="shared" si="31"/>
        <v>0</v>
      </c>
      <c r="CA15" s="60">
        <f t="shared" si="32"/>
        <v>0</v>
      </c>
      <c r="CB15" s="60">
        <f t="shared" si="33"/>
        <v>0</v>
      </c>
    </row>
    <row r="16" spans="1:82" ht="34" x14ac:dyDescent="0.2">
      <c r="A16" s="60" t="str">
        <f t="shared" si="0"/>
        <v>R_p5zpcU24y2FCeyZ-P1</v>
      </c>
      <c r="B16" s="60" t="s">
        <v>1082</v>
      </c>
      <c r="C16" s="60" t="str">
        <f>VLOOKUP($B16,'raw data'!$A:$JI,268,FALSE())</f>
        <v>CORAS-G1</v>
      </c>
      <c r="D16" s="60" t="str">
        <f t="shared" si="1"/>
        <v>CORAS</v>
      </c>
      <c r="E16" s="60" t="str">
        <f t="shared" si="2"/>
        <v>G1</v>
      </c>
      <c r="F16" s="60" t="s">
        <v>534</v>
      </c>
      <c r="G16" s="60" t="str">
        <f t="shared" si="3"/>
        <v>G1</v>
      </c>
      <c r="H16" s="62">
        <f>VLOOKUP($B16&amp;"-"&amp;$F16,'dataset cleaned'!$A:$BK,H$2,FALSE())/60</f>
        <v>14.249783333333333</v>
      </c>
      <c r="I16" s="61" t="str">
        <f>VLOOKUP($B16&amp;"-"&amp;$F16,'dataset cleaned'!$A:$BK,$H$2-2+I$2*3,FALSE())</f>
        <v>Hacker,System failure</v>
      </c>
      <c r="J16" s="60" t="s">
        <v>1138</v>
      </c>
      <c r="K16" s="60">
        <f>IF(ISNUMBER(SEARCH(IF($D16="Tabular",VLOOKUP($G16&amp;"-"&amp;I$3&amp;"-"&amp;K$2,'Compr. Q. - Online Banking'!$C:$I,7,FALSE()),VLOOKUP($G16&amp;"-"&amp;I$3&amp;"-"&amp;K$2,'Compr. Q. - Online Banking'!$C:$I,5,FALSE())), I16)),1,0)</f>
        <v>0</v>
      </c>
      <c r="L16" s="60">
        <f>IF(ISNUMBER(SEARCH(IF($D16="Tabular",VLOOKUP($G16&amp;"-"&amp;I$3&amp;"-"&amp;L$2,'Compr. Q. - Online Banking'!$C:$I,7,FALSE()),VLOOKUP($G16&amp;"-"&amp;I$3&amp;"-"&amp;L$2,'Compr. Q. - Online Banking'!$C:$I,5,FALSE())), I16)),1,0)</f>
        <v>0</v>
      </c>
      <c r="M16" s="60">
        <f>IF(ISNUMBER(SEARCH(IF($D16="Tabular",VLOOKUP($G16&amp;"-"&amp;I$3&amp;"-"&amp;M$2,'Compr. Q. - Online Banking'!$C:$I,7,FALSE()),VLOOKUP($G16&amp;"-"&amp;I$3&amp;"-"&amp;M$2,'Compr. Q. - Online Banking'!$C:$I,5,FALSE())), I16)),1,0)</f>
        <v>0</v>
      </c>
      <c r="N16" s="60">
        <f>IF(ISNUMBER(SEARCH(IF($D16="Tabular",VLOOKUP($G16&amp;"-"&amp;I$3&amp;"-"&amp;N$2,'Compr. Q. - Online Banking'!$C:$I,7,FALSE()),VLOOKUP($G16&amp;"-"&amp;I$3&amp;"-"&amp;N$2,'Compr. Q. - Online Banking'!$C:$I,5,FALSE())), I16)),1,0)</f>
        <v>0</v>
      </c>
      <c r="O16" s="60">
        <f t="shared" si="4"/>
        <v>0</v>
      </c>
      <c r="P16" s="60">
        <f t="shared" si="5"/>
        <v>2</v>
      </c>
      <c r="Q16" s="60">
        <f>IF($D16="Tabular",VLOOKUP($G16&amp;"-"&amp;I$3&amp;"-"&amp;"1",'Compr. Q. - Online Banking'!$C:$K,9,FALSE()),VLOOKUP($G16&amp;"-"&amp;I$3&amp;"-"&amp;"1",'Compr. Q. - Online Banking'!$C:$K,8,FALSE()))</f>
        <v>1</v>
      </c>
      <c r="R16" s="60">
        <f t="shared" si="6"/>
        <v>0</v>
      </c>
      <c r="S16" s="60">
        <f t="shared" si="7"/>
        <v>0</v>
      </c>
      <c r="T16" s="60">
        <f t="shared" si="8"/>
        <v>0</v>
      </c>
      <c r="U16" s="60" t="str">
        <f>VLOOKUP($B16&amp;"-"&amp;$F16,'dataset cleaned'!$A:$BK,$H$2-2+U$2*3,FALSE())</f>
        <v>Availability of service</v>
      </c>
      <c r="V16" s="60" t="s">
        <v>1133</v>
      </c>
      <c r="W16" s="60">
        <f>IF(ISNUMBER(SEARCH(IF($D16="Tabular",VLOOKUP($G16&amp;"-"&amp;U$3&amp;"-"&amp;W$2,'Compr. Q. - Online Banking'!$C:$I,7,FALSE()),VLOOKUP($G16&amp;"-"&amp;U$3&amp;"-"&amp;W$2,'Compr. Q. - Online Banking'!$C:$I,5,FALSE())), U16)),1,0)</f>
        <v>0</v>
      </c>
      <c r="X16" s="60">
        <f>IF(ISNUMBER(SEARCH(IF($D16="Tabular",VLOOKUP($G16&amp;"-"&amp;U$3&amp;"-"&amp;X$2,'Compr. Q. - Online Banking'!$C:$I,7,FALSE()),VLOOKUP($G16&amp;"-"&amp;U$3&amp;"-"&amp;X$2,'Compr. Q. - Online Banking'!$C:$I,5,FALSE())), U16)),1,0)</f>
        <v>1</v>
      </c>
      <c r="Y16" s="60">
        <f>IF(ISNUMBER(SEARCH(IF($D16="Tabular",VLOOKUP($G16&amp;"-"&amp;U$3&amp;"-"&amp;Y$2,'Compr. Q. - Online Banking'!$C:$I,7,FALSE()),VLOOKUP($G16&amp;"-"&amp;U$3&amp;"-"&amp;Y$2,'Compr. Q. - Online Banking'!$C:$I,5,FALSE())), U16)),1,0)</f>
        <v>0</v>
      </c>
      <c r="Z16" s="60">
        <f>IF(ISNUMBER(SEARCH(IF($D16="Tabular",VLOOKUP($G16&amp;"-"&amp;U$3&amp;"-"&amp;Z$2,'Compr. Q. - Online Banking'!$C:$I,7,FALSE()),VLOOKUP($G16&amp;"-"&amp;U$3&amp;"-"&amp;Z$2,'Compr. Q. - Online Banking'!$C:$I,5,FALSE())), U16)),1,0)</f>
        <v>0</v>
      </c>
      <c r="AA16" s="60">
        <f t="shared" si="9"/>
        <v>1</v>
      </c>
      <c r="AB16" s="60">
        <f t="shared" si="10"/>
        <v>1</v>
      </c>
      <c r="AC16" s="60">
        <f>IF($D16="Tabular",VLOOKUP($G16&amp;"-"&amp;U$3&amp;"-"&amp;"1",'Compr. Q. - Online Banking'!$C:$K,9,FALSE()),VLOOKUP($G16&amp;"-"&amp;U$3&amp;"-"&amp;"1",'Compr. Q. - Online Banking'!$C:$K,8,FALSE()))</f>
        <v>2</v>
      </c>
      <c r="AD16" s="60">
        <f t="shared" si="11"/>
        <v>1</v>
      </c>
      <c r="AE16" s="60">
        <f t="shared" si="12"/>
        <v>0.5</v>
      </c>
      <c r="AF16" s="60">
        <f t="shared" si="13"/>
        <v>0.66666666666666663</v>
      </c>
      <c r="AG16" s="61" t="str">
        <f>VLOOKUP($B16&amp;"-"&amp;$F16,'dataset cleaned'!$A:$BK,$H$2-2+AG$2*3,FALSE())</f>
        <v>Regularly inform customers about security best practices</v>
      </c>
      <c r="AH16" s="60" t="s">
        <v>1204</v>
      </c>
      <c r="AI16" s="60">
        <f>IF(ISNUMBER(SEARCH(IF($D16="Tabular",VLOOKUP($G16&amp;"-"&amp;AG$3&amp;"-"&amp;AI$2,'Compr. Q. - Online Banking'!$C:$I,7,FALSE()),VLOOKUP($G16&amp;"-"&amp;AG$3&amp;"-"&amp;AI$2,'Compr. Q. - Online Banking'!$C:$I,5,FALSE())), AG16)),1,0)</f>
        <v>1</v>
      </c>
      <c r="AJ16" s="60">
        <f>IF(ISNUMBER(SEARCH(IF($D16="Tabular",VLOOKUP($G16&amp;"-"&amp;AG$3&amp;"-"&amp;AJ$2,'Compr. Q. - Online Banking'!$C:$I,7,FALSE()),VLOOKUP($G16&amp;"-"&amp;AG$3&amp;"-"&amp;AJ$2,'Compr. Q. - Online Banking'!$C:$I,5,FALSE())), AG16)),1,0)</f>
        <v>0</v>
      </c>
      <c r="AK16" s="60">
        <f>IF(ISNUMBER(SEARCH(IF($D16="Tabular",VLOOKUP($G16&amp;"-"&amp;AG$3&amp;"-"&amp;AK$2,'Compr. Q. - Online Banking'!$C:$I,7,FALSE()),VLOOKUP($G16&amp;"-"&amp;AG$3&amp;"-"&amp;AK$2,'Compr. Q. - Online Banking'!$C:$I,5,FALSE())), AG16)),1,0)</f>
        <v>0</v>
      </c>
      <c r="AL16" s="60">
        <f>IF(ISNUMBER(SEARCH(IF($D16="Tabular",VLOOKUP($G16&amp;"-"&amp;AG$3&amp;"-"&amp;AL$2,'Compr. Q. - Online Banking'!$C:$I,7,FALSE()),VLOOKUP($G16&amp;"-"&amp;AG$3&amp;"-"&amp;AL$2,'Compr. Q. - Online Banking'!$C:$I,5,FALSE())), AG16)),1,0)</f>
        <v>0</v>
      </c>
      <c r="AM16" s="60">
        <f t="shared" si="14"/>
        <v>1</v>
      </c>
      <c r="AN16" s="60">
        <f t="shared" si="15"/>
        <v>1</v>
      </c>
      <c r="AO16" s="60">
        <f>IF($D16="Tabular",VLOOKUP($G16&amp;"-"&amp;AG$3&amp;"-"&amp;"1",'Compr. Q. - Online Banking'!$C:$K,9,FALSE()),VLOOKUP($G16&amp;"-"&amp;AG$3&amp;"-"&amp;"1",'Compr. Q. - Online Banking'!$C:$K,8,FALSE()))</f>
        <v>3</v>
      </c>
      <c r="AP16" s="60">
        <f t="shared" si="16"/>
        <v>1</v>
      </c>
      <c r="AQ16" s="60">
        <f t="shared" si="17"/>
        <v>0.33333333333333331</v>
      </c>
      <c r="AR16" s="60">
        <f t="shared" si="18"/>
        <v>0.5</v>
      </c>
      <c r="AS16" s="61" t="str">
        <f>VLOOKUP($B16&amp;"-"&amp;$F16,'dataset cleaned'!$A:$BK,$H$2-2+AS$2*3,FALSE())</f>
        <v>Cyber criminal</v>
      </c>
      <c r="AT16" s="60" t="s">
        <v>1138</v>
      </c>
      <c r="AU16" s="60">
        <f>IF(ISNUMBER(SEARCH(IF($D16="Tabular",VLOOKUP($G16&amp;"-"&amp;AS$3&amp;"-"&amp;AU$2,'Compr. Q. - Online Banking'!$C:$I,7,FALSE()),VLOOKUP($G16&amp;"-"&amp;AS$3&amp;"-"&amp;AU$2,'Compr. Q. - Online Banking'!$C:$I,5,FALSE())), AS16)),1,0)</f>
        <v>0</v>
      </c>
      <c r="AV16" s="60">
        <f>IF(ISNUMBER(SEARCH(IF($D16="Tabular",VLOOKUP($G16&amp;"-"&amp;AS$3&amp;"-"&amp;AV$2,'Compr. Q. - Online Banking'!$C:$I,7,FALSE()),VLOOKUP($G16&amp;"-"&amp;AS$3&amp;"-"&amp;AV$2,'Compr. Q. - Online Banking'!$C:$I,5,FALSE())), AS16)),1,0)</f>
        <v>0</v>
      </c>
      <c r="AW16" s="60">
        <f>IF(ISNUMBER(SEARCH(IF($D16="Tabular",VLOOKUP($G16&amp;"-"&amp;AS$3&amp;"-"&amp;AW$2,'Compr. Q. - Online Banking'!$C:$I,7,FALSE()),VLOOKUP($G16&amp;"-"&amp;AS$3&amp;"-"&amp;AW$2,'Compr. Q. - Online Banking'!$C:$I,5,FALSE())), AS16)),1,0)</f>
        <v>0</v>
      </c>
      <c r="AX16" s="60">
        <f>IF(ISNUMBER(SEARCH(IF($D16="Tabular",VLOOKUP($G16&amp;"-"&amp;AS$3&amp;"-"&amp;AX$2,'Compr. Q. - Online Banking'!$C:$I,7,FALSE()),VLOOKUP($G16&amp;"-"&amp;AS$3&amp;"-"&amp;AX$2,'Compr. Q. - Online Banking'!$C:$I,5,FALSE())), AS16)),1,0)</f>
        <v>0</v>
      </c>
      <c r="AY16" s="60">
        <f t="shared" si="19"/>
        <v>0</v>
      </c>
      <c r="AZ16" s="60">
        <f t="shared" si="20"/>
        <v>1</v>
      </c>
      <c r="BA16" s="60">
        <f>IF($D16="Tabular",VLOOKUP($G16&amp;"-"&amp;AS$3&amp;"-"&amp;"1",'Compr. Q. - Online Banking'!$C:$K,9,FALSE()),VLOOKUP($G16&amp;"-"&amp;AS$3&amp;"-"&amp;"1",'Compr. Q. - Online Banking'!$C:$K,8,FALSE()))</f>
        <v>1</v>
      </c>
      <c r="BB16" s="60">
        <f t="shared" si="21"/>
        <v>0</v>
      </c>
      <c r="BC16" s="60">
        <f t="shared" si="22"/>
        <v>0</v>
      </c>
      <c r="BD16" s="60">
        <f t="shared" si="23"/>
        <v>0</v>
      </c>
      <c r="BE16" s="60" t="str">
        <f>VLOOKUP($B16&amp;"-"&amp;$F16,'dataset cleaned'!$A:$BK,$H$2-2+BE$2*3,FALSE())</f>
        <v>Online banking service goes down,Unauthorized transaction via web application</v>
      </c>
      <c r="BF16" s="60"/>
      <c r="BG16" s="60">
        <f>IF(ISNUMBER(SEARCH(IF($D16="Tabular",VLOOKUP($G16&amp;"-"&amp;BE$3&amp;"-"&amp;BG$2,'Compr. Q. - Online Banking'!$C:$I,7,FALSE()),VLOOKUP($G16&amp;"-"&amp;BE$3&amp;"-"&amp;BG$2,'Compr. Q. - Online Banking'!$C:$I,5,FALSE())), BE16)),1,0)</f>
        <v>1</v>
      </c>
      <c r="BH16" s="60">
        <f>IF(ISNUMBER(SEARCH(IF($D16="Tabular",VLOOKUP($G16&amp;"-"&amp;BE$3&amp;"-"&amp;BH$2,'Compr. Q. - Online Banking'!$C:$I,7,FALSE()),VLOOKUP($G16&amp;"-"&amp;BE$3&amp;"-"&amp;BH$2,'Compr. Q. - Online Banking'!$C:$I,5,FALSE())), BE16)),1,0)</f>
        <v>1</v>
      </c>
      <c r="BI16" s="60">
        <f>IF(ISNUMBER(SEARCH(IF($D16="Tabular",VLOOKUP($G16&amp;"-"&amp;BE$3&amp;"-"&amp;BI$2,'Compr. Q. - Online Banking'!$C:$I,7,FALSE()),VLOOKUP($G16&amp;"-"&amp;BE$3&amp;"-"&amp;BI$2,'Compr. Q. - Online Banking'!$C:$I,5,FALSE())), BE16)),1,0)</f>
        <v>0</v>
      </c>
      <c r="BJ16" s="60">
        <f>IF(ISNUMBER(SEARCH(IF($D16="Tabular",VLOOKUP($G16&amp;"-"&amp;BE$3&amp;"-"&amp;BJ$2,'Compr. Q. - Online Banking'!$C:$I,7,FALSE()),VLOOKUP($G16&amp;"-"&amp;BE$3&amp;"-"&amp;BJ$2,'Compr. Q. - Online Banking'!$C:$I,5,FALSE())), BE16)),1,0)</f>
        <v>0</v>
      </c>
      <c r="BK16" s="60">
        <f t="shared" si="24"/>
        <v>2</v>
      </c>
      <c r="BL16" s="60">
        <f t="shared" si="25"/>
        <v>2</v>
      </c>
      <c r="BM16" s="60">
        <f>IF($D16="Tabular",VLOOKUP($G16&amp;"-"&amp;BE$3&amp;"-"&amp;"1",'Compr. Q. - Online Banking'!$C:$K,9,FALSE()),VLOOKUP($G16&amp;"-"&amp;BE$3&amp;"-"&amp;"1",'Compr. Q. - Online Banking'!$C:$K,8,FALSE()))</f>
        <v>2</v>
      </c>
      <c r="BN16" s="60">
        <f t="shared" si="26"/>
        <v>1</v>
      </c>
      <c r="BO16" s="60">
        <f t="shared" si="27"/>
        <v>1</v>
      </c>
      <c r="BP16" s="60">
        <f t="shared" si="28"/>
        <v>1</v>
      </c>
      <c r="BQ16" s="61" t="str">
        <f>VLOOKUP($B16&amp;"-"&amp;$F16,'dataset cleaned'!$A:$BK,$H$2-2+BQ$2*3,FALSE())</f>
        <v>Customer's browser infected by Trojan,Smartphone infected by malware</v>
      </c>
      <c r="BR16" s="60" t="s">
        <v>1129</v>
      </c>
      <c r="BS16" s="60">
        <f>IF(ISNUMBER(SEARCH(IF($D16="Tabular",VLOOKUP($G16&amp;"-"&amp;BQ$3&amp;"-"&amp;BS$2,'Compr. Q. - Online Banking'!$C:$I,7,FALSE()),VLOOKUP($G16&amp;"-"&amp;BQ$3&amp;"-"&amp;BS$2,'Compr. Q. - Online Banking'!$C:$I,5,FALSE())), BQ16)),1,0)</f>
        <v>0</v>
      </c>
      <c r="BT16" s="60">
        <f>IF(ISNUMBER(SEARCH(IF($D16="Tabular",VLOOKUP($G16&amp;"-"&amp;BQ$3&amp;"-"&amp;BT$2,'Compr. Q. - Online Banking'!$C:$I,7,FALSE()),VLOOKUP($G16&amp;"-"&amp;BQ$3&amp;"-"&amp;BT$2,'Compr. Q. - Online Banking'!$C:$I,5,FALSE())), BQ16)),1,0)</f>
        <v>0</v>
      </c>
      <c r="BU16" s="60">
        <f>IF(ISNUMBER(SEARCH(IF($D16="Tabular",VLOOKUP($G16&amp;"-"&amp;BQ$3&amp;"-"&amp;BU$2,'Compr. Q. - Online Banking'!$C:$I,7,FALSE()),VLOOKUP($G16&amp;"-"&amp;BQ$3&amp;"-"&amp;BU$2,'Compr. Q. - Online Banking'!$C:$I,5,FALSE())), BQ16)),1,0)</f>
        <v>0</v>
      </c>
      <c r="BV16" s="60">
        <f>IF(ISNUMBER(SEARCH(IF($D16="Tabular",VLOOKUP($G16&amp;"-"&amp;BQ$3&amp;"-"&amp;BV$2,'Compr. Q. - Online Banking'!$C:$I,7,FALSE()),VLOOKUP($G16&amp;"-"&amp;BQ$3&amp;"-"&amp;BV$2,'Compr. Q. - Online Banking'!$C:$I,5,FALSE())), BQ16)),1,0)</f>
        <v>0</v>
      </c>
      <c r="BW16" s="60">
        <f t="shared" si="29"/>
        <v>0</v>
      </c>
      <c r="BX16" s="60">
        <f t="shared" si="30"/>
        <v>2</v>
      </c>
      <c r="BY16" s="60">
        <f>IF($D16="Tabular",VLOOKUP($G16&amp;"-"&amp;BQ$3&amp;"-"&amp;"1",'Compr. Q. - Online Banking'!$C:$K,9,FALSE()),VLOOKUP($G16&amp;"-"&amp;BQ$3&amp;"-"&amp;"1",'Compr. Q. - Online Banking'!$C:$K,8,FALSE()))</f>
        <v>1</v>
      </c>
      <c r="BZ16" s="60">
        <f t="shared" si="31"/>
        <v>0</v>
      </c>
      <c r="CA16" s="60">
        <f t="shared" si="32"/>
        <v>0</v>
      </c>
      <c r="CB16" s="60">
        <f t="shared" si="33"/>
        <v>0</v>
      </c>
    </row>
    <row r="17" spans="1:80" ht="153" x14ac:dyDescent="0.2">
      <c r="A17" s="60" t="str">
        <f t="shared" si="0"/>
        <v>R_usP2I7cB66X0uNb-P1</v>
      </c>
      <c r="B17" s="60" t="s">
        <v>710</v>
      </c>
      <c r="C17" s="60" t="str">
        <f>VLOOKUP($B17,'raw data'!$A:$JI,268,FALSE())</f>
        <v>CORAS-G1</v>
      </c>
      <c r="D17" s="60" t="str">
        <f t="shared" si="1"/>
        <v>CORAS</v>
      </c>
      <c r="E17" s="60" t="str">
        <f t="shared" si="2"/>
        <v>G1</v>
      </c>
      <c r="F17" s="60" t="s">
        <v>534</v>
      </c>
      <c r="G17" s="60" t="str">
        <f t="shared" si="3"/>
        <v>G1</v>
      </c>
      <c r="H17" s="62">
        <f>VLOOKUP($B17&amp;"-"&amp;$F17,'dataset cleaned'!$A:$BK,H$2,FALSE())/60</f>
        <v>11.266116666666667</v>
      </c>
      <c r="I17" s="61" t="str">
        <f>VLOOKUP($B17&amp;"-"&amp;$F17,'dataset cleaned'!$A:$BK,$H$2-2+I$2*3,FALSE())</f>
        <v>Availability of service,Denial-of-service attack,Fake banking app offered on application store,Immature technology,Online banking service goes down,Use of web application,Web-application goes down</v>
      </c>
      <c r="J17" s="60" t="s">
        <v>1129</v>
      </c>
      <c r="K17" s="60">
        <f>IF(ISNUMBER(SEARCH(IF($D17="Tabular",VLOOKUP($G17&amp;"-"&amp;I$3&amp;"-"&amp;K$2,'Compr. Q. - Online Banking'!$C:$I,7,FALSE()),VLOOKUP($G17&amp;"-"&amp;I$3&amp;"-"&amp;K$2,'Compr. Q. - Online Banking'!$C:$I,5,FALSE())), I17)),1,0)</f>
        <v>0</v>
      </c>
      <c r="L17" s="60">
        <f>IF(ISNUMBER(SEARCH(IF($D17="Tabular",VLOOKUP($G17&amp;"-"&amp;I$3&amp;"-"&amp;L$2,'Compr. Q. - Online Banking'!$C:$I,7,FALSE()),VLOOKUP($G17&amp;"-"&amp;I$3&amp;"-"&amp;L$2,'Compr. Q. - Online Banking'!$C:$I,5,FALSE())), I17)),1,0)</f>
        <v>0</v>
      </c>
      <c r="M17" s="60">
        <f>IF(ISNUMBER(SEARCH(IF($D17="Tabular",VLOOKUP($G17&amp;"-"&amp;I$3&amp;"-"&amp;M$2,'Compr. Q. - Online Banking'!$C:$I,7,FALSE()),VLOOKUP($G17&amp;"-"&amp;I$3&amp;"-"&amp;M$2,'Compr. Q. - Online Banking'!$C:$I,5,FALSE())), I17)),1,0)</f>
        <v>0</v>
      </c>
      <c r="N17" s="60">
        <f>IF(ISNUMBER(SEARCH(IF($D17="Tabular",VLOOKUP($G17&amp;"-"&amp;I$3&amp;"-"&amp;N$2,'Compr. Q. - Online Banking'!$C:$I,7,FALSE()),VLOOKUP($G17&amp;"-"&amp;I$3&amp;"-"&amp;N$2,'Compr. Q. - Online Banking'!$C:$I,5,FALSE())), I17)),1,0)</f>
        <v>0</v>
      </c>
      <c r="O17" s="60">
        <f t="shared" si="4"/>
        <v>0</v>
      </c>
      <c r="P17" s="60">
        <f t="shared" si="5"/>
        <v>7</v>
      </c>
      <c r="Q17" s="60">
        <f>IF($D17="Tabular",VLOOKUP($G17&amp;"-"&amp;I$3&amp;"-"&amp;"1",'Compr. Q. - Online Banking'!$C:$K,9,FALSE()),VLOOKUP($G17&amp;"-"&amp;I$3&amp;"-"&amp;"1",'Compr. Q. - Online Banking'!$C:$K,8,FALSE()))</f>
        <v>1</v>
      </c>
      <c r="R17" s="60">
        <f t="shared" si="6"/>
        <v>0</v>
      </c>
      <c r="S17" s="60">
        <f t="shared" si="7"/>
        <v>0</v>
      </c>
      <c r="T17" s="60">
        <f t="shared" si="8"/>
        <v>0</v>
      </c>
      <c r="U17" s="61" t="str">
        <f>VLOOKUP($B17&amp;"-"&amp;$F17,'dataset cleaned'!$A:$BK,$H$2-2+U$2*3,FALSE())</f>
        <v>Availability of service,Confidentiality of customer data,Customer's browser infected by Trojan,Cyber criminal,Denial-of-service attack,Fake banking app offered on application store,Hacker alters transaction data,Keylogger installed on computer,Monitor network traffic,Smartphone infected by malware,Sniffing of customer credentials,System failure,User authenticity,Weak malware protection</v>
      </c>
      <c r="V17" s="60" t="s">
        <v>1137</v>
      </c>
      <c r="W17" s="60">
        <f>IF(ISNUMBER(SEARCH(IF($D17="Tabular",VLOOKUP($G17&amp;"-"&amp;U$3&amp;"-"&amp;W$2,'Compr. Q. - Online Banking'!$C:$I,7,FALSE()),VLOOKUP($G17&amp;"-"&amp;U$3&amp;"-"&amp;W$2,'Compr. Q. - Online Banking'!$C:$I,5,FALSE())), U17)),1,0)</f>
        <v>0</v>
      </c>
      <c r="X17" s="60">
        <f>IF(ISNUMBER(SEARCH(IF($D17="Tabular",VLOOKUP($G17&amp;"-"&amp;U$3&amp;"-"&amp;X$2,'Compr. Q. - Online Banking'!$C:$I,7,FALSE()),VLOOKUP($G17&amp;"-"&amp;U$3&amp;"-"&amp;X$2,'Compr. Q. - Online Banking'!$C:$I,5,FALSE())), U17)),1,0)</f>
        <v>1</v>
      </c>
      <c r="Y17" s="60">
        <f>IF(ISNUMBER(SEARCH(IF($D17="Tabular",VLOOKUP($G17&amp;"-"&amp;U$3&amp;"-"&amp;Y$2,'Compr. Q. - Online Banking'!$C:$I,7,FALSE()),VLOOKUP($G17&amp;"-"&amp;U$3&amp;"-"&amp;Y$2,'Compr. Q. - Online Banking'!$C:$I,5,FALSE())), U17)),1,0)</f>
        <v>0</v>
      </c>
      <c r="Z17" s="60">
        <f>IF(ISNUMBER(SEARCH(IF($D17="Tabular",VLOOKUP($G17&amp;"-"&amp;U$3&amp;"-"&amp;Z$2,'Compr. Q. - Online Banking'!$C:$I,7,FALSE()),VLOOKUP($G17&amp;"-"&amp;U$3&amp;"-"&amp;Z$2,'Compr. Q. - Online Banking'!$C:$I,5,FALSE())), U17)),1,0)</f>
        <v>0</v>
      </c>
      <c r="AA17" s="60">
        <f t="shared" si="9"/>
        <v>1</v>
      </c>
      <c r="AB17" s="60">
        <f t="shared" si="10"/>
        <v>14</v>
      </c>
      <c r="AC17" s="60">
        <f>IF($D17="Tabular",VLOOKUP($G17&amp;"-"&amp;U$3&amp;"-"&amp;"1",'Compr. Q. - Online Banking'!$C:$K,9,FALSE()),VLOOKUP($G17&amp;"-"&amp;U$3&amp;"-"&amp;"1",'Compr. Q. - Online Banking'!$C:$K,8,FALSE()))</f>
        <v>2</v>
      </c>
      <c r="AD17" s="60">
        <f t="shared" si="11"/>
        <v>7.1428571428571425E-2</v>
      </c>
      <c r="AE17" s="60">
        <f t="shared" si="12"/>
        <v>0.5</v>
      </c>
      <c r="AF17" s="60">
        <f t="shared" si="13"/>
        <v>0.125</v>
      </c>
      <c r="AG17" s="61" t="str">
        <f>VLOOKUP($B17&amp;"-"&amp;$F17,'dataset cleaned'!$A:$BK,$H$2-2+AG$2*3,FALSE())</f>
        <v>Conduct regular searches for fake apps,Regularly inform customers about security best practices,Strengthen authentication of transaction in web application,Strengthen verification and validation procedures</v>
      </c>
      <c r="AH17" s="60" t="s">
        <v>1141</v>
      </c>
      <c r="AI17" s="60">
        <f>IF(ISNUMBER(SEARCH(IF($D17="Tabular",VLOOKUP($G17&amp;"-"&amp;AG$3&amp;"-"&amp;AI$2,'Compr. Q. - Online Banking'!$C:$I,7,FALSE()),VLOOKUP($G17&amp;"-"&amp;AG$3&amp;"-"&amp;AI$2,'Compr. Q. - Online Banking'!$C:$I,5,FALSE())), AG17)),1,0)</f>
        <v>1</v>
      </c>
      <c r="AJ17" s="60">
        <f>IF(ISNUMBER(SEARCH(IF($D17="Tabular",VLOOKUP($G17&amp;"-"&amp;AG$3&amp;"-"&amp;AJ$2,'Compr. Q. - Online Banking'!$C:$I,7,FALSE()),VLOOKUP($G17&amp;"-"&amp;AG$3&amp;"-"&amp;AJ$2,'Compr. Q. - Online Banking'!$C:$I,5,FALSE())), AG17)),1,0)</f>
        <v>1</v>
      </c>
      <c r="AK17" s="60">
        <f>IF(ISNUMBER(SEARCH(IF($D17="Tabular",VLOOKUP($G17&amp;"-"&amp;AG$3&amp;"-"&amp;AK$2,'Compr. Q. - Online Banking'!$C:$I,7,FALSE()),VLOOKUP($G17&amp;"-"&amp;AG$3&amp;"-"&amp;AK$2,'Compr. Q. - Online Banking'!$C:$I,5,FALSE())), AG17)),1,0)</f>
        <v>1</v>
      </c>
      <c r="AL17" s="60">
        <f>IF(ISNUMBER(SEARCH(IF($D17="Tabular",VLOOKUP($G17&amp;"-"&amp;AG$3&amp;"-"&amp;AL$2,'Compr. Q. - Online Banking'!$C:$I,7,FALSE()),VLOOKUP($G17&amp;"-"&amp;AG$3&amp;"-"&amp;AL$2,'Compr. Q. - Online Banking'!$C:$I,5,FALSE())), AG17)),1,0)</f>
        <v>0</v>
      </c>
      <c r="AM17" s="60">
        <f t="shared" si="14"/>
        <v>3</v>
      </c>
      <c r="AN17" s="60">
        <f t="shared" si="15"/>
        <v>4</v>
      </c>
      <c r="AO17" s="60">
        <f>IF($D17="Tabular",VLOOKUP($G17&amp;"-"&amp;AG$3&amp;"-"&amp;"1",'Compr. Q. - Online Banking'!$C:$K,9,FALSE()),VLOOKUP($G17&amp;"-"&amp;AG$3&amp;"-"&amp;"1",'Compr. Q. - Online Banking'!$C:$K,8,FALSE()))</f>
        <v>3</v>
      </c>
      <c r="AP17" s="60">
        <f t="shared" si="16"/>
        <v>0.75</v>
      </c>
      <c r="AQ17" s="60">
        <f t="shared" si="17"/>
        <v>1</v>
      </c>
      <c r="AR17" s="60">
        <f t="shared" si="18"/>
        <v>0.8571428571428571</v>
      </c>
      <c r="AS17" s="61" t="str">
        <f>VLOOKUP($B17&amp;"-"&amp;$F17,'dataset cleaned'!$A:$BK,$H$2-2+AS$2*3,FALSE())</f>
        <v>Unauthorized access to customer account via fake app,Unauthorized access to customer account via web application,Unauthorized transaction via Poste App,Unauthorized transaction via web application</v>
      </c>
      <c r="AT17" s="60" t="s">
        <v>1131</v>
      </c>
      <c r="AU17" s="60">
        <f>IF(ISNUMBER(SEARCH(IF($D17="Tabular",VLOOKUP($G17&amp;"-"&amp;AS$3&amp;"-"&amp;AU$2,'Compr. Q. - Online Banking'!$C:$I,7,FALSE()),VLOOKUP($G17&amp;"-"&amp;AS$3&amp;"-"&amp;AU$2,'Compr. Q. - Online Banking'!$C:$I,5,FALSE())), AS17)),1,0)</f>
        <v>0</v>
      </c>
      <c r="AV17" s="60">
        <f>IF(ISNUMBER(SEARCH(IF($D17="Tabular",VLOOKUP($G17&amp;"-"&amp;AS$3&amp;"-"&amp;AV$2,'Compr. Q. - Online Banking'!$C:$I,7,FALSE()),VLOOKUP($G17&amp;"-"&amp;AS$3&amp;"-"&amp;AV$2,'Compr. Q. - Online Banking'!$C:$I,5,FALSE())), AS17)),1,0)</f>
        <v>0</v>
      </c>
      <c r="AW17" s="60">
        <f>IF(ISNUMBER(SEARCH(IF($D17="Tabular",VLOOKUP($G17&amp;"-"&amp;AS$3&amp;"-"&amp;AW$2,'Compr. Q. - Online Banking'!$C:$I,7,FALSE()),VLOOKUP($G17&amp;"-"&amp;AS$3&amp;"-"&amp;AW$2,'Compr. Q. - Online Banking'!$C:$I,5,FALSE())), AS17)),1,0)</f>
        <v>0</v>
      </c>
      <c r="AX17" s="60">
        <f>IF(ISNUMBER(SEARCH(IF($D17="Tabular",VLOOKUP($G17&amp;"-"&amp;AS$3&amp;"-"&amp;AX$2,'Compr. Q. - Online Banking'!$C:$I,7,FALSE()),VLOOKUP($G17&amp;"-"&amp;AS$3&amp;"-"&amp;AX$2,'Compr. Q. - Online Banking'!$C:$I,5,FALSE())), AS17)),1,0)</f>
        <v>0</v>
      </c>
      <c r="AY17" s="60">
        <f t="shared" si="19"/>
        <v>0</v>
      </c>
      <c r="AZ17" s="60">
        <f t="shared" si="20"/>
        <v>4</v>
      </c>
      <c r="BA17" s="60">
        <f>IF($D17="Tabular",VLOOKUP($G17&amp;"-"&amp;AS$3&amp;"-"&amp;"1",'Compr. Q. - Online Banking'!$C:$K,9,FALSE()),VLOOKUP($G17&amp;"-"&amp;AS$3&amp;"-"&amp;"1",'Compr. Q. - Online Banking'!$C:$K,8,FALSE()))</f>
        <v>1</v>
      </c>
      <c r="BB17" s="60">
        <f t="shared" si="21"/>
        <v>0</v>
      </c>
      <c r="BC17" s="60">
        <f t="shared" si="22"/>
        <v>0</v>
      </c>
      <c r="BD17" s="60">
        <f t="shared" si="23"/>
        <v>0</v>
      </c>
      <c r="BE17" s="61" t="str">
        <f>VLOOKUP($B17&amp;"-"&amp;$F17,'dataset cleaned'!$A:$BK,$H$2-2+BE$2*3,FALSE())</f>
        <v>Customer's browser infected by Trojan,Denial-of-service attack,Keylogger installed on computer,Monitor network traffic,Smartphone infected by malware,Sniffing of customer credentials,Spear-phishing attack on customers,Unauthorized access to customer account via fake app,Unauthorized access to customer account via web application,Unauthorized transaction via Poste App,Unauthorized transaction via web application</v>
      </c>
      <c r="BF17" s="61" t="s">
        <v>1135</v>
      </c>
      <c r="BG17" s="60">
        <f>IF(ISNUMBER(SEARCH(IF($D17="Tabular",VLOOKUP($G17&amp;"-"&amp;BE$3&amp;"-"&amp;BG$2,'Compr. Q. - Online Banking'!$C:$I,7,FALSE()),VLOOKUP($G17&amp;"-"&amp;BE$3&amp;"-"&amp;BG$2,'Compr. Q. - Online Banking'!$C:$I,5,FALSE())), BE17)),1,0)</f>
        <v>1</v>
      </c>
      <c r="BH17" s="60">
        <f>IF(ISNUMBER(SEARCH(IF($D17="Tabular",VLOOKUP($G17&amp;"-"&amp;BE$3&amp;"-"&amp;BH$2,'Compr. Q. - Online Banking'!$C:$I,7,FALSE()),VLOOKUP($G17&amp;"-"&amp;BE$3&amp;"-"&amp;BH$2,'Compr. Q. - Online Banking'!$C:$I,5,FALSE())), BE17)),1,0)</f>
        <v>0</v>
      </c>
      <c r="BI17" s="60">
        <f>IF(ISNUMBER(SEARCH(IF($D17="Tabular",VLOOKUP($G17&amp;"-"&amp;BE$3&amp;"-"&amp;BI$2,'Compr. Q. - Online Banking'!$C:$I,7,FALSE()),VLOOKUP($G17&amp;"-"&amp;BE$3&amp;"-"&amp;BI$2,'Compr. Q. - Online Banking'!$C:$I,5,FALSE())), BE17)),1,0)</f>
        <v>0</v>
      </c>
      <c r="BJ17" s="60">
        <f>IF(ISNUMBER(SEARCH(IF($D17="Tabular",VLOOKUP($G17&amp;"-"&amp;BE$3&amp;"-"&amp;BJ$2,'Compr. Q. - Online Banking'!$C:$I,7,FALSE()),VLOOKUP($G17&amp;"-"&amp;BE$3&amp;"-"&amp;BJ$2,'Compr. Q. - Online Banking'!$C:$I,5,FALSE())), BE17)),1,0)</f>
        <v>0</v>
      </c>
      <c r="BK17" s="60">
        <f t="shared" si="24"/>
        <v>1</v>
      </c>
      <c r="BL17" s="60">
        <f t="shared" si="25"/>
        <v>11</v>
      </c>
      <c r="BM17" s="60">
        <f>IF($D17="Tabular",VLOOKUP($G17&amp;"-"&amp;BE$3&amp;"-"&amp;"1",'Compr. Q. - Online Banking'!$C:$K,9,FALSE()),VLOOKUP($G17&amp;"-"&amp;BE$3&amp;"-"&amp;"1",'Compr. Q. - Online Banking'!$C:$K,8,FALSE()))</f>
        <v>2</v>
      </c>
      <c r="BN17" s="60">
        <f t="shared" si="26"/>
        <v>9.0909090909090912E-2</v>
      </c>
      <c r="BO17" s="60">
        <f t="shared" si="27"/>
        <v>0.5</v>
      </c>
      <c r="BP17" s="60">
        <f t="shared" si="28"/>
        <v>0.15384615384615385</v>
      </c>
      <c r="BQ17" s="61" t="str">
        <f>VLOOKUP($B17&amp;"-"&amp;$F17,'dataset cleaned'!$A:$BK,$H$2-2+BQ$2*3,FALSE())</f>
        <v>Fake banking app offered on application store,Poor security awareness</v>
      </c>
      <c r="BR17" s="60" t="s">
        <v>1135</v>
      </c>
      <c r="BS17" s="60">
        <f>IF(ISNUMBER(SEARCH(IF($D17="Tabular",VLOOKUP($G17&amp;"-"&amp;BQ$3&amp;"-"&amp;BS$2,'Compr. Q. - Online Banking'!$C:$I,7,FALSE()),VLOOKUP($G17&amp;"-"&amp;BQ$3&amp;"-"&amp;BS$2,'Compr. Q. - Online Banking'!$C:$I,5,FALSE())), BQ17)),1,0)</f>
        <v>0</v>
      </c>
      <c r="BT17" s="60">
        <f>IF(ISNUMBER(SEARCH(IF($D17="Tabular",VLOOKUP($G17&amp;"-"&amp;BQ$3&amp;"-"&amp;BT$2,'Compr. Q. - Online Banking'!$C:$I,7,FALSE()),VLOOKUP($G17&amp;"-"&amp;BQ$3&amp;"-"&amp;BT$2,'Compr. Q. - Online Banking'!$C:$I,5,FALSE())), BQ17)),1,0)</f>
        <v>0</v>
      </c>
      <c r="BU17" s="60">
        <f>IF(ISNUMBER(SEARCH(IF($D17="Tabular",VLOOKUP($G17&amp;"-"&amp;BQ$3&amp;"-"&amp;BU$2,'Compr. Q. - Online Banking'!$C:$I,7,FALSE()),VLOOKUP($G17&amp;"-"&amp;BQ$3&amp;"-"&amp;BU$2,'Compr. Q. - Online Banking'!$C:$I,5,FALSE())), BQ17)),1,0)</f>
        <v>0</v>
      </c>
      <c r="BV17" s="60">
        <f>IF(ISNUMBER(SEARCH(IF($D17="Tabular",VLOOKUP($G17&amp;"-"&amp;BQ$3&amp;"-"&amp;BV$2,'Compr. Q. - Online Banking'!$C:$I,7,FALSE()),VLOOKUP($G17&amp;"-"&amp;BQ$3&amp;"-"&amp;BV$2,'Compr. Q. - Online Banking'!$C:$I,5,FALSE())), BQ17)),1,0)</f>
        <v>0</v>
      </c>
      <c r="BW17" s="60">
        <f t="shared" si="29"/>
        <v>0</v>
      </c>
      <c r="BX17" s="60">
        <f t="shared" si="30"/>
        <v>2</v>
      </c>
      <c r="BY17" s="60">
        <f>IF($D17="Tabular",VLOOKUP($G17&amp;"-"&amp;BQ$3&amp;"-"&amp;"1",'Compr. Q. - Online Banking'!$C:$K,9,FALSE()),VLOOKUP($G17&amp;"-"&amp;BQ$3&amp;"-"&amp;"1",'Compr. Q. - Online Banking'!$C:$K,8,FALSE()))</f>
        <v>1</v>
      </c>
      <c r="BZ17" s="60">
        <f t="shared" si="31"/>
        <v>0</v>
      </c>
      <c r="CA17" s="60">
        <f t="shared" si="32"/>
        <v>0</v>
      </c>
      <c r="CB17" s="60">
        <f t="shared" si="33"/>
        <v>0</v>
      </c>
    </row>
    <row r="18" spans="1:80" ht="17" x14ac:dyDescent="0.2">
      <c r="A18" s="60" t="str">
        <f t="shared" si="0"/>
        <v>R_1CqNN79xIiTKjB3-P1</v>
      </c>
      <c r="B18" s="60" t="s">
        <v>1098</v>
      </c>
      <c r="C18" s="60" t="str">
        <f>VLOOKUP($B18,'raw data'!$A:$JI,268,FALSE())</f>
        <v>Tabular-G1</v>
      </c>
      <c r="D18" s="60" t="str">
        <f t="shared" si="1"/>
        <v>Tabular</v>
      </c>
      <c r="E18" s="60" t="str">
        <f t="shared" si="2"/>
        <v>G1</v>
      </c>
      <c r="F18" s="60" t="s">
        <v>534</v>
      </c>
      <c r="G18" s="60" t="str">
        <f t="shared" si="3"/>
        <v>G1</v>
      </c>
      <c r="H18" s="62">
        <f>VLOOKUP($B18&amp;"-"&amp;$F18,'dataset cleaned'!$A:$BK,H$2,FALSE())/60</f>
        <v>11.335516666666667</v>
      </c>
      <c r="I18" s="61" t="str">
        <f>VLOOKUP($B18&amp;"-"&amp;$F18,'dataset cleaned'!$A:$BK,$H$2-2+I$2*3,FALSE())</f>
        <v>Minor</v>
      </c>
      <c r="J18" s="60"/>
      <c r="K18" s="60">
        <f>IF(ISNUMBER(SEARCH(IF($D18="Tabular",VLOOKUP($G18&amp;"-"&amp;I$3&amp;"-"&amp;K$2,'Compr. Q. - Online Banking'!$C:$I,7,FALSE()),VLOOKUP($G18&amp;"-"&amp;I$3&amp;"-"&amp;K$2,'Compr. Q. - Online Banking'!$C:$I,5,FALSE())), I18)),1,0)</f>
        <v>1</v>
      </c>
      <c r="L18" s="60">
        <f>IF(ISNUMBER(SEARCH(IF($D18="Tabular",VLOOKUP($G18&amp;"-"&amp;I$3&amp;"-"&amp;L$2,'Compr. Q. - Online Banking'!$C:$I,7,FALSE()),VLOOKUP($G18&amp;"-"&amp;I$3&amp;"-"&amp;L$2,'Compr. Q. - Online Banking'!$C:$I,5,FALSE())), I18)),1,0)</f>
        <v>0</v>
      </c>
      <c r="M18" s="60">
        <f>IF(ISNUMBER(SEARCH(IF($D18="Tabular",VLOOKUP($G18&amp;"-"&amp;I$3&amp;"-"&amp;M$2,'Compr. Q. - Online Banking'!$C:$I,7,FALSE()),VLOOKUP($G18&amp;"-"&amp;I$3&amp;"-"&amp;M$2,'Compr. Q. - Online Banking'!$C:$I,5,FALSE())), I18)),1,0)</f>
        <v>0</v>
      </c>
      <c r="N18" s="60">
        <f>IF(ISNUMBER(SEARCH(IF($D18="Tabular",VLOOKUP($G18&amp;"-"&amp;I$3&amp;"-"&amp;N$2,'Compr. Q. - Online Banking'!$C:$I,7,FALSE()),VLOOKUP($G18&amp;"-"&amp;I$3&amp;"-"&amp;N$2,'Compr. Q. - Online Banking'!$C:$I,5,FALSE())), I18)),1,0)</f>
        <v>0</v>
      </c>
      <c r="O18" s="60">
        <f t="shared" si="4"/>
        <v>1</v>
      </c>
      <c r="P18" s="60">
        <f t="shared" si="5"/>
        <v>1</v>
      </c>
      <c r="Q18" s="60">
        <f>IF($D18="Tabular",VLOOKUP($G18&amp;"-"&amp;I$3&amp;"-"&amp;"1",'Compr. Q. - Online Banking'!$C:$K,9,FALSE()),VLOOKUP($G18&amp;"-"&amp;I$3&amp;"-"&amp;"1",'Compr. Q. - Online Banking'!$C:$K,8,FALSE()))</f>
        <v>1</v>
      </c>
      <c r="R18" s="60">
        <f t="shared" si="6"/>
        <v>1</v>
      </c>
      <c r="S18" s="60">
        <f t="shared" si="7"/>
        <v>1</v>
      </c>
      <c r="T18" s="60">
        <f t="shared" si="8"/>
        <v>1</v>
      </c>
      <c r="U18" s="61" t="str">
        <f>VLOOKUP($B18&amp;"-"&amp;$F18,'dataset cleaned'!$A:$BK,$H$2-2+U$2*3,FALSE())</f>
        <v>Availability of service,Integrity of account data</v>
      </c>
      <c r="V18" s="60"/>
      <c r="W18" s="60">
        <f>IF(ISNUMBER(SEARCH(IF($D18="Tabular",VLOOKUP($G18&amp;"-"&amp;U$3&amp;"-"&amp;W$2,'Compr. Q. - Online Banking'!$C:$I,7,FALSE()),VLOOKUP($G18&amp;"-"&amp;U$3&amp;"-"&amp;W$2,'Compr. Q. - Online Banking'!$C:$I,5,FALSE())), U18)),1,0)</f>
        <v>1</v>
      </c>
      <c r="X18" s="60">
        <f>IF(ISNUMBER(SEARCH(IF($D18="Tabular",VLOOKUP($G18&amp;"-"&amp;U$3&amp;"-"&amp;X$2,'Compr. Q. - Online Banking'!$C:$I,7,FALSE()),VLOOKUP($G18&amp;"-"&amp;U$3&amp;"-"&amp;X$2,'Compr. Q. - Online Banking'!$C:$I,5,FALSE())), U18)),1,0)</f>
        <v>1</v>
      </c>
      <c r="Y18" s="60">
        <f>IF(ISNUMBER(SEARCH(IF($D18="Tabular",VLOOKUP($G18&amp;"-"&amp;U$3&amp;"-"&amp;Y$2,'Compr. Q. - Online Banking'!$C:$I,7,FALSE()),VLOOKUP($G18&amp;"-"&amp;U$3&amp;"-"&amp;Y$2,'Compr. Q. - Online Banking'!$C:$I,5,FALSE())), U18)),1,0)</f>
        <v>0</v>
      </c>
      <c r="Z18" s="60">
        <f>IF(ISNUMBER(SEARCH(IF($D18="Tabular",VLOOKUP($G18&amp;"-"&amp;U$3&amp;"-"&amp;Z$2,'Compr. Q. - Online Banking'!$C:$I,7,FALSE()),VLOOKUP($G18&amp;"-"&amp;U$3&amp;"-"&amp;Z$2,'Compr. Q. - Online Banking'!$C:$I,5,FALSE())), U18)),1,0)</f>
        <v>0</v>
      </c>
      <c r="AA18" s="60">
        <f t="shared" si="9"/>
        <v>2</v>
      </c>
      <c r="AB18" s="60">
        <f t="shared" si="10"/>
        <v>2</v>
      </c>
      <c r="AC18" s="60">
        <f>IF($D18="Tabular",VLOOKUP($G18&amp;"-"&amp;U$3&amp;"-"&amp;"1",'Compr. Q. - Online Banking'!$C:$K,9,FALSE()),VLOOKUP($G18&amp;"-"&amp;U$3&amp;"-"&amp;"1",'Compr. Q. - Online Banking'!$C:$K,8,FALSE()))</f>
        <v>2</v>
      </c>
      <c r="AD18" s="60">
        <f t="shared" si="11"/>
        <v>1</v>
      </c>
      <c r="AE18" s="60">
        <f t="shared" si="12"/>
        <v>1</v>
      </c>
      <c r="AF18" s="60">
        <f t="shared" si="13"/>
        <v>1</v>
      </c>
      <c r="AG18" s="60" t="str">
        <f>VLOOKUP($B18&amp;"-"&amp;$F18,'dataset cleaned'!$A:$BK,$H$2-2+AG$2*3,FALSE())</f>
        <v>Conduct regular searches for fake apps,Regularly inform customers about security best practices,Strengthen authentication of transaction in web application</v>
      </c>
      <c r="AH18" s="60"/>
      <c r="AI18" s="60">
        <f>IF(ISNUMBER(SEARCH(IF($D18="Tabular",VLOOKUP($G18&amp;"-"&amp;AG$3&amp;"-"&amp;AI$2,'Compr. Q. - Online Banking'!$C:$I,7,FALSE()),VLOOKUP($G18&amp;"-"&amp;AG$3&amp;"-"&amp;AI$2,'Compr. Q. - Online Banking'!$C:$I,5,FALSE())), AG18)),1,0)</f>
        <v>1</v>
      </c>
      <c r="AJ18" s="60">
        <f>IF(ISNUMBER(SEARCH(IF($D18="Tabular",VLOOKUP($G18&amp;"-"&amp;AG$3&amp;"-"&amp;AJ$2,'Compr. Q. - Online Banking'!$C:$I,7,FALSE()),VLOOKUP($G18&amp;"-"&amp;AG$3&amp;"-"&amp;AJ$2,'Compr. Q. - Online Banking'!$C:$I,5,FALSE())), AG18)),1,0)</f>
        <v>1</v>
      </c>
      <c r="AK18" s="60">
        <f>IF(ISNUMBER(SEARCH(IF($D18="Tabular",VLOOKUP($G18&amp;"-"&amp;AG$3&amp;"-"&amp;AK$2,'Compr. Q. - Online Banking'!$C:$I,7,FALSE()),VLOOKUP($G18&amp;"-"&amp;AG$3&amp;"-"&amp;AK$2,'Compr. Q. - Online Banking'!$C:$I,5,FALSE())), AG18)),1,0)</f>
        <v>1</v>
      </c>
      <c r="AL18" s="60">
        <f>IF(ISNUMBER(SEARCH(IF($D18="Tabular",VLOOKUP($G18&amp;"-"&amp;AG$3&amp;"-"&amp;AL$2,'Compr. Q. - Online Banking'!$C:$I,7,FALSE()),VLOOKUP($G18&amp;"-"&amp;AG$3&amp;"-"&amp;AL$2,'Compr. Q. - Online Banking'!$C:$I,5,FALSE())), AG18)),1,0)</f>
        <v>0</v>
      </c>
      <c r="AM18" s="60">
        <f t="shared" si="14"/>
        <v>3</v>
      </c>
      <c r="AN18" s="60">
        <f t="shared" si="15"/>
        <v>3</v>
      </c>
      <c r="AO18" s="60">
        <f>IF($D18="Tabular",VLOOKUP($G18&amp;"-"&amp;AG$3&amp;"-"&amp;"1",'Compr. Q. - Online Banking'!$C:$K,9,FALSE()),VLOOKUP($G18&amp;"-"&amp;AG$3&amp;"-"&amp;"1",'Compr. Q. - Online Banking'!$C:$K,8,FALSE()))</f>
        <v>3</v>
      </c>
      <c r="AP18" s="60">
        <f t="shared" si="16"/>
        <v>1</v>
      </c>
      <c r="AQ18" s="60">
        <f t="shared" si="17"/>
        <v>1</v>
      </c>
      <c r="AR18" s="60">
        <f t="shared" si="18"/>
        <v>1</v>
      </c>
      <c r="AS18" s="60" t="str">
        <f>VLOOKUP($B18&amp;"-"&amp;$F18,'dataset cleaned'!$A:$BK,$H$2-2+AS$2*3,FALSE())</f>
        <v>Severe</v>
      </c>
      <c r="AT18" s="60"/>
      <c r="AU18" s="60">
        <f>IF(ISNUMBER(SEARCH(IF($D18="Tabular",VLOOKUP($G18&amp;"-"&amp;AS$3&amp;"-"&amp;AU$2,'Compr. Q. - Online Banking'!$C:$I,7,FALSE()),VLOOKUP($G18&amp;"-"&amp;AS$3&amp;"-"&amp;AU$2,'Compr. Q. - Online Banking'!$C:$I,5,FALSE())), AS18)),1,0)</f>
        <v>1</v>
      </c>
      <c r="AV18" s="60">
        <f>IF(ISNUMBER(SEARCH(IF($D18="Tabular",VLOOKUP($G18&amp;"-"&amp;AS$3&amp;"-"&amp;AV$2,'Compr. Q. - Online Banking'!$C:$I,7,FALSE()),VLOOKUP($G18&amp;"-"&amp;AS$3&amp;"-"&amp;AV$2,'Compr. Q. - Online Banking'!$C:$I,5,FALSE())), AS18)),1,0)</f>
        <v>0</v>
      </c>
      <c r="AW18" s="60">
        <f>IF(ISNUMBER(SEARCH(IF($D18="Tabular",VLOOKUP($G18&amp;"-"&amp;AS$3&amp;"-"&amp;AW$2,'Compr. Q. - Online Banking'!$C:$I,7,FALSE()),VLOOKUP($G18&amp;"-"&amp;AS$3&amp;"-"&amp;AW$2,'Compr. Q. - Online Banking'!$C:$I,5,FALSE())), AS18)),1,0)</f>
        <v>0</v>
      </c>
      <c r="AX18" s="60">
        <f>IF(ISNUMBER(SEARCH(IF($D18="Tabular",VLOOKUP($G18&amp;"-"&amp;AS$3&amp;"-"&amp;AX$2,'Compr. Q. - Online Banking'!$C:$I,7,FALSE()),VLOOKUP($G18&amp;"-"&amp;AS$3&amp;"-"&amp;AX$2,'Compr. Q. - Online Banking'!$C:$I,5,FALSE())), AS18)),1,0)</f>
        <v>0</v>
      </c>
      <c r="AY18" s="60">
        <f t="shared" si="19"/>
        <v>1</v>
      </c>
      <c r="AZ18" s="60">
        <f t="shared" si="20"/>
        <v>1</v>
      </c>
      <c r="BA18" s="60">
        <f>IF($D18="Tabular",VLOOKUP($G18&amp;"-"&amp;AS$3&amp;"-"&amp;"1",'Compr. Q. - Online Banking'!$C:$K,9,FALSE()),VLOOKUP($G18&amp;"-"&amp;AS$3&amp;"-"&amp;"1",'Compr. Q. - Online Banking'!$C:$K,8,FALSE()))</f>
        <v>1</v>
      </c>
      <c r="BB18" s="60">
        <f t="shared" si="21"/>
        <v>1</v>
      </c>
      <c r="BC18" s="60">
        <f t="shared" si="22"/>
        <v>1</v>
      </c>
      <c r="BD18" s="60">
        <f t="shared" si="23"/>
        <v>1</v>
      </c>
      <c r="BE18" s="60" t="str">
        <f>VLOOKUP($B18&amp;"-"&amp;$F18,'dataset cleaned'!$A:$BK,$H$2-2+BE$2*3,FALSE())</f>
        <v>Online banking service goes down,Unauthorized transaction via web application</v>
      </c>
      <c r="BF18" s="60"/>
      <c r="BG18" s="60">
        <f>IF(ISNUMBER(SEARCH(IF($D18="Tabular",VLOOKUP($G18&amp;"-"&amp;BE$3&amp;"-"&amp;BG$2,'Compr. Q. - Online Banking'!$C:$I,7,FALSE()),VLOOKUP($G18&amp;"-"&amp;BE$3&amp;"-"&amp;BG$2,'Compr. Q. - Online Banking'!$C:$I,5,FALSE())), BE18)),1,0)</f>
        <v>1</v>
      </c>
      <c r="BH18" s="60">
        <f>IF(ISNUMBER(SEARCH(IF($D18="Tabular",VLOOKUP($G18&amp;"-"&amp;BE$3&amp;"-"&amp;BH$2,'Compr. Q. - Online Banking'!$C:$I,7,FALSE()),VLOOKUP($G18&amp;"-"&amp;BE$3&amp;"-"&amp;BH$2,'Compr. Q. - Online Banking'!$C:$I,5,FALSE())), BE18)),1,0)</f>
        <v>1</v>
      </c>
      <c r="BI18" s="60">
        <f>IF(ISNUMBER(SEARCH(IF($D18="Tabular",VLOOKUP($G18&amp;"-"&amp;BE$3&amp;"-"&amp;BI$2,'Compr. Q. - Online Banking'!$C:$I,7,FALSE()),VLOOKUP($G18&amp;"-"&amp;BE$3&amp;"-"&amp;BI$2,'Compr. Q. - Online Banking'!$C:$I,5,FALSE())), BE18)),1,0)</f>
        <v>0</v>
      </c>
      <c r="BJ18" s="60">
        <f>IF(ISNUMBER(SEARCH(IF($D18="Tabular",VLOOKUP($G18&amp;"-"&amp;BE$3&amp;"-"&amp;BJ$2,'Compr. Q. - Online Banking'!$C:$I,7,FALSE()),VLOOKUP($G18&amp;"-"&amp;BE$3&amp;"-"&amp;BJ$2,'Compr. Q. - Online Banking'!$C:$I,5,FALSE())), BE18)),1,0)</f>
        <v>0</v>
      </c>
      <c r="BK18" s="60">
        <f t="shared" si="24"/>
        <v>2</v>
      </c>
      <c r="BL18" s="60">
        <f t="shared" si="25"/>
        <v>2</v>
      </c>
      <c r="BM18" s="60">
        <f>IF($D18="Tabular",VLOOKUP($G18&amp;"-"&amp;BE$3&amp;"-"&amp;"1",'Compr. Q. - Online Banking'!$C:$K,9,FALSE()),VLOOKUP($G18&amp;"-"&amp;BE$3&amp;"-"&amp;"1",'Compr. Q. - Online Banking'!$C:$K,8,FALSE()))</f>
        <v>2</v>
      </c>
      <c r="BN18" s="60">
        <f t="shared" si="26"/>
        <v>1</v>
      </c>
      <c r="BO18" s="60">
        <f t="shared" si="27"/>
        <v>1</v>
      </c>
      <c r="BP18" s="60">
        <f t="shared" si="28"/>
        <v>1</v>
      </c>
      <c r="BQ18" s="61" t="str">
        <f>VLOOKUP($B18&amp;"-"&amp;$F18,'dataset cleaned'!$A:$BK,$H$2-2+BQ$2*3,FALSE())</f>
        <v>Minor</v>
      </c>
      <c r="BR18" s="60"/>
      <c r="BS18" s="60">
        <f>IF(ISNUMBER(SEARCH(IF($D18="Tabular",VLOOKUP($G18&amp;"-"&amp;BQ$3&amp;"-"&amp;BS$2,'Compr. Q. - Online Banking'!$C:$I,7,FALSE()),VLOOKUP($G18&amp;"-"&amp;BQ$3&amp;"-"&amp;BS$2,'Compr. Q. - Online Banking'!$C:$I,5,FALSE())), BQ18)),1,0)</f>
        <v>1</v>
      </c>
      <c r="BT18" s="60">
        <f>IF(ISNUMBER(SEARCH(IF($D18="Tabular",VLOOKUP($G18&amp;"-"&amp;BQ$3&amp;"-"&amp;BT$2,'Compr. Q. - Online Banking'!$C:$I,7,FALSE()),VLOOKUP($G18&amp;"-"&amp;BQ$3&amp;"-"&amp;BT$2,'Compr. Q. - Online Banking'!$C:$I,5,FALSE())), BQ18)),1,0)</f>
        <v>0</v>
      </c>
      <c r="BU18" s="60">
        <f>IF(ISNUMBER(SEARCH(IF($D18="Tabular",VLOOKUP($G18&amp;"-"&amp;BQ$3&amp;"-"&amp;BU$2,'Compr. Q. - Online Banking'!$C:$I,7,FALSE()),VLOOKUP($G18&amp;"-"&amp;BQ$3&amp;"-"&amp;BU$2,'Compr. Q. - Online Banking'!$C:$I,5,FALSE())), BQ18)),1,0)</f>
        <v>0</v>
      </c>
      <c r="BV18" s="60">
        <f>IF(ISNUMBER(SEARCH(IF($D18="Tabular",VLOOKUP($G18&amp;"-"&amp;BQ$3&amp;"-"&amp;BV$2,'Compr. Q. - Online Banking'!$C:$I,7,FALSE()),VLOOKUP($G18&amp;"-"&amp;BQ$3&amp;"-"&amp;BV$2,'Compr. Q. - Online Banking'!$C:$I,5,FALSE())), BQ18)),1,0)</f>
        <v>0</v>
      </c>
      <c r="BW18" s="60">
        <f t="shared" si="29"/>
        <v>1</v>
      </c>
      <c r="BX18" s="60">
        <f t="shared" si="30"/>
        <v>1</v>
      </c>
      <c r="BY18" s="60">
        <f>IF($D18="Tabular",VLOOKUP($G18&amp;"-"&amp;BQ$3&amp;"-"&amp;"1",'Compr. Q. - Online Banking'!$C:$K,9,FALSE()),VLOOKUP($G18&amp;"-"&amp;BQ$3&amp;"-"&amp;"1",'Compr. Q. - Online Banking'!$C:$K,8,FALSE()))</f>
        <v>1</v>
      </c>
      <c r="BZ18" s="60">
        <f t="shared" si="31"/>
        <v>1</v>
      </c>
      <c r="CA18" s="60">
        <f t="shared" si="32"/>
        <v>1</v>
      </c>
      <c r="CB18" s="60">
        <f t="shared" si="33"/>
        <v>1</v>
      </c>
    </row>
    <row r="19" spans="1:80" ht="17" x14ac:dyDescent="0.2">
      <c r="A19" s="60" t="str">
        <f t="shared" si="0"/>
        <v>R_2CPXuJz3cEGipAY-P1</v>
      </c>
      <c r="B19" s="60" t="s">
        <v>1033</v>
      </c>
      <c r="C19" s="60" t="str">
        <f>VLOOKUP($B19,'raw data'!$A:$JI,268,FALSE())</f>
        <v>Tabular-G1</v>
      </c>
      <c r="D19" s="60" t="str">
        <f t="shared" si="1"/>
        <v>Tabular</v>
      </c>
      <c r="E19" s="60" t="str">
        <f t="shared" si="2"/>
        <v>G1</v>
      </c>
      <c r="F19" s="60" t="s">
        <v>534</v>
      </c>
      <c r="G19" s="60" t="str">
        <f t="shared" si="3"/>
        <v>G1</v>
      </c>
      <c r="H19" s="62">
        <f>VLOOKUP($B19&amp;"-"&amp;$F19,'dataset cleaned'!$A:$BK,H$2,FALSE())/60</f>
        <v>11.671766666666667</v>
      </c>
      <c r="I19" s="61" t="str">
        <f>VLOOKUP($B19&amp;"-"&amp;$F19,'dataset cleaned'!$A:$BK,$H$2-2+I$2*3,FALSE())</f>
        <v>Minor</v>
      </c>
      <c r="J19" s="60"/>
      <c r="K19" s="60">
        <f>IF(ISNUMBER(SEARCH(IF($D19="Tabular",VLOOKUP($G19&amp;"-"&amp;I$3&amp;"-"&amp;K$2,'Compr. Q. - Online Banking'!$C:$I,7,FALSE()),VLOOKUP($G19&amp;"-"&amp;I$3&amp;"-"&amp;K$2,'Compr. Q. - Online Banking'!$C:$I,5,FALSE())), I19)),1,0)</f>
        <v>1</v>
      </c>
      <c r="L19" s="60">
        <f>IF(ISNUMBER(SEARCH(IF($D19="Tabular",VLOOKUP($G19&amp;"-"&amp;I$3&amp;"-"&amp;L$2,'Compr. Q. - Online Banking'!$C:$I,7,FALSE()),VLOOKUP($G19&amp;"-"&amp;I$3&amp;"-"&amp;L$2,'Compr. Q. - Online Banking'!$C:$I,5,FALSE())), I19)),1,0)</f>
        <v>0</v>
      </c>
      <c r="M19" s="60">
        <f>IF(ISNUMBER(SEARCH(IF($D19="Tabular",VLOOKUP($G19&amp;"-"&amp;I$3&amp;"-"&amp;M$2,'Compr. Q. - Online Banking'!$C:$I,7,FALSE()),VLOOKUP($G19&amp;"-"&amp;I$3&amp;"-"&amp;M$2,'Compr. Q. - Online Banking'!$C:$I,5,FALSE())), I19)),1,0)</f>
        <v>0</v>
      </c>
      <c r="N19" s="60">
        <f>IF(ISNUMBER(SEARCH(IF($D19="Tabular",VLOOKUP($G19&amp;"-"&amp;I$3&amp;"-"&amp;N$2,'Compr. Q. - Online Banking'!$C:$I,7,FALSE()),VLOOKUP($G19&amp;"-"&amp;I$3&amp;"-"&amp;N$2,'Compr. Q. - Online Banking'!$C:$I,5,FALSE())), I19)),1,0)</f>
        <v>0</v>
      </c>
      <c r="O19" s="60">
        <f t="shared" si="4"/>
        <v>1</v>
      </c>
      <c r="P19" s="60">
        <f t="shared" si="5"/>
        <v>1</v>
      </c>
      <c r="Q19" s="60">
        <f>IF($D19="Tabular",VLOOKUP($G19&amp;"-"&amp;I$3&amp;"-"&amp;"1",'Compr. Q. - Online Banking'!$C:$K,9,FALSE()),VLOOKUP($G19&amp;"-"&amp;I$3&amp;"-"&amp;"1",'Compr. Q. - Online Banking'!$C:$K,8,FALSE()))</f>
        <v>1</v>
      </c>
      <c r="R19" s="60">
        <f t="shared" si="6"/>
        <v>1</v>
      </c>
      <c r="S19" s="60">
        <f t="shared" si="7"/>
        <v>1</v>
      </c>
      <c r="T19" s="60">
        <f t="shared" si="8"/>
        <v>1</v>
      </c>
      <c r="U19" s="61" t="str">
        <f>VLOOKUP($B19&amp;"-"&amp;$F19,'dataset cleaned'!$A:$BK,$H$2-2+U$2*3,FALSE())</f>
        <v>Availability of service,Integrity of account data</v>
      </c>
      <c r="V19" s="60"/>
      <c r="W19" s="60">
        <f>IF(ISNUMBER(SEARCH(IF($D19="Tabular",VLOOKUP($G19&amp;"-"&amp;U$3&amp;"-"&amp;W$2,'Compr. Q. - Online Banking'!$C:$I,7,FALSE()),VLOOKUP($G19&amp;"-"&amp;U$3&amp;"-"&amp;W$2,'Compr. Q. - Online Banking'!$C:$I,5,FALSE())), U19)),1,0)</f>
        <v>1</v>
      </c>
      <c r="X19" s="60">
        <f>IF(ISNUMBER(SEARCH(IF($D19="Tabular",VLOOKUP($G19&amp;"-"&amp;U$3&amp;"-"&amp;X$2,'Compr. Q. - Online Banking'!$C:$I,7,FALSE()),VLOOKUP($G19&amp;"-"&amp;U$3&amp;"-"&amp;X$2,'Compr. Q. - Online Banking'!$C:$I,5,FALSE())), U19)),1,0)</f>
        <v>1</v>
      </c>
      <c r="Y19" s="60">
        <f>IF(ISNUMBER(SEARCH(IF($D19="Tabular",VLOOKUP($G19&amp;"-"&amp;U$3&amp;"-"&amp;Y$2,'Compr. Q. - Online Banking'!$C:$I,7,FALSE()),VLOOKUP($G19&amp;"-"&amp;U$3&amp;"-"&amp;Y$2,'Compr. Q. - Online Banking'!$C:$I,5,FALSE())), U19)),1,0)</f>
        <v>0</v>
      </c>
      <c r="Z19" s="60">
        <f>IF(ISNUMBER(SEARCH(IF($D19="Tabular",VLOOKUP($G19&amp;"-"&amp;U$3&amp;"-"&amp;Z$2,'Compr. Q. - Online Banking'!$C:$I,7,FALSE()),VLOOKUP($G19&amp;"-"&amp;U$3&amp;"-"&amp;Z$2,'Compr. Q. - Online Banking'!$C:$I,5,FALSE())), U19)),1,0)</f>
        <v>0</v>
      </c>
      <c r="AA19" s="60">
        <f t="shared" si="9"/>
        <v>2</v>
      </c>
      <c r="AB19" s="60">
        <f t="shared" si="10"/>
        <v>2</v>
      </c>
      <c r="AC19" s="60">
        <f>IF($D19="Tabular",VLOOKUP($G19&amp;"-"&amp;U$3&amp;"-"&amp;"1",'Compr. Q. - Online Banking'!$C:$K,9,FALSE()),VLOOKUP($G19&amp;"-"&amp;U$3&amp;"-"&amp;"1",'Compr. Q. - Online Banking'!$C:$K,8,FALSE()))</f>
        <v>2</v>
      </c>
      <c r="AD19" s="60">
        <f t="shared" si="11"/>
        <v>1</v>
      </c>
      <c r="AE19" s="60">
        <f t="shared" si="12"/>
        <v>1</v>
      </c>
      <c r="AF19" s="60">
        <f t="shared" si="13"/>
        <v>1</v>
      </c>
      <c r="AG19" s="60" t="str">
        <f>VLOOKUP($B19&amp;"-"&amp;$F19,'dataset cleaned'!$A:$BK,$H$2-2+AG$2*3,FALSE())</f>
        <v>Conduct regular searches for fake apps,Regularly inform customers about security best practices,Strengthen authentication of transaction in web application</v>
      </c>
      <c r="AH19" s="60"/>
      <c r="AI19" s="60">
        <f>IF(ISNUMBER(SEARCH(IF($D19="Tabular",VLOOKUP($G19&amp;"-"&amp;AG$3&amp;"-"&amp;AI$2,'Compr. Q. - Online Banking'!$C:$I,7,FALSE()),VLOOKUP($G19&amp;"-"&amp;AG$3&amp;"-"&amp;AI$2,'Compr. Q. - Online Banking'!$C:$I,5,FALSE())), AG19)),1,0)</f>
        <v>1</v>
      </c>
      <c r="AJ19" s="60">
        <f>IF(ISNUMBER(SEARCH(IF($D19="Tabular",VLOOKUP($G19&amp;"-"&amp;AG$3&amp;"-"&amp;AJ$2,'Compr. Q. - Online Banking'!$C:$I,7,FALSE()),VLOOKUP($G19&amp;"-"&amp;AG$3&amp;"-"&amp;AJ$2,'Compr. Q. - Online Banking'!$C:$I,5,FALSE())), AG19)),1,0)</f>
        <v>1</v>
      </c>
      <c r="AK19" s="60">
        <f>IF(ISNUMBER(SEARCH(IF($D19="Tabular",VLOOKUP($G19&amp;"-"&amp;AG$3&amp;"-"&amp;AK$2,'Compr. Q. - Online Banking'!$C:$I,7,FALSE()),VLOOKUP($G19&amp;"-"&amp;AG$3&amp;"-"&amp;AK$2,'Compr. Q. - Online Banking'!$C:$I,5,FALSE())), AG19)),1,0)</f>
        <v>1</v>
      </c>
      <c r="AL19" s="60">
        <f>IF(ISNUMBER(SEARCH(IF($D19="Tabular",VLOOKUP($G19&amp;"-"&amp;AG$3&amp;"-"&amp;AL$2,'Compr. Q. - Online Banking'!$C:$I,7,FALSE()),VLOOKUP($G19&amp;"-"&amp;AG$3&amp;"-"&amp;AL$2,'Compr. Q. - Online Banking'!$C:$I,5,FALSE())), AG19)),1,0)</f>
        <v>0</v>
      </c>
      <c r="AM19" s="60">
        <f t="shared" si="14"/>
        <v>3</v>
      </c>
      <c r="AN19" s="60">
        <f t="shared" si="15"/>
        <v>3</v>
      </c>
      <c r="AO19" s="60">
        <f>IF($D19="Tabular",VLOOKUP($G19&amp;"-"&amp;AG$3&amp;"-"&amp;"1",'Compr. Q. - Online Banking'!$C:$K,9,FALSE()),VLOOKUP($G19&amp;"-"&amp;AG$3&amp;"-"&amp;"1",'Compr. Q. - Online Banking'!$C:$K,8,FALSE()))</f>
        <v>3</v>
      </c>
      <c r="AP19" s="60">
        <f t="shared" si="16"/>
        <v>1</v>
      </c>
      <c r="AQ19" s="60">
        <f t="shared" si="17"/>
        <v>1</v>
      </c>
      <c r="AR19" s="60">
        <f t="shared" si="18"/>
        <v>1</v>
      </c>
      <c r="AS19" s="60" t="str">
        <f>VLOOKUP($B19&amp;"-"&amp;$F19,'dataset cleaned'!$A:$BK,$H$2-2+AS$2*3,FALSE())</f>
        <v>Severe</v>
      </c>
      <c r="AT19" s="60"/>
      <c r="AU19" s="60">
        <f>IF(ISNUMBER(SEARCH(IF($D19="Tabular",VLOOKUP($G19&amp;"-"&amp;AS$3&amp;"-"&amp;AU$2,'Compr. Q. - Online Banking'!$C:$I,7,FALSE()),VLOOKUP($G19&amp;"-"&amp;AS$3&amp;"-"&amp;AU$2,'Compr. Q. - Online Banking'!$C:$I,5,FALSE())), AS19)),1,0)</f>
        <v>1</v>
      </c>
      <c r="AV19" s="60">
        <f>IF(ISNUMBER(SEARCH(IF($D19="Tabular",VLOOKUP($G19&amp;"-"&amp;AS$3&amp;"-"&amp;AV$2,'Compr. Q. - Online Banking'!$C:$I,7,FALSE()),VLOOKUP($G19&amp;"-"&amp;AS$3&amp;"-"&amp;AV$2,'Compr. Q. - Online Banking'!$C:$I,5,FALSE())), AS19)),1,0)</f>
        <v>0</v>
      </c>
      <c r="AW19" s="60">
        <f>IF(ISNUMBER(SEARCH(IF($D19="Tabular",VLOOKUP($G19&amp;"-"&amp;AS$3&amp;"-"&amp;AW$2,'Compr. Q. - Online Banking'!$C:$I,7,FALSE()),VLOOKUP($G19&amp;"-"&amp;AS$3&amp;"-"&amp;AW$2,'Compr. Q. - Online Banking'!$C:$I,5,FALSE())), AS19)),1,0)</f>
        <v>0</v>
      </c>
      <c r="AX19" s="60">
        <f>IF(ISNUMBER(SEARCH(IF($D19="Tabular",VLOOKUP($G19&amp;"-"&amp;AS$3&amp;"-"&amp;AX$2,'Compr. Q. - Online Banking'!$C:$I,7,FALSE()),VLOOKUP($G19&amp;"-"&amp;AS$3&amp;"-"&amp;AX$2,'Compr. Q. - Online Banking'!$C:$I,5,FALSE())), AS19)),1,0)</f>
        <v>0</v>
      </c>
      <c r="AY19" s="60">
        <f t="shared" si="19"/>
        <v>1</v>
      </c>
      <c r="AZ19" s="60">
        <f t="shared" si="20"/>
        <v>1</v>
      </c>
      <c r="BA19" s="60">
        <f>IF($D19="Tabular",VLOOKUP($G19&amp;"-"&amp;AS$3&amp;"-"&amp;"1",'Compr. Q. - Online Banking'!$C:$K,9,FALSE()),VLOOKUP($G19&amp;"-"&amp;AS$3&amp;"-"&amp;"1",'Compr. Q. - Online Banking'!$C:$K,8,FALSE()))</f>
        <v>1</v>
      </c>
      <c r="BB19" s="60">
        <f t="shared" si="21"/>
        <v>1</v>
      </c>
      <c r="BC19" s="60">
        <f t="shared" si="22"/>
        <v>1</v>
      </c>
      <c r="BD19" s="60">
        <f t="shared" si="23"/>
        <v>1</v>
      </c>
      <c r="BE19" s="60" t="str">
        <f>VLOOKUP($B19&amp;"-"&amp;$F19,'dataset cleaned'!$A:$BK,$H$2-2+BE$2*3,FALSE())</f>
        <v>Online banking service goes down,Unauthorized transaction via web application</v>
      </c>
      <c r="BF19" s="60"/>
      <c r="BG19" s="60">
        <f>IF(ISNUMBER(SEARCH(IF($D19="Tabular",VLOOKUP($G19&amp;"-"&amp;BE$3&amp;"-"&amp;BG$2,'Compr. Q. - Online Banking'!$C:$I,7,FALSE()),VLOOKUP($G19&amp;"-"&amp;BE$3&amp;"-"&amp;BG$2,'Compr. Q. - Online Banking'!$C:$I,5,FALSE())), BE19)),1,0)</f>
        <v>1</v>
      </c>
      <c r="BH19" s="60">
        <f>IF(ISNUMBER(SEARCH(IF($D19="Tabular",VLOOKUP($G19&amp;"-"&amp;BE$3&amp;"-"&amp;BH$2,'Compr. Q. - Online Banking'!$C:$I,7,FALSE()),VLOOKUP($G19&amp;"-"&amp;BE$3&amp;"-"&amp;BH$2,'Compr. Q. - Online Banking'!$C:$I,5,FALSE())), BE19)),1,0)</f>
        <v>1</v>
      </c>
      <c r="BI19" s="60">
        <f>IF(ISNUMBER(SEARCH(IF($D19="Tabular",VLOOKUP($G19&amp;"-"&amp;BE$3&amp;"-"&amp;BI$2,'Compr. Q. - Online Banking'!$C:$I,7,FALSE()),VLOOKUP($G19&amp;"-"&amp;BE$3&amp;"-"&amp;BI$2,'Compr. Q. - Online Banking'!$C:$I,5,FALSE())), BE19)),1,0)</f>
        <v>0</v>
      </c>
      <c r="BJ19" s="60">
        <f>IF(ISNUMBER(SEARCH(IF($D19="Tabular",VLOOKUP($G19&amp;"-"&amp;BE$3&amp;"-"&amp;BJ$2,'Compr. Q. - Online Banking'!$C:$I,7,FALSE()),VLOOKUP($G19&amp;"-"&amp;BE$3&amp;"-"&amp;BJ$2,'Compr. Q. - Online Banking'!$C:$I,5,FALSE())), BE19)),1,0)</f>
        <v>0</v>
      </c>
      <c r="BK19" s="60">
        <f t="shared" si="24"/>
        <v>2</v>
      </c>
      <c r="BL19" s="60">
        <f t="shared" si="25"/>
        <v>2</v>
      </c>
      <c r="BM19" s="60">
        <f>IF($D19="Tabular",VLOOKUP($G19&amp;"-"&amp;BE$3&amp;"-"&amp;"1",'Compr. Q. - Online Banking'!$C:$K,9,FALSE()),VLOOKUP($G19&amp;"-"&amp;BE$3&amp;"-"&amp;"1",'Compr. Q. - Online Banking'!$C:$K,8,FALSE()))</f>
        <v>2</v>
      </c>
      <c r="BN19" s="60">
        <f t="shared" si="26"/>
        <v>1</v>
      </c>
      <c r="BO19" s="60">
        <f t="shared" si="27"/>
        <v>1</v>
      </c>
      <c r="BP19" s="60">
        <f t="shared" si="28"/>
        <v>1</v>
      </c>
      <c r="BQ19" s="61" t="str">
        <f>VLOOKUP($B19&amp;"-"&amp;$F19,'dataset cleaned'!$A:$BK,$H$2-2+BQ$2*3,FALSE())</f>
        <v>Minor</v>
      </c>
      <c r="BR19" s="60"/>
      <c r="BS19" s="60">
        <f>IF(ISNUMBER(SEARCH(IF($D19="Tabular",VLOOKUP($G19&amp;"-"&amp;BQ$3&amp;"-"&amp;BS$2,'Compr. Q. - Online Banking'!$C:$I,7,FALSE()),VLOOKUP($G19&amp;"-"&amp;BQ$3&amp;"-"&amp;BS$2,'Compr. Q. - Online Banking'!$C:$I,5,FALSE())), BQ19)),1,0)</f>
        <v>1</v>
      </c>
      <c r="BT19" s="60">
        <f>IF(ISNUMBER(SEARCH(IF($D19="Tabular",VLOOKUP($G19&amp;"-"&amp;BQ$3&amp;"-"&amp;BT$2,'Compr. Q. - Online Banking'!$C:$I,7,FALSE()),VLOOKUP($G19&amp;"-"&amp;BQ$3&amp;"-"&amp;BT$2,'Compr. Q. - Online Banking'!$C:$I,5,FALSE())), BQ19)),1,0)</f>
        <v>0</v>
      </c>
      <c r="BU19" s="60">
        <f>IF(ISNUMBER(SEARCH(IF($D19="Tabular",VLOOKUP($G19&amp;"-"&amp;BQ$3&amp;"-"&amp;BU$2,'Compr. Q. - Online Banking'!$C:$I,7,FALSE()),VLOOKUP($G19&amp;"-"&amp;BQ$3&amp;"-"&amp;BU$2,'Compr. Q. - Online Banking'!$C:$I,5,FALSE())), BQ19)),1,0)</f>
        <v>0</v>
      </c>
      <c r="BV19" s="60">
        <f>IF(ISNUMBER(SEARCH(IF($D19="Tabular",VLOOKUP($G19&amp;"-"&amp;BQ$3&amp;"-"&amp;BV$2,'Compr. Q. - Online Banking'!$C:$I,7,FALSE()),VLOOKUP($G19&amp;"-"&amp;BQ$3&amp;"-"&amp;BV$2,'Compr. Q. - Online Banking'!$C:$I,5,FALSE())), BQ19)),1,0)</f>
        <v>0</v>
      </c>
      <c r="BW19" s="60">
        <f t="shared" si="29"/>
        <v>1</v>
      </c>
      <c r="BX19" s="60">
        <f t="shared" si="30"/>
        <v>1</v>
      </c>
      <c r="BY19" s="60">
        <f>IF($D19="Tabular",VLOOKUP($G19&amp;"-"&amp;BQ$3&amp;"-"&amp;"1",'Compr. Q. - Online Banking'!$C:$K,9,FALSE()),VLOOKUP($G19&amp;"-"&amp;BQ$3&amp;"-"&amp;"1",'Compr. Q. - Online Banking'!$C:$K,8,FALSE()))</f>
        <v>1</v>
      </c>
      <c r="BZ19" s="60">
        <f t="shared" si="31"/>
        <v>1</v>
      </c>
      <c r="CA19" s="60">
        <f t="shared" si="32"/>
        <v>1</v>
      </c>
      <c r="CB19" s="60">
        <f t="shared" si="33"/>
        <v>1</v>
      </c>
    </row>
    <row r="20" spans="1:80" ht="17" x14ac:dyDescent="0.2">
      <c r="A20" s="60" t="str">
        <f t="shared" si="0"/>
        <v>R_3hrNyhNhPiHBnKy-P1</v>
      </c>
      <c r="B20" s="60" t="s">
        <v>836</v>
      </c>
      <c r="C20" s="60" t="str">
        <f>VLOOKUP($B20,'raw data'!$A:$JI,268,FALSE())</f>
        <v>Tabular-G1</v>
      </c>
      <c r="D20" s="60" t="str">
        <f t="shared" si="1"/>
        <v>Tabular</v>
      </c>
      <c r="E20" s="60" t="str">
        <f t="shared" si="2"/>
        <v>G1</v>
      </c>
      <c r="F20" s="60" t="s">
        <v>534</v>
      </c>
      <c r="G20" s="60" t="str">
        <f t="shared" si="3"/>
        <v>G1</v>
      </c>
      <c r="H20" s="62">
        <f>VLOOKUP($B20&amp;"-"&amp;$F20,'dataset cleaned'!$A:$BK,H$2,FALSE())/60</f>
        <v>12.9217</v>
      </c>
      <c r="I20" s="61" t="str">
        <f>VLOOKUP($B20&amp;"-"&amp;$F20,'dataset cleaned'!$A:$BK,$H$2-2+I$2*3,FALSE())</f>
        <v>Minor</v>
      </c>
      <c r="J20" s="60"/>
      <c r="K20" s="60">
        <f>IF(ISNUMBER(SEARCH(IF($D20="Tabular",VLOOKUP($G20&amp;"-"&amp;I$3&amp;"-"&amp;K$2,'Compr. Q. - Online Banking'!$C:$I,7,FALSE()),VLOOKUP($G20&amp;"-"&amp;I$3&amp;"-"&amp;K$2,'Compr. Q. - Online Banking'!$C:$I,5,FALSE())), I20)),1,0)</f>
        <v>1</v>
      </c>
      <c r="L20" s="60">
        <f>IF(ISNUMBER(SEARCH(IF($D20="Tabular",VLOOKUP($G20&amp;"-"&amp;I$3&amp;"-"&amp;L$2,'Compr. Q. - Online Banking'!$C:$I,7,FALSE()),VLOOKUP($G20&amp;"-"&amp;I$3&amp;"-"&amp;L$2,'Compr. Q. - Online Banking'!$C:$I,5,FALSE())), I20)),1,0)</f>
        <v>0</v>
      </c>
      <c r="M20" s="60">
        <f>IF(ISNUMBER(SEARCH(IF($D20="Tabular",VLOOKUP($G20&amp;"-"&amp;I$3&amp;"-"&amp;M$2,'Compr. Q. - Online Banking'!$C:$I,7,FALSE()),VLOOKUP($G20&amp;"-"&amp;I$3&amp;"-"&amp;M$2,'Compr. Q. - Online Banking'!$C:$I,5,FALSE())), I20)),1,0)</f>
        <v>0</v>
      </c>
      <c r="N20" s="60">
        <f>IF(ISNUMBER(SEARCH(IF($D20="Tabular",VLOOKUP($G20&amp;"-"&amp;I$3&amp;"-"&amp;N$2,'Compr. Q. - Online Banking'!$C:$I,7,FALSE()),VLOOKUP($G20&amp;"-"&amp;I$3&amp;"-"&amp;N$2,'Compr. Q. - Online Banking'!$C:$I,5,FALSE())), I20)),1,0)</f>
        <v>0</v>
      </c>
      <c r="O20" s="60">
        <f t="shared" si="4"/>
        <v>1</v>
      </c>
      <c r="P20" s="60">
        <f t="shared" si="5"/>
        <v>1</v>
      </c>
      <c r="Q20" s="60">
        <f>IF($D20="Tabular",VLOOKUP($G20&amp;"-"&amp;I$3&amp;"-"&amp;"1",'Compr. Q. - Online Banking'!$C:$K,9,FALSE()),VLOOKUP($G20&amp;"-"&amp;I$3&amp;"-"&amp;"1",'Compr. Q. - Online Banking'!$C:$K,8,FALSE()))</f>
        <v>1</v>
      </c>
      <c r="R20" s="60">
        <f t="shared" si="6"/>
        <v>1</v>
      </c>
      <c r="S20" s="60">
        <f t="shared" si="7"/>
        <v>1</v>
      </c>
      <c r="T20" s="60">
        <f t="shared" si="8"/>
        <v>1</v>
      </c>
      <c r="U20" s="61" t="str">
        <f>VLOOKUP($B20&amp;"-"&amp;$F20,'dataset cleaned'!$A:$BK,$H$2-2+U$2*3,FALSE())</f>
        <v>Availability of service,Integrity of account data</v>
      </c>
      <c r="V20" s="60"/>
      <c r="W20" s="60">
        <f>IF(ISNUMBER(SEARCH(IF($D20="Tabular",VLOOKUP($G20&amp;"-"&amp;U$3&amp;"-"&amp;W$2,'Compr. Q. - Online Banking'!$C:$I,7,FALSE()),VLOOKUP($G20&amp;"-"&amp;U$3&amp;"-"&amp;W$2,'Compr. Q. - Online Banking'!$C:$I,5,FALSE())), U20)),1,0)</f>
        <v>1</v>
      </c>
      <c r="X20" s="60">
        <f>IF(ISNUMBER(SEARCH(IF($D20="Tabular",VLOOKUP($G20&amp;"-"&amp;U$3&amp;"-"&amp;X$2,'Compr. Q. - Online Banking'!$C:$I,7,FALSE()),VLOOKUP($G20&amp;"-"&amp;U$3&amp;"-"&amp;X$2,'Compr. Q. - Online Banking'!$C:$I,5,FALSE())), U20)),1,0)</f>
        <v>1</v>
      </c>
      <c r="Y20" s="60">
        <f>IF(ISNUMBER(SEARCH(IF($D20="Tabular",VLOOKUP($G20&amp;"-"&amp;U$3&amp;"-"&amp;Y$2,'Compr. Q. - Online Banking'!$C:$I,7,FALSE()),VLOOKUP($G20&amp;"-"&amp;U$3&amp;"-"&amp;Y$2,'Compr. Q. - Online Banking'!$C:$I,5,FALSE())), U20)),1,0)</f>
        <v>0</v>
      </c>
      <c r="Z20" s="60">
        <f>IF(ISNUMBER(SEARCH(IF($D20="Tabular",VLOOKUP($G20&amp;"-"&amp;U$3&amp;"-"&amp;Z$2,'Compr. Q. - Online Banking'!$C:$I,7,FALSE()),VLOOKUP($G20&amp;"-"&amp;U$3&amp;"-"&amp;Z$2,'Compr. Q. - Online Banking'!$C:$I,5,FALSE())), U20)),1,0)</f>
        <v>0</v>
      </c>
      <c r="AA20" s="60">
        <f t="shared" si="9"/>
        <v>2</v>
      </c>
      <c r="AB20" s="60">
        <f t="shared" si="10"/>
        <v>2</v>
      </c>
      <c r="AC20" s="60">
        <f>IF($D20="Tabular",VLOOKUP($G20&amp;"-"&amp;U$3&amp;"-"&amp;"1",'Compr. Q. - Online Banking'!$C:$K,9,FALSE()),VLOOKUP($G20&amp;"-"&amp;U$3&amp;"-"&amp;"1",'Compr. Q. - Online Banking'!$C:$K,8,FALSE()))</f>
        <v>2</v>
      </c>
      <c r="AD20" s="60">
        <f t="shared" si="11"/>
        <v>1</v>
      </c>
      <c r="AE20" s="60">
        <f t="shared" si="12"/>
        <v>1</v>
      </c>
      <c r="AF20" s="60">
        <f t="shared" si="13"/>
        <v>1</v>
      </c>
      <c r="AG20" s="60" t="str">
        <f>VLOOKUP($B20&amp;"-"&amp;$F20,'dataset cleaned'!$A:$BK,$H$2-2+AG$2*3,FALSE())</f>
        <v>Conduct regular searches for fake apps,Regularly inform customers about security best practices,Strengthen authentication of transaction in web application</v>
      </c>
      <c r="AH20" s="60"/>
      <c r="AI20" s="60">
        <f>IF(ISNUMBER(SEARCH(IF($D20="Tabular",VLOOKUP($G20&amp;"-"&amp;AG$3&amp;"-"&amp;AI$2,'Compr. Q. - Online Banking'!$C:$I,7,FALSE()),VLOOKUP($G20&amp;"-"&amp;AG$3&amp;"-"&amp;AI$2,'Compr. Q. - Online Banking'!$C:$I,5,FALSE())), AG20)),1,0)</f>
        <v>1</v>
      </c>
      <c r="AJ20" s="60">
        <f>IF(ISNUMBER(SEARCH(IF($D20="Tabular",VLOOKUP($G20&amp;"-"&amp;AG$3&amp;"-"&amp;AJ$2,'Compr. Q. - Online Banking'!$C:$I,7,FALSE()),VLOOKUP($G20&amp;"-"&amp;AG$3&amp;"-"&amp;AJ$2,'Compr. Q. - Online Banking'!$C:$I,5,FALSE())), AG20)),1,0)</f>
        <v>1</v>
      </c>
      <c r="AK20" s="60">
        <f>IF(ISNUMBER(SEARCH(IF($D20="Tabular",VLOOKUP($G20&amp;"-"&amp;AG$3&amp;"-"&amp;AK$2,'Compr. Q. - Online Banking'!$C:$I,7,FALSE()),VLOOKUP($G20&amp;"-"&amp;AG$3&amp;"-"&amp;AK$2,'Compr. Q. - Online Banking'!$C:$I,5,FALSE())), AG20)),1,0)</f>
        <v>1</v>
      </c>
      <c r="AL20" s="60">
        <f>IF(ISNUMBER(SEARCH(IF($D20="Tabular",VLOOKUP($G20&amp;"-"&amp;AG$3&amp;"-"&amp;AL$2,'Compr. Q. - Online Banking'!$C:$I,7,FALSE()),VLOOKUP($G20&amp;"-"&amp;AG$3&amp;"-"&amp;AL$2,'Compr. Q. - Online Banking'!$C:$I,5,FALSE())), AG20)),1,0)</f>
        <v>0</v>
      </c>
      <c r="AM20" s="60">
        <f t="shared" si="14"/>
        <v>3</v>
      </c>
      <c r="AN20" s="60">
        <f t="shared" si="15"/>
        <v>3</v>
      </c>
      <c r="AO20" s="60">
        <f>IF($D20="Tabular",VLOOKUP($G20&amp;"-"&amp;AG$3&amp;"-"&amp;"1",'Compr. Q. - Online Banking'!$C:$K,9,FALSE()),VLOOKUP($G20&amp;"-"&amp;AG$3&amp;"-"&amp;"1",'Compr. Q. - Online Banking'!$C:$K,8,FALSE()))</f>
        <v>3</v>
      </c>
      <c r="AP20" s="60">
        <f t="shared" si="16"/>
        <v>1</v>
      </c>
      <c r="AQ20" s="60">
        <f t="shared" si="17"/>
        <v>1</v>
      </c>
      <c r="AR20" s="60">
        <f t="shared" si="18"/>
        <v>1</v>
      </c>
      <c r="AS20" s="60" t="str">
        <f>VLOOKUP($B20&amp;"-"&amp;$F20,'dataset cleaned'!$A:$BK,$H$2-2+AS$2*3,FALSE())</f>
        <v>Severe</v>
      </c>
      <c r="AT20" s="60"/>
      <c r="AU20" s="60">
        <f>IF(ISNUMBER(SEARCH(IF($D20="Tabular",VLOOKUP($G20&amp;"-"&amp;AS$3&amp;"-"&amp;AU$2,'Compr. Q. - Online Banking'!$C:$I,7,FALSE()),VLOOKUP($G20&amp;"-"&amp;AS$3&amp;"-"&amp;AU$2,'Compr. Q. - Online Banking'!$C:$I,5,FALSE())), AS20)),1,0)</f>
        <v>1</v>
      </c>
      <c r="AV20" s="60">
        <f>IF(ISNUMBER(SEARCH(IF($D20="Tabular",VLOOKUP($G20&amp;"-"&amp;AS$3&amp;"-"&amp;AV$2,'Compr. Q. - Online Banking'!$C:$I,7,FALSE()),VLOOKUP($G20&amp;"-"&amp;AS$3&amp;"-"&amp;AV$2,'Compr. Q. - Online Banking'!$C:$I,5,FALSE())), AS20)),1,0)</f>
        <v>0</v>
      </c>
      <c r="AW20" s="60">
        <f>IF(ISNUMBER(SEARCH(IF($D20="Tabular",VLOOKUP($G20&amp;"-"&amp;AS$3&amp;"-"&amp;AW$2,'Compr. Q. - Online Banking'!$C:$I,7,FALSE()),VLOOKUP($G20&amp;"-"&amp;AS$3&amp;"-"&amp;AW$2,'Compr. Q. - Online Banking'!$C:$I,5,FALSE())), AS20)),1,0)</f>
        <v>0</v>
      </c>
      <c r="AX20" s="60">
        <f>IF(ISNUMBER(SEARCH(IF($D20="Tabular",VLOOKUP($G20&amp;"-"&amp;AS$3&amp;"-"&amp;AX$2,'Compr. Q. - Online Banking'!$C:$I,7,FALSE()),VLOOKUP($G20&amp;"-"&amp;AS$3&amp;"-"&amp;AX$2,'Compr. Q. - Online Banking'!$C:$I,5,FALSE())), AS20)),1,0)</f>
        <v>0</v>
      </c>
      <c r="AY20" s="60">
        <f t="shared" si="19"/>
        <v>1</v>
      </c>
      <c r="AZ20" s="60">
        <f t="shared" si="20"/>
        <v>1</v>
      </c>
      <c r="BA20" s="60">
        <f>IF($D20="Tabular",VLOOKUP($G20&amp;"-"&amp;AS$3&amp;"-"&amp;"1",'Compr. Q. - Online Banking'!$C:$K,9,FALSE()),VLOOKUP($G20&amp;"-"&amp;AS$3&amp;"-"&amp;"1",'Compr. Q. - Online Banking'!$C:$K,8,FALSE()))</f>
        <v>1</v>
      </c>
      <c r="BB20" s="60">
        <f t="shared" si="21"/>
        <v>1</v>
      </c>
      <c r="BC20" s="60">
        <f t="shared" si="22"/>
        <v>1</v>
      </c>
      <c r="BD20" s="60">
        <f t="shared" si="23"/>
        <v>1</v>
      </c>
      <c r="BE20" s="60" t="str">
        <f>VLOOKUP($B20&amp;"-"&amp;$F20,'dataset cleaned'!$A:$BK,$H$2-2+BE$2*3,FALSE())</f>
        <v>Online banking service goes down,Unauthorized transaction via web application</v>
      </c>
      <c r="BF20" s="60"/>
      <c r="BG20" s="60">
        <f>IF(ISNUMBER(SEARCH(IF($D20="Tabular",VLOOKUP($G20&amp;"-"&amp;BE$3&amp;"-"&amp;BG$2,'Compr. Q. - Online Banking'!$C:$I,7,FALSE()),VLOOKUP($G20&amp;"-"&amp;BE$3&amp;"-"&amp;BG$2,'Compr. Q. - Online Banking'!$C:$I,5,FALSE())), BE20)),1,0)</f>
        <v>1</v>
      </c>
      <c r="BH20" s="60">
        <f>IF(ISNUMBER(SEARCH(IF($D20="Tabular",VLOOKUP($G20&amp;"-"&amp;BE$3&amp;"-"&amp;BH$2,'Compr. Q. - Online Banking'!$C:$I,7,FALSE()),VLOOKUP($G20&amp;"-"&amp;BE$3&amp;"-"&amp;BH$2,'Compr. Q. - Online Banking'!$C:$I,5,FALSE())), BE20)),1,0)</f>
        <v>1</v>
      </c>
      <c r="BI20" s="60">
        <f>IF(ISNUMBER(SEARCH(IF($D20="Tabular",VLOOKUP($G20&amp;"-"&amp;BE$3&amp;"-"&amp;BI$2,'Compr. Q. - Online Banking'!$C:$I,7,FALSE()),VLOOKUP($G20&amp;"-"&amp;BE$3&amp;"-"&amp;BI$2,'Compr. Q. - Online Banking'!$C:$I,5,FALSE())), BE20)),1,0)</f>
        <v>0</v>
      </c>
      <c r="BJ20" s="60">
        <f>IF(ISNUMBER(SEARCH(IF($D20="Tabular",VLOOKUP($G20&amp;"-"&amp;BE$3&amp;"-"&amp;BJ$2,'Compr. Q. - Online Banking'!$C:$I,7,FALSE()),VLOOKUP($G20&amp;"-"&amp;BE$3&amp;"-"&amp;BJ$2,'Compr. Q. - Online Banking'!$C:$I,5,FALSE())), BE20)),1,0)</f>
        <v>0</v>
      </c>
      <c r="BK20" s="60">
        <f t="shared" si="24"/>
        <v>2</v>
      </c>
      <c r="BL20" s="60">
        <f t="shared" si="25"/>
        <v>2</v>
      </c>
      <c r="BM20" s="60">
        <f>IF($D20="Tabular",VLOOKUP($G20&amp;"-"&amp;BE$3&amp;"-"&amp;"1",'Compr. Q. - Online Banking'!$C:$K,9,FALSE()),VLOOKUP($G20&amp;"-"&amp;BE$3&amp;"-"&amp;"1",'Compr. Q. - Online Banking'!$C:$K,8,FALSE()))</f>
        <v>2</v>
      </c>
      <c r="BN20" s="60">
        <f t="shared" si="26"/>
        <v>1</v>
      </c>
      <c r="BO20" s="60">
        <f t="shared" si="27"/>
        <v>1</v>
      </c>
      <c r="BP20" s="60">
        <f t="shared" si="28"/>
        <v>1</v>
      </c>
      <c r="BQ20" s="61" t="str">
        <f>VLOOKUP($B20&amp;"-"&amp;$F20,'dataset cleaned'!$A:$BK,$H$2-2+BQ$2*3,FALSE())</f>
        <v>Minor</v>
      </c>
      <c r="BR20" s="60"/>
      <c r="BS20" s="60">
        <f>IF(ISNUMBER(SEARCH(IF($D20="Tabular",VLOOKUP($G20&amp;"-"&amp;BQ$3&amp;"-"&amp;BS$2,'Compr. Q. - Online Banking'!$C:$I,7,FALSE()),VLOOKUP($G20&amp;"-"&amp;BQ$3&amp;"-"&amp;BS$2,'Compr. Q. - Online Banking'!$C:$I,5,FALSE())), BQ20)),1,0)</f>
        <v>1</v>
      </c>
      <c r="BT20" s="60">
        <f>IF(ISNUMBER(SEARCH(IF($D20="Tabular",VLOOKUP($G20&amp;"-"&amp;BQ$3&amp;"-"&amp;BT$2,'Compr. Q. - Online Banking'!$C:$I,7,FALSE()),VLOOKUP($G20&amp;"-"&amp;BQ$3&amp;"-"&amp;BT$2,'Compr. Q. - Online Banking'!$C:$I,5,FALSE())), BQ20)),1,0)</f>
        <v>0</v>
      </c>
      <c r="BU20" s="60">
        <f>IF(ISNUMBER(SEARCH(IF($D20="Tabular",VLOOKUP($G20&amp;"-"&amp;BQ$3&amp;"-"&amp;BU$2,'Compr. Q. - Online Banking'!$C:$I,7,FALSE()),VLOOKUP($G20&amp;"-"&amp;BQ$3&amp;"-"&amp;BU$2,'Compr. Q. - Online Banking'!$C:$I,5,FALSE())), BQ20)),1,0)</f>
        <v>0</v>
      </c>
      <c r="BV20" s="60">
        <f>IF(ISNUMBER(SEARCH(IF($D20="Tabular",VLOOKUP($G20&amp;"-"&amp;BQ$3&amp;"-"&amp;BV$2,'Compr. Q. - Online Banking'!$C:$I,7,FALSE()),VLOOKUP($G20&amp;"-"&amp;BQ$3&amp;"-"&amp;BV$2,'Compr. Q. - Online Banking'!$C:$I,5,FALSE())), BQ20)),1,0)</f>
        <v>0</v>
      </c>
      <c r="BW20" s="60">
        <f t="shared" si="29"/>
        <v>1</v>
      </c>
      <c r="BX20" s="60">
        <f t="shared" si="30"/>
        <v>1</v>
      </c>
      <c r="BY20" s="60">
        <f>IF($D20="Tabular",VLOOKUP($G20&amp;"-"&amp;BQ$3&amp;"-"&amp;"1",'Compr. Q. - Online Banking'!$C:$K,9,FALSE()),VLOOKUP($G20&amp;"-"&amp;BQ$3&amp;"-"&amp;"1",'Compr. Q. - Online Banking'!$C:$K,8,FALSE()))</f>
        <v>1</v>
      </c>
      <c r="BZ20" s="60">
        <f t="shared" si="31"/>
        <v>1</v>
      </c>
      <c r="CA20" s="60">
        <f t="shared" si="32"/>
        <v>1</v>
      </c>
      <c r="CB20" s="60">
        <f t="shared" si="33"/>
        <v>1</v>
      </c>
    </row>
    <row r="21" spans="1:80" ht="17" x14ac:dyDescent="0.2">
      <c r="A21" s="60" t="str">
        <f t="shared" si="0"/>
        <v>R_2Bwwnw368gSGFBS-P1</v>
      </c>
      <c r="B21" s="60" t="s">
        <v>820</v>
      </c>
      <c r="C21" s="60" t="str">
        <f>VLOOKUP($B21,'raw data'!$A:$JI,268,FALSE())</f>
        <v>Tabular-G1</v>
      </c>
      <c r="D21" s="60" t="str">
        <f t="shared" si="1"/>
        <v>Tabular</v>
      </c>
      <c r="E21" s="60" t="str">
        <f t="shared" si="2"/>
        <v>G1</v>
      </c>
      <c r="F21" s="60" t="s">
        <v>534</v>
      </c>
      <c r="G21" s="60" t="str">
        <f t="shared" si="3"/>
        <v>G1</v>
      </c>
      <c r="H21" s="62">
        <f>VLOOKUP($B21&amp;"-"&amp;$F21,'dataset cleaned'!$A:$BK,H$2,FALSE())/60</f>
        <v>13.337833333333332</v>
      </c>
      <c r="I21" s="61" t="str">
        <f>VLOOKUP($B21&amp;"-"&amp;$F21,'dataset cleaned'!$A:$BK,$H$2-2+I$2*3,FALSE())</f>
        <v>Minor</v>
      </c>
      <c r="J21" s="60"/>
      <c r="K21" s="60">
        <f>IF(ISNUMBER(SEARCH(IF($D21="Tabular",VLOOKUP($G21&amp;"-"&amp;I$3&amp;"-"&amp;K$2,'Compr. Q. - Online Banking'!$C:$I,7,FALSE()),VLOOKUP($G21&amp;"-"&amp;I$3&amp;"-"&amp;K$2,'Compr. Q. - Online Banking'!$C:$I,5,FALSE())), I21)),1,0)</f>
        <v>1</v>
      </c>
      <c r="L21" s="60">
        <f>IF(ISNUMBER(SEARCH(IF($D21="Tabular",VLOOKUP($G21&amp;"-"&amp;I$3&amp;"-"&amp;L$2,'Compr. Q. - Online Banking'!$C:$I,7,FALSE()),VLOOKUP($G21&amp;"-"&amp;I$3&amp;"-"&amp;L$2,'Compr. Q. - Online Banking'!$C:$I,5,FALSE())), I21)),1,0)</f>
        <v>0</v>
      </c>
      <c r="M21" s="60">
        <f>IF(ISNUMBER(SEARCH(IF($D21="Tabular",VLOOKUP($G21&amp;"-"&amp;I$3&amp;"-"&amp;M$2,'Compr. Q. - Online Banking'!$C:$I,7,FALSE()),VLOOKUP($G21&amp;"-"&amp;I$3&amp;"-"&amp;M$2,'Compr. Q. - Online Banking'!$C:$I,5,FALSE())), I21)),1,0)</f>
        <v>0</v>
      </c>
      <c r="N21" s="60">
        <f>IF(ISNUMBER(SEARCH(IF($D21="Tabular",VLOOKUP($G21&amp;"-"&amp;I$3&amp;"-"&amp;N$2,'Compr. Q. - Online Banking'!$C:$I,7,FALSE()),VLOOKUP($G21&amp;"-"&amp;I$3&amp;"-"&amp;N$2,'Compr. Q. - Online Banking'!$C:$I,5,FALSE())), I21)),1,0)</f>
        <v>0</v>
      </c>
      <c r="O21" s="60">
        <f t="shared" si="4"/>
        <v>1</v>
      </c>
      <c r="P21" s="60">
        <f t="shared" si="5"/>
        <v>1</v>
      </c>
      <c r="Q21" s="60">
        <f>IF($D21="Tabular",VLOOKUP($G21&amp;"-"&amp;I$3&amp;"-"&amp;"1",'Compr. Q. - Online Banking'!$C:$K,9,FALSE()),VLOOKUP($G21&amp;"-"&amp;I$3&amp;"-"&amp;"1",'Compr. Q. - Online Banking'!$C:$K,8,FALSE()))</f>
        <v>1</v>
      </c>
      <c r="R21" s="60">
        <f t="shared" si="6"/>
        <v>1</v>
      </c>
      <c r="S21" s="60">
        <f t="shared" si="7"/>
        <v>1</v>
      </c>
      <c r="T21" s="60">
        <f t="shared" si="8"/>
        <v>1</v>
      </c>
      <c r="U21" s="61" t="str">
        <f>VLOOKUP($B21&amp;"-"&amp;$F21,'dataset cleaned'!$A:$BK,$H$2-2+U$2*3,FALSE())</f>
        <v>Integrity of account data,Online banking service goes down</v>
      </c>
      <c r="V21" s="60" t="s">
        <v>1129</v>
      </c>
      <c r="W21" s="60">
        <f>IF(ISNUMBER(SEARCH(IF($D21="Tabular",VLOOKUP($G21&amp;"-"&amp;U$3&amp;"-"&amp;W$2,'Compr. Q. - Online Banking'!$C:$I,7,FALSE()),VLOOKUP($G21&amp;"-"&amp;U$3&amp;"-"&amp;W$2,'Compr. Q. - Online Banking'!$C:$I,5,FALSE())), U21)),1,0)</f>
        <v>1</v>
      </c>
      <c r="X21" s="60">
        <f>IF(ISNUMBER(SEARCH(IF($D21="Tabular",VLOOKUP($G21&amp;"-"&amp;U$3&amp;"-"&amp;X$2,'Compr. Q. - Online Banking'!$C:$I,7,FALSE()),VLOOKUP($G21&amp;"-"&amp;U$3&amp;"-"&amp;X$2,'Compr. Q. - Online Banking'!$C:$I,5,FALSE())), U21)),1,0)</f>
        <v>0</v>
      </c>
      <c r="Y21" s="60">
        <f>IF(ISNUMBER(SEARCH(IF($D21="Tabular",VLOOKUP($G21&amp;"-"&amp;U$3&amp;"-"&amp;Y$2,'Compr. Q. - Online Banking'!$C:$I,7,FALSE()),VLOOKUP($G21&amp;"-"&amp;U$3&amp;"-"&amp;Y$2,'Compr. Q. - Online Banking'!$C:$I,5,FALSE())), U21)),1,0)</f>
        <v>0</v>
      </c>
      <c r="Z21" s="60">
        <f>IF(ISNUMBER(SEARCH(IF($D21="Tabular",VLOOKUP($G21&amp;"-"&amp;U$3&amp;"-"&amp;Z$2,'Compr. Q. - Online Banking'!$C:$I,7,FALSE()),VLOOKUP($G21&amp;"-"&amp;U$3&amp;"-"&amp;Z$2,'Compr. Q. - Online Banking'!$C:$I,5,FALSE())), U21)),1,0)</f>
        <v>0</v>
      </c>
      <c r="AA21" s="60">
        <f t="shared" si="9"/>
        <v>1</v>
      </c>
      <c r="AB21" s="60">
        <f t="shared" si="10"/>
        <v>2</v>
      </c>
      <c r="AC21" s="60">
        <f>IF($D21="Tabular",VLOOKUP($G21&amp;"-"&amp;U$3&amp;"-"&amp;"1",'Compr. Q. - Online Banking'!$C:$K,9,FALSE()),VLOOKUP($G21&amp;"-"&amp;U$3&amp;"-"&amp;"1",'Compr. Q. - Online Banking'!$C:$K,8,FALSE()))</f>
        <v>2</v>
      </c>
      <c r="AD21" s="60">
        <f t="shared" si="11"/>
        <v>0.5</v>
      </c>
      <c r="AE21" s="60">
        <f t="shared" si="12"/>
        <v>0.5</v>
      </c>
      <c r="AF21" s="60">
        <f t="shared" si="13"/>
        <v>0.5</v>
      </c>
      <c r="AG21" s="60" t="str">
        <f>VLOOKUP($B21&amp;"-"&amp;$F21,'dataset cleaned'!$A:$BK,$H$2-2+AG$2*3,FALSE())</f>
        <v>Conduct regular searches for fake apps,Regularly inform customers about security best practices,Strengthen authentication of transaction in web application</v>
      </c>
      <c r="AH21" s="60"/>
      <c r="AI21" s="60">
        <f>IF(ISNUMBER(SEARCH(IF($D21="Tabular",VLOOKUP($G21&amp;"-"&amp;AG$3&amp;"-"&amp;AI$2,'Compr. Q. - Online Banking'!$C:$I,7,FALSE()),VLOOKUP($G21&amp;"-"&amp;AG$3&amp;"-"&amp;AI$2,'Compr. Q. - Online Banking'!$C:$I,5,FALSE())), AG21)),1,0)</f>
        <v>1</v>
      </c>
      <c r="AJ21" s="60">
        <f>IF(ISNUMBER(SEARCH(IF($D21="Tabular",VLOOKUP($G21&amp;"-"&amp;AG$3&amp;"-"&amp;AJ$2,'Compr. Q. - Online Banking'!$C:$I,7,FALSE()),VLOOKUP($G21&amp;"-"&amp;AG$3&amp;"-"&amp;AJ$2,'Compr. Q. - Online Banking'!$C:$I,5,FALSE())), AG21)),1,0)</f>
        <v>1</v>
      </c>
      <c r="AK21" s="60">
        <f>IF(ISNUMBER(SEARCH(IF($D21="Tabular",VLOOKUP($G21&amp;"-"&amp;AG$3&amp;"-"&amp;AK$2,'Compr. Q. - Online Banking'!$C:$I,7,FALSE()),VLOOKUP($G21&amp;"-"&amp;AG$3&amp;"-"&amp;AK$2,'Compr. Q. - Online Banking'!$C:$I,5,FALSE())), AG21)),1,0)</f>
        <v>1</v>
      </c>
      <c r="AL21" s="60">
        <f>IF(ISNUMBER(SEARCH(IF($D21="Tabular",VLOOKUP($G21&amp;"-"&amp;AG$3&amp;"-"&amp;AL$2,'Compr. Q. - Online Banking'!$C:$I,7,FALSE()),VLOOKUP($G21&amp;"-"&amp;AG$3&amp;"-"&amp;AL$2,'Compr. Q. - Online Banking'!$C:$I,5,FALSE())), AG21)),1,0)</f>
        <v>0</v>
      </c>
      <c r="AM21" s="60">
        <f t="shared" si="14"/>
        <v>3</v>
      </c>
      <c r="AN21" s="60">
        <f t="shared" si="15"/>
        <v>3</v>
      </c>
      <c r="AO21" s="60">
        <f>IF($D21="Tabular",VLOOKUP($G21&amp;"-"&amp;AG$3&amp;"-"&amp;"1",'Compr. Q. - Online Banking'!$C:$K,9,FALSE()),VLOOKUP($G21&amp;"-"&amp;AG$3&amp;"-"&amp;"1",'Compr. Q. - Online Banking'!$C:$K,8,FALSE()))</f>
        <v>3</v>
      </c>
      <c r="AP21" s="60">
        <f t="shared" si="16"/>
        <v>1</v>
      </c>
      <c r="AQ21" s="60">
        <f t="shared" si="17"/>
        <v>1</v>
      </c>
      <c r="AR21" s="60">
        <f t="shared" si="18"/>
        <v>1</v>
      </c>
      <c r="AS21" s="60" t="str">
        <f>VLOOKUP($B21&amp;"-"&amp;$F21,'dataset cleaned'!$A:$BK,$H$2-2+AS$2*3,FALSE())</f>
        <v>Severe</v>
      </c>
      <c r="AT21" s="60"/>
      <c r="AU21" s="60">
        <f>IF(ISNUMBER(SEARCH(IF($D21="Tabular",VLOOKUP($G21&amp;"-"&amp;AS$3&amp;"-"&amp;AU$2,'Compr. Q. - Online Banking'!$C:$I,7,FALSE()),VLOOKUP($G21&amp;"-"&amp;AS$3&amp;"-"&amp;AU$2,'Compr. Q. - Online Banking'!$C:$I,5,FALSE())), AS21)),1,0)</f>
        <v>1</v>
      </c>
      <c r="AV21" s="60">
        <f>IF(ISNUMBER(SEARCH(IF($D21="Tabular",VLOOKUP($G21&amp;"-"&amp;AS$3&amp;"-"&amp;AV$2,'Compr. Q. - Online Banking'!$C:$I,7,FALSE()),VLOOKUP($G21&amp;"-"&amp;AS$3&amp;"-"&amp;AV$2,'Compr. Q. - Online Banking'!$C:$I,5,FALSE())), AS21)),1,0)</f>
        <v>0</v>
      </c>
      <c r="AW21" s="60">
        <f>IF(ISNUMBER(SEARCH(IF($D21="Tabular",VLOOKUP($G21&amp;"-"&amp;AS$3&amp;"-"&amp;AW$2,'Compr. Q. - Online Banking'!$C:$I,7,FALSE()),VLOOKUP($G21&amp;"-"&amp;AS$3&amp;"-"&amp;AW$2,'Compr. Q. - Online Banking'!$C:$I,5,FALSE())), AS21)),1,0)</f>
        <v>0</v>
      </c>
      <c r="AX21" s="60">
        <f>IF(ISNUMBER(SEARCH(IF($D21="Tabular",VLOOKUP($G21&amp;"-"&amp;AS$3&amp;"-"&amp;AX$2,'Compr. Q. - Online Banking'!$C:$I,7,FALSE()),VLOOKUP($G21&amp;"-"&amp;AS$3&amp;"-"&amp;AX$2,'Compr. Q. - Online Banking'!$C:$I,5,FALSE())), AS21)),1,0)</f>
        <v>0</v>
      </c>
      <c r="AY21" s="60">
        <f t="shared" si="19"/>
        <v>1</v>
      </c>
      <c r="AZ21" s="60">
        <f t="shared" si="20"/>
        <v>1</v>
      </c>
      <c r="BA21" s="60">
        <f>IF($D21="Tabular",VLOOKUP($G21&amp;"-"&amp;AS$3&amp;"-"&amp;"1",'Compr. Q. - Online Banking'!$C:$K,9,FALSE()),VLOOKUP($G21&amp;"-"&amp;AS$3&amp;"-"&amp;"1",'Compr. Q. - Online Banking'!$C:$K,8,FALSE()))</f>
        <v>1</v>
      </c>
      <c r="BB21" s="60">
        <f t="shared" si="21"/>
        <v>1</v>
      </c>
      <c r="BC21" s="60">
        <f t="shared" si="22"/>
        <v>1</v>
      </c>
      <c r="BD21" s="60">
        <f t="shared" si="23"/>
        <v>1</v>
      </c>
      <c r="BE21" s="60" t="str">
        <f>VLOOKUP($B21&amp;"-"&amp;$F21,'dataset cleaned'!$A:$BK,$H$2-2+BE$2*3,FALSE())</f>
        <v>Online banking service goes down,Unauthorized transaction via web application</v>
      </c>
      <c r="BF21" s="60"/>
      <c r="BG21" s="60">
        <f>IF(ISNUMBER(SEARCH(IF($D21="Tabular",VLOOKUP($G21&amp;"-"&amp;BE$3&amp;"-"&amp;BG$2,'Compr. Q. - Online Banking'!$C:$I,7,FALSE()),VLOOKUP($G21&amp;"-"&amp;BE$3&amp;"-"&amp;BG$2,'Compr. Q. - Online Banking'!$C:$I,5,FALSE())), BE21)),1,0)</f>
        <v>1</v>
      </c>
      <c r="BH21" s="60">
        <f>IF(ISNUMBER(SEARCH(IF($D21="Tabular",VLOOKUP($G21&amp;"-"&amp;BE$3&amp;"-"&amp;BH$2,'Compr. Q. - Online Banking'!$C:$I,7,FALSE()),VLOOKUP($G21&amp;"-"&amp;BE$3&amp;"-"&amp;BH$2,'Compr. Q. - Online Banking'!$C:$I,5,FALSE())), BE21)),1,0)</f>
        <v>1</v>
      </c>
      <c r="BI21" s="60">
        <f>IF(ISNUMBER(SEARCH(IF($D21="Tabular",VLOOKUP($G21&amp;"-"&amp;BE$3&amp;"-"&amp;BI$2,'Compr. Q. - Online Banking'!$C:$I,7,FALSE()),VLOOKUP($G21&amp;"-"&amp;BE$3&amp;"-"&amp;BI$2,'Compr. Q. - Online Banking'!$C:$I,5,FALSE())), BE21)),1,0)</f>
        <v>0</v>
      </c>
      <c r="BJ21" s="60">
        <f>IF(ISNUMBER(SEARCH(IF($D21="Tabular",VLOOKUP($G21&amp;"-"&amp;BE$3&amp;"-"&amp;BJ$2,'Compr. Q. - Online Banking'!$C:$I,7,FALSE()),VLOOKUP($G21&amp;"-"&amp;BE$3&amp;"-"&amp;BJ$2,'Compr. Q. - Online Banking'!$C:$I,5,FALSE())), BE21)),1,0)</f>
        <v>0</v>
      </c>
      <c r="BK21" s="60">
        <f t="shared" si="24"/>
        <v>2</v>
      </c>
      <c r="BL21" s="60">
        <f t="shared" si="25"/>
        <v>2</v>
      </c>
      <c r="BM21" s="60">
        <f>IF($D21="Tabular",VLOOKUP($G21&amp;"-"&amp;BE$3&amp;"-"&amp;"1",'Compr. Q. - Online Banking'!$C:$K,9,FALSE()),VLOOKUP($G21&amp;"-"&amp;BE$3&amp;"-"&amp;"1",'Compr. Q. - Online Banking'!$C:$K,8,FALSE()))</f>
        <v>2</v>
      </c>
      <c r="BN21" s="60">
        <f t="shared" si="26"/>
        <v>1</v>
      </c>
      <c r="BO21" s="60">
        <f t="shared" si="27"/>
        <v>1</v>
      </c>
      <c r="BP21" s="60">
        <f t="shared" si="28"/>
        <v>1</v>
      </c>
      <c r="BQ21" s="61" t="str">
        <f>VLOOKUP($B21&amp;"-"&amp;$F21,'dataset cleaned'!$A:$BK,$H$2-2+BQ$2*3,FALSE())</f>
        <v>Minor</v>
      </c>
      <c r="BR21" s="60"/>
      <c r="BS21" s="60">
        <f>IF(ISNUMBER(SEARCH(IF($D21="Tabular",VLOOKUP($G21&amp;"-"&amp;BQ$3&amp;"-"&amp;BS$2,'Compr. Q. - Online Banking'!$C:$I,7,FALSE()),VLOOKUP($G21&amp;"-"&amp;BQ$3&amp;"-"&amp;BS$2,'Compr. Q. - Online Banking'!$C:$I,5,FALSE())), BQ21)),1,0)</f>
        <v>1</v>
      </c>
      <c r="BT21" s="60">
        <f>IF(ISNUMBER(SEARCH(IF($D21="Tabular",VLOOKUP($G21&amp;"-"&amp;BQ$3&amp;"-"&amp;BT$2,'Compr. Q. - Online Banking'!$C:$I,7,FALSE()),VLOOKUP($G21&amp;"-"&amp;BQ$3&amp;"-"&amp;BT$2,'Compr. Q. - Online Banking'!$C:$I,5,FALSE())), BQ21)),1,0)</f>
        <v>0</v>
      </c>
      <c r="BU21" s="60">
        <f>IF(ISNUMBER(SEARCH(IF($D21="Tabular",VLOOKUP($G21&amp;"-"&amp;BQ$3&amp;"-"&amp;BU$2,'Compr. Q. - Online Banking'!$C:$I,7,FALSE()),VLOOKUP($G21&amp;"-"&amp;BQ$3&amp;"-"&amp;BU$2,'Compr. Q. - Online Banking'!$C:$I,5,FALSE())), BQ21)),1,0)</f>
        <v>0</v>
      </c>
      <c r="BV21" s="60">
        <f>IF(ISNUMBER(SEARCH(IF($D21="Tabular",VLOOKUP($G21&amp;"-"&amp;BQ$3&amp;"-"&amp;BV$2,'Compr. Q. - Online Banking'!$C:$I,7,FALSE()),VLOOKUP($G21&amp;"-"&amp;BQ$3&amp;"-"&amp;BV$2,'Compr. Q. - Online Banking'!$C:$I,5,FALSE())), BQ21)),1,0)</f>
        <v>0</v>
      </c>
      <c r="BW21" s="60">
        <f t="shared" si="29"/>
        <v>1</v>
      </c>
      <c r="BX21" s="60">
        <f t="shared" si="30"/>
        <v>1</v>
      </c>
      <c r="BY21" s="60">
        <f>IF($D21="Tabular",VLOOKUP($G21&amp;"-"&amp;BQ$3&amp;"-"&amp;"1",'Compr. Q. - Online Banking'!$C:$K,9,FALSE()),VLOOKUP($G21&amp;"-"&amp;BQ$3&amp;"-"&amp;"1",'Compr. Q. - Online Banking'!$C:$K,8,FALSE()))</f>
        <v>1</v>
      </c>
      <c r="BZ21" s="60">
        <f t="shared" si="31"/>
        <v>1</v>
      </c>
      <c r="CA21" s="60">
        <f t="shared" si="32"/>
        <v>1</v>
      </c>
      <c r="CB21" s="60">
        <f t="shared" si="33"/>
        <v>1</v>
      </c>
    </row>
    <row r="22" spans="1:80" ht="34" x14ac:dyDescent="0.2">
      <c r="A22" s="60" t="str">
        <f t="shared" si="0"/>
        <v>R_3PmFT5iLPo4FELy-P1</v>
      </c>
      <c r="B22" s="60" t="s">
        <v>778</v>
      </c>
      <c r="C22" s="60" t="str">
        <f>VLOOKUP($B22,'raw data'!$A:$JI,268,FALSE())</f>
        <v>Tabular-G1</v>
      </c>
      <c r="D22" s="60" t="str">
        <f t="shared" si="1"/>
        <v>Tabular</v>
      </c>
      <c r="E22" s="60" t="str">
        <f t="shared" si="2"/>
        <v>G1</v>
      </c>
      <c r="F22" s="60" t="s">
        <v>534</v>
      </c>
      <c r="G22" s="60" t="str">
        <f t="shared" si="3"/>
        <v>G1</v>
      </c>
      <c r="H22" s="62">
        <f>VLOOKUP($B22&amp;"-"&amp;$F22,'dataset cleaned'!$A:$BK,H$2,FALSE())/60</f>
        <v>13.793900000000001</v>
      </c>
      <c r="I22" s="61" t="str">
        <f>VLOOKUP($B22&amp;"-"&amp;$F22,'dataset cleaned'!$A:$BK,$H$2-2+I$2*3,FALSE())</f>
        <v>Online banking service goes down</v>
      </c>
      <c r="J22" s="60" t="s">
        <v>1129</v>
      </c>
      <c r="K22" s="60">
        <f>IF(ISNUMBER(SEARCH(IF($D22="Tabular",VLOOKUP($G22&amp;"-"&amp;I$3&amp;"-"&amp;K$2,'Compr. Q. - Online Banking'!$C:$I,7,FALSE()),VLOOKUP($G22&amp;"-"&amp;I$3&amp;"-"&amp;K$2,'Compr. Q. - Online Banking'!$C:$I,5,FALSE())), I22)),1,0)</f>
        <v>0</v>
      </c>
      <c r="L22" s="60">
        <f>IF(ISNUMBER(SEARCH(IF($D22="Tabular",VLOOKUP($G22&amp;"-"&amp;I$3&amp;"-"&amp;L$2,'Compr. Q. - Online Banking'!$C:$I,7,FALSE()),VLOOKUP($G22&amp;"-"&amp;I$3&amp;"-"&amp;L$2,'Compr. Q. - Online Banking'!$C:$I,5,FALSE())), I22)),1,0)</f>
        <v>0</v>
      </c>
      <c r="M22" s="60">
        <f>IF(ISNUMBER(SEARCH(IF($D22="Tabular",VLOOKUP($G22&amp;"-"&amp;I$3&amp;"-"&amp;M$2,'Compr. Q. - Online Banking'!$C:$I,7,FALSE()),VLOOKUP($G22&amp;"-"&amp;I$3&amp;"-"&amp;M$2,'Compr. Q. - Online Banking'!$C:$I,5,FALSE())), I22)),1,0)</f>
        <v>0</v>
      </c>
      <c r="N22" s="60">
        <f>IF(ISNUMBER(SEARCH(IF($D22="Tabular",VLOOKUP($G22&amp;"-"&amp;I$3&amp;"-"&amp;N$2,'Compr. Q. - Online Banking'!$C:$I,7,FALSE()),VLOOKUP($G22&amp;"-"&amp;I$3&amp;"-"&amp;N$2,'Compr. Q. - Online Banking'!$C:$I,5,FALSE())), I22)),1,0)</f>
        <v>0</v>
      </c>
      <c r="O22" s="60">
        <f t="shared" si="4"/>
        <v>0</v>
      </c>
      <c r="P22" s="60">
        <f t="shared" si="5"/>
        <v>1</v>
      </c>
      <c r="Q22" s="60">
        <f>IF($D22="Tabular",VLOOKUP($G22&amp;"-"&amp;I$3&amp;"-"&amp;"1",'Compr. Q. - Online Banking'!$C:$K,9,FALSE()),VLOOKUP($G22&amp;"-"&amp;I$3&amp;"-"&amp;"1",'Compr. Q. - Online Banking'!$C:$K,8,FALSE()))</f>
        <v>1</v>
      </c>
      <c r="R22" s="60">
        <f t="shared" si="6"/>
        <v>0</v>
      </c>
      <c r="S22" s="60">
        <f t="shared" si="7"/>
        <v>0</v>
      </c>
      <c r="T22" s="60">
        <f t="shared" si="8"/>
        <v>0</v>
      </c>
      <c r="U22" s="61" t="str">
        <f>VLOOKUP($B22&amp;"-"&amp;$F22,'dataset cleaned'!$A:$BK,$H$2-2+U$2*3,FALSE())</f>
        <v>Availability of service,Integrity of account data</v>
      </c>
      <c r="V22" s="60"/>
      <c r="W22" s="60">
        <f>IF(ISNUMBER(SEARCH(IF($D22="Tabular",VLOOKUP($G22&amp;"-"&amp;U$3&amp;"-"&amp;W$2,'Compr. Q. - Online Banking'!$C:$I,7,FALSE()),VLOOKUP($G22&amp;"-"&amp;U$3&amp;"-"&amp;W$2,'Compr. Q. - Online Banking'!$C:$I,5,FALSE())), U22)),1,0)</f>
        <v>1</v>
      </c>
      <c r="X22" s="60">
        <f>IF(ISNUMBER(SEARCH(IF($D22="Tabular",VLOOKUP($G22&amp;"-"&amp;U$3&amp;"-"&amp;X$2,'Compr. Q. - Online Banking'!$C:$I,7,FALSE()),VLOOKUP($G22&amp;"-"&amp;U$3&amp;"-"&amp;X$2,'Compr. Q. - Online Banking'!$C:$I,5,FALSE())), U22)),1,0)</f>
        <v>1</v>
      </c>
      <c r="Y22" s="60">
        <f>IF(ISNUMBER(SEARCH(IF($D22="Tabular",VLOOKUP($G22&amp;"-"&amp;U$3&amp;"-"&amp;Y$2,'Compr. Q. - Online Banking'!$C:$I,7,FALSE()),VLOOKUP($G22&amp;"-"&amp;U$3&amp;"-"&amp;Y$2,'Compr. Q. - Online Banking'!$C:$I,5,FALSE())), U22)),1,0)</f>
        <v>0</v>
      </c>
      <c r="Z22" s="60">
        <f>IF(ISNUMBER(SEARCH(IF($D22="Tabular",VLOOKUP($G22&amp;"-"&amp;U$3&amp;"-"&amp;Z$2,'Compr. Q. - Online Banking'!$C:$I,7,FALSE()),VLOOKUP($G22&amp;"-"&amp;U$3&amp;"-"&amp;Z$2,'Compr. Q. - Online Banking'!$C:$I,5,FALSE())), U22)),1,0)</f>
        <v>0</v>
      </c>
      <c r="AA22" s="60">
        <f t="shared" si="9"/>
        <v>2</v>
      </c>
      <c r="AB22" s="60">
        <f t="shared" si="10"/>
        <v>2</v>
      </c>
      <c r="AC22" s="60">
        <f>IF($D22="Tabular",VLOOKUP($G22&amp;"-"&amp;U$3&amp;"-"&amp;"1",'Compr. Q. - Online Banking'!$C:$K,9,FALSE()),VLOOKUP($G22&amp;"-"&amp;U$3&amp;"-"&amp;"1",'Compr. Q. - Online Banking'!$C:$K,8,FALSE()))</f>
        <v>2</v>
      </c>
      <c r="AD22" s="60">
        <f t="shared" si="11"/>
        <v>1</v>
      </c>
      <c r="AE22" s="60">
        <f t="shared" si="12"/>
        <v>1</v>
      </c>
      <c r="AF22" s="60">
        <f t="shared" si="13"/>
        <v>1</v>
      </c>
      <c r="AG22" s="60" t="str">
        <f>VLOOKUP($B22&amp;"-"&amp;$F22,'dataset cleaned'!$A:$BK,$H$2-2+AG$2*3,FALSE())</f>
        <v>Conduct regular searches for fake apps,Regularly inform customers about security best practices,Strengthen authentication of transaction in web application</v>
      </c>
      <c r="AH22" s="60"/>
      <c r="AI22" s="60">
        <f>IF(ISNUMBER(SEARCH(IF($D22="Tabular",VLOOKUP($G22&amp;"-"&amp;AG$3&amp;"-"&amp;AI$2,'Compr. Q. - Online Banking'!$C:$I,7,FALSE()),VLOOKUP($G22&amp;"-"&amp;AG$3&amp;"-"&amp;AI$2,'Compr. Q. - Online Banking'!$C:$I,5,FALSE())), AG22)),1,0)</f>
        <v>1</v>
      </c>
      <c r="AJ22" s="60">
        <f>IF(ISNUMBER(SEARCH(IF($D22="Tabular",VLOOKUP($G22&amp;"-"&amp;AG$3&amp;"-"&amp;AJ$2,'Compr. Q. - Online Banking'!$C:$I,7,FALSE()),VLOOKUP($G22&amp;"-"&amp;AG$3&amp;"-"&amp;AJ$2,'Compr. Q. - Online Banking'!$C:$I,5,FALSE())), AG22)),1,0)</f>
        <v>1</v>
      </c>
      <c r="AK22" s="60">
        <f>IF(ISNUMBER(SEARCH(IF($D22="Tabular",VLOOKUP($G22&amp;"-"&amp;AG$3&amp;"-"&amp;AK$2,'Compr. Q. - Online Banking'!$C:$I,7,FALSE()),VLOOKUP($G22&amp;"-"&amp;AG$3&amp;"-"&amp;AK$2,'Compr. Q. - Online Banking'!$C:$I,5,FALSE())), AG22)),1,0)</f>
        <v>1</v>
      </c>
      <c r="AL22" s="60">
        <f>IF(ISNUMBER(SEARCH(IF($D22="Tabular",VLOOKUP($G22&amp;"-"&amp;AG$3&amp;"-"&amp;AL$2,'Compr. Q. - Online Banking'!$C:$I,7,FALSE()),VLOOKUP($G22&amp;"-"&amp;AG$3&amp;"-"&amp;AL$2,'Compr. Q. - Online Banking'!$C:$I,5,FALSE())), AG22)),1,0)</f>
        <v>0</v>
      </c>
      <c r="AM22" s="60">
        <f t="shared" si="14"/>
        <v>3</v>
      </c>
      <c r="AN22" s="60">
        <f t="shared" si="15"/>
        <v>3</v>
      </c>
      <c r="AO22" s="60">
        <f>IF($D22="Tabular",VLOOKUP($G22&amp;"-"&amp;AG$3&amp;"-"&amp;"1",'Compr. Q. - Online Banking'!$C:$K,9,FALSE()),VLOOKUP($G22&amp;"-"&amp;AG$3&amp;"-"&amp;"1",'Compr. Q. - Online Banking'!$C:$K,8,FALSE()))</f>
        <v>3</v>
      </c>
      <c r="AP22" s="60">
        <f t="shared" si="16"/>
        <v>1</v>
      </c>
      <c r="AQ22" s="60">
        <f t="shared" si="17"/>
        <v>1</v>
      </c>
      <c r="AR22" s="60">
        <f t="shared" si="18"/>
        <v>1</v>
      </c>
      <c r="AS22" s="61" t="str">
        <f>VLOOKUP($B22&amp;"-"&amp;$F22,'dataset cleaned'!$A:$BK,$H$2-2+AS$2*3,FALSE())</f>
        <v>Unauthorized access to customer account via web application</v>
      </c>
      <c r="AT22" s="60" t="s">
        <v>1131</v>
      </c>
      <c r="AU22" s="60">
        <f>IF(ISNUMBER(SEARCH(IF($D22="Tabular",VLOOKUP($G22&amp;"-"&amp;AS$3&amp;"-"&amp;AU$2,'Compr. Q. - Online Banking'!$C:$I,7,FALSE()),VLOOKUP($G22&amp;"-"&amp;AS$3&amp;"-"&amp;AU$2,'Compr. Q. - Online Banking'!$C:$I,5,FALSE())), AS22)),1,0)</f>
        <v>0</v>
      </c>
      <c r="AV22" s="60">
        <f>IF(ISNUMBER(SEARCH(IF($D22="Tabular",VLOOKUP($G22&amp;"-"&amp;AS$3&amp;"-"&amp;AV$2,'Compr. Q. - Online Banking'!$C:$I,7,FALSE()),VLOOKUP($G22&amp;"-"&amp;AS$3&amp;"-"&amp;AV$2,'Compr. Q. - Online Banking'!$C:$I,5,FALSE())), AS22)),1,0)</f>
        <v>0</v>
      </c>
      <c r="AW22" s="60">
        <f>IF(ISNUMBER(SEARCH(IF($D22="Tabular",VLOOKUP($G22&amp;"-"&amp;AS$3&amp;"-"&amp;AW$2,'Compr. Q. - Online Banking'!$C:$I,7,FALSE()),VLOOKUP($G22&amp;"-"&amp;AS$3&amp;"-"&amp;AW$2,'Compr. Q. - Online Banking'!$C:$I,5,FALSE())), AS22)),1,0)</f>
        <v>0</v>
      </c>
      <c r="AX22" s="60">
        <f>IF(ISNUMBER(SEARCH(IF($D22="Tabular",VLOOKUP($G22&amp;"-"&amp;AS$3&amp;"-"&amp;AX$2,'Compr. Q. - Online Banking'!$C:$I,7,FALSE()),VLOOKUP($G22&amp;"-"&amp;AS$3&amp;"-"&amp;AX$2,'Compr. Q. - Online Banking'!$C:$I,5,FALSE())), AS22)),1,0)</f>
        <v>0</v>
      </c>
      <c r="AY22" s="60">
        <f t="shared" si="19"/>
        <v>0</v>
      </c>
      <c r="AZ22" s="60">
        <f t="shared" si="20"/>
        <v>1</v>
      </c>
      <c r="BA22" s="60">
        <f>IF($D22="Tabular",VLOOKUP($G22&amp;"-"&amp;AS$3&amp;"-"&amp;"1",'Compr. Q. - Online Banking'!$C:$K,9,FALSE()),VLOOKUP($G22&amp;"-"&amp;AS$3&amp;"-"&amp;"1",'Compr. Q. - Online Banking'!$C:$K,8,FALSE()))</f>
        <v>1</v>
      </c>
      <c r="BB22" s="60">
        <f t="shared" si="21"/>
        <v>0</v>
      </c>
      <c r="BC22" s="60">
        <f t="shared" si="22"/>
        <v>0</v>
      </c>
      <c r="BD22" s="60">
        <f t="shared" si="23"/>
        <v>0</v>
      </c>
      <c r="BE22" s="60" t="str">
        <f>VLOOKUP($B22&amp;"-"&amp;$F22,'dataset cleaned'!$A:$BK,$H$2-2+BE$2*3,FALSE())</f>
        <v>Online banking service goes down,Unauthorized transaction via web application</v>
      </c>
      <c r="BF22" s="60"/>
      <c r="BG22" s="60">
        <f>IF(ISNUMBER(SEARCH(IF($D22="Tabular",VLOOKUP($G22&amp;"-"&amp;BE$3&amp;"-"&amp;BG$2,'Compr. Q. - Online Banking'!$C:$I,7,FALSE()),VLOOKUP($G22&amp;"-"&amp;BE$3&amp;"-"&amp;BG$2,'Compr. Q. - Online Banking'!$C:$I,5,FALSE())), BE22)),1,0)</f>
        <v>1</v>
      </c>
      <c r="BH22" s="60">
        <f>IF(ISNUMBER(SEARCH(IF($D22="Tabular",VLOOKUP($G22&amp;"-"&amp;BE$3&amp;"-"&amp;BH$2,'Compr. Q. - Online Banking'!$C:$I,7,FALSE()),VLOOKUP($G22&amp;"-"&amp;BE$3&amp;"-"&amp;BH$2,'Compr. Q. - Online Banking'!$C:$I,5,FALSE())), BE22)),1,0)</f>
        <v>1</v>
      </c>
      <c r="BI22" s="60">
        <f>IF(ISNUMBER(SEARCH(IF($D22="Tabular",VLOOKUP($G22&amp;"-"&amp;BE$3&amp;"-"&amp;BI$2,'Compr. Q. - Online Banking'!$C:$I,7,FALSE()),VLOOKUP($G22&amp;"-"&amp;BE$3&amp;"-"&amp;BI$2,'Compr. Q. - Online Banking'!$C:$I,5,FALSE())), BE22)),1,0)</f>
        <v>0</v>
      </c>
      <c r="BJ22" s="60">
        <f>IF(ISNUMBER(SEARCH(IF($D22="Tabular",VLOOKUP($G22&amp;"-"&amp;BE$3&amp;"-"&amp;BJ$2,'Compr. Q. - Online Banking'!$C:$I,7,FALSE()),VLOOKUP($G22&amp;"-"&amp;BE$3&amp;"-"&amp;BJ$2,'Compr. Q. - Online Banking'!$C:$I,5,FALSE())), BE22)),1,0)</f>
        <v>0</v>
      </c>
      <c r="BK22" s="60">
        <f t="shared" si="24"/>
        <v>2</v>
      </c>
      <c r="BL22" s="60">
        <f t="shared" si="25"/>
        <v>2</v>
      </c>
      <c r="BM22" s="60">
        <f>IF($D22="Tabular",VLOOKUP($G22&amp;"-"&amp;BE$3&amp;"-"&amp;"1",'Compr. Q. - Online Banking'!$C:$K,9,FALSE()),VLOOKUP($G22&amp;"-"&amp;BE$3&amp;"-"&amp;"1",'Compr. Q. - Online Banking'!$C:$K,8,FALSE()))</f>
        <v>2</v>
      </c>
      <c r="BN22" s="60">
        <f t="shared" si="26"/>
        <v>1</v>
      </c>
      <c r="BO22" s="60">
        <f t="shared" si="27"/>
        <v>1</v>
      </c>
      <c r="BP22" s="60">
        <f t="shared" si="28"/>
        <v>1</v>
      </c>
      <c r="BQ22" s="61" t="str">
        <f>VLOOKUP($B22&amp;"-"&amp;$F22,'dataset cleaned'!$A:$BK,$H$2-2+BQ$2*3,FALSE())</f>
        <v>Unauthorized transaction via Poste App</v>
      </c>
      <c r="BR22" s="60" t="s">
        <v>1131</v>
      </c>
      <c r="BS22" s="60">
        <f>IF(ISNUMBER(SEARCH(IF($D22="Tabular",VLOOKUP($G22&amp;"-"&amp;BQ$3&amp;"-"&amp;BS$2,'Compr. Q. - Online Banking'!$C:$I,7,FALSE()),VLOOKUP($G22&amp;"-"&amp;BQ$3&amp;"-"&amp;BS$2,'Compr. Q. - Online Banking'!$C:$I,5,FALSE())), BQ22)),1,0)</f>
        <v>0</v>
      </c>
      <c r="BT22" s="60">
        <f>IF(ISNUMBER(SEARCH(IF($D22="Tabular",VLOOKUP($G22&amp;"-"&amp;BQ$3&amp;"-"&amp;BT$2,'Compr. Q. - Online Banking'!$C:$I,7,FALSE()),VLOOKUP($G22&amp;"-"&amp;BQ$3&amp;"-"&amp;BT$2,'Compr. Q. - Online Banking'!$C:$I,5,FALSE())), BQ22)),1,0)</f>
        <v>0</v>
      </c>
      <c r="BU22" s="60">
        <f>IF(ISNUMBER(SEARCH(IF($D22="Tabular",VLOOKUP($G22&amp;"-"&amp;BQ$3&amp;"-"&amp;BU$2,'Compr. Q. - Online Banking'!$C:$I,7,FALSE()),VLOOKUP($G22&amp;"-"&amp;BQ$3&amp;"-"&amp;BU$2,'Compr. Q. - Online Banking'!$C:$I,5,FALSE())), BQ22)),1,0)</f>
        <v>0</v>
      </c>
      <c r="BV22" s="60">
        <f>IF(ISNUMBER(SEARCH(IF($D22="Tabular",VLOOKUP($G22&amp;"-"&amp;BQ$3&amp;"-"&amp;BV$2,'Compr. Q. - Online Banking'!$C:$I,7,FALSE()),VLOOKUP($G22&amp;"-"&amp;BQ$3&amp;"-"&amp;BV$2,'Compr. Q. - Online Banking'!$C:$I,5,FALSE())), BQ22)),1,0)</f>
        <v>0</v>
      </c>
      <c r="BW22" s="60">
        <f t="shared" si="29"/>
        <v>0</v>
      </c>
      <c r="BX22" s="60">
        <f t="shared" si="30"/>
        <v>1</v>
      </c>
      <c r="BY22" s="60">
        <f>IF($D22="Tabular",VLOOKUP($G22&amp;"-"&amp;BQ$3&amp;"-"&amp;"1",'Compr. Q. - Online Banking'!$C:$K,9,FALSE()),VLOOKUP($G22&amp;"-"&amp;BQ$3&amp;"-"&amp;"1",'Compr. Q. - Online Banking'!$C:$K,8,FALSE()))</f>
        <v>1</v>
      </c>
      <c r="BZ22" s="60">
        <f t="shared" si="31"/>
        <v>0</v>
      </c>
      <c r="CA22" s="60">
        <f t="shared" si="32"/>
        <v>0</v>
      </c>
      <c r="CB22" s="60">
        <f t="shared" si="33"/>
        <v>0</v>
      </c>
    </row>
    <row r="23" spans="1:80" ht="102" x14ac:dyDescent="0.2">
      <c r="A23" s="60" t="str">
        <f t="shared" si="0"/>
        <v>R_SToL54d4CxKf6Pn-P1</v>
      </c>
      <c r="B23" s="60" t="s">
        <v>663</v>
      </c>
      <c r="C23" s="60" t="str">
        <f>VLOOKUP($B23,'raw data'!$A:$JI,268,FALSE())</f>
        <v>Tabular-G1</v>
      </c>
      <c r="D23" s="60" t="str">
        <f t="shared" si="1"/>
        <v>Tabular</v>
      </c>
      <c r="E23" s="60" t="str">
        <f t="shared" si="2"/>
        <v>G1</v>
      </c>
      <c r="F23" s="60" t="s">
        <v>534</v>
      </c>
      <c r="G23" s="60" t="str">
        <f t="shared" si="3"/>
        <v>G1</v>
      </c>
      <c r="H23" s="62">
        <f>VLOOKUP($B23&amp;"-"&amp;$F23,'dataset cleaned'!$A:$BK,H$2,FALSE())/60</f>
        <v>11.343966666666667</v>
      </c>
      <c r="I23" s="61" t="str">
        <f>VLOOKUP($B23&amp;"-"&amp;$F23,'dataset cleaned'!$A:$BK,$H$2-2+I$2*3,FALSE())</f>
        <v>Minor</v>
      </c>
      <c r="J23" s="60"/>
      <c r="K23" s="60">
        <f>IF(ISNUMBER(SEARCH(IF($D23="Tabular",VLOOKUP($G23&amp;"-"&amp;I$3&amp;"-"&amp;K$2,'Compr. Q. - Online Banking'!$C:$I,7,FALSE()),VLOOKUP($G23&amp;"-"&amp;I$3&amp;"-"&amp;K$2,'Compr. Q. - Online Banking'!$C:$I,5,FALSE())), I23)),1,0)</f>
        <v>1</v>
      </c>
      <c r="L23" s="60">
        <f>IF(ISNUMBER(SEARCH(IF($D23="Tabular",VLOOKUP($G23&amp;"-"&amp;I$3&amp;"-"&amp;L$2,'Compr. Q. - Online Banking'!$C:$I,7,FALSE()),VLOOKUP($G23&amp;"-"&amp;I$3&amp;"-"&amp;L$2,'Compr. Q. - Online Banking'!$C:$I,5,FALSE())), I23)),1,0)</f>
        <v>0</v>
      </c>
      <c r="M23" s="60">
        <f>IF(ISNUMBER(SEARCH(IF($D23="Tabular",VLOOKUP($G23&amp;"-"&amp;I$3&amp;"-"&amp;M$2,'Compr. Q. - Online Banking'!$C:$I,7,FALSE()),VLOOKUP($G23&amp;"-"&amp;I$3&amp;"-"&amp;M$2,'Compr. Q. - Online Banking'!$C:$I,5,FALSE())), I23)),1,0)</f>
        <v>0</v>
      </c>
      <c r="N23" s="60">
        <f>IF(ISNUMBER(SEARCH(IF($D23="Tabular",VLOOKUP($G23&amp;"-"&amp;I$3&amp;"-"&amp;N$2,'Compr. Q. - Online Banking'!$C:$I,7,FALSE()),VLOOKUP($G23&amp;"-"&amp;I$3&amp;"-"&amp;N$2,'Compr. Q. - Online Banking'!$C:$I,5,FALSE())), I23)),1,0)</f>
        <v>0</v>
      </c>
      <c r="O23" s="60">
        <f t="shared" si="4"/>
        <v>1</v>
      </c>
      <c r="P23" s="60">
        <f t="shared" si="5"/>
        <v>1</v>
      </c>
      <c r="Q23" s="60">
        <f>IF($D23="Tabular",VLOOKUP($G23&amp;"-"&amp;I$3&amp;"-"&amp;"1",'Compr. Q. - Online Banking'!$C:$K,9,FALSE()),VLOOKUP($G23&amp;"-"&amp;I$3&amp;"-"&amp;"1",'Compr. Q. - Online Banking'!$C:$K,8,FALSE()))</f>
        <v>1</v>
      </c>
      <c r="R23" s="60">
        <f t="shared" si="6"/>
        <v>1</v>
      </c>
      <c r="S23" s="60">
        <f t="shared" si="7"/>
        <v>1</v>
      </c>
      <c r="T23" s="60">
        <f t="shared" si="8"/>
        <v>1</v>
      </c>
      <c r="U23" s="61" t="str">
        <f>VLOOKUP($B23&amp;"-"&amp;$F23,'dataset cleaned'!$A:$BK,$H$2-2+U$2*3,FALSE())</f>
        <v>Availability of service,Customer's browser infected by Trojan and this leads to alteration of transaction data,Integrity of account data,Online banking service goes down,Smartphone infected by malware and this leads to alteration of transaction data,Web-application goes down</v>
      </c>
      <c r="V23" s="60"/>
      <c r="W23" s="60">
        <f>IF(ISNUMBER(SEARCH(IF($D23="Tabular",VLOOKUP($G23&amp;"-"&amp;U$3&amp;"-"&amp;W$2,'Compr. Q. - Online Banking'!$C:$I,7,FALSE()),VLOOKUP($G23&amp;"-"&amp;U$3&amp;"-"&amp;W$2,'Compr. Q. - Online Banking'!$C:$I,5,FALSE())), U23)),1,0)</f>
        <v>1</v>
      </c>
      <c r="X23" s="60">
        <f>IF(ISNUMBER(SEARCH(IF($D23="Tabular",VLOOKUP($G23&amp;"-"&amp;U$3&amp;"-"&amp;X$2,'Compr. Q. - Online Banking'!$C:$I,7,FALSE()),VLOOKUP($G23&amp;"-"&amp;U$3&amp;"-"&amp;X$2,'Compr. Q. - Online Banking'!$C:$I,5,FALSE())), U23)),1,0)</f>
        <v>1</v>
      </c>
      <c r="Y23" s="60">
        <f>IF(ISNUMBER(SEARCH(IF($D23="Tabular",VLOOKUP($G23&amp;"-"&amp;U$3&amp;"-"&amp;Y$2,'Compr. Q. - Online Banking'!$C:$I,7,FALSE()),VLOOKUP($G23&amp;"-"&amp;U$3&amp;"-"&amp;Y$2,'Compr. Q. - Online Banking'!$C:$I,5,FALSE())), U23)),1,0)</f>
        <v>0</v>
      </c>
      <c r="Z23" s="60">
        <f>IF(ISNUMBER(SEARCH(IF($D23="Tabular",VLOOKUP($G23&amp;"-"&amp;U$3&amp;"-"&amp;Z$2,'Compr. Q. - Online Banking'!$C:$I,7,FALSE()),VLOOKUP($G23&amp;"-"&amp;U$3&amp;"-"&amp;Z$2,'Compr. Q. - Online Banking'!$C:$I,5,FALSE())), U23)),1,0)</f>
        <v>0</v>
      </c>
      <c r="AA23" s="60">
        <f t="shared" si="9"/>
        <v>2</v>
      </c>
      <c r="AB23" s="60">
        <f t="shared" si="10"/>
        <v>6</v>
      </c>
      <c r="AC23" s="60">
        <f>IF($D23="Tabular",VLOOKUP($G23&amp;"-"&amp;U$3&amp;"-"&amp;"1",'Compr. Q. - Online Banking'!$C:$K,9,FALSE()),VLOOKUP($G23&amp;"-"&amp;U$3&amp;"-"&amp;"1",'Compr. Q. - Online Banking'!$C:$K,8,FALSE()))</f>
        <v>2</v>
      </c>
      <c r="AD23" s="60">
        <f t="shared" si="11"/>
        <v>0.33333333333333331</v>
      </c>
      <c r="AE23" s="60">
        <f t="shared" si="12"/>
        <v>1</v>
      </c>
      <c r="AF23" s="60">
        <f t="shared" si="13"/>
        <v>0.5</v>
      </c>
      <c r="AG23" s="61" t="str">
        <f>VLOOKUP($B23&amp;"-"&amp;$F23,'dataset cleaned'!$A:$BK,$H$2-2+AG$2*3,FALSE())</f>
        <v>Conduct regular searches for fake apps,Regularly inform customers about security best practices,Strengthen authentication of transaction in web application,Strengthen verification and validation procedures</v>
      </c>
      <c r="AH23" s="60" t="s">
        <v>1141</v>
      </c>
      <c r="AI23" s="60">
        <f>IF(ISNUMBER(SEARCH(IF($D23="Tabular",VLOOKUP($G23&amp;"-"&amp;AG$3&amp;"-"&amp;AI$2,'Compr. Q. - Online Banking'!$C:$I,7,FALSE()),VLOOKUP($G23&amp;"-"&amp;AG$3&amp;"-"&amp;AI$2,'Compr. Q. - Online Banking'!$C:$I,5,FALSE())), AG23)),1,0)</f>
        <v>1</v>
      </c>
      <c r="AJ23" s="60">
        <f>IF(ISNUMBER(SEARCH(IF($D23="Tabular",VLOOKUP($G23&amp;"-"&amp;AG$3&amp;"-"&amp;AJ$2,'Compr. Q. - Online Banking'!$C:$I,7,FALSE()),VLOOKUP($G23&amp;"-"&amp;AG$3&amp;"-"&amp;AJ$2,'Compr. Q. - Online Banking'!$C:$I,5,FALSE())), AG23)),1,0)</f>
        <v>1</v>
      </c>
      <c r="AK23" s="60">
        <f>IF(ISNUMBER(SEARCH(IF($D23="Tabular",VLOOKUP($G23&amp;"-"&amp;AG$3&amp;"-"&amp;AK$2,'Compr. Q. - Online Banking'!$C:$I,7,FALSE()),VLOOKUP($G23&amp;"-"&amp;AG$3&amp;"-"&amp;AK$2,'Compr. Q. - Online Banking'!$C:$I,5,FALSE())), AG23)),1,0)</f>
        <v>1</v>
      </c>
      <c r="AL23" s="60">
        <f>IF(ISNUMBER(SEARCH(IF($D23="Tabular",VLOOKUP($G23&amp;"-"&amp;AG$3&amp;"-"&amp;AL$2,'Compr. Q. - Online Banking'!$C:$I,7,FALSE()),VLOOKUP($G23&amp;"-"&amp;AG$3&amp;"-"&amp;AL$2,'Compr. Q. - Online Banking'!$C:$I,5,FALSE())), AG23)),1,0)</f>
        <v>0</v>
      </c>
      <c r="AM23" s="60">
        <f t="shared" si="14"/>
        <v>3</v>
      </c>
      <c r="AN23" s="60">
        <f t="shared" si="15"/>
        <v>4</v>
      </c>
      <c r="AO23" s="60">
        <f>IF($D23="Tabular",VLOOKUP($G23&amp;"-"&amp;AG$3&amp;"-"&amp;"1",'Compr. Q. - Online Banking'!$C:$K,9,FALSE()),VLOOKUP($G23&amp;"-"&amp;AG$3&amp;"-"&amp;"1",'Compr. Q. - Online Banking'!$C:$K,8,FALSE()))</f>
        <v>3</v>
      </c>
      <c r="AP23" s="60">
        <f t="shared" si="16"/>
        <v>0.75</v>
      </c>
      <c r="AQ23" s="60">
        <f t="shared" si="17"/>
        <v>1</v>
      </c>
      <c r="AR23" s="60">
        <f t="shared" si="18"/>
        <v>0.8571428571428571</v>
      </c>
      <c r="AS23" s="60" t="str">
        <f>VLOOKUP($B23&amp;"-"&amp;$F23,'dataset cleaned'!$A:$BK,$H$2-2+AS$2*3,FALSE())</f>
        <v>Severe</v>
      </c>
      <c r="AT23" s="60"/>
      <c r="AU23" s="60">
        <f>IF(ISNUMBER(SEARCH(IF($D23="Tabular",VLOOKUP($G23&amp;"-"&amp;AS$3&amp;"-"&amp;AU$2,'Compr. Q. - Online Banking'!$C:$I,7,FALSE()),VLOOKUP($G23&amp;"-"&amp;AS$3&amp;"-"&amp;AU$2,'Compr. Q. - Online Banking'!$C:$I,5,FALSE())), AS23)),1,0)</f>
        <v>1</v>
      </c>
      <c r="AV23" s="60">
        <f>IF(ISNUMBER(SEARCH(IF($D23="Tabular",VLOOKUP($G23&amp;"-"&amp;AS$3&amp;"-"&amp;AV$2,'Compr. Q. - Online Banking'!$C:$I,7,FALSE()),VLOOKUP($G23&amp;"-"&amp;AS$3&amp;"-"&amp;AV$2,'Compr. Q. - Online Banking'!$C:$I,5,FALSE())), AS23)),1,0)</f>
        <v>0</v>
      </c>
      <c r="AW23" s="60">
        <f>IF(ISNUMBER(SEARCH(IF($D23="Tabular",VLOOKUP($G23&amp;"-"&amp;AS$3&amp;"-"&amp;AW$2,'Compr. Q. - Online Banking'!$C:$I,7,FALSE()),VLOOKUP($G23&amp;"-"&amp;AS$3&amp;"-"&amp;AW$2,'Compr. Q. - Online Banking'!$C:$I,5,FALSE())), AS23)),1,0)</f>
        <v>0</v>
      </c>
      <c r="AX23" s="60">
        <f>IF(ISNUMBER(SEARCH(IF($D23="Tabular",VLOOKUP($G23&amp;"-"&amp;AS$3&amp;"-"&amp;AX$2,'Compr. Q. - Online Banking'!$C:$I,7,FALSE()),VLOOKUP($G23&amp;"-"&amp;AS$3&amp;"-"&amp;AX$2,'Compr. Q. - Online Banking'!$C:$I,5,FALSE())), AS23)),1,0)</f>
        <v>0</v>
      </c>
      <c r="AY23" s="60">
        <f t="shared" si="19"/>
        <v>1</v>
      </c>
      <c r="AZ23" s="60">
        <f t="shared" si="20"/>
        <v>1</v>
      </c>
      <c r="BA23" s="60">
        <f>IF($D23="Tabular",VLOOKUP($G23&amp;"-"&amp;AS$3&amp;"-"&amp;"1",'Compr. Q. - Online Banking'!$C:$K,9,FALSE()),VLOOKUP($G23&amp;"-"&amp;AS$3&amp;"-"&amp;"1",'Compr. Q. - Online Banking'!$C:$K,8,FALSE()))</f>
        <v>1</v>
      </c>
      <c r="BB23" s="60">
        <f t="shared" si="21"/>
        <v>1</v>
      </c>
      <c r="BC23" s="60">
        <f t="shared" si="22"/>
        <v>1</v>
      </c>
      <c r="BD23" s="60">
        <f t="shared" si="23"/>
        <v>1</v>
      </c>
      <c r="BE23" s="60" t="str">
        <f>VLOOKUP($B23&amp;"-"&amp;$F23,'dataset cleaned'!$A:$BK,$H$2-2+BE$2*3,FALSE())</f>
        <v>Online banking service goes down,Unauthorized transaction via web application</v>
      </c>
      <c r="BF23" s="60"/>
      <c r="BG23" s="60">
        <f>IF(ISNUMBER(SEARCH(IF($D23="Tabular",VLOOKUP($G23&amp;"-"&amp;BE$3&amp;"-"&amp;BG$2,'Compr. Q. - Online Banking'!$C:$I,7,FALSE()),VLOOKUP($G23&amp;"-"&amp;BE$3&amp;"-"&amp;BG$2,'Compr. Q. - Online Banking'!$C:$I,5,FALSE())), BE23)),1,0)</f>
        <v>1</v>
      </c>
      <c r="BH23" s="60">
        <f>IF(ISNUMBER(SEARCH(IF($D23="Tabular",VLOOKUP($G23&amp;"-"&amp;BE$3&amp;"-"&amp;BH$2,'Compr. Q. - Online Banking'!$C:$I,7,FALSE()),VLOOKUP($G23&amp;"-"&amp;BE$3&amp;"-"&amp;BH$2,'Compr. Q. - Online Banking'!$C:$I,5,FALSE())), BE23)),1,0)</f>
        <v>1</v>
      </c>
      <c r="BI23" s="60">
        <f>IF(ISNUMBER(SEARCH(IF($D23="Tabular",VLOOKUP($G23&amp;"-"&amp;BE$3&amp;"-"&amp;BI$2,'Compr. Q. - Online Banking'!$C:$I,7,FALSE()),VLOOKUP($G23&amp;"-"&amp;BE$3&amp;"-"&amp;BI$2,'Compr. Q. - Online Banking'!$C:$I,5,FALSE())), BE23)),1,0)</f>
        <v>0</v>
      </c>
      <c r="BJ23" s="60">
        <f>IF(ISNUMBER(SEARCH(IF($D23="Tabular",VLOOKUP($G23&amp;"-"&amp;BE$3&amp;"-"&amp;BJ$2,'Compr. Q. - Online Banking'!$C:$I,7,FALSE()),VLOOKUP($G23&amp;"-"&amp;BE$3&amp;"-"&amp;BJ$2,'Compr. Q. - Online Banking'!$C:$I,5,FALSE())), BE23)),1,0)</f>
        <v>0</v>
      </c>
      <c r="BK23" s="60">
        <f t="shared" si="24"/>
        <v>2</v>
      </c>
      <c r="BL23" s="60">
        <f t="shared" si="25"/>
        <v>2</v>
      </c>
      <c r="BM23" s="60">
        <f>IF($D23="Tabular",VLOOKUP($G23&amp;"-"&amp;BE$3&amp;"-"&amp;"1",'Compr. Q. - Online Banking'!$C:$K,9,FALSE()),VLOOKUP($G23&amp;"-"&amp;BE$3&amp;"-"&amp;"1",'Compr. Q. - Online Banking'!$C:$K,8,FALSE()))</f>
        <v>2</v>
      </c>
      <c r="BN23" s="60">
        <f t="shared" si="26"/>
        <v>1</v>
      </c>
      <c r="BO23" s="60">
        <f t="shared" si="27"/>
        <v>1</v>
      </c>
      <c r="BP23" s="60">
        <f t="shared" si="28"/>
        <v>1</v>
      </c>
      <c r="BQ23" s="61" t="str">
        <f>VLOOKUP($B23&amp;"-"&amp;$F23,'dataset cleaned'!$A:$BK,$H$2-2+BQ$2*3,FALSE())</f>
        <v>Unauthorized access to customer account via fake app,Unauthorized access to customer account via web application,Unauthorized transaction via Poste App,Unauthorized transaction via web application</v>
      </c>
      <c r="BR23" s="60" t="s">
        <v>1131</v>
      </c>
      <c r="BS23" s="60">
        <f>IF(ISNUMBER(SEARCH(IF($D23="Tabular",VLOOKUP($G23&amp;"-"&amp;BQ$3&amp;"-"&amp;BS$2,'Compr. Q. - Online Banking'!$C:$I,7,FALSE()),VLOOKUP($G23&amp;"-"&amp;BQ$3&amp;"-"&amp;BS$2,'Compr. Q. - Online Banking'!$C:$I,5,FALSE())), BQ23)),1,0)</f>
        <v>0</v>
      </c>
      <c r="BT23" s="60">
        <f>IF(ISNUMBER(SEARCH(IF($D23="Tabular",VLOOKUP($G23&amp;"-"&amp;BQ$3&amp;"-"&amp;BT$2,'Compr. Q. - Online Banking'!$C:$I,7,FALSE()),VLOOKUP($G23&amp;"-"&amp;BQ$3&amp;"-"&amp;BT$2,'Compr. Q. - Online Banking'!$C:$I,5,FALSE())), BQ23)),1,0)</f>
        <v>0</v>
      </c>
      <c r="BU23" s="60">
        <f>IF(ISNUMBER(SEARCH(IF($D23="Tabular",VLOOKUP($G23&amp;"-"&amp;BQ$3&amp;"-"&amp;BU$2,'Compr. Q. - Online Banking'!$C:$I,7,FALSE()),VLOOKUP($G23&amp;"-"&amp;BQ$3&amp;"-"&amp;BU$2,'Compr. Q. - Online Banking'!$C:$I,5,FALSE())), BQ23)),1,0)</f>
        <v>0</v>
      </c>
      <c r="BV23" s="60">
        <f>IF(ISNUMBER(SEARCH(IF($D23="Tabular",VLOOKUP($G23&amp;"-"&amp;BQ$3&amp;"-"&amp;BV$2,'Compr. Q. - Online Banking'!$C:$I,7,FALSE()),VLOOKUP($G23&amp;"-"&amp;BQ$3&amp;"-"&amp;BV$2,'Compr. Q. - Online Banking'!$C:$I,5,FALSE())), BQ23)),1,0)</f>
        <v>0</v>
      </c>
      <c r="BW23" s="60">
        <f t="shared" si="29"/>
        <v>0</v>
      </c>
      <c r="BX23" s="60">
        <f t="shared" si="30"/>
        <v>4</v>
      </c>
      <c r="BY23" s="60">
        <f>IF($D23="Tabular",VLOOKUP($G23&amp;"-"&amp;BQ$3&amp;"-"&amp;"1",'Compr. Q. - Online Banking'!$C:$K,9,FALSE()),VLOOKUP($G23&amp;"-"&amp;BQ$3&amp;"-"&amp;"1",'Compr. Q. - Online Banking'!$C:$K,8,FALSE()))</f>
        <v>1</v>
      </c>
      <c r="BZ23" s="60">
        <f t="shared" si="31"/>
        <v>0</v>
      </c>
      <c r="CA23" s="60">
        <f t="shared" si="32"/>
        <v>0</v>
      </c>
      <c r="CB23" s="60">
        <f t="shared" si="33"/>
        <v>0</v>
      </c>
    </row>
    <row r="24" spans="1:80" ht="34" x14ac:dyDescent="0.2">
      <c r="A24" s="60" t="str">
        <f t="shared" si="0"/>
        <v>R_1Ca8J9Oxyd5QQPh-P1</v>
      </c>
      <c r="B24" s="60" t="s">
        <v>875</v>
      </c>
      <c r="C24" s="60" t="str">
        <f>VLOOKUP($B24,'raw data'!$A:$JI,268,FALSE())</f>
        <v>UML-G1</v>
      </c>
      <c r="D24" s="60" t="str">
        <f t="shared" si="1"/>
        <v>UML</v>
      </c>
      <c r="E24" s="60" t="str">
        <f t="shared" si="2"/>
        <v>G1</v>
      </c>
      <c r="F24" s="60" t="s">
        <v>534</v>
      </c>
      <c r="G24" s="60" t="str">
        <f t="shared" si="3"/>
        <v>G1</v>
      </c>
      <c r="H24" s="62">
        <f>VLOOKUP($B24&amp;"-"&amp;$F24,'dataset cleaned'!$A:$BK,H$2,FALSE())/60</f>
        <v>18.45945</v>
      </c>
      <c r="I24" s="61" t="str">
        <f>VLOOKUP($B24&amp;"-"&amp;$F24,'dataset cleaned'!$A:$BK,$H$2-2+I$2*3,FALSE())</f>
        <v>Minor</v>
      </c>
      <c r="J24" s="60"/>
      <c r="K24" s="60">
        <f>IF(ISNUMBER(SEARCH(IF($D24="Tabular",VLOOKUP($G24&amp;"-"&amp;I$3&amp;"-"&amp;K$2,'Compr. Q. - Online Banking'!$C:$I,7,FALSE()),VLOOKUP($G24&amp;"-"&amp;I$3&amp;"-"&amp;K$2,'Compr. Q. - Online Banking'!$C:$I,5,FALSE())), I24)),1,0)</f>
        <v>1</v>
      </c>
      <c r="L24" s="60">
        <f>IF(ISNUMBER(SEARCH(IF($D24="Tabular",VLOOKUP($G24&amp;"-"&amp;I$3&amp;"-"&amp;L$2,'Compr. Q. - Online Banking'!$C:$I,7,FALSE()),VLOOKUP($G24&amp;"-"&amp;I$3&amp;"-"&amp;L$2,'Compr. Q. - Online Banking'!$C:$I,5,FALSE())), I24)),1,0)</f>
        <v>0</v>
      </c>
      <c r="M24" s="60">
        <f>IF(ISNUMBER(SEARCH(IF($D24="Tabular",VLOOKUP($G24&amp;"-"&amp;I$3&amp;"-"&amp;M$2,'Compr. Q. - Online Banking'!$C:$I,7,FALSE()),VLOOKUP($G24&amp;"-"&amp;I$3&amp;"-"&amp;M$2,'Compr. Q. - Online Banking'!$C:$I,5,FALSE())), I24)),1,0)</f>
        <v>0</v>
      </c>
      <c r="N24" s="60">
        <f>IF(ISNUMBER(SEARCH(IF($D24="Tabular",VLOOKUP($G24&amp;"-"&amp;I$3&amp;"-"&amp;N$2,'Compr. Q. - Online Banking'!$C:$I,7,FALSE()),VLOOKUP($G24&amp;"-"&amp;I$3&amp;"-"&amp;N$2,'Compr. Q. - Online Banking'!$C:$I,5,FALSE())), I24)),1,0)</f>
        <v>0</v>
      </c>
      <c r="O24" s="60">
        <f t="shared" si="4"/>
        <v>1</v>
      </c>
      <c r="P24" s="60">
        <f t="shared" si="5"/>
        <v>1</v>
      </c>
      <c r="Q24" s="60">
        <f>IF($D24="Tabular",VLOOKUP($G24&amp;"-"&amp;I$3&amp;"-"&amp;"1",'Compr. Q. - Online Banking'!$C:$K,9,FALSE()),VLOOKUP($G24&amp;"-"&amp;I$3&amp;"-"&amp;"1",'Compr. Q. - Online Banking'!$C:$K,8,FALSE()))</f>
        <v>1</v>
      </c>
      <c r="R24" s="60">
        <f t="shared" si="6"/>
        <v>1</v>
      </c>
      <c r="S24" s="60">
        <f t="shared" si="7"/>
        <v>1</v>
      </c>
      <c r="T24" s="60">
        <f t="shared" si="8"/>
        <v>1</v>
      </c>
      <c r="U24" s="61" t="str">
        <f>VLOOKUP($B24&amp;"-"&amp;$F24,'dataset cleaned'!$A:$BK,$H$2-2+U$2*3,FALSE())</f>
        <v>Availability of service,Integrity of account data</v>
      </c>
      <c r="V24" s="60"/>
      <c r="W24" s="60">
        <f>IF(ISNUMBER(SEARCH(IF($D24="Tabular",VLOOKUP($G24&amp;"-"&amp;U$3&amp;"-"&amp;W$2,'Compr. Q. - Online Banking'!$C:$I,7,FALSE()),VLOOKUP($G24&amp;"-"&amp;U$3&amp;"-"&amp;W$2,'Compr. Q. - Online Banking'!$C:$I,5,FALSE())), U24)),1,0)</f>
        <v>1</v>
      </c>
      <c r="X24" s="60">
        <f>IF(ISNUMBER(SEARCH(IF($D24="Tabular",VLOOKUP($G24&amp;"-"&amp;U$3&amp;"-"&amp;X$2,'Compr. Q. - Online Banking'!$C:$I,7,FALSE()),VLOOKUP($G24&amp;"-"&amp;U$3&amp;"-"&amp;X$2,'Compr. Q. - Online Banking'!$C:$I,5,FALSE())), U24)),1,0)</f>
        <v>1</v>
      </c>
      <c r="Y24" s="60">
        <f>IF(ISNUMBER(SEARCH(IF($D24="Tabular",VLOOKUP($G24&amp;"-"&amp;U$3&amp;"-"&amp;Y$2,'Compr. Q. - Online Banking'!$C:$I,7,FALSE()),VLOOKUP($G24&amp;"-"&amp;U$3&amp;"-"&amp;Y$2,'Compr. Q. - Online Banking'!$C:$I,5,FALSE())), U24)),1,0)</f>
        <v>0</v>
      </c>
      <c r="Z24" s="60">
        <f>IF(ISNUMBER(SEARCH(IF($D24="Tabular",VLOOKUP($G24&amp;"-"&amp;U$3&amp;"-"&amp;Z$2,'Compr. Q. - Online Banking'!$C:$I,7,FALSE()),VLOOKUP($G24&amp;"-"&amp;U$3&amp;"-"&amp;Z$2,'Compr. Q. - Online Banking'!$C:$I,5,FALSE())), U24)),1,0)</f>
        <v>0</v>
      </c>
      <c r="AA24" s="60">
        <f t="shared" si="9"/>
        <v>2</v>
      </c>
      <c r="AB24" s="60">
        <f t="shared" si="10"/>
        <v>2</v>
      </c>
      <c r="AC24" s="60">
        <f>IF($D24="Tabular",VLOOKUP($G24&amp;"-"&amp;U$3&amp;"-"&amp;"1",'Compr. Q. - Online Banking'!$C:$K,9,FALSE()),VLOOKUP($G24&amp;"-"&amp;U$3&amp;"-"&amp;"1",'Compr. Q. - Online Banking'!$C:$K,8,FALSE()))</f>
        <v>2</v>
      </c>
      <c r="AD24" s="60">
        <f t="shared" si="11"/>
        <v>1</v>
      </c>
      <c r="AE24" s="60">
        <f t="shared" si="12"/>
        <v>1</v>
      </c>
      <c r="AF24" s="60">
        <f t="shared" si="13"/>
        <v>1</v>
      </c>
      <c r="AG24" s="61" t="str">
        <f>VLOOKUP($B24&amp;"-"&amp;$F24,'dataset cleaned'!$A:$BK,$H$2-2+AG$2*3,FALSE())</f>
        <v>Regularly inform customers about security best practices</v>
      </c>
      <c r="AH24" s="60" t="s">
        <v>1204</v>
      </c>
      <c r="AI24" s="60">
        <f>IF(ISNUMBER(SEARCH(IF($D24="Tabular",VLOOKUP($G24&amp;"-"&amp;AG$3&amp;"-"&amp;AI$2,'Compr. Q. - Online Banking'!$C:$I,7,FALSE()),VLOOKUP($G24&amp;"-"&amp;AG$3&amp;"-"&amp;AI$2,'Compr. Q. - Online Banking'!$C:$I,5,FALSE())), AG24)),1,0)</f>
        <v>1</v>
      </c>
      <c r="AJ24" s="60">
        <f>IF(ISNUMBER(SEARCH(IF($D24="Tabular",VLOOKUP($G24&amp;"-"&amp;AG$3&amp;"-"&amp;AJ$2,'Compr. Q. - Online Banking'!$C:$I,7,FALSE()),VLOOKUP($G24&amp;"-"&amp;AG$3&amp;"-"&amp;AJ$2,'Compr. Q. - Online Banking'!$C:$I,5,FALSE())), AG24)),1,0)</f>
        <v>0</v>
      </c>
      <c r="AK24" s="60">
        <f>IF(ISNUMBER(SEARCH(IF($D24="Tabular",VLOOKUP($G24&amp;"-"&amp;AG$3&amp;"-"&amp;AK$2,'Compr. Q. - Online Banking'!$C:$I,7,FALSE()),VLOOKUP($G24&amp;"-"&amp;AG$3&amp;"-"&amp;AK$2,'Compr. Q. - Online Banking'!$C:$I,5,FALSE())), AG24)),1,0)</f>
        <v>0</v>
      </c>
      <c r="AL24" s="60">
        <f>IF(ISNUMBER(SEARCH(IF($D24="Tabular",VLOOKUP($G24&amp;"-"&amp;AG$3&amp;"-"&amp;AL$2,'Compr. Q. - Online Banking'!$C:$I,7,FALSE()),VLOOKUP($G24&amp;"-"&amp;AG$3&amp;"-"&amp;AL$2,'Compr. Q. - Online Banking'!$C:$I,5,FALSE())), AG24)),1,0)</f>
        <v>0</v>
      </c>
      <c r="AM24" s="60">
        <f t="shared" si="14"/>
        <v>1</v>
      </c>
      <c r="AN24" s="60">
        <f t="shared" si="15"/>
        <v>1</v>
      </c>
      <c r="AO24" s="60">
        <f>IF($D24="Tabular",VLOOKUP($G24&amp;"-"&amp;AG$3&amp;"-"&amp;"1",'Compr. Q. - Online Banking'!$C:$K,9,FALSE()),VLOOKUP($G24&amp;"-"&amp;AG$3&amp;"-"&amp;"1",'Compr. Q. - Online Banking'!$C:$K,8,FALSE()))</f>
        <v>3</v>
      </c>
      <c r="AP24" s="60">
        <f t="shared" si="16"/>
        <v>1</v>
      </c>
      <c r="AQ24" s="60">
        <f t="shared" si="17"/>
        <v>0.33333333333333331</v>
      </c>
      <c r="AR24" s="60">
        <f t="shared" si="18"/>
        <v>0.5</v>
      </c>
      <c r="AS24" s="60" t="str">
        <f>VLOOKUP($B24&amp;"-"&amp;$F24,'dataset cleaned'!$A:$BK,$H$2-2+AS$2*3,FALSE())</f>
        <v>Severe</v>
      </c>
      <c r="AT24" s="60"/>
      <c r="AU24" s="60">
        <f>IF(ISNUMBER(SEARCH(IF($D24="Tabular",VLOOKUP($G24&amp;"-"&amp;AS$3&amp;"-"&amp;AU$2,'Compr. Q. - Online Banking'!$C:$I,7,FALSE()),VLOOKUP($G24&amp;"-"&amp;AS$3&amp;"-"&amp;AU$2,'Compr. Q. - Online Banking'!$C:$I,5,FALSE())), AS24)),1,0)</f>
        <v>1</v>
      </c>
      <c r="AV24" s="60">
        <f>IF(ISNUMBER(SEARCH(IF($D24="Tabular",VLOOKUP($G24&amp;"-"&amp;AS$3&amp;"-"&amp;AV$2,'Compr. Q. - Online Banking'!$C:$I,7,FALSE()),VLOOKUP($G24&amp;"-"&amp;AS$3&amp;"-"&amp;AV$2,'Compr. Q. - Online Banking'!$C:$I,5,FALSE())), AS24)),1,0)</f>
        <v>0</v>
      </c>
      <c r="AW24" s="60">
        <f>IF(ISNUMBER(SEARCH(IF($D24="Tabular",VLOOKUP($G24&amp;"-"&amp;AS$3&amp;"-"&amp;AW$2,'Compr. Q. - Online Banking'!$C:$I,7,FALSE()),VLOOKUP($G24&amp;"-"&amp;AS$3&amp;"-"&amp;AW$2,'Compr. Q. - Online Banking'!$C:$I,5,FALSE())), AS24)),1,0)</f>
        <v>0</v>
      </c>
      <c r="AX24" s="60">
        <f>IF(ISNUMBER(SEARCH(IF($D24="Tabular",VLOOKUP($G24&amp;"-"&amp;AS$3&amp;"-"&amp;AX$2,'Compr. Q. - Online Banking'!$C:$I,7,FALSE()),VLOOKUP($G24&amp;"-"&amp;AS$3&amp;"-"&amp;AX$2,'Compr. Q. - Online Banking'!$C:$I,5,FALSE())), AS24)),1,0)</f>
        <v>0</v>
      </c>
      <c r="AY24" s="60">
        <f t="shared" si="19"/>
        <v>1</v>
      </c>
      <c r="AZ24" s="60">
        <f t="shared" si="20"/>
        <v>1</v>
      </c>
      <c r="BA24" s="60">
        <f>IF($D24="Tabular",VLOOKUP($G24&amp;"-"&amp;AS$3&amp;"-"&amp;"1",'Compr. Q. - Online Banking'!$C:$K,9,FALSE()),VLOOKUP($G24&amp;"-"&amp;AS$3&amp;"-"&amp;"1",'Compr. Q. - Online Banking'!$C:$K,8,FALSE()))</f>
        <v>1</v>
      </c>
      <c r="BB24" s="60">
        <f t="shared" si="21"/>
        <v>1</v>
      </c>
      <c r="BC24" s="60">
        <f t="shared" si="22"/>
        <v>1</v>
      </c>
      <c r="BD24" s="60">
        <f t="shared" si="23"/>
        <v>1</v>
      </c>
      <c r="BE24" s="61" t="str">
        <f>VLOOKUP($B24&amp;"-"&amp;$F24,'dataset cleaned'!$A:$BK,$H$2-2+BE$2*3,FALSE())</f>
        <v>Online banking service goes down,Unauthorized transaction via web application</v>
      </c>
      <c r="BF24" s="61"/>
      <c r="BG24" s="60">
        <f>IF(ISNUMBER(SEARCH(IF($D24="Tabular",VLOOKUP($G24&amp;"-"&amp;BE$3&amp;"-"&amp;BG$2,'Compr. Q. - Online Banking'!$C:$I,7,FALSE()),VLOOKUP($G24&amp;"-"&amp;BE$3&amp;"-"&amp;BG$2,'Compr. Q. - Online Banking'!$C:$I,5,FALSE())), BE24)),1,0)</f>
        <v>1</v>
      </c>
      <c r="BH24" s="60">
        <f>IF(ISNUMBER(SEARCH(IF($D24="Tabular",VLOOKUP($G24&amp;"-"&amp;BE$3&amp;"-"&amp;BH$2,'Compr. Q. - Online Banking'!$C:$I,7,FALSE()),VLOOKUP($G24&amp;"-"&amp;BE$3&amp;"-"&amp;BH$2,'Compr. Q. - Online Banking'!$C:$I,5,FALSE())), BE24)),1,0)</f>
        <v>1</v>
      </c>
      <c r="BI24" s="60">
        <f>IF(ISNUMBER(SEARCH(IF($D24="Tabular",VLOOKUP($G24&amp;"-"&amp;BE$3&amp;"-"&amp;BI$2,'Compr. Q. - Online Banking'!$C:$I,7,FALSE()),VLOOKUP($G24&amp;"-"&amp;BE$3&amp;"-"&amp;BI$2,'Compr. Q. - Online Banking'!$C:$I,5,FALSE())), BE24)),1,0)</f>
        <v>0</v>
      </c>
      <c r="BJ24" s="60">
        <f>IF(ISNUMBER(SEARCH(IF($D24="Tabular",VLOOKUP($G24&amp;"-"&amp;BE$3&amp;"-"&amp;BJ$2,'Compr. Q. - Online Banking'!$C:$I,7,FALSE()),VLOOKUP($G24&amp;"-"&amp;BE$3&amp;"-"&amp;BJ$2,'Compr. Q. - Online Banking'!$C:$I,5,FALSE())), BE24)),1,0)</f>
        <v>0</v>
      </c>
      <c r="BK24" s="60">
        <f t="shared" si="24"/>
        <v>2</v>
      </c>
      <c r="BL24" s="60">
        <f t="shared" si="25"/>
        <v>2</v>
      </c>
      <c r="BM24" s="60">
        <f>IF($D24="Tabular",VLOOKUP($G24&amp;"-"&amp;BE$3&amp;"-"&amp;"1",'Compr. Q. - Online Banking'!$C:$K,9,FALSE()),VLOOKUP($G24&amp;"-"&amp;BE$3&amp;"-"&amp;"1",'Compr. Q. - Online Banking'!$C:$K,8,FALSE()))</f>
        <v>2</v>
      </c>
      <c r="BN24" s="60">
        <f t="shared" si="26"/>
        <v>1</v>
      </c>
      <c r="BO24" s="60">
        <f t="shared" si="27"/>
        <v>1</v>
      </c>
      <c r="BP24" s="60">
        <f t="shared" si="28"/>
        <v>1</v>
      </c>
      <c r="BQ24" s="61" t="str">
        <f>VLOOKUP($B24&amp;"-"&amp;$F24,'dataset cleaned'!$A:$BK,$H$2-2+BQ$2*3,FALSE())</f>
        <v>Minor</v>
      </c>
      <c r="BR24" s="60"/>
      <c r="BS24" s="60">
        <f>IF(ISNUMBER(SEARCH(IF($D24="Tabular",VLOOKUP($G24&amp;"-"&amp;BQ$3&amp;"-"&amp;BS$2,'Compr. Q. - Online Banking'!$C:$I,7,FALSE()),VLOOKUP($G24&amp;"-"&amp;BQ$3&amp;"-"&amp;BS$2,'Compr. Q. - Online Banking'!$C:$I,5,FALSE())), BQ24)),1,0)</f>
        <v>1</v>
      </c>
      <c r="BT24" s="60">
        <f>IF(ISNUMBER(SEARCH(IF($D24="Tabular",VLOOKUP($G24&amp;"-"&amp;BQ$3&amp;"-"&amp;BT$2,'Compr. Q. - Online Banking'!$C:$I,7,FALSE()),VLOOKUP($G24&amp;"-"&amp;BQ$3&amp;"-"&amp;BT$2,'Compr. Q. - Online Banking'!$C:$I,5,FALSE())), BQ24)),1,0)</f>
        <v>0</v>
      </c>
      <c r="BU24" s="60">
        <f>IF(ISNUMBER(SEARCH(IF($D24="Tabular",VLOOKUP($G24&amp;"-"&amp;BQ$3&amp;"-"&amp;BU$2,'Compr. Q. - Online Banking'!$C:$I,7,FALSE()),VLOOKUP($G24&amp;"-"&amp;BQ$3&amp;"-"&amp;BU$2,'Compr. Q. - Online Banking'!$C:$I,5,FALSE())), BQ24)),1,0)</f>
        <v>0</v>
      </c>
      <c r="BV24" s="60">
        <f>IF(ISNUMBER(SEARCH(IF($D24="Tabular",VLOOKUP($G24&amp;"-"&amp;BQ$3&amp;"-"&amp;BV$2,'Compr. Q. - Online Banking'!$C:$I,7,FALSE()),VLOOKUP($G24&amp;"-"&amp;BQ$3&amp;"-"&amp;BV$2,'Compr. Q. - Online Banking'!$C:$I,5,FALSE())), BQ24)),1,0)</f>
        <v>0</v>
      </c>
      <c r="BW24" s="60">
        <f t="shared" si="29"/>
        <v>1</v>
      </c>
      <c r="BX24" s="60">
        <f t="shared" si="30"/>
        <v>1</v>
      </c>
      <c r="BY24" s="60">
        <f>IF($D24="Tabular",VLOOKUP($G24&amp;"-"&amp;BQ$3&amp;"-"&amp;"1",'Compr. Q. - Online Banking'!$C:$K,9,FALSE()),VLOOKUP($G24&amp;"-"&amp;BQ$3&amp;"-"&amp;"1",'Compr. Q. - Online Banking'!$C:$K,8,FALSE()))</f>
        <v>1</v>
      </c>
      <c r="BZ24" s="60">
        <f t="shared" si="31"/>
        <v>1</v>
      </c>
      <c r="CA24" s="60">
        <f t="shared" si="32"/>
        <v>1</v>
      </c>
      <c r="CB24" s="60">
        <f t="shared" si="33"/>
        <v>1</v>
      </c>
    </row>
    <row r="25" spans="1:80" ht="17" x14ac:dyDescent="0.2">
      <c r="A25" s="60" t="str">
        <f t="shared" si="0"/>
        <v>R_3q8xQtKI6p2Jm3p-P1</v>
      </c>
      <c r="B25" s="60" t="s">
        <v>1049</v>
      </c>
      <c r="C25" s="60" t="str">
        <f>VLOOKUP($B25,'raw data'!$A:$JI,268,FALSE())</f>
        <v>UML-G1</v>
      </c>
      <c r="D25" s="60" t="str">
        <f t="shared" si="1"/>
        <v>UML</v>
      </c>
      <c r="E25" s="60" t="str">
        <f t="shared" si="2"/>
        <v>G1</v>
      </c>
      <c r="F25" s="60" t="s">
        <v>534</v>
      </c>
      <c r="G25" s="60" t="str">
        <f t="shared" si="3"/>
        <v>G1</v>
      </c>
      <c r="H25" s="62">
        <f>VLOOKUP($B25&amp;"-"&amp;$F25,'dataset cleaned'!$A:$BK,H$2,FALSE())/60</f>
        <v>12.781483333333334</v>
      </c>
      <c r="I25" s="61" t="str">
        <f>VLOOKUP($B25&amp;"-"&amp;$F25,'dataset cleaned'!$A:$BK,$H$2-2+I$2*3,FALSE())</f>
        <v>Minor</v>
      </c>
      <c r="J25" s="60"/>
      <c r="K25" s="60">
        <f>IF(ISNUMBER(SEARCH(IF($D25="Tabular",VLOOKUP($G25&amp;"-"&amp;I$3&amp;"-"&amp;K$2,'Compr. Q. - Online Banking'!$C:$I,7,FALSE()),VLOOKUP($G25&amp;"-"&amp;I$3&amp;"-"&amp;K$2,'Compr. Q. - Online Banking'!$C:$I,5,FALSE())), I25)),1,0)</f>
        <v>1</v>
      </c>
      <c r="L25" s="60">
        <f>IF(ISNUMBER(SEARCH(IF($D25="Tabular",VLOOKUP($G25&amp;"-"&amp;I$3&amp;"-"&amp;L$2,'Compr. Q. - Online Banking'!$C:$I,7,FALSE()),VLOOKUP($G25&amp;"-"&amp;I$3&amp;"-"&amp;L$2,'Compr. Q. - Online Banking'!$C:$I,5,FALSE())), I25)),1,0)</f>
        <v>0</v>
      </c>
      <c r="M25" s="60">
        <f>IF(ISNUMBER(SEARCH(IF($D25="Tabular",VLOOKUP($G25&amp;"-"&amp;I$3&amp;"-"&amp;M$2,'Compr. Q. - Online Banking'!$C:$I,7,FALSE()),VLOOKUP($G25&amp;"-"&amp;I$3&amp;"-"&amp;M$2,'Compr. Q. - Online Banking'!$C:$I,5,FALSE())), I25)),1,0)</f>
        <v>0</v>
      </c>
      <c r="N25" s="60">
        <f>IF(ISNUMBER(SEARCH(IF($D25="Tabular",VLOOKUP($G25&amp;"-"&amp;I$3&amp;"-"&amp;N$2,'Compr. Q. - Online Banking'!$C:$I,7,FALSE()),VLOOKUP($G25&amp;"-"&amp;I$3&amp;"-"&amp;N$2,'Compr. Q. - Online Banking'!$C:$I,5,FALSE())), I25)),1,0)</f>
        <v>0</v>
      </c>
      <c r="O25" s="60">
        <f t="shared" si="4"/>
        <v>1</v>
      </c>
      <c r="P25" s="60">
        <f t="shared" si="5"/>
        <v>1</v>
      </c>
      <c r="Q25" s="60">
        <f>IF($D25="Tabular",VLOOKUP($G25&amp;"-"&amp;I$3&amp;"-"&amp;"1",'Compr. Q. - Online Banking'!$C:$K,9,FALSE()),VLOOKUP($G25&amp;"-"&amp;I$3&amp;"-"&amp;"1",'Compr. Q. - Online Banking'!$C:$K,8,FALSE()))</f>
        <v>1</v>
      </c>
      <c r="R25" s="60">
        <f t="shared" si="6"/>
        <v>1</v>
      </c>
      <c r="S25" s="60">
        <f t="shared" si="7"/>
        <v>1</v>
      </c>
      <c r="T25" s="60">
        <f t="shared" si="8"/>
        <v>1</v>
      </c>
      <c r="U25" s="61" t="str">
        <f>VLOOKUP($B25&amp;"-"&amp;$F25,'dataset cleaned'!$A:$BK,$H$2-2+U$2*3,FALSE())</f>
        <v>Availability of service,Integrity of account data</v>
      </c>
      <c r="V25" s="60"/>
      <c r="W25" s="60">
        <f>IF(ISNUMBER(SEARCH(IF($D25="Tabular",VLOOKUP($G25&amp;"-"&amp;U$3&amp;"-"&amp;W$2,'Compr. Q. - Online Banking'!$C:$I,7,FALSE()),VLOOKUP($G25&amp;"-"&amp;U$3&amp;"-"&amp;W$2,'Compr. Q. - Online Banking'!$C:$I,5,FALSE())), U25)),1,0)</f>
        <v>1</v>
      </c>
      <c r="X25" s="60">
        <f>IF(ISNUMBER(SEARCH(IF($D25="Tabular",VLOOKUP($G25&amp;"-"&amp;U$3&amp;"-"&amp;X$2,'Compr. Q. - Online Banking'!$C:$I,7,FALSE()),VLOOKUP($G25&amp;"-"&amp;U$3&amp;"-"&amp;X$2,'Compr. Q. - Online Banking'!$C:$I,5,FALSE())), U25)),1,0)</f>
        <v>1</v>
      </c>
      <c r="Y25" s="60">
        <f>IF(ISNUMBER(SEARCH(IF($D25="Tabular",VLOOKUP($G25&amp;"-"&amp;U$3&amp;"-"&amp;Y$2,'Compr. Q. - Online Banking'!$C:$I,7,FALSE()),VLOOKUP($G25&amp;"-"&amp;U$3&amp;"-"&amp;Y$2,'Compr. Q. - Online Banking'!$C:$I,5,FALSE())), U25)),1,0)</f>
        <v>0</v>
      </c>
      <c r="Z25" s="60">
        <f>IF(ISNUMBER(SEARCH(IF($D25="Tabular",VLOOKUP($G25&amp;"-"&amp;U$3&amp;"-"&amp;Z$2,'Compr. Q. - Online Banking'!$C:$I,7,FALSE()),VLOOKUP($G25&amp;"-"&amp;U$3&amp;"-"&amp;Z$2,'Compr. Q. - Online Banking'!$C:$I,5,FALSE())), U25)),1,0)</f>
        <v>0</v>
      </c>
      <c r="AA25" s="60">
        <f t="shared" si="9"/>
        <v>2</v>
      </c>
      <c r="AB25" s="60">
        <f t="shared" si="10"/>
        <v>2</v>
      </c>
      <c r="AC25" s="60">
        <f>IF($D25="Tabular",VLOOKUP($G25&amp;"-"&amp;U$3&amp;"-"&amp;"1",'Compr. Q. - Online Banking'!$C:$K,9,FALSE()),VLOOKUP($G25&amp;"-"&amp;U$3&amp;"-"&amp;"1",'Compr. Q. - Online Banking'!$C:$K,8,FALSE()))</f>
        <v>2</v>
      </c>
      <c r="AD25" s="60">
        <f t="shared" si="11"/>
        <v>1</v>
      </c>
      <c r="AE25" s="60">
        <f t="shared" si="12"/>
        <v>1</v>
      </c>
      <c r="AF25" s="60">
        <f t="shared" si="13"/>
        <v>1</v>
      </c>
      <c r="AG25" s="61" t="str">
        <f>VLOOKUP($B25&amp;"-"&amp;$F25,'dataset cleaned'!$A:$BK,$H$2-2+AG$2*3,FALSE())</f>
        <v>Regularly inform customers about security best practices</v>
      </c>
      <c r="AH25" s="60" t="s">
        <v>1204</v>
      </c>
      <c r="AI25" s="60">
        <f>IF(ISNUMBER(SEARCH(IF($D25="Tabular",VLOOKUP($G25&amp;"-"&amp;AG$3&amp;"-"&amp;AI$2,'Compr. Q. - Online Banking'!$C:$I,7,FALSE()),VLOOKUP($G25&amp;"-"&amp;AG$3&amp;"-"&amp;AI$2,'Compr. Q. - Online Banking'!$C:$I,5,FALSE())), AG25)),1,0)</f>
        <v>1</v>
      </c>
      <c r="AJ25" s="60">
        <f>IF(ISNUMBER(SEARCH(IF($D25="Tabular",VLOOKUP($G25&amp;"-"&amp;AG$3&amp;"-"&amp;AJ$2,'Compr. Q. - Online Banking'!$C:$I,7,FALSE()),VLOOKUP($G25&amp;"-"&amp;AG$3&amp;"-"&amp;AJ$2,'Compr. Q. - Online Banking'!$C:$I,5,FALSE())), AG25)),1,0)</f>
        <v>0</v>
      </c>
      <c r="AK25" s="60">
        <f>IF(ISNUMBER(SEARCH(IF($D25="Tabular",VLOOKUP($G25&amp;"-"&amp;AG$3&amp;"-"&amp;AK$2,'Compr. Q. - Online Banking'!$C:$I,7,FALSE()),VLOOKUP($G25&amp;"-"&amp;AG$3&amp;"-"&amp;AK$2,'Compr. Q. - Online Banking'!$C:$I,5,FALSE())), AG25)),1,0)</f>
        <v>0</v>
      </c>
      <c r="AL25" s="60">
        <f>IF(ISNUMBER(SEARCH(IF($D25="Tabular",VLOOKUP($G25&amp;"-"&amp;AG$3&amp;"-"&amp;AL$2,'Compr. Q. - Online Banking'!$C:$I,7,FALSE()),VLOOKUP($G25&amp;"-"&amp;AG$3&amp;"-"&amp;AL$2,'Compr. Q. - Online Banking'!$C:$I,5,FALSE())), AG25)),1,0)</f>
        <v>0</v>
      </c>
      <c r="AM25" s="60">
        <f t="shared" si="14"/>
        <v>1</v>
      </c>
      <c r="AN25" s="60">
        <f t="shared" si="15"/>
        <v>1</v>
      </c>
      <c r="AO25" s="60">
        <f>IF($D25="Tabular",VLOOKUP($G25&amp;"-"&amp;AG$3&amp;"-"&amp;"1",'Compr. Q. - Online Banking'!$C:$K,9,FALSE()),VLOOKUP($G25&amp;"-"&amp;AG$3&amp;"-"&amp;"1",'Compr. Q. - Online Banking'!$C:$K,8,FALSE()))</f>
        <v>3</v>
      </c>
      <c r="AP25" s="60">
        <f t="shared" si="16"/>
        <v>1</v>
      </c>
      <c r="AQ25" s="60">
        <f t="shared" si="17"/>
        <v>0.33333333333333331</v>
      </c>
      <c r="AR25" s="60">
        <f t="shared" si="18"/>
        <v>0.5</v>
      </c>
      <c r="AS25" s="60" t="str">
        <f>VLOOKUP($B25&amp;"-"&amp;$F25,'dataset cleaned'!$A:$BK,$H$2-2+AS$2*3,FALSE())</f>
        <v>Severe</v>
      </c>
      <c r="AT25" s="60"/>
      <c r="AU25" s="60">
        <f>IF(ISNUMBER(SEARCH(IF($D25="Tabular",VLOOKUP($G25&amp;"-"&amp;AS$3&amp;"-"&amp;AU$2,'Compr. Q. - Online Banking'!$C:$I,7,FALSE()),VLOOKUP($G25&amp;"-"&amp;AS$3&amp;"-"&amp;AU$2,'Compr. Q. - Online Banking'!$C:$I,5,FALSE())), AS25)),1,0)</f>
        <v>1</v>
      </c>
      <c r="AV25" s="60">
        <f>IF(ISNUMBER(SEARCH(IF($D25="Tabular",VLOOKUP($G25&amp;"-"&amp;AS$3&amp;"-"&amp;AV$2,'Compr. Q. - Online Banking'!$C:$I,7,FALSE()),VLOOKUP($G25&amp;"-"&amp;AS$3&amp;"-"&amp;AV$2,'Compr. Q. - Online Banking'!$C:$I,5,FALSE())), AS25)),1,0)</f>
        <v>0</v>
      </c>
      <c r="AW25" s="60">
        <f>IF(ISNUMBER(SEARCH(IF($D25="Tabular",VLOOKUP($G25&amp;"-"&amp;AS$3&amp;"-"&amp;AW$2,'Compr. Q. - Online Banking'!$C:$I,7,FALSE()),VLOOKUP($G25&amp;"-"&amp;AS$3&amp;"-"&amp;AW$2,'Compr. Q. - Online Banking'!$C:$I,5,FALSE())), AS25)),1,0)</f>
        <v>0</v>
      </c>
      <c r="AX25" s="60">
        <f>IF(ISNUMBER(SEARCH(IF($D25="Tabular",VLOOKUP($G25&amp;"-"&amp;AS$3&amp;"-"&amp;AX$2,'Compr. Q. - Online Banking'!$C:$I,7,FALSE()),VLOOKUP($G25&amp;"-"&amp;AS$3&amp;"-"&amp;AX$2,'Compr. Q. - Online Banking'!$C:$I,5,FALSE())), AS25)),1,0)</f>
        <v>0</v>
      </c>
      <c r="AY25" s="60">
        <f t="shared" si="19"/>
        <v>1</v>
      </c>
      <c r="AZ25" s="60">
        <f t="shared" si="20"/>
        <v>1</v>
      </c>
      <c r="BA25" s="60">
        <f>IF($D25="Tabular",VLOOKUP($G25&amp;"-"&amp;AS$3&amp;"-"&amp;"1",'Compr. Q. - Online Banking'!$C:$K,9,FALSE()),VLOOKUP($G25&amp;"-"&amp;AS$3&amp;"-"&amp;"1",'Compr. Q. - Online Banking'!$C:$K,8,FALSE()))</f>
        <v>1</v>
      </c>
      <c r="BB25" s="60">
        <f t="shared" si="21"/>
        <v>1</v>
      </c>
      <c r="BC25" s="60">
        <f t="shared" si="22"/>
        <v>1</v>
      </c>
      <c r="BD25" s="60">
        <f t="shared" si="23"/>
        <v>1</v>
      </c>
      <c r="BE25" s="61" t="str">
        <f>VLOOKUP($B25&amp;"-"&amp;$F25,'dataset cleaned'!$A:$BK,$H$2-2+BE$2*3,FALSE())</f>
        <v>Unauthorized transaction via web application</v>
      </c>
      <c r="BF25" s="61" t="s">
        <v>1149</v>
      </c>
      <c r="BG25" s="60">
        <f>IF(ISNUMBER(SEARCH(IF($D25="Tabular",VLOOKUP($G25&amp;"-"&amp;BE$3&amp;"-"&amp;BG$2,'Compr. Q. - Online Banking'!$C:$I,7,FALSE()),VLOOKUP($G25&amp;"-"&amp;BE$3&amp;"-"&amp;BG$2,'Compr. Q. - Online Banking'!$C:$I,5,FALSE())), BE25)),1,0)</f>
        <v>1</v>
      </c>
      <c r="BH25" s="60">
        <f>IF(ISNUMBER(SEARCH(IF($D25="Tabular",VLOOKUP($G25&amp;"-"&amp;BE$3&amp;"-"&amp;BH$2,'Compr. Q. - Online Banking'!$C:$I,7,FALSE()),VLOOKUP($G25&amp;"-"&amp;BE$3&amp;"-"&amp;BH$2,'Compr. Q. - Online Banking'!$C:$I,5,FALSE())), BE25)),1,0)</f>
        <v>0</v>
      </c>
      <c r="BI25" s="60">
        <f>IF(ISNUMBER(SEARCH(IF($D25="Tabular",VLOOKUP($G25&amp;"-"&amp;BE$3&amp;"-"&amp;BI$2,'Compr. Q. - Online Banking'!$C:$I,7,FALSE()),VLOOKUP($G25&amp;"-"&amp;BE$3&amp;"-"&amp;BI$2,'Compr. Q. - Online Banking'!$C:$I,5,FALSE())), BE25)),1,0)</f>
        <v>0</v>
      </c>
      <c r="BJ25" s="60">
        <f>IF(ISNUMBER(SEARCH(IF($D25="Tabular",VLOOKUP($G25&amp;"-"&amp;BE$3&amp;"-"&amp;BJ$2,'Compr. Q. - Online Banking'!$C:$I,7,FALSE()),VLOOKUP($G25&amp;"-"&amp;BE$3&amp;"-"&amp;BJ$2,'Compr. Q. - Online Banking'!$C:$I,5,FALSE())), BE25)),1,0)</f>
        <v>0</v>
      </c>
      <c r="BK25" s="60">
        <f t="shared" si="24"/>
        <v>1</v>
      </c>
      <c r="BL25" s="60">
        <f t="shared" si="25"/>
        <v>1</v>
      </c>
      <c r="BM25" s="60">
        <f>IF($D25="Tabular",VLOOKUP($G25&amp;"-"&amp;BE$3&amp;"-"&amp;"1",'Compr. Q. - Online Banking'!$C:$K,9,FALSE()),VLOOKUP($G25&amp;"-"&amp;BE$3&amp;"-"&amp;"1",'Compr. Q. - Online Banking'!$C:$K,8,FALSE()))</f>
        <v>2</v>
      </c>
      <c r="BN25" s="60">
        <f t="shared" si="26"/>
        <v>1</v>
      </c>
      <c r="BO25" s="60">
        <f t="shared" si="27"/>
        <v>0.5</v>
      </c>
      <c r="BP25" s="60">
        <f t="shared" si="28"/>
        <v>0.66666666666666663</v>
      </c>
      <c r="BQ25" s="61" t="str">
        <f>VLOOKUP($B25&amp;"-"&amp;$F25,'dataset cleaned'!$A:$BK,$H$2-2+BQ$2*3,FALSE())</f>
        <v>Minor</v>
      </c>
      <c r="BR25" s="60"/>
      <c r="BS25" s="60">
        <f>IF(ISNUMBER(SEARCH(IF($D25="Tabular",VLOOKUP($G25&amp;"-"&amp;BQ$3&amp;"-"&amp;BS$2,'Compr. Q. - Online Banking'!$C:$I,7,FALSE()),VLOOKUP($G25&amp;"-"&amp;BQ$3&amp;"-"&amp;BS$2,'Compr. Q. - Online Banking'!$C:$I,5,FALSE())), BQ25)),1,0)</f>
        <v>1</v>
      </c>
      <c r="BT25" s="60">
        <f>IF(ISNUMBER(SEARCH(IF($D25="Tabular",VLOOKUP($G25&amp;"-"&amp;BQ$3&amp;"-"&amp;BT$2,'Compr. Q. - Online Banking'!$C:$I,7,FALSE()),VLOOKUP($G25&amp;"-"&amp;BQ$3&amp;"-"&amp;BT$2,'Compr. Q. - Online Banking'!$C:$I,5,FALSE())), BQ25)),1,0)</f>
        <v>0</v>
      </c>
      <c r="BU25" s="60">
        <f>IF(ISNUMBER(SEARCH(IF($D25="Tabular",VLOOKUP($G25&amp;"-"&amp;BQ$3&amp;"-"&amp;BU$2,'Compr. Q. - Online Banking'!$C:$I,7,FALSE()),VLOOKUP($G25&amp;"-"&amp;BQ$3&amp;"-"&amp;BU$2,'Compr. Q. - Online Banking'!$C:$I,5,FALSE())), BQ25)),1,0)</f>
        <v>0</v>
      </c>
      <c r="BV25" s="60">
        <f>IF(ISNUMBER(SEARCH(IF($D25="Tabular",VLOOKUP($G25&amp;"-"&amp;BQ$3&amp;"-"&amp;BV$2,'Compr. Q. - Online Banking'!$C:$I,7,FALSE()),VLOOKUP($G25&amp;"-"&amp;BQ$3&amp;"-"&amp;BV$2,'Compr. Q. - Online Banking'!$C:$I,5,FALSE())), BQ25)),1,0)</f>
        <v>0</v>
      </c>
      <c r="BW25" s="60">
        <f t="shared" si="29"/>
        <v>1</v>
      </c>
      <c r="BX25" s="60">
        <f t="shared" si="30"/>
        <v>1</v>
      </c>
      <c r="BY25" s="60">
        <f>IF($D25="Tabular",VLOOKUP($G25&amp;"-"&amp;BQ$3&amp;"-"&amp;"1",'Compr. Q. - Online Banking'!$C:$K,9,FALSE()),VLOOKUP($G25&amp;"-"&amp;BQ$3&amp;"-"&amp;"1",'Compr. Q. - Online Banking'!$C:$K,8,FALSE()))</f>
        <v>1</v>
      </c>
      <c r="BZ25" s="60">
        <f t="shared" si="31"/>
        <v>1</v>
      </c>
      <c r="CA25" s="60">
        <f t="shared" si="32"/>
        <v>1</v>
      </c>
      <c r="CB25" s="60">
        <f t="shared" si="33"/>
        <v>1</v>
      </c>
    </row>
    <row r="26" spans="1:80" ht="34" x14ac:dyDescent="0.2">
      <c r="A26" s="60" t="str">
        <f t="shared" si="0"/>
        <v>R_u8jabVDokDMB2X7-P1</v>
      </c>
      <c r="B26" s="60" t="s">
        <v>700</v>
      </c>
      <c r="C26" s="60" t="str">
        <f>VLOOKUP($B26,'raw data'!$A:$JI,268,FALSE())</f>
        <v>UML-G1</v>
      </c>
      <c r="D26" s="60" t="str">
        <f t="shared" si="1"/>
        <v>UML</v>
      </c>
      <c r="E26" s="60" t="str">
        <f t="shared" si="2"/>
        <v>G1</v>
      </c>
      <c r="F26" s="60" t="s">
        <v>534</v>
      </c>
      <c r="G26" s="60" t="str">
        <f t="shared" si="3"/>
        <v>G1</v>
      </c>
      <c r="H26" s="62">
        <f>VLOOKUP($B26&amp;"-"&amp;$F26,'dataset cleaned'!$A:$BK,H$2,FALSE())/60</f>
        <v>14.3582</v>
      </c>
      <c r="I26" s="61" t="str">
        <f>VLOOKUP($B26&amp;"-"&amp;$F26,'dataset cleaned'!$A:$BK,$H$2-2+I$2*3,FALSE())</f>
        <v>Minor</v>
      </c>
      <c r="J26" s="60"/>
      <c r="K26" s="60">
        <f>IF(ISNUMBER(SEARCH(IF($D26="Tabular",VLOOKUP($G26&amp;"-"&amp;I$3&amp;"-"&amp;K$2,'Compr. Q. - Online Banking'!$C:$I,7,FALSE()),VLOOKUP($G26&amp;"-"&amp;I$3&amp;"-"&amp;K$2,'Compr. Q. - Online Banking'!$C:$I,5,FALSE())), I26)),1,0)</f>
        <v>1</v>
      </c>
      <c r="L26" s="60">
        <f>IF(ISNUMBER(SEARCH(IF($D26="Tabular",VLOOKUP($G26&amp;"-"&amp;I$3&amp;"-"&amp;L$2,'Compr. Q. - Online Banking'!$C:$I,7,FALSE()),VLOOKUP($G26&amp;"-"&amp;I$3&amp;"-"&amp;L$2,'Compr. Q. - Online Banking'!$C:$I,5,FALSE())), I26)),1,0)</f>
        <v>0</v>
      </c>
      <c r="M26" s="60">
        <f>IF(ISNUMBER(SEARCH(IF($D26="Tabular",VLOOKUP($G26&amp;"-"&amp;I$3&amp;"-"&amp;M$2,'Compr. Q. - Online Banking'!$C:$I,7,FALSE()),VLOOKUP($G26&amp;"-"&amp;I$3&amp;"-"&amp;M$2,'Compr. Q. - Online Banking'!$C:$I,5,FALSE())), I26)),1,0)</f>
        <v>0</v>
      </c>
      <c r="N26" s="60">
        <f>IF(ISNUMBER(SEARCH(IF($D26="Tabular",VLOOKUP($G26&amp;"-"&amp;I$3&amp;"-"&amp;N$2,'Compr. Q. - Online Banking'!$C:$I,7,FALSE()),VLOOKUP($G26&amp;"-"&amp;I$3&amp;"-"&amp;N$2,'Compr. Q. - Online Banking'!$C:$I,5,FALSE())), I26)),1,0)</f>
        <v>0</v>
      </c>
      <c r="O26" s="60">
        <f t="shared" si="4"/>
        <v>1</v>
      </c>
      <c r="P26" s="60">
        <f t="shared" si="5"/>
        <v>1</v>
      </c>
      <c r="Q26" s="60">
        <f>IF($D26="Tabular",VLOOKUP($G26&amp;"-"&amp;I$3&amp;"-"&amp;"1",'Compr. Q. - Online Banking'!$C:$K,9,FALSE()),VLOOKUP($G26&amp;"-"&amp;I$3&amp;"-"&amp;"1",'Compr. Q. - Online Banking'!$C:$K,8,FALSE()))</f>
        <v>1</v>
      </c>
      <c r="R26" s="60">
        <f t="shared" si="6"/>
        <v>1</v>
      </c>
      <c r="S26" s="60">
        <f t="shared" si="7"/>
        <v>1</v>
      </c>
      <c r="T26" s="60">
        <f t="shared" si="8"/>
        <v>1</v>
      </c>
      <c r="U26" s="61" t="str">
        <f>VLOOKUP($B26&amp;"-"&amp;$F26,'dataset cleaned'!$A:$BK,$H$2-2+U$2*3,FALSE())</f>
        <v>Availability of service,Integrity of account data</v>
      </c>
      <c r="V26" s="60"/>
      <c r="W26" s="60">
        <f>IF(ISNUMBER(SEARCH(IF($D26="Tabular",VLOOKUP($G26&amp;"-"&amp;U$3&amp;"-"&amp;W$2,'Compr. Q. - Online Banking'!$C:$I,7,FALSE()),VLOOKUP($G26&amp;"-"&amp;U$3&amp;"-"&amp;W$2,'Compr. Q. - Online Banking'!$C:$I,5,FALSE())), U26)),1,0)</f>
        <v>1</v>
      </c>
      <c r="X26" s="60">
        <f>IF(ISNUMBER(SEARCH(IF($D26="Tabular",VLOOKUP($G26&amp;"-"&amp;U$3&amp;"-"&amp;X$2,'Compr. Q. - Online Banking'!$C:$I,7,FALSE()),VLOOKUP($G26&amp;"-"&amp;U$3&amp;"-"&amp;X$2,'Compr. Q. - Online Banking'!$C:$I,5,FALSE())), U26)),1,0)</f>
        <v>1</v>
      </c>
      <c r="Y26" s="60">
        <f>IF(ISNUMBER(SEARCH(IF($D26="Tabular",VLOOKUP($G26&amp;"-"&amp;U$3&amp;"-"&amp;Y$2,'Compr. Q. - Online Banking'!$C:$I,7,FALSE()),VLOOKUP($G26&amp;"-"&amp;U$3&amp;"-"&amp;Y$2,'Compr. Q. - Online Banking'!$C:$I,5,FALSE())), U26)),1,0)</f>
        <v>0</v>
      </c>
      <c r="Z26" s="60">
        <f>IF(ISNUMBER(SEARCH(IF($D26="Tabular",VLOOKUP($G26&amp;"-"&amp;U$3&amp;"-"&amp;Z$2,'Compr. Q. - Online Banking'!$C:$I,7,FALSE()),VLOOKUP($G26&amp;"-"&amp;U$3&amp;"-"&amp;Z$2,'Compr. Q. - Online Banking'!$C:$I,5,FALSE())), U26)),1,0)</f>
        <v>0</v>
      </c>
      <c r="AA26" s="60">
        <f t="shared" si="9"/>
        <v>2</v>
      </c>
      <c r="AB26" s="60">
        <f t="shared" si="10"/>
        <v>2</v>
      </c>
      <c r="AC26" s="60">
        <f>IF($D26="Tabular",VLOOKUP($G26&amp;"-"&amp;U$3&amp;"-"&amp;"1",'Compr. Q. - Online Banking'!$C:$K,9,FALSE()),VLOOKUP($G26&amp;"-"&amp;U$3&amp;"-"&amp;"1",'Compr. Q. - Online Banking'!$C:$K,8,FALSE()))</f>
        <v>2</v>
      </c>
      <c r="AD26" s="60">
        <f t="shared" si="11"/>
        <v>1</v>
      </c>
      <c r="AE26" s="60">
        <f t="shared" si="12"/>
        <v>1</v>
      </c>
      <c r="AF26" s="60">
        <f t="shared" si="13"/>
        <v>1</v>
      </c>
      <c r="AG26" s="61" t="str">
        <f>VLOOKUP($B26&amp;"-"&amp;$F26,'dataset cleaned'!$A:$BK,$H$2-2+AG$2*3,FALSE())</f>
        <v>Regularly inform customers about security best practices</v>
      </c>
      <c r="AH26" s="61" t="s">
        <v>1204</v>
      </c>
      <c r="AI26" s="60">
        <f>IF(ISNUMBER(SEARCH(IF($D26="Tabular",VLOOKUP($G26&amp;"-"&amp;AG$3&amp;"-"&amp;AI$2,'Compr. Q. - Online Banking'!$C:$I,7,FALSE()),VLOOKUP($G26&amp;"-"&amp;AG$3&amp;"-"&amp;AI$2,'Compr. Q. - Online Banking'!$C:$I,5,FALSE())), AG26)),1,0)</f>
        <v>1</v>
      </c>
      <c r="AJ26" s="60">
        <f>IF(ISNUMBER(SEARCH(IF($D26="Tabular",VLOOKUP($G26&amp;"-"&amp;AG$3&amp;"-"&amp;AJ$2,'Compr. Q. - Online Banking'!$C:$I,7,FALSE()),VLOOKUP($G26&amp;"-"&amp;AG$3&amp;"-"&amp;AJ$2,'Compr. Q. - Online Banking'!$C:$I,5,FALSE())), AG26)),1,0)</f>
        <v>0</v>
      </c>
      <c r="AK26" s="60">
        <f>IF(ISNUMBER(SEARCH(IF($D26="Tabular",VLOOKUP($G26&amp;"-"&amp;AG$3&amp;"-"&amp;AK$2,'Compr. Q. - Online Banking'!$C:$I,7,FALSE()),VLOOKUP($G26&amp;"-"&amp;AG$3&amp;"-"&amp;AK$2,'Compr. Q. - Online Banking'!$C:$I,5,FALSE())), AG26)),1,0)</f>
        <v>0</v>
      </c>
      <c r="AL26" s="60">
        <f>IF(ISNUMBER(SEARCH(IF($D26="Tabular",VLOOKUP($G26&amp;"-"&amp;AG$3&amp;"-"&amp;AL$2,'Compr. Q. - Online Banking'!$C:$I,7,FALSE()),VLOOKUP($G26&amp;"-"&amp;AG$3&amp;"-"&amp;AL$2,'Compr. Q. - Online Banking'!$C:$I,5,FALSE())), AG26)),1,0)</f>
        <v>0</v>
      </c>
      <c r="AM26" s="60">
        <f t="shared" si="14"/>
        <v>1</v>
      </c>
      <c r="AN26" s="60">
        <f t="shared" si="15"/>
        <v>1</v>
      </c>
      <c r="AO26" s="60">
        <f>IF($D26="Tabular",VLOOKUP($G26&amp;"-"&amp;AG$3&amp;"-"&amp;"1",'Compr. Q. - Online Banking'!$C:$K,9,FALSE()),VLOOKUP($G26&amp;"-"&amp;AG$3&amp;"-"&amp;"1",'Compr. Q. - Online Banking'!$C:$K,8,FALSE()))</f>
        <v>3</v>
      </c>
      <c r="AP26" s="60">
        <f t="shared" si="16"/>
        <v>1</v>
      </c>
      <c r="AQ26" s="60">
        <f t="shared" si="17"/>
        <v>0.33333333333333331</v>
      </c>
      <c r="AR26" s="60">
        <f t="shared" si="18"/>
        <v>0.5</v>
      </c>
      <c r="AS26" s="60" t="str">
        <f>VLOOKUP($B26&amp;"-"&amp;$F26,'dataset cleaned'!$A:$BK,$H$2-2+AS$2*3,FALSE())</f>
        <v>Severe</v>
      </c>
      <c r="AT26" s="60"/>
      <c r="AU26" s="60">
        <f>IF(ISNUMBER(SEARCH(IF($D26="Tabular",VLOOKUP($G26&amp;"-"&amp;AS$3&amp;"-"&amp;AU$2,'Compr. Q. - Online Banking'!$C:$I,7,FALSE()),VLOOKUP($G26&amp;"-"&amp;AS$3&amp;"-"&amp;AU$2,'Compr. Q. - Online Banking'!$C:$I,5,FALSE())), AS26)),1,0)</f>
        <v>1</v>
      </c>
      <c r="AV26" s="60">
        <f>IF(ISNUMBER(SEARCH(IF($D26="Tabular",VLOOKUP($G26&amp;"-"&amp;AS$3&amp;"-"&amp;AV$2,'Compr. Q. - Online Banking'!$C:$I,7,FALSE()),VLOOKUP($G26&amp;"-"&amp;AS$3&amp;"-"&amp;AV$2,'Compr. Q. - Online Banking'!$C:$I,5,FALSE())), AS26)),1,0)</f>
        <v>0</v>
      </c>
      <c r="AW26" s="60">
        <f>IF(ISNUMBER(SEARCH(IF($D26="Tabular",VLOOKUP($G26&amp;"-"&amp;AS$3&amp;"-"&amp;AW$2,'Compr. Q. - Online Banking'!$C:$I,7,FALSE()),VLOOKUP($G26&amp;"-"&amp;AS$3&amp;"-"&amp;AW$2,'Compr. Q. - Online Banking'!$C:$I,5,FALSE())), AS26)),1,0)</f>
        <v>0</v>
      </c>
      <c r="AX26" s="60">
        <f>IF(ISNUMBER(SEARCH(IF($D26="Tabular",VLOOKUP($G26&amp;"-"&amp;AS$3&amp;"-"&amp;AX$2,'Compr. Q. - Online Banking'!$C:$I,7,FALSE()),VLOOKUP($G26&amp;"-"&amp;AS$3&amp;"-"&amp;AX$2,'Compr. Q. - Online Banking'!$C:$I,5,FALSE())), AS26)),1,0)</f>
        <v>0</v>
      </c>
      <c r="AY26" s="60">
        <f t="shared" si="19"/>
        <v>1</v>
      </c>
      <c r="AZ26" s="60">
        <f t="shared" si="20"/>
        <v>1</v>
      </c>
      <c r="BA26" s="60">
        <f>IF($D26="Tabular",VLOOKUP($G26&amp;"-"&amp;AS$3&amp;"-"&amp;"1",'Compr. Q. - Online Banking'!$C:$K,9,FALSE()),VLOOKUP($G26&amp;"-"&amp;AS$3&amp;"-"&amp;"1",'Compr. Q. - Online Banking'!$C:$K,8,FALSE()))</f>
        <v>1</v>
      </c>
      <c r="BB26" s="60">
        <f t="shared" si="21"/>
        <v>1</v>
      </c>
      <c r="BC26" s="60">
        <f t="shared" si="22"/>
        <v>1</v>
      </c>
      <c r="BD26" s="60">
        <f t="shared" si="23"/>
        <v>1</v>
      </c>
      <c r="BE26" s="61" t="str">
        <f>VLOOKUP($B26&amp;"-"&amp;$F26,'dataset cleaned'!$A:$BK,$H$2-2+BE$2*3,FALSE())</f>
        <v>Online banking service goes down,Unauthorized transaction via web application</v>
      </c>
      <c r="BF26" s="61"/>
      <c r="BG26" s="60">
        <f>IF(ISNUMBER(SEARCH(IF($D26="Tabular",VLOOKUP($G26&amp;"-"&amp;BE$3&amp;"-"&amp;BG$2,'Compr. Q. - Online Banking'!$C:$I,7,FALSE()),VLOOKUP($G26&amp;"-"&amp;BE$3&amp;"-"&amp;BG$2,'Compr. Q. - Online Banking'!$C:$I,5,FALSE())), BE26)),1,0)</f>
        <v>1</v>
      </c>
      <c r="BH26" s="60">
        <f>IF(ISNUMBER(SEARCH(IF($D26="Tabular",VLOOKUP($G26&amp;"-"&amp;BE$3&amp;"-"&amp;BH$2,'Compr. Q. - Online Banking'!$C:$I,7,FALSE()),VLOOKUP($G26&amp;"-"&amp;BE$3&amp;"-"&amp;BH$2,'Compr. Q. - Online Banking'!$C:$I,5,FALSE())), BE26)),1,0)</f>
        <v>1</v>
      </c>
      <c r="BI26" s="60">
        <f>IF(ISNUMBER(SEARCH(IF($D26="Tabular",VLOOKUP($G26&amp;"-"&amp;BE$3&amp;"-"&amp;BI$2,'Compr. Q. - Online Banking'!$C:$I,7,FALSE()),VLOOKUP($G26&amp;"-"&amp;BE$3&amp;"-"&amp;BI$2,'Compr. Q. - Online Banking'!$C:$I,5,FALSE())), BE26)),1,0)</f>
        <v>0</v>
      </c>
      <c r="BJ26" s="60">
        <f>IF(ISNUMBER(SEARCH(IF($D26="Tabular",VLOOKUP($G26&amp;"-"&amp;BE$3&amp;"-"&amp;BJ$2,'Compr. Q. - Online Banking'!$C:$I,7,FALSE()),VLOOKUP($G26&amp;"-"&amp;BE$3&amp;"-"&amp;BJ$2,'Compr. Q. - Online Banking'!$C:$I,5,FALSE())), BE26)),1,0)</f>
        <v>0</v>
      </c>
      <c r="BK26" s="60">
        <f t="shared" si="24"/>
        <v>2</v>
      </c>
      <c r="BL26" s="60">
        <f t="shared" si="25"/>
        <v>2</v>
      </c>
      <c r="BM26" s="60">
        <f>IF($D26="Tabular",VLOOKUP($G26&amp;"-"&amp;BE$3&amp;"-"&amp;"1",'Compr. Q. - Online Banking'!$C:$K,9,FALSE()),VLOOKUP($G26&amp;"-"&amp;BE$3&amp;"-"&amp;"1",'Compr. Q. - Online Banking'!$C:$K,8,FALSE()))</f>
        <v>2</v>
      </c>
      <c r="BN26" s="60">
        <f t="shared" si="26"/>
        <v>1</v>
      </c>
      <c r="BO26" s="60">
        <f t="shared" si="27"/>
        <v>1</v>
      </c>
      <c r="BP26" s="60">
        <f t="shared" si="28"/>
        <v>1</v>
      </c>
      <c r="BQ26" s="61" t="str">
        <f>VLOOKUP($B26&amp;"-"&amp;$F26,'dataset cleaned'!$A:$BK,$H$2-2+BQ$2*3,FALSE())</f>
        <v>Minor</v>
      </c>
      <c r="BR26" s="60"/>
      <c r="BS26" s="60">
        <f>IF(ISNUMBER(SEARCH(IF($D26="Tabular",VLOOKUP($G26&amp;"-"&amp;BQ$3&amp;"-"&amp;BS$2,'Compr. Q. - Online Banking'!$C:$I,7,FALSE()),VLOOKUP($G26&amp;"-"&amp;BQ$3&amp;"-"&amp;BS$2,'Compr. Q. - Online Banking'!$C:$I,5,FALSE())), BQ26)),1,0)</f>
        <v>1</v>
      </c>
      <c r="BT26" s="60">
        <f>IF(ISNUMBER(SEARCH(IF($D26="Tabular",VLOOKUP($G26&amp;"-"&amp;BQ$3&amp;"-"&amp;BT$2,'Compr. Q. - Online Banking'!$C:$I,7,FALSE()),VLOOKUP($G26&amp;"-"&amp;BQ$3&amp;"-"&amp;BT$2,'Compr. Q. - Online Banking'!$C:$I,5,FALSE())), BQ26)),1,0)</f>
        <v>0</v>
      </c>
      <c r="BU26" s="60">
        <f>IF(ISNUMBER(SEARCH(IF($D26="Tabular",VLOOKUP($G26&amp;"-"&amp;BQ$3&amp;"-"&amp;BU$2,'Compr. Q. - Online Banking'!$C:$I,7,FALSE()),VLOOKUP($G26&amp;"-"&amp;BQ$3&amp;"-"&amp;BU$2,'Compr. Q. - Online Banking'!$C:$I,5,FALSE())), BQ26)),1,0)</f>
        <v>0</v>
      </c>
      <c r="BV26" s="60">
        <f>IF(ISNUMBER(SEARCH(IF($D26="Tabular",VLOOKUP($G26&amp;"-"&amp;BQ$3&amp;"-"&amp;BV$2,'Compr. Q. - Online Banking'!$C:$I,7,FALSE()),VLOOKUP($G26&amp;"-"&amp;BQ$3&amp;"-"&amp;BV$2,'Compr. Q. - Online Banking'!$C:$I,5,FALSE())), BQ26)),1,0)</f>
        <v>0</v>
      </c>
      <c r="BW26" s="60">
        <f t="shared" si="29"/>
        <v>1</v>
      </c>
      <c r="BX26" s="60">
        <f t="shared" si="30"/>
        <v>1</v>
      </c>
      <c r="BY26" s="60">
        <f>IF($D26="Tabular",VLOOKUP($G26&amp;"-"&amp;BQ$3&amp;"-"&amp;"1",'Compr. Q. - Online Banking'!$C:$K,9,FALSE()),VLOOKUP($G26&amp;"-"&amp;BQ$3&amp;"-"&amp;"1",'Compr. Q. - Online Banking'!$C:$K,8,FALSE()))</f>
        <v>1</v>
      </c>
      <c r="BZ26" s="60">
        <f t="shared" si="31"/>
        <v>1</v>
      </c>
      <c r="CA26" s="60">
        <f t="shared" si="32"/>
        <v>1</v>
      </c>
      <c r="CB26" s="60">
        <f t="shared" si="33"/>
        <v>1</v>
      </c>
    </row>
    <row r="27" spans="1:80" ht="34" x14ac:dyDescent="0.2">
      <c r="A27" s="60" t="str">
        <f t="shared" si="0"/>
        <v>R_2VKfJHEJBjInvob-P1</v>
      </c>
      <c r="B27" s="60" t="s">
        <v>643</v>
      </c>
      <c r="C27" s="60" t="str">
        <f>VLOOKUP($B27,'raw data'!$A:$JI,268,FALSE())</f>
        <v>UML-G1</v>
      </c>
      <c r="D27" s="60" t="str">
        <f t="shared" si="1"/>
        <v>UML</v>
      </c>
      <c r="E27" s="60" t="str">
        <f t="shared" si="2"/>
        <v>G1</v>
      </c>
      <c r="F27" s="60" t="s">
        <v>534</v>
      </c>
      <c r="G27" s="60" t="str">
        <f t="shared" si="3"/>
        <v>G1</v>
      </c>
      <c r="H27" s="62">
        <f>VLOOKUP($B27&amp;"-"&amp;$F27,'dataset cleaned'!$A:$BK,H$2,FALSE())/60</f>
        <v>10.437316666666668</v>
      </c>
      <c r="I27" s="61" t="str">
        <f>VLOOKUP($B27&amp;"-"&amp;$F27,'dataset cleaned'!$A:$BK,$H$2-2+I$2*3,FALSE())</f>
        <v>Minor</v>
      </c>
      <c r="J27" s="60"/>
      <c r="K27" s="60">
        <f>IF(ISNUMBER(SEARCH(IF($D27="Tabular",VLOOKUP($G27&amp;"-"&amp;I$3&amp;"-"&amp;K$2,'Compr. Q. - Online Banking'!$C:$I,7,FALSE()),VLOOKUP($G27&amp;"-"&amp;I$3&amp;"-"&amp;K$2,'Compr. Q. - Online Banking'!$C:$I,5,FALSE())), I27)),1,0)</f>
        <v>1</v>
      </c>
      <c r="L27" s="60">
        <f>IF(ISNUMBER(SEARCH(IF($D27="Tabular",VLOOKUP($G27&amp;"-"&amp;I$3&amp;"-"&amp;L$2,'Compr. Q. - Online Banking'!$C:$I,7,FALSE()),VLOOKUP($G27&amp;"-"&amp;I$3&amp;"-"&amp;L$2,'Compr. Q. - Online Banking'!$C:$I,5,FALSE())), I27)),1,0)</f>
        <v>0</v>
      </c>
      <c r="M27" s="60">
        <f>IF(ISNUMBER(SEARCH(IF($D27="Tabular",VLOOKUP($G27&amp;"-"&amp;I$3&amp;"-"&amp;M$2,'Compr. Q. - Online Banking'!$C:$I,7,FALSE()),VLOOKUP($G27&amp;"-"&amp;I$3&amp;"-"&amp;M$2,'Compr. Q. - Online Banking'!$C:$I,5,FALSE())), I27)),1,0)</f>
        <v>0</v>
      </c>
      <c r="N27" s="60">
        <f>IF(ISNUMBER(SEARCH(IF($D27="Tabular",VLOOKUP($G27&amp;"-"&amp;I$3&amp;"-"&amp;N$2,'Compr. Q. - Online Banking'!$C:$I,7,FALSE()),VLOOKUP($G27&amp;"-"&amp;I$3&amp;"-"&amp;N$2,'Compr. Q. - Online Banking'!$C:$I,5,FALSE())), I27)),1,0)</f>
        <v>0</v>
      </c>
      <c r="O27" s="60">
        <f t="shared" si="4"/>
        <v>1</v>
      </c>
      <c r="P27" s="60">
        <f t="shared" si="5"/>
        <v>1</v>
      </c>
      <c r="Q27" s="60">
        <f>IF($D27="Tabular",VLOOKUP($G27&amp;"-"&amp;I$3&amp;"-"&amp;"1",'Compr. Q. - Online Banking'!$C:$K,9,FALSE()),VLOOKUP($G27&amp;"-"&amp;I$3&amp;"-"&amp;"1",'Compr. Q. - Online Banking'!$C:$K,8,FALSE()))</f>
        <v>1</v>
      </c>
      <c r="R27" s="60">
        <f t="shared" si="6"/>
        <v>1</v>
      </c>
      <c r="S27" s="60">
        <f t="shared" si="7"/>
        <v>1</v>
      </c>
      <c r="T27" s="60">
        <f t="shared" si="8"/>
        <v>1</v>
      </c>
      <c r="U27" s="61" t="str">
        <f>VLOOKUP($B27&amp;"-"&amp;$F27,'dataset cleaned'!$A:$BK,$H$2-2+U$2*3,FALSE())</f>
        <v>Availability of service,Integrity of account data</v>
      </c>
      <c r="V27" s="60"/>
      <c r="W27" s="60">
        <f>IF(ISNUMBER(SEARCH(IF($D27="Tabular",VLOOKUP($G27&amp;"-"&amp;U$3&amp;"-"&amp;W$2,'Compr. Q. - Online Banking'!$C:$I,7,FALSE()),VLOOKUP($G27&amp;"-"&amp;U$3&amp;"-"&amp;W$2,'Compr. Q. - Online Banking'!$C:$I,5,FALSE())), U27)),1,0)</f>
        <v>1</v>
      </c>
      <c r="X27" s="60">
        <f>IF(ISNUMBER(SEARCH(IF($D27="Tabular",VLOOKUP($G27&amp;"-"&amp;U$3&amp;"-"&amp;X$2,'Compr. Q. - Online Banking'!$C:$I,7,FALSE()),VLOOKUP($G27&amp;"-"&amp;U$3&amp;"-"&amp;X$2,'Compr. Q. - Online Banking'!$C:$I,5,FALSE())), U27)),1,0)</f>
        <v>1</v>
      </c>
      <c r="Y27" s="60">
        <f>IF(ISNUMBER(SEARCH(IF($D27="Tabular",VLOOKUP($G27&amp;"-"&amp;U$3&amp;"-"&amp;Y$2,'Compr. Q. - Online Banking'!$C:$I,7,FALSE()),VLOOKUP($G27&amp;"-"&amp;U$3&amp;"-"&amp;Y$2,'Compr. Q. - Online Banking'!$C:$I,5,FALSE())), U27)),1,0)</f>
        <v>0</v>
      </c>
      <c r="Z27" s="60">
        <f>IF(ISNUMBER(SEARCH(IF($D27="Tabular",VLOOKUP($G27&amp;"-"&amp;U$3&amp;"-"&amp;Z$2,'Compr. Q. - Online Banking'!$C:$I,7,FALSE()),VLOOKUP($G27&amp;"-"&amp;U$3&amp;"-"&amp;Z$2,'Compr. Q. - Online Banking'!$C:$I,5,FALSE())), U27)),1,0)</f>
        <v>0</v>
      </c>
      <c r="AA27" s="60">
        <f t="shared" si="9"/>
        <v>2</v>
      </c>
      <c r="AB27" s="60">
        <f t="shared" si="10"/>
        <v>2</v>
      </c>
      <c r="AC27" s="60">
        <f>IF($D27="Tabular",VLOOKUP($G27&amp;"-"&amp;U$3&amp;"-"&amp;"1",'Compr. Q. - Online Banking'!$C:$K,9,FALSE()),VLOOKUP($G27&amp;"-"&amp;U$3&amp;"-"&amp;"1",'Compr. Q. - Online Banking'!$C:$K,8,FALSE()))</f>
        <v>2</v>
      </c>
      <c r="AD27" s="60">
        <f t="shared" si="11"/>
        <v>1</v>
      </c>
      <c r="AE27" s="60">
        <f t="shared" si="12"/>
        <v>1</v>
      </c>
      <c r="AF27" s="60">
        <f t="shared" si="13"/>
        <v>1</v>
      </c>
      <c r="AG27" s="61" t="str">
        <f>VLOOKUP($B27&amp;"-"&amp;$F27,'dataset cleaned'!$A:$BK,$H$2-2+AG$2*3,FALSE())</f>
        <v>Conduct regular searches for fake apps,Regularly inform customers about security best practices</v>
      </c>
      <c r="AH27" s="61" t="s">
        <v>1204</v>
      </c>
      <c r="AI27" s="60">
        <f>IF(ISNUMBER(SEARCH(IF($D27="Tabular",VLOOKUP($G27&amp;"-"&amp;AG$3&amp;"-"&amp;AI$2,'Compr. Q. - Online Banking'!$C:$I,7,FALSE()),VLOOKUP($G27&amp;"-"&amp;AG$3&amp;"-"&amp;AI$2,'Compr. Q. - Online Banking'!$C:$I,5,FALSE())), AG27)),1,0)</f>
        <v>1</v>
      </c>
      <c r="AJ27" s="60">
        <f>IF(ISNUMBER(SEARCH(IF($D27="Tabular",VLOOKUP($G27&amp;"-"&amp;AG$3&amp;"-"&amp;AJ$2,'Compr. Q. - Online Banking'!$C:$I,7,FALSE()),VLOOKUP($G27&amp;"-"&amp;AG$3&amp;"-"&amp;AJ$2,'Compr. Q. - Online Banking'!$C:$I,5,FALSE())), AG27)),1,0)</f>
        <v>0</v>
      </c>
      <c r="AK27" s="60">
        <f>IF(ISNUMBER(SEARCH(IF($D27="Tabular",VLOOKUP($G27&amp;"-"&amp;AG$3&amp;"-"&amp;AK$2,'Compr. Q. - Online Banking'!$C:$I,7,FALSE()),VLOOKUP($G27&amp;"-"&amp;AG$3&amp;"-"&amp;AK$2,'Compr. Q. - Online Banking'!$C:$I,5,FALSE())), AG27)),1,0)</f>
        <v>1</v>
      </c>
      <c r="AL27" s="60">
        <f>IF(ISNUMBER(SEARCH(IF($D27="Tabular",VLOOKUP($G27&amp;"-"&amp;AG$3&amp;"-"&amp;AL$2,'Compr. Q. - Online Banking'!$C:$I,7,FALSE()),VLOOKUP($G27&amp;"-"&amp;AG$3&amp;"-"&amp;AL$2,'Compr. Q. - Online Banking'!$C:$I,5,FALSE())), AG27)),1,0)</f>
        <v>0</v>
      </c>
      <c r="AM27" s="60">
        <f t="shared" si="14"/>
        <v>2</v>
      </c>
      <c r="AN27" s="60">
        <f t="shared" si="15"/>
        <v>2</v>
      </c>
      <c r="AO27" s="60">
        <f>IF($D27="Tabular",VLOOKUP($G27&amp;"-"&amp;AG$3&amp;"-"&amp;"1",'Compr. Q. - Online Banking'!$C:$K,9,FALSE()),VLOOKUP($G27&amp;"-"&amp;AG$3&amp;"-"&amp;"1",'Compr. Q. - Online Banking'!$C:$K,8,FALSE()))</f>
        <v>3</v>
      </c>
      <c r="AP27" s="60">
        <f t="shared" si="16"/>
        <v>1</v>
      </c>
      <c r="AQ27" s="60">
        <f t="shared" si="17"/>
        <v>0.66666666666666663</v>
      </c>
      <c r="AR27" s="60">
        <f t="shared" si="18"/>
        <v>0.8</v>
      </c>
      <c r="AS27" s="60" t="str">
        <f>VLOOKUP($B27&amp;"-"&amp;$F27,'dataset cleaned'!$A:$BK,$H$2-2+AS$2*3,FALSE())</f>
        <v>Severe</v>
      </c>
      <c r="AT27" s="60"/>
      <c r="AU27" s="60">
        <f>IF(ISNUMBER(SEARCH(IF($D27="Tabular",VLOOKUP($G27&amp;"-"&amp;AS$3&amp;"-"&amp;AU$2,'Compr. Q. - Online Banking'!$C:$I,7,FALSE()),VLOOKUP($G27&amp;"-"&amp;AS$3&amp;"-"&amp;AU$2,'Compr. Q. - Online Banking'!$C:$I,5,FALSE())), AS27)),1,0)</f>
        <v>1</v>
      </c>
      <c r="AV27" s="60">
        <f>IF(ISNUMBER(SEARCH(IF($D27="Tabular",VLOOKUP($G27&amp;"-"&amp;AS$3&amp;"-"&amp;AV$2,'Compr. Q. - Online Banking'!$C:$I,7,FALSE()),VLOOKUP($G27&amp;"-"&amp;AS$3&amp;"-"&amp;AV$2,'Compr. Q. - Online Banking'!$C:$I,5,FALSE())), AS27)),1,0)</f>
        <v>0</v>
      </c>
      <c r="AW27" s="60">
        <f>IF(ISNUMBER(SEARCH(IF($D27="Tabular",VLOOKUP($G27&amp;"-"&amp;AS$3&amp;"-"&amp;AW$2,'Compr. Q. - Online Banking'!$C:$I,7,FALSE()),VLOOKUP($G27&amp;"-"&amp;AS$3&amp;"-"&amp;AW$2,'Compr. Q. - Online Banking'!$C:$I,5,FALSE())), AS27)),1,0)</f>
        <v>0</v>
      </c>
      <c r="AX27" s="60">
        <f>IF(ISNUMBER(SEARCH(IF($D27="Tabular",VLOOKUP($G27&amp;"-"&amp;AS$3&amp;"-"&amp;AX$2,'Compr. Q. - Online Banking'!$C:$I,7,FALSE()),VLOOKUP($G27&amp;"-"&amp;AS$3&amp;"-"&amp;AX$2,'Compr. Q. - Online Banking'!$C:$I,5,FALSE())), AS27)),1,0)</f>
        <v>0</v>
      </c>
      <c r="AY27" s="60">
        <f t="shared" si="19"/>
        <v>1</v>
      </c>
      <c r="AZ27" s="60">
        <f t="shared" si="20"/>
        <v>1</v>
      </c>
      <c r="BA27" s="60">
        <f>IF($D27="Tabular",VLOOKUP($G27&amp;"-"&amp;AS$3&amp;"-"&amp;"1",'Compr. Q. - Online Banking'!$C:$K,9,FALSE()),VLOOKUP($G27&amp;"-"&amp;AS$3&amp;"-"&amp;"1",'Compr. Q. - Online Banking'!$C:$K,8,FALSE()))</f>
        <v>1</v>
      </c>
      <c r="BB27" s="60">
        <f t="shared" si="21"/>
        <v>1</v>
      </c>
      <c r="BC27" s="60">
        <f t="shared" si="22"/>
        <v>1</v>
      </c>
      <c r="BD27" s="60">
        <f t="shared" si="23"/>
        <v>1</v>
      </c>
      <c r="BE27" s="61" t="str">
        <f>VLOOKUP($B27&amp;"-"&amp;$F27,'dataset cleaned'!$A:$BK,$H$2-2+BE$2*3,FALSE())</f>
        <v>Online banking service goes down,Unauthorized transaction via web application</v>
      </c>
      <c r="BF27" s="61"/>
      <c r="BG27" s="60">
        <f>IF(ISNUMBER(SEARCH(IF($D27="Tabular",VLOOKUP($G27&amp;"-"&amp;BE$3&amp;"-"&amp;BG$2,'Compr. Q. - Online Banking'!$C:$I,7,FALSE()),VLOOKUP($G27&amp;"-"&amp;BE$3&amp;"-"&amp;BG$2,'Compr. Q. - Online Banking'!$C:$I,5,FALSE())), BE27)),1,0)</f>
        <v>1</v>
      </c>
      <c r="BH27" s="60">
        <f>IF(ISNUMBER(SEARCH(IF($D27="Tabular",VLOOKUP($G27&amp;"-"&amp;BE$3&amp;"-"&amp;BH$2,'Compr. Q. - Online Banking'!$C:$I,7,FALSE()),VLOOKUP($G27&amp;"-"&amp;BE$3&amp;"-"&amp;BH$2,'Compr. Q. - Online Banking'!$C:$I,5,FALSE())), BE27)),1,0)</f>
        <v>1</v>
      </c>
      <c r="BI27" s="60">
        <f>IF(ISNUMBER(SEARCH(IF($D27="Tabular",VLOOKUP($G27&amp;"-"&amp;BE$3&amp;"-"&amp;BI$2,'Compr. Q. - Online Banking'!$C:$I,7,FALSE()),VLOOKUP($G27&amp;"-"&amp;BE$3&amp;"-"&amp;BI$2,'Compr. Q. - Online Banking'!$C:$I,5,FALSE())), BE27)),1,0)</f>
        <v>0</v>
      </c>
      <c r="BJ27" s="60">
        <f>IF(ISNUMBER(SEARCH(IF($D27="Tabular",VLOOKUP($G27&amp;"-"&amp;BE$3&amp;"-"&amp;BJ$2,'Compr. Q. - Online Banking'!$C:$I,7,FALSE()),VLOOKUP($G27&amp;"-"&amp;BE$3&amp;"-"&amp;BJ$2,'Compr. Q. - Online Banking'!$C:$I,5,FALSE())), BE27)),1,0)</f>
        <v>0</v>
      </c>
      <c r="BK27" s="60">
        <f t="shared" si="24"/>
        <v>2</v>
      </c>
      <c r="BL27" s="60">
        <f t="shared" si="25"/>
        <v>2</v>
      </c>
      <c r="BM27" s="60">
        <f>IF($D27="Tabular",VLOOKUP($G27&amp;"-"&amp;BE$3&amp;"-"&amp;"1",'Compr. Q. - Online Banking'!$C:$K,9,FALSE()),VLOOKUP($G27&amp;"-"&amp;BE$3&amp;"-"&amp;"1",'Compr. Q. - Online Banking'!$C:$K,8,FALSE()))</f>
        <v>2</v>
      </c>
      <c r="BN27" s="60">
        <f t="shared" si="26"/>
        <v>1</v>
      </c>
      <c r="BO27" s="60">
        <f t="shared" si="27"/>
        <v>1</v>
      </c>
      <c r="BP27" s="60">
        <f t="shared" si="28"/>
        <v>1</v>
      </c>
      <c r="BQ27" s="61" t="str">
        <f>VLOOKUP($B27&amp;"-"&amp;$F27,'dataset cleaned'!$A:$BK,$H$2-2+BQ$2*3,FALSE())</f>
        <v>Unlikely</v>
      </c>
      <c r="BR27" s="60" t="s">
        <v>1142</v>
      </c>
      <c r="BS27" s="60">
        <f>IF(ISNUMBER(SEARCH(IF($D27="Tabular",VLOOKUP($G27&amp;"-"&amp;BQ$3&amp;"-"&amp;BS$2,'Compr. Q. - Online Banking'!$C:$I,7,FALSE()),VLOOKUP($G27&amp;"-"&amp;BQ$3&amp;"-"&amp;BS$2,'Compr. Q. - Online Banking'!$C:$I,5,FALSE())), BQ27)),1,0)</f>
        <v>0</v>
      </c>
      <c r="BT27" s="60">
        <f>IF(ISNUMBER(SEARCH(IF($D27="Tabular",VLOOKUP($G27&amp;"-"&amp;BQ$3&amp;"-"&amp;BT$2,'Compr. Q. - Online Banking'!$C:$I,7,FALSE()),VLOOKUP($G27&amp;"-"&amp;BQ$3&amp;"-"&amp;BT$2,'Compr. Q. - Online Banking'!$C:$I,5,FALSE())), BQ27)),1,0)</f>
        <v>0</v>
      </c>
      <c r="BU27" s="60">
        <f>IF(ISNUMBER(SEARCH(IF($D27="Tabular",VLOOKUP($G27&amp;"-"&amp;BQ$3&amp;"-"&amp;BU$2,'Compr. Q. - Online Banking'!$C:$I,7,FALSE()),VLOOKUP($G27&amp;"-"&amp;BQ$3&amp;"-"&amp;BU$2,'Compr. Q. - Online Banking'!$C:$I,5,FALSE())), BQ27)),1,0)</f>
        <v>0</v>
      </c>
      <c r="BV27" s="60">
        <f>IF(ISNUMBER(SEARCH(IF($D27="Tabular",VLOOKUP($G27&amp;"-"&amp;BQ$3&amp;"-"&amp;BV$2,'Compr. Q. - Online Banking'!$C:$I,7,FALSE()),VLOOKUP($G27&amp;"-"&amp;BQ$3&amp;"-"&amp;BV$2,'Compr. Q. - Online Banking'!$C:$I,5,FALSE())), BQ27)),1,0)</f>
        <v>0</v>
      </c>
      <c r="BW27" s="60">
        <f t="shared" si="29"/>
        <v>0</v>
      </c>
      <c r="BX27" s="60">
        <f t="shared" si="30"/>
        <v>1</v>
      </c>
      <c r="BY27" s="60">
        <f>IF($D27="Tabular",VLOOKUP($G27&amp;"-"&amp;BQ$3&amp;"-"&amp;"1",'Compr. Q. - Online Banking'!$C:$K,9,FALSE()),VLOOKUP($G27&amp;"-"&amp;BQ$3&amp;"-"&amp;"1",'Compr. Q. - Online Banking'!$C:$K,8,FALSE()))</f>
        <v>1</v>
      </c>
      <c r="BZ27" s="60">
        <f t="shared" si="31"/>
        <v>0</v>
      </c>
      <c r="CA27" s="60">
        <f t="shared" si="32"/>
        <v>0</v>
      </c>
      <c r="CB27" s="60">
        <f t="shared" si="33"/>
        <v>0</v>
      </c>
    </row>
    <row r="28" spans="1:80" ht="51" x14ac:dyDescent="0.2">
      <c r="A28" s="60" t="str">
        <f t="shared" si="0"/>
        <v>R_2cA6aCrtooXvx9U-P1</v>
      </c>
      <c r="B28" s="60" t="s">
        <v>916</v>
      </c>
      <c r="C28" s="60" t="str">
        <f>VLOOKUP($B28,'raw data'!$A:$JI,268,FALSE())</f>
        <v>UML-G1</v>
      </c>
      <c r="D28" s="60" t="str">
        <f t="shared" si="1"/>
        <v>UML</v>
      </c>
      <c r="E28" s="60" t="str">
        <f t="shared" si="2"/>
        <v>G1</v>
      </c>
      <c r="F28" s="60" t="s">
        <v>534</v>
      </c>
      <c r="G28" s="60" t="str">
        <f t="shared" si="3"/>
        <v>G1</v>
      </c>
      <c r="H28" s="62">
        <f>VLOOKUP($B28&amp;"-"&amp;$F28,'dataset cleaned'!$A:$BK,H$2,FALSE())/60</f>
        <v>17.797816666666666</v>
      </c>
      <c r="I28" s="61" t="str">
        <f>VLOOKUP($B28&amp;"-"&amp;$F28,'dataset cleaned'!$A:$BK,$H$2-2+I$2*3,FALSE())</f>
        <v>Minor</v>
      </c>
      <c r="J28" s="60"/>
      <c r="K28" s="60">
        <f>IF(ISNUMBER(SEARCH(IF($D28="Tabular",VLOOKUP($G28&amp;"-"&amp;I$3&amp;"-"&amp;K$2,'Compr. Q. - Online Banking'!$C:$I,7,FALSE()),VLOOKUP($G28&amp;"-"&amp;I$3&amp;"-"&amp;K$2,'Compr. Q. - Online Banking'!$C:$I,5,FALSE())), I28)),1,0)</f>
        <v>1</v>
      </c>
      <c r="L28" s="60">
        <f>IF(ISNUMBER(SEARCH(IF($D28="Tabular",VLOOKUP($G28&amp;"-"&amp;I$3&amp;"-"&amp;L$2,'Compr. Q. - Online Banking'!$C:$I,7,FALSE()),VLOOKUP($G28&amp;"-"&amp;I$3&amp;"-"&amp;L$2,'Compr. Q. - Online Banking'!$C:$I,5,FALSE())), I28)),1,0)</f>
        <v>0</v>
      </c>
      <c r="M28" s="60">
        <f>IF(ISNUMBER(SEARCH(IF($D28="Tabular",VLOOKUP($G28&amp;"-"&amp;I$3&amp;"-"&amp;M$2,'Compr. Q. - Online Banking'!$C:$I,7,FALSE()),VLOOKUP($G28&amp;"-"&amp;I$3&amp;"-"&amp;M$2,'Compr. Q. - Online Banking'!$C:$I,5,FALSE())), I28)),1,0)</f>
        <v>0</v>
      </c>
      <c r="N28" s="60">
        <f>IF(ISNUMBER(SEARCH(IF($D28="Tabular",VLOOKUP($G28&amp;"-"&amp;I$3&amp;"-"&amp;N$2,'Compr. Q. - Online Banking'!$C:$I,7,FALSE()),VLOOKUP($G28&amp;"-"&amp;I$3&amp;"-"&amp;N$2,'Compr. Q. - Online Banking'!$C:$I,5,FALSE())), I28)),1,0)</f>
        <v>0</v>
      </c>
      <c r="O28" s="60">
        <f t="shared" si="4"/>
        <v>1</v>
      </c>
      <c r="P28" s="60">
        <f t="shared" si="5"/>
        <v>1</v>
      </c>
      <c r="Q28" s="60">
        <f>IF($D28="Tabular",VLOOKUP($G28&amp;"-"&amp;I$3&amp;"-"&amp;"1",'Compr. Q. - Online Banking'!$C:$K,9,FALSE()),VLOOKUP($G28&amp;"-"&amp;I$3&amp;"-"&amp;"1",'Compr. Q. - Online Banking'!$C:$K,8,FALSE()))</f>
        <v>1</v>
      </c>
      <c r="R28" s="60">
        <f t="shared" si="6"/>
        <v>1</v>
      </c>
      <c r="S28" s="60">
        <f t="shared" si="7"/>
        <v>1</v>
      </c>
      <c r="T28" s="60">
        <f t="shared" si="8"/>
        <v>1</v>
      </c>
      <c r="U28" s="61" t="str">
        <f>VLOOKUP($B28&amp;"-"&amp;$F28,'dataset cleaned'!$A:$BK,$H$2-2+U$2*3,FALSE())</f>
        <v>Availability of service,Integrity of account data</v>
      </c>
      <c r="V28" s="60"/>
      <c r="W28" s="60">
        <f>IF(ISNUMBER(SEARCH(IF($D28="Tabular",VLOOKUP($G28&amp;"-"&amp;U$3&amp;"-"&amp;W$2,'Compr. Q. - Online Banking'!$C:$I,7,FALSE()),VLOOKUP($G28&amp;"-"&amp;U$3&amp;"-"&amp;W$2,'Compr. Q. - Online Banking'!$C:$I,5,FALSE())), U28)),1,0)</f>
        <v>1</v>
      </c>
      <c r="X28" s="60">
        <f>IF(ISNUMBER(SEARCH(IF($D28="Tabular",VLOOKUP($G28&amp;"-"&amp;U$3&amp;"-"&amp;X$2,'Compr. Q. - Online Banking'!$C:$I,7,FALSE()),VLOOKUP($G28&amp;"-"&amp;U$3&amp;"-"&amp;X$2,'Compr. Q. - Online Banking'!$C:$I,5,FALSE())), U28)),1,0)</f>
        <v>1</v>
      </c>
      <c r="Y28" s="60">
        <f>IF(ISNUMBER(SEARCH(IF($D28="Tabular",VLOOKUP($G28&amp;"-"&amp;U$3&amp;"-"&amp;Y$2,'Compr. Q. - Online Banking'!$C:$I,7,FALSE()),VLOOKUP($G28&amp;"-"&amp;U$3&amp;"-"&amp;Y$2,'Compr. Q. - Online Banking'!$C:$I,5,FALSE())), U28)),1,0)</f>
        <v>0</v>
      </c>
      <c r="Z28" s="60">
        <f>IF(ISNUMBER(SEARCH(IF($D28="Tabular",VLOOKUP($G28&amp;"-"&amp;U$3&amp;"-"&amp;Z$2,'Compr. Q. - Online Banking'!$C:$I,7,FALSE()),VLOOKUP($G28&amp;"-"&amp;U$3&amp;"-"&amp;Z$2,'Compr. Q. - Online Banking'!$C:$I,5,FALSE())), U28)),1,0)</f>
        <v>0</v>
      </c>
      <c r="AA28" s="60">
        <f t="shared" si="9"/>
        <v>2</v>
      </c>
      <c r="AB28" s="60">
        <f t="shared" si="10"/>
        <v>2</v>
      </c>
      <c r="AC28" s="60">
        <f>IF($D28="Tabular",VLOOKUP($G28&amp;"-"&amp;U$3&amp;"-"&amp;"1",'Compr. Q. - Online Banking'!$C:$K,9,FALSE()),VLOOKUP($G28&amp;"-"&amp;U$3&amp;"-"&amp;"1",'Compr. Q. - Online Banking'!$C:$K,8,FALSE()))</f>
        <v>2</v>
      </c>
      <c r="AD28" s="60">
        <f t="shared" si="11"/>
        <v>1</v>
      </c>
      <c r="AE28" s="60">
        <f t="shared" si="12"/>
        <v>1</v>
      </c>
      <c r="AF28" s="60">
        <f t="shared" si="13"/>
        <v>1</v>
      </c>
      <c r="AG28" s="61" t="str">
        <f>VLOOKUP($B28&amp;"-"&amp;$F28,'dataset cleaned'!$A:$BK,$H$2-2+AG$2*3,FALSE())</f>
        <v>Conduct regular searches for fake apps,Regularly inform customers about security best practices,Strengthen authentication of transaction in web application</v>
      </c>
      <c r="AH28" s="61" t="s">
        <v>1204</v>
      </c>
      <c r="AI28" s="60">
        <f>IF(ISNUMBER(SEARCH(IF($D28="Tabular",VLOOKUP($G28&amp;"-"&amp;AG$3&amp;"-"&amp;AI$2,'Compr. Q. - Online Banking'!$C:$I,7,FALSE()),VLOOKUP($G28&amp;"-"&amp;AG$3&amp;"-"&amp;AI$2,'Compr. Q. - Online Banking'!$C:$I,5,FALSE())), AG28)),1,0)</f>
        <v>1</v>
      </c>
      <c r="AJ28" s="60">
        <f>IF(ISNUMBER(SEARCH(IF($D28="Tabular",VLOOKUP($G28&amp;"-"&amp;AG$3&amp;"-"&amp;AJ$2,'Compr. Q. - Online Banking'!$C:$I,7,FALSE()),VLOOKUP($G28&amp;"-"&amp;AG$3&amp;"-"&amp;AJ$2,'Compr. Q. - Online Banking'!$C:$I,5,FALSE())), AG28)),1,0)</f>
        <v>1</v>
      </c>
      <c r="AK28" s="60">
        <f>IF(ISNUMBER(SEARCH(IF($D28="Tabular",VLOOKUP($G28&amp;"-"&amp;AG$3&amp;"-"&amp;AK$2,'Compr. Q. - Online Banking'!$C:$I,7,FALSE()),VLOOKUP($G28&amp;"-"&amp;AG$3&amp;"-"&amp;AK$2,'Compr. Q. - Online Banking'!$C:$I,5,FALSE())), AG28)),1,0)</f>
        <v>1</v>
      </c>
      <c r="AL28" s="60">
        <f>IF(ISNUMBER(SEARCH(IF($D28="Tabular",VLOOKUP($G28&amp;"-"&amp;AG$3&amp;"-"&amp;AL$2,'Compr. Q. - Online Banking'!$C:$I,7,FALSE()),VLOOKUP($G28&amp;"-"&amp;AG$3&amp;"-"&amp;AL$2,'Compr. Q. - Online Banking'!$C:$I,5,FALSE())), AG28)),1,0)</f>
        <v>0</v>
      </c>
      <c r="AM28" s="60">
        <f t="shared" si="14"/>
        <v>3</v>
      </c>
      <c r="AN28" s="60">
        <f t="shared" si="15"/>
        <v>3</v>
      </c>
      <c r="AO28" s="60">
        <f>IF($D28="Tabular",VLOOKUP($G28&amp;"-"&amp;AG$3&amp;"-"&amp;"1",'Compr. Q. - Online Banking'!$C:$K,9,FALSE()),VLOOKUP($G28&amp;"-"&amp;AG$3&amp;"-"&amp;"1",'Compr. Q. - Online Banking'!$C:$K,8,FALSE()))</f>
        <v>3</v>
      </c>
      <c r="AP28" s="60">
        <f t="shared" si="16"/>
        <v>1</v>
      </c>
      <c r="AQ28" s="60">
        <f t="shared" si="17"/>
        <v>1</v>
      </c>
      <c r="AR28" s="60">
        <f t="shared" si="18"/>
        <v>1</v>
      </c>
      <c r="AS28" s="61" t="str">
        <f>VLOOKUP($B28&amp;"-"&amp;$F28,'dataset cleaned'!$A:$BK,$H$2-2+AS$2*3,FALSE())</f>
        <v>Unauthorized access to customer account via web application</v>
      </c>
      <c r="AT28" s="60" t="s">
        <v>1131</v>
      </c>
      <c r="AU28" s="60">
        <f>IF(ISNUMBER(SEARCH(IF($D28="Tabular",VLOOKUP($G28&amp;"-"&amp;AS$3&amp;"-"&amp;AU$2,'Compr. Q. - Online Banking'!$C:$I,7,FALSE()),VLOOKUP($G28&amp;"-"&amp;AS$3&amp;"-"&amp;AU$2,'Compr. Q. - Online Banking'!$C:$I,5,FALSE())), AS28)),1,0)</f>
        <v>0</v>
      </c>
      <c r="AV28" s="60">
        <f>IF(ISNUMBER(SEARCH(IF($D28="Tabular",VLOOKUP($G28&amp;"-"&amp;AS$3&amp;"-"&amp;AV$2,'Compr. Q. - Online Banking'!$C:$I,7,FALSE()),VLOOKUP($G28&amp;"-"&amp;AS$3&amp;"-"&amp;AV$2,'Compr. Q. - Online Banking'!$C:$I,5,FALSE())), AS28)),1,0)</f>
        <v>0</v>
      </c>
      <c r="AW28" s="60">
        <f>IF(ISNUMBER(SEARCH(IF($D28="Tabular",VLOOKUP($G28&amp;"-"&amp;AS$3&amp;"-"&amp;AW$2,'Compr. Q. - Online Banking'!$C:$I,7,FALSE()),VLOOKUP($G28&amp;"-"&amp;AS$3&amp;"-"&amp;AW$2,'Compr. Q. - Online Banking'!$C:$I,5,FALSE())), AS28)),1,0)</f>
        <v>0</v>
      </c>
      <c r="AX28" s="60">
        <f>IF(ISNUMBER(SEARCH(IF($D28="Tabular",VLOOKUP($G28&amp;"-"&amp;AS$3&amp;"-"&amp;AX$2,'Compr. Q. - Online Banking'!$C:$I,7,FALSE()),VLOOKUP($G28&amp;"-"&amp;AS$3&amp;"-"&amp;AX$2,'Compr. Q. - Online Banking'!$C:$I,5,FALSE())), AS28)),1,0)</f>
        <v>0</v>
      </c>
      <c r="AY28" s="60">
        <f t="shared" si="19"/>
        <v>0</v>
      </c>
      <c r="AZ28" s="60">
        <f t="shared" si="20"/>
        <v>1</v>
      </c>
      <c r="BA28" s="60">
        <f>IF($D28="Tabular",VLOOKUP($G28&amp;"-"&amp;AS$3&amp;"-"&amp;"1",'Compr. Q. - Online Banking'!$C:$K,9,FALSE()),VLOOKUP($G28&amp;"-"&amp;AS$3&amp;"-"&amp;"1",'Compr. Q. - Online Banking'!$C:$K,8,FALSE()))</f>
        <v>1</v>
      </c>
      <c r="BB28" s="60">
        <f t="shared" si="21"/>
        <v>0</v>
      </c>
      <c r="BC28" s="60">
        <f t="shared" si="22"/>
        <v>0</v>
      </c>
      <c r="BD28" s="60">
        <f t="shared" si="23"/>
        <v>0</v>
      </c>
      <c r="BE28" s="61" t="str">
        <f>VLOOKUP($B28&amp;"-"&amp;$F28,'dataset cleaned'!$A:$BK,$H$2-2+BE$2*3,FALSE())</f>
        <v>Online banking service goes down,Unauthorized transaction via web application</v>
      </c>
      <c r="BF28" s="61"/>
      <c r="BG28" s="60">
        <f>IF(ISNUMBER(SEARCH(IF($D28="Tabular",VLOOKUP($G28&amp;"-"&amp;BE$3&amp;"-"&amp;BG$2,'Compr. Q. - Online Banking'!$C:$I,7,FALSE()),VLOOKUP($G28&amp;"-"&amp;BE$3&amp;"-"&amp;BG$2,'Compr. Q. - Online Banking'!$C:$I,5,FALSE())), BE28)),1,0)</f>
        <v>1</v>
      </c>
      <c r="BH28" s="60">
        <f>IF(ISNUMBER(SEARCH(IF($D28="Tabular",VLOOKUP($G28&amp;"-"&amp;BE$3&amp;"-"&amp;BH$2,'Compr. Q. - Online Banking'!$C:$I,7,FALSE()),VLOOKUP($G28&amp;"-"&amp;BE$3&amp;"-"&amp;BH$2,'Compr. Q. - Online Banking'!$C:$I,5,FALSE())), BE28)),1,0)</f>
        <v>1</v>
      </c>
      <c r="BI28" s="60">
        <f>IF(ISNUMBER(SEARCH(IF($D28="Tabular",VLOOKUP($G28&amp;"-"&amp;BE$3&amp;"-"&amp;BI$2,'Compr. Q. - Online Banking'!$C:$I,7,FALSE()),VLOOKUP($G28&amp;"-"&amp;BE$3&amp;"-"&amp;BI$2,'Compr. Q. - Online Banking'!$C:$I,5,FALSE())), BE28)),1,0)</f>
        <v>0</v>
      </c>
      <c r="BJ28" s="60">
        <f>IF(ISNUMBER(SEARCH(IF($D28="Tabular",VLOOKUP($G28&amp;"-"&amp;BE$3&amp;"-"&amp;BJ$2,'Compr. Q. - Online Banking'!$C:$I,7,FALSE()),VLOOKUP($G28&amp;"-"&amp;BE$3&amp;"-"&amp;BJ$2,'Compr. Q. - Online Banking'!$C:$I,5,FALSE())), BE28)),1,0)</f>
        <v>0</v>
      </c>
      <c r="BK28" s="60">
        <f t="shared" si="24"/>
        <v>2</v>
      </c>
      <c r="BL28" s="60">
        <f t="shared" si="25"/>
        <v>2</v>
      </c>
      <c r="BM28" s="60">
        <f>IF($D28="Tabular",VLOOKUP($G28&amp;"-"&amp;BE$3&amp;"-"&amp;"1",'Compr. Q. - Online Banking'!$C:$K,9,FALSE()),VLOOKUP($G28&amp;"-"&amp;BE$3&amp;"-"&amp;"1",'Compr. Q. - Online Banking'!$C:$K,8,FALSE()))</f>
        <v>2</v>
      </c>
      <c r="BN28" s="60">
        <f t="shared" si="26"/>
        <v>1</v>
      </c>
      <c r="BO28" s="60">
        <f t="shared" si="27"/>
        <v>1</v>
      </c>
      <c r="BP28" s="60">
        <f t="shared" si="28"/>
        <v>1</v>
      </c>
      <c r="BQ28" s="61" t="str">
        <f>VLOOKUP($B28&amp;"-"&amp;$F28,'dataset cleaned'!$A:$BK,$H$2-2+BQ$2*3,FALSE())</f>
        <v>Unauthorized transaction via Poste App</v>
      </c>
      <c r="BR28" s="60" t="s">
        <v>1131</v>
      </c>
      <c r="BS28" s="60">
        <f>IF(ISNUMBER(SEARCH(IF($D28="Tabular",VLOOKUP($G28&amp;"-"&amp;BQ$3&amp;"-"&amp;BS$2,'Compr. Q. - Online Banking'!$C:$I,7,FALSE()),VLOOKUP($G28&amp;"-"&amp;BQ$3&amp;"-"&amp;BS$2,'Compr. Q. - Online Banking'!$C:$I,5,FALSE())), BQ28)),1,0)</f>
        <v>0</v>
      </c>
      <c r="BT28" s="60">
        <f>IF(ISNUMBER(SEARCH(IF($D28="Tabular",VLOOKUP($G28&amp;"-"&amp;BQ$3&amp;"-"&amp;BT$2,'Compr. Q. - Online Banking'!$C:$I,7,FALSE()),VLOOKUP($G28&amp;"-"&amp;BQ$3&amp;"-"&amp;BT$2,'Compr. Q. - Online Banking'!$C:$I,5,FALSE())), BQ28)),1,0)</f>
        <v>0</v>
      </c>
      <c r="BU28" s="60">
        <f>IF(ISNUMBER(SEARCH(IF($D28="Tabular",VLOOKUP($G28&amp;"-"&amp;BQ$3&amp;"-"&amp;BU$2,'Compr. Q. - Online Banking'!$C:$I,7,FALSE()),VLOOKUP($G28&amp;"-"&amp;BQ$3&amp;"-"&amp;BU$2,'Compr. Q. - Online Banking'!$C:$I,5,FALSE())), BQ28)),1,0)</f>
        <v>0</v>
      </c>
      <c r="BV28" s="60">
        <f>IF(ISNUMBER(SEARCH(IF($D28="Tabular",VLOOKUP($G28&amp;"-"&amp;BQ$3&amp;"-"&amp;BV$2,'Compr. Q. - Online Banking'!$C:$I,7,FALSE()),VLOOKUP($G28&amp;"-"&amp;BQ$3&amp;"-"&amp;BV$2,'Compr. Q. - Online Banking'!$C:$I,5,FALSE())), BQ28)),1,0)</f>
        <v>0</v>
      </c>
      <c r="BW28" s="60">
        <f t="shared" si="29"/>
        <v>0</v>
      </c>
      <c r="BX28" s="60">
        <f t="shared" si="30"/>
        <v>1</v>
      </c>
      <c r="BY28" s="60">
        <f>IF($D28="Tabular",VLOOKUP($G28&amp;"-"&amp;BQ$3&amp;"-"&amp;"1",'Compr. Q. - Online Banking'!$C:$K,9,FALSE()),VLOOKUP($G28&amp;"-"&amp;BQ$3&amp;"-"&amp;"1",'Compr. Q. - Online Banking'!$C:$K,8,FALSE()))</f>
        <v>1</v>
      </c>
      <c r="BZ28" s="60">
        <f t="shared" si="31"/>
        <v>0</v>
      </c>
      <c r="CA28" s="60">
        <f t="shared" si="32"/>
        <v>0</v>
      </c>
      <c r="CB28" s="60">
        <f t="shared" si="33"/>
        <v>0</v>
      </c>
    </row>
    <row r="29" spans="1:80" ht="34" x14ac:dyDescent="0.2">
      <c r="A29" s="60" t="str">
        <f t="shared" si="0"/>
        <v>R_3NxPxxI1kSXnXiG-P1</v>
      </c>
      <c r="B29" s="60" t="s">
        <v>1010</v>
      </c>
      <c r="C29" s="60" t="str">
        <f>VLOOKUP($B29,'raw data'!$A:$JI,268,FALSE())</f>
        <v>UML-G1</v>
      </c>
      <c r="D29" s="60" t="str">
        <f t="shared" si="1"/>
        <v>UML</v>
      </c>
      <c r="E29" s="60" t="str">
        <f t="shared" si="2"/>
        <v>G1</v>
      </c>
      <c r="F29" s="60" t="s">
        <v>534</v>
      </c>
      <c r="G29" s="60" t="str">
        <f t="shared" si="3"/>
        <v>G1</v>
      </c>
      <c r="H29" s="62">
        <f>VLOOKUP($B29&amp;"-"&amp;$F29,'dataset cleaned'!$A:$BK,H$2,FALSE())/60</f>
        <v>9.626616666666667</v>
      </c>
      <c r="I29" s="61" t="str">
        <f>VLOOKUP($B29&amp;"-"&amp;$F29,'dataset cleaned'!$A:$BK,$H$2-2+I$2*3,FALSE())</f>
        <v>Online banking service goes down,Web-application goes down</v>
      </c>
      <c r="J29" s="60" t="s">
        <v>1129</v>
      </c>
      <c r="K29" s="60">
        <f>IF(ISNUMBER(SEARCH(IF($D29="Tabular",VLOOKUP($G29&amp;"-"&amp;I$3&amp;"-"&amp;K$2,'Compr. Q. - Online Banking'!$C:$I,7,FALSE()),VLOOKUP($G29&amp;"-"&amp;I$3&amp;"-"&amp;K$2,'Compr. Q. - Online Banking'!$C:$I,5,FALSE())), I29)),1,0)</f>
        <v>0</v>
      </c>
      <c r="L29" s="60">
        <f>IF(ISNUMBER(SEARCH(IF($D29="Tabular",VLOOKUP($G29&amp;"-"&amp;I$3&amp;"-"&amp;L$2,'Compr. Q. - Online Banking'!$C:$I,7,FALSE()),VLOOKUP($G29&amp;"-"&amp;I$3&amp;"-"&amp;L$2,'Compr. Q. - Online Banking'!$C:$I,5,FALSE())), I29)),1,0)</f>
        <v>0</v>
      </c>
      <c r="M29" s="60">
        <f>IF(ISNUMBER(SEARCH(IF($D29="Tabular",VLOOKUP($G29&amp;"-"&amp;I$3&amp;"-"&amp;M$2,'Compr. Q. - Online Banking'!$C:$I,7,FALSE()),VLOOKUP($G29&amp;"-"&amp;I$3&amp;"-"&amp;M$2,'Compr. Q. - Online Banking'!$C:$I,5,FALSE())), I29)),1,0)</f>
        <v>0</v>
      </c>
      <c r="N29" s="60">
        <f>IF(ISNUMBER(SEARCH(IF($D29="Tabular",VLOOKUP($G29&amp;"-"&amp;I$3&amp;"-"&amp;N$2,'Compr. Q. - Online Banking'!$C:$I,7,FALSE()),VLOOKUP($G29&amp;"-"&amp;I$3&amp;"-"&amp;N$2,'Compr. Q. - Online Banking'!$C:$I,5,FALSE())), I29)),1,0)</f>
        <v>0</v>
      </c>
      <c r="O29" s="60">
        <f t="shared" si="4"/>
        <v>0</v>
      </c>
      <c r="P29" s="60">
        <f t="shared" si="5"/>
        <v>2</v>
      </c>
      <c r="Q29" s="60">
        <f>IF($D29="Tabular",VLOOKUP($G29&amp;"-"&amp;I$3&amp;"-"&amp;"1",'Compr. Q. - Online Banking'!$C:$K,9,FALSE()),VLOOKUP($G29&amp;"-"&amp;I$3&amp;"-"&amp;"1",'Compr. Q. - Online Banking'!$C:$K,8,FALSE()))</f>
        <v>1</v>
      </c>
      <c r="R29" s="60">
        <f t="shared" si="6"/>
        <v>0</v>
      </c>
      <c r="S29" s="60">
        <f t="shared" si="7"/>
        <v>0</v>
      </c>
      <c r="T29" s="60">
        <f t="shared" si="8"/>
        <v>0</v>
      </c>
      <c r="U29" s="61" t="str">
        <f>VLOOKUP($B29&amp;"-"&amp;$F29,'dataset cleaned'!$A:$BK,$H$2-2+U$2*3,FALSE())</f>
        <v>Availability of service,Integrity of account data</v>
      </c>
      <c r="V29" s="60"/>
      <c r="W29" s="60">
        <f>IF(ISNUMBER(SEARCH(IF($D29="Tabular",VLOOKUP($G29&amp;"-"&amp;U$3&amp;"-"&amp;W$2,'Compr. Q. - Online Banking'!$C:$I,7,FALSE()),VLOOKUP($G29&amp;"-"&amp;U$3&amp;"-"&amp;W$2,'Compr. Q. - Online Banking'!$C:$I,5,FALSE())), U29)),1,0)</f>
        <v>1</v>
      </c>
      <c r="X29" s="60">
        <f>IF(ISNUMBER(SEARCH(IF($D29="Tabular",VLOOKUP($G29&amp;"-"&amp;U$3&amp;"-"&amp;X$2,'Compr. Q. - Online Banking'!$C:$I,7,FALSE()),VLOOKUP($G29&amp;"-"&amp;U$3&amp;"-"&amp;X$2,'Compr. Q. - Online Banking'!$C:$I,5,FALSE())), U29)),1,0)</f>
        <v>1</v>
      </c>
      <c r="Y29" s="60">
        <f>IF(ISNUMBER(SEARCH(IF($D29="Tabular",VLOOKUP($G29&amp;"-"&amp;U$3&amp;"-"&amp;Y$2,'Compr. Q. - Online Banking'!$C:$I,7,FALSE()),VLOOKUP($G29&amp;"-"&amp;U$3&amp;"-"&amp;Y$2,'Compr. Q. - Online Banking'!$C:$I,5,FALSE())), U29)),1,0)</f>
        <v>0</v>
      </c>
      <c r="Z29" s="60">
        <f>IF(ISNUMBER(SEARCH(IF($D29="Tabular",VLOOKUP($G29&amp;"-"&amp;U$3&amp;"-"&amp;Z$2,'Compr. Q. - Online Banking'!$C:$I,7,FALSE()),VLOOKUP($G29&amp;"-"&amp;U$3&amp;"-"&amp;Z$2,'Compr. Q. - Online Banking'!$C:$I,5,FALSE())), U29)),1,0)</f>
        <v>0</v>
      </c>
      <c r="AA29" s="60">
        <f t="shared" si="9"/>
        <v>2</v>
      </c>
      <c r="AB29" s="60">
        <f t="shared" si="10"/>
        <v>2</v>
      </c>
      <c r="AC29" s="60">
        <f>IF($D29="Tabular",VLOOKUP($G29&amp;"-"&amp;U$3&amp;"-"&amp;"1",'Compr. Q. - Online Banking'!$C:$K,9,FALSE()),VLOOKUP($G29&amp;"-"&amp;U$3&amp;"-"&amp;"1",'Compr. Q. - Online Banking'!$C:$K,8,FALSE()))</f>
        <v>2</v>
      </c>
      <c r="AD29" s="60">
        <f t="shared" si="11"/>
        <v>1</v>
      </c>
      <c r="AE29" s="60">
        <f t="shared" si="12"/>
        <v>1</v>
      </c>
      <c r="AF29" s="60">
        <f t="shared" si="13"/>
        <v>1</v>
      </c>
      <c r="AG29" s="61" t="str">
        <f>VLOOKUP($B29&amp;"-"&amp;$F29,'dataset cleaned'!$A:$BK,$H$2-2+AG$2*3,FALSE())</f>
        <v>Conduct regular searches for fake apps,Regularly inform customers about security best practices</v>
      </c>
      <c r="AH29" s="60" t="s">
        <v>1204</v>
      </c>
      <c r="AI29" s="60">
        <f>IF(ISNUMBER(SEARCH(IF($D29="Tabular",VLOOKUP($G29&amp;"-"&amp;AG$3&amp;"-"&amp;AI$2,'Compr. Q. - Online Banking'!$C:$I,7,FALSE()),VLOOKUP($G29&amp;"-"&amp;AG$3&amp;"-"&amp;AI$2,'Compr. Q. - Online Banking'!$C:$I,5,FALSE())), AG29)),1,0)</f>
        <v>1</v>
      </c>
      <c r="AJ29" s="60">
        <f>IF(ISNUMBER(SEARCH(IF($D29="Tabular",VLOOKUP($G29&amp;"-"&amp;AG$3&amp;"-"&amp;AJ$2,'Compr. Q. - Online Banking'!$C:$I,7,FALSE()),VLOOKUP($G29&amp;"-"&amp;AG$3&amp;"-"&amp;AJ$2,'Compr. Q. - Online Banking'!$C:$I,5,FALSE())), AG29)),1,0)</f>
        <v>0</v>
      </c>
      <c r="AK29" s="60">
        <f>IF(ISNUMBER(SEARCH(IF($D29="Tabular",VLOOKUP($G29&amp;"-"&amp;AG$3&amp;"-"&amp;AK$2,'Compr. Q. - Online Banking'!$C:$I,7,FALSE()),VLOOKUP($G29&amp;"-"&amp;AG$3&amp;"-"&amp;AK$2,'Compr. Q. - Online Banking'!$C:$I,5,FALSE())), AG29)),1,0)</f>
        <v>1</v>
      </c>
      <c r="AL29" s="60">
        <f>IF(ISNUMBER(SEARCH(IF($D29="Tabular",VLOOKUP($G29&amp;"-"&amp;AG$3&amp;"-"&amp;AL$2,'Compr. Q. - Online Banking'!$C:$I,7,FALSE()),VLOOKUP($G29&amp;"-"&amp;AG$3&amp;"-"&amp;AL$2,'Compr. Q. - Online Banking'!$C:$I,5,FALSE())), AG29)),1,0)</f>
        <v>0</v>
      </c>
      <c r="AM29" s="60">
        <f t="shared" si="14"/>
        <v>2</v>
      </c>
      <c r="AN29" s="60">
        <f t="shared" si="15"/>
        <v>2</v>
      </c>
      <c r="AO29" s="60">
        <f>IF($D29="Tabular",VLOOKUP($G29&amp;"-"&amp;AG$3&amp;"-"&amp;"1",'Compr. Q. - Online Banking'!$C:$K,9,FALSE()),VLOOKUP($G29&amp;"-"&amp;AG$3&amp;"-"&amp;"1",'Compr. Q. - Online Banking'!$C:$K,8,FALSE()))</f>
        <v>3</v>
      </c>
      <c r="AP29" s="60">
        <f t="shared" si="16"/>
        <v>1</v>
      </c>
      <c r="AQ29" s="60">
        <f t="shared" si="17"/>
        <v>0.66666666666666663</v>
      </c>
      <c r="AR29" s="60">
        <f t="shared" si="18"/>
        <v>0.8</v>
      </c>
      <c r="AS29" s="60" t="str">
        <f>VLOOKUP($B29&amp;"-"&amp;$F29,'dataset cleaned'!$A:$BK,$H$2-2+AS$2*3,FALSE())</f>
        <v>Severe</v>
      </c>
      <c r="AT29" s="60"/>
      <c r="AU29" s="60">
        <f>IF(ISNUMBER(SEARCH(IF($D29="Tabular",VLOOKUP($G29&amp;"-"&amp;AS$3&amp;"-"&amp;AU$2,'Compr. Q. - Online Banking'!$C:$I,7,FALSE()),VLOOKUP($G29&amp;"-"&amp;AS$3&amp;"-"&amp;AU$2,'Compr. Q. - Online Banking'!$C:$I,5,FALSE())), AS29)),1,0)</f>
        <v>1</v>
      </c>
      <c r="AV29" s="60">
        <f>IF(ISNUMBER(SEARCH(IF($D29="Tabular",VLOOKUP($G29&amp;"-"&amp;AS$3&amp;"-"&amp;AV$2,'Compr. Q. - Online Banking'!$C:$I,7,FALSE()),VLOOKUP($G29&amp;"-"&amp;AS$3&amp;"-"&amp;AV$2,'Compr. Q. - Online Banking'!$C:$I,5,FALSE())), AS29)),1,0)</f>
        <v>0</v>
      </c>
      <c r="AW29" s="60">
        <f>IF(ISNUMBER(SEARCH(IF($D29="Tabular",VLOOKUP($G29&amp;"-"&amp;AS$3&amp;"-"&amp;AW$2,'Compr. Q. - Online Banking'!$C:$I,7,FALSE()),VLOOKUP($G29&amp;"-"&amp;AS$3&amp;"-"&amp;AW$2,'Compr. Q. - Online Banking'!$C:$I,5,FALSE())), AS29)),1,0)</f>
        <v>0</v>
      </c>
      <c r="AX29" s="60">
        <f>IF(ISNUMBER(SEARCH(IF($D29="Tabular",VLOOKUP($G29&amp;"-"&amp;AS$3&amp;"-"&amp;AX$2,'Compr. Q. - Online Banking'!$C:$I,7,FALSE()),VLOOKUP($G29&amp;"-"&amp;AS$3&amp;"-"&amp;AX$2,'Compr. Q. - Online Banking'!$C:$I,5,FALSE())), AS29)),1,0)</f>
        <v>0</v>
      </c>
      <c r="AY29" s="60">
        <f t="shared" si="19"/>
        <v>1</v>
      </c>
      <c r="AZ29" s="60">
        <f t="shared" si="20"/>
        <v>1</v>
      </c>
      <c r="BA29" s="60">
        <f>IF($D29="Tabular",VLOOKUP($G29&amp;"-"&amp;AS$3&amp;"-"&amp;"1",'Compr. Q. - Online Banking'!$C:$K,9,FALSE()),VLOOKUP($G29&amp;"-"&amp;AS$3&amp;"-"&amp;"1",'Compr. Q. - Online Banking'!$C:$K,8,FALSE()))</f>
        <v>1</v>
      </c>
      <c r="BB29" s="60">
        <f t="shared" si="21"/>
        <v>1</v>
      </c>
      <c r="BC29" s="60">
        <f t="shared" si="22"/>
        <v>1</v>
      </c>
      <c r="BD29" s="60">
        <f t="shared" si="23"/>
        <v>1</v>
      </c>
      <c r="BE29" s="60" t="str">
        <f>VLOOKUP($B29&amp;"-"&amp;$F29,'dataset cleaned'!$A:$BK,$H$2-2+BE$2*3,FALSE())</f>
        <v>Online banking service goes down,Unauthorized transaction via web application</v>
      </c>
      <c r="BF29" s="60"/>
      <c r="BG29" s="60">
        <f>IF(ISNUMBER(SEARCH(IF($D29="Tabular",VLOOKUP($G29&amp;"-"&amp;BE$3&amp;"-"&amp;BG$2,'Compr. Q. - Online Banking'!$C:$I,7,FALSE()),VLOOKUP($G29&amp;"-"&amp;BE$3&amp;"-"&amp;BG$2,'Compr. Q. - Online Banking'!$C:$I,5,FALSE())), BE29)),1,0)</f>
        <v>1</v>
      </c>
      <c r="BH29" s="60">
        <f>IF(ISNUMBER(SEARCH(IF($D29="Tabular",VLOOKUP($G29&amp;"-"&amp;BE$3&amp;"-"&amp;BH$2,'Compr. Q. - Online Banking'!$C:$I,7,FALSE()),VLOOKUP($G29&amp;"-"&amp;BE$3&amp;"-"&amp;BH$2,'Compr. Q. - Online Banking'!$C:$I,5,FALSE())), BE29)),1,0)</f>
        <v>1</v>
      </c>
      <c r="BI29" s="60">
        <f>IF(ISNUMBER(SEARCH(IF($D29="Tabular",VLOOKUP($G29&amp;"-"&amp;BE$3&amp;"-"&amp;BI$2,'Compr. Q. - Online Banking'!$C:$I,7,FALSE()),VLOOKUP($G29&amp;"-"&amp;BE$3&amp;"-"&amp;BI$2,'Compr. Q. - Online Banking'!$C:$I,5,FALSE())), BE29)),1,0)</f>
        <v>0</v>
      </c>
      <c r="BJ29" s="60">
        <f>IF(ISNUMBER(SEARCH(IF($D29="Tabular",VLOOKUP($G29&amp;"-"&amp;BE$3&amp;"-"&amp;BJ$2,'Compr. Q. - Online Banking'!$C:$I,7,FALSE()),VLOOKUP($G29&amp;"-"&amp;BE$3&amp;"-"&amp;BJ$2,'Compr. Q. - Online Banking'!$C:$I,5,FALSE())), BE29)),1,0)</f>
        <v>0</v>
      </c>
      <c r="BK29" s="60">
        <f t="shared" si="24"/>
        <v>2</v>
      </c>
      <c r="BL29" s="60">
        <f t="shared" si="25"/>
        <v>2</v>
      </c>
      <c r="BM29" s="60">
        <f>IF($D29="Tabular",VLOOKUP($G29&amp;"-"&amp;BE$3&amp;"-"&amp;"1",'Compr. Q. - Online Banking'!$C:$K,9,FALSE()),VLOOKUP($G29&amp;"-"&amp;BE$3&amp;"-"&amp;"1",'Compr. Q. - Online Banking'!$C:$K,8,FALSE()))</f>
        <v>2</v>
      </c>
      <c r="BN29" s="60">
        <f t="shared" si="26"/>
        <v>1</v>
      </c>
      <c r="BO29" s="60">
        <f t="shared" si="27"/>
        <v>1</v>
      </c>
      <c r="BP29" s="60">
        <f t="shared" si="28"/>
        <v>1</v>
      </c>
      <c r="BQ29" s="61" t="str">
        <f>VLOOKUP($B29&amp;"-"&amp;$F29,'dataset cleaned'!$A:$BK,$H$2-2+BQ$2*3,FALSE())</f>
        <v>Minor</v>
      </c>
      <c r="BR29" s="60"/>
      <c r="BS29" s="60">
        <f>IF(ISNUMBER(SEARCH(IF($D29="Tabular",VLOOKUP($G29&amp;"-"&amp;BQ$3&amp;"-"&amp;BS$2,'Compr. Q. - Online Banking'!$C:$I,7,FALSE()),VLOOKUP($G29&amp;"-"&amp;BQ$3&amp;"-"&amp;BS$2,'Compr. Q. - Online Banking'!$C:$I,5,FALSE())), BQ29)),1,0)</f>
        <v>1</v>
      </c>
      <c r="BT29" s="60">
        <f>IF(ISNUMBER(SEARCH(IF($D29="Tabular",VLOOKUP($G29&amp;"-"&amp;BQ$3&amp;"-"&amp;BT$2,'Compr. Q. - Online Banking'!$C:$I,7,FALSE()),VLOOKUP($G29&amp;"-"&amp;BQ$3&amp;"-"&amp;BT$2,'Compr. Q. - Online Banking'!$C:$I,5,FALSE())), BQ29)),1,0)</f>
        <v>0</v>
      </c>
      <c r="BU29" s="60">
        <f>IF(ISNUMBER(SEARCH(IF($D29="Tabular",VLOOKUP($G29&amp;"-"&amp;BQ$3&amp;"-"&amp;BU$2,'Compr. Q. - Online Banking'!$C:$I,7,FALSE()),VLOOKUP($G29&amp;"-"&amp;BQ$3&amp;"-"&amp;BU$2,'Compr. Q. - Online Banking'!$C:$I,5,FALSE())), BQ29)),1,0)</f>
        <v>0</v>
      </c>
      <c r="BV29" s="60">
        <f>IF(ISNUMBER(SEARCH(IF($D29="Tabular",VLOOKUP($G29&amp;"-"&amp;BQ$3&amp;"-"&amp;BV$2,'Compr. Q. - Online Banking'!$C:$I,7,FALSE()),VLOOKUP($G29&amp;"-"&amp;BQ$3&amp;"-"&amp;BV$2,'Compr. Q. - Online Banking'!$C:$I,5,FALSE())), BQ29)),1,0)</f>
        <v>0</v>
      </c>
      <c r="BW29" s="60">
        <f t="shared" si="29"/>
        <v>1</v>
      </c>
      <c r="BX29" s="60">
        <f t="shared" si="30"/>
        <v>1</v>
      </c>
      <c r="BY29" s="60">
        <f>IF($D29="Tabular",VLOOKUP($G29&amp;"-"&amp;BQ$3&amp;"-"&amp;"1",'Compr. Q. - Online Banking'!$C:$K,9,FALSE()),VLOOKUP($G29&amp;"-"&amp;BQ$3&amp;"-"&amp;"1",'Compr. Q. - Online Banking'!$C:$K,8,FALSE()))</f>
        <v>1</v>
      </c>
      <c r="BZ29" s="60">
        <f t="shared" si="31"/>
        <v>1</v>
      </c>
      <c r="CA29" s="60">
        <f t="shared" si="32"/>
        <v>1</v>
      </c>
      <c r="CB29" s="60">
        <f t="shared" si="33"/>
        <v>1</v>
      </c>
    </row>
    <row r="30" spans="1:80" ht="51" x14ac:dyDescent="0.2">
      <c r="A30" s="60" t="str">
        <f t="shared" si="0"/>
        <v>R_1etNqGXLuAX9upn-P1</v>
      </c>
      <c r="B30" s="60" t="s">
        <v>850</v>
      </c>
      <c r="C30" s="60" t="str">
        <f>VLOOKUP($B30,'raw data'!$A:$JI,268,FALSE())</f>
        <v>CORAS-G2</v>
      </c>
      <c r="D30" s="60" t="str">
        <f t="shared" si="1"/>
        <v>CORAS</v>
      </c>
      <c r="E30" s="60" t="str">
        <f t="shared" si="2"/>
        <v>G2</v>
      </c>
      <c r="F30" s="60" t="s">
        <v>534</v>
      </c>
      <c r="G30" s="60" t="str">
        <f t="shared" si="3"/>
        <v>G2</v>
      </c>
      <c r="H30" s="62">
        <f>VLOOKUP($B30&amp;"-"&amp;$F30,'dataset cleaned'!$A:$BK,H$2,FALSE())/60</f>
        <v>12.389266666666666</v>
      </c>
      <c r="I30" s="61" t="str">
        <f>VLOOKUP($B30&amp;"-"&amp;$F30,'dataset cleaned'!$A:$BK,$H$2-2+I$2*3,FALSE())</f>
        <v>Lack of mechanisms for authentication of app,Weak malware protection</v>
      </c>
      <c r="J30" s="60"/>
      <c r="K30" s="60">
        <f>IF(ISNUMBER(SEARCH(IF($D30="Tabular",VLOOKUP($G30&amp;"-"&amp;I$3&amp;"-"&amp;K$2,'Compr. Q. - Online Banking'!$C:$I,7,FALSE()),VLOOKUP($G30&amp;"-"&amp;I$3&amp;"-"&amp;K$2,'Compr. Q. - Online Banking'!$C:$I,5,FALSE())), I30)),1,0)</f>
        <v>1</v>
      </c>
      <c r="L30" s="60">
        <f>IF(ISNUMBER(SEARCH(IF($D30="Tabular",VLOOKUP($G30&amp;"-"&amp;I$3&amp;"-"&amp;L$2,'Compr. Q. - Online Banking'!$C:$I,7,FALSE()),VLOOKUP($G30&amp;"-"&amp;I$3&amp;"-"&amp;L$2,'Compr. Q. - Online Banking'!$C:$I,5,FALSE())), I30)),1,0)</f>
        <v>1</v>
      </c>
      <c r="M30" s="60">
        <f>IF(ISNUMBER(SEARCH(IF($D30="Tabular",VLOOKUP($G30&amp;"-"&amp;I$3&amp;"-"&amp;M$2,'Compr. Q. - Online Banking'!$C:$I,7,FALSE()),VLOOKUP($G30&amp;"-"&amp;I$3&amp;"-"&amp;M$2,'Compr. Q. - Online Banking'!$C:$I,5,FALSE())), I30)),1,0)</f>
        <v>0</v>
      </c>
      <c r="N30" s="60">
        <f>IF(ISNUMBER(SEARCH(IF($D30="Tabular",VLOOKUP($G30&amp;"-"&amp;I$3&amp;"-"&amp;N$2,'Compr. Q. - Online Banking'!$C:$I,7,FALSE()),VLOOKUP($G30&amp;"-"&amp;I$3&amp;"-"&amp;N$2,'Compr. Q. - Online Banking'!$C:$I,5,FALSE())), I30)),1,0)</f>
        <v>0</v>
      </c>
      <c r="O30" s="60">
        <f t="shared" si="4"/>
        <v>2</v>
      </c>
      <c r="P30" s="60">
        <f t="shared" si="5"/>
        <v>2</v>
      </c>
      <c r="Q30" s="60">
        <f>IF($D30="Tabular",VLOOKUP($G30&amp;"-"&amp;I$3&amp;"-"&amp;"1",'Compr. Q. - Online Banking'!$C:$K,9,FALSE()),VLOOKUP($G30&amp;"-"&amp;I$3&amp;"-"&amp;"1",'Compr. Q. - Online Banking'!$C:$K,8,FALSE()))</f>
        <v>2</v>
      </c>
      <c r="R30" s="60">
        <f t="shared" si="6"/>
        <v>1</v>
      </c>
      <c r="S30" s="60">
        <f t="shared" si="7"/>
        <v>1</v>
      </c>
      <c r="T30" s="60">
        <f t="shared" si="8"/>
        <v>1</v>
      </c>
      <c r="U30" s="60" t="str">
        <f>VLOOKUP($B30&amp;"-"&amp;$F30,'dataset cleaned'!$A:$BK,$H$2-2+U$2*3,FALSE())</f>
        <v>Unauthorized access to customer account via fake app,Unauthorized access to customer account via web application,Unauthorized transaction via web application</v>
      </c>
      <c r="V30" s="60"/>
      <c r="W30" s="60">
        <f>IF(ISNUMBER(SEARCH(IF($D30="Tabular",VLOOKUP($G30&amp;"-"&amp;U$3&amp;"-"&amp;W$2,'Compr. Q. - Online Banking'!$C:$I,7,FALSE()),VLOOKUP($G30&amp;"-"&amp;U$3&amp;"-"&amp;W$2,'Compr. Q. - Online Banking'!$C:$I,5,FALSE())), U30)),1,0)</f>
        <v>1</v>
      </c>
      <c r="X30" s="60">
        <f>IF(ISNUMBER(SEARCH(IF($D30="Tabular",VLOOKUP($G30&amp;"-"&amp;U$3&amp;"-"&amp;X$2,'Compr. Q. - Online Banking'!$C:$I,7,FALSE()),VLOOKUP($G30&amp;"-"&amp;U$3&amp;"-"&amp;X$2,'Compr. Q. - Online Banking'!$C:$I,5,FALSE())), U30)),1,0)</f>
        <v>1</v>
      </c>
      <c r="Y30" s="60">
        <f>IF(ISNUMBER(SEARCH(IF($D30="Tabular",VLOOKUP($G30&amp;"-"&amp;U$3&amp;"-"&amp;Y$2,'Compr. Q. - Online Banking'!$C:$I,7,FALSE()),VLOOKUP($G30&amp;"-"&amp;U$3&amp;"-"&amp;Y$2,'Compr. Q. - Online Banking'!$C:$I,5,FALSE())), U30)),1,0)</f>
        <v>1</v>
      </c>
      <c r="Z30" s="60">
        <f>IF(ISNUMBER(SEARCH(IF($D30="Tabular",VLOOKUP($G30&amp;"-"&amp;U$3&amp;"-"&amp;Z$2,'Compr. Q. - Online Banking'!$C:$I,7,FALSE()),VLOOKUP($G30&amp;"-"&amp;U$3&amp;"-"&amp;Z$2,'Compr. Q. - Online Banking'!$C:$I,5,FALSE())), U30)),1,0)</f>
        <v>0</v>
      </c>
      <c r="AA30" s="60">
        <f t="shared" si="9"/>
        <v>3</v>
      </c>
      <c r="AB30" s="60">
        <f t="shared" si="10"/>
        <v>3</v>
      </c>
      <c r="AC30" s="60">
        <f>IF($D30="Tabular",VLOOKUP($G30&amp;"-"&amp;U$3&amp;"-"&amp;"1",'Compr. Q. - Online Banking'!$C:$K,9,FALSE()),VLOOKUP($G30&amp;"-"&amp;U$3&amp;"-"&amp;"1",'Compr. Q. - Online Banking'!$C:$K,8,FALSE()))</f>
        <v>3</v>
      </c>
      <c r="AD30" s="60">
        <f t="shared" si="11"/>
        <v>1</v>
      </c>
      <c r="AE30" s="60">
        <f t="shared" si="12"/>
        <v>1</v>
      </c>
      <c r="AF30" s="60">
        <f t="shared" si="13"/>
        <v>1</v>
      </c>
      <c r="AG30" s="61" t="str">
        <f>VLOOKUP($B30&amp;"-"&amp;$F30,'dataset cleaned'!$A:$BK,$H$2-2+AG$2*3,FALSE())</f>
        <v>Fake banking app offered on application store,Keylogger installed on computer,Sniffing of customer credentials,Spear-phishing attack on customers</v>
      </c>
      <c r="AH30" s="60"/>
      <c r="AI30" s="60">
        <f>IF(ISNUMBER(SEARCH(IF($D30="Tabular",VLOOKUP($G30&amp;"-"&amp;AG$3&amp;"-"&amp;AI$2,'Compr. Q. - Online Banking'!$C:$I,7,FALSE()),VLOOKUP($G30&amp;"-"&amp;AG$3&amp;"-"&amp;AI$2,'Compr. Q. - Online Banking'!$C:$I,5,FALSE())), AG30)),1,0)</f>
        <v>1</v>
      </c>
      <c r="AJ30" s="60">
        <f>IF(ISNUMBER(SEARCH(IF($D30="Tabular",VLOOKUP($G30&amp;"-"&amp;AG$3&amp;"-"&amp;AJ$2,'Compr. Q. - Online Banking'!$C:$I,7,FALSE()),VLOOKUP($G30&amp;"-"&amp;AG$3&amp;"-"&amp;AJ$2,'Compr. Q. - Online Banking'!$C:$I,5,FALSE())), AG30)),1,0)</f>
        <v>1</v>
      </c>
      <c r="AK30" s="60">
        <f>IF(ISNUMBER(SEARCH(IF($D30="Tabular",VLOOKUP($G30&amp;"-"&amp;AG$3&amp;"-"&amp;AK$2,'Compr. Q. - Online Banking'!$C:$I,7,FALSE()),VLOOKUP($G30&amp;"-"&amp;AG$3&amp;"-"&amp;AK$2,'Compr. Q. - Online Banking'!$C:$I,5,FALSE())), AG30)),1,0)</f>
        <v>1</v>
      </c>
      <c r="AL30" s="60">
        <f>IF(ISNUMBER(SEARCH(IF($D30="Tabular",VLOOKUP($G30&amp;"-"&amp;AG$3&amp;"-"&amp;AL$2,'Compr. Q. - Online Banking'!$C:$I,7,FALSE()),VLOOKUP($G30&amp;"-"&amp;AG$3&amp;"-"&amp;AL$2,'Compr. Q. - Online Banking'!$C:$I,5,FALSE())), AG30)),1,0)</f>
        <v>1</v>
      </c>
      <c r="AM30" s="60">
        <f t="shared" si="14"/>
        <v>4</v>
      </c>
      <c r="AN30" s="60">
        <f t="shared" si="15"/>
        <v>4</v>
      </c>
      <c r="AO30" s="60">
        <f>IF($D30="Tabular",VLOOKUP($G30&amp;"-"&amp;AG$3&amp;"-"&amp;"1",'Compr. Q. - Online Banking'!$C:$K,9,FALSE()),VLOOKUP($G30&amp;"-"&amp;AG$3&amp;"-"&amp;"1",'Compr. Q. - Online Banking'!$C:$K,8,FALSE()))</f>
        <v>4</v>
      </c>
      <c r="AP30" s="60">
        <f t="shared" si="16"/>
        <v>1</v>
      </c>
      <c r="AQ30" s="60">
        <f t="shared" si="17"/>
        <v>1</v>
      </c>
      <c r="AR30" s="60">
        <f t="shared" si="18"/>
        <v>1</v>
      </c>
      <c r="AS30" s="61" t="str">
        <f>VLOOKUP($B30&amp;"-"&amp;$F30,'dataset cleaned'!$A:$BK,$H$2-2+AS$2*3,FALSE())</f>
        <v>Cyber criminal,Hacker</v>
      </c>
      <c r="AT30" s="60"/>
      <c r="AU30" s="60">
        <f>IF(ISNUMBER(SEARCH(IF($D30="Tabular",VLOOKUP($G30&amp;"-"&amp;AS$3&amp;"-"&amp;AU$2,'Compr. Q. - Online Banking'!$C:$I,7,FALSE()),VLOOKUP($G30&amp;"-"&amp;AS$3&amp;"-"&amp;AU$2,'Compr. Q. - Online Banking'!$C:$I,5,FALSE())), AS30)),1,0)</f>
        <v>1</v>
      </c>
      <c r="AV30" s="60">
        <f>IF(ISNUMBER(SEARCH(IF($D30="Tabular",VLOOKUP($G30&amp;"-"&amp;AS$3&amp;"-"&amp;AV$2,'Compr. Q. - Online Banking'!$C:$I,7,FALSE()),VLOOKUP($G30&amp;"-"&amp;AS$3&amp;"-"&amp;AV$2,'Compr. Q. - Online Banking'!$C:$I,5,FALSE())), AS30)),1,0)</f>
        <v>1</v>
      </c>
      <c r="AW30" s="60">
        <f>IF(ISNUMBER(SEARCH(IF($D30="Tabular",VLOOKUP($G30&amp;"-"&amp;AS$3&amp;"-"&amp;AW$2,'Compr. Q. - Online Banking'!$C:$I,7,FALSE()),VLOOKUP($G30&amp;"-"&amp;AS$3&amp;"-"&amp;AW$2,'Compr. Q. - Online Banking'!$C:$I,5,FALSE())), AS30)),1,0)</f>
        <v>0</v>
      </c>
      <c r="AX30" s="60">
        <f>IF(ISNUMBER(SEARCH(IF($D30="Tabular",VLOOKUP($G30&amp;"-"&amp;AS$3&amp;"-"&amp;AX$2,'Compr. Q. - Online Banking'!$C:$I,7,FALSE()),VLOOKUP($G30&amp;"-"&amp;AS$3&amp;"-"&amp;AX$2,'Compr. Q. - Online Banking'!$C:$I,5,FALSE())), AS30)),1,0)</f>
        <v>0</v>
      </c>
      <c r="AY30" s="60">
        <f t="shared" si="19"/>
        <v>2</v>
      </c>
      <c r="AZ30" s="60">
        <f t="shared" si="20"/>
        <v>2</v>
      </c>
      <c r="BA30" s="60">
        <f>IF($D30="Tabular",VLOOKUP($G30&amp;"-"&amp;AS$3&amp;"-"&amp;"1",'Compr. Q. - Online Banking'!$C:$K,9,FALSE()),VLOOKUP($G30&amp;"-"&amp;AS$3&amp;"-"&amp;"1",'Compr. Q. - Online Banking'!$C:$K,8,FALSE()))</f>
        <v>2</v>
      </c>
      <c r="BB30" s="60">
        <f t="shared" si="21"/>
        <v>1</v>
      </c>
      <c r="BC30" s="60">
        <f t="shared" si="22"/>
        <v>1</v>
      </c>
      <c r="BD30" s="60">
        <f t="shared" si="23"/>
        <v>1</v>
      </c>
      <c r="BE30" s="60" t="str">
        <f>VLOOKUP($B30&amp;"-"&amp;$F30,'dataset cleaned'!$A:$BK,$H$2-2+BE$2*3,FALSE())</f>
        <v>Minor</v>
      </c>
      <c r="BF30" s="60" t="s">
        <v>1130</v>
      </c>
      <c r="BG30" s="60">
        <f>IF(ISNUMBER(SEARCH(IF($D30="Tabular",VLOOKUP($G30&amp;"-"&amp;BE$3&amp;"-"&amp;BG$2,'Compr. Q. - Online Banking'!$C:$I,7,FALSE()),VLOOKUP($G30&amp;"-"&amp;BE$3&amp;"-"&amp;BG$2,'Compr. Q. - Online Banking'!$C:$I,5,FALSE())), BE30)),1,0)</f>
        <v>0</v>
      </c>
      <c r="BH30" s="60">
        <f>IF(ISNUMBER(SEARCH(IF($D30="Tabular",VLOOKUP($G30&amp;"-"&amp;BE$3&amp;"-"&amp;BH$2,'Compr. Q. - Online Banking'!$C:$I,7,FALSE()),VLOOKUP($G30&amp;"-"&amp;BE$3&amp;"-"&amp;BH$2,'Compr. Q. - Online Banking'!$C:$I,5,FALSE())), BE30)),1,0)</f>
        <v>0</v>
      </c>
      <c r="BI30" s="60">
        <f>IF(ISNUMBER(SEARCH(IF($D30="Tabular",VLOOKUP($G30&amp;"-"&amp;BE$3&amp;"-"&amp;BI$2,'Compr. Q. - Online Banking'!$C:$I,7,FALSE()),VLOOKUP($G30&amp;"-"&amp;BE$3&amp;"-"&amp;BI$2,'Compr. Q. - Online Banking'!$C:$I,5,FALSE())), BE30)),1,0)</f>
        <v>0</v>
      </c>
      <c r="BJ30" s="60">
        <f>IF(ISNUMBER(SEARCH(IF($D30="Tabular",VLOOKUP($G30&amp;"-"&amp;BE$3&amp;"-"&amp;BJ$2,'Compr. Q. - Online Banking'!$C:$I,7,FALSE()),VLOOKUP($G30&amp;"-"&amp;BE$3&amp;"-"&amp;BJ$2,'Compr. Q. - Online Banking'!$C:$I,5,FALSE())), BE30)),1,0)</f>
        <v>0</v>
      </c>
      <c r="BK30" s="60">
        <f t="shared" si="24"/>
        <v>0</v>
      </c>
      <c r="BL30" s="60">
        <f t="shared" si="25"/>
        <v>1</v>
      </c>
      <c r="BM30" s="60">
        <f>IF($D30="Tabular",VLOOKUP($G30&amp;"-"&amp;BE$3&amp;"-"&amp;"1",'Compr. Q. - Online Banking'!$C:$K,9,FALSE()),VLOOKUP($G30&amp;"-"&amp;BE$3&amp;"-"&amp;"1",'Compr. Q. - Online Banking'!$C:$K,8,FALSE()))</f>
        <v>1</v>
      </c>
      <c r="BN30" s="60">
        <f t="shared" si="26"/>
        <v>0</v>
      </c>
      <c r="BO30" s="60">
        <f t="shared" si="27"/>
        <v>0</v>
      </c>
      <c r="BP30" s="60">
        <f t="shared" si="28"/>
        <v>0</v>
      </c>
      <c r="BQ30" s="61" t="str">
        <f>VLOOKUP($B30&amp;"-"&amp;$F30,'dataset cleaned'!$A:$BK,$H$2-2+BQ$2*3,FALSE())</f>
        <v>Insufficient resilience,Poor security awareness,Use of web application,Weak malware protection</v>
      </c>
      <c r="BR30" s="60"/>
      <c r="BS30" s="60">
        <f>IF(ISNUMBER(SEARCH(IF($D30="Tabular",VLOOKUP($G30&amp;"-"&amp;BQ$3&amp;"-"&amp;BS$2,'Compr. Q. - Online Banking'!$C:$I,7,FALSE()),VLOOKUP($G30&amp;"-"&amp;BQ$3&amp;"-"&amp;BS$2,'Compr. Q. - Online Banking'!$C:$I,5,FALSE())), BQ30)),1,0)</f>
        <v>1</v>
      </c>
      <c r="BT30" s="60">
        <f>IF(ISNUMBER(SEARCH(IF($D30="Tabular",VLOOKUP($G30&amp;"-"&amp;BQ$3&amp;"-"&amp;BT$2,'Compr. Q. - Online Banking'!$C:$I,7,FALSE()),VLOOKUP($G30&amp;"-"&amp;BQ$3&amp;"-"&amp;BT$2,'Compr. Q. - Online Banking'!$C:$I,5,FALSE())), BQ30)),1,0)</f>
        <v>1</v>
      </c>
      <c r="BU30" s="60">
        <f>IF(ISNUMBER(SEARCH(IF($D30="Tabular",VLOOKUP($G30&amp;"-"&amp;BQ$3&amp;"-"&amp;BU$2,'Compr. Q. - Online Banking'!$C:$I,7,FALSE()),VLOOKUP($G30&amp;"-"&amp;BQ$3&amp;"-"&amp;BU$2,'Compr. Q. - Online Banking'!$C:$I,5,FALSE())), BQ30)),1,0)</f>
        <v>1</v>
      </c>
      <c r="BV30" s="60">
        <f>IF(ISNUMBER(SEARCH(IF($D30="Tabular",VLOOKUP($G30&amp;"-"&amp;BQ$3&amp;"-"&amp;BV$2,'Compr. Q. - Online Banking'!$C:$I,7,FALSE()),VLOOKUP($G30&amp;"-"&amp;BQ$3&amp;"-"&amp;BV$2,'Compr. Q. - Online Banking'!$C:$I,5,FALSE())), BQ30)),1,0)</f>
        <v>1</v>
      </c>
      <c r="BW30" s="60">
        <f t="shared" si="29"/>
        <v>4</v>
      </c>
      <c r="BX30" s="60">
        <f t="shared" si="30"/>
        <v>4</v>
      </c>
      <c r="BY30" s="60">
        <f>IF($D30="Tabular",VLOOKUP($G30&amp;"-"&amp;BQ$3&amp;"-"&amp;"1",'Compr. Q. - Online Banking'!$C:$K,9,FALSE()),VLOOKUP($G30&amp;"-"&amp;BQ$3&amp;"-"&amp;"1",'Compr. Q. - Online Banking'!$C:$K,8,FALSE()))</f>
        <v>4</v>
      </c>
      <c r="BZ30" s="60">
        <f t="shared" si="31"/>
        <v>1</v>
      </c>
      <c r="CA30" s="60">
        <f t="shared" si="32"/>
        <v>1</v>
      </c>
      <c r="CB30" s="60">
        <f t="shared" si="33"/>
        <v>1</v>
      </c>
    </row>
    <row r="31" spans="1:80" ht="51" x14ac:dyDescent="0.2">
      <c r="A31" s="60" t="str">
        <f t="shared" si="0"/>
        <v>R_3G9XXzSUjxdo3u1-P1</v>
      </c>
      <c r="B31" s="60" t="s">
        <v>1079</v>
      </c>
      <c r="C31" s="60" t="str">
        <f>VLOOKUP($B31,'raw data'!$A:$JI,268,FALSE())</f>
        <v>UML-G2</v>
      </c>
      <c r="D31" s="60" t="str">
        <f t="shared" si="1"/>
        <v>UML</v>
      </c>
      <c r="E31" s="60" t="str">
        <f t="shared" si="2"/>
        <v>G2</v>
      </c>
      <c r="F31" s="60" t="s">
        <v>534</v>
      </c>
      <c r="G31" s="60" t="str">
        <f t="shared" si="3"/>
        <v>G2</v>
      </c>
      <c r="H31" s="62">
        <f>VLOOKUP($B31&amp;"-"&amp;$F31,'dataset cleaned'!$A:$BK,H$2,FALSE())/60</f>
        <v>17.326983333333331</v>
      </c>
      <c r="I31" s="61" t="str">
        <f>VLOOKUP($B31&amp;"-"&amp;$F31,'dataset cleaned'!$A:$BK,$H$2-2+I$2*3,FALSE())</f>
        <v>Lack of mechanisms for authentication of app,Weak malware protection</v>
      </c>
      <c r="J31" s="60"/>
      <c r="K31" s="60">
        <f>IF(ISNUMBER(SEARCH(IF($D31="Tabular",VLOOKUP($G31&amp;"-"&amp;I$3&amp;"-"&amp;K$2,'Compr. Q. - Online Banking'!$C:$I,7,FALSE()),VLOOKUP($G31&amp;"-"&amp;I$3&amp;"-"&amp;K$2,'Compr. Q. - Online Banking'!$C:$I,5,FALSE())), I31)),1,0)</f>
        <v>1</v>
      </c>
      <c r="L31" s="60">
        <f>IF(ISNUMBER(SEARCH(IF($D31="Tabular",VLOOKUP($G31&amp;"-"&amp;I$3&amp;"-"&amp;L$2,'Compr. Q. - Online Banking'!$C:$I,7,FALSE()),VLOOKUP($G31&amp;"-"&amp;I$3&amp;"-"&amp;L$2,'Compr. Q. - Online Banking'!$C:$I,5,FALSE())), I31)),1,0)</f>
        <v>1</v>
      </c>
      <c r="M31" s="60">
        <f>IF(ISNUMBER(SEARCH(IF($D31="Tabular",VLOOKUP($G31&amp;"-"&amp;I$3&amp;"-"&amp;M$2,'Compr. Q. - Online Banking'!$C:$I,7,FALSE()),VLOOKUP($G31&amp;"-"&amp;I$3&amp;"-"&amp;M$2,'Compr. Q. - Online Banking'!$C:$I,5,FALSE())), I31)),1,0)</f>
        <v>0</v>
      </c>
      <c r="N31" s="60">
        <f>IF(ISNUMBER(SEARCH(IF($D31="Tabular",VLOOKUP($G31&amp;"-"&amp;I$3&amp;"-"&amp;N$2,'Compr. Q. - Online Banking'!$C:$I,7,FALSE()),VLOOKUP($G31&amp;"-"&amp;I$3&amp;"-"&amp;N$2,'Compr. Q. - Online Banking'!$C:$I,5,FALSE())), I31)),1,0)</f>
        <v>0</v>
      </c>
      <c r="O31" s="60">
        <f t="shared" si="4"/>
        <v>2</v>
      </c>
      <c r="P31" s="60">
        <f t="shared" si="5"/>
        <v>2</v>
      </c>
      <c r="Q31" s="60">
        <f>IF($D31="Tabular",VLOOKUP($G31&amp;"-"&amp;I$3&amp;"-"&amp;"1",'Compr. Q. - Online Banking'!$C:$K,9,FALSE()),VLOOKUP($G31&amp;"-"&amp;I$3&amp;"-"&amp;"1",'Compr. Q. - Online Banking'!$C:$K,8,FALSE()))</f>
        <v>2</v>
      </c>
      <c r="R31" s="60">
        <f t="shared" si="6"/>
        <v>1</v>
      </c>
      <c r="S31" s="60">
        <f t="shared" si="7"/>
        <v>1</v>
      </c>
      <c r="T31" s="60">
        <f t="shared" si="8"/>
        <v>1</v>
      </c>
      <c r="U31" s="60" t="str">
        <f>VLOOKUP($B31&amp;"-"&amp;$F31,'dataset cleaned'!$A:$BK,$H$2-2+U$2*3,FALSE())</f>
        <v>Unauthorized access to customer account via fake app,Unauthorized access to customer account via web application,Unauthorized transaction via web application</v>
      </c>
      <c r="V31" s="60"/>
      <c r="W31" s="60">
        <f>IF(ISNUMBER(SEARCH(IF($D31="Tabular",VLOOKUP($G31&amp;"-"&amp;U$3&amp;"-"&amp;W$2,'Compr. Q. - Online Banking'!$C:$I,7,FALSE()),VLOOKUP($G31&amp;"-"&amp;U$3&amp;"-"&amp;W$2,'Compr. Q. - Online Banking'!$C:$I,5,FALSE())), U31)),1,0)</f>
        <v>1</v>
      </c>
      <c r="X31" s="60">
        <f>IF(ISNUMBER(SEARCH(IF($D31="Tabular",VLOOKUP($G31&amp;"-"&amp;U$3&amp;"-"&amp;X$2,'Compr. Q. - Online Banking'!$C:$I,7,FALSE()),VLOOKUP($G31&amp;"-"&amp;U$3&amp;"-"&amp;X$2,'Compr. Q. - Online Banking'!$C:$I,5,FALSE())), U31)),1,0)</f>
        <v>1</v>
      </c>
      <c r="Y31" s="60">
        <f>IF(ISNUMBER(SEARCH(IF($D31="Tabular",VLOOKUP($G31&amp;"-"&amp;U$3&amp;"-"&amp;Y$2,'Compr. Q. - Online Banking'!$C:$I,7,FALSE()),VLOOKUP($G31&amp;"-"&amp;U$3&amp;"-"&amp;Y$2,'Compr. Q. - Online Banking'!$C:$I,5,FALSE())), U31)),1,0)</f>
        <v>1</v>
      </c>
      <c r="Z31" s="60">
        <f>IF(ISNUMBER(SEARCH(IF($D31="Tabular",VLOOKUP($G31&amp;"-"&amp;U$3&amp;"-"&amp;Z$2,'Compr. Q. - Online Banking'!$C:$I,7,FALSE()),VLOOKUP($G31&amp;"-"&amp;U$3&amp;"-"&amp;Z$2,'Compr. Q. - Online Banking'!$C:$I,5,FALSE())), U31)),1,0)</f>
        <v>0</v>
      </c>
      <c r="AA31" s="60">
        <f t="shared" si="9"/>
        <v>3</v>
      </c>
      <c r="AB31" s="60">
        <f t="shared" si="10"/>
        <v>3</v>
      </c>
      <c r="AC31" s="60">
        <f>IF($D31="Tabular",VLOOKUP($G31&amp;"-"&amp;U$3&amp;"-"&amp;"1",'Compr. Q. - Online Banking'!$C:$K,9,FALSE()),VLOOKUP($G31&amp;"-"&amp;U$3&amp;"-"&amp;"1",'Compr. Q. - Online Banking'!$C:$K,8,FALSE()))</f>
        <v>3</v>
      </c>
      <c r="AD31" s="60">
        <f t="shared" si="11"/>
        <v>1</v>
      </c>
      <c r="AE31" s="60">
        <f t="shared" si="12"/>
        <v>1</v>
      </c>
      <c r="AF31" s="60">
        <f t="shared" si="13"/>
        <v>1</v>
      </c>
      <c r="AG31" s="61" t="str">
        <f>VLOOKUP($B31&amp;"-"&amp;$F31,'dataset cleaned'!$A:$BK,$H$2-2+AG$2*3,FALSE())</f>
        <v>Fake banking app offered on application store,Keylogger installed on computer,Sniffing of customer credentials,Spear-phishing attack on customers</v>
      </c>
      <c r="AH31" s="60"/>
      <c r="AI31" s="60">
        <f>IF(ISNUMBER(SEARCH(IF($D31="Tabular",VLOOKUP($G31&amp;"-"&amp;AG$3&amp;"-"&amp;AI$2,'Compr. Q. - Online Banking'!$C:$I,7,FALSE()),VLOOKUP($G31&amp;"-"&amp;AG$3&amp;"-"&amp;AI$2,'Compr. Q. - Online Banking'!$C:$I,5,FALSE())), AG31)),1,0)</f>
        <v>1</v>
      </c>
      <c r="AJ31" s="60">
        <f>IF(ISNUMBER(SEARCH(IF($D31="Tabular",VLOOKUP($G31&amp;"-"&amp;AG$3&amp;"-"&amp;AJ$2,'Compr. Q. - Online Banking'!$C:$I,7,FALSE()),VLOOKUP($G31&amp;"-"&amp;AG$3&amp;"-"&amp;AJ$2,'Compr. Q. - Online Banking'!$C:$I,5,FALSE())), AG31)),1,0)</f>
        <v>1</v>
      </c>
      <c r="AK31" s="60">
        <f>IF(ISNUMBER(SEARCH(IF($D31="Tabular",VLOOKUP($G31&amp;"-"&amp;AG$3&amp;"-"&amp;AK$2,'Compr. Q. - Online Banking'!$C:$I,7,FALSE()),VLOOKUP($G31&amp;"-"&amp;AG$3&amp;"-"&amp;AK$2,'Compr. Q. - Online Banking'!$C:$I,5,FALSE())), AG31)),1,0)</f>
        <v>1</v>
      </c>
      <c r="AL31" s="60">
        <f>IF(ISNUMBER(SEARCH(IF($D31="Tabular",VLOOKUP($G31&amp;"-"&amp;AG$3&amp;"-"&amp;AL$2,'Compr. Q. - Online Banking'!$C:$I,7,FALSE()),VLOOKUP($G31&amp;"-"&amp;AG$3&amp;"-"&amp;AL$2,'Compr. Q. - Online Banking'!$C:$I,5,FALSE())), AG31)),1,0)</f>
        <v>1</v>
      </c>
      <c r="AM31" s="60">
        <f t="shared" si="14"/>
        <v>4</v>
      </c>
      <c r="AN31" s="60">
        <f t="shared" si="15"/>
        <v>4</v>
      </c>
      <c r="AO31" s="60">
        <f>IF($D31="Tabular",VLOOKUP($G31&amp;"-"&amp;AG$3&amp;"-"&amp;"1",'Compr. Q. - Online Banking'!$C:$K,9,FALSE()),VLOOKUP($G31&amp;"-"&amp;AG$3&amp;"-"&amp;"1",'Compr. Q. - Online Banking'!$C:$K,8,FALSE()))</f>
        <v>4</v>
      </c>
      <c r="AP31" s="60">
        <f t="shared" si="16"/>
        <v>1</v>
      </c>
      <c r="AQ31" s="60">
        <f t="shared" si="17"/>
        <v>1</v>
      </c>
      <c r="AR31" s="60">
        <f t="shared" si="18"/>
        <v>1</v>
      </c>
      <c r="AS31" s="61" t="str">
        <f>VLOOKUP($B31&amp;"-"&amp;$F31,'dataset cleaned'!$A:$BK,$H$2-2+AS$2*3,FALSE())</f>
        <v>Cyber criminal,Hacker</v>
      </c>
      <c r="AT31" s="60"/>
      <c r="AU31" s="60">
        <f>IF(ISNUMBER(SEARCH(IF($D31="Tabular",VLOOKUP($G31&amp;"-"&amp;AS$3&amp;"-"&amp;AU$2,'Compr. Q. - Online Banking'!$C:$I,7,FALSE()),VLOOKUP($G31&amp;"-"&amp;AS$3&amp;"-"&amp;AU$2,'Compr. Q. - Online Banking'!$C:$I,5,FALSE())), AS31)),1,0)</f>
        <v>1</v>
      </c>
      <c r="AV31" s="60">
        <f>IF(ISNUMBER(SEARCH(IF($D31="Tabular",VLOOKUP($G31&amp;"-"&amp;AS$3&amp;"-"&amp;AV$2,'Compr. Q. - Online Banking'!$C:$I,7,FALSE()),VLOOKUP($G31&amp;"-"&amp;AS$3&amp;"-"&amp;AV$2,'Compr. Q. - Online Banking'!$C:$I,5,FALSE())), AS31)),1,0)</f>
        <v>1</v>
      </c>
      <c r="AW31" s="60">
        <f>IF(ISNUMBER(SEARCH(IF($D31="Tabular",VLOOKUP($G31&amp;"-"&amp;AS$3&amp;"-"&amp;AW$2,'Compr. Q. - Online Banking'!$C:$I,7,FALSE()),VLOOKUP($G31&amp;"-"&amp;AS$3&amp;"-"&amp;AW$2,'Compr. Q. - Online Banking'!$C:$I,5,FALSE())), AS31)),1,0)</f>
        <v>0</v>
      </c>
      <c r="AX31" s="60">
        <f>IF(ISNUMBER(SEARCH(IF($D31="Tabular",VLOOKUP($G31&amp;"-"&amp;AS$3&amp;"-"&amp;AX$2,'Compr. Q. - Online Banking'!$C:$I,7,FALSE()),VLOOKUP($G31&amp;"-"&amp;AS$3&amp;"-"&amp;AX$2,'Compr. Q. - Online Banking'!$C:$I,5,FALSE())), AS31)),1,0)</f>
        <v>0</v>
      </c>
      <c r="AY31" s="60">
        <f t="shared" si="19"/>
        <v>2</v>
      </c>
      <c r="AZ31" s="60">
        <f t="shared" si="20"/>
        <v>2</v>
      </c>
      <c r="BA31" s="60">
        <f>IF($D31="Tabular",VLOOKUP($G31&amp;"-"&amp;AS$3&amp;"-"&amp;"1",'Compr. Q. - Online Banking'!$C:$K,9,FALSE()),VLOOKUP($G31&amp;"-"&amp;AS$3&amp;"-"&amp;"1",'Compr. Q. - Online Banking'!$C:$K,8,FALSE()))</f>
        <v>2</v>
      </c>
      <c r="BB31" s="60">
        <f t="shared" si="21"/>
        <v>1</v>
      </c>
      <c r="BC31" s="60">
        <f t="shared" si="22"/>
        <v>1</v>
      </c>
      <c r="BD31" s="60">
        <f t="shared" si="23"/>
        <v>1</v>
      </c>
      <c r="BE31" s="60" t="str">
        <f>VLOOKUP($B31&amp;"-"&amp;$F31,'dataset cleaned'!$A:$BK,$H$2-2+BE$2*3,FALSE())</f>
        <v>Minor</v>
      </c>
      <c r="BF31" s="60" t="s">
        <v>1130</v>
      </c>
      <c r="BG31" s="60">
        <f>IF(ISNUMBER(SEARCH(IF($D31="Tabular",VLOOKUP($G31&amp;"-"&amp;BE$3&amp;"-"&amp;BG$2,'Compr. Q. - Online Banking'!$C:$I,7,FALSE()),VLOOKUP($G31&amp;"-"&amp;BE$3&amp;"-"&amp;BG$2,'Compr. Q. - Online Banking'!$C:$I,5,FALSE())), BE31)),1,0)</f>
        <v>0</v>
      </c>
      <c r="BH31" s="60">
        <f>IF(ISNUMBER(SEARCH(IF($D31="Tabular",VLOOKUP($G31&amp;"-"&amp;BE$3&amp;"-"&amp;BH$2,'Compr. Q. - Online Banking'!$C:$I,7,FALSE()),VLOOKUP($G31&amp;"-"&amp;BE$3&amp;"-"&amp;BH$2,'Compr. Q. - Online Banking'!$C:$I,5,FALSE())), BE31)),1,0)</f>
        <v>0</v>
      </c>
      <c r="BI31" s="60">
        <f>IF(ISNUMBER(SEARCH(IF($D31="Tabular",VLOOKUP($G31&amp;"-"&amp;BE$3&amp;"-"&amp;BI$2,'Compr. Q. - Online Banking'!$C:$I,7,FALSE()),VLOOKUP($G31&amp;"-"&amp;BE$3&amp;"-"&amp;BI$2,'Compr. Q. - Online Banking'!$C:$I,5,FALSE())), BE31)),1,0)</f>
        <v>0</v>
      </c>
      <c r="BJ31" s="60">
        <f>IF(ISNUMBER(SEARCH(IF($D31="Tabular",VLOOKUP($G31&amp;"-"&amp;BE$3&amp;"-"&amp;BJ$2,'Compr. Q. - Online Banking'!$C:$I,7,FALSE()),VLOOKUP($G31&amp;"-"&amp;BE$3&amp;"-"&amp;BJ$2,'Compr. Q. - Online Banking'!$C:$I,5,FALSE())), BE31)),1,0)</f>
        <v>0</v>
      </c>
      <c r="BK31" s="60">
        <f t="shared" si="24"/>
        <v>0</v>
      </c>
      <c r="BL31" s="60">
        <f t="shared" si="25"/>
        <v>1</v>
      </c>
      <c r="BM31" s="60">
        <f>IF($D31="Tabular",VLOOKUP($G31&amp;"-"&amp;BE$3&amp;"-"&amp;"1",'Compr. Q. - Online Banking'!$C:$K,9,FALSE()),VLOOKUP($G31&amp;"-"&amp;BE$3&amp;"-"&amp;"1",'Compr. Q. - Online Banking'!$C:$K,8,FALSE()))</f>
        <v>1</v>
      </c>
      <c r="BN31" s="60">
        <f t="shared" si="26"/>
        <v>0</v>
      </c>
      <c r="BO31" s="60">
        <f t="shared" si="27"/>
        <v>0</v>
      </c>
      <c r="BP31" s="60">
        <f t="shared" si="28"/>
        <v>0</v>
      </c>
      <c r="BQ31" s="61" t="str">
        <f>VLOOKUP($B31&amp;"-"&amp;$F31,'dataset cleaned'!$A:$BK,$H$2-2+BQ$2*3,FALSE())</f>
        <v>Insufficient resilience,Poor security awareness,Use of web application,Weak malware protection</v>
      </c>
      <c r="BR31" s="60"/>
      <c r="BS31" s="60">
        <f>IF(ISNUMBER(SEARCH(IF($D31="Tabular",VLOOKUP($G31&amp;"-"&amp;BQ$3&amp;"-"&amp;BS$2,'Compr. Q. - Online Banking'!$C:$I,7,FALSE()),VLOOKUP($G31&amp;"-"&amp;BQ$3&amp;"-"&amp;BS$2,'Compr. Q. - Online Banking'!$C:$I,5,FALSE())), BQ31)),1,0)</f>
        <v>1</v>
      </c>
      <c r="BT31" s="60">
        <f>IF(ISNUMBER(SEARCH(IF($D31="Tabular",VLOOKUP($G31&amp;"-"&amp;BQ$3&amp;"-"&amp;BT$2,'Compr. Q. - Online Banking'!$C:$I,7,FALSE()),VLOOKUP($G31&amp;"-"&amp;BQ$3&amp;"-"&amp;BT$2,'Compr. Q. - Online Banking'!$C:$I,5,FALSE())), BQ31)),1,0)</f>
        <v>1</v>
      </c>
      <c r="BU31" s="60">
        <f>IF(ISNUMBER(SEARCH(IF($D31="Tabular",VLOOKUP($G31&amp;"-"&amp;BQ$3&amp;"-"&amp;BU$2,'Compr. Q. - Online Banking'!$C:$I,7,FALSE()),VLOOKUP($G31&amp;"-"&amp;BQ$3&amp;"-"&amp;BU$2,'Compr. Q. - Online Banking'!$C:$I,5,FALSE())), BQ31)),1,0)</f>
        <v>1</v>
      </c>
      <c r="BV31" s="60">
        <f>IF(ISNUMBER(SEARCH(IF($D31="Tabular",VLOOKUP($G31&amp;"-"&amp;BQ$3&amp;"-"&amp;BV$2,'Compr. Q. - Online Banking'!$C:$I,7,FALSE()),VLOOKUP($G31&amp;"-"&amp;BQ$3&amp;"-"&amp;BV$2,'Compr. Q. - Online Banking'!$C:$I,5,FALSE())), BQ31)),1,0)</f>
        <v>1</v>
      </c>
      <c r="BW31" s="60">
        <f t="shared" si="29"/>
        <v>4</v>
      </c>
      <c r="BX31" s="60">
        <f t="shared" si="30"/>
        <v>4</v>
      </c>
      <c r="BY31" s="60">
        <f>IF($D31="Tabular",VLOOKUP($G31&amp;"-"&amp;BQ$3&amp;"-"&amp;"1",'Compr. Q. - Online Banking'!$C:$K,9,FALSE()),VLOOKUP($G31&amp;"-"&amp;BQ$3&amp;"-"&amp;"1",'Compr. Q. - Online Banking'!$C:$K,8,FALSE()))</f>
        <v>4</v>
      </c>
      <c r="BZ31" s="60">
        <f t="shared" si="31"/>
        <v>1</v>
      </c>
      <c r="CA31" s="60">
        <f t="shared" si="32"/>
        <v>1</v>
      </c>
      <c r="CB31" s="60">
        <f t="shared" si="33"/>
        <v>1</v>
      </c>
    </row>
    <row r="32" spans="1:80" ht="51" x14ac:dyDescent="0.2">
      <c r="A32" s="60" t="str">
        <f t="shared" si="0"/>
        <v>R_a3L7ghCCOyDNfwJ-P1</v>
      </c>
      <c r="B32" s="60" t="s">
        <v>1103</v>
      </c>
      <c r="C32" s="60" t="str">
        <f>VLOOKUP($B32,'raw data'!$A:$JI,268,FALSE())</f>
        <v>CORAS-G2</v>
      </c>
      <c r="D32" s="60" t="str">
        <f t="shared" si="1"/>
        <v>CORAS</v>
      </c>
      <c r="E32" s="60" t="str">
        <f t="shared" si="2"/>
        <v>G2</v>
      </c>
      <c r="F32" s="60" t="s">
        <v>534</v>
      </c>
      <c r="G32" s="60" t="str">
        <f t="shared" si="3"/>
        <v>G2</v>
      </c>
      <c r="H32" s="62">
        <f>VLOOKUP($B32&amp;"-"&amp;$F32,'dataset cleaned'!$A:$BK,H$2,FALSE())/60</f>
        <v>15.132483333333333</v>
      </c>
      <c r="I32" s="61" t="str">
        <f>VLOOKUP($B32&amp;"-"&amp;$F32,'dataset cleaned'!$A:$BK,$H$2-2+I$2*3,FALSE())</f>
        <v>Lack of mechanisms for authentication of app,Weak malware protection</v>
      </c>
      <c r="J32" s="60"/>
      <c r="K32" s="60">
        <f>IF(ISNUMBER(SEARCH(IF($D32="Tabular",VLOOKUP($G32&amp;"-"&amp;I$3&amp;"-"&amp;K$2,'Compr. Q. - Online Banking'!$C:$I,7,FALSE()),VLOOKUP($G32&amp;"-"&amp;I$3&amp;"-"&amp;K$2,'Compr. Q. - Online Banking'!$C:$I,5,FALSE())), I32)),1,0)</f>
        <v>1</v>
      </c>
      <c r="L32" s="60">
        <f>IF(ISNUMBER(SEARCH(IF($D32="Tabular",VLOOKUP($G32&amp;"-"&amp;I$3&amp;"-"&amp;L$2,'Compr. Q. - Online Banking'!$C:$I,7,FALSE()),VLOOKUP($G32&amp;"-"&amp;I$3&amp;"-"&amp;L$2,'Compr. Q. - Online Banking'!$C:$I,5,FALSE())), I32)),1,0)</f>
        <v>1</v>
      </c>
      <c r="M32" s="60">
        <f>IF(ISNUMBER(SEARCH(IF($D32="Tabular",VLOOKUP($G32&amp;"-"&amp;I$3&amp;"-"&amp;M$2,'Compr. Q. - Online Banking'!$C:$I,7,FALSE()),VLOOKUP($G32&amp;"-"&amp;I$3&amp;"-"&amp;M$2,'Compr. Q. - Online Banking'!$C:$I,5,FALSE())), I32)),1,0)</f>
        <v>0</v>
      </c>
      <c r="N32" s="60">
        <f>IF(ISNUMBER(SEARCH(IF($D32="Tabular",VLOOKUP($G32&amp;"-"&amp;I$3&amp;"-"&amp;N$2,'Compr. Q. - Online Banking'!$C:$I,7,FALSE()),VLOOKUP($G32&amp;"-"&amp;I$3&amp;"-"&amp;N$2,'Compr. Q. - Online Banking'!$C:$I,5,FALSE())), I32)),1,0)</f>
        <v>0</v>
      </c>
      <c r="O32" s="60">
        <f t="shared" si="4"/>
        <v>2</v>
      </c>
      <c r="P32" s="60">
        <f t="shared" si="5"/>
        <v>2</v>
      </c>
      <c r="Q32" s="60">
        <f>IF($D32="Tabular",VLOOKUP($G32&amp;"-"&amp;I$3&amp;"-"&amp;"1",'Compr. Q. - Online Banking'!$C:$K,9,FALSE()),VLOOKUP($G32&amp;"-"&amp;I$3&amp;"-"&amp;"1",'Compr. Q. - Online Banking'!$C:$K,8,FALSE()))</f>
        <v>2</v>
      </c>
      <c r="R32" s="60">
        <f t="shared" si="6"/>
        <v>1</v>
      </c>
      <c r="S32" s="60">
        <f t="shared" si="7"/>
        <v>1</v>
      </c>
      <c r="T32" s="60">
        <f t="shared" si="8"/>
        <v>1</v>
      </c>
      <c r="U32" s="60" t="str">
        <f>VLOOKUP($B32&amp;"-"&amp;$F32,'dataset cleaned'!$A:$BK,$H$2-2+U$2*3,FALSE())</f>
        <v>Unauthorized access to customer account via fake app,Unauthorized access to customer account via web application,Unauthorized transaction via web application</v>
      </c>
      <c r="V32" s="60"/>
      <c r="W32" s="60">
        <f>IF(ISNUMBER(SEARCH(IF($D32="Tabular",VLOOKUP($G32&amp;"-"&amp;U$3&amp;"-"&amp;W$2,'Compr. Q. - Online Banking'!$C:$I,7,FALSE()),VLOOKUP($G32&amp;"-"&amp;U$3&amp;"-"&amp;W$2,'Compr. Q. - Online Banking'!$C:$I,5,FALSE())), U32)),1,0)</f>
        <v>1</v>
      </c>
      <c r="X32" s="60">
        <f>IF(ISNUMBER(SEARCH(IF($D32="Tabular",VLOOKUP($G32&amp;"-"&amp;U$3&amp;"-"&amp;X$2,'Compr. Q. - Online Banking'!$C:$I,7,FALSE()),VLOOKUP($G32&amp;"-"&amp;U$3&amp;"-"&amp;X$2,'Compr. Q. - Online Banking'!$C:$I,5,FALSE())), U32)),1,0)</f>
        <v>1</v>
      </c>
      <c r="Y32" s="60">
        <f>IF(ISNUMBER(SEARCH(IF($D32="Tabular",VLOOKUP($G32&amp;"-"&amp;U$3&amp;"-"&amp;Y$2,'Compr. Q. - Online Banking'!$C:$I,7,FALSE()),VLOOKUP($G32&amp;"-"&amp;U$3&amp;"-"&amp;Y$2,'Compr. Q. - Online Banking'!$C:$I,5,FALSE())), U32)),1,0)</f>
        <v>1</v>
      </c>
      <c r="Z32" s="60">
        <f>IF(ISNUMBER(SEARCH(IF($D32="Tabular",VLOOKUP($G32&amp;"-"&amp;U$3&amp;"-"&amp;Z$2,'Compr. Q. - Online Banking'!$C:$I,7,FALSE()),VLOOKUP($G32&amp;"-"&amp;U$3&amp;"-"&amp;Z$2,'Compr. Q. - Online Banking'!$C:$I,5,FALSE())), U32)),1,0)</f>
        <v>0</v>
      </c>
      <c r="AA32" s="60">
        <f t="shared" si="9"/>
        <v>3</v>
      </c>
      <c r="AB32" s="60">
        <f t="shared" si="10"/>
        <v>3</v>
      </c>
      <c r="AC32" s="60">
        <f>IF($D32="Tabular",VLOOKUP($G32&amp;"-"&amp;U$3&amp;"-"&amp;"1",'Compr. Q. - Online Banking'!$C:$K,9,FALSE()),VLOOKUP($G32&amp;"-"&amp;U$3&amp;"-"&amp;"1",'Compr. Q. - Online Banking'!$C:$K,8,FALSE()))</f>
        <v>3</v>
      </c>
      <c r="AD32" s="60">
        <f t="shared" si="11"/>
        <v>1</v>
      </c>
      <c r="AE32" s="60">
        <f t="shared" si="12"/>
        <v>1</v>
      </c>
      <c r="AF32" s="60">
        <f t="shared" si="13"/>
        <v>1</v>
      </c>
      <c r="AG32" s="61" t="str">
        <f>VLOOKUP($B32&amp;"-"&amp;$F32,'dataset cleaned'!$A:$BK,$H$2-2+AG$2*3,FALSE())</f>
        <v>Fake banking app offered on application store,Keylogger installed on computer,Sniffing of customer credentials,Spear-phishing attack on customers</v>
      </c>
      <c r="AH32" s="60"/>
      <c r="AI32" s="60">
        <f>IF(ISNUMBER(SEARCH(IF($D32="Tabular",VLOOKUP($G32&amp;"-"&amp;AG$3&amp;"-"&amp;AI$2,'Compr. Q. - Online Banking'!$C:$I,7,FALSE()),VLOOKUP($G32&amp;"-"&amp;AG$3&amp;"-"&amp;AI$2,'Compr. Q. - Online Banking'!$C:$I,5,FALSE())), AG32)),1,0)</f>
        <v>1</v>
      </c>
      <c r="AJ32" s="60">
        <f>IF(ISNUMBER(SEARCH(IF($D32="Tabular",VLOOKUP($G32&amp;"-"&amp;AG$3&amp;"-"&amp;AJ$2,'Compr. Q. - Online Banking'!$C:$I,7,FALSE()),VLOOKUP($G32&amp;"-"&amp;AG$3&amp;"-"&amp;AJ$2,'Compr. Q. - Online Banking'!$C:$I,5,FALSE())), AG32)),1,0)</f>
        <v>1</v>
      </c>
      <c r="AK32" s="60">
        <f>IF(ISNUMBER(SEARCH(IF($D32="Tabular",VLOOKUP($G32&amp;"-"&amp;AG$3&amp;"-"&amp;AK$2,'Compr. Q. - Online Banking'!$C:$I,7,FALSE()),VLOOKUP($G32&amp;"-"&amp;AG$3&amp;"-"&amp;AK$2,'Compr. Q. - Online Banking'!$C:$I,5,FALSE())), AG32)),1,0)</f>
        <v>1</v>
      </c>
      <c r="AL32" s="60">
        <f>IF(ISNUMBER(SEARCH(IF($D32="Tabular",VLOOKUP($G32&amp;"-"&amp;AG$3&amp;"-"&amp;AL$2,'Compr. Q. - Online Banking'!$C:$I,7,FALSE()),VLOOKUP($G32&amp;"-"&amp;AG$3&amp;"-"&amp;AL$2,'Compr. Q. - Online Banking'!$C:$I,5,FALSE())), AG32)),1,0)</f>
        <v>1</v>
      </c>
      <c r="AM32" s="60">
        <f t="shared" si="14"/>
        <v>4</v>
      </c>
      <c r="AN32" s="60">
        <f t="shared" si="15"/>
        <v>4</v>
      </c>
      <c r="AO32" s="60">
        <f>IF($D32="Tabular",VLOOKUP($G32&amp;"-"&amp;AG$3&amp;"-"&amp;"1",'Compr. Q. - Online Banking'!$C:$K,9,FALSE()),VLOOKUP($G32&amp;"-"&amp;AG$3&amp;"-"&amp;"1",'Compr. Q. - Online Banking'!$C:$K,8,FALSE()))</f>
        <v>4</v>
      </c>
      <c r="AP32" s="60">
        <f t="shared" si="16"/>
        <v>1</v>
      </c>
      <c r="AQ32" s="60">
        <f t="shared" si="17"/>
        <v>1</v>
      </c>
      <c r="AR32" s="60">
        <f t="shared" si="18"/>
        <v>1</v>
      </c>
      <c r="AS32" s="61" t="str">
        <f>VLOOKUP($B32&amp;"-"&amp;$F32,'dataset cleaned'!$A:$BK,$H$2-2+AS$2*3,FALSE())</f>
        <v>Cyber criminal,Hacker</v>
      </c>
      <c r="AT32" s="60"/>
      <c r="AU32" s="60">
        <f>IF(ISNUMBER(SEARCH(IF($D32="Tabular",VLOOKUP($G32&amp;"-"&amp;AS$3&amp;"-"&amp;AU$2,'Compr. Q. - Online Banking'!$C:$I,7,FALSE()),VLOOKUP($G32&amp;"-"&amp;AS$3&amp;"-"&amp;AU$2,'Compr. Q. - Online Banking'!$C:$I,5,FALSE())), AS32)),1,0)</f>
        <v>1</v>
      </c>
      <c r="AV32" s="60">
        <f>IF(ISNUMBER(SEARCH(IF($D32="Tabular",VLOOKUP($G32&amp;"-"&amp;AS$3&amp;"-"&amp;AV$2,'Compr. Q. - Online Banking'!$C:$I,7,FALSE()),VLOOKUP($G32&amp;"-"&amp;AS$3&amp;"-"&amp;AV$2,'Compr. Q. - Online Banking'!$C:$I,5,FALSE())), AS32)),1,0)</f>
        <v>1</v>
      </c>
      <c r="AW32" s="60">
        <f>IF(ISNUMBER(SEARCH(IF($D32="Tabular",VLOOKUP($G32&amp;"-"&amp;AS$3&amp;"-"&amp;AW$2,'Compr. Q. - Online Banking'!$C:$I,7,FALSE()),VLOOKUP($G32&amp;"-"&amp;AS$3&amp;"-"&amp;AW$2,'Compr. Q. - Online Banking'!$C:$I,5,FALSE())), AS32)),1,0)</f>
        <v>0</v>
      </c>
      <c r="AX32" s="60">
        <f>IF(ISNUMBER(SEARCH(IF($D32="Tabular",VLOOKUP($G32&amp;"-"&amp;AS$3&amp;"-"&amp;AX$2,'Compr. Q. - Online Banking'!$C:$I,7,FALSE()),VLOOKUP($G32&amp;"-"&amp;AS$3&amp;"-"&amp;AX$2,'Compr. Q. - Online Banking'!$C:$I,5,FALSE())), AS32)),1,0)</f>
        <v>0</v>
      </c>
      <c r="AY32" s="60">
        <f t="shared" si="19"/>
        <v>2</v>
      </c>
      <c r="AZ32" s="60">
        <f t="shared" si="20"/>
        <v>2</v>
      </c>
      <c r="BA32" s="60">
        <f>IF($D32="Tabular",VLOOKUP($G32&amp;"-"&amp;AS$3&amp;"-"&amp;"1",'Compr. Q. - Online Banking'!$C:$K,9,FALSE()),VLOOKUP($G32&amp;"-"&amp;AS$3&amp;"-"&amp;"1",'Compr. Q. - Online Banking'!$C:$K,8,FALSE()))</f>
        <v>2</v>
      </c>
      <c r="BB32" s="60">
        <f t="shared" si="21"/>
        <v>1</v>
      </c>
      <c r="BC32" s="60">
        <f t="shared" si="22"/>
        <v>1</v>
      </c>
      <c r="BD32" s="60">
        <f t="shared" si="23"/>
        <v>1</v>
      </c>
      <c r="BE32" s="60" t="str">
        <f>VLOOKUP($B32&amp;"-"&amp;$F32,'dataset cleaned'!$A:$BK,$H$2-2+BE$2*3,FALSE())</f>
        <v>Unauthorized transaction via web application</v>
      </c>
      <c r="BF32" s="60" t="s">
        <v>1131</v>
      </c>
      <c r="BG32" s="60">
        <f>IF(ISNUMBER(SEARCH(IF($D32="Tabular",VLOOKUP($G32&amp;"-"&amp;BE$3&amp;"-"&amp;BG$2,'Compr. Q. - Online Banking'!$C:$I,7,FALSE()),VLOOKUP($G32&amp;"-"&amp;BE$3&amp;"-"&amp;BG$2,'Compr. Q. - Online Banking'!$C:$I,5,FALSE())), BE32)),1,0)</f>
        <v>0</v>
      </c>
      <c r="BH32" s="60">
        <f>IF(ISNUMBER(SEARCH(IF($D32="Tabular",VLOOKUP($G32&amp;"-"&amp;BE$3&amp;"-"&amp;BH$2,'Compr. Q. - Online Banking'!$C:$I,7,FALSE()),VLOOKUP($G32&amp;"-"&amp;BE$3&amp;"-"&amp;BH$2,'Compr. Q. - Online Banking'!$C:$I,5,FALSE())), BE32)),1,0)</f>
        <v>0</v>
      </c>
      <c r="BI32" s="60">
        <f>IF(ISNUMBER(SEARCH(IF($D32="Tabular",VLOOKUP($G32&amp;"-"&amp;BE$3&amp;"-"&amp;BI$2,'Compr. Q. - Online Banking'!$C:$I,7,FALSE()),VLOOKUP($G32&amp;"-"&amp;BE$3&amp;"-"&amp;BI$2,'Compr. Q. - Online Banking'!$C:$I,5,FALSE())), BE32)),1,0)</f>
        <v>0</v>
      </c>
      <c r="BJ32" s="60">
        <f>IF(ISNUMBER(SEARCH(IF($D32="Tabular",VLOOKUP($G32&amp;"-"&amp;BE$3&amp;"-"&amp;BJ$2,'Compr. Q. - Online Banking'!$C:$I,7,FALSE()),VLOOKUP($G32&amp;"-"&amp;BE$3&amp;"-"&amp;BJ$2,'Compr. Q. - Online Banking'!$C:$I,5,FALSE())), BE32)),1,0)</f>
        <v>0</v>
      </c>
      <c r="BK32" s="60">
        <f t="shared" si="24"/>
        <v>0</v>
      </c>
      <c r="BL32" s="60">
        <f t="shared" si="25"/>
        <v>1</v>
      </c>
      <c r="BM32" s="60">
        <f>IF($D32="Tabular",VLOOKUP($G32&amp;"-"&amp;BE$3&amp;"-"&amp;"1",'Compr. Q. - Online Banking'!$C:$K,9,FALSE()),VLOOKUP($G32&amp;"-"&amp;BE$3&amp;"-"&amp;"1",'Compr. Q. - Online Banking'!$C:$K,8,FALSE()))</f>
        <v>1</v>
      </c>
      <c r="BN32" s="60">
        <f t="shared" si="26"/>
        <v>0</v>
      </c>
      <c r="BO32" s="60">
        <f t="shared" si="27"/>
        <v>0</v>
      </c>
      <c r="BP32" s="60">
        <f t="shared" si="28"/>
        <v>0</v>
      </c>
      <c r="BQ32" s="61" t="str">
        <f>VLOOKUP($B32&amp;"-"&amp;$F32,'dataset cleaned'!$A:$BK,$H$2-2+BQ$2*3,FALSE())</f>
        <v>Insufficient resilience,Poor security awareness,Use of web application,Weak malware protection</v>
      </c>
      <c r="BR32" s="60"/>
      <c r="BS32" s="60">
        <f>IF(ISNUMBER(SEARCH(IF($D32="Tabular",VLOOKUP($G32&amp;"-"&amp;BQ$3&amp;"-"&amp;BS$2,'Compr. Q. - Online Banking'!$C:$I,7,FALSE()),VLOOKUP($G32&amp;"-"&amp;BQ$3&amp;"-"&amp;BS$2,'Compr. Q. - Online Banking'!$C:$I,5,FALSE())), BQ32)),1,0)</f>
        <v>1</v>
      </c>
      <c r="BT32" s="60">
        <f>IF(ISNUMBER(SEARCH(IF($D32="Tabular",VLOOKUP($G32&amp;"-"&amp;BQ$3&amp;"-"&amp;BT$2,'Compr. Q. - Online Banking'!$C:$I,7,FALSE()),VLOOKUP($G32&amp;"-"&amp;BQ$3&amp;"-"&amp;BT$2,'Compr. Q. - Online Banking'!$C:$I,5,FALSE())), BQ32)),1,0)</f>
        <v>1</v>
      </c>
      <c r="BU32" s="60">
        <f>IF(ISNUMBER(SEARCH(IF($D32="Tabular",VLOOKUP($G32&amp;"-"&amp;BQ$3&amp;"-"&amp;BU$2,'Compr. Q. - Online Banking'!$C:$I,7,FALSE()),VLOOKUP($G32&amp;"-"&amp;BQ$3&amp;"-"&amp;BU$2,'Compr. Q. - Online Banking'!$C:$I,5,FALSE())), BQ32)),1,0)</f>
        <v>1</v>
      </c>
      <c r="BV32" s="60">
        <f>IF(ISNUMBER(SEARCH(IF($D32="Tabular",VLOOKUP($G32&amp;"-"&amp;BQ$3&amp;"-"&amp;BV$2,'Compr. Q. - Online Banking'!$C:$I,7,FALSE()),VLOOKUP($G32&amp;"-"&amp;BQ$3&amp;"-"&amp;BV$2,'Compr. Q. - Online Banking'!$C:$I,5,FALSE())), BQ32)),1,0)</f>
        <v>1</v>
      </c>
      <c r="BW32" s="60">
        <f t="shared" si="29"/>
        <v>4</v>
      </c>
      <c r="BX32" s="60">
        <f t="shared" si="30"/>
        <v>4</v>
      </c>
      <c r="BY32" s="60">
        <f>IF($D32="Tabular",VLOOKUP($G32&amp;"-"&amp;BQ$3&amp;"-"&amp;"1",'Compr. Q. - Online Banking'!$C:$K,9,FALSE()),VLOOKUP($G32&amp;"-"&amp;BQ$3&amp;"-"&amp;"1",'Compr. Q. - Online Banking'!$C:$K,8,FALSE()))</f>
        <v>4</v>
      </c>
      <c r="BZ32" s="60">
        <f t="shared" si="31"/>
        <v>1</v>
      </c>
      <c r="CA32" s="60">
        <f t="shared" si="32"/>
        <v>1</v>
      </c>
      <c r="CB32" s="60">
        <f t="shared" si="33"/>
        <v>1</v>
      </c>
    </row>
    <row r="33" spans="1:80" ht="17" x14ac:dyDescent="0.2">
      <c r="A33" s="60" t="str">
        <f t="shared" si="0"/>
        <v>R_1OrZhy7n4rphN9V-P1</v>
      </c>
      <c r="B33" s="60" t="s">
        <v>1029</v>
      </c>
      <c r="C33" s="60" t="str">
        <f>VLOOKUP($B33,'raw data'!$A:$JI,268,FALSE())</f>
        <v>UML-G1</v>
      </c>
      <c r="D33" s="60" t="str">
        <f t="shared" si="1"/>
        <v>UML</v>
      </c>
      <c r="E33" s="60" t="str">
        <f t="shared" si="2"/>
        <v>G1</v>
      </c>
      <c r="F33" s="60" t="s">
        <v>534</v>
      </c>
      <c r="G33" s="60" t="str">
        <f t="shared" si="3"/>
        <v>G1</v>
      </c>
      <c r="H33" s="62">
        <f>VLOOKUP($B33&amp;"-"&amp;$F33,'dataset cleaned'!$A:$BK,H$2,FALSE())/60</f>
        <v>9.8487333333333336</v>
      </c>
      <c r="I33" s="61" t="str">
        <f>VLOOKUP($B33&amp;"-"&amp;$F33,'dataset cleaned'!$A:$BK,$H$2-2+I$2*3,FALSE())</f>
        <v>Minor</v>
      </c>
      <c r="J33" s="60"/>
      <c r="K33" s="60">
        <f>IF(ISNUMBER(SEARCH(IF($D33="Tabular",VLOOKUP($G33&amp;"-"&amp;I$3&amp;"-"&amp;K$2,'Compr. Q. - Online Banking'!$C:$I,7,FALSE()),VLOOKUP($G33&amp;"-"&amp;I$3&amp;"-"&amp;K$2,'Compr. Q. - Online Banking'!$C:$I,5,FALSE())), I33)),1,0)</f>
        <v>1</v>
      </c>
      <c r="L33" s="60">
        <f>IF(ISNUMBER(SEARCH(IF($D33="Tabular",VLOOKUP($G33&amp;"-"&amp;I$3&amp;"-"&amp;L$2,'Compr. Q. - Online Banking'!$C:$I,7,FALSE()),VLOOKUP($G33&amp;"-"&amp;I$3&amp;"-"&amp;L$2,'Compr. Q. - Online Banking'!$C:$I,5,FALSE())), I33)),1,0)</f>
        <v>0</v>
      </c>
      <c r="M33" s="60">
        <f>IF(ISNUMBER(SEARCH(IF($D33="Tabular",VLOOKUP($G33&amp;"-"&amp;I$3&amp;"-"&amp;M$2,'Compr. Q. - Online Banking'!$C:$I,7,FALSE()),VLOOKUP($G33&amp;"-"&amp;I$3&amp;"-"&amp;M$2,'Compr. Q. - Online Banking'!$C:$I,5,FALSE())), I33)),1,0)</f>
        <v>0</v>
      </c>
      <c r="N33" s="60">
        <f>IF(ISNUMBER(SEARCH(IF($D33="Tabular",VLOOKUP($G33&amp;"-"&amp;I$3&amp;"-"&amp;N$2,'Compr. Q. - Online Banking'!$C:$I,7,FALSE()),VLOOKUP($G33&amp;"-"&amp;I$3&amp;"-"&amp;N$2,'Compr. Q. - Online Banking'!$C:$I,5,FALSE())), I33)),1,0)</f>
        <v>0</v>
      </c>
      <c r="O33" s="60">
        <f t="shared" si="4"/>
        <v>1</v>
      </c>
      <c r="P33" s="60">
        <f t="shared" si="5"/>
        <v>1</v>
      </c>
      <c r="Q33" s="60">
        <f>IF($D33="Tabular",VLOOKUP($G33&amp;"-"&amp;I$3&amp;"-"&amp;"1",'Compr. Q. - Online Banking'!$C:$K,9,FALSE()),VLOOKUP($G33&amp;"-"&amp;I$3&amp;"-"&amp;"1",'Compr. Q. - Online Banking'!$C:$K,8,FALSE()))</f>
        <v>1</v>
      </c>
      <c r="R33" s="60">
        <f t="shared" si="6"/>
        <v>1</v>
      </c>
      <c r="S33" s="60">
        <f t="shared" si="7"/>
        <v>1</v>
      </c>
      <c r="T33" s="60">
        <f t="shared" si="8"/>
        <v>1</v>
      </c>
      <c r="U33" s="61" t="str">
        <f>VLOOKUP($B33&amp;"-"&amp;$F33,'dataset cleaned'!$A:$BK,$H$2-2+U$2*3,FALSE())</f>
        <v>Availability of service,Integrity of account data</v>
      </c>
      <c r="V33" s="60"/>
      <c r="W33" s="60">
        <f>IF(ISNUMBER(SEARCH(IF($D33="Tabular",VLOOKUP($G33&amp;"-"&amp;U$3&amp;"-"&amp;W$2,'Compr. Q. - Online Banking'!$C:$I,7,FALSE()),VLOOKUP($G33&amp;"-"&amp;U$3&amp;"-"&amp;W$2,'Compr. Q. - Online Banking'!$C:$I,5,FALSE())), U33)),1,0)</f>
        <v>1</v>
      </c>
      <c r="X33" s="60">
        <f>IF(ISNUMBER(SEARCH(IF($D33="Tabular",VLOOKUP($G33&amp;"-"&amp;U$3&amp;"-"&amp;X$2,'Compr. Q. - Online Banking'!$C:$I,7,FALSE()),VLOOKUP($G33&amp;"-"&amp;U$3&amp;"-"&amp;X$2,'Compr. Q. - Online Banking'!$C:$I,5,FALSE())), U33)),1,0)</f>
        <v>1</v>
      </c>
      <c r="Y33" s="60">
        <f>IF(ISNUMBER(SEARCH(IF($D33="Tabular",VLOOKUP($G33&amp;"-"&amp;U$3&amp;"-"&amp;Y$2,'Compr. Q. - Online Banking'!$C:$I,7,FALSE()),VLOOKUP($G33&amp;"-"&amp;U$3&amp;"-"&amp;Y$2,'Compr. Q. - Online Banking'!$C:$I,5,FALSE())), U33)),1,0)</f>
        <v>0</v>
      </c>
      <c r="Z33" s="60">
        <f>IF(ISNUMBER(SEARCH(IF($D33="Tabular",VLOOKUP($G33&amp;"-"&amp;U$3&amp;"-"&amp;Z$2,'Compr. Q. - Online Banking'!$C:$I,7,FALSE()),VLOOKUP($G33&amp;"-"&amp;U$3&amp;"-"&amp;Z$2,'Compr. Q. - Online Banking'!$C:$I,5,FALSE())), U33)),1,0)</f>
        <v>0</v>
      </c>
      <c r="AA33" s="60">
        <f t="shared" si="9"/>
        <v>2</v>
      </c>
      <c r="AB33" s="60">
        <f t="shared" si="10"/>
        <v>2</v>
      </c>
      <c r="AC33" s="60">
        <f>IF($D33="Tabular",VLOOKUP($G33&amp;"-"&amp;U$3&amp;"-"&amp;"1",'Compr. Q. - Online Banking'!$C:$K,9,FALSE()),VLOOKUP($G33&amp;"-"&amp;U$3&amp;"-"&amp;"1",'Compr. Q. - Online Banking'!$C:$K,8,FALSE()))</f>
        <v>2</v>
      </c>
      <c r="AD33" s="60">
        <f t="shared" si="11"/>
        <v>1</v>
      </c>
      <c r="AE33" s="60">
        <f t="shared" si="12"/>
        <v>1</v>
      </c>
      <c r="AF33" s="60">
        <f t="shared" si="13"/>
        <v>1</v>
      </c>
      <c r="AG33" s="61" t="str">
        <f>VLOOKUP($B33&amp;"-"&amp;$F33,'dataset cleaned'!$A:$BK,$H$2-2+AG$2*3,FALSE())</f>
        <v>Regularly inform customers about security best practices</v>
      </c>
      <c r="AH33" s="60" t="s">
        <v>1204</v>
      </c>
      <c r="AI33" s="60">
        <f>IF(ISNUMBER(SEARCH(IF($D33="Tabular",VLOOKUP($G33&amp;"-"&amp;AG$3&amp;"-"&amp;AI$2,'Compr. Q. - Online Banking'!$C:$I,7,FALSE()),VLOOKUP($G33&amp;"-"&amp;AG$3&amp;"-"&amp;AI$2,'Compr. Q. - Online Banking'!$C:$I,5,FALSE())), AG33)),1,0)</f>
        <v>1</v>
      </c>
      <c r="AJ33" s="60">
        <f>IF(ISNUMBER(SEARCH(IF($D33="Tabular",VLOOKUP($G33&amp;"-"&amp;AG$3&amp;"-"&amp;AJ$2,'Compr. Q. - Online Banking'!$C:$I,7,FALSE()),VLOOKUP($G33&amp;"-"&amp;AG$3&amp;"-"&amp;AJ$2,'Compr. Q. - Online Banking'!$C:$I,5,FALSE())), AG33)),1,0)</f>
        <v>0</v>
      </c>
      <c r="AK33" s="60">
        <f>IF(ISNUMBER(SEARCH(IF($D33="Tabular",VLOOKUP($G33&amp;"-"&amp;AG$3&amp;"-"&amp;AK$2,'Compr. Q. - Online Banking'!$C:$I,7,FALSE()),VLOOKUP($G33&amp;"-"&amp;AG$3&amp;"-"&amp;AK$2,'Compr. Q. - Online Banking'!$C:$I,5,FALSE())), AG33)),1,0)</f>
        <v>0</v>
      </c>
      <c r="AL33" s="60">
        <f>IF(ISNUMBER(SEARCH(IF($D33="Tabular",VLOOKUP($G33&amp;"-"&amp;AG$3&amp;"-"&amp;AL$2,'Compr. Q. - Online Banking'!$C:$I,7,FALSE()),VLOOKUP($G33&amp;"-"&amp;AG$3&amp;"-"&amp;AL$2,'Compr. Q. - Online Banking'!$C:$I,5,FALSE())), AG33)),1,0)</f>
        <v>0</v>
      </c>
      <c r="AM33" s="60">
        <f t="shared" si="14"/>
        <v>1</v>
      </c>
      <c r="AN33" s="60">
        <f t="shared" si="15"/>
        <v>1</v>
      </c>
      <c r="AO33" s="60">
        <f>IF($D33="Tabular",VLOOKUP($G33&amp;"-"&amp;AG$3&amp;"-"&amp;"1",'Compr. Q. - Online Banking'!$C:$K,9,FALSE()),VLOOKUP($G33&amp;"-"&amp;AG$3&amp;"-"&amp;"1",'Compr. Q. - Online Banking'!$C:$K,8,FALSE()))</f>
        <v>3</v>
      </c>
      <c r="AP33" s="60">
        <f t="shared" si="16"/>
        <v>1</v>
      </c>
      <c r="AQ33" s="60">
        <f t="shared" si="17"/>
        <v>0.33333333333333331</v>
      </c>
      <c r="AR33" s="60">
        <f t="shared" si="18"/>
        <v>0.5</v>
      </c>
      <c r="AS33" s="61" t="str">
        <f>VLOOKUP($B33&amp;"-"&amp;$F33,'dataset cleaned'!$A:$BK,$H$2-2+AS$2*3,FALSE())</f>
        <v>Critical,Severe</v>
      </c>
      <c r="AT33" s="60" t="s">
        <v>1134</v>
      </c>
      <c r="AU33" s="60">
        <f>IF(ISNUMBER(SEARCH(IF($D33="Tabular",VLOOKUP($G33&amp;"-"&amp;AS$3&amp;"-"&amp;AU$2,'Compr. Q. - Online Banking'!$C:$I,7,FALSE()),VLOOKUP($G33&amp;"-"&amp;AS$3&amp;"-"&amp;AU$2,'Compr. Q. - Online Banking'!$C:$I,5,FALSE())), AS33)),1,0)</f>
        <v>1</v>
      </c>
      <c r="AV33" s="60">
        <f>IF(ISNUMBER(SEARCH(IF($D33="Tabular",VLOOKUP($G33&amp;"-"&amp;AS$3&amp;"-"&amp;AV$2,'Compr. Q. - Online Banking'!$C:$I,7,FALSE()),VLOOKUP($G33&amp;"-"&amp;AS$3&amp;"-"&amp;AV$2,'Compr. Q. - Online Banking'!$C:$I,5,FALSE())), AS33)),1,0)</f>
        <v>0</v>
      </c>
      <c r="AW33" s="60">
        <f>IF(ISNUMBER(SEARCH(IF($D33="Tabular",VLOOKUP($G33&amp;"-"&amp;AS$3&amp;"-"&amp;AW$2,'Compr. Q. - Online Banking'!$C:$I,7,FALSE()),VLOOKUP($G33&amp;"-"&amp;AS$3&amp;"-"&amp;AW$2,'Compr. Q. - Online Banking'!$C:$I,5,FALSE())), AS33)),1,0)</f>
        <v>0</v>
      </c>
      <c r="AX33" s="60">
        <f>IF(ISNUMBER(SEARCH(IF($D33="Tabular",VLOOKUP($G33&amp;"-"&amp;AS$3&amp;"-"&amp;AX$2,'Compr. Q. - Online Banking'!$C:$I,7,FALSE()),VLOOKUP($G33&amp;"-"&amp;AS$3&amp;"-"&amp;AX$2,'Compr. Q. - Online Banking'!$C:$I,5,FALSE())), AS33)),1,0)</f>
        <v>0</v>
      </c>
      <c r="AY33" s="60">
        <f t="shared" si="19"/>
        <v>1</v>
      </c>
      <c r="AZ33" s="60">
        <f t="shared" si="20"/>
        <v>2</v>
      </c>
      <c r="BA33" s="60">
        <f>IF($D33="Tabular",VLOOKUP($G33&amp;"-"&amp;AS$3&amp;"-"&amp;"1",'Compr. Q. - Online Banking'!$C:$K,9,FALSE()),VLOOKUP($G33&amp;"-"&amp;AS$3&amp;"-"&amp;"1",'Compr. Q. - Online Banking'!$C:$K,8,FALSE()))</f>
        <v>1</v>
      </c>
      <c r="BB33" s="60">
        <f t="shared" si="21"/>
        <v>0.5</v>
      </c>
      <c r="BC33" s="60">
        <f t="shared" si="22"/>
        <v>1</v>
      </c>
      <c r="BD33" s="60">
        <f t="shared" si="23"/>
        <v>0.66666666666666663</v>
      </c>
      <c r="BE33" s="60" t="str">
        <f>VLOOKUP($B33&amp;"-"&amp;$F33,'dataset cleaned'!$A:$BK,$H$2-2+BE$2*3,FALSE())</f>
        <v>Online banking service goes down,Unauthorized transaction via web application</v>
      </c>
      <c r="BF33" s="60"/>
      <c r="BG33" s="60">
        <f>IF(ISNUMBER(SEARCH(IF($D33="Tabular",VLOOKUP($G33&amp;"-"&amp;BE$3&amp;"-"&amp;BG$2,'Compr. Q. - Online Banking'!$C:$I,7,FALSE()),VLOOKUP($G33&amp;"-"&amp;BE$3&amp;"-"&amp;BG$2,'Compr. Q. - Online Banking'!$C:$I,5,FALSE())), BE33)),1,0)</f>
        <v>1</v>
      </c>
      <c r="BH33" s="60">
        <f>IF(ISNUMBER(SEARCH(IF($D33="Tabular",VLOOKUP($G33&amp;"-"&amp;BE$3&amp;"-"&amp;BH$2,'Compr. Q. - Online Banking'!$C:$I,7,FALSE()),VLOOKUP($G33&amp;"-"&amp;BE$3&amp;"-"&amp;BH$2,'Compr. Q. - Online Banking'!$C:$I,5,FALSE())), BE33)),1,0)</f>
        <v>1</v>
      </c>
      <c r="BI33" s="60">
        <f>IF(ISNUMBER(SEARCH(IF($D33="Tabular",VLOOKUP($G33&amp;"-"&amp;BE$3&amp;"-"&amp;BI$2,'Compr. Q. - Online Banking'!$C:$I,7,FALSE()),VLOOKUP($G33&amp;"-"&amp;BE$3&amp;"-"&amp;BI$2,'Compr. Q. - Online Banking'!$C:$I,5,FALSE())), BE33)),1,0)</f>
        <v>0</v>
      </c>
      <c r="BJ33" s="60">
        <f>IF(ISNUMBER(SEARCH(IF($D33="Tabular",VLOOKUP($G33&amp;"-"&amp;BE$3&amp;"-"&amp;BJ$2,'Compr. Q. - Online Banking'!$C:$I,7,FALSE()),VLOOKUP($G33&amp;"-"&amp;BE$3&amp;"-"&amp;BJ$2,'Compr. Q. - Online Banking'!$C:$I,5,FALSE())), BE33)),1,0)</f>
        <v>0</v>
      </c>
      <c r="BK33" s="60">
        <f t="shared" si="24"/>
        <v>2</v>
      </c>
      <c r="BL33" s="60">
        <f t="shared" si="25"/>
        <v>2</v>
      </c>
      <c r="BM33" s="60">
        <f>IF($D33="Tabular",VLOOKUP($G33&amp;"-"&amp;BE$3&amp;"-"&amp;"1",'Compr. Q. - Online Banking'!$C:$K,9,FALSE()),VLOOKUP($G33&amp;"-"&amp;BE$3&amp;"-"&amp;"1",'Compr. Q. - Online Banking'!$C:$K,8,FALSE()))</f>
        <v>2</v>
      </c>
      <c r="BN33" s="60">
        <f t="shared" si="26"/>
        <v>1</v>
      </c>
      <c r="BO33" s="60">
        <f t="shared" si="27"/>
        <v>1</v>
      </c>
      <c r="BP33" s="60">
        <f t="shared" si="28"/>
        <v>1</v>
      </c>
      <c r="BQ33" s="61" t="str">
        <f>VLOOKUP($B33&amp;"-"&amp;$F33,'dataset cleaned'!$A:$BK,$H$2-2+BQ$2*3,FALSE())</f>
        <v>Unlikely</v>
      </c>
      <c r="BR33" s="60" t="s">
        <v>1142</v>
      </c>
      <c r="BS33" s="60">
        <f>IF(ISNUMBER(SEARCH(IF($D33="Tabular",VLOOKUP($G33&amp;"-"&amp;BQ$3&amp;"-"&amp;BS$2,'Compr. Q. - Online Banking'!$C:$I,7,FALSE()),VLOOKUP($G33&amp;"-"&amp;BQ$3&amp;"-"&amp;BS$2,'Compr. Q. - Online Banking'!$C:$I,5,FALSE())), BQ33)),1,0)</f>
        <v>0</v>
      </c>
      <c r="BT33" s="60">
        <f>IF(ISNUMBER(SEARCH(IF($D33="Tabular",VLOOKUP($G33&amp;"-"&amp;BQ$3&amp;"-"&amp;BT$2,'Compr. Q. - Online Banking'!$C:$I,7,FALSE()),VLOOKUP($G33&amp;"-"&amp;BQ$3&amp;"-"&amp;BT$2,'Compr. Q. - Online Banking'!$C:$I,5,FALSE())), BQ33)),1,0)</f>
        <v>0</v>
      </c>
      <c r="BU33" s="60">
        <f>IF(ISNUMBER(SEARCH(IF($D33="Tabular",VLOOKUP($G33&amp;"-"&amp;BQ$3&amp;"-"&amp;BU$2,'Compr. Q. - Online Banking'!$C:$I,7,FALSE()),VLOOKUP($G33&amp;"-"&amp;BQ$3&amp;"-"&amp;BU$2,'Compr. Q. - Online Banking'!$C:$I,5,FALSE())), BQ33)),1,0)</f>
        <v>0</v>
      </c>
      <c r="BV33" s="60">
        <f>IF(ISNUMBER(SEARCH(IF($D33="Tabular",VLOOKUP($G33&amp;"-"&amp;BQ$3&amp;"-"&amp;BV$2,'Compr. Q. - Online Banking'!$C:$I,7,FALSE()),VLOOKUP($G33&amp;"-"&amp;BQ$3&amp;"-"&amp;BV$2,'Compr. Q. - Online Banking'!$C:$I,5,FALSE())), BQ33)),1,0)</f>
        <v>0</v>
      </c>
      <c r="BW33" s="60">
        <f t="shared" si="29"/>
        <v>0</v>
      </c>
      <c r="BX33" s="60">
        <f t="shared" si="30"/>
        <v>1</v>
      </c>
      <c r="BY33" s="60">
        <f>IF($D33="Tabular",VLOOKUP($G33&amp;"-"&amp;BQ$3&amp;"-"&amp;"1",'Compr. Q. - Online Banking'!$C:$K,9,FALSE()),VLOOKUP($G33&amp;"-"&amp;BQ$3&amp;"-"&amp;"1",'Compr. Q. - Online Banking'!$C:$K,8,FALSE()))</f>
        <v>1</v>
      </c>
      <c r="BZ33" s="60">
        <f t="shared" si="31"/>
        <v>0</v>
      </c>
      <c r="CA33" s="60">
        <f t="shared" si="32"/>
        <v>0</v>
      </c>
      <c r="CB33" s="60">
        <f t="shared" si="33"/>
        <v>0</v>
      </c>
    </row>
    <row r="34" spans="1:80" ht="85" x14ac:dyDescent="0.2">
      <c r="A34" s="60" t="str">
        <f t="shared" si="0"/>
        <v>R_1oFpDP5RAxmSXWG-P1</v>
      </c>
      <c r="B34" s="60" t="s">
        <v>909</v>
      </c>
      <c r="C34" s="60" t="str">
        <f>VLOOKUP($B34,'raw data'!$A:$JI,268,FALSE())</f>
        <v>Tabular-G2</v>
      </c>
      <c r="D34" s="60" t="str">
        <f t="shared" si="1"/>
        <v>Tabular</v>
      </c>
      <c r="E34" s="60" t="str">
        <f t="shared" si="2"/>
        <v>G2</v>
      </c>
      <c r="F34" s="60" t="s">
        <v>534</v>
      </c>
      <c r="G34" s="60" t="str">
        <f t="shared" si="3"/>
        <v>G2</v>
      </c>
      <c r="H34" s="62">
        <f>VLOOKUP($B34&amp;"-"&amp;$F34,'dataset cleaned'!$A:$BK,H$2,FALSE())/60</f>
        <v>17.359783333333333</v>
      </c>
      <c r="I34" s="61" t="str">
        <f>VLOOKUP($B34&amp;"-"&amp;$F34,'dataset cleaned'!$A:$BK,$H$2-2+I$2*3,FALSE())</f>
        <v>Lack of mechanisms for authentication of app,Weak malware protection</v>
      </c>
      <c r="J34" s="60"/>
      <c r="K34" s="60">
        <f>IF(ISNUMBER(SEARCH(IF($D34="Tabular",VLOOKUP($G34&amp;"-"&amp;I$3&amp;"-"&amp;K$2,'Compr. Q. - Online Banking'!$C:$I,7,FALSE()),VLOOKUP($G34&amp;"-"&amp;I$3&amp;"-"&amp;K$2,'Compr. Q. - Online Banking'!$C:$I,5,FALSE())), I34)),1,0)</f>
        <v>1</v>
      </c>
      <c r="L34" s="60">
        <f>IF(ISNUMBER(SEARCH(IF($D34="Tabular",VLOOKUP($G34&amp;"-"&amp;I$3&amp;"-"&amp;L$2,'Compr. Q. - Online Banking'!$C:$I,7,FALSE()),VLOOKUP($G34&amp;"-"&amp;I$3&amp;"-"&amp;L$2,'Compr. Q. - Online Banking'!$C:$I,5,FALSE())), I34)),1,0)</f>
        <v>1</v>
      </c>
      <c r="M34" s="60">
        <f>IF(ISNUMBER(SEARCH(IF($D34="Tabular",VLOOKUP($G34&amp;"-"&amp;I$3&amp;"-"&amp;M$2,'Compr. Q. - Online Banking'!$C:$I,7,FALSE()),VLOOKUP($G34&amp;"-"&amp;I$3&amp;"-"&amp;M$2,'Compr. Q. - Online Banking'!$C:$I,5,FALSE())), I34)),1,0)</f>
        <v>0</v>
      </c>
      <c r="N34" s="60">
        <f>IF(ISNUMBER(SEARCH(IF($D34="Tabular",VLOOKUP($G34&amp;"-"&amp;I$3&amp;"-"&amp;N$2,'Compr. Q. - Online Banking'!$C:$I,7,FALSE()),VLOOKUP($G34&amp;"-"&amp;I$3&amp;"-"&amp;N$2,'Compr. Q. - Online Banking'!$C:$I,5,FALSE())), I34)),1,0)</f>
        <v>0</v>
      </c>
      <c r="O34" s="60">
        <f t="shared" si="4"/>
        <v>2</v>
      </c>
      <c r="P34" s="60">
        <f t="shared" si="5"/>
        <v>2</v>
      </c>
      <c r="Q34" s="60">
        <f>IF($D34="Tabular",VLOOKUP($G34&amp;"-"&amp;I$3&amp;"-"&amp;"1",'Compr. Q. - Online Banking'!$C:$K,9,FALSE()),VLOOKUP($G34&amp;"-"&amp;I$3&amp;"-"&amp;"1",'Compr. Q. - Online Banking'!$C:$K,8,FALSE()))</f>
        <v>2</v>
      </c>
      <c r="R34" s="60">
        <f t="shared" si="6"/>
        <v>1</v>
      </c>
      <c r="S34" s="60">
        <f t="shared" si="7"/>
        <v>1</v>
      </c>
      <c r="T34" s="60">
        <f t="shared" si="8"/>
        <v>1</v>
      </c>
      <c r="U34" s="61" t="str">
        <f>VLOOKUP($B34&amp;"-"&amp;$F34,'dataset cleaned'!$A:$BK,$H$2-2+U$2*3,FALSE())</f>
        <v>Unauthorized access to customer account via fake app,Unauthorized access to customer account via web application</v>
      </c>
      <c r="V34" s="60" t="s">
        <v>1149</v>
      </c>
      <c r="W34" s="60">
        <f>IF(ISNUMBER(SEARCH(IF($D34="Tabular",VLOOKUP($G34&amp;"-"&amp;U$3&amp;"-"&amp;W$2,'Compr. Q. - Online Banking'!$C:$I,7,FALSE()),VLOOKUP($G34&amp;"-"&amp;U$3&amp;"-"&amp;W$2,'Compr. Q. - Online Banking'!$C:$I,5,FALSE())), U34)),1,0)</f>
        <v>0</v>
      </c>
      <c r="X34" s="60">
        <f>IF(ISNUMBER(SEARCH(IF($D34="Tabular",VLOOKUP($G34&amp;"-"&amp;U$3&amp;"-"&amp;X$2,'Compr. Q. - Online Banking'!$C:$I,7,FALSE()),VLOOKUP($G34&amp;"-"&amp;U$3&amp;"-"&amp;X$2,'Compr. Q. - Online Banking'!$C:$I,5,FALSE())), U34)),1,0)</f>
        <v>1</v>
      </c>
      <c r="Y34" s="60">
        <f>IF(ISNUMBER(SEARCH(IF($D34="Tabular",VLOOKUP($G34&amp;"-"&amp;U$3&amp;"-"&amp;Y$2,'Compr. Q. - Online Banking'!$C:$I,7,FALSE()),VLOOKUP($G34&amp;"-"&amp;U$3&amp;"-"&amp;Y$2,'Compr. Q. - Online Banking'!$C:$I,5,FALSE())), U34)),1,0)</f>
        <v>1</v>
      </c>
      <c r="Z34" s="60">
        <f>IF(ISNUMBER(SEARCH(IF($D34="Tabular",VLOOKUP($G34&amp;"-"&amp;U$3&amp;"-"&amp;Z$2,'Compr. Q. - Online Banking'!$C:$I,7,FALSE()),VLOOKUP($G34&amp;"-"&amp;U$3&amp;"-"&amp;Z$2,'Compr. Q. - Online Banking'!$C:$I,5,FALSE())), U34)),1,0)</f>
        <v>0</v>
      </c>
      <c r="AA34" s="60">
        <f t="shared" si="9"/>
        <v>2</v>
      </c>
      <c r="AB34" s="60">
        <f t="shared" si="10"/>
        <v>2</v>
      </c>
      <c r="AC34" s="60">
        <f>IF($D34="Tabular",VLOOKUP($G34&amp;"-"&amp;U$3&amp;"-"&amp;"1",'Compr. Q. - Online Banking'!$C:$K,9,FALSE()),VLOOKUP($G34&amp;"-"&amp;U$3&amp;"-"&amp;"1",'Compr. Q. - Online Banking'!$C:$K,8,FALSE()))</f>
        <v>3</v>
      </c>
      <c r="AD34" s="60">
        <f t="shared" si="11"/>
        <v>1</v>
      </c>
      <c r="AE34" s="60">
        <f t="shared" si="12"/>
        <v>0.66666666666666663</v>
      </c>
      <c r="AF34" s="60">
        <f t="shared" si="13"/>
        <v>0.8</v>
      </c>
      <c r="AG34" s="61" t="str">
        <f>VLOOKUP($B34&amp;"-"&amp;$F34,'dataset cleaned'!$A:$BK,$H$2-2+AG$2*3,FALSE())</f>
        <v>Fake banking app offered on application store and this leads to sniffing customer credentials,Keylogger installed on customer's computer leads to sniffing customer credentials,Spear-phishing attack on customers leads to sniffing customer credentials</v>
      </c>
      <c r="AH34" s="60"/>
      <c r="AI34" s="60">
        <f>IF(ISNUMBER(SEARCH(IF($D34="Tabular",VLOOKUP($G34&amp;"-"&amp;AG$3&amp;"-"&amp;AI$2,'Compr. Q. - Online Banking'!$C:$I,7,FALSE()),VLOOKUP($G34&amp;"-"&amp;AG$3&amp;"-"&amp;AI$2,'Compr. Q. - Online Banking'!$C:$I,5,FALSE())), AG34)),1,0)</f>
        <v>1</v>
      </c>
      <c r="AJ34" s="60">
        <f>IF(ISNUMBER(SEARCH(IF($D34="Tabular",VLOOKUP($G34&amp;"-"&amp;AG$3&amp;"-"&amp;AJ$2,'Compr. Q. - Online Banking'!$C:$I,7,FALSE()),VLOOKUP($G34&amp;"-"&amp;AG$3&amp;"-"&amp;AJ$2,'Compr. Q. - Online Banking'!$C:$I,5,FALSE())), AG34)),1,0)</f>
        <v>1</v>
      </c>
      <c r="AK34" s="60">
        <f>IF(ISNUMBER(SEARCH(IF($D34="Tabular",VLOOKUP($G34&amp;"-"&amp;AG$3&amp;"-"&amp;AK$2,'Compr. Q. - Online Banking'!$C:$I,7,FALSE()),VLOOKUP($G34&amp;"-"&amp;AG$3&amp;"-"&amp;AK$2,'Compr. Q. - Online Banking'!$C:$I,5,FALSE())), AG34)),1,0)</f>
        <v>1</v>
      </c>
      <c r="AL34" s="60">
        <f>IF(ISNUMBER(SEARCH(IF($D34="Tabular",VLOOKUP($G34&amp;"-"&amp;AG$3&amp;"-"&amp;AL$2,'Compr. Q. - Online Banking'!$C:$I,7,FALSE()),VLOOKUP($G34&amp;"-"&amp;AG$3&amp;"-"&amp;AL$2,'Compr. Q. - Online Banking'!$C:$I,5,FALSE())), AG34)),1,0)</f>
        <v>0</v>
      </c>
      <c r="AM34" s="60">
        <f t="shared" si="14"/>
        <v>3</v>
      </c>
      <c r="AN34" s="60">
        <f t="shared" si="15"/>
        <v>3</v>
      </c>
      <c r="AO34" s="60">
        <f>IF($D34="Tabular",VLOOKUP($G34&amp;"-"&amp;AG$3&amp;"-"&amp;"1",'Compr. Q. - Online Banking'!$C:$K,9,FALSE()),VLOOKUP($G34&amp;"-"&amp;AG$3&amp;"-"&amp;"1",'Compr. Q. - Online Banking'!$C:$K,8,FALSE()))</f>
        <v>3</v>
      </c>
      <c r="AP34" s="60">
        <f t="shared" si="16"/>
        <v>1</v>
      </c>
      <c r="AQ34" s="60">
        <f t="shared" si="17"/>
        <v>1</v>
      </c>
      <c r="AR34" s="60">
        <f t="shared" si="18"/>
        <v>1</v>
      </c>
      <c r="AS34" s="61" t="str">
        <f>VLOOKUP($B34&amp;"-"&amp;$F34,'dataset cleaned'!$A:$BK,$H$2-2+AS$2*3,FALSE())</f>
        <v>Cyber criminal,Hacker</v>
      </c>
      <c r="AT34" s="60"/>
      <c r="AU34" s="60">
        <f>IF(ISNUMBER(SEARCH(IF($D34="Tabular",VLOOKUP($G34&amp;"-"&amp;AS$3&amp;"-"&amp;AU$2,'Compr. Q. - Online Banking'!$C:$I,7,FALSE()),VLOOKUP($G34&amp;"-"&amp;AS$3&amp;"-"&amp;AU$2,'Compr. Q. - Online Banking'!$C:$I,5,FALSE())), AS34)),1,0)</f>
        <v>1</v>
      </c>
      <c r="AV34" s="60">
        <f>IF(ISNUMBER(SEARCH(IF($D34="Tabular",VLOOKUP($G34&amp;"-"&amp;AS$3&amp;"-"&amp;AV$2,'Compr. Q. - Online Banking'!$C:$I,7,FALSE()),VLOOKUP($G34&amp;"-"&amp;AS$3&amp;"-"&amp;AV$2,'Compr. Q. - Online Banking'!$C:$I,5,FALSE())), AS34)),1,0)</f>
        <v>1</v>
      </c>
      <c r="AW34" s="60">
        <f>IF(ISNUMBER(SEARCH(IF($D34="Tabular",VLOOKUP($G34&amp;"-"&amp;AS$3&amp;"-"&amp;AW$2,'Compr. Q. - Online Banking'!$C:$I,7,FALSE()),VLOOKUP($G34&amp;"-"&amp;AS$3&amp;"-"&amp;AW$2,'Compr. Q. - Online Banking'!$C:$I,5,FALSE())), AS34)),1,0)</f>
        <v>0</v>
      </c>
      <c r="AX34" s="60">
        <f>IF(ISNUMBER(SEARCH(IF($D34="Tabular",VLOOKUP($G34&amp;"-"&amp;AS$3&amp;"-"&amp;AX$2,'Compr. Q. - Online Banking'!$C:$I,7,FALSE()),VLOOKUP($G34&amp;"-"&amp;AS$3&amp;"-"&amp;AX$2,'Compr. Q. - Online Banking'!$C:$I,5,FALSE())), AS34)),1,0)</f>
        <v>0</v>
      </c>
      <c r="AY34" s="60">
        <f t="shared" si="19"/>
        <v>2</v>
      </c>
      <c r="AZ34" s="60">
        <f t="shared" si="20"/>
        <v>2</v>
      </c>
      <c r="BA34" s="60">
        <f>IF($D34="Tabular",VLOOKUP($G34&amp;"-"&amp;AS$3&amp;"-"&amp;"1",'Compr. Q. - Online Banking'!$C:$K,9,FALSE()),VLOOKUP($G34&amp;"-"&amp;AS$3&amp;"-"&amp;"1",'Compr. Q. - Online Banking'!$C:$K,8,FALSE()))</f>
        <v>2</v>
      </c>
      <c r="BB34" s="60">
        <f t="shared" si="21"/>
        <v>1</v>
      </c>
      <c r="BC34" s="60">
        <f t="shared" si="22"/>
        <v>1</v>
      </c>
      <c r="BD34" s="60">
        <f t="shared" si="23"/>
        <v>1</v>
      </c>
      <c r="BE34" s="60" t="str">
        <f>VLOOKUP($B34&amp;"-"&amp;$F34,'dataset cleaned'!$A:$BK,$H$2-2+BE$2*3,FALSE())</f>
        <v>Certain</v>
      </c>
      <c r="BF34" s="60" t="s">
        <v>1203</v>
      </c>
      <c r="BG34" s="60">
        <f>IF(ISNUMBER(SEARCH(IF($D34="Tabular",VLOOKUP($G34&amp;"-"&amp;BE$3&amp;"-"&amp;BG$2,'Compr. Q. - Online Banking'!$C:$I,7,FALSE()),VLOOKUP($G34&amp;"-"&amp;BE$3&amp;"-"&amp;BG$2,'Compr. Q. - Online Banking'!$C:$I,5,FALSE())), BE34)),1,0)</f>
        <v>0</v>
      </c>
      <c r="BH34" s="60">
        <f>IF(ISNUMBER(SEARCH(IF($D34="Tabular",VLOOKUP($G34&amp;"-"&amp;BE$3&amp;"-"&amp;BH$2,'Compr. Q. - Online Banking'!$C:$I,7,FALSE()),VLOOKUP($G34&amp;"-"&amp;BE$3&amp;"-"&amp;BH$2,'Compr. Q. - Online Banking'!$C:$I,5,FALSE())), BE34)),1,0)</f>
        <v>0</v>
      </c>
      <c r="BI34" s="60">
        <f>IF(ISNUMBER(SEARCH(IF($D34="Tabular",VLOOKUP($G34&amp;"-"&amp;BE$3&amp;"-"&amp;BI$2,'Compr. Q. - Online Banking'!$C:$I,7,FALSE()),VLOOKUP($G34&amp;"-"&amp;BE$3&amp;"-"&amp;BI$2,'Compr. Q. - Online Banking'!$C:$I,5,FALSE())), BE34)),1,0)</f>
        <v>0</v>
      </c>
      <c r="BJ34" s="60">
        <f>IF(ISNUMBER(SEARCH(IF($D34="Tabular",VLOOKUP($G34&amp;"-"&amp;BE$3&amp;"-"&amp;BJ$2,'Compr. Q. - Online Banking'!$C:$I,7,FALSE()),VLOOKUP($G34&amp;"-"&amp;BE$3&amp;"-"&amp;BJ$2,'Compr. Q. - Online Banking'!$C:$I,5,FALSE())), BE34)),1,0)</f>
        <v>0</v>
      </c>
      <c r="BK34" s="60">
        <f t="shared" si="24"/>
        <v>0</v>
      </c>
      <c r="BL34" s="60">
        <f t="shared" si="25"/>
        <v>1</v>
      </c>
      <c r="BM34" s="60">
        <f>IF($D34="Tabular",VLOOKUP($G34&amp;"-"&amp;BE$3&amp;"-"&amp;"1",'Compr. Q. - Online Banking'!$C:$K,9,FALSE()),VLOOKUP($G34&amp;"-"&amp;BE$3&amp;"-"&amp;"1",'Compr. Q. - Online Banking'!$C:$K,8,FALSE()))</f>
        <v>1</v>
      </c>
      <c r="BN34" s="60">
        <f t="shared" si="26"/>
        <v>0</v>
      </c>
      <c r="BO34" s="60">
        <f t="shared" si="27"/>
        <v>0</v>
      </c>
      <c r="BP34" s="60">
        <f t="shared" si="28"/>
        <v>0</v>
      </c>
      <c r="BQ34" s="61" t="str">
        <f>VLOOKUP($B34&amp;"-"&amp;$F34,'dataset cleaned'!$A:$BK,$H$2-2+BQ$2*3,FALSE())</f>
        <v>Poor security awareness,Weak malware protection</v>
      </c>
      <c r="BR34" s="60" t="s">
        <v>1148</v>
      </c>
      <c r="BS34" s="60">
        <f>IF(ISNUMBER(SEARCH(IF($D34="Tabular",VLOOKUP($G34&amp;"-"&amp;BQ$3&amp;"-"&amp;BS$2,'Compr. Q. - Online Banking'!$C:$I,7,FALSE()),VLOOKUP($G34&amp;"-"&amp;BQ$3&amp;"-"&amp;BS$2,'Compr. Q. - Online Banking'!$C:$I,5,FALSE())), BQ34)),1,0)</f>
        <v>0</v>
      </c>
      <c r="BT34" s="60">
        <f>IF(ISNUMBER(SEARCH(IF($D34="Tabular",VLOOKUP($G34&amp;"-"&amp;BQ$3&amp;"-"&amp;BT$2,'Compr. Q. - Online Banking'!$C:$I,7,FALSE()),VLOOKUP($G34&amp;"-"&amp;BQ$3&amp;"-"&amp;BT$2,'Compr. Q. - Online Banking'!$C:$I,5,FALSE())), BQ34)),1,0)</f>
        <v>0</v>
      </c>
      <c r="BU34" s="60">
        <f>IF(ISNUMBER(SEARCH(IF($D34="Tabular",VLOOKUP($G34&amp;"-"&amp;BQ$3&amp;"-"&amp;BU$2,'Compr. Q. - Online Banking'!$C:$I,7,FALSE()),VLOOKUP($G34&amp;"-"&amp;BQ$3&amp;"-"&amp;BU$2,'Compr. Q. - Online Banking'!$C:$I,5,FALSE())), BQ34)),1,0)</f>
        <v>1</v>
      </c>
      <c r="BV34" s="60">
        <f>IF(ISNUMBER(SEARCH(IF($D34="Tabular",VLOOKUP($G34&amp;"-"&amp;BQ$3&amp;"-"&amp;BV$2,'Compr. Q. - Online Banking'!$C:$I,7,FALSE()),VLOOKUP($G34&amp;"-"&amp;BQ$3&amp;"-"&amp;BV$2,'Compr. Q. - Online Banking'!$C:$I,5,FALSE())), BQ34)),1,0)</f>
        <v>1</v>
      </c>
      <c r="BW34" s="60">
        <f t="shared" si="29"/>
        <v>2</v>
      </c>
      <c r="BX34" s="60">
        <f t="shared" si="30"/>
        <v>2</v>
      </c>
      <c r="BY34" s="60">
        <f>IF($D34="Tabular",VLOOKUP($G34&amp;"-"&amp;BQ$3&amp;"-"&amp;"1",'Compr. Q. - Online Banking'!$C:$K,9,FALSE()),VLOOKUP($G34&amp;"-"&amp;BQ$3&amp;"-"&amp;"1",'Compr. Q. - Online Banking'!$C:$K,8,FALSE()))</f>
        <v>4</v>
      </c>
      <c r="BZ34" s="60">
        <f t="shared" si="31"/>
        <v>1</v>
      </c>
      <c r="CA34" s="60">
        <f t="shared" si="32"/>
        <v>0.5</v>
      </c>
      <c r="CB34" s="60">
        <f t="shared" si="33"/>
        <v>0.66666666666666663</v>
      </c>
    </row>
    <row r="35" spans="1:80" ht="34" x14ac:dyDescent="0.2">
      <c r="A35" s="60" t="str">
        <f t="shared" si="0"/>
        <v>R_21gFh4fH79Pix9I-P1</v>
      </c>
      <c r="B35" s="60" t="s">
        <v>651</v>
      </c>
      <c r="C35" s="60" t="str">
        <f>VLOOKUP($B35,'raw data'!$A:$JI,268,FALSE())</f>
        <v>UML-G1</v>
      </c>
      <c r="D35" s="60" t="str">
        <f t="shared" si="1"/>
        <v>UML</v>
      </c>
      <c r="E35" s="60" t="str">
        <f t="shared" si="2"/>
        <v>G1</v>
      </c>
      <c r="F35" s="60" t="s">
        <v>534</v>
      </c>
      <c r="G35" s="60" t="str">
        <f t="shared" si="3"/>
        <v>G1</v>
      </c>
      <c r="H35" s="62">
        <f>VLOOKUP($B35&amp;"-"&amp;$F35,'dataset cleaned'!$A:$BK,H$2,FALSE())/60</f>
        <v>9.8145666666666678</v>
      </c>
      <c r="I35" s="61" t="str">
        <f>VLOOKUP($B35&amp;"-"&amp;$F35,'dataset cleaned'!$A:$BK,$H$2-2+I$2*3,FALSE())</f>
        <v>Minor</v>
      </c>
      <c r="J35" s="60"/>
      <c r="K35" s="60">
        <f>IF(ISNUMBER(SEARCH(IF($D35="Tabular",VLOOKUP($G35&amp;"-"&amp;I$3&amp;"-"&amp;K$2,'Compr. Q. - Online Banking'!$C:$I,7,FALSE()),VLOOKUP($G35&amp;"-"&amp;I$3&amp;"-"&amp;K$2,'Compr. Q. - Online Banking'!$C:$I,5,FALSE())), I35)),1,0)</f>
        <v>1</v>
      </c>
      <c r="L35" s="60">
        <f>IF(ISNUMBER(SEARCH(IF($D35="Tabular",VLOOKUP($G35&amp;"-"&amp;I$3&amp;"-"&amp;L$2,'Compr. Q. - Online Banking'!$C:$I,7,FALSE()),VLOOKUP($G35&amp;"-"&amp;I$3&amp;"-"&amp;L$2,'Compr. Q. - Online Banking'!$C:$I,5,FALSE())), I35)),1,0)</f>
        <v>0</v>
      </c>
      <c r="M35" s="60">
        <f>IF(ISNUMBER(SEARCH(IF($D35="Tabular",VLOOKUP($G35&amp;"-"&amp;I$3&amp;"-"&amp;M$2,'Compr. Q. - Online Banking'!$C:$I,7,FALSE()),VLOOKUP($G35&amp;"-"&amp;I$3&amp;"-"&amp;M$2,'Compr. Q. - Online Banking'!$C:$I,5,FALSE())), I35)),1,0)</f>
        <v>0</v>
      </c>
      <c r="N35" s="60">
        <f>IF(ISNUMBER(SEARCH(IF($D35="Tabular",VLOOKUP($G35&amp;"-"&amp;I$3&amp;"-"&amp;N$2,'Compr. Q. - Online Banking'!$C:$I,7,FALSE()),VLOOKUP($G35&amp;"-"&amp;I$3&amp;"-"&amp;N$2,'Compr. Q. - Online Banking'!$C:$I,5,FALSE())), I35)),1,0)</f>
        <v>0</v>
      </c>
      <c r="O35" s="60">
        <f t="shared" si="4"/>
        <v>1</v>
      </c>
      <c r="P35" s="60">
        <f t="shared" si="5"/>
        <v>1</v>
      </c>
      <c r="Q35" s="60">
        <f>IF($D35="Tabular",VLOOKUP($G35&amp;"-"&amp;I$3&amp;"-"&amp;"1",'Compr. Q. - Online Banking'!$C:$K,9,FALSE()),VLOOKUP($G35&amp;"-"&amp;I$3&amp;"-"&amp;"1",'Compr. Q. - Online Banking'!$C:$K,8,FALSE()))</f>
        <v>1</v>
      </c>
      <c r="R35" s="60">
        <f t="shared" si="6"/>
        <v>1</v>
      </c>
      <c r="S35" s="60">
        <f t="shared" si="7"/>
        <v>1</v>
      </c>
      <c r="T35" s="60">
        <f t="shared" si="8"/>
        <v>1</v>
      </c>
      <c r="U35" s="61" t="str">
        <f>VLOOKUP($B35&amp;"-"&amp;$F35,'dataset cleaned'!$A:$BK,$H$2-2+U$2*3,FALSE())</f>
        <v>Availability of service,Integrity of account data</v>
      </c>
      <c r="V35" s="60"/>
      <c r="W35" s="60">
        <f>IF(ISNUMBER(SEARCH(IF($D35="Tabular",VLOOKUP($G35&amp;"-"&amp;U$3&amp;"-"&amp;W$2,'Compr. Q. - Online Banking'!$C:$I,7,FALSE()),VLOOKUP($G35&amp;"-"&amp;U$3&amp;"-"&amp;W$2,'Compr. Q. - Online Banking'!$C:$I,5,FALSE())), U35)),1,0)</f>
        <v>1</v>
      </c>
      <c r="X35" s="60">
        <f>IF(ISNUMBER(SEARCH(IF($D35="Tabular",VLOOKUP($G35&amp;"-"&amp;U$3&amp;"-"&amp;X$2,'Compr. Q. - Online Banking'!$C:$I,7,FALSE()),VLOOKUP($G35&amp;"-"&amp;U$3&amp;"-"&amp;X$2,'Compr. Q. - Online Banking'!$C:$I,5,FALSE())), U35)),1,0)</f>
        <v>1</v>
      </c>
      <c r="Y35" s="60">
        <f>IF(ISNUMBER(SEARCH(IF($D35="Tabular",VLOOKUP($G35&amp;"-"&amp;U$3&amp;"-"&amp;Y$2,'Compr. Q. - Online Banking'!$C:$I,7,FALSE()),VLOOKUP($G35&amp;"-"&amp;U$3&amp;"-"&amp;Y$2,'Compr. Q. - Online Banking'!$C:$I,5,FALSE())), U35)),1,0)</f>
        <v>0</v>
      </c>
      <c r="Z35" s="60">
        <f>IF(ISNUMBER(SEARCH(IF($D35="Tabular",VLOOKUP($G35&amp;"-"&amp;U$3&amp;"-"&amp;Z$2,'Compr. Q. - Online Banking'!$C:$I,7,FALSE()),VLOOKUP($G35&amp;"-"&amp;U$3&amp;"-"&amp;Z$2,'Compr. Q. - Online Banking'!$C:$I,5,FALSE())), U35)),1,0)</f>
        <v>0</v>
      </c>
      <c r="AA35" s="60">
        <f t="shared" si="9"/>
        <v>2</v>
      </c>
      <c r="AB35" s="60">
        <f t="shared" si="10"/>
        <v>2</v>
      </c>
      <c r="AC35" s="60">
        <f>IF($D35="Tabular",VLOOKUP($G35&amp;"-"&amp;U$3&amp;"-"&amp;"1",'Compr. Q. - Online Banking'!$C:$K,9,FALSE()),VLOOKUP($G35&amp;"-"&amp;U$3&amp;"-"&amp;"1",'Compr. Q. - Online Banking'!$C:$K,8,FALSE()))</f>
        <v>2</v>
      </c>
      <c r="AD35" s="60">
        <f t="shared" si="11"/>
        <v>1</v>
      </c>
      <c r="AE35" s="60">
        <f t="shared" si="12"/>
        <v>1</v>
      </c>
      <c r="AF35" s="60">
        <f t="shared" si="13"/>
        <v>1</v>
      </c>
      <c r="AG35" s="61" t="str">
        <f>VLOOKUP($B35&amp;"-"&amp;$F35,'dataset cleaned'!$A:$BK,$H$2-2+AG$2*3,FALSE())</f>
        <v>Regularly inform customers about security best practices</v>
      </c>
      <c r="AH35" s="61" t="s">
        <v>1204</v>
      </c>
      <c r="AI35" s="60">
        <f>IF(ISNUMBER(SEARCH(IF($D35="Tabular",VLOOKUP($G35&amp;"-"&amp;AG$3&amp;"-"&amp;AI$2,'Compr. Q. - Online Banking'!$C:$I,7,FALSE()),VLOOKUP($G35&amp;"-"&amp;AG$3&amp;"-"&amp;AI$2,'Compr. Q. - Online Banking'!$C:$I,5,FALSE())), AG35)),1,0)</f>
        <v>1</v>
      </c>
      <c r="AJ35" s="60">
        <f>IF(ISNUMBER(SEARCH(IF($D35="Tabular",VLOOKUP($G35&amp;"-"&amp;AG$3&amp;"-"&amp;AJ$2,'Compr. Q. - Online Banking'!$C:$I,7,FALSE()),VLOOKUP($G35&amp;"-"&amp;AG$3&amp;"-"&amp;AJ$2,'Compr. Q. - Online Banking'!$C:$I,5,FALSE())), AG35)),1,0)</f>
        <v>0</v>
      </c>
      <c r="AK35" s="60">
        <f>IF(ISNUMBER(SEARCH(IF($D35="Tabular",VLOOKUP($G35&amp;"-"&amp;AG$3&amp;"-"&amp;AK$2,'Compr. Q. - Online Banking'!$C:$I,7,FALSE()),VLOOKUP($G35&amp;"-"&amp;AG$3&amp;"-"&amp;AK$2,'Compr. Q. - Online Banking'!$C:$I,5,FALSE())), AG35)),1,0)</f>
        <v>0</v>
      </c>
      <c r="AL35" s="60">
        <f>IF(ISNUMBER(SEARCH(IF($D35="Tabular",VLOOKUP($G35&amp;"-"&amp;AG$3&amp;"-"&amp;AL$2,'Compr. Q. - Online Banking'!$C:$I,7,FALSE()),VLOOKUP($G35&amp;"-"&amp;AG$3&amp;"-"&amp;AL$2,'Compr. Q. - Online Banking'!$C:$I,5,FALSE())), AG35)),1,0)</f>
        <v>0</v>
      </c>
      <c r="AM35" s="60">
        <f t="shared" si="14"/>
        <v>1</v>
      </c>
      <c r="AN35" s="60">
        <f t="shared" si="15"/>
        <v>1</v>
      </c>
      <c r="AO35" s="60">
        <f>IF($D35="Tabular",VLOOKUP($G35&amp;"-"&amp;AG$3&amp;"-"&amp;"1",'Compr. Q. - Online Banking'!$C:$K,9,FALSE()),VLOOKUP($G35&amp;"-"&amp;AG$3&amp;"-"&amp;"1",'Compr. Q. - Online Banking'!$C:$K,8,FALSE()))</f>
        <v>3</v>
      </c>
      <c r="AP35" s="60">
        <f t="shared" si="16"/>
        <v>1</v>
      </c>
      <c r="AQ35" s="60">
        <f t="shared" si="17"/>
        <v>0.33333333333333331</v>
      </c>
      <c r="AR35" s="60">
        <f t="shared" si="18"/>
        <v>0.5</v>
      </c>
      <c r="AS35" s="60" t="str">
        <f>VLOOKUP($B35&amp;"-"&amp;$F35,'dataset cleaned'!$A:$BK,$H$2-2+AS$2*3,FALSE())</f>
        <v>Severe</v>
      </c>
      <c r="AT35" s="60"/>
      <c r="AU35" s="60">
        <f>IF(ISNUMBER(SEARCH(IF($D35="Tabular",VLOOKUP($G35&amp;"-"&amp;AS$3&amp;"-"&amp;AU$2,'Compr. Q. - Online Banking'!$C:$I,7,FALSE()),VLOOKUP($G35&amp;"-"&amp;AS$3&amp;"-"&amp;AU$2,'Compr. Q. - Online Banking'!$C:$I,5,FALSE())), AS35)),1,0)</f>
        <v>1</v>
      </c>
      <c r="AV35" s="60">
        <f>IF(ISNUMBER(SEARCH(IF($D35="Tabular",VLOOKUP($G35&amp;"-"&amp;AS$3&amp;"-"&amp;AV$2,'Compr. Q. - Online Banking'!$C:$I,7,FALSE()),VLOOKUP($G35&amp;"-"&amp;AS$3&amp;"-"&amp;AV$2,'Compr. Q. - Online Banking'!$C:$I,5,FALSE())), AS35)),1,0)</f>
        <v>0</v>
      </c>
      <c r="AW35" s="60">
        <f>IF(ISNUMBER(SEARCH(IF($D35="Tabular",VLOOKUP($G35&amp;"-"&amp;AS$3&amp;"-"&amp;AW$2,'Compr. Q. - Online Banking'!$C:$I,7,FALSE()),VLOOKUP($G35&amp;"-"&amp;AS$3&amp;"-"&amp;AW$2,'Compr. Q. - Online Banking'!$C:$I,5,FALSE())), AS35)),1,0)</f>
        <v>0</v>
      </c>
      <c r="AX35" s="60">
        <f>IF(ISNUMBER(SEARCH(IF($D35="Tabular",VLOOKUP($G35&amp;"-"&amp;AS$3&amp;"-"&amp;AX$2,'Compr. Q. - Online Banking'!$C:$I,7,FALSE()),VLOOKUP($G35&amp;"-"&amp;AS$3&amp;"-"&amp;AX$2,'Compr. Q. - Online Banking'!$C:$I,5,FALSE())), AS35)),1,0)</f>
        <v>0</v>
      </c>
      <c r="AY35" s="60">
        <f t="shared" si="19"/>
        <v>1</v>
      </c>
      <c r="AZ35" s="60">
        <f t="shared" si="20"/>
        <v>1</v>
      </c>
      <c r="BA35" s="60">
        <f>IF($D35="Tabular",VLOOKUP($G35&amp;"-"&amp;AS$3&amp;"-"&amp;"1",'Compr. Q. - Online Banking'!$C:$K,9,FALSE()),VLOOKUP($G35&amp;"-"&amp;AS$3&amp;"-"&amp;"1",'Compr. Q. - Online Banking'!$C:$K,8,FALSE()))</f>
        <v>1</v>
      </c>
      <c r="BB35" s="60">
        <f t="shared" si="21"/>
        <v>1</v>
      </c>
      <c r="BC35" s="60">
        <f t="shared" si="22"/>
        <v>1</v>
      </c>
      <c r="BD35" s="60">
        <f t="shared" si="23"/>
        <v>1</v>
      </c>
      <c r="BE35" s="61" t="str">
        <f>VLOOKUP($B35&amp;"-"&amp;$F35,'dataset cleaned'!$A:$BK,$H$2-2+BE$2*3,FALSE())</f>
        <v>Unauthorized transaction via web application,Web-application goes down</v>
      </c>
      <c r="BF35" s="61" t="s">
        <v>1145</v>
      </c>
      <c r="BG35" s="60">
        <f>IF(ISNUMBER(SEARCH(IF($D35="Tabular",VLOOKUP($G35&amp;"-"&amp;BE$3&amp;"-"&amp;BG$2,'Compr. Q. - Online Banking'!$C:$I,7,FALSE()),VLOOKUP($G35&amp;"-"&amp;BE$3&amp;"-"&amp;BG$2,'Compr. Q. - Online Banking'!$C:$I,5,FALSE())), BE35)),1,0)</f>
        <v>1</v>
      </c>
      <c r="BH35" s="60">
        <f>IF(ISNUMBER(SEARCH(IF($D35="Tabular",VLOOKUP($G35&amp;"-"&amp;BE$3&amp;"-"&amp;BH$2,'Compr. Q. - Online Banking'!$C:$I,7,FALSE()),VLOOKUP($G35&amp;"-"&amp;BE$3&amp;"-"&amp;BH$2,'Compr. Q. - Online Banking'!$C:$I,5,FALSE())), BE35)),1,0)</f>
        <v>0</v>
      </c>
      <c r="BI35" s="60">
        <f>IF(ISNUMBER(SEARCH(IF($D35="Tabular",VLOOKUP($G35&amp;"-"&amp;BE$3&amp;"-"&amp;BI$2,'Compr. Q. - Online Banking'!$C:$I,7,FALSE()),VLOOKUP($G35&amp;"-"&amp;BE$3&amp;"-"&amp;BI$2,'Compr. Q. - Online Banking'!$C:$I,5,FALSE())), BE35)),1,0)</f>
        <v>0</v>
      </c>
      <c r="BJ35" s="60">
        <f>IF(ISNUMBER(SEARCH(IF($D35="Tabular",VLOOKUP($G35&amp;"-"&amp;BE$3&amp;"-"&amp;BJ$2,'Compr. Q. - Online Banking'!$C:$I,7,FALSE()),VLOOKUP($G35&amp;"-"&amp;BE$3&amp;"-"&amp;BJ$2,'Compr. Q. - Online Banking'!$C:$I,5,FALSE())), BE35)),1,0)</f>
        <v>0</v>
      </c>
      <c r="BK35" s="60">
        <f t="shared" si="24"/>
        <v>1</v>
      </c>
      <c r="BL35" s="60">
        <f t="shared" si="25"/>
        <v>2</v>
      </c>
      <c r="BM35" s="60">
        <f>IF($D35="Tabular",VLOOKUP($G35&amp;"-"&amp;BE$3&amp;"-"&amp;"1",'Compr. Q. - Online Banking'!$C:$K,9,FALSE()),VLOOKUP($G35&amp;"-"&amp;BE$3&amp;"-"&amp;"1",'Compr. Q. - Online Banking'!$C:$K,8,FALSE()))</f>
        <v>2</v>
      </c>
      <c r="BN35" s="60">
        <f t="shared" si="26"/>
        <v>0.5</v>
      </c>
      <c r="BO35" s="60">
        <f t="shared" si="27"/>
        <v>0.5</v>
      </c>
      <c r="BP35" s="60">
        <f t="shared" si="28"/>
        <v>0.5</v>
      </c>
      <c r="BQ35" s="61" t="str">
        <f>VLOOKUP($B35&amp;"-"&amp;$F35,'dataset cleaned'!$A:$BK,$H$2-2+BQ$2*3,FALSE())</f>
        <v>Unlikely</v>
      </c>
      <c r="BR35" s="60" t="s">
        <v>1142</v>
      </c>
      <c r="BS35" s="60">
        <f>IF(ISNUMBER(SEARCH(IF($D35="Tabular",VLOOKUP($G35&amp;"-"&amp;BQ$3&amp;"-"&amp;BS$2,'Compr. Q. - Online Banking'!$C:$I,7,FALSE()),VLOOKUP($G35&amp;"-"&amp;BQ$3&amp;"-"&amp;BS$2,'Compr. Q. - Online Banking'!$C:$I,5,FALSE())), BQ35)),1,0)</f>
        <v>0</v>
      </c>
      <c r="BT35" s="60">
        <f>IF(ISNUMBER(SEARCH(IF($D35="Tabular",VLOOKUP($G35&amp;"-"&amp;BQ$3&amp;"-"&amp;BT$2,'Compr. Q. - Online Banking'!$C:$I,7,FALSE()),VLOOKUP($G35&amp;"-"&amp;BQ$3&amp;"-"&amp;BT$2,'Compr. Q. - Online Banking'!$C:$I,5,FALSE())), BQ35)),1,0)</f>
        <v>0</v>
      </c>
      <c r="BU35" s="60">
        <f>IF(ISNUMBER(SEARCH(IF($D35="Tabular",VLOOKUP($G35&amp;"-"&amp;BQ$3&amp;"-"&amp;BU$2,'Compr. Q. - Online Banking'!$C:$I,7,FALSE()),VLOOKUP($G35&amp;"-"&amp;BQ$3&amp;"-"&amp;BU$2,'Compr. Q. - Online Banking'!$C:$I,5,FALSE())), BQ35)),1,0)</f>
        <v>0</v>
      </c>
      <c r="BV35" s="60">
        <f>IF(ISNUMBER(SEARCH(IF($D35="Tabular",VLOOKUP($G35&amp;"-"&amp;BQ$3&amp;"-"&amp;BV$2,'Compr. Q. - Online Banking'!$C:$I,7,FALSE()),VLOOKUP($G35&amp;"-"&amp;BQ$3&amp;"-"&amp;BV$2,'Compr. Q. - Online Banking'!$C:$I,5,FALSE())), BQ35)),1,0)</f>
        <v>0</v>
      </c>
      <c r="BW35" s="60">
        <f t="shared" si="29"/>
        <v>0</v>
      </c>
      <c r="BX35" s="60">
        <f t="shared" si="30"/>
        <v>1</v>
      </c>
      <c r="BY35" s="60">
        <f>IF($D35="Tabular",VLOOKUP($G35&amp;"-"&amp;BQ$3&amp;"-"&amp;"1",'Compr. Q. - Online Banking'!$C:$K,9,FALSE()),VLOOKUP($G35&amp;"-"&amp;BQ$3&amp;"-"&amp;"1",'Compr. Q. - Online Banking'!$C:$K,8,FALSE()))</f>
        <v>1</v>
      </c>
      <c r="BZ35" s="60">
        <f t="shared" si="31"/>
        <v>0</v>
      </c>
      <c r="CA35" s="60">
        <f t="shared" si="32"/>
        <v>0</v>
      </c>
      <c r="CB35" s="60">
        <f t="shared" si="33"/>
        <v>0</v>
      </c>
    </row>
    <row r="36" spans="1:80" ht="34" x14ac:dyDescent="0.2">
      <c r="A36" s="60" t="str">
        <f t="shared" ref="A36:A67" si="34">B36&amp;"-"&amp;F36</f>
        <v>R_ugpHpkzFOwIkPux-P1</v>
      </c>
      <c r="B36" s="60" t="s">
        <v>670</v>
      </c>
      <c r="C36" s="60" t="str">
        <f>VLOOKUP($B36,'raw data'!$A:$JI,268,FALSE())</f>
        <v>CORAS-G2</v>
      </c>
      <c r="D36" s="60" t="str">
        <f t="shared" ref="D36:D67" si="35">LEFT( $C36,FIND( "-", $C36 ) - 1 )</f>
        <v>CORAS</v>
      </c>
      <c r="E36" s="60" t="str">
        <f t="shared" ref="E36:E67" si="36">RIGHT( $C36,LEN($C36)-FIND( "-", $C36 ) )</f>
        <v>G2</v>
      </c>
      <c r="F36" s="60" t="s">
        <v>534</v>
      </c>
      <c r="G36" s="60" t="str">
        <f t="shared" ref="G36:G67" si="37">IF(F36="P1",E36,IF(E36="G1","G2","G1"))</f>
        <v>G2</v>
      </c>
      <c r="H36" s="62">
        <f>VLOOKUP($B36&amp;"-"&amp;$F36,'dataset cleaned'!$A:$BK,H$2,FALSE())/60</f>
        <v>15.844466666666667</v>
      </c>
      <c r="I36" s="61" t="str">
        <f>VLOOKUP($B36&amp;"-"&amp;$F36,'dataset cleaned'!$A:$BK,$H$2-2+I$2*3,FALSE())</f>
        <v>Lack of mechanisms for authentication of app,Weak malware protection</v>
      </c>
      <c r="J36" s="60"/>
      <c r="K36" s="60">
        <f>IF(ISNUMBER(SEARCH(IF($D36="Tabular",VLOOKUP($G36&amp;"-"&amp;I$3&amp;"-"&amp;K$2,'Compr. Q. - Online Banking'!$C:$I,7,FALSE()),VLOOKUP($G36&amp;"-"&amp;I$3&amp;"-"&amp;K$2,'Compr. Q. - Online Banking'!$C:$I,5,FALSE())), I36)),1,0)</f>
        <v>1</v>
      </c>
      <c r="L36" s="60">
        <f>IF(ISNUMBER(SEARCH(IF($D36="Tabular",VLOOKUP($G36&amp;"-"&amp;I$3&amp;"-"&amp;L$2,'Compr. Q. - Online Banking'!$C:$I,7,FALSE()),VLOOKUP($G36&amp;"-"&amp;I$3&amp;"-"&amp;L$2,'Compr. Q. - Online Banking'!$C:$I,5,FALSE())), I36)),1,0)</f>
        <v>1</v>
      </c>
      <c r="M36" s="60">
        <f>IF(ISNUMBER(SEARCH(IF($D36="Tabular",VLOOKUP($G36&amp;"-"&amp;I$3&amp;"-"&amp;M$2,'Compr. Q. - Online Banking'!$C:$I,7,FALSE()),VLOOKUP($G36&amp;"-"&amp;I$3&amp;"-"&amp;M$2,'Compr. Q. - Online Banking'!$C:$I,5,FALSE())), I36)),1,0)</f>
        <v>0</v>
      </c>
      <c r="N36" s="60">
        <f>IF(ISNUMBER(SEARCH(IF($D36="Tabular",VLOOKUP($G36&amp;"-"&amp;I$3&amp;"-"&amp;N$2,'Compr. Q. - Online Banking'!$C:$I,7,FALSE()),VLOOKUP($G36&amp;"-"&amp;I$3&amp;"-"&amp;N$2,'Compr. Q. - Online Banking'!$C:$I,5,FALSE())), I36)),1,0)</f>
        <v>0</v>
      </c>
      <c r="O36" s="60">
        <f t="shared" ref="O36:O67" si="38">SUM(K36:N36)</f>
        <v>2</v>
      </c>
      <c r="P36" s="60">
        <f t="shared" ref="P36:P67" si="39">IF(I36="",0,IF(I36=-99,0,(LEN(TRIM(I36))-LEN(SUBSTITUTE(TRIM(I36),",",""))+1)))</f>
        <v>2</v>
      </c>
      <c r="Q36" s="60">
        <f>IF($D36="Tabular",VLOOKUP($G36&amp;"-"&amp;I$3&amp;"-"&amp;"1",'Compr. Q. - Online Banking'!$C:$K,9,FALSE()),VLOOKUP($G36&amp;"-"&amp;I$3&amp;"-"&amp;"1",'Compr. Q. - Online Banking'!$C:$K,8,FALSE()))</f>
        <v>2</v>
      </c>
      <c r="R36" s="60">
        <f t="shared" ref="R36:R67" si="40">IF(P36&gt;0,O36/P36,0)</f>
        <v>1</v>
      </c>
      <c r="S36" s="60">
        <f t="shared" ref="S36:S67" si="41">O36/Q36</f>
        <v>1</v>
      </c>
      <c r="T36" s="60">
        <f t="shared" ref="T36:T67" si="42">IF(SUM(R36,S36)&gt;0,2*R36*S36/SUM(R36:S36),0)</f>
        <v>1</v>
      </c>
      <c r="U36" s="60" t="str">
        <f>VLOOKUP($B36&amp;"-"&amp;$F36,'dataset cleaned'!$A:$BK,$H$2-2+U$2*3,FALSE())</f>
        <v>Unauthorized access to customer account via fake app,Unauthorized access to customer account via web application,Unauthorized transaction via web application</v>
      </c>
      <c r="V36" s="60"/>
      <c r="W36" s="60">
        <f>IF(ISNUMBER(SEARCH(IF($D36="Tabular",VLOOKUP($G36&amp;"-"&amp;U$3&amp;"-"&amp;W$2,'Compr. Q. - Online Banking'!$C:$I,7,FALSE()),VLOOKUP($G36&amp;"-"&amp;U$3&amp;"-"&amp;W$2,'Compr. Q. - Online Banking'!$C:$I,5,FALSE())), U36)),1,0)</f>
        <v>1</v>
      </c>
      <c r="X36" s="60">
        <f>IF(ISNUMBER(SEARCH(IF($D36="Tabular",VLOOKUP($G36&amp;"-"&amp;U$3&amp;"-"&amp;X$2,'Compr. Q. - Online Banking'!$C:$I,7,FALSE()),VLOOKUP($G36&amp;"-"&amp;U$3&amp;"-"&amp;X$2,'Compr. Q. - Online Banking'!$C:$I,5,FALSE())), U36)),1,0)</f>
        <v>1</v>
      </c>
      <c r="Y36" s="60">
        <f>IF(ISNUMBER(SEARCH(IF($D36="Tabular",VLOOKUP($G36&amp;"-"&amp;U$3&amp;"-"&amp;Y$2,'Compr. Q. - Online Banking'!$C:$I,7,FALSE()),VLOOKUP($G36&amp;"-"&amp;U$3&amp;"-"&amp;Y$2,'Compr. Q. - Online Banking'!$C:$I,5,FALSE())), U36)),1,0)</f>
        <v>1</v>
      </c>
      <c r="Z36" s="60">
        <f>IF(ISNUMBER(SEARCH(IF($D36="Tabular",VLOOKUP($G36&amp;"-"&amp;U$3&amp;"-"&amp;Z$2,'Compr. Q. - Online Banking'!$C:$I,7,FALSE()),VLOOKUP($G36&amp;"-"&amp;U$3&amp;"-"&amp;Z$2,'Compr. Q. - Online Banking'!$C:$I,5,FALSE())), U36)),1,0)</f>
        <v>0</v>
      </c>
      <c r="AA36" s="60">
        <f t="shared" ref="AA36:AA67" si="43">SUM(W36:Z36)</f>
        <v>3</v>
      </c>
      <c r="AB36" s="60">
        <f t="shared" ref="AB36:AB67" si="44">IF(U36="",0,IF(U36=-99,0,(LEN(TRIM(U36))-LEN(SUBSTITUTE(TRIM(U36),",",""))+1)))</f>
        <v>3</v>
      </c>
      <c r="AC36" s="60">
        <f>IF($D36="Tabular",VLOOKUP($G36&amp;"-"&amp;U$3&amp;"-"&amp;"1",'Compr. Q. - Online Banking'!$C:$K,9,FALSE()),VLOOKUP($G36&amp;"-"&amp;U$3&amp;"-"&amp;"1",'Compr. Q. - Online Banking'!$C:$K,8,FALSE()))</f>
        <v>3</v>
      </c>
      <c r="AD36" s="60">
        <f t="shared" ref="AD36:AD67" si="45">IF(AB36&gt;0,AA36/AB36,0)</f>
        <v>1</v>
      </c>
      <c r="AE36" s="60">
        <f t="shared" ref="AE36:AE67" si="46">AA36/AC36</f>
        <v>1</v>
      </c>
      <c r="AF36" s="60">
        <f t="shared" ref="AF36:AF67" si="47">IF(SUM(AD36,AE36)&gt;0,2*AD36*AE36/SUM(AD36:AE36),0)</f>
        <v>1</v>
      </c>
      <c r="AG36" s="61" t="str">
        <f>VLOOKUP($B36&amp;"-"&amp;$F36,'dataset cleaned'!$A:$BK,$H$2-2+AG$2*3,FALSE())</f>
        <v>Fake banking app offered on application store,Sniffing of customer credentials</v>
      </c>
      <c r="AH36" s="60" t="s">
        <v>1150</v>
      </c>
      <c r="AI36" s="60">
        <f>IF(ISNUMBER(SEARCH(IF($D36="Tabular",VLOOKUP($G36&amp;"-"&amp;AG$3&amp;"-"&amp;AI$2,'Compr. Q. - Online Banking'!$C:$I,7,FALSE()),VLOOKUP($G36&amp;"-"&amp;AG$3&amp;"-"&amp;AI$2,'Compr. Q. - Online Banking'!$C:$I,5,FALSE())), AG36)),1,0)</f>
        <v>1</v>
      </c>
      <c r="AJ36" s="60">
        <f>IF(ISNUMBER(SEARCH(IF($D36="Tabular",VLOOKUP($G36&amp;"-"&amp;AG$3&amp;"-"&amp;AJ$2,'Compr. Q. - Online Banking'!$C:$I,7,FALSE()),VLOOKUP($G36&amp;"-"&amp;AG$3&amp;"-"&amp;AJ$2,'Compr. Q. - Online Banking'!$C:$I,5,FALSE())), AG36)),1,0)</f>
        <v>1</v>
      </c>
      <c r="AK36" s="60">
        <f>IF(ISNUMBER(SEARCH(IF($D36="Tabular",VLOOKUP($G36&amp;"-"&amp;AG$3&amp;"-"&amp;AK$2,'Compr. Q. - Online Banking'!$C:$I,7,FALSE()),VLOOKUP($G36&amp;"-"&amp;AG$3&amp;"-"&amp;AK$2,'Compr. Q. - Online Banking'!$C:$I,5,FALSE())), AG36)),1,0)</f>
        <v>0</v>
      </c>
      <c r="AL36" s="60">
        <f>IF(ISNUMBER(SEARCH(IF($D36="Tabular",VLOOKUP($G36&amp;"-"&amp;AG$3&amp;"-"&amp;AL$2,'Compr. Q. - Online Banking'!$C:$I,7,FALSE()),VLOOKUP($G36&amp;"-"&amp;AG$3&amp;"-"&amp;AL$2,'Compr. Q. - Online Banking'!$C:$I,5,FALSE())), AG36)),1,0)</f>
        <v>0</v>
      </c>
      <c r="AM36" s="60">
        <f t="shared" ref="AM36:AM67" si="48">SUM(AI36:AL36)</f>
        <v>2</v>
      </c>
      <c r="AN36" s="60">
        <f t="shared" ref="AN36:AN67" si="49">IF(AG36="",0,IF(AG36=-99,0,(LEN(TRIM(AG36))-LEN(SUBSTITUTE(TRIM(AG36),",",""))+1)))</f>
        <v>2</v>
      </c>
      <c r="AO36" s="60">
        <f>IF($D36="Tabular",VLOOKUP($G36&amp;"-"&amp;AG$3&amp;"-"&amp;"1",'Compr. Q. - Online Banking'!$C:$K,9,FALSE()),VLOOKUP($G36&amp;"-"&amp;AG$3&amp;"-"&amp;"1",'Compr. Q. - Online Banking'!$C:$K,8,FALSE()))</f>
        <v>4</v>
      </c>
      <c r="AP36" s="60">
        <f t="shared" ref="AP36:AP67" si="50">IF(AN36&gt;0,AM36/AN36,0)</f>
        <v>1</v>
      </c>
      <c r="AQ36" s="60">
        <f t="shared" ref="AQ36:AQ67" si="51">AM36/AO36</f>
        <v>0.5</v>
      </c>
      <c r="AR36" s="60">
        <f t="shared" ref="AR36:AR67" si="52">IF(SUM(AP36,AQ36)&gt;0,2*AP36*AQ36/SUM(AP36:AQ36),0)</f>
        <v>0.66666666666666663</v>
      </c>
      <c r="AS36" s="61" t="str">
        <f>VLOOKUP($B36&amp;"-"&amp;$F36,'dataset cleaned'!$A:$BK,$H$2-2+AS$2*3,FALSE())</f>
        <v>Cyber criminal,Hacker</v>
      </c>
      <c r="AT36" s="60"/>
      <c r="AU36" s="60">
        <f>IF(ISNUMBER(SEARCH(IF($D36="Tabular",VLOOKUP($G36&amp;"-"&amp;AS$3&amp;"-"&amp;AU$2,'Compr. Q. - Online Banking'!$C:$I,7,FALSE()),VLOOKUP($G36&amp;"-"&amp;AS$3&amp;"-"&amp;AU$2,'Compr. Q. - Online Banking'!$C:$I,5,FALSE())), AS36)),1,0)</f>
        <v>1</v>
      </c>
      <c r="AV36" s="60">
        <f>IF(ISNUMBER(SEARCH(IF($D36="Tabular",VLOOKUP($G36&amp;"-"&amp;AS$3&amp;"-"&amp;AV$2,'Compr. Q. - Online Banking'!$C:$I,7,FALSE()),VLOOKUP($G36&amp;"-"&amp;AS$3&amp;"-"&amp;AV$2,'Compr. Q. - Online Banking'!$C:$I,5,FALSE())), AS36)),1,0)</f>
        <v>1</v>
      </c>
      <c r="AW36" s="60">
        <f>IF(ISNUMBER(SEARCH(IF($D36="Tabular",VLOOKUP($G36&amp;"-"&amp;AS$3&amp;"-"&amp;AW$2,'Compr. Q. - Online Banking'!$C:$I,7,FALSE()),VLOOKUP($G36&amp;"-"&amp;AS$3&amp;"-"&amp;AW$2,'Compr. Q. - Online Banking'!$C:$I,5,FALSE())), AS36)),1,0)</f>
        <v>0</v>
      </c>
      <c r="AX36" s="60">
        <f>IF(ISNUMBER(SEARCH(IF($D36="Tabular",VLOOKUP($G36&amp;"-"&amp;AS$3&amp;"-"&amp;AX$2,'Compr. Q. - Online Banking'!$C:$I,7,FALSE()),VLOOKUP($G36&amp;"-"&amp;AS$3&amp;"-"&amp;AX$2,'Compr. Q. - Online Banking'!$C:$I,5,FALSE())), AS36)),1,0)</f>
        <v>0</v>
      </c>
      <c r="AY36" s="60">
        <f t="shared" ref="AY36:AY67" si="53">SUM(AU36:AX36)</f>
        <v>2</v>
      </c>
      <c r="AZ36" s="60">
        <f t="shared" ref="AZ36:AZ67" si="54">IF(AS36="",0,IF(AS36=-99,0,(LEN(TRIM(AS36))-LEN(SUBSTITUTE(TRIM(AS36),",",""))+1)))</f>
        <v>2</v>
      </c>
      <c r="BA36" s="60">
        <f>IF($D36="Tabular",VLOOKUP($G36&amp;"-"&amp;AS$3&amp;"-"&amp;"1",'Compr. Q. - Online Banking'!$C:$K,9,FALSE()),VLOOKUP($G36&amp;"-"&amp;AS$3&amp;"-"&amp;"1",'Compr. Q. - Online Banking'!$C:$K,8,FALSE()))</f>
        <v>2</v>
      </c>
      <c r="BB36" s="60">
        <f t="shared" ref="BB36:BB67" si="55">IF(AZ36&gt;0,AY36/AZ36,0)</f>
        <v>1</v>
      </c>
      <c r="BC36" s="60">
        <f t="shared" ref="BC36:BC67" si="56">AY36/BA36</f>
        <v>1</v>
      </c>
      <c r="BD36" s="60">
        <f t="shared" ref="BD36:BD67" si="57">IF(SUM(BB36,BC36)&gt;0,2*BB36*BC36/SUM(BB36:BC36),0)</f>
        <v>1</v>
      </c>
      <c r="BE36" s="60" t="str">
        <f>VLOOKUP($B36&amp;"-"&amp;$F36,'dataset cleaned'!$A:$BK,$H$2-2+BE$2*3,FALSE())</f>
        <v>Certain</v>
      </c>
      <c r="BF36" s="60"/>
      <c r="BG36" s="60">
        <f>IF(ISNUMBER(SEARCH(IF($D36="Tabular",VLOOKUP($G36&amp;"-"&amp;BE$3&amp;"-"&amp;BG$2,'Compr. Q. - Online Banking'!$C:$I,7,FALSE()),VLOOKUP($G36&amp;"-"&amp;BE$3&amp;"-"&amp;BG$2,'Compr. Q. - Online Banking'!$C:$I,5,FALSE())), BE36)),1,0)</f>
        <v>0</v>
      </c>
      <c r="BH36" s="60">
        <f>IF(ISNUMBER(SEARCH(IF($D36="Tabular",VLOOKUP($G36&amp;"-"&amp;BE$3&amp;"-"&amp;BH$2,'Compr. Q. - Online Banking'!$C:$I,7,FALSE()),VLOOKUP($G36&amp;"-"&amp;BE$3&amp;"-"&amp;BH$2,'Compr. Q. - Online Banking'!$C:$I,5,FALSE())), BE36)),1,0)</f>
        <v>0</v>
      </c>
      <c r="BI36" s="60">
        <f>IF(ISNUMBER(SEARCH(IF($D36="Tabular",VLOOKUP($G36&amp;"-"&amp;BE$3&amp;"-"&amp;BI$2,'Compr. Q. - Online Banking'!$C:$I,7,FALSE()),VLOOKUP($G36&amp;"-"&amp;BE$3&amp;"-"&amp;BI$2,'Compr. Q. - Online Banking'!$C:$I,5,FALSE())), BE36)),1,0)</f>
        <v>0</v>
      </c>
      <c r="BJ36" s="60">
        <f>IF(ISNUMBER(SEARCH(IF($D36="Tabular",VLOOKUP($G36&amp;"-"&amp;BE$3&amp;"-"&amp;BJ$2,'Compr. Q. - Online Banking'!$C:$I,7,FALSE()),VLOOKUP($G36&amp;"-"&amp;BE$3&amp;"-"&amp;BJ$2,'Compr. Q. - Online Banking'!$C:$I,5,FALSE())), BE36)),1,0)</f>
        <v>0</v>
      </c>
      <c r="BK36" s="60">
        <f t="shared" ref="BK36:BK67" si="58">SUM(BG36:BJ36)</f>
        <v>0</v>
      </c>
      <c r="BL36" s="60">
        <f t="shared" ref="BL36:BL67" si="59">IF(BE36="",0,IF(BE36=-99,0,(LEN(TRIM(BE36))-LEN(SUBSTITUTE(TRIM(BE36),",",""))+1)))</f>
        <v>1</v>
      </c>
      <c r="BM36" s="60">
        <f>IF($D36="Tabular",VLOOKUP($G36&amp;"-"&amp;BE$3&amp;"-"&amp;"1",'Compr. Q. - Online Banking'!$C:$K,9,FALSE()),VLOOKUP($G36&amp;"-"&amp;BE$3&amp;"-"&amp;"1",'Compr. Q. - Online Banking'!$C:$K,8,FALSE()))</f>
        <v>1</v>
      </c>
      <c r="BN36" s="60">
        <f t="shared" ref="BN36:BN67" si="60">IF(BL36&gt;0,BK36/BL36,0)</f>
        <v>0</v>
      </c>
      <c r="BO36" s="60">
        <f t="shared" ref="BO36:BO67" si="61">BK36/BM36</f>
        <v>0</v>
      </c>
      <c r="BP36" s="60">
        <f t="shared" ref="BP36:BP67" si="62">IF(SUM(BN36,BO36)&gt;0,2*BN36*BO36/SUM(BN36:BO36),0)</f>
        <v>0</v>
      </c>
      <c r="BQ36" s="61" t="str">
        <f>VLOOKUP($B36&amp;"-"&amp;$F36,'dataset cleaned'!$A:$BK,$H$2-2+BQ$2*3,FALSE())</f>
        <v>Poor security awareness,Weak malware protection</v>
      </c>
      <c r="BR36" s="60" t="s">
        <v>1148</v>
      </c>
      <c r="BS36" s="60">
        <f>IF(ISNUMBER(SEARCH(IF($D36="Tabular",VLOOKUP($G36&amp;"-"&amp;BQ$3&amp;"-"&amp;BS$2,'Compr. Q. - Online Banking'!$C:$I,7,FALSE()),VLOOKUP($G36&amp;"-"&amp;BQ$3&amp;"-"&amp;BS$2,'Compr. Q. - Online Banking'!$C:$I,5,FALSE())), BQ36)),1,0)</f>
        <v>0</v>
      </c>
      <c r="BT36" s="60">
        <f>IF(ISNUMBER(SEARCH(IF($D36="Tabular",VLOOKUP($G36&amp;"-"&amp;BQ$3&amp;"-"&amp;BT$2,'Compr. Q. - Online Banking'!$C:$I,7,FALSE()),VLOOKUP($G36&amp;"-"&amp;BQ$3&amp;"-"&amp;BT$2,'Compr. Q. - Online Banking'!$C:$I,5,FALSE())), BQ36)),1,0)</f>
        <v>0</v>
      </c>
      <c r="BU36" s="60">
        <f>IF(ISNUMBER(SEARCH(IF($D36="Tabular",VLOOKUP($G36&amp;"-"&amp;BQ$3&amp;"-"&amp;BU$2,'Compr. Q. - Online Banking'!$C:$I,7,FALSE()),VLOOKUP($G36&amp;"-"&amp;BQ$3&amp;"-"&amp;BU$2,'Compr. Q. - Online Banking'!$C:$I,5,FALSE())), BQ36)),1,0)</f>
        <v>1</v>
      </c>
      <c r="BV36" s="60">
        <f>IF(ISNUMBER(SEARCH(IF($D36="Tabular",VLOOKUP($G36&amp;"-"&amp;BQ$3&amp;"-"&amp;BV$2,'Compr. Q. - Online Banking'!$C:$I,7,FALSE()),VLOOKUP($G36&amp;"-"&amp;BQ$3&amp;"-"&amp;BV$2,'Compr. Q. - Online Banking'!$C:$I,5,FALSE())), BQ36)),1,0)</f>
        <v>1</v>
      </c>
      <c r="BW36" s="60">
        <f t="shared" ref="BW36:BW67" si="63">SUM(BS36:BV36)</f>
        <v>2</v>
      </c>
      <c r="BX36" s="60">
        <f t="shared" ref="BX36:BX67" si="64">IF(BQ36="",0,IF(BQ36=-99,0,(LEN(TRIM(BQ36))-LEN(SUBSTITUTE(TRIM(BQ36),",",""))+1)))</f>
        <v>2</v>
      </c>
      <c r="BY36" s="60">
        <f>IF($D36="Tabular",VLOOKUP($G36&amp;"-"&amp;BQ$3&amp;"-"&amp;"1",'Compr. Q. - Online Banking'!$C:$K,9,FALSE()),VLOOKUP($G36&amp;"-"&amp;BQ$3&amp;"-"&amp;"1",'Compr. Q. - Online Banking'!$C:$K,8,FALSE()))</f>
        <v>4</v>
      </c>
      <c r="BZ36" s="60">
        <f t="shared" ref="BZ36:BZ67" si="65">IF(BX36&gt;0,BW36/BX36,0)</f>
        <v>1</v>
      </c>
      <c r="CA36" s="60">
        <f t="shared" ref="CA36:CA67" si="66">BW36/BY36</f>
        <v>0.5</v>
      </c>
      <c r="CB36" s="60">
        <f t="shared" ref="CB36:CB67" si="67">IF(SUM(BZ36,CA36)&gt;0,2*BZ36*CA36/SUM(BZ36:CA36),0)</f>
        <v>0.66666666666666663</v>
      </c>
    </row>
    <row r="37" spans="1:80" ht="34" x14ac:dyDescent="0.2">
      <c r="A37" s="60" t="str">
        <f t="shared" si="34"/>
        <v>R_1OrZhy7n4rphN9V-P2</v>
      </c>
      <c r="B37" s="60" t="s">
        <v>1029</v>
      </c>
      <c r="C37" s="60" t="str">
        <f>VLOOKUP($B37,'raw data'!$A:$JI,268,FALSE())</f>
        <v>UML-G1</v>
      </c>
      <c r="D37" s="60" t="str">
        <f t="shared" si="35"/>
        <v>UML</v>
      </c>
      <c r="E37" s="60" t="str">
        <f t="shared" si="36"/>
        <v>G1</v>
      </c>
      <c r="F37" s="60" t="s">
        <v>536</v>
      </c>
      <c r="G37" s="60" t="str">
        <f t="shared" si="37"/>
        <v>G2</v>
      </c>
      <c r="H37" s="62">
        <f>VLOOKUP($B37&amp;"-"&amp;$F37,'dataset cleaned'!$A:$BK,H$2,FALSE())/60</f>
        <v>8.970366666666667</v>
      </c>
      <c r="I37" s="61" t="str">
        <f>VLOOKUP($B37&amp;"-"&amp;$F37,'dataset cleaned'!$A:$BK,$H$2-2+I$2*3,FALSE())</f>
        <v>Weak malware protection</v>
      </c>
      <c r="J37" s="60" t="s">
        <v>1148</v>
      </c>
      <c r="K37" s="60">
        <f>IF(ISNUMBER(SEARCH(IF($D37="Tabular",VLOOKUP($G37&amp;"-"&amp;I$3&amp;"-"&amp;K$2,'Compr. Q. - Online Banking'!$C:$I,7,FALSE()),VLOOKUP($G37&amp;"-"&amp;I$3&amp;"-"&amp;K$2,'Compr. Q. - Online Banking'!$C:$I,5,FALSE())), I37)),1,0)</f>
        <v>0</v>
      </c>
      <c r="L37" s="60">
        <f>IF(ISNUMBER(SEARCH(IF($D37="Tabular",VLOOKUP($G37&amp;"-"&amp;I$3&amp;"-"&amp;L$2,'Compr. Q. - Online Banking'!$C:$I,7,FALSE()),VLOOKUP($G37&amp;"-"&amp;I$3&amp;"-"&amp;L$2,'Compr. Q. - Online Banking'!$C:$I,5,FALSE())), I37)),1,0)</f>
        <v>1</v>
      </c>
      <c r="M37" s="60">
        <f>IF(ISNUMBER(SEARCH(IF($D37="Tabular",VLOOKUP($G37&amp;"-"&amp;I$3&amp;"-"&amp;M$2,'Compr. Q. - Online Banking'!$C:$I,7,FALSE()),VLOOKUP($G37&amp;"-"&amp;I$3&amp;"-"&amp;M$2,'Compr. Q. - Online Banking'!$C:$I,5,FALSE())), I37)),1,0)</f>
        <v>0</v>
      </c>
      <c r="N37" s="60">
        <f>IF(ISNUMBER(SEARCH(IF($D37="Tabular",VLOOKUP($G37&amp;"-"&amp;I$3&amp;"-"&amp;N$2,'Compr. Q. - Online Banking'!$C:$I,7,FALSE()),VLOOKUP($G37&amp;"-"&amp;I$3&amp;"-"&amp;N$2,'Compr. Q. - Online Banking'!$C:$I,5,FALSE())), I37)),1,0)</f>
        <v>0</v>
      </c>
      <c r="O37" s="60">
        <f t="shared" si="38"/>
        <v>1</v>
      </c>
      <c r="P37" s="60">
        <f t="shared" si="39"/>
        <v>1</v>
      </c>
      <c r="Q37" s="60">
        <f>IF($D37="Tabular",VLOOKUP($G37&amp;"-"&amp;I$3&amp;"-"&amp;"1",'Compr. Q. - Online Banking'!$C:$K,9,FALSE()),VLOOKUP($G37&amp;"-"&amp;I$3&amp;"-"&amp;"1",'Compr. Q. - Online Banking'!$C:$K,8,FALSE()))</f>
        <v>2</v>
      </c>
      <c r="R37" s="60">
        <f t="shared" si="40"/>
        <v>1</v>
      </c>
      <c r="S37" s="60">
        <f t="shared" si="41"/>
        <v>0.5</v>
      </c>
      <c r="T37" s="60">
        <f t="shared" si="42"/>
        <v>0.66666666666666663</v>
      </c>
      <c r="U37" s="60" t="str">
        <f>VLOOKUP($B37&amp;"-"&amp;$F37,'dataset cleaned'!$A:$BK,$H$2-2+U$2*3,FALSE())</f>
        <v>Unauthorized access to customer account via fake app,Unauthorized access to customer account via web application,Unauthorized transaction via web application</v>
      </c>
      <c r="V37" s="60"/>
      <c r="W37" s="60">
        <f>IF(ISNUMBER(SEARCH(IF($D37="Tabular",VLOOKUP($G37&amp;"-"&amp;U$3&amp;"-"&amp;W$2,'Compr. Q. - Online Banking'!$C:$I,7,FALSE()),VLOOKUP($G37&amp;"-"&amp;U$3&amp;"-"&amp;W$2,'Compr. Q. - Online Banking'!$C:$I,5,FALSE())), U37)),1,0)</f>
        <v>1</v>
      </c>
      <c r="X37" s="60">
        <f>IF(ISNUMBER(SEARCH(IF($D37="Tabular",VLOOKUP($G37&amp;"-"&amp;U$3&amp;"-"&amp;X$2,'Compr. Q. - Online Banking'!$C:$I,7,FALSE()),VLOOKUP($G37&amp;"-"&amp;U$3&amp;"-"&amp;X$2,'Compr. Q. - Online Banking'!$C:$I,5,FALSE())), U37)),1,0)</f>
        <v>1</v>
      </c>
      <c r="Y37" s="60">
        <f>IF(ISNUMBER(SEARCH(IF($D37="Tabular",VLOOKUP($G37&amp;"-"&amp;U$3&amp;"-"&amp;Y$2,'Compr. Q. - Online Banking'!$C:$I,7,FALSE()),VLOOKUP($G37&amp;"-"&amp;U$3&amp;"-"&amp;Y$2,'Compr. Q. - Online Banking'!$C:$I,5,FALSE())), U37)),1,0)</f>
        <v>1</v>
      </c>
      <c r="Z37" s="60">
        <f>IF(ISNUMBER(SEARCH(IF($D37="Tabular",VLOOKUP($G37&amp;"-"&amp;U$3&amp;"-"&amp;Z$2,'Compr. Q. - Online Banking'!$C:$I,7,FALSE()),VLOOKUP($G37&amp;"-"&amp;U$3&amp;"-"&amp;Z$2,'Compr. Q. - Online Banking'!$C:$I,5,FALSE())), U37)),1,0)</f>
        <v>0</v>
      </c>
      <c r="AA37" s="60">
        <f t="shared" si="43"/>
        <v>3</v>
      </c>
      <c r="AB37" s="60">
        <f t="shared" si="44"/>
        <v>3</v>
      </c>
      <c r="AC37" s="60">
        <f>IF($D37="Tabular",VLOOKUP($G37&amp;"-"&amp;U$3&amp;"-"&amp;"1",'Compr. Q. - Online Banking'!$C:$K,9,FALSE()),VLOOKUP($G37&amp;"-"&amp;U$3&amp;"-"&amp;"1",'Compr. Q. - Online Banking'!$C:$K,8,FALSE()))</f>
        <v>3</v>
      </c>
      <c r="AD37" s="60">
        <f t="shared" si="45"/>
        <v>1</v>
      </c>
      <c r="AE37" s="60">
        <f t="shared" si="46"/>
        <v>1</v>
      </c>
      <c r="AF37" s="60">
        <f t="shared" si="47"/>
        <v>1</v>
      </c>
      <c r="AG37" s="61" t="str">
        <f>VLOOKUP($B37&amp;"-"&amp;$F37,'dataset cleaned'!$A:$BK,$H$2-2+AG$2*3,FALSE())</f>
        <v>Fake banking app offered on application store,Keylogger installed on computer,Spear-phishing attack on customers</v>
      </c>
      <c r="AH37" s="60" t="s">
        <v>1150</v>
      </c>
      <c r="AI37" s="60">
        <f>IF(ISNUMBER(SEARCH(IF($D37="Tabular",VLOOKUP($G37&amp;"-"&amp;AG$3&amp;"-"&amp;AI$2,'Compr. Q. - Online Banking'!$C:$I,7,FALSE()),VLOOKUP($G37&amp;"-"&amp;AG$3&amp;"-"&amp;AI$2,'Compr. Q. - Online Banking'!$C:$I,5,FALSE())), AG37)),1,0)</f>
        <v>1</v>
      </c>
      <c r="AJ37" s="60">
        <f>IF(ISNUMBER(SEARCH(IF($D37="Tabular",VLOOKUP($G37&amp;"-"&amp;AG$3&amp;"-"&amp;AJ$2,'Compr. Q. - Online Banking'!$C:$I,7,FALSE()),VLOOKUP($G37&amp;"-"&amp;AG$3&amp;"-"&amp;AJ$2,'Compr. Q. - Online Banking'!$C:$I,5,FALSE())), AG37)),1,0)</f>
        <v>0</v>
      </c>
      <c r="AK37" s="60">
        <f>IF(ISNUMBER(SEARCH(IF($D37="Tabular",VLOOKUP($G37&amp;"-"&amp;AG$3&amp;"-"&amp;AK$2,'Compr. Q. - Online Banking'!$C:$I,7,FALSE()),VLOOKUP($G37&amp;"-"&amp;AG$3&amp;"-"&amp;AK$2,'Compr. Q. - Online Banking'!$C:$I,5,FALSE())), AG37)),1,0)</f>
        <v>1</v>
      </c>
      <c r="AL37" s="60">
        <f>IF(ISNUMBER(SEARCH(IF($D37="Tabular",VLOOKUP($G37&amp;"-"&amp;AG$3&amp;"-"&amp;AL$2,'Compr. Q. - Online Banking'!$C:$I,7,FALSE()),VLOOKUP($G37&amp;"-"&amp;AG$3&amp;"-"&amp;AL$2,'Compr. Q. - Online Banking'!$C:$I,5,FALSE())), AG37)),1,0)</f>
        <v>1</v>
      </c>
      <c r="AM37" s="60">
        <f t="shared" si="48"/>
        <v>3</v>
      </c>
      <c r="AN37" s="60">
        <f t="shared" si="49"/>
        <v>3</v>
      </c>
      <c r="AO37" s="60">
        <f>IF($D37="Tabular",VLOOKUP($G37&amp;"-"&amp;AG$3&amp;"-"&amp;"1",'Compr. Q. - Online Banking'!$C:$K,9,FALSE()),VLOOKUP($G37&amp;"-"&amp;AG$3&amp;"-"&amp;"1",'Compr. Q. - Online Banking'!$C:$K,8,FALSE()))</f>
        <v>4</v>
      </c>
      <c r="AP37" s="60">
        <f t="shared" si="50"/>
        <v>1</v>
      </c>
      <c r="AQ37" s="60">
        <f t="shared" si="51"/>
        <v>0.75</v>
      </c>
      <c r="AR37" s="60">
        <f t="shared" si="52"/>
        <v>0.8571428571428571</v>
      </c>
      <c r="AS37" s="61" t="str">
        <f>VLOOKUP($B37&amp;"-"&amp;$F37,'dataset cleaned'!$A:$BK,$H$2-2+AS$2*3,FALSE())</f>
        <v>Cyber criminal,Hacker</v>
      </c>
      <c r="AT37" s="60"/>
      <c r="AU37" s="60">
        <f>IF(ISNUMBER(SEARCH(IF($D37="Tabular",VLOOKUP($G37&amp;"-"&amp;AS$3&amp;"-"&amp;AU$2,'Compr. Q. - Online Banking'!$C:$I,7,FALSE()),VLOOKUP($G37&amp;"-"&amp;AS$3&amp;"-"&amp;AU$2,'Compr. Q. - Online Banking'!$C:$I,5,FALSE())), AS37)),1,0)</f>
        <v>1</v>
      </c>
      <c r="AV37" s="60">
        <f>IF(ISNUMBER(SEARCH(IF($D37="Tabular",VLOOKUP($G37&amp;"-"&amp;AS$3&amp;"-"&amp;AV$2,'Compr. Q. - Online Banking'!$C:$I,7,FALSE()),VLOOKUP($G37&amp;"-"&amp;AS$3&amp;"-"&amp;AV$2,'Compr. Q. - Online Banking'!$C:$I,5,FALSE())), AS37)),1,0)</f>
        <v>1</v>
      </c>
      <c r="AW37" s="60">
        <f>IF(ISNUMBER(SEARCH(IF($D37="Tabular",VLOOKUP($G37&amp;"-"&amp;AS$3&amp;"-"&amp;AW$2,'Compr. Q. - Online Banking'!$C:$I,7,FALSE()),VLOOKUP($G37&amp;"-"&amp;AS$3&amp;"-"&amp;AW$2,'Compr. Q. - Online Banking'!$C:$I,5,FALSE())), AS37)),1,0)</f>
        <v>0</v>
      </c>
      <c r="AX37" s="60">
        <f>IF(ISNUMBER(SEARCH(IF($D37="Tabular",VLOOKUP($G37&amp;"-"&amp;AS$3&amp;"-"&amp;AX$2,'Compr. Q. - Online Banking'!$C:$I,7,FALSE()),VLOOKUP($G37&amp;"-"&amp;AS$3&amp;"-"&amp;AX$2,'Compr. Q. - Online Banking'!$C:$I,5,FALSE())), AS37)),1,0)</f>
        <v>0</v>
      </c>
      <c r="AY37" s="60">
        <f t="shared" si="53"/>
        <v>2</v>
      </c>
      <c r="AZ37" s="60">
        <f t="shared" si="54"/>
        <v>2</v>
      </c>
      <c r="BA37" s="60">
        <f>IF($D37="Tabular",VLOOKUP($G37&amp;"-"&amp;AS$3&amp;"-"&amp;"1",'Compr. Q. - Online Banking'!$C:$K,9,FALSE()),VLOOKUP($G37&amp;"-"&amp;AS$3&amp;"-"&amp;"1",'Compr. Q. - Online Banking'!$C:$K,8,FALSE()))</f>
        <v>2</v>
      </c>
      <c r="BB37" s="60">
        <f t="shared" si="55"/>
        <v>1</v>
      </c>
      <c r="BC37" s="60">
        <f t="shared" si="56"/>
        <v>1</v>
      </c>
      <c r="BD37" s="60">
        <f t="shared" si="57"/>
        <v>1</v>
      </c>
      <c r="BE37" s="60" t="str">
        <f>VLOOKUP($B37&amp;"-"&amp;$F37,'dataset cleaned'!$A:$BK,$H$2-2+BE$2*3,FALSE())</f>
        <v>Unlikely</v>
      </c>
      <c r="BF37" s="60"/>
      <c r="BG37" s="60">
        <v>0</v>
      </c>
      <c r="BH37" s="60">
        <f>IF(ISNUMBER(SEARCH(IF($D37="Tabular",VLOOKUP($G37&amp;"-"&amp;BE$3&amp;"-"&amp;BH$2,'Compr. Q. - Online Banking'!$C:$I,7,FALSE()),VLOOKUP($G37&amp;"-"&amp;BE$3&amp;"-"&amp;BH$2,'Compr. Q. - Online Banking'!$C:$I,5,FALSE())), BE37)),1,0)</f>
        <v>0</v>
      </c>
      <c r="BI37" s="60">
        <f>IF(ISNUMBER(SEARCH(IF($D37="Tabular",VLOOKUP($G37&amp;"-"&amp;BE$3&amp;"-"&amp;BI$2,'Compr. Q. - Online Banking'!$C:$I,7,FALSE()),VLOOKUP($G37&amp;"-"&amp;BE$3&amp;"-"&amp;BI$2,'Compr. Q. - Online Banking'!$C:$I,5,FALSE())), BE37)),1,0)</f>
        <v>0</v>
      </c>
      <c r="BJ37" s="60">
        <f>IF(ISNUMBER(SEARCH(IF($D37="Tabular",VLOOKUP($G37&amp;"-"&amp;BE$3&amp;"-"&amp;BJ$2,'Compr. Q. - Online Banking'!$C:$I,7,FALSE()),VLOOKUP($G37&amp;"-"&amp;BE$3&amp;"-"&amp;BJ$2,'Compr. Q. - Online Banking'!$C:$I,5,FALSE())), BE37)),1,0)</f>
        <v>0</v>
      </c>
      <c r="BK37" s="60">
        <f t="shared" si="58"/>
        <v>0</v>
      </c>
      <c r="BL37" s="60">
        <f t="shared" si="59"/>
        <v>1</v>
      </c>
      <c r="BM37" s="60">
        <f>IF($D37="Tabular",VLOOKUP($G37&amp;"-"&amp;BE$3&amp;"-"&amp;"1",'Compr. Q. - Online Banking'!$C:$K,9,FALSE()),VLOOKUP($G37&amp;"-"&amp;BE$3&amp;"-"&amp;"1",'Compr. Q. - Online Banking'!$C:$K,8,FALSE()))</f>
        <v>1</v>
      </c>
      <c r="BN37" s="60">
        <f t="shared" si="60"/>
        <v>0</v>
      </c>
      <c r="BO37" s="60">
        <f t="shared" si="61"/>
        <v>0</v>
      </c>
      <c r="BP37" s="60">
        <f t="shared" si="62"/>
        <v>0</v>
      </c>
      <c r="BQ37" s="61" t="str">
        <f>VLOOKUP($B37&amp;"-"&amp;$F37,'dataset cleaned'!$A:$BK,$H$2-2+BQ$2*3,FALSE())</f>
        <v>Insufficient detection of spyware</v>
      </c>
      <c r="BR37" s="60" t="s">
        <v>1148</v>
      </c>
      <c r="BS37" s="60">
        <f>IF(ISNUMBER(SEARCH(IF($D37="Tabular",VLOOKUP($G37&amp;"-"&amp;BQ$3&amp;"-"&amp;BS$2,'Compr. Q. - Online Banking'!$C:$I,7,FALSE()),VLOOKUP($G37&amp;"-"&amp;BQ$3&amp;"-"&amp;BS$2,'Compr. Q. - Online Banking'!$C:$I,5,FALSE())), BQ37)),1,0)</f>
        <v>0</v>
      </c>
      <c r="BT37" s="60">
        <f>IF(ISNUMBER(SEARCH(IF($D37="Tabular",VLOOKUP($G37&amp;"-"&amp;BQ$3&amp;"-"&amp;BT$2,'Compr. Q. - Online Banking'!$C:$I,7,FALSE()),VLOOKUP($G37&amp;"-"&amp;BQ$3&amp;"-"&amp;BT$2,'Compr. Q. - Online Banking'!$C:$I,5,FALSE())), BQ37)),1,0)</f>
        <v>0</v>
      </c>
      <c r="BU37" s="60">
        <f>IF(ISNUMBER(SEARCH(IF($D37="Tabular",VLOOKUP($G37&amp;"-"&amp;BQ$3&amp;"-"&amp;BU$2,'Compr. Q. - Online Banking'!$C:$I,7,FALSE()),VLOOKUP($G37&amp;"-"&amp;BQ$3&amp;"-"&amp;BU$2,'Compr. Q. - Online Banking'!$C:$I,5,FALSE())), BQ37)),1,0)</f>
        <v>0</v>
      </c>
      <c r="BV37" s="60">
        <f>IF(ISNUMBER(SEARCH(IF($D37="Tabular",VLOOKUP($G37&amp;"-"&amp;BQ$3&amp;"-"&amp;BV$2,'Compr. Q. - Online Banking'!$C:$I,7,FALSE()),VLOOKUP($G37&amp;"-"&amp;BQ$3&amp;"-"&amp;BV$2,'Compr. Q. - Online Banking'!$C:$I,5,FALSE())), BQ37)),1,0)</f>
        <v>0</v>
      </c>
      <c r="BW37" s="60">
        <f t="shared" si="63"/>
        <v>0</v>
      </c>
      <c r="BX37" s="60">
        <f t="shared" si="64"/>
        <v>1</v>
      </c>
      <c r="BY37" s="60">
        <f>IF($D37="Tabular",VLOOKUP($G37&amp;"-"&amp;BQ$3&amp;"-"&amp;"1",'Compr. Q. - Online Banking'!$C:$K,9,FALSE()),VLOOKUP($G37&amp;"-"&amp;BQ$3&amp;"-"&amp;"1",'Compr. Q. - Online Banking'!$C:$K,8,FALSE()))</f>
        <v>4</v>
      </c>
      <c r="BZ37" s="60">
        <f t="shared" si="65"/>
        <v>0</v>
      </c>
      <c r="CA37" s="60">
        <f t="shared" si="66"/>
        <v>0</v>
      </c>
      <c r="CB37" s="60">
        <f t="shared" si="67"/>
        <v>0</v>
      </c>
    </row>
    <row r="38" spans="1:80" ht="34" x14ac:dyDescent="0.2">
      <c r="A38" s="60" t="str">
        <f t="shared" si="34"/>
        <v>R_vCuUsEhKt9IxDMZ-P1</v>
      </c>
      <c r="B38" s="60" t="s">
        <v>1071</v>
      </c>
      <c r="C38" s="60" t="str">
        <f>VLOOKUP($B38,'raw data'!$A:$JI,268,FALSE())</f>
        <v>UML-G1</v>
      </c>
      <c r="D38" s="60" t="str">
        <f t="shared" si="35"/>
        <v>UML</v>
      </c>
      <c r="E38" s="60" t="str">
        <f t="shared" si="36"/>
        <v>G1</v>
      </c>
      <c r="F38" s="60" t="s">
        <v>534</v>
      </c>
      <c r="G38" s="60" t="str">
        <f t="shared" si="37"/>
        <v>G1</v>
      </c>
      <c r="H38" s="62">
        <f>VLOOKUP($B38&amp;"-"&amp;$F38,'dataset cleaned'!$A:$BK,H$2,FALSE())/60</f>
        <v>15.8771</v>
      </c>
      <c r="I38" s="61" t="str">
        <f>VLOOKUP($B38&amp;"-"&amp;$F38,'dataset cleaned'!$A:$BK,$H$2-2+I$2*3,FALSE())</f>
        <v>Online banking service goes down</v>
      </c>
      <c r="J38" s="60" t="s">
        <v>1129</v>
      </c>
      <c r="K38" s="60">
        <f>IF(ISNUMBER(SEARCH(IF($D38="Tabular",VLOOKUP($G38&amp;"-"&amp;I$3&amp;"-"&amp;K$2,'Compr. Q. - Online Banking'!$C:$I,7,FALSE()),VLOOKUP($G38&amp;"-"&amp;I$3&amp;"-"&amp;K$2,'Compr. Q. - Online Banking'!$C:$I,5,FALSE())), I38)),1,0)</f>
        <v>0</v>
      </c>
      <c r="L38" s="60">
        <f>IF(ISNUMBER(SEARCH(IF($D38="Tabular",VLOOKUP($G38&amp;"-"&amp;I$3&amp;"-"&amp;L$2,'Compr. Q. - Online Banking'!$C:$I,7,FALSE()),VLOOKUP($G38&amp;"-"&amp;I$3&amp;"-"&amp;L$2,'Compr. Q. - Online Banking'!$C:$I,5,FALSE())), I38)),1,0)</f>
        <v>0</v>
      </c>
      <c r="M38" s="60">
        <f>IF(ISNUMBER(SEARCH(IF($D38="Tabular",VLOOKUP($G38&amp;"-"&amp;I$3&amp;"-"&amp;M$2,'Compr. Q. - Online Banking'!$C:$I,7,FALSE()),VLOOKUP($G38&amp;"-"&amp;I$3&amp;"-"&amp;M$2,'Compr. Q. - Online Banking'!$C:$I,5,FALSE())), I38)),1,0)</f>
        <v>0</v>
      </c>
      <c r="N38" s="60">
        <f>IF(ISNUMBER(SEARCH(IF($D38="Tabular",VLOOKUP($G38&amp;"-"&amp;I$3&amp;"-"&amp;N$2,'Compr. Q. - Online Banking'!$C:$I,7,FALSE()),VLOOKUP($G38&amp;"-"&amp;I$3&amp;"-"&amp;N$2,'Compr. Q. - Online Banking'!$C:$I,5,FALSE())), I38)),1,0)</f>
        <v>0</v>
      </c>
      <c r="O38" s="60">
        <f t="shared" si="38"/>
        <v>0</v>
      </c>
      <c r="P38" s="60">
        <f t="shared" si="39"/>
        <v>1</v>
      </c>
      <c r="Q38" s="60">
        <f>IF($D38="Tabular",VLOOKUP($G38&amp;"-"&amp;I$3&amp;"-"&amp;"1",'Compr. Q. - Online Banking'!$C:$K,9,FALSE()),VLOOKUP($G38&amp;"-"&amp;I$3&amp;"-"&amp;"1",'Compr. Q. - Online Banking'!$C:$K,8,FALSE()))</f>
        <v>1</v>
      </c>
      <c r="R38" s="60">
        <f t="shared" si="40"/>
        <v>0</v>
      </c>
      <c r="S38" s="60">
        <f t="shared" si="41"/>
        <v>0</v>
      </c>
      <c r="T38" s="60">
        <f t="shared" si="42"/>
        <v>0</v>
      </c>
      <c r="U38" s="61" t="str">
        <f>VLOOKUP($B38&amp;"-"&amp;$F38,'dataset cleaned'!$A:$BK,$H$2-2+U$2*3,FALSE())</f>
        <v>Availability of service,Integrity of account data</v>
      </c>
      <c r="V38" s="60"/>
      <c r="W38" s="60">
        <f>IF(ISNUMBER(SEARCH(IF($D38="Tabular",VLOOKUP($G38&amp;"-"&amp;U$3&amp;"-"&amp;W$2,'Compr. Q. - Online Banking'!$C:$I,7,FALSE()),VLOOKUP($G38&amp;"-"&amp;U$3&amp;"-"&amp;W$2,'Compr. Q. - Online Banking'!$C:$I,5,FALSE())), U38)),1,0)</f>
        <v>1</v>
      </c>
      <c r="X38" s="60">
        <f>IF(ISNUMBER(SEARCH(IF($D38="Tabular",VLOOKUP($G38&amp;"-"&amp;U$3&amp;"-"&amp;X$2,'Compr. Q. - Online Banking'!$C:$I,7,FALSE()),VLOOKUP($G38&amp;"-"&amp;U$3&amp;"-"&amp;X$2,'Compr. Q. - Online Banking'!$C:$I,5,FALSE())), U38)),1,0)</f>
        <v>1</v>
      </c>
      <c r="Y38" s="60">
        <f>IF(ISNUMBER(SEARCH(IF($D38="Tabular",VLOOKUP($G38&amp;"-"&amp;U$3&amp;"-"&amp;Y$2,'Compr. Q. - Online Banking'!$C:$I,7,FALSE()),VLOOKUP($G38&amp;"-"&amp;U$3&amp;"-"&amp;Y$2,'Compr. Q. - Online Banking'!$C:$I,5,FALSE())), U38)),1,0)</f>
        <v>0</v>
      </c>
      <c r="Z38" s="60">
        <f>IF(ISNUMBER(SEARCH(IF($D38="Tabular",VLOOKUP($G38&amp;"-"&amp;U$3&amp;"-"&amp;Z$2,'Compr. Q. - Online Banking'!$C:$I,7,FALSE()),VLOOKUP($G38&amp;"-"&amp;U$3&amp;"-"&amp;Z$2,'Compr. Q. - Online Banking'!$C:$I,5,FALSE())), U38)),1,0)</f>
        <v>0</v>
      </c>
      <c r="AA38" s="60">
        <f t="shared" si="43"/>
        <v>2</v>
      </c>
      <c r="AB38" s="60">
        <f t="shared" si="44"/>
        <v>2</v>
      </c>
      <c r="AC38" s="60">
        <f>IF($D38="Tabular",VLOOKUP($G38&amp;"-"&amp;U$3&amp;"-"&amp;"1",'Compr. Q. - Online Banking'!$C:$K,9,FALSE()),VLOOKUP($G38&amp;"-"&amp;U$3&amp;"-"&amp;"1",'Compr. Q. - Online Banking'!$C:$K,8,FALSE()))</f>
        <v>2</v>
      </c>
      <c r="AD38" s="60">
        <f t="shared" si="45"/>
        <v>1</v>
      </c>
      <c r="AE38" s="60">
        <f t="shared" si="46"/>
        <v>1</v>
      </c>
      <c r="AF38" s="60">
        <f t="shared" si="47"/>
        <v>1</v>
      </c>
      <c r="AG38" s="61" t="str">
        <f>VLOOKUP($B38&amp;"-"&amp;$F38,'dataset cleaned'!$A:$BK,$H$2-2+AG$2*3,FALSE())</f>
        <v>Regularly inform customers about security best practices</v>
      </c>
      <c r="AH38" s="60" t="s">
        <v>1204</v>
      </c>
      <c r="AI38" s="60">
        <f>IF(ISNUMBER(SEARCH(IF($D38="Tabular",VLOOKUP($G38&amp;"-"&amp;AG$3&amp;"-"&amp;AI$2,'Compr. Q. - Online Banking'!$C:$I,7,FALSE()),VLOOKUP($G38&amp;"-"&amp;AG$3&amp;"-"&amp;AI$2,'Compr. Q. - Online Banking'!$C:$I,5,FALSE())), AG38)),1,0)</f>
        <v>1</v>
      </c>
      <c r="AJ38" s="60">
        <f>IF(ISNUMBER(SEARCH(IF($D38="Tabular",VLOOKUP($G38&amp;"-"&amp;AG$3&amp;"-"&amp;AJ$2,'Compr. Q. - Online Banking'!$C:$I,7,FALSE()),VLOOKUP($G38&amp;"-"&amp;AG$3&amp;"-"&amp;AJ$2,'Compr. Q. - Online Banking'!$C:$I,5,FALSE())), AG38)),1,0)</f>
        <v>0</v>
      </c>
      <c r="AK38" s="60">
        <f>IF(ISNUMBER(SEARCH(IF($D38="Tabular",VLOOKUP($G38&amp;"-"&amp;AG$3&amp;"-"&amp;AK$2,'Compr. Q. - Online Banking'!$C:$I,7,FALSE()),VLOOKUP($G38&amp;"-"&amp;AG$3&amp;"-"&amp;AK$2,'Compr. Q. - Online Banking'!$C:$I,5,FALSE())), AG38)),1,0)</f>
        <v>0</v>
      </c>
      <c r="AL38" s="60">
        <f>IF(ISNUMBER(SEARCH(IF($D38="Tabular",VLOOKUP($G38&amp;"-"&amp;AG$3&amp;"-"&amp;AL$2,'Compr. Q. - Online Banking'!$C:$I,7,FALSE()),VLOOKUP($G38&amp;"-"&amp;AG$3&amp;"-"&amp;AL$2,'Compr. Q. - Online Banking'!$C:$I,5,FALSE())), AG38)),1,0)</f>
        <v>0</v>
      </c>
      <c r="AM38" s="60">
        <f t="shared" si="48"/>
        <v>1</v>
      </c>
      <c r="AN38" s="60">
        <f t="shared" si="49"/>
        <v>1</v>
      </c>
      <c r="AO38" s="60">
        <f>IF($D38="Tabular",VLOOKUP($G38&amp;"-"&amp;AG$3&amp;"-"&amp;"1",'Compr. Q. - Online Banking'!$C:$K,9,FALSE()),VLOOKUP($G38&amp;"-"&amp;AG$3&amp;"-"&amp;"1",'Compr. Q. - Online Banking'!$C:$K,8,FALSE()))</f>
        <v>3</v>
      </c>
      <c r="AP38" s="60">
        <f t="shared" si="50"/>
        <v>1</v>
      </c>
      <c r="AQ38" s="60">
        <f t="shared" si="51"/>
        <v>0.33333333333333331</v>
      </c>
      <c r="AR38" s="60">
        <f t="shared" si="52"/>
        <v>0.5</v>
      </c>
      <c r="AS38" s="61" t="str">
        <f>VLOOKUP($B38&amp;"-"&amp;$F38,'dataset cleaned'!$A:$BK,$H$2-2+AS$2*3,FALSE())</f>
        <v>Unauthorized access to customer account via web application</v>
      </c>
      <c r="AT38" s="60" t="s">
        <v>1131</v>
      </c>
      <c r="AU38" s="60">
        <f>IF(ISNUMBER(SEARCH(IF($D38="Tabular",VLOOKUP($G38&amp;"-"&amp;AS$3&amp;"-"&amp;AU$2,'Compr. Q. - Online Banking'!$C:$I,7,FALSE()),VLOOKUP($G38&amp;"-"&amp;AS$3&amp;"-"&amp;AU$2,'Compr. Q. - Online Banking'!$C:$I,5,FALSE())), AS38)),1,0)</f>
        <v>0</v>
      </c>
      <c r="AV38" s="60">
        <f>IF(ISNUMBER(SEARCH(IF($D38="Tabular",VLOOKUP($G38&amp;"-"&amp;AS$3&amp;"-"&amp;AV$2,'Compr. Q. - Online Banking'!$C:$I,7,FALSE()),VLOOKUP($G38&amp;"-"&amp;AS$3&amp;"-"&amp;AV$2,'Compr. Q. - Online Banking'!$C:$I,5,FALSE())), AS38)),1,0)</f>
        <v>0</v>
      </c>
      <c r="AW38" s="60">
        <f>IF(ISNUMBER(SEARCH(IF($D38="Tabular",VLOOKUP($G38&amp;"-"&amp;AS$3&amp;"-"&amp;AW$2,'Compr. Q. - Online Banking'!$C:$I,7,FALSE()),VLOOKUP($G38&amp;"-"&amp;AS$3&amp;"-"&amp;AW$2,'Compr. Q. - Online Banking'!$C:$I,5,FALSE())), AS38)),1,0)</f>
        <v>0</v>
      </c>
      <c r="AX38" s="60">
        <f>IF(ISNUMBER(SEARCH(IF($D38="Tabular",VLOOKUP($G38&amp;"-"&amp;AS$3&amp;"-"&amp;AX$2,'Compr. Q. - Online Banking'!$C:$I,7,FALSE()),VLOOKUP($G38&amp;"-"&amp;AS$3&amp;"-"&amp;AX$2,'Compr. Q. - Online Banking'!$C:$I,5,FALSE())), AS38)),1,0)</f>
        <v>0</v>
      </c>
      <c r="AY38" s="60">
        <f t="shared" si="53"/>
        <v>0</v>
      </c>
      <c r="AZ38" s="60">
        <f t="shared" si="54"/>
        <v>1</v>
      </c>
      <c r="BA38" s="60">
        <f>IF($D38="Tabular",VLOOKUP($G38&amp;"-"&amp;AS$3&amp;"-"&amp;"1",'Compr. Q. - Online Banking'!$C:$K,9,FALSE()),VLOOKUP($G38&amp;"-"&amp;AS$3&amp;"-"&amp;"1",'Compr. Q. - Online Banking'!$C:$K,8,FALSE()))</f>
        <v>1</v>
      </c>
      <c r="BB38" s="60">
        <f t="shared" si="55"/>
        <v>0</v>
      </c>
      <c r="BC38" s="60">
        <f t="shared" si="56"/>
        <v>0</v>
      </c>
      <c r="BD38" s="60">
        <f t="shared" si="57"/>
        <v>0</v>
      </c>
      <c r="BE38" s="60" t="str">
        <f>VLOOKUP($B38&amp;"-"&amp;$F38,'dataset cleaned'!$A:$BK,$H$2-2+BE$2*3,FALSE())</f>
        <v>Online banking service goes down,Unauthorized transaction via web application</v>
      </c>
      <c r="BF38" s="60"/>
      <c r="BG38" s="60">
        <f>IF(ISNUMBER(SEARCH(IF($D38="Tabular",VLOOKUP($G38&amp;"-"&amp;BE$3&amp;"-"&amp;BG$2,'Compr. Q. - Online Banking'!$C:$I,7,FALSE()),VLOOKUP($G38&amp;"-"&amp;BE$3&amp;"-"&amp;BG$2,'Compr. Q. - Online Banking'!$C:$I,5,FALSE())), BE38)),1,0)</f>
        <v>1</v>
      </c>
      <c r="BH38" s="60">
        <f>IF(ISNUMBER(SEARCH(IF($D38="Tabular",VLOOKUP($G38&amp;"-"&amp;BE$3&amp;"-"&amp;BH$2,'Compr. Q. - Online Banking'!$C:$I,7,FALSE()),VLOOKUP($G38&amp;"-"&amp;BE$3&amp;"-"&amp;BH$2,'Compr. Q. - Online Banking'!$C:$I,5,FALSE())), BE38)),1,0)</f>
        <v>1</v>
      </c>
      <c r="BI38" s="60">
        <f>IF(ISNUMBER(SEARCH(IF($D38="Tabular",VLOOKUP($G38&amp;"-"&amp;BE$3&amp;"-"&amp;BI$2,'Compr. Q. - Online Banking'!$C:$I,7,FALSE()),VLOOKUP($G38&amp;"-"&amp;BE$3&amp;"-"&amp;BI$2,'Compr. Q. - Online Banking'!$C:$I,5,FALSE())), BE38)),1,0)</f>
        <v>0</v>
      </c>
      <c r="BJ38" s="60">
        <f>IF(ISNUMBER(SEARCH(IF($D38="Tabular",VLOOKUP($G38&amp;"-"&amp;BE$3&amp;"-"&amp;BJ$2,'Compr. Q. - Online Banking'!$C:$I,7,FALSE()),VLOOKUP($G38&amp;"-"&amp;BE$3&amp;"-"&amp;BJ$2,'Compr. Q. - Online Banking'!$C:$I,5,FALSE())), BE38)),1,0)</f>
        <v>0</v>
      </c>
      <c r="BK38" s="60">
        <f t="shared" si="58"/>
        <v>2</v>
      </c>
      <c r="BL38" s="60">
        <f t="shared" si="59"/>
        <v>2</v>
      </c>
      <c r="BM38" s="60">
        <f>IF($D38="Tabular",VLOOKUP($G38&amp;"-"&amp;BE$3&amp;"-"&amp;"1",'Compr. Q. - Online Banking'!$C:$K,9,FALSE()),VLOOKUP($G38&amp;"-"&amp;BE$3&amp;"-"&amp;"1",'Compr. Q. - Online Banking'!$C:$K,8,FALSE()))</f>
        <v>2</v>
      </c>
      <c r="BN38" s="60">
        <f t="shared" si="60"/>
        <v>1</v>
      </c>
      <c r="BO38" s="60">
        <f t="shared" si="61"/>
        <v>1</v>
      </c>
      <c r="BP38" s="60">
        <f t="shared" si="62"/>
        <v>1</v>
      </c>
      <c r="BQ38" s="61" t="str">
        <f>VLOOKUP($B38&amp;"-"&amp;$F38,'dataset cleaned'!$A:$BK,$H$2-2+BQ$2*3,FALSE())</f>
        <v>Integrity of account data,Minor</v>
      </c>
      <c r="BR38" s="60" t="s">
        <v>1135</v>
      </c>
      <c r="BS38" s="60">
        <f>IF(ISNUMBER(SEARCH(IF($D38="Tabular",VLOOKUP($G38&amp;"-"&amp;BQ$3&amp;"-"&amp;BS$2,'Compr. Q. - Online Banking'!$C:$I,7,FALSE()),VLOOKUP($G38&amp;"-"&amp;BQ$3&amp;"-"&amp;BS$2,'Compr. Q. - Online Banking'!$C:$I,5,FALSE())), BQ38)),1,0)</f>
        <v>1</v>
      </c>
      <c r="BT38" s="60">
        <f>IF(ISNUMBER(SEARCH(IF($D38="Tabular",VLOOKUP($G38&amp;"-"&amp;BQ$3&amp;"-"&amp;BT$2,'Compr. Q. - Online Banking'!$C:$I,7,FALSE()),VLOOKUP($G38&amp;"-"&amp;BQ$3&amp;"-"&amp;BT$2,'Compr. Q. - Online Banking'!$C:$I,5,FALSE())), BQ38)),1,0)</f>
        <v>0</v>
      </c>
      <c r="BU38" s="60">
        <f>IF(ISNUMBER(SEARCH(IF($D38="Tabular",VLOOKUP($G38&amp;"-"&amp;BQ$3&amp;"-"&amp;BU$2,'Compr. Q. - Online Banking'!$C:$I,7,FALSE()),VLOOKUP($G38&amp;"-"&amp;BQ$3&amp;"-"&amp;BU$2,'Compr. Q. - Online Banking'!$C:$I,5,FALSE())), BQ38)),1,0)</f>
        <v>0</v>
      </c>
      <c r="BV38" s="60">
        <f>IF(ISNUMBER(SEARCH(IF($D38="Tabular",VLOOKUP($G38&amp;"-"&amp;BQ$3&amp;"-"&amp;BV$2,'Compr. Q. - Online Banking'!$C:$I,7,FALSE()),VLOOKUP($G38&amp;"-"&amp;BQ$3&amp;"-"&amp;BV$2,'Compr. Q. - Online Banking'!$C:$I,5,FALSE())), BQ38)),1,0)</f>
        <v>0</v>
      </c>
      <c r="BW38" s="60">
        <f t="shared" si="63"/>
        <v>1</v>
      </c>
      <c r="BX38" s="60">
        <f t="shared" si="64"/>
        <v>2</v>
      </c>
      <c r="BY38" s="60">
        <f>IF($D38="Tabular",VLOOKUP($G38&amp;"-"&amp;BQ$3&amp;"-"&amp;"1",'Compr. Q. - Online Banking'!$C:$K,9,FALSE()),VLOOKUP($G38&amp;"-"&amp;BQ$3&amp;"-"&amp;"1",'Compr. Q. - Online Banking'!$C:$K,8,FALSE()))</f>
        <v>1</v>
      </c>
      <c r="BZ38" s="60">
        <f t="shared" si="65"/>
        <v>0.5</v>
      </c>
      <c r="CA38" s="60">
        <f t="shared" si="66"/>
        <v>1</v>
      </c>
      <c r="CB38" s="60">
        <f t="shared" si="67"/>
        <v>0.66666666666666663</v>
      </c>
    </row>
    <row r="39" spans="1:80" ht="34" x14ac:dyDescent="0.2">
      <c r="A39" s="60" t="str">
        <f t="shared" si="34"/>
        <v>R_2uCAg01CW3ew3fh-P1</v>
      </c>
      <c r="B39" s="60" t="s">
        <v>844</v>
      </c>
      <c r="C39" s="60" t="str">
        <f>VLOOKUP($B39,'raw data'!$A:$JI,268,FALSE())</f>
        <v>Tabular-G1</v>
      </c>
      <c r="D39" s="60" t="str">
        <f t="shared" si="35"/>
        <v>Tabular</v>
      </c>
      <c r="E39" s="60" t="str">
        <f t="shared" si="36"/>
        <v>G1</v>
      </c>
      <c r="F39" s="60" t="s">
        <v>534</v>
      </c>
      <c r="G39" s="60" t="str">
        <f t="shared" si="37"/>
        <v>G1</v>
      </c>
      <c r="H39" s="62">
        <f>VLOOKUP($B39&amp;"-"&amp;$F39,'dataset cleaned'!$A:$BK,H$2,FALSE())/60</f>
        <v>13.574549999999999</v>
      </c>
      <c r="I39" s="61" t="str">
        <f>VLOOKUP($B39&amp;"-"&amp;$F39,'dataset cleaned'!$A:$BK,$H$2-2+I$2*3,FALSE())</f>
        <v>Minor</v>
      </c>
      <c r="J39" s="60"/>
      <c r="K39" s="60">
        <f>IF(ISNUMBER(SEARCH(IF($D39="Tabular",VLOOKUP($G39&amp;"-"&amp;I$3&amp;"-"&amp;K$2,'Compr. Q. - Online Banking'!$C:$I,7,FALSE()),VLOOKUP($G39&amp;"-"&amp;I$3&amp;"-"&amp;K$2,'Compr. Q. - Online Banking'!$C:$I,5,FALSE())), I39)),1,0)</f>
        <v>1</v>
      </c>
      <c r="L39" s="60">
        <f>IF(ISNUMBER(SEARCH(IF($D39="Tabular",VLOOKUP($G39&amp;"-"&amp;I$3&amp;"-"&amp;L$2,'Compr. Q. - Online Banking'!$C:$I,7,FALSE()),VLOOKUP($G39&amp;"-"&amp;I$3&amp;"-"&amp;L$2,'Compr. Q. - Online Banking'!$C:$I,5,FALSE())), I39)),1,0)</f>
        <v>0</v>
      </c>
      <c r="M39" s="60">
        <f>IF(ISNUMBER(SEARCH(IF($D39="Tabular",VLOOKUP($G39&amp;"-"&amp;I$3&amp;"-"&amp;M$2,'Compr. Q. - Online Banking'!$C:$I,7,FALSE()),VLOOKUP($G39&amp;"-"&amp;I$3&amp;"-"&amp;M$2,'Compr. Q. - Online Banking'!$C:$I,5,FALSE())), I39)),1,0)</f>
        <v>0</v>
      </c>
      <c r="N39" s="60">
        <f>IF(ISNUMBER(SEARCH(IF($D39="Tabular",VLOOKUP($G39&amp;"-"&amp;I$3&amp;"-"&amp;N$2,'Compr. Q. - Online Banking'!$C:$I,7,FALSE()),VLOOKUP($G39&amp;"-"&amp;I$3&amp;"-"&amp;N$2,'Compr. Q. - Online Banking'!$C:$I,5,FALSE())), I39)),1,0)</f>
        <v>0</v>
      </c>
      <c r="O39" s="60">
        <f t="shared" si="38"/>
        <v>1</v>
      </c>
      <c r="P39" s="60">
        <f t="shared" si="39"/>
        <v>1</v>
      </c>
      <c r="Q39" s="60">
        <f>IF($D39="Tabular",VLOOKUP($G39&amp;"-"&amp;I$3&amp;"-"&amp;"1",'Compr. Q. - Online Banking'!$C:$K,9,FALSE()),VLOOKUP($G39&amp;"-"&amp;I$3&amp;"-"&amp;"1",'Compr. Q. - Online Banking'!$C:$K,8,FALSE()))</f>
        <v>1</v>
      </c>
      <c r="R39" s="60">
        <f t="shared" si="40"/>
        <v>1</v>
      </c>
      <c r="S39" s="60">
        <f t="shared" si="41"/>
        <v>1</v>
      </c>
      <c r="T39" s="60">
        <f t="shared" si="42"/>
        <v>1</v>
      </c>
      <c r="U39" s="60" t="str">
        <f>VLOOKUP($B39&amp;"-"&amp;$F39,'dataset cleaned'!$A:$BK,$H$2-2+U$2*3,FALSE())</f>
        <v>Availability of service,Integrity of account data</v>
      </c>
      <c r="V39" s="60"/>
      <c r="W39" s="60">
        <f>IF(ISNUMBER(SEARCH(IF($D39="Tabular",VLOOKUP($G39&amp;"-"&amp;U$3&amp;"-"&amp;W$2,'Compr. Q. - Online Banking'!$C:$I,7,FALSE()),VLOOKUP($G39&amp;"-"&amp;U$3&amp;"-"&amp;W$2,'Compr. Q. - Online Banking'!$C:$I,5,FALSE())), U39)),1,0)</f>
        <v>1</v>
      </c>
      <c r="X39" s="60">
        <f>IF(ISNUMBER(SEARCH(IF($D39="Tabular",VLOOKUP($G39&amp;"-"&amp;U$3&amp;"-"&amp;X$2,'Compr. Q. - Online Banking'!$C:$I,7,FALSE()),VLOOKUP($G39&amp;"-"&amp;U$3&amp;"-"&amp;X$2,'Compr. Q. - Online Banking'!$C:$I,5,FALSE())), U39)),1,0)</f>
        <v>1</v>
      </c>
      <c r="Y39" s="60">
        <f>IF(ISNUMBER(SEARCH(IF($D39="Tabular",VLOOKUP($G39&amp;"-"&amp;U$3&amp;"-"&amp;Y$2,'Compr. Q. - Online Banking'!$C:$I,7,FALSE()),VLOOKUP($G39&amp;"-"&amp;U$3&amp;"-"&amp;Y$2,'Compr. Q. - Online Banking'!$C:$I,5,FALSE())), U39)),1,0)</f>
        <v>0</v>
      </c>
      <c r="Z39" s="60">
        <f>IF(ISNUMBER(SEARCH(IF($D39="Tabular",VLOOKUP($G39&amp;"-"&amp;U$3&amp;"-"&amp;Z$2,'Compr. Q. - Online Banking'!$C:$I,7,FALSE()),VLOOKUP($G39&amp;"-"&amp;U$3&amp;"-"&amp;Z$2,'Compr. Q. - Online Banking'!$C:$I,5,FALSE())), U39)),1,0)</f>
        <v>0</v>
      </c>
      <c r="AA39" s="60">
        <f t="shared" si="43"/>
        <v>2</v>
      </c>
      <c r="AB39" s="60">
        <f t="shared" si="44"/>
        <v>2</v>
      </c>
      <c r="AC39" s="60">
        <f>IF($D39="Tabular",VLOOKUP($G39&amp;"-"&amp;U$3&amp;"-"&amp;"1",'Compr. Q. - Online Banking'!$C:$K,9,FALSE()),VLOOKUP($G39&amp;"-"&amp;U$3&amp;"-"&amp;"1",'Compr. Q. - Online Banking'!$C:$K,8,FALSE()))</f>
        <v>2</v>
      </c>
      <c r="AD39" s="60">
        <f t="shared" si="45"/>
        <v>1</v>
      </c>
      <c r="AE39" s="60">
        <f t="shared" si="46"/>
        <v>1</v>
      </c>
      <c r="AF39" s="60">
        <f t="shared" si="47"/>
        <v>1</v>
      </c>
      <c r="AG39" s="60" t="str">
        <f>VLOOKUP($B39&amp;"-"&amp;$F39,'dataset cleaned'!$A:$BK,$H$2-2+AG$2*3,FALSE())</f>
        <v>Conduct regular searches for fake apps,Regularly inform customers about security best practices,Strengthen authentication of transaction in web application</v>
      </c>
      <c r="AH39" s="60"/>
      <c r="AI39" s="60">
        <f>IF(ISNUMBER(SEARCH(IF($D39="Tabular",VLOOKUP($G39&amp;"-"&amp;AG$3&amp;"-"&amp;AI$2,'Compr. Q. - Online Banking'!$C:$I,7,FALSE()),VLOOKUP($G39&amp;"-"&amp;AG$3&amp;"-"&amp;AI$2,'Compr. Q. - Online Banking'!$C:$I,5,FALSE())), AG39)),1,0)</f>
        <v>1</v>
      </c>
      <c r="AJ39" s="60">
        <f>IF(ISNUMBER(SEARCH(IF($D39="Tabular",VLOOKUP($G39&amp;"-"&amp;AG$3&amp;"-"&amp;AJ$2,'Compr. Q. - Online Banking'!$C:$I,7,FALSE()),VLOOKUP($G39&amp;"-"&amp;AG$3&amp;"-"&amp;AJ$2,'Compr. Q. - Online Banking'!$C:$I,5,FALSE())), AG39)),1,0)</f>
        <v>1</v>
      </c>
      <c r="AK39" s="60">
        <f>IF(ISNUMBER(SEARCH(IF($D39="Tabular",VLOOKUP($G39&amp;"-"&amp;AG$3&amp;"-"&amp;AK$2,'Compr. Q. - Online Banking'!$C:$I,7,FALSE()),VLOOKUP($G39&amp;"-"&amp;AG$3&amp;"-"&amp;AK$2,'Compr. Q. - Online Banking'!$C:$I,5,FALSE())), AG39)),1,0)</f>
        <v>1</v>
      </c>
      <c r="AL39" s="60">
        <f>IF(ISNUMBER(SEARCH(IF($D39="Tabular",VLOOKUP($G39&amp;"-"&amp;AG$3&amp;"-"&amp;AL$2,'Compr. Q. - Online Banking'!$C:$I,7,FALSE()),VLOOKUP($G39&amp;"-"&amp;AG$3&amp;"-"&amp;AL$2,'Compr. Q. - Online Banking'!$C:$I,5,FALSE())), AG39)),1,0)</f>
        <v>0</v>
      </c>
      <c r="AM39" s="60">
        <f t="shared" si="48"/>
        <v>3</v>
      </c>
      <c r="AN39" s="60">
        <f t="shared" si="49"/>
        <v>3</v>
      </c>
      <c r="AO39" s="60">
        <f>IF($D39="Tabular",VLOOKUP($G39&amp;"-"&amp;AG$3&amp;"-"&amp;"1",'Compr. Q. - Online Banking'!$C:$K,9,FALSE()),VLOOKUP($G39&amp;"-"&amp;AG$3&amp;"-"&amp;"1",'Compr. Q. - Online Banking'!$C:$K,8,FALSE()))</f>
        <v>3</v>
      </c>
      <c r="AP39" s="60">
        <f t="shared" si="50"/>
        <v>1</v>
      </c>
      <c r="AQ39" s="60">
        <f t="shared" si="51"/>
        <v>1</v>
      </c>
      <c r="AR39" s="60">
        <f t="shared" si="52"/>
        <v>1</v>
      </c>
      <c r="AS39" s="60" t="str">
        <f>VLOOKUP($B39&amp;"-"&amp;$F39,'dataset cleaned'!$A:$BK,$H$2-2+AS$2*3,FALSE())</f>
        <v>Severe</v>
      </c>
      <c r="AT39" s="60"/>
      <c r="AU39" s="60">
        <f>IF(ISNUMBER(SEARCH(IF($D39="Tabular",VLOOKUP($G39&amp;"-"&amp;AS$3&amp;"-"&amp;AU$2,'Compr. Q. - Online Banking'!$C:$I,7,FALSE()),VLOOKUP($G39&amp;"-"&amp;AS$3&amp;"-"&amp;AU$2,'Compr. Q. - Online Banking'!$C:$I,5,FALSE())), AS39)),1,0)</f>
        <v>1</v>
      </c>
      <c r="AV39" s="60">
        <f>IF(ISNUMBER(SEARCH(IF($D39="Tabular",VLOOKUP($G39&amp;"-"&amp;AS$3&amp;"-"&amp;AV$2,'Compr. Q. - Online Banking'!$C:$I,7,FALSE()),VLOOKUP($G39&amp;"-"&amp;AS$3&amp;"-"&amp;AV$2,'Compr. Q. - Online Banking'!$C:$I,5,FALSE())), AS39)),1,0)</f>
        <v>0</v>
      </c>
      <c r="AW39" s="60">
        <f>IF(ISNUMBER(SEARCH(IF($D39="Tabular",VLOOKUP($G39&amp;"-"&amp;AS$3&amp;"-"&amp;AW$2,'Compr. Q. - Online Banking'!$C:$I,7,FALSE()),VLOOKUP($G39&amp;"-"&amp;AS$3&amp;"-"&amp;AW$2,'Compr. Q. - Online Banking'!$C:$I,5,FALSE())), AS39)),1,0)</f>
        <v>0</v>
      </c>
      <c r="AX39" s="60">
        <f>IF(ISNUMBER(SEARCH(IF($D39="Tabular",VLOOKUP($G39&amp;"-"&amp;AS$3&amp;"-"&amp;AX$2,'Compr. Q. - Online Banking'!$C:$I,7,FALSE()),VLOOKUP($G39&amp;"-"&amp;AS$3&amp;"-"&amp;AX$2,'Compr. Q. - Online Banking'!$C:$I,5,FALSE())), AS39)),1,0)</f>
        <v>0</v>
      </c>
      <c r="AY39" s="60">
        <f t="shared" si="53"/>
        <v>1</v>
      </c>
      <c r="AZ39" s="60">
        <f t="shared" si="54"/>
        <v>1</v>
      </c>
      <c r="BA39" s="60">
        <f>IF($D39="Tabular",VLOOKUP($G39&amp;"-"&amp;AS$3&amp;"-"&amp;"1",'Compr. Q. - Online Banking'!$C:$K,9,FALSE()),VLOOKUP($G39&amp;"-"&amp;AS$3&amp;"-"&amp;"1",'Compr. Q. - Online Banking'!$C:$K,8,FALSE()))</f>
        <v>1</v>
      </c>
      <c r="BB39" s="60">
        <f t="shared" si="55"/>
        <v>1</v>
      </c>
      <c r="BC39" s="60">
        <f t="shared" si="56"/>
        <v>1</v>
      </c>
      <c r="BD39" s="60">
        <f t="shared" si="57"/>
        <v>1</v>
      </c>
      <c r="BE39" s="61" t="str">
        <f>VLOOKUP($B39&amp;"-"&amp;$F39,'dataset cleaned'!$A:$BK,$H$2-2+BE$2*3,FALSE())</f>
        <v>Online banking service goes down,Unauthorized access to customer account via web application</v>
      </c>
      <c r="BF39" s="61" t="s">
        <v>1144</v>
      </c>
      <c r="BG39" s="60">
        <f>IF(ISNUMBER(SEARCH(IF($D39="Tabular",VLOOKUP($G39&amp;"-"&amp;BE$3&amp;"-"&amp;BG$2,'Compr. Q. - Online Banking'!$C:$I,7,FALSE()),VLOOKUP($G39&amp;"-"&amp;BE$3&amp;"-"&amp;BG$2,'Compr. Q. - Online Banking'!$C:$I,5,FALSE())), BE39)),1,0)</f>
        <v>0</v>
      </c>
      <c r="BH39" s="60">
        <f>IF(ISNUMBER(SEARCH(IF($D39="Tabular",VLOOKUP($G39&amp;"-"&amp;BE$3&amp;"-"&amp;BH$2,'Compr. Q. - Online Banking'!$C:$I,7,FALSE()),VLOOKUP($G39&amp;"-"&amp;BE$3&amp;"-"&amp;BH$2,'Compr. Q. - Online Banking'!$C:$I,5,FALSE())), BE39)),1,0)</f>
        <v>1</v>
      </c>
      <c r="BI39" s="60">
        <f>IF(ISNUMBER(SEARCH(IF($D39="Tabular",VLOOKUP($G39&amp;"-"&amp;BE$3&amp;"-"&amp;BI$2,'Compr. Q. - Online Banking'!$C:$I,7,FALSE()),VLOOKUP($G39&amp;"-"&amp;BE$3&amp;"-"&amp;BI$2,'Compr. Q. - Online Banking'!$C:$I,5,FALSE())), BE39)),1,0)</f>
        <v>0</v>
      </c>
      <c r="BJ39" s="60">
        <f>IF(ISNUMBER(SEARCH(IF($D39="Tabular",VLOOKUP($G39&amp;"-"&amp;BE$3&amp;"-"&amp;BJ$2,'Compr. Q. - Online Banking'!$C:$I,7,FALSE()),VLOOKUP($G39&amp;"-"&amp;BE$3&amp;"-"&amp;BJ$2,'Compr. Q. - Online Banking'!$C:$I,5,FALSE())), BE39)),1,0)</f>
        <v>0</v>
      </c>
      <c r="BK39" s="60">
        <f t="shared" si="58"/>
        <v>1</v>
      </c>
      <c r="BL39" s="60">
        <f t="shared" si="59"/>
        <v>2</v>
      </c>
      <c r="BM39" s="60">
        <f>IF($D39="Tabular",VLOOKUP($G39&amp;"-"&amp;BE$3&amp;"-"&amp;"1",'Compr. Q. - Online Banking'!$C:$K,9,FALSE()),VLOOKUP($G39&amp;"-"&amp;BE$3&amp;"-"&amp;"1",'Compr. Q. - Online Banking'!$C:$K,8,FALSE()))</f>
        <v>2</v>
      </c>
      <c r="BN39" s="60">
        <f t="shared" si="60"/>
        <v>0.5</v>
      </c>
      <c r="BO39" s="60">
        <f t="shared" si="61"/>
        <v>0.5</v>
      </c>
      <c r="BP39" s="60">
        <f t="shared" si="62"/>
        <v>0.5</v>
      </c>
      <c r="BQ39" s="61" t="str">
        <f>VLOOKUP($B39&amp;"-"&amp;$F39,'dataset cleaned'!$A:$BK,$H$2-2+BQ$2*3,FALSE())</f>
        <v>Minor</v>
      </c>
      <c r="BR39" s="60"/>
      <c r="BS39" s="60">
        <f>IF(ISNUMBER(SEARCH(IF($D39="Tabular",VLOOKUP($G39&amp;"-"&amp;BQ$3&amp;"-"&amp;BS$2,'Compr. Q. - Online Banking'!$C:$I,7,FALSE()),VLOOKUP($G39&amp;"-"&amp;BQ$3&amp;"-"&amp;BS$2,'Compr. Q. - Online Banking'!$C:$I,5,FALSE())), BQ39)),1,0)</f>
        <v>1</v>
      </c>
      <c r="BT39" s="60">
        <f>IF(ISNUMBER(SEARCH(IF($D39="Tabular",VLOOKUP($G39&amp;"-"&amp;BQ$3&amp;"-"&amp;BT$2,'Compr. Q. - Online Banking'!$C:$I,7,FALSE()),VLOOKUP($G39&amp;"-"&amp;BQ$3&amp;"-"&amp;BT$2,'Compr. Q. - Online Banking'!$C:$I,5,FALSE())), BQ39)),1,0)</f>
        <v>0</v>
      </c>
      <c r="BU39" s="60">
        <f>IF(ISNUMBER(SEARCH(IF($D39="Tabular",VLOOKUP($G39&amp;"-"&amp;BQ$3&amp;"-"&amp;BU$2,'Compr. Q. - Online Banking'!$C:$I,7,FALSE()),VLOOKUP($G39&amp;"-"&amp;BQ$3&amp;"-"&amp;BU$2,'Compr. Q. - Online Banking'!$C:$I,5,FALSE())), BQ39)),1,0)</f>
        <v>0</v>
      </c>
      <c r="BV39" s="60">
        <f>IF(ISNUMBER(SEARCH(IF($D39="Tabular",VLOOKUP($G39&amp;"-"&amp;BQ$3&amp;"-"&amp;BV$2,'Compr. Q. - Online Banking'!$C:$I,7,FALSE()),VLOOKUP($G39&amp;"-"&amp;BQ$3&amp;"-"&amp;BV$2,'Compr. Q. - Online Banking'!$C:$I,5,FALSE())), BQ39)),1,0)</f>
        <v>0</v>
      </c>
      <c r="BW39" s="60">
        <f t="shared" si="63"/>
        <v>1</v>
      </c>
      <c r="BX39" s="60">
        <f t="shared" si="64"/>
        <v>1</v>
      </c>
      <c r="BY39" s="60">
        <f>IF($D39="Tabular",VLOOKUP($G39&amp;"-"&amp;BQ$3&amp;"-"&amp;"1",'Compr. Q. - Online Banking'!$C:$K,9,FALSE()),VLOOKUP($G39&amp;"-"&amp;BQ$3&amp;"-"&amp;"1",'Compr. Q. - Online Banking'!$C:$K,8,FALSE()))</f>
        <v>1</v>
      </c>
      <c r="BZ39" s="60">
        <f t="shared" si="65"/>
        <v>1</v>
      </c>
      <c r="CA39" s="60">
        <f t="shared" si="66"/>
        <v>1</v>
      </c>
      <c r="CB39" s="60">
        <f t="shared" si="67"/>
        <v>1</v>
      </c>
    </row>
    <row r="40" spans="1:80" ht="34" x14ac:dyDescent="0.2">
      <c r="A40" s="60" t="str">
        <f t="shared" si="34"/>
        <v>R_2Qt9QoU1ujHjfwI-P1</v>
      </c>
      <c r="B40" s="60" t="s">
        <v>893</v>
      </c>
      <c r="C40" s="60" t="str">
        <f>VLOOKUP($B40,'raw data'!$A:$JI,268,FALSE())</f>
        <v>UML-G1</v>
      </c>
      <c r="D40" s="60" t="str">
        <f t="shared" si="35"/>
        <v>UML</v>
      </c>
      <c r="E40" s="60" t="str">
        <f t="shared" si="36"/>
        <v>G1</v>
      </c>
      <c r="F40" s="60" t="s">
        <v>534</v>
      </c>
      <c r="G40" s="60" t="str">
        <f t="shared" si="37"/>
        <v>G1</v>
      </c>
      <c r="H40" s="62">
        <f>VLOOKUP($B40&amp;"-"&amp;$F40,'dataset cleaned'!$A:$BK,H$2,FALSE())/60</f>
        <v>20.000066666666665</v>
      </c>
      <c r="I40" s="61" t="str">
        <f>VLOOKUP($B40&amp;"-"&amp;$F40,'dataset cleaned'!$A:$BK,$H$2-2+I$2*3,FALSE())</f>
        <v>Denial-of-service attack,Web-application goes down</v>
      </c>
      <c r="J40" s="60" t="s">
        <v>1129</v>
      </c>
      <c r="K40" s="60">
        <f>IF(ISNUMBER(SEARCH(IF($D40="Tabular",VLOOKUP($G40&amp;"-"&amp;I$3&amp;"-"&amp;K$2,'Compr. Q. - Online Banking'!$C:$I,7,FALSE()),VLOOKUP($G40&amp;"-"&amp;I$3&amp;"-"&amp;K$2,'Compr. Q. - Online Banking'!$C:$I,5,FALSE())), I40)),1,0)</f>
        <v>0</v>
      </c>
      <c r="L40" s="60">
        <f>IF(ISNUMBER(SEARCH(IF($D40="Tabular",VLOOKUP($G40&amp;"-"&amp;I$3&amp;"-"&amp;L$2,'Compr. Q. - Online Banking'!$C:$I,7,FALSE()),VLOOKUP($G40&amp;"-"&amp;I$3&amp;"-"&amp;L$2,'Compr. Q. - Online Banking'!$C:$I,5,FALSE())), I40)),1,0)</f>
        <v>0</v>
      </c>
      <c r="M40" s="60">
        <f>IF(ISNUMBER(SEARCH(IF($D40="Tabular",VLOOKUP($G40&amp;"-"&amp;I$3&amp;"-"&amp;M$2,'Compr. Q. - Online Banking'!$C:$I,7,FALSE()),VLOOKUP($G40&amp;"-"&amp;I$3&amp;"-"&amp;M$2,'Compr. Q. - Online Banking'!$C:$I,5,FALSE())), I40)),1,0)</f>
        <v>0</v>
      </c>
      <c r="N40" s="60">
        <f>IF(ISNUMBER(SEARCH(IF($D40="Tabular",VLOOKUP($G40&amp;"-"&amp;I$3&amp;"-"&amp;N$2,'Compr. Q. - Online Banking'!$C:$I,7,FALSE()),VLOOKUP($G40&amp;"-"&amp;I$3&amp;"-"&amp;N$2,'Compr. Q. - Online Banking'!$C:$I,5,FALSE())), I40)),1,0)</f>
        <v>0</v>
      </c>
      <c r="O40" s="60">
        <f t="shared" si="38"/>
        <v>0</v>
      </c>
      <c r="P40" s="60">
        <f t="shared" si="39"/>
        <v>2</v>
      </c>
      <c r="Q40" s="60">
        <f>IF($D40="Tabular",VLOOKUP($G40&amp;"-"&amp;I$3&amp;"-"&amp;"1",'Compr. Q. - Online Banking'!$C:$K,9,FALSE()),VLOOKUP($G40&amp;"-"&amp;I$3&amp;"-"&amp;"1",'Compr. Q. - Online Banking'!$C:$K,8,FALSE()))</f>
        <v>1</v>
      </c>
      <c r="R40" s="60">
        <f t="shared" si="40"/>
        <v>0</v>
      </c>
      <c r="S40" s="60">
        <f t="shared" si="41"/>
        <v>0</v>
      </c>
      <c r="T40" s="60">
        <f t="shared" si="42"/>
        <v>0</v>
      </c>
      <c r="U40" s="61" t="str">
        <f>VLOOKUP($B40&amp;"-"&amp;$F40,'dataset cleaned'!$A:$BK,$H$2-2+U$2*3,FALSE())</f>
        <v>Customer's browser infected by Trojan,Denial-of-service attack,Hacker alters transaction data,Smartphone infected by malware</v>
      </c>
      <c r="V40" s="60" t="s">
        <v>1129</v>
      </c>
      <c r="W40" s="60">
        <f>IF(ISNUMBER(SEARCH(IF($D40="Tabular",VLOOKUP($G40&amp;"-"&amp;U$3&amp;"-"&amp;W$2,'Compr. Q. - Online Banking'!$C:$I,7,FALSE()),VLOOKUP($G40&amp;"-"&amp;U$3&amp;"-"&amp;W$2,'Compr. Q. - Online Banking'!$C:$I,5,FALSE())), U40)),1,0)</f>
        <v>0</v>
      </c>
      <c r="X40" s="60">
        <f>IF(ISNUMBER(SEARCH(IF($D40="Tabular",VLOOKUP($G40&amp;"-"&amp;U$3&amp;"-"&amp;X$2,'Compr. Q. - Online Banking'!$C:$I,7,FALSE()),VLOOKUP($G40&amp;"-"&amp;U$3&amp;"-"&amp;X$2,'Compr. Q. - Online Banking'!$C:$I,5,FALSE())), U40)),1,0)</f>
        <v>0</v>
      </c>
      <c r="Y40" s="60">
        <f>IF(ISNUMBER(SEARCH(IF($D40="Tabular",VLOOKUP($G40&amp;"-"&amp;U$3&amp;"-"&amp;Y$2,'Compr. Q. - Online Banking'!$C:$I,7,FALSE()),VLOOKUP($G40&amp;"-"&amp;U$3&amp;"-"&amp;Y$2,'Compr. Q. - Online Banking'!$C:$I,5,FALSE())), U40)),1,0)</f>
        <v>0</v>
      </c>
      <c r="Z40" s="60">
        <f>IF(ISNUMBER(SEARCH(IF($D40="Tabular",VLOOKUP($G40&amp;"-"&amp;U$3&amp;"-"&amp;Z$2,'Compr. Q. - Online Banking'!$C:$I,7,FALSE()),VLOOKUP($G40&amp;"-"&amp;U$3&amp;"-"&amp;Z$2,'Compr. Q. - Online Banking'!$C:$I,5,FALSE())), U40)),1,0)</f>
        <v>0</v>
      </c>
      <c r="AA40" s="60">
        <f t="shared" si="43"/>
        <v>0</v>
      </c>
      <c r="AB40" s="60">
        <f t="shared" si="44"/>
        <v>4</v>
      </c>
      <c r="AC40" s="60">
        <f>IF($D40="Tabular",VLOOKUP($G40&amp;"-"&amp;U$3&amp;"-"&amp;"1",'Compr. Q. - Online Banking'!$C:$K,9,FALSE()),VLOOKUP($G40&amp;"-"&amp;U$3&amp;"-"&amp;"1",'Compr. Q. - Online Banking'!$C:$K,8,FALSE()))</f>
        <v>2</v>
      </c>
      <c r="AD40" s="60">
        <f t="shared" si="45"/>
        <v>0</v>
      </c>
      <c r="AE40" s="60">
        <f t="shared" si="46"/>
        <v>0</v>
      </c>
      <c r="AF40" s="60">
        <f t="shared" si="47"/>
        <v>0</v>
      </c>
      <c r="AG40" s="61" t="str">
        <f>VLOOKUP($B40&amp;"-"&amp;$F40,'dataset cleaned'!$A:$BK,$H$2-2+AG$2*3,FALSE())</f>
        <v>Conduct regular searches for fake apps,Regularly inform customers about security best practices</v>
      </c>
      <c r="AH40" s="61" t="s">
        <v>1204</v>
      </c>
      <c r="AI40" s="60">
        <f>IF(ISNUMBER(SEARCH(IF($D40="Tabular",VLOOKUP($G40&amp;"-"&amp;AG$3&amp;"-"&amp;AI$2,'Compr. Q. - Online Banking'!$C:$I,7,FALSE()),VLOOKUP($G40&amp;"-"&amp;AG$3&amp;"-"&amp;AI$2,'Compr. Q. - Online Banking'!$C:$I,5,FALSE())), AG40)),1,0)</f>
        <v>1</v>
      </c>
      <c r="AJ40" s="60">
        <f>IF(ISNUMBER(SEARCH(IF($D40="Tabular",VLOOKUP($G40&amp;"-"&amp;AG$3&amp;"-"&amp;AJ$2,'Compr. Q. - Online Banking'!$C:$I,7,FALSE()),VLOOKUP($G40&amp;"-"&amp;AG$3&amp;"-"&amp;AJ$2,'Compr. Q. - Online Banking'!$C:$I,5,FALSE())), AG40)),1,0)</f>
        <v>0</v>
      </c>
      <c r="AK40" s="60">
        <f>IF(ISNUMBER(SEARCH(IF($D40="Tabular",VLOOKUP($G40&amp;"-"&amp;AG$3&amp;"-"&amp;AK$2,'Compr. Q. - Online Banking'!$C:$I,7,FALSE()),VLOOKUP($G40&amp;"-"&amp;AG$3&amp;"-"&amp;AK$2,'Compr. Q. - Online Banking'!$C:$I,5,FALSE())), AG40)),1,0)</f>
        <v>1</v>
      </c>
      <c r="AL40" s="60">
        <f>IF(ISNUMBER(SEARCH(IF($D40="Tabular",VLOOKUP($G40&amp;"-"&amp;AG$3&amp;"-"&amp;AL$2,'Compr. Q. - Online Banking'!$C:$I,7,FALSE()),VLOOKUP($G40&amp;"-"&amp;AG$3&amp;"-"&amp;AL$2,'Compr. Q. - Online Banking'!$C:$I,5,FALSE())), AG40)),1,0)</f>
        <v>0</v>
      </c>
      <c r="AM40" s="60">
        <f t="shared" si="48"/>
        <v>2</v>
      </c>
      <c r="AN40" s="60">
        <f t="shared" si="49"/>
        <v>2</v>
      </c>
      <c r="AO40" s="60">
        <f>IF($D40="Tabular",VLOOKUP($G40&amp;"-"&amp;AG$3&amp;"-"&amp;"1",'Compr. Q. - Online Banking'!$C:$K,9,FALSE()),VLOOKUP($G40&amp;"-"&amp;AG$3&amp;"-"&amp;"1",'Compr. Q. - Online Banking'!$C:$K,8,FALSE()))</f>
        <v>3</v>
      </c>
      <c r="AP40" s="60">
        <f t="shared" si="50"/>
        <v>1</v>
      </c>
      <c r="AQ40" s="60">
        <f t="shared" si="51"/>
        <v>0.66666666666666663</v>
      </c>
      <c r="AR40" s="60">
        <f t="shared" si="52"/>
        <v>0.8</v>
      </c>
      <c r="AS40" s="61" t="str">
        <f>VLOOKUP($B40&amp;"-"&amp;$F40,'dataset cleaned'!$A:$BK,$H$2-2+AS$2*3,FALSE())</f>
        <v>Minor</v>
      </c>
      <c r="AT40" s="60" t="s">
        <v>1134</v>
      </c>
      <c r="AU40" s="60">
        <f>IF(ISNUMBER(SEARCH(IF($D40="Tabular",VLOOKUP($G40&amp;"-"&amp;AS$3&amp;"-"&amp;AU$2,'Compr. Q. - Online Banking'!$C:$I,7,FALSE()),VLOOKUP($G40&amp;"-"&amp;AS$3&amp;"-"&amp;AU$2,'Compr. Q. - Online Banking'!$C:$I,5,FALSE())), AS40)),1,0)</f>
        <v>0</v>
      </c>
      <c r="AV40" s="60">
        <f>IF(ISNUMBER(SEARCH(IF($D40="Tabular",VLOOKUP($G40&amp;"-"&amp;AS$3&amp;"-"&amp;AV$2,'Compr. Q. - Online Banking'!$C:$I,7,FALSE()),VLOOKUP($G40&amp;"-"&amp;AS$3&amp;"-"&amp;AV$2,'Compr. Q. - Online Banking'!$C:$I,5,FALSE())), AS40)),1,0)</f>
        <v>0</v>
      </c>
      <c r="AW40" s="60">
        <f>IF(ISNUMBER(SEARCH(IF($D40="Tabular",VLOOKUP($G40&amp;"-"&amp;AS$3&amp;"-"&amp;AW$2,'Compr. Q. - Online Banking'!$C:$I,7,FALSE()),VLOOKUP($G40&amp;"-"&amp;AS$3&amp;"-"&amp;AW$2,'Compr. Q. - Online Banking'!$C:$I,5,FALSE())), AS40)),1,0)</f>
        <v>0</v>
      </c>
      <c r="AX40" s="60">
        <f>IF(ISNUMBER(SEARCH(IF($D40="Tabular",VLOOKUP($G40&amp;"-"&amp;AS$3&amp;"-"&amp;AX$2,'Compr. Q. - Online Banking'!$C:$I,7,FALSE()),VLOOKUP($G40&amp;"-"&amp;AS$3&amp;"-"&amp;AX$2,'Compr. Q. - Online Banking'!$C:$I,5,FALSE())), AS40)),1,0)</f>
        <v>0</v>
      </c>
      <c r="AY40" s="60">
        <f t="shared" si="53"/>
        <v>0</v>
      </c>
      <c r="AZ40" s="60">
        <f t="shared" si="54"/>
        <v>1</v>
      </c>
      <c r="BA40" s="60">
        <f>IF($D40="Tabular",VLOOKUP($G40&amp;"-"&amp;AS$3&amp;"-"&amp;"1",'Compr. Q. - Online Banking'!$C:$K,9,FALSE()),VLOOKUP($G40&amp;"-"&amp;AS$3&amp;"-"&amp;"1",'Compr. Q. - Online Banking'!$C:$K,8,FALSE()))</f>
        <v>1</v>
      </c>
      <c r="BB40" s="60">
        <f t="shared" si="55"/>
        <v>0</v>
      </c>
      <c r="BC40" s="60">
        <f t="shared" si="56"/>
        <v>0</v>
      </c>
      <c r="BD40" s="60">
        <f t="shared" si="57"/>
        <v>0</v>
      </c>
      <c r="BE40" s="61" t="str">
        <f>VLOOKUP($B40&amp;"-"&amp;$F40,'dataset cleaned'!$A:$BK,$H$2-2+BE$2*3,FALSE())</f>
        <v>Unauthorized transaction via web application,Web-application goes down</v>
      </c>
      <c r="BF40" s="61" t="s">
        <v>1145</v>
      </c>
      <c r="BG40" s="60">
        <f>IF(ISNUMBER(SEARCH(IF($D40="Tabular",VLOOKUP($G40&amp;"-"&amp;BE$3&amp;"-"&amp;BG$2,'Compr. Q. - Online Banking'!$C:$I,7,FALSE()),VLOOKUP($G40&amp;"-"&amp;BE$3&amp;"-"&amp;BG$2,'Compr. Q. - Online Banking'!$C:$I,5,FALSE())), BE40)),1,0)</f>
        <v>1</v>
      </c>
      <c r="BH40" s="60">
        <f>IF(ISNUMBER(SEARCH(IF($D40="Tabular",VLOOKUP($G40&amp;"-"&amp;BE$3&amp;"-"&amp;BH$2,'Compr. Q. - Online Banking'!$C:$I,7,FALSE()),VLOOKUP($G40&amp;"-"&amp;BE$3&amp;"-"&amp;BH$2,'Compr. Q. - Online Banking'!$C:$I,5,FALSE())), BE40)),1,0)</f>
        <v>0</v>
      </c>
      <c r="BI40" s="60">
        <f>IF(ISNUMBER(SEARCH(IF($D40="Tabular",VLOOKUP($G40&amp;"-"&amp;BE$3&amp;"-"&amp;BI$2,'Compr. Q. - Online Banking'!$C:$I,7,FALSE()),VLOOKUP($G40&amp;"-"&amp;BE$3&amp;"-"&amp;BI$2,'Compr. Q. - Online Banking'!$C:$I,5,FALSE())), BE40)),1,0)</f>
        <v>0</v>
      </c>
      <c r="BJ40" s="60">
        <f>IF(ISNUMBER(SEARCH(IF($D40="Tabular",VLOOKUP($G40&amp;"-"&amp;BE$3&amp;"-"&amp;BJ$2,'Compr. Q. - Online Banking'!$C:$I,7,FALSE()),VLOOKUP($G40&amp;"-"&amp;BE$3&amp;"-"&amp;BJ$2,'Compr. Q. - Online Banking'!$C:$I,5,FALSE())), BE40)),1,0)</f>
        <v>0</v>
      </c>
      <c r="BK40" s="60">
        <f t="shared" si="58"/>
        <v>1</v>
      </c>
      <c r="BL40" s="60">
        <f t="shared" si="59"/>
        <v>2</v>
      </c>
      <c r="BM40" s="60">
        <f>IF($D40="Tabular",VLOOKUP($G40&amp;"-"&amp;BE$3&amp;"-"&amp;"1",'Compr. Q. - Online Banking'!$C:$K,9,FALSE()),VLOOKUP($G40&amp;"-"&amp;BE$3&amp;"-"&amp;"1",'Compr. Q. - Online Banking'!$C:$K,8,FALSE()))</f>
        <v>2</v>
      </c>
      <c r="BN40" s="60">
        <f t="shared" si="60"/>
        <v>0.5</v>
      </c>
      <c r="BO40" s="60">
        <f t="shared" si="61"/>
        <v>0.5</v>
      </c>
      <c r="BP40" s="60">
        <f t="shared" si="62"/>
        <v>0.5</v>
      </c>
      <c r="BQ40" s="61">
        <f>VLOOKUP($B40&amp;"-"&amp;$F40,'dataset cleaned'!$A:$BK,$H$2-2+BQ$2*3,FALSE())</f>
        <v>-99</v>
      </c>
      <c r="BR40" s="60" t="s">
        <v>1132</v>
      </c>
      <c r="BS40" s="60">
        <f>IF(ISNUMBER(SEARCH(IF($D40="Tabular",VLOOKUP($G40&amp;"-"&amp;BQ$3&amp;"-"&amp;BS$2,'Compr. Q. - Online Banking'!$C:$I,7,FALSE()),VLOOKUP($G40&amp;"-"&amp;BQ$3&amp;"-"&amp;BS$2,'Compr. Q. - Online Banking'!$C:$I,5,FALSE())), BQ40)),1,0)</f>
        <v>0</v>
      </c>
      <c r="BT40" s="60">
        <f>IF(ISNUMBER(SEARCH(IF($D40="Tabular",VLOOKUP($G40&amp;"-"&amp;BQ$3&amp;"-"&amp;BT$2,'Compr. Q. - Online Banking'!$C:$I,7,FALSE()),VLOOKUP($G40&amp;"-"&amp;BQ$3&amp;"-"&amp;BT$2,'Compr. Q. - Online Banking'!$C:$I,5,FALSE())), BQ40)),1,0)</f>
        <v>0</v>
      </c>
      <c r="BU40" s="60">
        <f>IF(ISNUMBER(SEARCH(IF($D40="Tabular",VLOOKUP($G40&amp;"-"&amp;BQ$3&amp;"-"&amp;BU$2,'Compr. Q. - Online Banking'!$C:$I,7,FALSE()),VLOOKUP($G40&amp;"-"&amp;BQ$3&amp;"-"&amp;BU$2,'Compr. Q. - Online Banking'!$C:$I,5,FALSE())), BQ40)),1,0)</f>
        <v>0</v>
      </c>
      <c r="BV40" s="60">
        <f>IF(ISNUMBER(SEARCH(IF($D40="Tabular",VLOOKUP($G40&amp;"-"&amp;BQ$3&amp;"-"&amp;BV$2,'Compr. Q. - Online Banking'!$C:$I,7,FALSE()),VLOOKUP($G40&amp;"-"&amp;BQ$3&amp;"-"&amp;BV$2,'Compr. Q. - Online Banking'!$C:$I,5,FALSE())), BQ40)),1,0)</f>
        <v>0</v>
      </c>
      <c r="BW40" s="60">
        <f t="shared" si="63"/>
        <v>0</v>
      </c>
      <c r="BX40" s="60">
        <f t="shared" si="64"/>
        <v>0</v>
      </c>
      <c r="BY40" s="60">
        <f>IF($D40="Tabular",VLOOKUP($G40&amp;"-"&amp;BQ$3&amp;"-"&amp;"1",'Compr. Q. - Online Banking'!$C:$K,9,FALSE()),VLOOKUP($G40&amp;"-"&amp;BQ$3&amp;"-"&amp;"1",'Compr. Q. - Online Banking'!$C:$K,8,FALSE()))</f>
        <v>1</v>
      </c>
      <c r="BZ40" s="60">
        <f t="shared" si="65"/>
        <v>0</v>
      </c>
      <c r="CA40" s="60">
        <f t="shared" si="66"/>
        <v>0</v>
      </c>
      <c r="CB40" s="60">
        <f t="shared" si="67"/>
        <v>0</v>
      </c>
    </row>
    <row r="41" spans="1:80" s="37" customFormat="1" ht="102" x14ac:dyDescent="0.2">
      <c r="A41" s="60" t="str">
        <f t="shared" si="34"/>
        <v>R_3kuAup9Vn5F6ZKq-P1</v>
      </c>
      <c r="B41" s="60" t="s">
        <v>731</v>
      </c>
      <c r="C41" s="60" t="str">
        <f>VLOOKUP($B41,'raw data'!$A:$JI,268,FALSE())</f>
        <v>UML-G1</v>
      </c>
      <c r="D41" s="60" t="str">
        <f t="shared" si="35"/>
        <v>UML</v>
      </c>
      <c r="E41" s="60" t="str">
        <f t="shared" si="36"/>
        <v>G1</v>
      </c>
      <c r="F41" s="60" t="s">
        <v>534</v>
      </c>
      <c r="G41" s="60" t="str">
        <f t="shared" si="37"/>
        <v>G1</v>
      </c>
      <c r="H41" s="62">
        <f>VLOOKUP($B41&amp;"-"&amp;$F41,'dataset cleaned'!$A:$BK,H$2,FALSE())/60</f>
        <v>13.219683333333334</v>
      </c>
      <c r="I41" s="61" t="str">
        <f>VLOOKUP($B41&amp;"-"&amp;$F41,'dataset cleaned'!$A:$BK,$H$2-2+I$2*3,FALSE())</f>
        <v>Insignificant</v>
      </c>
      <c r="J41" s="60" t="s">
        <v>1134</v>
      </c>
      <c r="K41" s="60">
        <f>IF(ISNUMBER(SEARCH(IF($D41="Tabular",VLOOKUP($G41&amp;"-"&amp;I$3&amp;"-"&amp;K$2,'Compr. Q. - Online Banking'!$C:$I,7,FALSE()),VLOOKUP($G41&amp;"-"&amp;I$3&amp;"-"&amp;K$2,'Compr. Q. - Online Banking'!$C:$I,5,FALSE())), I41)),1,0)</f>
        <v>0</v>
      </c>
      <c r="L41" s="60">
        <f>IF(ISNUMBER(SEARCH(IF($D41="Tabular",VLOOKUP($G41&amp;"-"&amp;I$3&amp;"-"&amp;L$2,'Compr. Q. - Online Banking'!$C:$I,7,FALSE()),VLOOKUP($G41&amp;"-"&amp;I$3&amp;"-"&amp;L$2,'Compr. Q. - Online Banking'!$C:$I,5,FALSE())), I41)),1,0)</f>
        <v>0</v>
      </c>
      <c r="M41" s="60">
        <f>IF(ISNUMBER(SEARCH(IF($D41="Tabular",VLOOKUP($G41&amp;"-"&amp;I$3&amp;"-"&amp;M$2,'Compr. Q. - Online Banking'!$C:$I,7,FALSE()),VLOOKUP($G41&amp;"-"&amp;I$3&amp;"-"&amp;M$2,'Compr. Q. - Online Banking'!$C:$I,5,FALSE())), I41)),1,0)</f>
        <v>0</v>
      </c>
      <c r="N41" s="60">
        <f>IF(ISNUMBER(SEARCH(IF($D41="Tabular",VLOOKUP($G41&amp;"-"&amp;I$3&amp;"-"&amp;N$2,'Compr. Q. - Online Banking'!$C:$I,7,FALSE()),VLOOKUP($G41&amp;"-"&amp;I$3&amp;"-"&amp;N$2,'Compr. Q. - Online Banking'!$C:$I,5,FALSE())), I41)),1,0)</f>
        <v>0</v>
      </c>
      <c r="O41" s="60">
        <f t="shared" si="38"/>
        <v>0</v>
      </c>
      <c r="P41" s="60">
        <f t="shared" si="39"/>
        <v>1</v>
      </c>
      <c r="Q41" s="60">
        <f>IF($D41="Tabular",VLOOKUP($G41&amp;"-"&amp;I$3&amp;"-"&amp;"1",'Compr. Q. - Online Banking'!$C:$K,9,FALSE()),VLOOKUP($G41&amp;"-"&amp;I$3&amp;"-"&amp;"1",'Compr. Q. - Online Banking'!$C:$K,8,FALSE()))</f>
        <v>1</v>
      </c>
      <c r="R41" s="60">
        <f t="shared" si="40"/>
        <v>0</v>
      </c>
      <c r="S41" s="60">
        <f t="shared" si="41"/>
        <v>0</v>
      </c>
      <c r="T41" s="60">
        <f t="shared" si="42"/>
        <v>0</v>
      </c>
      <c r="U41" s="61" t="str">
        <f>VLOOKUP($B41&amp;"-"&amp;$F41,'dataset cleaned'!$A:$BK,$H$2-2+U$2*3,FALSE())</f>
        <v>Unauthorized access to customer account via fake app,Use of web application,User authenticity</v>
      </c>
      <c r="V41" s="60" t="s">
        <v>1137</v>
      </c>
      <c r="W41" s="60">
        <f>IF(ISNUMBER(SEARCH(IF($D41="Tabular",VLOOKUP($G41&amp;"-"&amp;U$3&amp;"-"&amp;W$2,'Compr. Q. - Online Banking'!$C:$I,7,FALSE()),VLOOKUP($G41&amp;"-"&amp;U$3&amp;"-"&amp;W$2,'Compr. Q. - Online Banking'!$C:$I,5,FALSE())), U41)),1,0)</f>
        <v>0</v>
      </c>
      <c r="X41" s="60">
        <f>IF(ISNUMBER(SEARCH(IF($D41="Tabular",VLOOKUP($G41&amp;"-"&amp;U$3&amp;"-"&amp;X$2,'Compr. Q. - Online Banking'!$C:$I,7,FALSE()),VLOOKUP($G41&amp;"-"&amp;U$3&amp;"-"&amp;X$2,'Compr. Q. - Online Banking'!$C:$I,5,FALSE())), U41)),1,0)</f>
        <v>0</v>
      </c>
      <c r="Y41" s="60">
        <f>IF(ISNUMBER(SEARCH(IF($D41="Tabular",VLOOKUP($G41&amp;"-"&amp;U$3&amp;"-"&amp;Y$2,'Compr. Q. - Online Banking'!$C:$I,7,FALSE()),VLOOKUP($G41&amp;"-"&amp;U$3&amp;"-"&amp;Y$2,'Compr. Q. - Online Banking'!$C:$I,5,FALSE())), U41)),1,0)</f>
        <v>0</v>
      </c>
      <c r="Z41" s="60">
        <f>IF(ISNUMBER(SEARCH(IF($D41="Tabular",VLOOKUP($G41&amp;"-"&amp;U$3&amp;"-"&amp;Z$2,'Compr. Q. - Online Banking'!$C:$I,7,FALSE()),VLOOKUP($G41&amp;"-"&amp;U$3&amp;"-"&amp;Z$2,'Compr. Q. - Online Banking'!$C:$I,5,FALSE())), U41)),1,0)</f>
        <v>0</v>
      </c>
      <c r="AA41" s="60">
        <f t="shared" si="43"/>
        <v>0</v>
      </c>
      <c r="AB41" s="60">
        <f t="shared" si="44"/>
        <v>3</v>
      </c>
      <c r="AC41" s="60">
        <f>IF($D41="Tabular",VLOOKUP($G41&amp;"-"&amp;U$3&amp;"-"&amp;"1",'Compr. Q. - Online Banking'!$C:$K,9,FALSE()),VLOOKUP($G41&amp;"-"&amp;U$3&amp;"-"&amp;"1",'Compr. Q. - Online Banking'!$C:$K,8,FALSE()))</f>
        <v>2</v>
      </c>
      <c r="AD41" s="60">
        <f t="shared" si="45"/>
        <v>0</v>
      </c>
      <c r="AE41" s="60">
        <f t="shared" si="46"/>
        <v>0</v>
      </c>
      <c r="AF41" s="60">
        <f t="shared" si="47"/>
        <v>0</v>
      </c>
      <c r="AG41" s="61" t="str">
        <f>VLOOKUP($B41&amp;"-"&amp;$F41,'dataset cleaned'!$A:$BK,$H$2-2+AG$2*3,FALSE())</f>
        <v>Conduct regular searches for fake apps,Regularly inform customers about security best practices</v>
      </c>
      <c r="AH41" s="61" t="s">
        <v>1204</v>
      </c>
      <c r="AI41" s="60">
        <f>IF(ISNUMBER(SEARCH(IF($D41="Tabular",VLOOKUP($G41&amp;"-"&amp;AG$3&amp;"-"&amp;AI$2,'Compr. Q. - Online Banking'!$C:$I,7,FALSE()),VLOOKUP($G41&amp;"-"&amp;AG$3&amp;"-"&amp;AI$2,'Compr. Q. - Online Banking'!$C:$I,5,FALSE())), AG41)),1,0)</f>
        <v>1</v>
      </c>
      <c r="AJ41" s="60">
        <f>IF(ISNUMBER(SEARCH(IF($D41="Tabular",VLOOKUP($G41&amp;"-"&amp;AG$3&amp;"-"&amp;AJ$2,'Compr. Q. - Online Banking'!$C:$I,7,FALSE()),VLOOKUP($G41&amp;"-"&amp;AG$3&amp;"-"&amp;AJ$2,'Compr. Q. - Online Banking'!$C:$I,5,FALSE())), AG41)),1,0)</f>
        <v>0</v>
      </c>
      <c r="AK41" s="60">
        <f>IF(ISNUMBER(SEARCH(IF($D41="Tabular",VLOOKUP($G41&amp;"-"&amp;AG$3&amp;"-"&amp;AK$2,'Compr. Q. - Online Banking'!$C:$I,7,FALSE()),VLOOKUP($G41&amp;"-"&amp;AG$3&amp;"-"&amp;AK$2,'Compr. Q. - Online Banking'!$C:$I,5,FALSE())), AG41)),1,0)</f>
        <v>1</v>
      </c>
      <c r="AL41" s="60">
        <f>IF(ISNUMBER(SEARCH(IF($D41="Tabular",VLOOKUP($G41&amp;"-"&amp;AG$3&amp;"-"&amp;AL$2,'Compr. Q. - Online Banking'!$C:$I,7,FALSE()),VLOOKUP($G41&amp;"-"&amp;AG$3&amp;"-"&amp;AL$2,'Compr. Q. - Online Banking'!$C:$I,5,FALSE())), AG41)),1,0)</f>
        <v>0</v>
      </c>
      <c r="AM41" s="60">
        <f t="shared" si="48"/>
        <v>2</v>
      </c>
      <c r="AN41" s="60">
        <f t="shared" si="49"/>
        <v>2</v>
      </c>
      <c r="AO41" s="60">
        <f>IF($D41="Tabular",VLOOKUP($G41&amp;"-"&amp;AG$3&amp;"-"&amp;"1",'Compr. Q. - Online Banking'!$C:$K,9,FALSE()),VLOOKUP($G41&amp;"-"&amp;AG$3&amp;"-"&amp;"1",'Compr. Q. - Online Banking'!$C:$K,8,FALSE()))</f>
        <v>3</v>
      </c>
      <c r="AP41" s="60">
        <f t="shared" si="50"/>
        <v>1</v>
      </c>
      <c r="AQ41" s="60">
        <f t="shared" si="51"/>
        <v>0.66666666666666663</v>
      </c>
      <c r="AR41" s="60">
        <f t="shared" si="52"/>
        <v>0.8</v>
      </c>
      <c r="AS41" s="61" t="str">
        <f>VLOOKUP($B41&amp;"-"&amp;$F41,'dataset cleaned'!$A:$BK,$H$2-2+AS$2*3,FALSE())</f>
        <v>Critical</v>
      </c>
      <c r="AT41" s="60" t="s">
        <v>1134</v>
      </c>
      <c r="AU41" s="60">
        <f>IF(ISNUMBER(SEARCH(IF($D41="Tabular",VLOOKUP($G41&amp;"-"&amp;AS$3&amp;"-"&amp;AU$2,'Compr. Q. - Online Banking'!$C:$I,7,FALSE()),VLOOKUP($G41&amp;"-"&amp;AS$3&amp;"-"&amp;AU$2,'Compr. Q. - Online Banking'!$C:$I,5,FALSE())), AS41)),1,0)</f>
        <v>0</v>
      </c>
      <c r="AV41" s="60">
        <f>IF(ISNUMBER(SEARCH(IF($D41="Tabular",VLOOKUP($G41&amp;"-"&amp;AS$3&amp;"-"&amp;AV$2,'Compr. Q. - Online Banking'!$C:$I,7,FALSE()),VLOOKUP($G41&amp;"-"&amp;AS$3&amp;"-"&amp;AV$2,'Compr. Q. - Online Banking'!$C:$I,5,FALSE())), AS41)),1,0)</f>
        <v>0</v>
      </c>
      <c r="AW41" s="60">
        <f>IF(ISNUMBER(SEARCH(IF($D41="Tabular",VLOOKUP($G41&amp;"-"&amp;AS$3&amp;"-"&amp;AW$2,'Compr. Q. - Online Banking'!$C:$I,7,FALSE()),VLOOKUP($G41&amp;"-"&amp;AS$3&amp;"-"&amp;AW$2,'Compr. Q. - Online Banking'!$C:$I,5,FALSE())), AS41)),1,0)</f>
        <v>0</v>
      </c>
      <c r="AX41" s="60">
        <f>IF(ISNUMBER(SEARCH(IF($D41="Tabular",VLOOKUP($G41&amp;"-"&amp;AS$3&amp;"-"&amp;AX$2,'Compr. Q. - Online Banking'!$C:$I,7,FALSE()),VLOOKUP($G41&amp;"-"&amp;AS$3&amp;"-"&amp;AX$2,'Compr. Q. - Online Banking'!$C:$I,5,FALSE())), AS41)),1,0)</f>
        <v>0</v>
      </c>
      <c r="AY41" s="60">
        <f t="shared" si="53"/>
        <v>0</v>
      </c>
      <c r="AZ41" s="60">
        <f t="shared" si="54"/>
        <v>1</v>
      </c>
      <c r="BA41" s="60">
        <f>IF($D41="Tabular",VLOOKUP($G41&amp;"-"&amp;AS$3&amp;"-"&amp;"1",'Compr. Q. - Online Banking'!$C:$K,9,FALSE()),VLOOKUP($G41&amp;"-"&amp;AS$3&amp;"-"&amp;"1",'Compr. Q. - Online Banking'!$C:$K,8,FALSE()))</f>
        <v>1</v>
      </c>
      <c r="BB41" s="60">
        <f t="shared" si="55"/>
        <v>0</v>
      </c>
      <c r="BC41" s="60">
        <f t="shared" si="56"/>
        <v>0</v>
      </c>
      <c r="BD41" s="60">
        <f t="shared" si="57"/>
        <v>0</v>
      </c>
      <c r="BE41" s="61" t="str">
        <f>VLOOKUP($B41&amp;"-"&amp;$F41,'dataset cleaned'!$A:$BK,$H$2-2+BE$2*3,FALSE())</f>
        <v>Customer's browser infected by Trojan,Denial-of-service attack,Hacker alters transaction data,Smartphone infected by malware,Unauthorized access to customer account via web application,Unauthorized transaction via Poste App,Unauthorized transaction via web application</v>
      </c>
      <c r="BF41" s="61" t="s">
        <v>1135</v>
      </c>
      <c r="BG41" s="60">
        <f>IF(ISNUMBER(SEARCH(IF($D41="Tabular",VLOOKUP($G41&amp;"-"&amp;BE$3&amp;"-"&amp;BG$2,'Compr. Q. - Online Banking'!$C:$I,7,FALSE()),VLOOKUP($G41&amp;"-"&amp;BE$3&amp;"-"&amp;BG$2,'Compr. Q. - Online Banking'!$C:$I,5,FALSE())), BE41)),1,0)</f>
        <v>1</v>
      </c>
      <c r="BH41" s="60">
        <f>IF(ISNUMBER(SEARCH(IF($D41="Tabular",VLOOKUP($G41&amp;"-"&amp;BE$3&amp;"-"&amp;BH$2,'Compr. Q. - Online Banking'!$C:$I,7,FALSE()),VLOOKUP($G41&amp;"-"&amp;BE$3&amp;"-"&amp;BH$2,'Compr. Q. - Online Banking'!$C:$I,5,FALSE())), BE41)),1,0)</f>
        <v>0</v>
      </c>
      <c r="BI41" s="60">
        <f>IF(ISNUMBER(SEARCH(IF($D41="Tabular",VLOOKUP($G41&amp;"-"&amp;BE$3&amp;"-"&amp;BI$2,'Compr. Q. - Online Banking'!$C:$I,7,FALSE()),VLOOKUP($G41&amp;"-"&amp;BE$3&amp;"-"&amp;BI$2,'Compr. Q. - Online Banking'!$C:$I,5,FALSE())), BE41)),1,0)</f>
        <v>0</v>
      </c>
      <c r="BJ41" s="60">
        <f>IF(ISNUMBER(SEARCH(IF($D41="Tabular",VLOOKUP($G41&amp;"-"&amp;BE$3&amp;"-"&amp;BJ$2,'Compr. Q. - Online Banking'!$C:$I,7,FALSE()),VLOOKUP($G41&amp;"-"&amp;BE$3&amp;"-"&amp;BJ$2,'Compr. Q. - Online Banking'!$C:$I,5,FALSE())), BE41)),1,0)</f>
        <v>0</v>
      </c>
      <c r="BK41" s="60">
        <f t="shared" si="58"/>
        <v>1</v>
      </c>
      <c r="BL41" s="60">
        <f t="shared" si="59"/>
        <v>7</v>
      </c>
      <c r="BM41" s="60">
        <f>IF($D41="Tabular",VLOOKUP($G41&amp;"-"&amp;BE$3&amp;"-"&amp;"1",'Compr. Q. - Online Banking'!$C:$K,9,FALSE()),VLOOKUP($G41&amp;"-"&amp;BE$3&amp;"-"&amp;"1",'Compr. Q. - Online Banking'!$C:$K,8,FALSE()))</f>
        <v>2</v>
      </c>
      <c r="BN41" s="60">
        <f t="shared" si="60"/>
        <v>0.14285714285714285</v>
      </c>
      <c r="BO41" s="60">
        <f t="shared" si="61"/>
        <v>0.5</v>
      </c>
      <c r="BP41" s="60">
        <f t="shared" si="62"/>
        <v>0.22222222222222224</v>
      </c>
      <c r="BQ41" s="61" t="str">
        <f>VLOOKUP($B41&amp;"-"&amp;$F41,'dataset cleaned'!$A:$BK,$H$2-2+BQ$2*3,FALSE())</f>
        <v>Critical</v>
      </c>
      <c r="BR41" s="60" t="s">
        <v>1134</v>
      </c>
      <c r="BS41" s="60">
        <f>IF(ISNUMBER(SEARCH(IF($D41="Tabular",VLOOKUP($G41&amp;"-"&amp;BQ$3&amp;"-"&amp;BS$2,'Compr. Q. - Online Banking'!$C:$I,7,FALSE()),VLOOKUP($G41&amp;"-"&amp;BQ$3&amp;"-"&amp;BS$2,'Compr. Q. - Online Banking'!$C:$I,5,FALSE())), BQ41)),1,0)</f>
        <v>0</v>
      </c>
      <c r="BT41" s="60">
        <f>IF(ISNUMBER(SEARCH(IF($D41="Tabular",VLOOKUP($G41&amp;"-"&amp;BQ$3&amp;"-"&amp;BT$2,'Compr. Q. - Online Banking'!$C:$I,7,FALSE()),VLOOKUP($G41&amp;"-"&amp;BQ$3&amp;"-"&amp;BT$2,'Compr. Q. - Online Banking'!$C:$I,5,FALSE())), BQ41)),1,0)</f>
        <v>0</v>
      </c>
      <c r="BU41" s="60">
        <f>IF(ISNUMBER(SEARCH(IF($D41="Tabular",VLOOKUP($G41&amp;"-"&amp;BQ$3&amp;"-"&amp;BU$2,'Compr. Q. - Online Banking'!$C:$I,7,FALSE()),VLOOKUP($G41&amp;"-"&amp;BQ$3&amp;"-"&amp;BU$2,'Compr. Q. - Online Banking'!$C:$I,5,FALSE())), BQ41)),1,0)</f>
        <v>0</v>
      </c>
      <c r="BV41" s="60">
        <f>IF(ISNUMBER(SEARCH(IF($D41="Tabular",VLOOKUP($G41&amp;"-"&amp;BQ$3&amp;"-"&amp;BV$2,'Compr. Q. - Online Banking'!$C:$I,7,FALSE()),VLOOKUP($G41&amp;"-"&amp;BQ$3&amp;"-"&amp;BV$2,'Compr. Q. - Online Banking'!$C:$I,5,FALSE())), BQ41)),1,0)</f>
        <v>0</v>
      </c>
      <c r="BW41" s="60">
        <f t="shared" si="63"/>
        <v>0</v>
      </c>
      <c r="BX41" s="60">
        <f t="shared" si="64"/>
        <v>1</v>
      </c>
      <c r="BY41" s="60">
        <f>IF($D41="Tabular",VLOOKUP($G41&amp;"-"&amp;BQ$3&amp;"-"&amp;"1",'Compr. Q. - Online Banking'!$C:$K,9,FALSE()),VLOOKUP($G41&amp;"-"&amp;BQ$3&amp;"-"&amp;"1",'Compr. Q. - Online Banking'!$C:$K,8,FALSE()))</f>
        <v>1</v>
      </c>
      <c r="BZ41" s="60">
        <f t="shared" si="65"/>
        <v>0</v>
      </c>
      <c r="CA41" s="60">
        <f t="shared" si="66"/>
        <v>0</v>
      </c>
      <c r="CB41" s="60">
        <f t="shared" si="67"/>
        <v>0</v>
      </c>
    </row>
    <row r="42" spans="1:80" ht="51" x14ac:dyDescent="0.2">
      <c r="A42" s="60" t="str">
        <f t="shared" si="34"/>
        <v>R_e40YiUX2MSVIWFb-P2</v>
      </c>
      <c r="B42" s="60" t="s">
        <v>810</v>
      </c>
      <c r="C42" s="60" t="str">
        <f>VLOOKUP($B42,'raw data'!$A:$JI,268,FALSE())</f>
        <v>CORAS-G2</v>
      </c>
      <c r="D42" s="60" t="str">
        <f t="shared" si="35"/>
        <v>CORAS</v>
      </c>
      <c r="E42" s="60" t="str">
        <f t="shared" si="36"/>
        <v>G2</v>
      </c>
      <c r="F42" s="60" t="s">
        <v>536</v>
      </c>
      <c r="G42" s="60" t="str">
        <f t="shared" si="37"/>
        <v>G1</v>
      </c>
      <c r="H42" s="62">
        <f>VLOOKUP($B42&amp;"-"&amp;$F42,'dataset cleaned'!$A:$BK,H$2,FALSE())/60</f>
        <v>7.1778666666666675</v>
      </c>
      <c r="I42" s="61" t="str">
        <f>VLOOKUP($B42&amp;"-"&amp;$F42,'dataset cleaned'!$A:$BK,$H$2-2+I$2*3,FALSE())</f>
        <v>Online banking service goes down</v>
      </c>
      <c r="J42" s="60" t="s">
        <v>1129</v>
      </c>
      <c r="K42" s="60">
        <f>IF(ISNUMBER(SEARCH(IF($D42="Tabular",VLOOKUP($G42&amp;"-"&amp;I$3&amp;"-"&amp;K$2,'Compr. Q. - Online Banking'!$C:$I,7,FALSE()),VLOOKUP($G42&amp;"-"&amp;I$3&amp;"-"&amp;K$2,'Compr. Q. - Online Banking'!$C:$I,5,FALSE())), I42)),1,0)</f>
        <v>0</v>
      </c>
      <c r="L42" s="60">
        <f>IF(ISNUMBER(SEARCH(IF($D42="Tabular",VLOOKUP($G42&amp;"-"&amp;I$3&amp;"-"&amp;L$2,'Compr. Q. - Online Banking'!$C:$I,7,FALSE()),VLOOKUP($G42&amp;"-"&amp;I$3&amp;"-"&amp;L$2,'Compr. Q. - Online Banking'!$C:$I,5,FALSE())), I42)),1,0)</f>
        <v>0</v>
      </c>
      <c r="M42" s="60">
        <f>IF(ISNUMBER(SEARCH(IF($D42="Tabular",VLOOKUP($G42&amp;"-"&amp;I$3&amp;"-"&amp;M$2,'Compr. Q. - Online Banking'!$C:$I,7,FALSE()),VLOOKUP($G42&amp;"-"&amp;I$3&amp;"-"&amp;M$2,'Compr. Q. - Online Banking'!$C:$I,5,FALSE())), I42)),1,0)</f>
        <v>0</v>
      </c>
      <c r="N42" s="60">
        <f>IF(ISNUMBER(SEARCH(IF($D42="Tabular",VLOOKUP($G42&amp;"-"&amp;I$3&amp;"-"&amp;N$2,'Compr. Q. - Online Banking'!$C:$I,7,FALSE()),VLOOKUP($G42&amp;"-"&amp;I$3&amp;"-"&amp;N$2,'Compr. Q. - Online Banking'!$C:$I,5,FALSE())), I42)),1,0)</f>
        <v>0</v>
      </c>
      <c r="O42" s="60">
        <f t="shared" si="38"/>
        <v>0</v>
      </c>
      <c r="P42" s="60">
        <f t="shared" si="39"/>
        <v>1</v>
      </c>
      <c r="Q42" s="60">
        <f>IF($D42="Tabular",VLOOKUP($G42&amp;"-"&amp;I$3&amp;"-"&amp;"1",'Compr. Q. - Online Banking'!$C:$K,9,FALSE()),VLOOKUP($G42&amp;"-"&amp;I$3&amp;"-"&amp;"1",'Compr. Q. - Online Banking'!$C:$K,8,FALSE()))</f>
        <v>1</v>
      </c>
      <c r="R42" s="60">
        <f t="shared" si="40"/>
        <v>0</v>
      </c>
      <c r="S42" s="60">
        <f t="shared" si="41"/>
        <v>0</v>
      </c>
      <c r="T42" s="60">
        <f t="shared" si="42"/>
        <v>0</v>
      </c>
      <c r="U42" s="61" t="str">
        <f>VLOOKUP($B42&amp;"-"&amp;$F42,'dataset cleaned'!$A:$BK,$H$2-2+U$2*3,FALSE())</f>
        <v>Availability of service,Integrity of account data</v>
      </c>
      <c r="V42" s="60"/>
      <c r="W42" s="60">
        <f>IF(ISNUMBER(SEARCH(IF($D42="Tabular",VLOOKUP($G42&amp;"-"&amp;U$3&amp;"-"&amp;W$2,'Compr. Q. - Online Banking'!$C:$I,7,FALSE()),VLOOKUP($G42&amp;"-"&amp;U$3&amp;"-"&amp;W$2,'Compr. Q. - Online Banking'!$C:$I,5,FALSE())), U42)),1,0)</f>
        <v>1</v>
      </c>
      <c r="X42" s="60">
        <f>IF(ISNUMBER(SEARCH(IF($D42="Tabular",VLOOKUP($G42&amp;"-"&amp;U$3&amp;"-"&amp;X$2,'Compr. Q. - Online Banking'!$C:$I,7,FALSE()),VLOOKUP($G42&amp;"-"&amp;U$3&amp;"-"&amp;X$2,'Compr. Q. - Online Banking'!$C:$I,5,FALSE())), U42)),1,0)</f>
        <v>1</v>
      </c>
      <c r="Y42" s="60">
        <f>IF(ISNUMBER(SEARCH(IF($D42="Tabular",VLOOKUP($G42&amp;"-"&amp;U$3&amp;"-"&amp;Y$2,'Compr. Q. - Online Banking'!$C:$I,7,FALSE()),VLOOKUP($G42&amp;"-"&amp;U$3&amp;"-"&amp;Y$2,'Compr. Q. - Online Banking'!$C:$I,5,FALSE())), U42)),1,0)</f>
        <v>0</v>
      </c>
      <c r="Z42" s="60">
        <f>IF(ISNUMBER(SEARCH(IF($D42="Tabular",VLOOKUP($G42&amp;"-"&amp;U$3&amp;"-"&amp;Z$2,'Compr. Q. - Online Banking'!$C:$I,7,FALSE()),VLOOKUP($G42&amp;"-"&amp;U$3&amp;"-"&amp;Z$2,'Compr. Q. - Online Banking'!$C:$I,5,FALSE())), U42)),1,0)</f>
        <v>0</v>
      </c>
      <c r="AA42" s="60">
        <f t="shared" si="43"/>
        <v>2</v>
      </c>
      <c r="AB42" s="60">
        <f t="shared" si="44"/>
        <v>2</v>
      </c>
      <c r="AC42" s="60">
        <f>IF($D42="Tabular",VLOOKUP($G42&amp;"-"&amp;U$3&amp;"-"&amp;"1",'Compr. Q. - Online Banking'!$C:$K,9,FALSE()),VLOOKUP($G42&amp;"-"&amp;U$3&amp;"-"&amp;"1",'Compr. Q. - Online Banking'!$C:$K,8,FALSE()))</f>
        <v>2</v>
      </c>
      <c r="AD42" s="60">
        <f t="shared" si="45"/>
        <v>1</v>
      </c>
      <c r="AE42" s="60">
        <f t="shared" si="46"/>
        <v>1</v>
      </c>
      <c r="AF42" s="60">
        <f t="shared" si="47"/>
        <v>1</v>
      </c>
      <c r="AG42" s="61" t="str">
        <f>VLOOKUP($B42&amp;"-"&amp;$F42,'dataset cleaned'!$A:$BK,$H$2-2+AG$2*3,FALSE())</f>
        <v>Conduct regular searches for fake apps,Regularly inform customers about security best practices</v>
      </c>
      <c r="AH42" s="60" t="s">
        <v>1204</v>
      </c>
      <c r="AI42" s="60">
        <f>IF(ISNUMBER(SEARCH(IF($D42="Tabular",VLOOKUP($G42&amp;"-"&amp;AG$3&amp;"-"&amp;AI$2,'Compr. Q. - Online Banking'!$C:$I,7,FALSE()),VLOOKUP($G42&amp;"-"&amp;AG$3&amp;"-"&amp;AI$2,'Compr. Q. - Online Banking'!$C:$I,5,FALSE())), AG42)),1,0)</f>
        <v>1</v>
      </c>
      <c r="AJ42" s="60">
        <f>IF(ISNUMBER(SEARCH(IF($D42="Tabular",VLOOKUP($G42&amp;"-"&amp;AG$3&amp;"-"&amp;AJ$2,'Compr. Q. - Online Banking'!$C:$I,7,FALSE()),VLOOKUP($G42&amp;"-"&amp;AG$3&amp;"-"&amp;AJ$2,'Compr. Q. - Online Banking'!$C:$I,5,FALSE())), AG42)),1,0)</f>
        <v>0</v>
      </c>
      <c r="AK42" s="60">
        <f>IF(ISNUMBER(SEARCH(IF($D42="Tabular",VLOOKUP($G42&amp;"-"&amp;AG$3&amp;"-"&amp;AK$2,'Compr. Q. - Online Banking'!$C:$I,7,FALSE()),VLOOKUP($G42&amp;"-"&amp;AG$3&amp;"-"&amp;AK$2,'Compr. Q. - Online Banking'!$C:$I,5,FALSE())), AG42)),1,0)</f>
        <v>1</v>
      </c>
      <c r="AL42" s="60">
        <f>IF(ISNUMBER(SEARCH(IF($D42="Tabular",VLOOKUP($G42&amp;"-"&amp;AG$3&amp;"-"&amp;AL$2,'Compr. Q. - Online Banking'!$C:$I,7,FALSE()),VLOOKUP($G42&amp;"-"&amp;AG$3&amp;"-"&amp;AL$2,'Compr. Q. - Online Banking'!$C:$I,5,FALSE())), AG42)),1,0)</f>
        <v>0</v>
      </c>
      <c r="AM42" s="60">
        <f t="shared" si="48"/>
        <v>2</v>
      </c>
      <c r="AN42" s="60">
        <f t="shared" si="49"/>
        <v>2</v>
      </c>
      <c r="AO42" s="60">
        <f>IF($D42="Tabular",VLOOKUP($G42&amp;"-"&amp;AG$3&amp;"-"&amp;"1",'Compr. Q. - Online Banking'!$C:$K,9,FALSE()),VLOOKUP($G42&amp;"-"&amp;AG$3&amp;"-"&amp;"1",'Compr. Q. - Online Banking'!$C:$K,8,FALSE()))</f>
        <v>3</v>
      </c>
      <c r="AP42" s="60">
        <f t="shared" si="50"/>
        <v>1</v>
      </c>
      <c r="AQ42" s="60">
        <f t="shared" si="51"/>
        <v>0.66666666666666663</v>
      </c>
      <c r="AR42" s="60">
        <f t="shared" si="52"/>
        <v>0.8</v>
      </c>
      <c r="AS42" s="60" t="str">
        <f>VLOOKUP($B42&amp;"-"&amp;$F42,'dataset cleaned'!$A:$BK,$H$2-2+AS$2*3,FALSE())</f>
        <v>Severe</v>
      </c>
      <c r="AT42" s="60"/>
      <c r="AU42" s="60">
        <f>IF(ISNUMBER(SEARCH(IF($D42="Tabular",VLOOKUP($G42&amp;"-"&amp;AS$3&amp;"-"&amp;AU$2,'Compr. Q. - Online Banking'!$C:$I,7,FALSE()),VLOOKUP($G42&amp;"-"&amp;AS$3&amp;"-"&amp;AU$2,'Compr. Q. - Online Banking'!$C:$I,5,FALSE())), AS42)),1,0)</f>
        <v>1</v>
      </c>
      <c r="AV42" s="60">
        <f>IF(ISNUMBER(SEARCH(IF($D42="Tabular",VLOOKUP($G42&amp;"-"&amp;AS$3&amp;"-"&amp;AV$2,'Compr. Q. - Online Banking'!$C:$I,7,FALSE()),VLOOKUP($G42&amp;"-"&amp;AS$3&amp;"-"&amp;AV$2,'Compr. Q. - Online Banking'!$C:$I,5,FALSE())), AS42)),1,0)</f>
        <v>0</v>
      </c>
      <c r="AW42" s="60">
        <f>IF(ISNUMBER(SEARCH(IF($D42="Tabular",VLOOKUP($G42&amp;"-"&amp;AS$3&amp;"-"&amp;AW$2,'Compr. Q. - Online Banking'!$C:$I,7,FALSE()),VLOOKUP($G42&amp;"-"&amp;AS$3&amp;"-"&amp;AW$2,'Compr. Q. - Online Banking'!$C:$I,5,FALSE())), AS42)),1,0)</f>
        <v>0</v>
      </c>
      <c r="AX42" s="60">
        <f>IF(ISNUMBER(SEARCH(IF($D42="Tabular",VLOOKUP($G42&amp;"-"&amp;AS$3&amp;"-"&amp;AX$2,'Compr. Q. - Online Banking'!$C:$I,7,FALSE()),VLOOKUP($G42&amp;"-"&amp;AS$3&amp;"-"&amp;AX$2,'Compr. Q. - Online Banking'!$C:$I,5,FALSE())), AS42)),1,0)</f>
        <v>0</v>
      </c>
      <c r="AY42" s="60">
        <f t="shared" si="53"/>
        <v>1</v>
      </c>
      <c r="AZ42" s="60">
        <f t="shared" si="54"/>
        <v>1</v>
      </c>
      <c r="BA42" s="60">
        <f>IF($D42="Tabular",VLOOKUP($G42&amp;"-"&amp;AS$3&amp;"-"&amp;"1",'Compr. Q. - Online Banking'!$C:$K,9,FALSE()),VLOOKUP($G42&amp;"-"&amp;AS$3&amp;"-"&amp;"1",'Compr. Q. - Online Banking'!$C:$K,8,FALSE()))</f>
        <v>1</v>
      </c>
      <c r="BB42" s="60">
        <f t="shared" si="55"/>
        <v>1</v>
      </c>
      <c r="BC42" s="60">
        <f t="shared" si="56"/>
        <v>1</v>
      </c>
      <c r="BD42" s="60">
        <f t="shared" si="57"/>
        <v>1</v>
      </c>
      <c r="BE42" s="61" t="str">
        <f>VLOOKUP($B42&amp;"-"&amp;$F42,'dataset cleaned'!$A:$BK,$H$2-2+BE$2*3,FALSE())</f>
        <v>Unauthorized transaction via web application</v>
      </c>
      <c r="BF42" s="61" t="s">
        <v>1149</v>
      </c>
      <c r="BG42" s="60">
        <f>IF(ISNUMBER(SEARCH(IF($D42="Tabular",VLOOKUP($G42&amp;"-"&amp;BE$3&amp;"-"&amp;BG$2,'Compr. Q. - Online Banking'!$C:$I,7,FALSE()),VLOOKUP($G42&amp;"-"&amp;BE$3&amp;"-"&amp;BG$2,'Compr. Q. - Online Banking'!$C:$I,5,FALSE())), BE42)),1,0)</f>
        <v>1</v>
      </c>
      <c r="BH42" s="60">
        <f>IF(ISNUMBER(SEARCH(IF($D42="Tabular",VLOOKUP($G42&amp;"-"&amp;BE$3&amp;"-"&amp;BH$2,'Compr. Q. - Online Banking'!$C:$I,7,FALSE()),VLOOKUP($G42&amp;"-"&amp;BE$3&amp;"-"&amp;BH$2,'Compr. Q. - Online Banking'!$C:$I,5,FALSE())), BE42)),1,0)</f>
        <v>0</v>
      </c>
      <c r="BI42" s="60">
        <f>IF(ISNUMBER(SEARCH(IF($D42="Tabular",VLOOKUP($G42&amp;"-"&amp;BE$3&amp;"-"&amp;BI$2,'Compr. Q. - Online Banking'!$C:$I,7,FALSE()),VLOOKUP($G42&amp;"-"&amp;BE$3&amp;"-"&amp;BI$2,'Compr. Q. - Online Banking'!$C:$I,5,FALSE())), BE42)),1,0)</f>
        <v>0</v>
      </c>
      <c r="BJ42" s="60">
        <f>IF(ISNUMBER(SEARCH(IF($D42="Tabular",VLOOKUP($G42&amp;"-"&amp;BE$3&amp;"-"&amp;BJ$2,'Compr. Q. - Online Banking'!$C:$I,7,FALSE()),VLOOKUP($G42&amp;"-"&amp;BE$3&amp;"-"&amp;BJ$2,'Compr. Q. - Online Banking'!$C:$I,5,FALSE())), BE42)),1,0)</f>
        <v>0</v>
      </c>
      <c r="BK42" s="60">
        <f t="shared" si="58"/>
        <v>1</v>
      </c>
      <c r="BL42" s="60">
        <f t="shared" si="59"/>
        <v>1</v>
      </c>
      <c r="BM42" s="60">
        <f>IF($D42="Tabular",VLOOKUP($G42&amp;"-"&amp;BE$3&amp;"-"&amp;"1",'Compr. Q. - Online Banking'!$C:$K,9,FALSE()),VLOOKUP($G42&amp;"-"&amp;BE$3&amp;"-"&amp;"1",'Compr. Q. - Online Banking'!$C:$K,8,FALSE()))</f>
        <v>2</v>
      </c>
      <c r="BN42" s="60">
        <f t="shared" si="60"/>
        <v>1</v>
      </c>
      <c r="BO42" s="60">
        <f t="shared" si="61"/>
        <v>0.5</v>
      </c>
      <c r="BP42" s="60">
        <f t="shared" si="62"/>
        <v>0.66666666666666663</v>
      </c>
      <c r="BQ42" s="61" t="str">
        <f>VLOOKUP($B42&amp;"-"&amp;$F42,'dataset cleaned'!$A:$BK,$H$2-2+BQ$2*3,FALSE())</f>
        <v>Unauthorized transaction via Poste App,Unauthorized transaction via web application</v>
      </c>
      <c r="BR42" s="60" t="s">
        <v>1131</v>
      </c>
      <c r="BS42" s="60">
        <f>IF(ISNUMBER(SEARCH(IF($D42="Tabular",VLOOKUP($G42&amp;"-"&amp;BQ$3&amp;"-"&amp;BS$2,'Compr. Q. - Online Banking'!$C:$I,7,FALSE()),VLOOKUP($G42&amp;"-"&amp;BQ$3&amp;"-"&amp;BS$2,'Compr. Q. - Online Banking'!$C:$I,5,FALSE())), BQ42)),1,0)</f>
        <v>0</v>
      </c>
      <c r="BT42" s="60">
        <f>IF(ISNUMBER(SEARCH(IF($D42="Tabular",VLOOKUP($G42&amp;"-"&amp;BQ$3&amp;"-"&amp;BT$2,'Compr. Q. - Online Banking'!$C:$I,7,FALSE()),VLOOKUP($G42&amp;"-"&amp;BQ$3&amp;"-"&amp;BT$2,'Compr. Q. - Online Banking'!$C:$I,5,FALSE())), BQ42)),1,0)</f>
        <v>0</v>
      </c>
      <c r="BU42" s="60">
        <f>IF(ISNUMBER(SEARCH(IF($D42="Tabular",VLOOKUP($G42&amp;"-"&amp;BQ$3&amp;"-"&amp;BU$2,'Compr. Q. - Online Banking'!$C:$I,7,FALSE()),VLOOKUP($G42&amp;"-"&amp;BQ$3&amp;"-"&amp;BU$2,'Compr. Q. - Online Banking'!$C:$I,5,FALSE())), BQ42)),1,0)</f>
        <v>0</v>
      </c>
      <c r="BV42" s="60">
        <f>IF(ISNUMBER(SEARCH(IF($D42="Tabular",VLOOKUP($G42&amp;"-"&amp;BQ$3&amp;"-"&amp;BV$2,'Compr. Q. - Online Banking'!$C:$I,7,FALSE()),VLOOKUP($G42&amp;"-"&amp;BQ$3&amp;"-"&amp;BV$2,'Compr. Q. - Online Banking'!$C:$I,5,FALSE())), BQ42)),1,0)</f>
        <v>0</v>
      </c>
      <c r="BW42" s="60">
        <f t="shared" si="63"/>
        <v>0</v>
      </c>
      <c r="BX42" s="60">
        <f t="shared" si="64"/>
        <v>2</v>
      </c>
      <c r="BY42" s="60">
        <f>IF($D42="Tabular",VLOOKUP($G42&amp;"-"&amp;BQ$3&amp;"-"&amp;"1",'Compr. Q. - Online Banking'!$C:$K,9,FALSE()),VLOOKUP($G42&amp;"-"&amp;BQ$3&amp;"-"&amp;"1",'Compr. Q. - Online Banking'!$C:$K,8,FALSE()))</f>
        <v>1</v>
      </c>
      <c r="BZ42" s="60">
        <f t="shared" si="65"/>
        <v>0</v>
      </c>
      <c r="CA42" s="60">
        <f t="shared" si="66"/>
        <v>0</v>
      </c>
      <c r="CB42" s="60">
        <f t="shared" si="67"/>
        <v>0</v>
      </c>
    </row>
    <row r="43" spans="1:80" ht="34" x14ac:dyDescent="0.2">
      <c r="A43" s="60" t="str">
        <f t="shared" si="34"/>
        <v>R_1n23G2GKyw7ggRV-P1</v>
      </c>
      <c r="B43" s="60" t="s">
        <v>693</v>
      </c>
      <c r="C43" s="60" t="str">
        <f>VLOOKUP($B43,'raw data'!$A:$JI,268,FALSE())</f>
        <v>UML-G1</v>
      </c>
      <c r="D43" s="60" t="str">
        <f t="shared" si="35"/>
        <v>UML</v>
      </c>
      <c r="E43" s="60" t="str">
        <f t="shared" si="36"/>
        <v>G1</v>
      </c>
      <c r="F43" s="60" t="s">
        <v>534</v>
      </c>
      <c r="G43" s="60" t="str">
        <f t="shared" si="37"/>
        <v>G1</v>
      </c>
      <c r="H43" s="62">
        <f>VLOOKUP($B43&amp;"-"&amp;$F43,'dataset cleaned'!$A:$BK,H$2,FALSE())/60</f>
        <v>10.536533333333333</v>
      </c>
      <c r="I43" s="61" t="str">
        <f>VLOOKUP($B43&amp;"-"&amp;$F43,'dataset cleaned'!$A:$BK,$H$2-2+I$2*3,FALSE())</f>
        <v>Minor</v>
      </c>
      <c r="J43" s="60"/>
      <c r="K43" s="60">
        <f>IF(ISNUMBER(SEARCH(IF($D43="Tabular",VLOOKUP($G43&amp;"-"&amp;I$3&amp;"-"&amp;K$2,'Compr. Q. - Online Banking'!$C:$I,7,FALSE()),VLOOKUP($G43&amp;"-"&amp;I$3&amp;"-"&amp;K$2,'Compr. Q. - Online Banking'!$C:$I,5,FALSE())), I43)),1,0)</f>
        <v>1</v>
      </c>
      <c r="L43" s="60">
        <f>IF(ISNUMBER(SEARCH(IF($D43="Tabular",VLOOKUP($G43&amp;"-"&amp;I$3&amp;"-"&amp;L$2,'Compr. Q. - Online Banking'!$C:$I,7,FALSE()),VLOOKUP($G43&amp;"-"&amp;I$3&amp;"-"&amp;L$2,'Compr. Q. - Online Banking'!$C:$I,5,FALSE())), I43)),1,0)</f>
        <v>0</v>
      </c>
      <c r="M43" s="60">
        <f>IF(ISNUMBER(SEARCH(IF($D43="Tabular",VLOOKUP($G43&amp;"-"&amp;I$3&amp;"-"&amp;M$2,'Compr. Q. - Online Banking'!$C:$I,7,FALSE()),VLOOKUP($G43&amp;"-"&amp;I$3&amp;"-"&amp;M$2,'Compr. Q. - Online Banking'!$C:$I,5,FALSE())), I43)),1,0)</f>
        <v>0</v>
      </c>
      <c r="N43" s="60">
        <f>IF(ISNUMBER(SEARCH(IF($D43="Tabular",VLOOKUP($G43&amp;"-"&amp;I$3&amp;"-"&amp;N$2,'Compr. Q. - Online Banking'!$C:$I,7,FALSE()),VLOOKUP($G43&amp;"-"&amp;I$3&amp;"-"&amp;N$2,'Compr. Q. - Online Banking'!$C:$I,5,FALSE())), I43)),1,0)</f>
        <v>0</v>
      </c>
      <c r="O43" s="60">
        <f t="shared" si="38"/>
        <v>1</v>
      </c>
      <c r="P43" s="60">
        <f t="shared" si="39"/>
        <v>1</v>
      </c>
      <c r="Q43" s="60">
        <f>IF($D43="Tabular",VLOOKUP($G43&amp;"-"&amp;I$3&amp;"-"&amp;"1",'Compr. Q. - Online Banking'!$C:$K,9,FALSE()),VLOOKUP($G43&amp;"-"&amp;I$3&amp;"-"&amp;"1",'Compr. Q. - Online Banking'!$C:$K,8,FALSE()))</f>
        <v>1</v>
      </c>
      <c r="R43" s="60">
        <f t="shared" si="40"/>
        <v>1</v>
      </c>
      <c r="S43" s="60">
        <f t="shared" si="41"/>
        <v>1</v>
      </c>
      <c r="T43" s="60">
        <f t="shared" si="42"/>
        <v>1</v>
      </c>
      <c r="U43" s="60" t="str">
        <f>VLOOKUP($B43&amp;"-"&amp;$F43,'dataset cleaned'!$A:$BK,$H$2-2+U$2*3,FALSE())</f>
        <v>Availability of service,Integrity of account data</v>
      </c>
      <c r="V43" s="60"/>
      <c r="W43" s="60">
        <f>IF(ISNUMBER(SEARCH(IF($D43="Tabular",VLOOKUP($G43&amp;"-"&amp;U$3&amp;"-"&amp;W$2,'Compr. Q. - Online Banking'!$C:$I,7,FALSE()),VLOOKUP($G43&amp;"-"&amp;U$3&amp;"-"&amp;W$2,'Compr. Q. - Online Banking'!$C:$I,5,FALSE())), U43)),1,0)</f>
        <v>1</v>
      </c>
      <c r="X43" s="60">
        <f>IF(ISNUMBER(SEARCH(IF($D43="Tabular",VLOOKUP($G43&amp;"-"&amp;U$3&amp;"-"&amp;X$2,'Compr. Q. - Online Banking'!$C:$I,7,FALSE()),VLOOKUP($G43&amp;"-"&amp;U$3&amp;"-"&amp;X$2,'Compr. Q. - Online Banking'!$C:$I,5,FALSE())), U43)),1,0)</f>
        <v>1</v>
      </c>
      <c r="Y43" s="60">
        <f>IF(ISNUMBER(SEARCH(IF($D43="Tabular",VLOOKUP($G43&amp;"-"&amp;U$3&amp;"-"&amp;Y$2,'Compr. Q. - Online Banking'!$C:$I,7,FALSE()),VLOOKUP($G43&amp;"-"&amp;U$3&amp;"-"&amp;Y$2,'Compr. Q. - Online Banking'!$C:$I,5,FALSE())), U43)),1,0)</f>
        <v>0</v>
      </c>
      <c r="Z43" s="60">
        <f>IF(ISNUMBER(SEARCH(IF($D43="Tabular",VLOOKUP($G43&amp;"-"&amp;U$3&amp;"-"&amp;Z$2,'Compr. Q. - Online Banking'!$C:$I,7,FALSE()),VLOOKUP($G43&amp;"-"&amp;U$3&amp;"-"&amp;Z$2,'Compr. Q. - Online Banking'!$C:$I,5,FALSE())), U43)),1,0)</f>
        <v>0</v>
      </c>
      <c r="AA43" s="60">
        <f t="shared" si="43"/>
        <v>2</v>
      </c>
      <c r="AB43" s="60">
        <f t="shared" si="44"/>
        <v>2</v>
      </c>
      <c r="AC43" s="60">
        <f>IF($D43="Tabular",VLOOKUP($G43&amp;"-"&amp;U$3&amp;"-"&amp;"1",'Compr. Q. - Online Banking'!$C:$K,9,FALSE()),VLOOKUP($G43&amp;"-"&amp;U$3&amp;"-"&amp;"1",'Compr. Q. - Online Banking'!$C:$K,8,FALSE()))</f>
        <v>2</v>
      </c>
      <c r="AD43" s="60">
        <f t="shared" si="45"/>
        <v>1</v>
      </c>
      <c r="AE43" s="60">
        <f t="shared" si="46"/>
        <v>1</v>
      </c>
      <c r="AF43" s="60">
        <f t="shared" si="47"/>
        <v>1</v>
      </c>
      <c r="AG43" s="61" t="str">
        <f>VLOOKUP($B43&amp;"-"&amp;$F43,'dataset cleaned'!$A:$BK,$H$2-2+AG$2*3,FALSE())</f>
        <v>Regularly inform customers about security best practices</v>
      </c>
      <c r="AH43" s="61" t="s">
        <v>1204</v>
      </c>
      <c r="AI43" s="60">
        <f>IF(ISNUMBER(SEARCH(IF($D43="Tabular",VLOOKUP($G43&amp;"-"&amp;AG$3&amp;"-"&amp;AI$2,'Compr. Q. - Online Banking'!$C:$I,7,FALSE()),VLOOKUP($G43&amp;"-"&amp;AG$3&amp;"-"&amp;AI$2,'Compr. Q. - Online Banking'!$C:$I,5,FALSE())), AG43)),1,0)</f>
        <v>1</v>
      </c>
      <c r="AJ43" s="60">
        <f>IF(ISNUMBER(SEARCH(IF($D43="Tabular",VLOOKUP($G43&amp;"-"&amp;AG$3&amp;"-"&amp;AJ$2,'Compr. Q. - Online Banking'!$C:$I,7,FALSE()),VLOOKUP($G43&amp;"-"&amp;AG$3&amp;"-"&amp;AJ$2,'Compr. Q. - Online Banking'!$C:$I,5,FALSE())), AG43)),1,0)</f>
        <v>0</v>
      </c>
      <c r="AK43" s="60">
        <f>IF(ISNUMBER(SEARCH(IF($D43="Tabular",VLOOKUP($G43&amp;"-"&amp;AG$3&amp;"-"&amp;AK$2,'Compr. Q. - Online Banking'!$C:$I,7,FALSE()),VLOOKUP($G43&amp;"-"&amp;AG$3&amp;"-"&amp;AK$2,'Compr. Q. - Online Banking'!$C:$I,5,FALSE())), AG43)),1,0)</f>
        <v>0</v>
      </c>
      <c r="AL43" s="60">
        <f>IF(ISNUMBER(SEARCH(IF($D43="Tabular",VLOOKUP($G43&amp;"-"&amp;AG$3&amp;"-"&amp;AL$2,'Compr. Q. - Online Banking'!$C:$I,7,FALSE()),VLOOKUP($G43&amp;"-"&amp;AG$3&amp;"-"&amp;AL$2,'Compr. Q. - Online Banking'!$C:$I,5,FALSE())), AG43)),1,0)</f>
        <v>0</v>
      </c>
      <c r="AM43" s="60">
        <f t="shared" si="48"/>
        <v>1</v>
      </c>
      <c r="AN43" s="60">
        <f t="shared" si="49"/>
        <v>1</v>
      </c>
      <c r="AO43" s="60">
        <f>IF($D43="Tabular",VLOOKUP($G43&amp;"-"&amp;AG$3&amp;"-"&amp;"1",'Compr. Q. - Online Banking'!$C:$K,9,FALSE()),VLOOKUP($G43&amp;"-"&amp;AG$3&amp;"-"&amp;"1",'Compr. Q. - Online Banking'!$C:$K,8,FALSE()))</f>
        <v>3</v>
      </c>
      <c r="AP43" s="60">
        <f t="shared" si="50"/>
        <v>1</v>
      </c>
      <c r="AQ43" s="60">
        <f t="shared" si="51"/>
        <v>0.33333333333333331</v>
      </c>
      <c r="AR43" s="60">
        <f t="shared" si="52"/>
        <v>0.5</v>
      </c>
      <c r="AS43" s="60" t="str">
        <f>VLOOKUP($B43&amp;"-"&amp;$F43,'dataset cleaned'!$A:$BK,$H$2-2+AS$2*3,FALSE())</f>
        <v>Severe</v>
      </c>
      <c r="AT43" s="60"/>
      <c r="AU43" s="60">
        <f>IF(ISNUMBER(SEARCH(IF($D43="Tabular",VLOOKUP($G43&amp;"-"&amp;AS$3&amp;"-"&amp;AU$2,'Compr. Q. - Online Banking'!$C:$I,7,FALSE()),VLOOKUP($G43&amp;"-"&amp;AS$3&amp;"-"&amp;AU$2,'Compr. Q. - Online Banking'!$C:$I,5,FALSE())), AS43)),1,0)</f>
        <v>1</v>
      </c>
      <c r="AV43" s="60">
        <f>IF(ISNUMBER(SEARCH(IF($D43="Tabular",VLOOKUP($G43&amp;"-"&amp;AS$3&amp;"-"&amp;AV$2,'Compr. Q. - Online Banking'!$C:$I,7,FALSE()),VLOOKUP($G43&amp;"-"&amp;AS$3&amp;"-"&amp;AV$2,'Compr. Q. - Online Banking'!$C:$I,5,FALSE())), AS43)),1,0)</f>
        <v>0</v>
      </c>
      <c r="AW43" s="60">
        <f>IF(ISNUMBER(SEARCH(IF($D43="Tabular",VLOOKUP($G43&amp;"-"&amp;AS$3&amp;"-"&amp;AW$2,'Compr. Q. - Online Banking'!$C:$I,7,FALSE()),VLOOKUP($G43&amp;"-"&amp;AS$3&amp;"-"&amp;AW$2,'Compr. Q. - Online Banking'!$C:$I,5,FALSE())), AS43)),1,0)</f>
        <v>0</v>
      </c>
      <c r="AX43" s="60">
        <f>IF(ISNUMBER(SEARCH(IF($D43="Tabular",VLOOKUP($G43&amp;"-"&amp;AS$3&amp;"-"&amp;AX$2,'Compr. Q. - Online Banking'!$C:$I,7,FALSE()),VLOOKUP($G43&amp;"-"&amp;AS$3&amp;"-"&amp;AX$2,'Compr. Q. - Online Banking'!$C:$I,5,FALSE())), AS43)),1,0)</f>
        <v>0</v>
      </c>
      <c r="AY43" s="60">
        <f t="shared" si="53"/>
        <v>1</v>
      </c>
      <c r="AZ43" s="60">
        <f t="shared" si="54"/>
        <v>1</v>
      </c>
      <c r="BA43" s="60">
        <f>IF($D43="Tabular",VLOOKUP($G43&amp;"-"&amp;AS$3&amp;"-"&amp;"1",'Compr. Q. - Online Banking'!$C:$K,9,FALSE()),VLOOKUP($G43&amp;"-"&amp;AS$3&amp;"-"&amp;"1",'Compr. Q. - Online Banking'!$C:$K,8,FALSE()))</f>
        <v>1</v>
      </c>
      <c r="BB43" s="60">
        <f t="shared" si="55"/>
        <v>1</v>
      </c>
      <c r="BC43" s="60">
        <f t="shared" si="56"/>
        <v>1</v>
      </c>
      <c r="BD43" s="60">
        <f t="shared" si="57"/>
        <v>1</v>
      </c>
      <c r="BE43" s="61" t="str">
        <f>VLOOKUP($B43&amp;"-"&amp;$F43,'dataset cleaned'!$A:$BK,$H$2-2+BE$2*3,FALSE())</f>
        <v>Online banking service goes down,Unauthorized access to customer account via web application</v>
      </c>
      <c r="BF43" s="61" t="s">
        <v>1145</v>
      </c>
      <c r="BG43" s="60">
        <f>IF(ISNUMBER(SEARCH(IF($D43="Tabular",VLOOKUP($G43&amp;"-"&amp;BE$3&amp;"-"&amp;BG$2,'Compr. Q. - Online Banking'!$C:$I,7,FALSE()),VLOOKUP($G43&amp;"-"&amp;BE$3&amp;"-"&amp;BG$2,'Compr. Q. - Online Banking'!$C:$I,5,FALSE())), BE43)),1,0)</f>
        <v>0</v>
      </c>
      <c r="BH43" s="60">
        <f>IF(ISNUMBER(SEARCH(IF($D43="Tabular",VLOOKUP($G43&amp;"-"&amp;BE$3&amp;"-"&amp;BH$2,'Compr. Q. - Online Banking'!$C:$I,7,FALSE()),VLOOKUP($G43&amp;"-"&amp;BE$3&amp;"-"&amp;BH$2,'Compr. Q. - Online Banking'!$C:$I,5,FALSE())), BE43)),1,0)</f>
        <v>1</v>
      </c>
      <c r="BI43" s="60">
        <f>IF(ISNUMBER(SEARCH(IF($D43="Tabular",VLOOKUP($G43&amp;"-"&amp;BE$3&amp;"-"&amp;BI$2,'Compr. Q. - Online Banking'!$C:$I,7,FALSE()),VLOOKUP($G43&amp;"-"&amp;BE$3&amp;"-"&amp;BI$2,'Compr. Q. - Online Banking'!$C:$I,5,FALSE())), BE43)),1,0)</f>
        <v>0</v>
      </c>
      <c r="BJ43" s="60">
        <f>IF(ISNUMBER(SEARCH(IF($D43="Tabular",VLOOKUP($G43&amp;"-"&amp;BE$3&amp;"-"&amp;BJ$2,'Compr. Q. - Online Banking'!$C:$I,7,FALSE()),VLOOKUP($G43&amp;"-"&amp;BE$3&amp;"-"&amp;BJ$2,'Compr. Q. - Online Banking'!$C:$I,5,FALSE())), BE43)),1,0)</f>
        <v>0</v>
      </c>
      <c r="BK43" s="60">
        <f t="shared" si="58"/>
        <v>1</v>
      </c>
      <c r="BL43" s="60">
        <f t="shared" si="59"/>
        <v>2</v>
      </c>
      <c r="BM43" s="60">
        <f>IF($D43="Tabular",VLOOKUP($G43&amp;"-"&amp;BE$3&amp;"-"&amp;"1",'Compr. Q. - Online Banking'!$C:$K,9,FALSE()),VLOOKUP($G43&amp;"-"&amp;BE$3&amp;"-"&amp;"1",'Compr. Q. - Online Banking'!$C:$K,8,FALSE()))</f>
        <v>2</v>
      </c>
      <c r="BN43" s="60">
        <f t="shared" si="60"/>
        <v>0.5</v>
      </c>
      <c r="BO43" s="60">
        <f t="shared" si="61"/>
        <v>0.5</v>
      </c>
      <c r="BP43" s="60">
        <f t="shared" si="62"/>
        <v>0.5</v>
      </c>
      <c r="BQ43" s="61" t="str">
        <f>VLOOKUP($B43&amp;"-"&amp;$F43,'dataset cleaned'!$A:$BK,$H$2-2+BQ$2*3,FALSE())</f>
        <v>Minor</v>
      </c>
      <c r="BR43" s="60"/>
      <c r="BS43" s="60">
        <f>IF(ISNUMBER(SEARCH(IF($D43="Tabular",VLOOKUP($G43&amp;"-"&amp;BQ$3&amp;"-"&amp;BS$2,'Compr. Q. - Online Banking'!$C:$I,7,FALSE()),VLOOKUP($G43&amp;"-"&amp;BQ$3&amp;"-"&amp;BS$2,'Compr. Q. - Online Banking'!$C:$I,5,FALSE())), BQ43)),1,0)</f>
        <v>1</v>
      </c>
      <c r="BT43" s="60">
        <f>IF(ISNUMBER(SEARCH(IF($D43="Tabular",VLOOKUP($G43&amp;"-"&amp;BQ$3&amp;"-"&amp;BT$2,'Compr. Q. - Online Banking'!$C:$I,7,FALSE()),VLOOKUP($G43&amp;"-"&amp;BQ$3&amp;"-"&amp;BT$2,'Compr. Q. - Online Banking'!$C:$I,5,FALSE())), BQ43)),1,0)</f>
        <v>0</v>
      </c>
      <c r="BU43" s="60">
        <f>IF(ISNUMBER(SEARCH(IF($D43="Tabular",VLOOKUP($G43&amp;"-"&amp;BQ$3&amp;"-"&amp;BU$2,'Compr. Q. - Online Banking'!$C:$I,7,FALSE()),VLOOKUP($G43&amp;"-"&amp;BQ$3&amp;"-"&amp;BU$2,'Compr. Q. - Online Banking'!$C:$I,5,FALSE())), BQ43)),1,0)</f>
        <v>0</v>
      </c>
      <c r="BV43" s="60">
        <f>IF(ISNUMBER(SEARCH(IF($D43="Tabular",VLOOKUP($G43&amp;"-"&amp;BQ$3&amp;"-"&amp;BV$2,'Compr. Q. - Online Banking'!$C:$I,7,FALSE()),VLOOKUP($G43&amp;"-"&amp;BQ$3&amp;"-"&amp;BV$2,'Compr. Q. - Online Banking'!$C:$I,5,FALSE())), BQ43)),1,0)</f>
        <v>0</v>
      </c>
      <c r="BW43" s="60">
        <f t="shared" si="63"/>
        <v>1</v>
      </c>
      <c r="BX43" s="60">
        <f t="shared" si="64"/>
        <v>1</v>
      </c>
      <c r="BY43" s="60">
        <f>IF($D43="Tabular",VLOOKUP($G43&amp;"-"&amp;BQ$3&amp;"-"&amp;"1",'Compr. Q. - Online Banking'!$C:$K,9,FALSE()),VLOOKUP($G43&amp;"-"&amp;BQ$3&amp;"-"&amp;"1",'Compr. Q. - Online Banking'!$C:$K,8,FALSE()))</f>
        <v>1</v>
      </c>
      <c r="BZ43" s="60">
        <f t="shared" si="65"/>
        <v>1</v>
      </c>
      <c r="CA43" s="60">
        <f t="shared" si="66"/>
        <v>1</v>
      </c>
      <c r="CB43" s="60">
        <f t="shared" si="67"/>
        <v>1</v>
      </c>
    </row>
    <row r="44" spans="1:80" s="9" customFormat="1" ht="68" x14ac:dyDescent="0.2">
      <c r="A44" s="60" t="str">
        <f t="shared" si="34"/>
        <v>R_21h0uCvlNX7dLkS-P2</v>
      </c>
      <c r="B44" s="60" t="s">
        <v>656</v>
      </c>
      <c r="C44" s="60" t="str">
        <f>VLOOKUP($B44,'raw data'!$A:$JI,268,FALSE())</f>
        <v>CORAS-G2</v>
      </c>
      <c r="D44" s="60" t="str">
        <f t="shared" si="35"/>
        <v>CORAS</v>
      </c>
      <c r="E44" s="60" t="str">
        <f t="shared" si="36"/>
        <v>G2</v>
      </c>
      <c r="F44" s="60" t="s">
        <v>536</v>
      </c>
      <c r="G44" s="60" t="str">
        <f t="shared" si="37"/>
        <v>G1</v>
      </c>
      <c r="H44" s="62">
        <f>VLOOKUP($B44&amp;"-"&amp;$F44,'dataset cleaned'!$A:$BK,H$2,FALSE())/60</f>
        <v>3.8684000000000003</v>
      </c>
      <c r="I44" s="61" t="str">
        <f>VLOOKUP($B44&amp;"-"&amp;$F44,'dataset cleaned'!$A:$BK,$H$2-2+I$2*3,FALSE())</f>
        <v>Web-application goes down</v>
      </c>
      <c r="J44" s="60" t="s">
        <v>1129</v>
      </c>
      <c r="K44" s="60">
        <f>IF(ISNUMBER(SEARCH(IF($D44="Tabular",VLOOKUP($G44&amp;"-"&amp;I$3&amp;"-"&amp;K$2,'Compr. Q. - Online Banking'!$C:$I,7,FALSE()),VLOOKUP($G44&amp;"-"&amp;I$3&amp;"-"&amp;K$2,'Compr. Q. - Online Banking'!$C:$I,5,FALSE())), I44)),1,0)</f>
        <v>0</v>
      </c>
      <c r="L44" s="60">
        <f>IF(ISNUMBER(SEARCH(IF($D44="Tabular",VLOOKUP($G44&amp;"-"&amp;I$3&amp;"-"&amp;L$2,'Compr. Q. - Online Banking'!$C:$I,7,FALSE()),VLOOKUP($G44&amp;"-"&amp;I$3&amp;"-"&amp;L$2,'Compr. Q. - Online Banking'!$C:$I,5,FALSE())), I44)),1,0)</f>
        <v>0</v>
      </c>
      <c r="M44" s="60">
        <f>IF(ISNUMBER(SEARCH(IF($D44="Tabular",VLOOKUP($G44&amp;"-"&amp;I$3&amp;"-"&amp;M$2,'Compr. Q. - Online Banking'!$C:$I,7,FALSE()),VLOOKUP($G44&amp;"-"&amp;I$3&amp;"-"&amp;M$2,'Compr. Q. - Online Banking'!$C:$I,5,FALSE())), I44)),1,0)</f>
        <v>0</v>
      </c>
      <c r="N44" s="60">
        <f>IF(ISNUMBER(SEARCH(IF($D44="Tabular",VLOOKUP($G44&amp;"-"&amp;I$3&amp;"-"&amp;N$2,'Compr. Q. - Online Banking'!$C:$I,7,FALSE()),VLOOKUP($G44&amp;"-"&amp;I$3&amp;"-"&amp;N$2,'Compr. Q. - Online Banking'!$C:$I,5,FALSE())), I44)),1,0)</f>
        <v>0</v>
      </c>
      <c r="O44" s="60">
        <f t="shared" si="38"/>
        <v>0</v>
      </c>
      <c r="P44" s="60">
        <f t="shared" si="39"/>
        <v>1</v>
      </c>
      <c r="Q44" s="60">
        <f>IF($D44="Tabular",VLOOKUP($G44&amp;"-"&amp;I$3&amp;"-"&amp;"1",'Compr. Q. - Online Banking'!$C:$K,9,FALSE()),VLOOKUP($G44&amp;"-"&amp;I$3&amp;"-"&amp;"1",'Compr. Q. - Online Banking'!$C:$K,8,FALSE()))</f>
        <v>1</v>
      </c>
      <c r="R44" s="60">
        <f t="shared" si="40"/>
        <v>0</v>
      </c>
      <c r="S44" s="60">
        <f t="shared" si="41"/>
        <v>0</v>
      </c>
      <c r="T44" s="60">
        <f t="shared" si="42"/>
        <v>0</v>
      </c>
      <c r="U44" s="60" t="str">
        <f>VLOOKUP($B44&amp;"-"&amp;$F44,'dataset cleaned'!$A:$BK,$H$2-2+U$2*3,FALSE())</f>
        <v>Availability of service</v>
      </c>
      <c r="V44" s="60" t="s">
        <v>1133</v>
      </c>
      <c r="W44" s="60">
        <f>IF(ISNUMBER(SEARCH(IF($D44="Tabular",VLOOKUP($G44&amp;"-"&amp;U$3&amp;"-"&amp;W$2,'Compr. Q. - Online Banking'!$C:$I,7,FALSE()),VLOOKUP($G44&amp;"-"&amp;U$3&amp;"-"&amp;W$2,'Compr. Q. - Online Banking'!$C:$I,5,FALSE())), U44)),1,0)</f>
        <v>0</v>
      </c>
      <c r="X44" s="60">
        <f>IF(ISNUMBER(SEARCH(IF($D44="Tabular",VLOOKUP($G44&amp;"-"&amp;U$3&amp;"-"&amp;X$2,'Compr. Q. - Online Banking'!$C:$I,7,FALSE()),VLOOKUP($G44&amp;"-"&amp;U$3&amp;"-"&amp;X$2,'Compr. Q. - Online Banking'!$C:$I,5,FALSE())), U44)),1,0)</f>
        <v>1</v>
      </c>
      <c r="Y44" s="60">
        <f>IF(ISNUMBER(SEARCH(IF($D44="Tabular",VLOOKUP($G44&amp;"-"&amp;U$3&amp;"-"&amp;Y$2,'Compr. Q. - Online Banking'!$C:$I,7,FALSE()),VLOOKUP($G44&amp;"-"&amp;U$3&amp;"-"&amp;Y$2,'Compr. Q. - Online Banking'!$C:$I,5,FALSE())), U44)),1,0)</f>
        <v>0</v>
      </c>
      <c r="Z44" s="60">
        <f>IF(ISNUMBER(SEARCH(IF($D44="Tabular",VLOOKUP($G44&amp;"-"&amp;U$3&amp;"-"&amp;Z$2,'Compr. Q. - Online Banking'!$C:$I,7,FALSE()),VLOOKUP($G44&amp;"-"&amp;U$3&amp;"-"&amp;Z$2,'Compr. Q. - Online Banking'!$C:$I,5,FALSE())), U44)),1,0)</f>
        <v>0</v>
      </c>
      <c r="AA44" s="60">
        <f t="shared" si="43"/>
        <v>1</v>
      </c>
      <c r="AB44" s="60">
        <f t="shared" si="44"/>
        <v>1</v>
      </c>
      <c r="AC44" s="60">
        <f>IF($D44="Tabular",VLOOKUP($G44&amp;"-"&amp;U$3&amp;"-"&amp;"1",'Compr. Q. - Online Banking'!$C:$K,9,FALSE()),VLOOKUP($G44&amp;"-"&amp;U$3&amp;"-"&amp;"1",'Compr. Q. - Online Banking'!$C:$K,8,FALSE()))</f>
        <v>2</v>
      </c>
      <c r="AD44" s="60">
        <f t="shared" si="45"/>
        <v>1</v>
      </c>
      <c r="AE44" s="60">
        <f t="shared" si="46"/>
        <v>0.5</v>
      </c>
      <c r="AF44" s="60">
        <f t="shared" si="47"/>
        <v>0.66666666666666663</v>
      </c>
      <c r="AG44" s="61" t="str">
        <f>VLOOKUP($B44&amp;"-"&amp;$F44,'dataset cleaned'!$A:$BK,$H$2-2+AG$2*3,FALSE())</f>
        <v>Regularly inform customers about security best practices,Strengthen authentication of transaction in web application,Strengthen verification and validation procedures</v>
      </c>
      <c r="AH44" s="60" t="s">
        <v>1141</v>
      </c>
      <c r="AI44" s="60">
        <f>IF(ISNUMBER(SEARCH(IF($D44="Tabular",VLOOKUP($G44&amp;"-"&amp;AG$3&amp;"-"&amp;AI$2,'Compr. Q. - Online Banking'!$C:$I,7,FALSE()),VLOOKUP($G44&amp;"-"&amp;AG$3&amp;"-"&amp;AI$2,'Compr. Q. - Online Banking'!$C:$I,5,FALSE())), AG44)),1,0)</f>
        <v>1</v>
      </c>
      <c r="AJ44" s="60">
        <f>IF(ISNUMBER(SEARCH(IF($D44="Tabular",VLOOKUP($G44&amp;"-"&amp;AG$3&amp;"-"&amp;AJ$2,'Compr. Q. - Online Banking'!$C:$I,7,FALSE()),VLOOKUP($G44&amp;"-"&amp;AG$3&amp;"-"&amp;AJ$2,'Compr. Q. - Online Banking'!$C:$I,5,FALSE())), AG44)),1,0)</f>
        <v>1</v>
      </c>
      <c r="AK44" s="60">
        <f>IF(ISNUMBER(SEARCH(IF($D44="Tabular",VLOOKUP($G44&amp;"-"&amp;AG$3&amp;"-"&amp;AK$2,'Compr. Q. - Online Banking'!$C:$I,7,FALSE()),VLOOKUP($G44&amp;"-"&amp;AG$3&amp;"-"&amp;AK$2,'Compr. Q. - Online Banking'!$C:$I,5,FALSE())), AG44)),1,0)</f>
        <v>0</v>
      </c>
      <c r="AL44" s="60">
        <f>IF(ISNUMBER(SEARCH(IF($D44="Tabular",VLOOKUP($G44&amp;"-"&amp;AG$3&amp;"-"&amp;AL$2,'Compr. Q. - Online Banking'!$C:$I,7,FALSE()),VLOOKUP($G44&amp;"-"&amp;AG$3&amp;"-"&amp;AL$2,'Compr. Q. - Online Banking'!$C:$I,5,FALSE())), AG44)),1,0)</f>
        <v>0</v>
      </c>
      <c r="AM44" s="60">
        <f t="shared" si="48"/>
        <v>2</v>
      </c>
      <c r="AN44" s="60">
        <f t="shared" si="49"/>
        <v>3</v>
      </c>
      <c r="AO44" s="60">
        <f>IF($D44="Tabular",VLOOKUP($G44&amp;"-"&amp;AG$3&amp;"-"&amp;"1",'Compr. Q. - Online Banking'!$C:$K,9,FALSE()),VLOOKUP($G44&amp;"-"&amp;AG$3&amp;"-"&amp;"1",'Compr. Q. - Online Banking'!$C:$K,8,FALSE()))</f>
        <v>3</v>
      </c>
      <c r="AP44" s="60">
        <f t="shared" si="50"/>
        <v>0.66666666666666663</v>
      </c>
      <c r="AQ44" s="60">
        <f t="shared" si="51"/>
        <v>0.66666666666666663</v>
      </c>
      <c r="AR44" s="60">
        <f t="shared" si="52"/>
        <v>0.66666666666666663</v>
      </c>
      <c r="AS44" s="60" t="str">
        <f>VLOOKUP($B44&amp;"-"&amp;$F44,'dataset cleaned'!$A:$BK,$H$2-2+AS$2*3,FALSE())</f>
        <v>Severe</v>
      </c>
      <c r="AT44" s="60"/>
      <c r="AU44" s="60">
        <f>IF(ISNUMBER(SEARCH(IF($D44="Tabular",VLOOKUP($G44&amp;"-"&amp;AS$3&amp;"-"&amp;AU$2,'Compr. Q. - Online Banking'!$C:$I,7,FALSE()),VLOOKUP($G44&amp;"-"&amp;AS$3&amp;"-"&amp;AU$2,'Compr. Q. - Online Banking'!$C:$I,5,FALSE())), AS44)),1,0)</f>
        <v>1</v>
      </c>
      <c r="AV44" s="60">
        <f>IF(ISNUMBER(SEARCH(IF($D44="Tabular",VLOOKUP($G44&amp;"-"&amp;AS$3&amp;"-"&amp;AV$2,'Compr. Q. - Online Banking'!$C:$I,7,FALSE()),VLOOKUP($G44&amp;"-"&amp;AS$3&amp;"-"&amp;AV$2,'Compr. Q. - Online Banking'!$C:$I,5,FALSE())), AS44)),1,0)</f>
        <v>0</v>
      </c>
      <c r="AW44" s="60">
        <f>IF(ISNUMBER(SEARCH(IF($D44="Tabular",VLOOKUP($G44&amp;"-"&amp;AS$3&amp;"-"&amp;AW$2,'Compr. Q. - Online Banking'!$C:$I,7,FALSE()),VLOOKUP($G44&amp;"-"&amp;AS$3&amp;"-"&amp;AW$2,'Compr. Q. - Online Banking'!$C:$I,5,FALSE())), AS44)),1,0)</f>
        <v>0</v>
      </c>
      <c r="AX44" s="60">
        <f>IF(ISNUMBER(SEARCH(IF($D44="Tabular",VLOOKUP($G44&amp;"-"&amp;AS$3&amp;"-"&amp;AX$2,'Compr. Q. - Online Banking'!$C:$I,7,FALSE()),VLOOKUP($G44&amp;"-"&amp;AS$3&amp;"-"&amp;AX$2,'Compr. Q. - Online Banking'!$C:$I,5,FALSE())), AS44)),1,0)</f>
        <v>0</v>
      </c>
      <c r="AY44" s="60">
        <f t="shared" si="53"/>
        <v>1</v>
      </c>
      <c r="AZ44" s="60">
        <f t="shared" si="54"/>
        <v>1</v>
      </c>
      <c r="BA44" s="60">
        <f>IF($D44="Tabular",VLOOKUP($G44&amp;"-"&amp;AS$3&amp;"-"&amp;"1",'Compr. Q. - Online Banking'!$C:$K,9,FALSE()),VLOOKUP($G44&amp;"-"&amp;AS$3&amp;"-"&amp;"1",'Compr. Q. - Online Banking'!$C:$K,8,FALSE()))</f>
        <v>1</v>
      </c>
      <c r="BB44" s="60">
        <f t="shared" si="55"/>
        <v>1</v>
      </c>
      <c r="BC44" s="60">
        <f t="shared" si="56"/>
        <v>1</v>
      </c>
      <c r="BD44" s="60">
        <f t="shared" si="57"/>
        <v>1</v>
      </c>
      <c r="BE44" s="61" t="str">
        <f>VLOOKUP($B44&amp;"-"&amp;$F44,'dataset cleaned'!$A:$BK,$H$2-2+BE$2*3,FALSE())</f>
        <v>Unauthorized access to customer account via fake app,Unauthorized access to customer account via web application,Unauthorized transaction via web application</v>
      </c>
      <c r="BF44" s="61" t="s">
        <v>1144</v>
      </c>
      <c r="BG44" s="60">
        <f>IF(ISNUMBER(SEARCH(IF($D44="Tabular",VLOOKUP($G44&amp;"-"&amp;BE$3&amp;"-"&amp;BG$2,'Compr. Q. - Online Banking'!$C:$I,7,FALSE()),VLOOKUP($G44&amp;"-"&amp;BE$3&amp;"-"&amp;BG$2,'Compr. Q. - Online Banking'!$C:$I,5,FALSE())), BE44)),1,0)</f>
        <v>1</v>
      </c>
      <c r="BH44" s="60">
        <f>IF(ISNUMBER(SEARCH(IF($D44="Tabular",VLOOKUP($G44&amp;"-"&amp;BE$3&amp;"-"&amp;BH$2,'Compr. Q. - Online Banking'!$C:$I,7,FALSE()),VLOOKUP($G44&amp;"-"&amp;BE$3&amp;"-"&amp;BH$2,'Compr. Q. - Online Banking'!$C:$I,5,FALSE())), BE44)),1,0)</f>
        <v>0</v>
      </c>
      <c r="BI44" s="60">
        <f>IF(ISNUMBER(SEARCH(IF($D44="Tabular",VLOOKUP($G44&amp;"-"&amp;BE$3&amp;"-"&amp;BI$2,'Compr. Q. - Online Banking'!$C:$I,7,FALSE()),VLOOKUP($G44&amp;"-"&amp;BE$3&amp;"-"&amp;BI$2,'Compr. Q. - Online Banking'!$C:$I,5,FALSE())), BE44)),1,0)</f>
        <v>0</v>
      </c>
      <c r="BJ44" s="60">
        <f>IF(ISNUMBER(SEARCH(IF($D44="Tabular",VLOOKUP($G44&amp;"-"&amp;BE$3&amp;"-"&amp;BJ$2,'Compr. Q. - Online Banking'!$C:$I,7,FALSE()),VLOOKUP($G44&amp;"-"&amp;BE$3&amp;"-"&amp;BJ$2,'Compr. Q. - Online Banking'!$C:$I,5,FALSE())), BE44)),1,0)</f>
        <v>0</v>
      </c>
      <c r="BK44" s="60">
        <f t="shared" si="58"/>
        <v>1</v>
      </c>
      <c r="BL44" s="60">
        <f t="shared" si="59"/>
        <v>3</v>
      </c>
      <c r="BM44" s="60">
        <f>IF($D44="Tabular",VLOOKUP($G44&amp;"-"&amp;BE$3&amp;"-"&amp;"1",'Compr. Q. - Online Banking'!$C:$K,9,FALSE()),VLOOKUP($G44&amp;"-"&amp;BE$3&amp;"-"&amp;"1",'Compr. Q. - Online Banking'!$C:$K,8,FALSE()))</f>
        <v>2</v>
      </c>
      <c r="BN44" s="60">
        <f t="shared" si="60"/>
        <v>0.33333333333333331</v>
      </c>
      <c r="BO44" s="60">
        <f t="shared" si="61"/>
        <v>0.5</v>
      </c>
      <c r="BP44" s="60">
        <f t="shared" si="62"/>
        <v>0.4</v>
      </c>
      <c r="BQ44" s="61" t="str">
        <f>VLOOKUP($B44&amp;"-"&amp;$F44,'dataset cleaned'!$A:$BK,$H$2-2+BQ$2*3,FALSE())</f>
        <v>Minor</v>
      </c>
      <c r="BR44" s="60"/>
      <c r="BS44" s="60">
        <f>IF(ISNUMBER(SEARCH(IF($D44="Tabular",VLOOKUP($G44&amp;"-"&amp;BQ$3&amp;"-"&amp;BS$2,'Compr. Q. - Online Banking'!$C:$I,7,FALSE()),VLOOKUP($G44&amp;"-"&amp;BQ$3&amp;"-"&amp;BS$2,'Compr. Q. - Online Banking'!$C:$I,5,FALSE())), BQ44)),1,0)</f>
        <v>1</v>
      </c>
      <c r="BT44" s="60">
        <f>IF(ISNUMBER(SEARCH(IF($D44="Tabular",VLOOKUP($G44&amp;"-"&amp;BQ$3&amp;"-"&amp;BT$2,'Compr. Q. - Online Banking'!$C:$I,7,FALSE()),VLOOKUP($G44&amp;"-"&amp;BQ$3&amp;"-"&amp;BT$2,'Compr. Q. - Online Banking'!$C:$I,5,FALSE())), BQ44)),1,0)</f>
        <v>0</v>
      </c>
      <c r="BU44" s="60">
        <f>IF(ISNUMBER(SEARCH(IF($D44="Tabular",VLOOKUP($G44&amp;"-"&amp;BQ$3&amp;"-"&amp;BU$2,'Compr. Q. - Online Banking'!$C:$I,7,FALSE()),VLOOKUP($G44&amp;"-"&amp;BQ$3&amp;"-"&amp;BU$2,'Compr. Q. - Online Banking'!$C:$I,5,FALSE())), BQ44)),1,0)</f>
        <v>0</v>
      </c>
      <c r="BV44" s="60">
        <f>IF(ISNUMBER(SEARCH(IF($D44="Tabular",VLOOKUP($G44&amp;"-"&amp;BQ$3&amp;"-"&amp;BV$2,'Compr. Q. - Online Banking'!$C:$I,7,FALSE()),VLOOKUP($G44&amp;"-"&amp;BQ$3&amp;"-"&amp;BV$2,'Compr. Q. - Online Banking'!$C:$I,5,FALSE())), BQ44)),1,0)</f>
        <v>0</v>
      </c>
      <c r="BW44" s="60">
        <f t="shared" si="63"/>
        <v>1</v>
      </c>
      <c r="BX44" s="60">
        <f t="shared" si="64"/>
        <v>1</v>
      </c>
      <c r="BY44" s="60">
        <f>IF($D44="Tabular",VLOOKUP($G44&amp;"-"&amp;BQ$3&amp;"-"&amp;"1",'Compr. Q. - Online Banking'!$C:$K,9,FALSE()),VLOOKUP($G44&amp;"-"&amp;BQ$3&amp;"-"&amp;"1",'Compr. Q. - Online Banking'!$C:$K,8,FALSE()))</f>
        <v>1</v>
      </c>
      <c r="BZ44" s="60">
        <f t="shared" si="65"/>
        <v>1</v>
      </c>
      <c r="CA44" s="60">
        <f t="shared" si="66"/>
        <v>1</v>
      </c>
      <c r="CB44" s="60">
        <f t="shared" si="67"/>
        <v>1</v>
      </c>
    </row>
    <row r="45" spans="1:80" ht="85" x14ac:dyDescent="0.2">
      <c r="A45" s="60" t="str">
        <f t="shared" si="34"/>
        <v>R_1pS8ux255lIi7mM-P1</v>
      </c>
      <c r="B45" s="60" t="s">
        <v>720</v>
      </c>
      <c r="C45" s="60" t="str">
        <f>VLOOKUP($B45,'raw data'!$A:$JI,268,FALSE())</f>
        <v>Tabular-G2</v>
      </c>
      <c r="D45" s="60" t="str">
        <f t="shared" si="35"/>
        <v>Tabular</v>
      </c>
      <c r="E45" s="60" t="str">
        <f t="shared" si="36"/>
        <v>G2</v>
      </c>
      <c r="F45" s="60" t="s">
        <v>534</v>
      </c>
      <c r="G45" s="60" t="str">
        <f t="shared" si="37"/>
        <v>G2</v>
      </c>
      <c r="H45" s="62">
        <f>VLOOKUP($B45&amp;"-"&amp;$F45,'dataset cleaned'!$A:$BK,H$2,FALSE())/60</f>
        <v>13.564083333333334</v>
      </c>
      <c r="I45" s="61" t="str">
        <f>VLOOKUP($B45&amp;"-"&amp;$F45,'dataset cleaned'!$A:$BK,$H$2-2+I$2*3,FALSE())</f>
        <v>Lack of mechanisms for authentication of app,Weak malware protection</v>
      </c>
      <c r="J45" s="60"/>
      <c r="K45" s="60">
        <f>IF(ISNUMBER(SEARCH(IF($D45="Tabular",VLOOKUP($G45&amp;"-"&amp;I$3&amp;"-"&amp;K$2,'Compr. Q. - Online Banking'!$C:$I,7,FALSE()),VLOOKUP($G45&amp;"-"&amp;I$3&amp;"-"&amp;K$2,'Compr. Q. - Online Banking'!$C:$I,5,FALSE())), I45)),1,0)</f>
        <v>1</v>
      </c>
      <c r="L45" s="60">
        <f>IF(ISNUMBER(SEARCH(IF($D45="Tabular",VLOOKUP($G45&amp;"-"&amp;I$3&amp;"-"&amp;L$2,'Compr. Q. - Online Banking'!$C:$I,7,FALSE()),VLOOKUP($G45&amp;"-"&amp;I$3&amp;"-"&amp;L$2,'Compr. Q. - Online Banking'!$C:$I,5,FALSE())), I45)),1,0)</f>
        <v>1</v>
      </c>
      <c r="M45" s="60">
        <f>IF(ISNUMBER(SEARCH(IF($D45="Tabular",VLOOKUP($G45&amp;"-"&amp;I$3&amp;"-"&amp;M$2,'Compr. Q. - Online Banking'!$C:$I,7,FALSE()),VLOOKUP($G45&amp;"-"&amp;I$3&amp;"-"&amp;M$2,'Compr. Q. - Online Banking'!$C:$I,5,FALSE())), I45)),1,0)</f>
        <v>0</v>
      </c>
      <c r="N45" s="60">
        <f>IF(ISNUMBER(SEARCH(IF($D45="Tabular",VLOOKUP($G45&amp;"-"&amp;I$3&amp;"-"&amp;N$2,'Compr. Q. - Online Banking'!$C:$I,7,FALSE()),VLOOKUP($G45&amp;"-"&amp;I$3&amp;"-"&amp;N$2,'Compr. Q. - Online Banking'!$C:$I,5,FALSE())), I45)),1,0)</f>
        <v>0</v>
      </c>
      <c r="O45" s="60">
        <f t="shared" si="38"/>
        <v>2</v>
      </c>
      <c r="P45" s="60">
        <f t="shared" si="39"/>
        <v>2</v>
      </c>
      <c r="Q45" s="60">
        <f>IF($D45="Tabular",VLOOKUP($G45&amp;"-"&amp;I$3&amp;"-"&amp;"1",'Compr. Q. - Online Banking'!$C:$K,9,FALSE()),VLOOKUP($G45&amp;"-"&amp;I$3&amp;"-"&amp;"1",'Compr. Q. - Online Banking'!$C:$K,8,FALSE()))</f>
        <v>2</v>
      </c>
      <c r="R45" s="60">
        <f t="shared" si="40"/>
        <v>1</v>
      </c>
      <c r="S45" s="60">
        <f t="shared" si="41"/>
        <v>1</v>
      </c>
      <c r="T45" s="60">
        <f t="shared" si="42"/>
        <v>1</v>
      </c>
      <c r="U45" s="60" t="str">
        <f>VLOOKUP($B45&amp;"-"&amp;$F45,'dataset cleaned'!$A:$BK,$H$2-2+U$2*3,FALSE())</f>
        <v>Unauthorized access to customer account via fake app,Unauthorized access to customer account via web application,Unauthorized transaction via web application</v>
      </c>
      <c r="V45" s="60"/>
      <c r="W45" s="60">
        <f>IF(ISNUMBER(SEARCH(IF($D45="Tabular",VLOOKUP($G45&amp;"-"&amp;U$3&amp;"-"&amp;W$2,'Compr. Q. - Online Banking'!$C:$I,7,FALSE()),VLOOKUP($G45&amp;"-"&amp;U$3&amp;"-"&amp;W$2,'Compr. Q. - Online Banking'!$C:$I,5,FALSE())), U45)),1,0)</f>
        <v>1</v>
      </c>
      <c r="X45" s="60">
        <f>IF(ISNUMBER(SEARCH(IF($D45="Tabular",VLOOKUP($G45&amp;"-"&amp;U$3&amp;"-"&amp;X$2,'Compr. Q. - Online Banking'!$C:$I,7,FALSE()),VLOOKUP($G45&amp;"-"&amp;U$3&amp;"-"&amp;X$2,'Compr. Q. - Online Banking'!$C:$I,5,FALSE())), U45)),1,0)</f>
        <v>1</v>
      </c>
      <c r="Y45" s="60">
        <f>IF(ISNUMBER(SEARCH(IF($D45="Tabular",VLOOKUP($G45&amp;"-"&amp;U$3&amp;"-"&amp;Y$2,'Compr. Q. - Online Banking'!$C:$I,7,FALSE()),VLOOKUP($G45&amp;"-"&amp;U$3&amp;"-"&amp;Y$2,'Compr. Q. - Online Banking'!$C:$I,5,FALSE())), U45)),1,0)</f>
        <v>1</v>
      </c>
      <c r="Z45" s="60">
        <f>IF(ISNUMBER(SEARCH(IF($D45="Tabular",VLOOKUP($G45&amp;"-"&amp;U$3&amp;"-"&amp;Z$2,'Compr. Q. - Online Banking'!$C:$I,7,FALSE()),VLOOKUP($G45&amp;"-"&amp;U$3&amp;"-"&amp;Z$2,'Compr. Q. - Online Banking'!$C:$I,5,FALSE())), U45)),1,0)</f>
        <v>0</v>
      </c>
      <c r="AA45" s="60">
        <f t="shared" si="43"/>
        <v>3</v>
      </c>
      <c r="AB45" s="60">
        <f t="shared" si="44"/>
        <v>3</v>
      </c>
      <c r="AC45" s="60">
        <f>IF($D45="Tabular",VLOOKUP($G45&amp;"-"&amp;U$3&amp;"-"&amp;"1",'Compr. Q. - Online Banking'!$C:$K,9,FALSE()),VLOOKUP($G45&amp;"-"&amp;U$3&amp;"-"&amp;"1",'Compr. Q. - Online Banking'!$C:$K,8,FALSE()))</f>
        <v>3</v>
      </c>
      <c r="AD45" s="60">
        <f t="shared" si="45"/>
        <v>1</v>
      </c>
      <c r="AE45" s="60">
        <f t="shared" si="46"/>
        <v>1</v>
      </c>
      <c r="AF45" s="60">
        <f t="shared" si="47"/>
        <v>1</v>
      </c>
      <c r="AG45" s="61" t="str">
        <f>VLOOKUP($B45&amp;"-"&amp;$F45,'dataset cleaned'!$A:$BK,$H$2-2+AG$2*3,FALSE())</f>
        <v>Fake banking app offered on application store leads to alteration of transaction data,Keylogger installed on customer's computer leads to sniffing customer credentials,Spear-phishing attack on customers leads to sniffing customer credentials</v>
      </c>
      <c r="AH45" s="60" t="s">
        <v>1179</v>
      </c>
      <c r="AI45" s="60">
        <f>IF(ISNUMBER(SEARCH(IF($D45="Tabular",VLOOKUP($G45&amp;"-"&amp;AG$3&amp;"-"&amp;AI$2,'Compr. Q. - Online Banking'!$C:$I,7,FALSE()),VLOOKUP($G45&amp;"-"&amp;AG$3&amp;"-"&amp;AI$2,'Compr. Q. - Online Banking'!$C:$I,5,FALSE())), AG45)),1,0)</f>
        <v>1</v>
      </c>
      <c r="AJ45" s="60">
        <f>IF(ISNUMBER(SEARCH(IF($D45="Tabular",VLOOKUP($G45&amp;"-"&amp;AG$3&amp;"-"&amp;AJ$2,'Compr. Q. - Online Banking'!$C:$I,7,FALSE()),VLOOKUP($G45&amp;"-"&amp;AG$3&amp;"-"&amp;AJ$2,'Compr. Q. - Online Banking'!$C:$I,5,FALSE())), AG45)),1,0)</f>
        <v>1</v>
      </c>
      <c r="AK45" s="60">
        <f>IF(ISNUMBER(SEARCH(IF($D45="Tabular",VLOOKUP($G45&amp;"-"&amp;AG$3&amp;"-"&amp;AK$2,'Compr. Q. - Online Banking'!$C:$I,7,FALSE()),VLOOKUP($G45&amp;"-"&amp;AG$3&amp;"-"&amp;AK$2,'Compr. Q. - Online Banking'!$C:$I,5,FALSE())), AG45)),1,0)</f>
        <v>0</v>
      </c>
      <c r="AL45" s="60">
        <f>IF(ISNUMBER(SEARCH(IF($D45="Tabular",VLOOKUP($G45&amp;"-"&amp;AG$3&amp;"-"&amp;AL$2,'Compr. Q. - Online Banking'!$C:$I,7,FALSE()),VLOOKUP($G45&amp;"-"&amp;AG$3&amp;"-"&amp;AL$2,'Compr. Q. - Online Banking'!$C:$I,5,FALSE())), AG45)),1,0)</f>
        <v>0</v>
      </c>
      <c r="AM45" s="60">
        <f t="shared" si="48"/>
        <v>2</v>
      </c>
      <c r="AN45" s="60">
        <f t="shared" si="49"/>
        <v>3</v>
      </c>
      <c r="AO45" s="60">
        <f>IF($D45="Tabular",VLOOKUP($G45&amp;"-"&amp;AG$3&amp;"-"&amp;"1",'Compr. Q. - Online Banking'!$C:$K,9,FALSE()),VLOOKUP($G45&amp;"-"&amp;AG$3&amp;"-"&amp;"1",'Compr. Q. - Online Banking'!$C:$K,8,FALSE()))</f>
        <v>3</v>
      </c>
      <c r="AP45" s="60">
        <f t="shared" si="50"/>
        <v>0.66666666666666663</v>
      </c>
      <c r="AQ45" s="60">
        <f t="shared" si="51"/>
        <v>0.66666666666666663</v>
      </c>
      <c r="AR45" s="60">
        <f t="shared" si="52"/>
        <v>0.66666666666666663</v>
      </c>
      <c r="AS45" s="61" t="str">
        <f>VLOOKUP($B45&amp;"-"&amp;$F45,'dataset cleaned'!$A:$BK,$H$2-2+AS$2*3,FALSE())</f>
        <v>Cyber criminal,Hacker</v>
      </c>
      <c r="AT45" s="60"/>
      <c r="AU45" s="60">
        <f>IF(ISNUMBER(SEARCH(IF($D45="Tabular",VLOOKUP($G45&amp;"-"&amp;AS$3&amp;"-"&amp;AU$2,'Compr. Q. - Online Banking'!$C:$I,7,FALSE()),VLOOKUP($G45&amp;"-"&amp;AS$3&amp;"-"&amp;AU$2,'Compr. Q. - Online Banking'!$C:$I,5,FALSE())), AS45)),1,0)</f>
        <v>1</v>
      </c>
      <c r="AV45" s="60">
        <f>IF(ISNUMBER(SEARCH(IF($D45="Tabular",VLOOKUP($G45&amp;"-"&amp;AS$3&amp;"-"&amp;AV$2,'Compr. Q. - Online Banking'!$C:$I,7,FALSE()),VLOOKUP($G45&amp;"-"&amp;AS$3&amp;"-"&amp;AV$2,'Compr. Q. - Online Banking'!$C:$I,5,FALSE())), AS45)),1,0)</f>
        <v>1</v>
      </c>
      <c r="AW45" s="60">
        <f>IF(ISNUMBER(SEARCH(IF($D45="Tabular",VLOOKUP($G45&amp;"-"&amp;AS$3&amp;"-"&amp;AW$2,'Compr. Q. - Online Banking'!$C:$I,7,FALSE()),VLOOKUP($G45&amp;"-"&amp;AS$3&amp;"-"&amp;AW$2,'Compr. Q. - Online Banking'!$C:$I,5,FALSE())), AS45)),1,0)</f>
        <v>0</v>
      </c>
      <c r="AX45" s="60">
        <f>IF(ISNUMBER(SEARCH(IF($D45="Tabular",VLOOKUP($G45&amp;"-"&amp;AS$3&amp;"-"&amp;AX$2,'Compr. Q. - Online Banking'!$C:$I,7,FALSE()),VLOOKUP($G45&amp;"-"&amp;AS$3&amp;"-"&amp;AX$2,'Compr. Q. - Online Banking'!$C:$I,5,FALSE())), AS45)),1,0)</f>
        <v>0</v>
      </c>
      <c r="AY45" s="60">
        <f t="shared" si="53"/>
        <v>2</v>
      </c>
      <c r="AZ45" s="60">
        <f t="shared" si="54"/>
        <v>2</v>
      </c>
      <c r="BA45" s="60">
        <f>IF($D45="Tabular",VLOOKUP($G45&amp;"-"&amp;AS$3&amp;"-"&amp;"1",'Compr. Q. - Online Banking'!$C:$K,9,FALSE()),VLOOKUP($G45&amp;"-"&amp;AS$3&amp;"-"&amp;"1",'Compr. Q. - Online Banking'!$C:$K,8,FALSE()))</f>
        <v>2</v>
      </c>
      <c r="BB45" s="60">
        <f t="shared" si="55"/>
        <v>1</v>
      </c>
      <c r="BC45" s="60">
        <f t="shared" si="56"/>
        <v>1</v>
      </c>
      <c r="BD45" s="60">
        <f t="shared" si="57"/>
        <v>1</v>
      </c>
      <c r="BE45" s="60" t="str">
        <f>VLOOKUP($B45&amp;"-"&amp;$F45,'dataset cleaned'!$A:$BK,$H$2-2+BE$2*3,FALSE())</f>
        <v>Minor</v>
      </c>
      <c r="BF45" s="60"/>
      <c r="BG45" s="60">
        <f>IF(ISNUMBER(SEARCH(IF($D45="Tabular",VLOOKUP($G45&amp;"-"&amp;BE$3&amp;"-"&amp;BG$2,'Compr. Q. - Online Banking'!$C:$I,7,FALSE()),VLOOKUP($G45&amp;"-"&amp;BE$3&amp;"-"&amp;BG$2,'Compr. Q. - Online Banking'!$C:$I,5,FALSE())), BE45)),1,0)</f>
        <v>0</v>
      </c>
      <c r="BH45" s="60">
        <f>IF(ISNUMBER(SEARCH(IF($D45="Tabular",VLOOKUP($G45&amp;"-"&amp;BE$3&amp;"-"&amp;BH$2,'Compr. Q. - Online Banking'!$C:$I,7,FALSE()),VLOOKUP($G45&amp;"-"&amp;BE$3&amp;"-"&amp;BH$2,'Compr. Q. - Online Banking'!$C:$I,5,FALSE())), BE45)),1,0)</f>
        <v>0</v>
      </c>
      <c r="BI45" s="60">
        <f>IF(ISNUMBER(SEARCH(IF($D45="Tabular",VLOOKUP($G45&amp;"-"&amp;BE$3&amp;"-"&amp;BI$2,'Compr. Q. - Online Banking'!$C:$I,7,FALSE()),VLOOKUP($G45&amp;"-"&amp;BE$3&amp;"-"&amp;BI$2,'Compr. Q. - Online Banking'!$C:$I,5,FALSE())), BE45)),1,0)</f>
        <v>0</v>
      </c>
      <c r="BJ45" s="60">
        <f>IF(ISNUMBER(SEARCH(IF($D45="Tabular",VLOOKUP($G45&amp;"-"&amp;BE$3&amp;"-"&amp;BJ$2,'Compr. Q. - Online Banking'!$C:$I,7,FALSE()),VLOOKUP($G45&amp;"-"&amp;BE$3&amp;"-"&amp;BJ$2,'Compr. Q. - Online Banking'!$C:$I,5,FALSE())), BE45)),1,0)</f>
        <v>0</v>
      </c>
      <c r="BK45" s="60">
        <f t="shared" si="58"/>
        <v>0</v>
      </c>
      <c r="BL45" s="60">
        <f t="shared" si="59"/>
        <v>1</v>
      </c>
      <c r="BM45" s="60">
        <f>IF($D45="Tabular",VLOOKUP($G45&amp;"-"&amp;BE$3&amp;"-"&amp;"1",'Compr. Q. - Online Banking'!$C:$K,9,FALSE()),VLOOKUP($G45&amp;"-"&amp;BE$3&amp;"-"&amp;"1",'Compr. Q. - Online Banking'!$C:$K,8,FALSE()))</f>
        <v>1</v>
      </c>
      <c r="BN45" s="60">
        <f t="shared" si="60"/>
        <v>0</v>
      </c>
      <c r="BO45" s="60">
        <f t="shared" si="61"/>
        <v>0</v>
      </c>
      <c r="BP45" s="60">
        <f t="shared" si="62"/>
        <v>0</v>
      </c>
      <c r="BQ45" s="61" t="str">
        <f>VLOOKUP($B45&amp;"-"&amp;$F45,'dataset cleaned'!$A:$BK,$H$2-2+BQ$2*3,FALSE())</f>
        <v>Insufficient resilience,Poor security awareness,Use of web application,Weak malware protection</v>
      </c>
      <c r="BR45" s="60"/>
      <c r="BS45" s="60">
        <f>IF(ISNUMBER(SEARCH(IF($D45="Tabular",VLOOKUP($G45&amp;"-"&amp;BQ$3&amp;"-"&amp;BS$2,'Compr. Q. - Online Banking'!$C:$I,7,FALSE()),VLOOKUP($G45&amp;"-"&amp;BQ$3&amp;"-"&amp;BS$2,'Compr. Q. - Online Banking'!$C:$I,5,FALSE())), BQ45)),1,0)</f>
        <v>1</v>
      </c>
      <c r="BT45" s="60">
        <f>IF(ISNUMBER(SEARCH(IF($D45="Tabular",VLOOKUP($G45&amp;"-"&amp;BQ$3&amp;"-"&amp;BT$2,'Compr. Q. - Online Banking'!$C:$I,7,FALSE()),VLOOKUP($G45&amp;"-"&amp;BQ$3&amp;"-"&amp;BT$2,'Compr. Q. - Online Banking'!$C:$I,5,FALSE())), BQ45)),1,0)</f>
        <v>1</v>
      </c>
      <c r="BU45" s="60">
        <f>IF(ISNUMBER(SEARCH(IF($D45="Tabular",VLOOKUP($G45&amp;"-"&amp;BQ$3&amp;"-"&amp;BU$2,'Compr. Q. - Online Banking'!$C:$I,7,FALSE()),VLOOKUP($G45&amp;"-"&amp;BQ$3&amp;"-"&amp;BU$2,'Compr. Q. - Online Banking'!$C:$I,5,FALSE())), BQ45)),1,0)</f>
        <v>1</v>
      </c>
      <c r="BV45" s="60">
        <f>IF(ISNUMBER(SEARCH(IF($D45="Tabular",VLOOKUP($G45&amp;"-"&amp;BQ$3&amp;"-"&amp;BV$2,'Compr. Q. - Online Banking'!$C:$I,7,FALSE()),VLOOKUP($G45&amp;"-"&amp;BQ$3&amp;"-"&amp;BV$2,'Compr. Q. - Online Banking'!$C:$I,5,FALSE())), BQ45)),1,0)</f>
        <v>1</v>
      </c>
      <c r="BW45" s="60">
        <f t="shared" si="63"/>
        <v>4</v>
      </c>
      <c r="BX45" s="60">
        <f t="shared" si="64"/>
        <v>4</v>
      </c>
      <c r="BY45" s="60">
        <f>IF($D45="Tabular",VLOOKUP($G45&amp;"-"&amp;BQ$3&amp;"-"&amp;"1",'Compr. Q. - Online Banking'!$C:$K,9,FALSE()),VLOOKUP($G45&amp;"-"&amp;BQ$3&amp;"-"&amp;"1",'Compr. Q. - Online Banking'!$C:$K,8,FALSE()))</f>
        <v>4</v>
      </c>
      <c r="BZ45" s="60">
        <f t="shared" si="65"/>
        <v>1</v>
      </c>
      <c r="CA45" s="60">
        <f t="shared" si="66"/>
        <v>1</v>
      </c>
      <c r="CB45" s="60">
        <f t="shared" si="67"/>
        <v>1</v>
      </c>
    </row>
    <row r="46" spans="1:80" ht="51" x14ac:dyDescent="0.2">
      <c r="A46" s="60" t="str">
        <f t="shared" si="34"/>
        <v>R_u9N76IvtzR5J3jz-P2</v>
      </c>
      <c r="B46" s="60" t="s">
        <v>922</v>
      </c>
      <c r="C46" s="60" t="str">
        <f>VLOOKUP($B46,'raw data'!$A:$JI,268,FALSE())</f>
        <v>CORAS-G2</v>
      </c>
      <c r="D46" s="60" t="str">
        <f t="shared" si="35"/>
        <v>CORAS</v>
      </c>
      <c r="E46" s="60" t="str">
        <f t="shared" si="36"/>
        <v>G2</v>
      </c>
      <c r="F46" s="60" t="s">
        <v>536</v>
      </c>
      <c r="G46" s="60" t="str">
        <f t="shared" si="37"/>
        <v>G1</v>
      </c>
      <c r="H46" s="62">
        <f>VLOOKUP($B46&amp;"-"&amp;$F46,'dataset cleaned'!$A:$BK,H$2,FALSE())/60</f>
        <v>15.698566666666666</v>
      </c>
      <c r="I46" s="61" t="str">
        <f>VLOOKUP($B46&amp;"-"&amp;$F46,'dataset cleaned'!$A:$BK,$H$2-2+I$2*3,FALSE())</f>
        <v>Minor</v>
      </c>
      <c r="J46" s="60"/>
      <c r="K46" s="60">
        <f>IF(ISNUMBER(SEARCH(IF($D46="Tabular",VLOOKUP($G46&amp;"-"&amp;I$3&amp;"-"&amp;K$2,'Compr. Q. - Online Banking'!$C:$I,7,FALSE()),VLOOKUP($G46&amp;"-"&amp;I$3&amp;"-"&amp;K$2,'Compr. Q. - Online Banking'!$C:$I,5,FALSE())), I46)),1,0)</f>
        <v>1</v>
      </c>
      <c r="L46" s="60">
        <f>IF(ISNUMBER(SEARCH(IF($D46="Tabular",VLOOKUP($G46&amp;"-"&amp;I$3&amp;"-"&amp;L$2,'Compr. Q. - Online Banking'!$C:$I,7,FALSE()),VLOOKUP($G46&amp;"-"&amp;I$3&amp;"-"&amp;L$2,'Compr. Q. - Online Banking'!$C:$I,5,FALSE())), I46)),1,0)</f>
        <v>0</v>
      </c>
      <c r="M46" s="60">
        <f>IF(ISNUMBER(SEARCH(IF($D46="Tabular",VLOOKUP($G46&amp;"-"&amp;I$3&amp;"-"&amp;M$2,'Compr. Q. - Online Banking'!$C:$I,7,FALSE()),VLOOKUP($G46&amp;"-"&amp;I$3&amp;"-"&amp;M$2,'Compr. Q. - Online Banking'!$C:$I,5,FALSE())), I46)),1,0)</f>
        <v>0</v>
      </c>
      <c r="N46" s="60">
        <f>IF(ISNUMBER(SEARCH(IF($D46="Tabular",VLOOKUP($G46&amp;"-"&amp;I$3&amp;"-"&amp;N$2,'Compr. Q. - Online Banking'!$C:$I,7,FALSE()),VLOOKUP($G46&amp;"-"&amp;I$3&amp;"-"&amp;N$2,'Compr. Q. - Online Banking'!$C:$I,5,FALSE())), I46)),1,0)</f>
        <v>0</v>
      </c>
      <c r="O46" s="60">
        <f t="shared" si="38"/>
        <v>1</v>
      </c>
      <c r="P46" s="60">
        <f t="shared" si="39"/>
        <v>1</v>
      </c>
      <c r="Q46" s="60">
        <f>IF($D46="Tabular",VLOOKUP($G46&amp;"-"&amp;I$3&amp;"-"&amp;"1",'Compr. Q. - Online Banking'!$C:$K,9,FALSE()),VLOOKUP($G46&amp;"-"&amp;I$3&amp;"-"&amp;"1",'Compr. Q. - Online Banking'!$C:$K,8,FALSE()))</f>
        <v>1</v>
      </c>
      <c r="R46" s="60">
        <f t="shared" si="40"/>
        <v>1</v>
      </c>
      <c r="S46" s="60">
        <f t="shared" si="41"/>
        <v>1</v>
      </c>
      <c r="T46" s="60">
        <f t="shared" si="42"/>
        <v>1</v>
      </c>
      <c r="U46" s="60" t="str">
        <f>VLOOKUP($B46&amp;"-"&amp;$F46,'dataset cleaned'!$A:$BK,$H$2-2+U$2*3,FALSE())</f>
        <v>Availability of service,Confidentiality of customer data</v>
      </c>
      <c r="V46" s="60" t="s">
        <v>1133</v>
      </c>
      <c r="W46" s="60">
        <f>IF(ISNUMBER(SEARCH(IF($D46="Tabular",VLOOKUP($G46&amp;"-"&amp;U$3&amp;"-"&amp;W$2,'Compr. Q. - Online Banking'!$C:$I,7,FALSE()),VLOOKUP($G46&amp;"-"&amp;U$3&amp;"-"&amp;W$2,'Compr. Q. - Online Banking'!$C:$I,5,FALSE())), U46)),1,0)</f>
        <v>0</v>
      </c>
      <c r="X46" s="60">
        <f>IF(ISNUMBER(SEARCH(IF($D46="Tabular",VLOOKUP($G46&amp;"-"&amp;U$3&amp;"-"&amp;X$2,'Compr. Q. - Online Banking'!$C:$I,7,FALSE()),VLOOKUP($G46&amp;"-"&amp;U$3&amp;"-"&amp;X$2,'Compr. Q. - Online Banking'!$C:$I,5,FALSE())), U46)),1,0)</f>
        <v>1</v>
      </c>
      <c r="Y46" s="60">
        <f>IF(ISNUMBER(SEARCH(IF($D46="Tabular",VLOOKUP($G46&amp;"-"&amp;U$3&amp;"-"&amp;Y$2,'Compr. Q. - Online Banking'!$C:$I,7,FALSE()),VLOOKUP($G46&amp;"-"&amp;U$3&amp;"-"&amp;Y$2,'Compr. Q. - Online Banking'!$C:$I,5,FALSE())), U46)),1,0)</f>
        <v>0</v>
      </c>
      <c r="Z46" s="60">
        <f>IF(ISNUMBER(SEARCH(IF($D46="Tabular",VLOOKUP($G46&amp;"-"&amp;U$3&amp;"-"&amp;Z$2,'Compr. Q. - Online Banking'!$C:$I,7,FALSE()),VLOOKUP($G46&amp;"-"&amp;U$3&amp;"-"&amp;Z$2,'Compr. Q. - Online Banking'!$C:$I,5,FALSE())), U46)),1,0)</f>
        <v>0</v>
      </c>
      <c r="AA46" s="60">
        <f t="shared" si="43"/>
        <v>1</v>
      </c>
      <c r="AB46" s="60">
        <f t="shared" si="44"/>
        <v>2</v>
      </c>
      <c r="AC46" s="60">
        <f>IF($D46="Tabular",VLOOKUP($G46&amp;"-"&amp;U$3&amp;"-"&amp;"1",'Compr. Q. - Online Banking'!$C:$K,9,FALSE()),VLOOKUP($G46&amp;"-"&amp;U$3&amp;"-"&amp;"1",'Compr. Q. - Online Banking'!$C:$K,8,FALSE()))</f>
        <v>2</v>
      </c>
      <c r="AD46" s="60">
        <f t="shared" si="45"/>
        <v>0.5</v>
      </c>
      <c r="AE46" s="60">
        <f t="shared" si="46"/>
        <v>0.5</v>
      </c>
      <c r="AF46" s="60">
        <f t="shared" si="47"/>
        <v>0.5</v>
      </c>
      <c r="AG46" s="61" t="str">
        <f>VLOOKUP($B46&amp;"-"&amp;$F46,'dataset cleaned'!$A:$BK,$H$2-2+AG$2*3,FALSE())</f>
        <v>Regularly inform customers about security best practices,Strengthen verification and validation procedures</v>
      </c>
      <c r="AH46" s="60" t="s">
        <v>1141</v>
      </c>
      <c r="AI46" s="60">
        <f>IF(ISNUMBER(SEARCH(IF($D46="Tabular",VLOOKUP($G46&amp;"-"&amp;AG$3&amp;"-"&amp;AI$2,'Compr. Q. - Online Banking'!$C:$I,7,FALSE()),VLOOKUP($G46&amp;"-"&amp;AG$3&amp;"-"&amp;AI$2,'Compr. Q. - Online Banking'!$C:$I,5,FALSE())), AG46)),1,0)</f>
        <v>1</v>
      </c>
      <c r="AJ46" s="60">
        <f>IF(ISNUMBER(SEARCH(IF($D46="Tabular",VLOOKUP($G46&amp;"-"&amp;AG$3&amp;"-"&amp;AJ$2,'Compr. Q. - Online Banking'!$C:$I,7,FALSE()),VLOOKUP($G46&amp;"-"&amp;AG$3&amp;"-"&amp;AJ$2,'Compr. Q. - Online Banking'!$C:$I,5,FALSE())), AG46)),1,0)</f>
        <v>0</v>
      </c>
      <c r="AK46" s="60">
        <f>IF(ISNUMBER(SEARCH(IF($D46="Tabular",VLOOKUP($G46&amp;"-"&amp;AG$3&amp;"-"&amp;AK$2,'Compr. Q. - Online Banking'!$C:$I,7,FALSE()),VLOOKUP($G46&amp;"-"&amp;AG$3&amp;"-"&amp;AK$2,'Compr. Q. - Online Banking'!$C:$I,5,FALSE())), AG46)),1,0)</f>
        <v>0</v>
      </c>
      <c r="AL46" s="60">
        <f>IF(ISNUMBER(SEARCH(IF($D46="Tabular",VLOOKUP($G46&amp;"-"&amp;AG$3&amp;"-"&amp;AL$2,'Compr. Q. - Online Banking'!$C:$I,7,FALSE()),VLOOKUP($G46&amp;"-"&amp;AG$3&amp;"-"&amp;AL$2,'Compr. Q. - Online Banking'!$C:$I,5,FALSE())), AG46)),1,0)</f>
        <v>0</v>
      </c>
      <c r="AM46" s="60">
        <f t="shared" si="48"/>
        <v>1</v>
      </c>
      <c r="AN46" s="60">
        <f t="shared" si="49"/>
        <v>2</v>
      </c>
      <c r="AO46" s="60">
        <f>IF($D46="Tabular",VLOOKUP($G46&amp;"-"&amp;AG$3&amp;"-"&amp;"1",'Compr. Q. - Online Banking'!$C:$K,9,FALSE()),VLOOKUP($G46&amp;"-"&amp;AG$3&amp;"-"&amp;"1",'Compr. Q. - Online Banking'!$C:$K,8,FALSE()))</f>
        <v>3</v>
      </c>
      <c r="AP46" s="60">
        <f t="shared" si="50"/>
        <v>0.5</v>
      </c>
      <c r="AQ46" s="60">
        <f t="shared" si="51"/>
        <v>0.33333333333333331</v>
      </c>
      <c r="AR46" s="60">
        <f t="shared" si="52"/>
        <v>0.4</v>
      </c>
      <c r="AS46" s="60" t="str">
        <f>VLOOKUP($B46&amp;"-"&amp;$F46,'dataset cleaned'!$A:$BK,$H$2-2+AS$2*3,FALSE())</f>
        <v>Severe</v>
      </c>
      <c r="AT46" s="60"/>
      <c r="AU46" s="60">
        <f>IF(ISNUMBER(SEARCH(IF($D46="Tabular",VLOOKUP($G46&amp;"-"&amp;AS$3&amp;"-"&amp;AU$2,'Compr. Q. - Online Banking'!$C:$I,7,FALSE()),VLOOKUP($G46&amp;"-"&amp;AS$3&amp;"-"&amp;AU$2,'Compr. Q. - Online Banking'!$C:$I,5,FALSE())), AS46)),1,0)</f>
        <v>1</v>
      </c>
      <c r="AV46" s="60">
        <f>IF(ISNUMBER(SEARCH(IF($D46="Tabular",VLOOKUP($G46&amp;"-"&amp;AS$3&amp;"-"&amp;AV$2,'Compr. Q. - Online Banking'!$C:$I,7,FALSE()),VLOOKUP($G46&amp;"-"&amp;AS$3&amp;"-"&amp;AV$2,'Compr. Q. - Online Banking'!$C:$I,5,FALSE())), AS46)),1,0)</f>
        <v>0</v>
      </c>
      <c r="AW46" s="60">
        <f>IF(ISNUMBER(SEARCH(IF($D46="Tabular",VLOOKUP($G46&amp;"-"&amp;AS$3&amp;"-"&amp;AW$2,'Compr. Q. - Online Banking'!$C:$I,7,FALSE()),VLOOKUP($G46&amp;"-"&amp;AS$3&amp;"-"&amp;AW$2,'Compr. Q. - Online Banking'!$C:$I,5,FALSE())), AS46)),1,0)</f>
        <v>0</v>
      </c>
      <c r="AX46" s="60">
        <f>IF(ISNUMBER(SEARCH(IF($D46="Tabular",VLOOKUP($G46&amp;"-"&amp;AS$3&amp;"-"&amp;AX$2,'Compr. Q. - Online Banking'!$C:$I,7,FALSE()),VLOOKUP($G46&amp;"-"&amp;AS$3&amp;"-"&amp;AX$2,'Compr. Q. - Online Banking'!$C:$I,5,FALSE())), AS46)),1,0)</f>
        <v>0</v>
      </c>
      <c r="AY46" s="60">
        <f t="shared" si="53"/>
        <v>1</v>
      </c>
      <c r="AZ46" s="60">
        <f t="shared" si="54"/>
        <v>1</v>
      </c>
      <c r="BA46" s="60">
        <f>IF($D46="Tabular",VLOOKUP($G46&amp;"-"&amp;AS$3&amp;"-"&amp;"1",'Compr. Q. - Online Banking'!$C:$K,9,FALSE()),VLOOKUP($G46&amp;"-"&amp;AS$3&amp;"-"&amp;"1",'Compr. Q. - Online Banking'!$C:$K,8,FALSE()))</f>
        <v>1</v>
      </c>
      <c r="BB46" s="60">
        <f t="shared" si="55"/>
        <v>1</v>
      </c>
      <c r="BC46" s="60">
        <f t="shared" si="56"/>
        <v>1</v>
      </c>
      <c r="BD46" s="60">
        <f t="shared" si="57"/>
        <v>1</v>
      </c>
      <c r="BE46" s="61" t="str">
        <f>VLOOKUP($B46&amp;"-"&amp;$F46,'dataset cleaned'!$A:$BK,$H$2-2+BE$2*3,FALSE())</f>
        <v>Unauthorized transaction via Poste App,Unauthorized transaction via web application,Web-application goes down</v>
      </c>
      <c r="BF46" s="61" t="s">
        <v>1146</v>
      </c>
      <c r="BG46" s="60">
        <f>IF(ISNUMBER(SEARCH(IF($D46="Tabular",VLOOKUP($G46&amp;"-"&amp;BE$3&amp;"-"&amp;BG$2,'Compr. Q. - Online Banking'!$C:$I,7,FALSE()),VLOOKUP($G46&amp;"-"&amp;BE$3&amp;"-"&amp;BG$2,'Compr. Q. - Online Banking'!$C:$I,5,FALSE())), BE46)),1,0)</f>
        <v>1</v>
      </c>
      <c r="BH46" s="60">
        <f>IF(ISNUMBER(SEARCH(IF($D46="Tabular",VLOOKUP($G46&amp;"-"&amp;BE$3&amp;"-"&amp;BH$2,'Compr. Q. - Online Banking'!$C:$I,7,FALSE()),VLOOKUP($G46&amp;"-"&amp;BE$3&amp;"-"&amp;BH$2,'Compr. Q. - Online Banking'!$C:$I,5,FALSE())), BE46)),1,0)</f>
        <v>0</v>
      </c>
      <c r="BI46" s="60">
        <f>IF(ISNUMBER(SEARCH(IF($D46="Tabular",VLOOKUP($G46&amp;"-"&amp;BE$3&amp;"-"&amp;BI$2,'Compr. Q. - Online Banking'!$C:$I,7,FALSE()),VLOOKUP($G46&amp;"-"&amp;BE$3&amp;"-"&amp;BI$2,'Compr. Q. - Online Banking'!$C:$I,5,FALSE())), BE46)),1,0)</f>
        <v>0</v>
      </c>
      <c r="BJ46" s="60">
        <f>IF(ISNUMBER(SEARCH(IF($D46="Tabular",VLOOKUP($G46&amp;"-"&amp;BE$3&amp;"-"&amp;BJ$2,'Compr. Q. - Online Banking'!$C:$I,7,FALSE()),VLOOKUP($G46&amp;"-"&amp;BE$3&amp;"-"&amp;BJ$2,'Compr. Q. - Online Banking'!$C:$I,5,FALSE())), BE46)),1,0)</f>
        <v>0</v>
      </c>
      <c r="BK46" s="60">
        <f t="shared" si="58"/>
        <v>1</v>
      </c>
      <c r="BL46" s="60">
        <f t="shared" si="59"/>
        <v>3</v>
      </c>
      <c r="BM46" s="60">
        <f>IF($D46="Tabular",VLOOKUP($G46&amp;"-"&amp;BE$3&amp;"-"&amp;"1",'Compr. Q. - Online Banking'!$C:$K,9,FALSE()),VLOOKUP($G46&amp;"-"&amp;BE$3&amp;"-"&amp;"1",'Compr. Q. - Online Banking'!$C:$K,8,FALSE()))</f>
        <v>2</v>
      </c>
      <c r="BN46" s="60">
        <f t="shared" si="60"/>
        <v>0.33333333333333331</v>
      </c>
      <c r="BO46" s="60">
        <f t="shared" si="61"/>
        <v>0.5</v>
      </c>
      <c r="BP46" s="60">
        <f t="shared" si="62"/>
        <v>0.4</v>
      </c>
      <c r="BQ46" s="61" t="str">
        <f>VLOOKUP($B46&amp;"-"&amp;$F46,'dataset cleaned'!$A:$BK,$H$2-2+BQ$2*3,FALSE())</f>
        <v>Minor</v>
      </c>
      <c r="BR46" s="60"/>
      <c r="BS46" s="60">
        <f>IF(ISNUMBER(SEARCH(IF($D46="Tabular",VLOOKUP($G46&amp;"-"&amp;BQ$3&amp;"-"&amp;BS$2,'Compr. Q. - Online Banking'!$C:$I,7,FALSE()),VLOOKUP($G46&amp;"-"&amp;BQ$3&amp;"-"&amp;BS$2,'Compr. Q. - Online Banking'!$C:$I,5,FALSE())), BQ46)),1,0)</f>
        <v>1</v>
      </c>
      <c r="BT46" s="60">
        <f>IF(ISNUMBER(SEARCH(IF($D46="Tabular",VLOOKUP($G46&amp;"-"&amp;BQ$3&amp;"-"&amp;BT$2,'Compr. Q. - Online Banking'!$C:$I,7,FALSE()),VLOOKUP($G46&amp;"-"&amp;BQ$3&amp;"-"&amp;BT$2,'Compr. Q. - Online Banking'!$C:$I,5,FALSE())), BQ46)),1,0)</f>
        <v>0</v>
      </c>
      <c r="BU46" s="60">
        <f>IF(ISNUMBER(SEARCH(IF($D46="Tabular",VLOOKUP($G46&amp;"-"&amp;BQ$3&amp;"-"&amp;BU$2,'Compr. Q. - Online Banking'!$C:$I,7,FALSE()),VLOOKUP($G46&amp;"-"&amp;BQ$3&amp;"-"&amp;BU$2,'Compr. Q. - Online Banking'!$C:$I,5,FALSE())), BQ46)),1,0)</f>
        <v>0</v>
      </c>
      <c r="BV46" s="60">
        <f>IF(ISNUMBER(SEARCH(IF($D46="Tabular",VLOOKUP($G46&amp;"-"&amp;BQ$3&amp;"-"&amp;BV$2,'Compr. Q. - Online Banking'!$C:$I,7,FALSE()),VLOOKUP($G46&amp;"-"&amp;BQ$3&amp;"-"&amp;BV$2,'Compr. Q. - Online Banking'!$C:$I,5,FALSE())), BQ46)),1,0)</f>
        <v>0</v>
      </c>
      <c r="BW46" s="60">
        <f t="shared" si="63"/>
        <v>1</v>
      </c>
      <c r="BX46" s="60">
        <f t="shared" si="64"/>
        <v>1</v>
      </c>
      <c r="BY46" s="60">
        <f>IF($D46="Tabular",VLOOKUP($G46&amp;"-"&amp;BQ$3&amp;"-"&amp;"1",'Compr. Q. - Online Banking'!$C:$K,9,FALSE()),VLOOKUP($G46&amp;"-"&amp;BQ$3&amp;"-"&amp;"1",'Compr. Q. - Online Banking'!$C:$K,8,FALSE()))</f>
        <v>1</v>
      </c>
      <c r="BZ46" s="60">
        <f t="shared" si="65"/>
        <v>1</v>
      </c>
      <c r="CA46" s="60">
        <f t="shared" si="66"/>
        <v>1</v>
      </c>
      <c r="CB46" s="60">
        <f t="shared" si="67"/>
        <v>1</v>
      </c>
    </row>
    <row r="47" spans="1:80" ht="68" x14ac:dyDescent="0.2">
      <c r="A47" s="60" t="str">
        <f t="shared" si="34"/>
        <v>R_3MPuGkPudSdqO6Q-P2</v>
      </c>
      <c r="B47" s="60" t="s">
        <v>798</v>
      </c>
      <c r="C47" s="60" t="str">
        <f>VLOOKUP($B47,'raw data'!$A:$JI,268,FALSE())</f>
        <v>CORAS-G2</v>
      </c>
      <c r="D47" s="60" t="str">
        <f t="shared" si="35"/>
        <v>CORAS</v>
      </c>
      <c r="E47" s="60" t="str">
        <f t="shared" si="36"/>
        <v>G2</v>
      </c>
      <c r="F47" s="60" t="s">
        <v>536</v>
      </c>
      <c r="G47" s="60" t="str">
        <f t="shared" si="37"/>
        <v>G1</v>
      </c>
      <c r="H47" s="62">
        <f>VLOOKUP($B47&amp;"-"&amp;$F47,'dataset cleaned'!$A:$BK,H$2,FALSE())/60</f>
        <v>6.7944499999999994</v>
      </c>
      <c r="I47" s="61" t="str">
        <f>VLOOKUP($B47&amp;"-"&amp;$F47,'dataset cleaned'!$A:$BK,$H$2-2+I$2*3,FALSE())</f>
        <v>Minor</v>
      </c>
      <c r="J47" s="60"/>
      <c r="K47" s="60">
        <f>IF(ISNUMBER(SEARCH(IF($D47="Tabular",VLOOKUP($G47&amp;"-"&amp;I$3&amp;"-"&amp;K$2,'Compr. Q. - Online Banking'!$C:$I,7,FALSE()),VLOOKUP($G47&amp;"-"&amp;I$3&amp;"-"&amp;K$2,'Compr. Q. - Online Banking'!$C:$I,5,FALSE())), I47)),1,0)</f>
        <v>1</v>
      </c>
      <c r="L47" s="60">
        <f>IF(ISNUMBER(SEARCH(IF($D47="Tabular",VLOOKUP($G47&amp;"-"&amp;I$3&amp;"-"&amp;L$2,'Compr. Q. - Online Banking'!$C:$I,7,FALSE()),VLOOKUP($G47&amp;"-"&amp;I$3&amp;"-"&amp;L$2,'Compr. Q. - Online Banking'!$C:$I,5,FALSE())), I47)),1,0)</f>
        <v>0</v>
      </c>
      <c r="M47" s="60">
        <f>IF(ISNUMBER(SEARCH(IF($D47="Tabular",VLOOKUP($G47&amp;"-"&amp;I$3&amp;"-"&amp;M$2,'Compr. Q. - Online Banking'!$C:$I,7,FALSE()),VLOOKUP($G47&amp;"-"&amp;I$3&amp;"-"&amp;M$2,'Compr. Q. - Online Banking'!$C:$I,5,FALSE())), I47)),1,0)</f>
        <v>0</v>
      </c>
      <c r="N47" s="60">
        <f>IF(ISNUMBER(SEARCH(IF($D47="Tabular",VLOOKUP($G47&amp;"-"&amp;I$3&amp;"-"&amp;N$2,'Compr. Q. - Online Banking'!$C:$I,7,FALSE()),VLOOKUP($G47&amp;"-"&amp;I$3&amp;"-"&amp;N$2,'Compr. Q. - Online Banking'!$C:$I,5,FALSE())), I47)),1,0)</f>
        <v>0</v>
      </c>
      <c r="O47" s="60">
        <f t="shared" si="38"/>
        <v>1</v>
      </c>
      <c r="P47" s="60">
        <f t="shared" si="39"/>
        <v>1</v>
      </c>
      <c r="Q47" s="60">
        <f>IF($D47="Tabular",VLOOKUP($G47&amp;"-"&amp;I$3&amp;"-"&amp;"1",'Compr. Q. - Online Banking'!$C:$K,9,FALSE()),VLOOKUP($G47&amp;"-"&amp;I$3&amp;"-"&amp;"1",'Compr. Q. - Online Banking'!$C:$K,8,FALSE()))</f>
        <v>1</v>
      </c>
      <c r="R47" s="60">
        <f t="shared" si="40"/>
        <v>1</v>
      </c>
      <c r="S47" s="60">
        <f t="shared" si="41"/>
        <v>1</v>
      </c>
      <c r="T47" s="60">
        <f t="shared" si="42"/>
        <v>1</v>
      </c>
      <c r="U47" s="61" t="str">
        <f>VLOOKUP($B47&amp;"-"&amp;$F47,'dataset cleaned'!$A:$BK,$H$2-2+U$2*3,FALSE())</f>
        <v>Availability of service,Confidentiality of customer data,Integrity of account data,User authenticity</v>
      </c>
      <c r="V47" s="60"/>
      <c r="W47" s="60">
        <f>IF(ISNUMBER(SEARCH(IF($D47="Tabular",VLOOKUP($G47&amp;"-"&amp;U$3&amp;"-"&amp;W$2,'Compr. Q. - Online Banking'!$C:$I,7,FALSE()),VLOOKUP($G47&amp;"-"&amp;U$3&amp;"-"&amp;W$2,'Compr. Q. - Online Banking'!$C:$I,5,FALSE())), U47)),1,0)</f>
        <v>1</v>
      </c>
      <c r="X47" s="60">
        <f>IF(ISNUMBER(SEARCH(IF($D47="Tabular",VLOOKUP($G47&amp;"-"&amp;U$3&amp;"-"&amp;X$2,'Compr. Q. - Online Banking'!$C:$I,7,FALSE()),VLOOKUP($G47&amp;"-"&amp;U$3&amp;"-"&amp;X$2,'Compr. Q. - Online Banking'!$C:$I,5,FALSE())), U47)),1,0)</f>
        <v>1</v>
      </c>
      <c r="Y47" s="60">
        <f>IF(ISNUMBER(SEARCH(IF($D47="Tabular",VLOOKUP($G47&amp;"-"&amp;U$3&amp;"-"&amp;Y$2,'Compr. Q. - Online Banking'!$C:$I,7,FALSE()),VLOOKUP($G47&amp;"-"&amp;U$3&amp;"-"&amp;Y$2,'Compr. Q. - Online Banking'!$C:$I,5,FALSE())), U47)),1,0)</f>
        <v>0</v>
      </c>
      <c r="Z47" s="60">
        <f>IF(ISNUMBER(SEARCH(IF($D47="Tabular",VLOOKUP($G47&amp;"-"&amp;U$3&amp;"-"&amp;Z$2,'Compr. Q. - Online Banking'!$C:$I,7,FALSE()),VLOOKUP($G47&amp;"-"&amp;U$3&amp;"-"&amp;Z$2,'Compr. Q. - Online Banking'!$C:$I,5,FALSE())), U47)),1,0)</f>
        <v>0</v>
      </c>
      <c r="AA47" s="60">
        <f t="shared" si="43"/>
        <v>2</v>
      </c>
      <c r="AB47" s="60">
        <f t="shared" si="44"/>
        <v>4</v>
      </c>
      <c r="AC47" s="60">
        <f>IF($D47="Tabular",VLOOKUP($G47&amp;"-"&amp;U$3&amp;"-"&amp;"1",'Compr. Q. - Online Banking'!$C:$K,9,FALSE()),VLOOKUP($G47&amp;"-"&amp;U$3&amp;"-"&amp;"1",'Compr. Q. - Online Banking'!$C:$K,8,FALSE()))</f>
        <v>2</v>
      </c>
      <c r="AD47" s="60">
        <f t="shared" si="45"/>
        <v>0.5</v>
      </c>
      <c r="AE47" s="60">
        <f t="shared" si="46"/>
        <v>1</v>
      </c>
      <c r="AF47" s="60">
        <f t="shared" si="47"/>
        <v>0.66666666666666663</v>
      </c>
      <c r="AG47" s="61" t="str">
        <f>VLOOKUP($B47&amp;"-"&amp;$F47,'dataset cleaned'!$A:$BK,$H$2-2+AG$2*3,FALSE())</f>
        <v>Conduct regular searches for fake apps,Regularly inform customers about security best practices</v>
      </c>
      <c r="AH47" s="60" t="s">
        <v>1204</v>
      </c>
      <c r="AI47" s="60">
        <f>IF(ISNUMBER(SEARCH(IF($D47="Tabular",VLOOKUP($G47&amp;"-"&amp;AG$3&amp;"-"&amp;AI$2,'Compr. Q. - Online Banking'!$C:$I,7,FALSE()),VLOOKUP($G47&amp;"-"&amp;AG$3&amp;"-"&amp;AI$2,'Compr. Q. - Online Banking'!$C:$I,5,FALSE())), AG47)),1,0)</f>
        <v>1</v>
      </c>
      <c r="AJ47" s="60">
        <f>IF(ISNUMBER(SEARCH(IF($D47="Tabular",VLOOKUP($G47&amp;"-"&amp;AG$3&amp;"-"&amp;AJ$2,'Compr. Q. - Online Banking'!$C:$I,7,FALSE()),VLOOKUP($G47&amp;"-"&amp;AG$3&amp;"-"&amp;AJ$2,'Compr. Q. - Online Banking'!$C:$I,5,FALSE())), AG47)),1,0)</f>
        <v>0</v>
      </c>
      <c r="AK47" s="60">
        <f>IF(ISNUMBER(SEARCH(IF($D47="Tabular",VLOOKUP($G47&amp;"-"&amp;AG$3&amp;"-"&amp;AK$2,'Compr. Q. - Online Banking'!$C:$I,7,FALSE()),VLOOKUP($G47&amp;"-"&amp;AG$3&amp;"-"&amp;AK$2,'Compr. Q. - Online Banking'!$C:$I,5,FALSE())), AG47)),1,0)</f>
        <v>1</v>
      </c>
      <c r="AL47" s="60">
        <f>IF(ISNUMBER(SEARCH(IF($D47="Tabular",VLOOKUP($G47&amp;"-"&amp;AG$3&amp;"-"&amp;AL$2,'Compr. Q. - Online Banking'!$C:$I,7,FALSE()),VLOOKUP($G47&amp;"-"&amp;AG$3&amp;"-"&amp;AL$2,'Compr. Q. - Online Banking'!$C:$I,5,FALSE())), AG47)),1,0)</f>
        <v>0</v>
      </c>
      <c r="AM47" s="60">
        <f t="shared" si="48"/>
        <v>2</v>
      </c>
      <c r="AN47" s="60">
        <f t="shared" si="49"/>
        <v>2</v>
      </c>
      <c r="AO47" s="60">
        <f>IF($D47="Tabular",VLOOKUP($G47&amp;"-"&amp;AG$3&amp;"-"&amp;"1",'Compr. Q. - Online Banking'!$C:$K,9,FALSE()),VLOOKUP($G47&amp;"-"&amp;AG$3&amp;"-"&amp;"1",'Compr. Q. - Online Banking'!$C:$K,8,FALSE()))</f>
        <v>3</v>
      </c>
      <c r="AP47" s="60">
        <f t="shared" si="50"/>
        <v>1</v>
      </c>
      <c r="AQ47" s="60">
        <f t="shared" si="51"/>
        <v>0.66666666666666663</v>
      </c>
      <c r="AR47" s="60">
        <f t="shared" si="52"/>
        <v>0.8</v>
      </c>
      <c r="AS47" s="60" t="str">
        <f>VLOOKUP($B47&amp;"-"&amp;$F47,'dataset cleaned'!$A:$BK,$H$2-2+AS$2*3,FALSE())</f>
        <v>Severe</v>
      </c>
      <c r="AT47" s="60"/>
      <c r="AU47" s="60">
        <f>IF(ISNUMBER(SEARCH(IF($D47="Tabular",VLOOKUP($G47&amp;"-"&amp;AS$3&amp;"-"&amp;AU$2,'Compr. Q. - Online Banking'!$C:$I,7,FALSE()),VLOOKUP($G47&amp;"-"&amp;AS$3&amp;"-"&amp;AU$2,'Compr. Q. - Online Banking'!$C:$I,5,FALSE())), AS47)),1,0)</f>
        <v>1</v>
      </c>
      <c r="AV47" s="60">
        <f>IF(ISNUMBER(SEARCH(IF($D47="Tabular",VLOOKUP($G47&amp;"-"&amp;AS$3&amp;"-"&amp;AV$2,'Compr. Q. - Online Banking'!$C:$I,7,FALSE()),VLOOKUP($G47&amp;"-"&amp;AS$3&amp;"-"&amp;AV$2,'Compr. Q. - Online Banking'!$C:$I,5,FALSE())), AS47)),1,0)</f>
        <v>0</v>
      </c>
      <c r="AW47" s="60">
        <f>IF(ISNUMBER(SEARCH(IF($D47="Tabular",VLOOKUP($G47&amp;"-"&amp;AS$3&amp;"-"&amp;AW$2,'Compr. Q. - Online Banking'!$C:$I,7,FALSE()),VLOOKUP($G47&amp;"-"&amp;AS$3&amp;"-"&amp;AW$2,'Compr. Q. - Online Banking'!$C:$I,5,FALSE())), AS47)),1,0)</f>
        <v>0</v>
      </c>
      <c r="AX47" s="60">
        <f>IF(ISNUMBER(SEARCH(IF($D47="Tabular",VLOOKUP($G47&amp;"-"&amp;AS$3&amp;"-"&amp;AX$2,'Compr. Q. - Online Banking'!$C:$I,7,FALSE()),VLOOKUP($G47&amp;"-"&amp;AS$3&amp;"-"&amp;AX$2,'Compr. Q. - Online Banking'!$C:$I,5,FALSE())), AS47)),1,0)</f>
        <v>0</v>
      </c>
      <c r="AY47" s="60">
        <f t="shared" si="53"/>
        <v>1</v>
      </c>
      <c r="AZ47" s="60">
        <f t="shared" si="54"/>
        <v>1</v>
      </c>
      <c r="BA47" s="60">
        <f>IF($D47="Tabular",VLOOKUP($G47&amp;"-"&amp;AS$3&amp;"-"&amp;"1",'Compr. Q. - Online Banking'!$C:$K,9,FALSE()),VLOOKUP($G47&amp;"-"&amp;AS$3&amp;"-"&amp;"1",'Compr. Q. - Online Banking'!$C:$K,8,FALSE()))</f>
        <v>1</v>
      </c>
      <c r="BB47" s="60">
        <f t="shared" si="55"/>
        <v>1</v>
      </c>
      <c r="BC47" s="60">
        <f t="shared" si="56"/>
        <v>1</v>
      </c>
      <c r="BD47" s="60">
        <f t="shared" si="57"/>
        <v>1</v>
      </c>
      <c r="BE47" s="61" t="str">
        <f>VLOOKUP($B47&amp;"-"&amp;$F47,'dataset cleaned'!$A:$BK,$H$2-2+BE$2*3,FALSE())</f>
        <v>Unauthorized access to customer account via fake app,Unauthorized access to customer account via web application,Unauthorized transaction via web application</v>
      </c>
      <c r="BF47" s="61" t="s">
        <v>1144</v>
      </c>
      <c r="BG47" s="60">
        <f>IF(ISNUMBER(SEARCH(IF($D47="Tabular",VLOOKUP($G47&amp;"-"&amp;BE$3&amp;"-"&amp;BG$2,'Compr. Q. - Online Banking'!$C:$I,7,FALSE()),VLOOKUP($G47&amp;"-"&amp;BE$3&amp;"-"&amp;BG$2,'Compr. Q. - Online Banking'!$C:$I,5,FALSE())), BE47)),1,0)</f>
        <v>1</v>
      </c>
      <c r="BH47" s="60">
        <f>IF(ISNUMBER(SEARCH(IF($D47="Tabular",VLOOKUP($G47&amp;"-"&amp;BE$3&amp;"-"&amp;BH$2,'Compr. Q. - Online Banking'!$C:$I,7,FALSE()),VLOOKUP($G47&amp;"-"&amp;BE$3&amp;"-"&amp;BH$2,'Compr. Q. - Online Banking'!$C:$I,5,FALSE())), BE47)),1,0)</f>
        <v>0</v>
      </c>
      <c r="BI47" s="60">
        <f>IF(ISNUMBER(SEARCH(IF($D47="Tabular",VLOOKUP($G47&amp;"-"&amp;BE$3&amp;"-"&amp;BI$2,'Compr. Q. - Online Banking'!$C:$I,7,FALSE()),VLOOKUP($G47&amp;"-"&amp;BE$3&amp;"-"&amp;BI$2,'Compr. Q. - Online Banking'!$C:$I,5,FALSE())), BE47)),1,0)</f>
        <v>0</v>
      </c>
      <c r="BJ47" s="60">
        <f>IF(ISNUMBER(SEARCH(IF($D47="Tabular",VLOOKUP($G47&amp;"-"&amp;BE$3&amp;"-"&amp;BJ$2,'Compr. Q. - Online Banking'!$C:$I,7,FALSE()),VLOOKUP($G47&amp;"-"&amp;BE$3&amp;"-"&amp;BJ$2,'Compr. Q. - Online Banking'!$C:$I,5,FALSE())), BE47)),1,0)</f>
        <v>0</v>
      </c>
      <c r="BK47" s="60">
        <f t="shared" si="58"/>
        <v>1</v>
      </c>
      <c r="BL47" s="60">
        <f t="shared" si="59"/>
        <v>3</v>
      </c>
      <c r="BM47" s="60">
        <f>IF($D47="Tabular",VLOOKUP($G47&amp;"-"&amp;BE$3&amp;"-"&amp;"1",'Compr. Q. - Online Banking'!$C:$K,9,FALSE()),VLOOKUP($G47&amp;"-"&amp;BE$3&amp;"-"&amp;"1",'Compr. Q. - Online Banking'!$C:$K,8,FALSE()))</f>
        <v>2</v>
      </c>
      <c r="BN47" s="60">
        <f t="shared" si="60"/>
        <v>0.33333333333333331</v>
      </c>
      <c r="BO47" s="60">
        <f t="shared" si="61"/>
        <v>0.5</v>
      </c>
      <c r="BP47" s="60">
        <f t="shared" si="62"/>
        <v>0.4</v>
      </c>
      <c r="BQ47" s="61" t="str">
        <f>VLOOKUP($B47&amp;"-"&amp;$F47,'dataset cleaned'!$A:$BK,$H$2-2+BQ$2*3,FALSE())</f>
        <v>Severe</v>
      </c>
      <c r="BR47" s="60" t="s">
        <v>1134</v>
      </c>
      <c r="BS47" s="60">
        <f>IF(ISNUMBER(SEARCH(IF($D47="Tabular",VLOOKUP($G47&amp;"-"&amp;BQ$3&amp;"-"&amp;BS$2,'Compr. Q. - Online Banking'!$C:$I,7,FALSE()),VLOOKUP($G47&amp;"-"&amp;BQ$3&amp;"-"&amp;BS$2,'Compr. Q. - Online Banking'!$C:$I,5,FALSE())), BQ47)),1,0)</f>
        <v>0</v>
      </c>
      <c r="BT47" s="60">
        <f>IF(ISNUMBER(SEARCH(IF($D47="Tabular",VLOOKUP($G47&amp;"-"&amp;BQ$3&amp;"-"&amp;BT$2,'Compr. Q. - Online Banking'!$C:$I,7,FALSE()),VLOOKUP($G47&amp;"-"&amp;BQ$3&amp;"-"&amp;BT$2,'Compr. Q. - Online Banking'!$C:$I,5,FALSE())), BQ47)),1,0)</f>
        <v>0</v>
      </c>
      <c r="BU47" s="60">
        <f>IF(ISNUMBER(SEARCH(IF($D47="Tabular",VLOOKUP($G47&amp;"-"&amp;BQ$3&amp;"-"&amp;BU$2,'Compr. Q. - Online Banking'!$C:$I,7,FALSE()),VLOOKUP($G47&amp;"-"&amp;BQ$3&amp;"-"&amp;BU$2,'Compr. Q. - Online Banking'!$C:$I,5,FALSE())), BQ47)),1,0)</f>
        <v>0</v>
      </c>
      <c r="BV47" s="60">
        <f>IF(ISNUMBER(SEARCH(IF($D47="Tabular",VLOOKUP($G47&amp;"-"&amp;BQ$3&amp;"-"&amp;BV$2,'Compr. Q. - Online Banking'!$C:$I,7,FALSE()),VLOOKUP($G47&amp;"-"&amp;BQ$3&amp;"-"&amp;BV$2,'Compr. Q. - Online Banking'!$C:$I,5,FALSE())), BQ47)),1,0)</f>
        <v>0</v>
      </c>
      <c r="BW47" s="60">
        <f t="shared" si="63"/>
        <v>0</v>
      </c>
      <c r="BX47" s="60">
        <f t="shared" si="64"/>
        <v>1</v>
      </c>
      <c r="BY47" s="60">
        <f>IF($D47="Tabular",VLOOKUP($G47&amp;"-"&amp;BQ$3&amp;"-"&amp;"1",'Compr. Q. - Online Banking'!$C:$K,9,FALSE()),VLOOKUP($G47&amp;"-"&amp;BQ$3&amp;"-"&amp;"1",'Compr. Q. - Online Banking'!$C:$K,8,FALSE()))</f>
        <v>1</v>
      </c>
      <c r="BZ47" s="60">
        <f t="shared" si="65"/>
        <v>0</v>
      </c>
      <c r="CA47" s="60">
        <f t="shared" si="66"/>
        <v>0</v>
      </c>
      <c r="CB47" s="60">
        <f t="shared" si="67"/>
        <v>0</v>
      </c>
    </row>
    <row r="48" spans="1:80" ht="51" x14ac:dyDescent="0.2">
      <c r="A48" s="60" t="str">
        <f t="shared" si="34"/>
        <v>R_2TM0QNHUbCOTPli-P2</v>
      </c>
      <c r="B48" s="60" t="s">
        <v>1101</v>
      </c>
      <c r="C48" s="60" t="str">
        <f>VLOOKUP($B48,'raw data'!$A:$JI,268,FALSE())</f>
        <v>CORAS-G2</v>
      </c>
      <c r="D48" s="60" t="str">
        <f t="shared" si="35"/>
        <v>CORAS</v>
      </c>
      <c r="E48" s="60" t="str">
        <f t="shared" si="36"/>
        <v>G2</v>
      </c>
      <c r="F48" s="60" t="s">
        <v>536</v>
      </c>
      <c r="G48" s="60" t="str">
        <f t="shared" si="37"/>
        <v>G1</v>
      </c>
      <c r="H48" s="62">
        <f>VLOOKUP($B48&amp;"-"&amp;$F48,'dataset cleaned'!$A:$BK,H$2,FALSE())/60</f>
        <v>8.9779499999999999</v>
      </c>
      <c r="I48" s="61" t="str">
        <f>VLOOKUP($B48&amp;"-"&amp;$F48,'dataset cleaned'!$A:$BK,$H$2-2+I$2*3,FALSE())</f>
        <v>Online banking service goes down</v>
      </c>
      <c r="J48" s="60" t="s">
        <v>1129</v>
      </c>
      <c r="K48" s="60">
        <f>IF(ISNUMBER(SEARCH(IF($D48="Tabular",VLOOKUP($G48&amp;"-"&amp;I$3&amp;"-"&amp;K$2,'Compr. Q. - Online Banking'!$C:$I,7,FALSE()),VLOOKUP($G48&amp;"-"&amp;I$3&amp;"-"&amp;K$2,'Compr. Q. - Online Banking'!$C:$I,5,FALSE())), I48)),1,0)</f>
        <v>0</v>
      </c>
      <c r="L48" s="60">
        <f>IF(ISNUMBER(SEARCH(IF($D48="Tabular",VLOOKUP($G48&amp;"-"&amp;I$3&amp;"-"&amp;L$2,'Compr. Q. - Online Banking'!$C:$I,7,FALSE()),VLOOKUP($G48&amp;"-"&amp;I$3&amp;"-"&amp;L$2,'Compr. Q. - Online Banking'!$C:$I,5,FALSE())), I48)),1,0)</f>
        <v>0</v>
      </c>
      <c r="M48" s="60">
        <f>IF(ISNUMBER(SEARCH(IF($D48="Tabular",VLOOKUP($G48&amp;"-"&amp;I$3&amp;"-"&amp;M$2,'Compr. Q. - Online Banking'!$C:$I,7,FALSE()),VLOOKUP($G48&amp;"-"&amp;I$3&amp;"-"&amp;M$2,'Compr. Q. - Online Banking'!$C:$I,5,FALSE())), I48)),1,0)</f>
        <v>0</v>
      </c>
      <c r="N48" s="60">
        <f>IF(ISNUMBER(SEARCH(IF($D48="Tabular",VLOOKUP($G48&amp;"-"&amp;I$3&amp;"-"&amp;N$2,'Compr. Q. - Online Banking'!$C:$I,7,FALSE()),VLOOKUP($G48&amp;"-"&amp;I$3&amp;"-"&amp;N$2,'Compr. Q. - Online Banking'!$C:$I,5,FALSE())), I48)),1,0)</f>
        <v>0</v>
      </c>
      <c r="O48" s="60">
        <f t="shared" si="38"/>
        <v>0</v>
      </c>
      <c r="P48" s="60">
        <f t="shared" si="39"/>
        <v>1</v>
      </c>
      <c r="Q48" s="60">
        <f>IF($D48="Tabular",VLOOKUP($G48&amp;"-"&amp;I$3&amp;"-"&amp;"1",'Compr. Q. - Online Banking'!$C:$K,9,FALSE()),VLOOKUP($G48&amp;"-"&amp;I$3&amp;"-"&amp;"1",'Compr. Q. - Online Banking'!$C:$K,8,FALSE()))</f>
        <v>1</v>
      </c>
      <c r="R48" s="60">
        <f t="shared" si="40"/>
        <v>0</v>
      </c>
      <c r="S48" s="60">
        <f t="shared" si="41"/>
        <v>0</v>
      </c>
      <c r="T48" s="60">
        <f t="shared" si="42"/>
        <v>0</v>
      </c>
      <c r="U48" s="61" t="str">
        <f>VLOOKUP($B48&amp;"-"&amp;$F48,'dataset cleaned'!$A:$BK,$H$2-2+U$2*3,FALSE())</f>
        <v>Availability of service,Integrity of account data</v>
      </c>
      <c r="V48" s="60"/>
      <c r="W48" s="60">
        <f>IF(ISNUMBER(SEARCH(IF($D48="Tabular",VLOOKUP($G48&amp;"-"&amp;U$3&amp;"-"&amp;W$2,'Compr. Q. - Online Banking'!$C:$I,7,FALSE()),VLOOKUP($G48&amp;"-"&amp;U$3&amp;"-"&amp;W$2,'Compr. Q. - Online Banking'!$C:$I,5,FALSE())), U48)),1,0)</f>
        <v>1</v>
      </c>
      <c r="X48" s="60">
        <f>IF(ISNUMBER(SEARCH(IF($D48="Tabular",VLOOKUP($G48&amp;"-"&amp;U$3&amp;"-"&amp;X$2,'Compr. Q. - Online Banking'!$C:$I,7,FALSE()),VLOOKUP($G48&amp;"-"&amp;U$3&amp;"-"&amp;X$2,'Compr. Q. - Online Banking'!$C:$I,5,FALSE())), U48)),1,0)</f>
        <v>1</v>
      </c>
      <c r="Y48" s="60">
        <f>IF(ISNUMBER(SEARCH(IF($D48="Tabular",VLOOKUP($G48&amp;"-"&amp;U$3&amp;"-"&amp;Y$2,'Compr. Q. - Online Banking'!$C:$I,7,FALSE()),VLOOKUP($G48&amp;"-"&amp;U$3&amp;"-"&amp;Y$2,'Compr. Q. - Online Banking'!$C:$I,5,FALSE())), U48)),1,0)</f>
        <v>0</v>
      </c>
      <c r="Z48" s="60">
        <f>IF(ISNUMBER(SEARCH(IF($D48="Tabular",VLOOKUP($G48&amp;"-"&amp;U$3&amp;"-"&amp;Z$2,'Compr. Q. - Online Banking'!$C:$I,7,FALSE()),VLOOKUP($G48&amp;"-"&amp;U$3&amp;"-"&amp;Z$2,'Compr. Q. - Online Banking'!$C:$I,5,FALSE())), U48)),1,0)</f>
        <v>0</v>
      </c>
      <c r="AA48" s="60">
        <f t="shared" si="43"/>
        <v>2</v>
      </c>
      <c r="AB48" s="60">
        <f t="shared" si="44"/>
        <v>2</v>
      </c>
      <c r="AC48" s="60">
        <f>IF($D48="Tabular",VLOOKUP($G48&amp;"-"&amp;U$3&amp;"-"&amp;"1",'Compr. Q. - Online Banking'!$C:$K,9,FALSE()),VLOOKUP($G48&amp;"-"&amp;U$3&amp;"-"&amp;"1",'Compr. Q. - Online Banking'!$C:$K,8,FALSE()))</f>
        <v>2</v>
      </c>
      <c r="AD48" s="60">
        <f t="shared" si="45"/>
        <v>1</v>
      </c>
      <c r="AE48" s="60">
        <f t="shared" si="46"/>
        <v>1</v>
      </c>
      <c r="AF48" s="60">
        <f t="shared" si="47"/>
        <v>1</v>
      </c>
      <c r="AG48" s="61" t="str">
        <f>VLOOKUP($B48&amp;"-"&amp;$F48,'dataset cleaned'!$A:$BK,$H$2-2+AG$2*3,FALSE())</f>
        <v>Regularly inform customers about security best practices,Strengthen verification and validation procedures</v>
      </c>
      <c r="AH48" s="60" t="s">
        <v>1141</v>
      </c>
      <c r="AI48" s="60">
        <f>IF(ISNUMBER(SEARCH(IF($D48="Tabular",VLOOKUP($G48&amp;"-"&amp;AG$3&amp;"-"&amp;AI$2,'Compr. Q. - Online Banking'!$C:$I,7,FALSE()),VLOOKUP($G48&amp;"-"&amp;AG$3&amp;"-"&amp;AI$2,'Compr. Q. - Online Banking'!$C:$I,5,FALSE())), AG48)),1,0)</f>
        <v>1</v>
      </c>
      <c r="AJ48" s="60">
        <f>IF(ISNUMBER(SEARCH(IF($D48="Tabular",VLOOKUP($G48&amp;"-"&amp;AG$3&amp;"-"&amp;AJ$2,'Compr. Q. - Online Banking'!$C:$I,7,FALSE()),VLOOKUP($G48&amp;"-"&amp;AG$3&amp;"-"&amp;AJ$2,'Compr. Q. - Online Banking'!$C:$I,5,FALSE())), AG48)),1,0)</f>
        <v>0</v>
      </c>
      <c r="AK48" s="60">
        <f>IF(ISNUMBER(SEARCH(IF($D48="Tabular",VLOOKUP($G48&amp;"-"&amp;AG$3&amp;"-"&amp;AK$2,'Compr. Q. - Online Banking'!$C:$I,7,FALSE()),VLOOKUP($G48&amp;"-"&amp;AG$3&amp;"-"&amp;AK$2,'Compr. Q. - Online Banking'!$C:$I,5,FALSE())), AG48)),1,0)</f>
        <v>0</v>
      </c>
      <c r="AL48" s="60">
        <f>IF(ISNUMBER(SEARCH(IF($D48="Tabular",VLOOKUP($G48&amp;"-"&amp;AG$3&amp;"-"&amp;AL$2,'Compr. Q. - Online Banking'!$C:$I,7,FALSE()),VLOOKUP($G48&amp;"-"&amp;AG$3&amp;"-"&amp;AL$2,'Compr. Q. - Online Banking'!$C:$I,5,FALSE())), AG48)),1,0)</f>
        <v>0</v>
      </c>
      <c r="AM48" s="60">
        <f t="shared" si="48"/>
        <v>1</v>
      </c>
      <c r="AN48" s="60">
        <f t="shared" si="49"/>
        <v>2</v>
      </c>
      <c r="AO48" s="60">
        <f>IF($D48="Tabular",VLOOKUP($G48&amp;"-"&amp;AG$3&amp;"-"&amp;"1",'Compr. Q. - Online Banking'!$C:$K,9,FALSE()),VLOOKUP($G48&amp;"-"&amp;AG$3&amp;"-"&amp;"1",'Compr. Q. - Online Banking'!$C:$K,8,FALSE()))</f>
        <v>3</v>
      </c>
      <c r="AP48" s="60">
        <f t="shared" si="50"/>
        <v>0.5</v>
      </c>
      <c r="AQ48" s="60">
        <f t="shared" si="51"/>
        <v>0.33333333333333331</v>
      </c>
      <c r="AR48" s="60">
        <f t="shared" si="52"/>
        <v>0.4</v>
      </c>
      <c r="AS48" s="61" t="str">
        <f>VLOOKUP($B48&amp;"-"&amp;$F48,'dataset cleaned'!$A:$BK,$H$2-2+AS$2*3,FALSE())</f>
        <v>Unauthorized transaction via web application</v>
      </c>
      <c r="AT48" s="60" t="s">
        <v>1131</v>
      </c>
      <c r="AU48" s="60">
        <f>IF(ISNUMBER(SEARCH(IF($D48="Tabular",VLOOKUP($G48&amp;"-"&amp;AS$3&amp;"-"&amp;AU$2,'Compr. Q. - Online Banking'!$C:$I,7,FALSE()),VLOOKUP($G48&amp;"-"&amp;AS$3&amp;"-"&amp;AU$2,'Compr. Q. - Online Banking'!$C:$I,5,FALSE())), AS48)),1,0)</f>
        <v>0</v>
      </c>
      <c r="AV48" s="60">
        <f>IF(ISNUMBER(SEARCH(IF($D48="Tabular",VLOOKUP($G48&amp;"-"&amp;AS$3&amp;"-"&amp;AV$2,'Compr. Q. - Online Banking'!$C:$I,7,FALSE()),VLOOKUP($G48&amp;"-"&amp;AS$3&amp;"-"&amp;AV$2,'Compr. Q. - Online Banking'!$C:$I,5,FALSE())), AS48)),1,0)</f>
        <v>0</v>
      </c>
      <c r="AW48" s="60">
        <f>IF(ISNUMBER(SEARCH(IF($D48="Tabular",VLOOKUP($G48&amp;"-"&amp;AS$3&amp;"-"&amp;AW$2,'Compr. Q. - Online Banking'!$C:$I,7,FALSE()),VLOOKUP($G48&amp;"-"&amp;AS$3&amp;"-"&amp;AW$2,'Compr. Q. - Online Banking'!$C:$I,5,FALSE())), AS48)),1,0)</f>
        <v>0</v>
      </c>
      <c r="AX48" s="60">
        <f>IF(ISNUMBER(SEARCH(IF($D48="Tabular",VLOOKUP($G48&amp;"-"&amp;AS$3&amp;"-"&amp;AX$2,'Compr. Q. - Online Banking'!$C:$I,7,FALSE()),VLOOKUP($G48&amp;"-"&amp;AS$3&amp;"-"&amp;AX$2,'Compr. Q. - Online Banking'!$C:$I,5,FALSE())), AS48)),1,0)</f>
        <v>0</v>
      </c>
      <c r="AY48" s="60">
        <f t="shared" si="53"/>
        <v>0</v>
      </c>
      <c r="AZ48" s="60">
        <f t="shared" si="54"/>
        <v>1</v>
      </c>
      <c r="BA48" s="60">
        <f>IF($D48="Tabular",VLOOKUP($G48&amp;"-"&amp;AS$3&amp;"-"&amp;"1",'Compr. Q. - Online Banking'!$C:$K,9,FALSE()),VLOOKUP($G48&amp;"-"&amp;AS$3&amp;"-"&amp;"1",'Compr. Q. - Online Banking'!$C:$K,8,FALSE()))</f>
        <v>1</v>
      </c>
      <c r="BB48" s="60">
        <f t="shared" si="55"/>
        <v>0</v>
      </c>
      <c r="BC48" s="60">
        <f t="shared" si="56"/>
        <v>0</v>
      </c>
      <c r="BD48" s="60">
        <f t="shared" si="57"/>
        <v>0</v>
      </c>
      <c r="BE48" s="61" t="str">
        <f>VLOOKUP($B48&amp;"-"&amp;$F48,'dataset cleaned'!$A:$BK,$H$2-2+BE$2*3,FALSE())</f>
        <v>Online banking service goes down,Unauthorized access to customer account via web application,Unauthorized transaction via web application</v>
      </c>
      <c r="BF48" s="61" t="s">
        <v>1144</v>
      </c>
      <c r="BG48" s="60">
        <f>IF(ISNUMBER(SEARCH(IF($D48="Tabular",VLOOKUP($G48&amp;"-"&amp;BE$3&amp;"-"&amp;BG$2,'Compr. Q. - Online Banking'!$C:$I,7,FALSE()),VLOOKUP($G48&amp;"-"&amp;BE$3&amp;"-"&amp;BG$2,'Compr. Q. - Online Banking'!$C:$I,5,FALSE())), BE48)),1,0)</f>
        <v>1</v>
      </c>
      <c r="BH48" s="60">
        <f>IF(ISNUMBER(SEARCH(IF($D48="Tabular",VLOOKUP($G48&amp;"-"&amp;BE$3&amp;"-"&amp;BH$2,'Compr. Q. - Online Banking'!$C:$I,7,FALSE()),VLOOKUP($G48&amp;"-"&amp;BE$3&amp;"-"&amp;BH$2,'Compr. Q. - Online Banking'!$C:$I,5,FALSE())), BE48)),1,0)</f>
        <v>1</v>
      </c>
      <c r="BI48" s="60">
        <f>IF(ISNUMBER(SEARCH(IF($D48="Tabular",VLOOKUP($G48&amp;"-"&amp;BE$3&amp;"-"&amp;BI$2,'Compr. Q. - Online Banking'!$C:$I,7,FALSE()),VLOOKUP($G48&amp;"-"&amp;BE$3&amp;"-"&amp;BI$2,'Compr. Q. - Online Banking'!$C:$I,5,FALSE())), BE48)),1,0)</f>
        <v>0</v>
      </c>
      <c r="BJ48" s="60">
        <f>IF(ISNUMBER(SEARCH(IF($D48="Tabular",VLOOKUP($G48&amp;"-"&amp;BE$3&amp;"-"&amp;BJ$2,'Compr. Q. - Online Banking'!$C:$I,7,FALSE()),VLOOKUP($G48&amp;"-"&amp;BE$3&amp;"-"&amp;BJ$2,'Compr. Q. - Online Banking'!$C:$I,5,FALSE())), BE48)),1,0)</f>
        <v>0</v>
      </c>
      <c r="BK48" s="60">
        <f t="shared" si="58"/>
        <v>2</v>
      </c>
      <c r="BL48" s="60">
        <f t="shared" si="59"/>
        <v>3</v>
      </c>
      <c r="BM48" s="60">
        <f>IF($D48="Tabular",VLOOKUP($G48&amp;"-"&amp;BE$3&amp;"-"&amp;"1",'Compr. Q. - Online Banking'!$C:$K,9,FALSE()),VLOOKUP($G48&amp;"-"&amp;BE$3&amp;"-"&amp;"1",'Compr. Q. - Online Banking'!$C:$K,8,FALSE()))</f>
        <v>2</v>
      </c>
      <c r="BN48" s="60">
        <f t="shared" si="60"/>
        <v>0.66666666666666663</v>
      </c>
      <c r="BO48" s="60">
        <f t="shared" si="61"/>
        <v>1</v>
      </c>
      <c r="BP48" s="60">
        <f t="shared" si="62"/>
        <v>0.8</v>
      </c>
      <c r="BQ48" s="61" t="str">
        <f>VLOOKUP($B48&amp;"-"&amp;$F48,'dataset cleaned'!$A:$BK,$H$2-2+BQ$2*3,FALSE())</f>
        <v>Unauthorized access to customer account via web application</v>
      </c>
      <c r="BR48" s="60" t="s">
        <v>1131</v>
      </c>
      <c r="BS48" s="60">
        <f>IF(ISNUMBER(SEARCH(IF($D48="Tabular",VLOOKUP($G48&amp;"-"&amp;BQ$3&amp;"-"&amp;BS$2,'Compr. Q. - Online Banking'!$C:$I,7,FALSE()),VLOOKUP($G48&amp;"-"&amp;BQ$3&amp;"-"&amp;BS$2,'Compr. Q. - Online Banking'!$C:$I,5,FALSE())), BQ48)),1,0)</f>
        <v>0</v>
      </c>
      <c r="BT48" s="60">
        <f>IF(ISNUMBER(SEARCH(IF($D48="Tabular",VLOOKUP($G48&amp;"-"&amp;BQ$3&amp;"-"&amp;BT$2,'Compr. Q. - Online Banking'!$C:$I,7,FALSE()),VLOOKUP($G48&amp;"-"&amp;BQ$3&amp;"-"&amp;BT$2,'Compr. Q. - Online Banking'!$C:$I,5,FALSE())), BQ48)),1,0)</f>
        <v>0</v>
      </c>
      <c r="BU48" s="60">
        <f>IF(ISNUMBER(SEARCH(IF($D48="Tabular",VLOOKUP($G48&amp;"-"&amp;BQ$3&amp;"-"&amp;BU$2,'Compr. Q. - Online Banking'!$C:$I,7,FALSE()),VLOOKUP($G48&amp;"-"&amp;BQ$3&amp;"-"&amp;BU$2,'Compr. Q. - Online Banking'!$C:$I,5,FALSE())), BQ48)),1,0)</f>
        <v>0</v>
      </c>
      <c r="BV48" s="60">
        <f>IF(ISNUMBER(SEARCH(IF($D48="Tabular",VLOOKUP($G48&amp;"-"&amp;BQ$3&amp;"-"&amp;BV$2,'Compr. Q. - Online Banking'!$C:$I,7,FALSE()),VLOOKUP($G48&amp;"-"&amp;BQ$3&amp;"-"&amp;BV$2,'Compr. Q. - Online Banking'!$C:$I,5,FALSE())), BQ48)),1,0)</f>
        <v>0</v>
      </c>
      <c r="BW48" s="60">
        <f t="shared" si="63"/>
        <v>0</v>
      </c>
      <c r="BX48" s="60">
        <f t="shared" si="64"/>
        <v>1</v>
      </c>
      <c r="BY48" s="60">
        <f>IF($D48="Tabular",VLOOKUP($G48&amp;"-"&amp;BQ$3&amp;"-"&amp;"1",'Compr. Q. - Online Banking'!$C:$K,9,FALSE()),VLOOKUP($G48&amp;"-"&amp;BQ$3&amp;"-"&amp;"1",'Compr. Q. - Online Banking'!$C:$K,8,FALSE()))</f>
        <v>1</v>
      </c>
      <c r="BZ48" s="60">
        <f t="shared" si="65"/>
        <v>0</v>
      </c>
      <c r="CA48" s="60">
        <f t="shared" si="66"/>
        <v>0</v>
      </c>
      <c r="CB48" s="60">
        <f t="shared" si="67"/>
        <v>0</v>
      </c>
    </row>
    <row r="49" spans="1:80" ht="68" x14ac:dyDescent="0.2">
      <c r="A49" s="60" t="str">
        <f t="shared" si="34"/>
        <v>R_bkI3O1kRwIuNsPL-P2</v>
      </c>
      <c r="B49" s="60" t="s">
        <v>899</v>
      </c>
      <c r="C49" s="60" t="str">
        <f>VLOOKUP($B49,'raw data'!$A:$JI,268,FALSE())</f>
        <v>CORAS-G2</v>
      </c>
      <c r="D49" s="60" t="str">
        <f t="shared" si="35"/>
        <v>CORAS</v>
      </c>
      <c r="E49" s="60" t="str">
        <f t="shared" si="36"/>
        <v>G2</v>
      </c>
      <c r="F49" s="60" t="s">
        <v>536</v>
      </c>
      <c r="G49" s="60" t="str">
        <f t="shared" si="37"/>
        <v>G1</v>
      </c>
      <c r="H49" s="62">
        <f>VLOOKUP($B49&amp;"-"&amp;$F49,'dataset cleaned'!$A:$BK,H$2,FALSE())/60</f>
        <v>12.594016666666667</v>
      </c>
      <c r="I49" s="61" t="str">
        <f>VLOOKUP($B49&amp;"-"&amp;$F49,'dataset cleaned'!$A:$BK,$H$2-2+I$2*3,FALSE())</f>
        <v>Web-application goes down</v>
      </c>
      <c r="J49" s="60" t="s">
        <v>1129</v>
      </c>
      <c r="K49" s="60">
        <f>IF(ISNUMBER(SEARCH(IF($D49="Tabular",VLOOKUP($G49&amp;"-"&amp;I$3&amp;"-"&amp;K$2,'Compr. Q. - Online Banking'!$C:$I,7,FALSE()),VLOOKUP($G49&amp;"-"&amp;I$3&amp;"-"&amp;K$2,'Compr. Q. - Online Banking'!$C:$I,5,FALSE())), I49)),1,0)</f>
        <v>0</v>
      </c>
      <c r="L49" s="60">
        <f>IF(ISNUMBER(SEARCH(IF($D49="Tabular",VLOOKUP($G49&amp;"-"&amp;I$3&amp;"-"&amp;L$2,'Compr. Q. - Online Banking'!$C:$I,7,FALSE()),VLOOKUP($G49&amp;"-"&amp;I$3&amp;"-"&amp;L$2,'Compr. Q. - Online Banking'!$C:$I,5,FALSE())), I49)),1,0)</f>
        <v>0</v>
      </c>
      <c r="M49" s="60">
        <f>IF(ISNUMBER(SEARCH(IF($D49="Tabular",VLOOKUP($G49&amp;"-"&amp;I$3&amp;"-"&amp;M$2,'Compr. Q. - Online Banking'!$C:$I,7,FALSE()),VLOOKUP($G49&amp;"-"&amp;I$3&amp;"-"&amp;M$2,'Compr. Q. - Online Banking'!$C:$I,5,FALSE())), I49)),1,0)</f>
        <v>0</v>
      </c>
      <c r="N49" s="60">
        <f>IF(ISNUMBER(SEARCH(IF($D49="Tabular",VLOOKUP($G49&amp;"-"&amp;I$3&amp;"-"&amp;N$2,'Compr. Q. - Online Banking'!$C:$I,7,FALSE()),VLOOKUP($G49&amp;"-"&amp;I$3&amp;"-"&amp;N$2,'Compr. Q. - Online Banking'!$C:$I,5,FALSE())), I49)),1,0)</f>
        <v>0</v>
      </c>
      <c r="O49" s="60">
        <f t="shared" si="38"/>
        <v>0</v>
      </c>
      <c r="P49" s="60">
        <f t="shared" si="39"/>
        <v>1</v>
      </c>
      <c r="Q49" s="60">
        <f>IF($D49="Tabular",VLOOKUP($G49&amp;"-"&amp;I$3&amp;"-"&amp;"1",'Compr. Q. - Online Banking'!$C:$K,9,FALSE()),VLOOKUP($G49&amp;"-"&amp;I$3&amp;"-"&amp;"1",'Compr. Q. - Online Banking'!$C:$K,8,FALSE()))</f>
        <v>1</v>
      </c>
      <c r="R49" s="60">
        <f t="shared" si="40"/>
        <v>0</v>
      </c>
      <c r="S49" s="60">
        <f t="shared" si="41"/>
        <v>0</v>
      </c>
      <c r="T49" s="60">
        <f t="shared" si="42"/>
        <v>0</v>
      </c>
      <c r="U49" s="60" t="str">
        <f>VLOOKUP($B49&amp;"-"&amp;$F49,'dataset cleaned'!$A:$BK,$H$2-2+U$2*3,FALSE())</f>
        <v>Unauthorized transaction via web application,Web-application goes down</v>
      </c>
      <c r="V49" s="60" t="s">
        <v>1137</v>
      </c>
      <c r="W49" s="60">
        <f>IF(ISNUMBER(SEARCH(IF($D49="Tabular",VLOOKUP($G49&amp;"-"&amp;U$3&amp;"-"&amp;W$2,'Compr. Q. - Online Banking'!$C:$I,7,FALSE()),VLOOKUP($G49&amp;"-"&amp;U$3&amp;"-"&amp;W$2,'Compr. Q. - Online Banking'!$C:$I,5,FALSE())), U49)),1,0)</f>
        <v>0</v>
      </c>
      <c r="X49" s="60">
        <f>IF(ISNUMBER(SEARCH(IF($D49="Tabular",VLOOKUP($G49&amp;"-"&amp;U$3&amp;"-"&amp;X$2,'Compr. Q. - Online Banking'!$C:$I,7,FALSE()),VLOOKUP($G49&amp;"-"&amp;U$3&amp;"-"&amp;X$2,'Compr. Q. - Online Banking'!$C:$I,5,FALSE())), U49)),1,0)</f>
        <v>0</v>
      </c>
      <c r="Y49" s="60">
        <f>IF(ISNUMBER(SEARCH(IF($D49="Tabular",VLOOKUP($G49&amp;"-"&amp;U$3&amp;"-"&amp;Y$2,'Compr. Q. - Online Banking'!$C:$I,7,FALSE()),VLOOKUP($G49&amp;"-"&amp;U$3&amp;"-"&amp;Y$2,'Compr. Q. - Online Banking'!$C:$I,5,FALSE())), U49)),1,0)</f>
        <v>0</v>
      </c>
      <c r="Z49" s="60">
        <f>IF(ISNUMBER(SEARCH(IF($D49="Tabular",VLOOKUP($G49&amp;"-"&amp;U$3&amp;"-"&amp;Z$2,'Compr. Q. - Online Banking'!$C:$I,7,FALSE()),VLOOKUP($G49&amp;"-"&amp;U$3&amp;"-"&amp;Z$2,'Compr. Q. - Online Banking'!$C:$I,5,FALSE())), U49)),1,0)</f>
        <v>0</v>
      </c>
      <c r="AA49" s="60">
        <f t="shared" si="43"/>
        <v>0</v>
      </c>
      <c r="AB49" s="60">
        <f t="shared" si="44"/>
        <v>2</v>
      </c>
      <c r="AC49" s="60">
        <f>IF($D49="Tabular",VLOOKUP($G49&amp;"-"&amp;U$3&amp;"-"&amp;"1",'Compr. Q. - Online Banking'!$C:$K,9,FALSE()),VLOOKUP($G49&amp;"-"&amp;U$3&amp;"-"&amp;"1",'Compr. Q. - Online Banking'!$C:$K,8,FALSE()))</f>
        <v>2</v>
      </c>
      <c r="AD49" s="60">
        <f t="shared" si="45"/>
        <v>0</v>
      </c>
      <c r="AE49" s="60">
        <f t="shared" si="46"/>
        <v>0</v>
      </c>
      <c r="AF49" s="60">
        <f t="shared" si="47"/>
        <v>0</v>
      </c>
      <c r="AG49" s="61" t="str">
        <f>VLOOKUP($B49&amp;"-"&amp;$F49,'dataset cleaned'!$A:$BK,$H$2-2+AG$2*3,FALSE())</f>
        <v>Regularly inform customers about security best practices,Strengthen authentication of transaction in web application,Strengthen verification and validation procedures</v>
      </c>
      <c r="AH49" s="60" t="s">
        <v>1141</v>
      </c>
      <c r="AI49" s="60">
        <f>IF(ISNUMBER(SEARCH(IF($D49="Tabular",VLOOKUP($G49&amp;"-"&amp;AG$3&amp;"-"&amp;AI$2,'Compr. Q. - Online Banking'!$C:$I,7,FALSE()),VLOOKUP($G49&amp;"-"&amp;AG$3&amp;"-"&amp;AI$2,'Compr. Q. - Online Banking'!$C:$I,5,FALSE())), AG49)),1,0)</f>
        <v>1</v>
      </c>
      <c r="AJ49" s="60">
        <f>IF(ISNUMBER(SEARCH(IF($D49="Tabular",VLOOKUP($G49&amp;"-"&amp;AG$3&amp;"-"&amp;AJ$2,'Compr. Q. - Online Banking'!$C:$I,7,FALSE()),VLOOKUP($G49&amp;"-"&amp;AG$3&amp;"-"&amp;AJ$2,'Compr. Q. - Online Banking'!$C:$I,5,FALSE())), AG49)),1,0)</f>
        <v>1</v>
      </c>
      <c r="AK49" s="60">
        <f>IF(ISNUMBER(SEARCH(IF($D49="Tabular",VLOOKUP($G49&amp;"-"&amp;AG$3&amp;"-"&amp;AK$2,'Compr. Q. - Online Banking'!$C:$I,7,FALSE()),VLOOKUP($G49&amp;"-"&amp;AG$3&amp;"-"&amp;AK$2,'Compr. Q. - Online Banking'!$C:$I,5,FALSE())), AG49)),1,0)</f>
        <v>0</v>
      </c>
      <c r="AL49" s="60">
        <f>IF(ISNUMBER(SEARCH(IF($D49="Tabular",VLOOKUP($G49&amp;"-"&amp;AG$3&amp;"-"&amp;AL$2,'Compr. Q. - Online Banking'!$C:$I,7,FALSE()),VLOOKUP($G49&amp;"-"&amp;AG$3&amp;"-"&amp;AL$2,'Compr. Q. - Online Banking'!$C:$I,5,FALSE())), AG49)),1,0)</f>
        <v>0</v>
      </c>
      <c r="AM49" s="60">
        <f t="shared" si="48"/>
        <v>2</v>
      </c>
      <c r="AN49" s="60">
        <f t="shared" si="49"/>
        <v>3</v>
      </c>
      <c r="AO49" s="60">
        <f>IF($D49="Tabular",VLOOKUP($G49&amp;"-"&amp;AG$3&amp;"-"&amp;"1",'Compr. Q. - Online Banking'!$C:$K,9,FALSE()),VLOOKUP($G49&amp;"-"&amp;AG$3&amp;"-"&amp;"1",'Compr. Q. - Online Banking'!$C:$K,8,FALSE()))</f>
        <v>3</v>
      </c>
      <c r="AP49" s="60">
        <f t="shared" si="50"/>
        <v>0.66666666666666663</v>
      </c>
      <c r="AQ49" s="60">
        <f t="shared" si="51"/>
        <v>0.66666666666666663</v>
      </c>
      <c r="AR49" s="60">
        <f t="shared" si="52"/>
        <v>0.66666666666666663</v>
      </c>
      <c r="AS49" s="60" t="str">
        <f>VLOOKUP($B49&amp;"-"&amp;$F49,'dataset cleaned'!$A:$BK,$H$2-2+AS$2*3,FALSE())</f>
        <v>Severe</v>
      </c>
      <c r="AT49" s="60"/>
      <c r="AU49" s="60">
        <f>IF(ISNUMBER(SEARCH(IF($D49="Tabular",VLOOKUP($G49&amp;"-"&amp;AS$3&amp;"-"&amp;AU$2,'Compr. Q. - Online Banking'!$C:$I,7,FALSE()),VLOOKUP($G49&amp;"-"&amp;AS$3&amp;"-"&amp;AU$2,'Compr. Q. - Online Banking'!$C:$I,5,FALSE())), AS49)),1,0)</f>
        <v>1</v>
      </c>
      <c r="AV49" s="60">
        <f>IF(ISNUMBER(SEARCH(IF($D49="Tabular",VLOOKUP($G49&amp;"-"&amp;AS$3&amp;"-"&amp;AV$2,'Compr. Q. - Online Banking'!$C:$I,7,FALSE()),VLOOKUP($G49&amp;"-"&amp;AS$3&amp;"-"&amp;AV$2,'Compr. Q. - Online Banking'!$C:$I,5,FALSE())), AS49)),1,0)</f>
        <v>0</v>
      </c>
      <c r="AW49" s="60">
        <f>IF(ISNUMBER(SEARCH(IF($D49="Tabular",VLOOKUP($G49&amp;"-"&amp;AS$3&amp;"-"&amp;AW$2,'Compr. Q. - Online Banking'!$C:$I,7,FALSE()),VLOOKUP($G49&amp;"-"&amp;AS$3&amp;"-"&amp;AW$2,'Compr. Q. - Online Banking'!$C:$I,5,FALSE())), AS49)),1,0)</f>
        <v>0</v>
      </c>
      <c r="AX49" s="60">
        <f>IF(ISNUMBER(SEARCH(IF($D49="Tabular",VLOOKUP($G49&amp;"-"&amp;AS$3&amp;"-"&amp;AX$2,'Compr. Q. - Online Banking'!$C:$I,7,FALSE()),VLOOKUP($G49&amp;"-"&amp;AS$3&amp;"-"&amp;AX$2,'Compr. Q. - Online Banking'!$C:$I,5,FALSE())), AS49)),1,0)</f>
        <v>0</v>
      </c>
      <c r="AY49" s="60">
        <f t="shared" si="53"/>
        <v>1</v>
      </c>
      <c r="AZ49" s="60">
        <f t="shared" si="54"/>
        <v>1</v>
      </c>
      <c r="BA49" s="60">
        <f>IF($D49="Tabular",VLOOKUP($G49&amp;"-"&amp;AS$3&amp;"-"&amp;"1",'Compr. Q. - Online Banking'!$C:$K,9,FALSE()),VLOOKUP($G49&amp;"-"&amp;AS$3&amp;"-"&amp;"1",'Compr. Q. - Online Banking'!$C:$K,8,FALSE()))</f>
        <v>1</v>
      </c>
      <c r="BB49" s="60">
        <f t="shared" si="55"/>
        <v>1</v>
      </c>
      <c r="BC49" s="60">
        <f t="shared" si="56"/>
        <v>1</v>
      </c>
      <c r="BD49" s="60">
        <f t="shared" si="57"/>
        <v>1</v>
      </c>
      <c r="BE49" s="61" t="str">
        <f>VLOOKUP($B49&amp;"-"&amp;$F49,'dataset cleaned'!$A:$BK,$H$2-2+BE$2*3,FALSE())</f>
        <v>Unauthorized transaction via web application,Web-application goes down</v>
      </c>
      <c r="BF49" s="61" t="s">
        <v>1144</v>
      </c>
      <c r="BG49" s="60">
        <f>IF(ISNUMBER(SEARCH(IF($D49="Tabular",VLOOKUP($G49&amp;"-"&amp;BE$3&amp;"-"&amp;BG$2,'Compr. Q. - Online Banking'!$C:$I,7,FALSE()),VLOOKUP($G49&amp;"-"&amp;BE$3&amp;"-"&amp;BG$2,'Compr. Q. - Online Banking'!$C:$I,5,FALSE())), BE49)),1,0)</f>
        <v>1</v>
      </c>
      <c r="BH49" s="60">
        <f>IF(ISNUMBER(SEARCH(IF($D49="Tabular",VLOOKUP($G49&amp;"-"&amp;BE$3&amp;"-"&amp;BH$2,'Compr. Q. - Online Banking'!$C:$I,7,FALSE()),VLOOKUP($G49&amp;"-"&amp;BE$3&amp;"-"&amp;BH$2,'Compr. Q. - Online Banking'!$C:$I,5,FALSE())), BE49)),1,0)</f>
        <v>0</v>
      </c>
      <c r="BI49" s="60">
        <f>IF(ISNUMBER(SEARCH(IF($D49="Tabular",VLOOKUP($G49&amp;"-"&amp;BE$3&amp;"-"&amp;BI$2,'Compr. Q. - Online Banking'!$C:$I,7,FALSE()),VLOOKUP($G49&amp;"-"&amp;BE$3&amp;"-"&amp;BI$2,'Compr. Q. - Online Banking'!$C:$I,5,FALSE())), BE49)),1,0)</f>
        <v>0</v>
      </c>
      <c r="BJ49" s="60">
        <f>IF(ISNUMBER(SEARCH(IF($D49="Tabular",VLOOKUP($G49&amp;"-"&amp;BE$3&amp;"-"&amp;BJ$2,'Compr. Q. - Online Banking'!$C:$I,7,FALSE()),VLOOKUP($G49&amp;"-"&amp;BE$3&amp;"-"&amp;BJ$2,'Compr. Q. - Online Banking'!$C:$I,5,FALSE())), BE49)),1,0)</f>
        <v>0</v>
      </c>
      <c r="BK49" s="60">
        <f t="shared" si="58"/>
        <v>1</v>
      </c>
      <c r="BL49" s="60">
        <f t="shared" si="59"/>
        <v>2</v>
      </c>
      <c r="BM49" s="60">
        <f>IF($D49="Tabular",VLOOKUP($G49&amp;"-"&amp;BE$3&amp;"-"&amp;"1",'Compr. Q. - Online Banking'!$C:$K,9,FALSE()),VLOOKUP($G49&amp;"-"&amp;BE$3&amp;"-"&amp;"1",'Compr. Q. - Online Banking'!$C:$K,8,FALSE()))</f>
        <v>2</v>
      </c>
      <c r="BN49" s="60">
        <f t="shared" si="60"/>
        <v>0.5</v>
      </c>
      <c r="BO49" s="60">
        <f t="shared" si="61"/>
        <v>0.5</v>
      </c>
      <c r="BP49" s="60">
        <f t="shared" si="62"/>
        <v>0.5</v>
      </c>
      <c r="BQ49" s="61" t="str">
        <f>VLOOKUP($B49&amp;"-"&amp;$F49,'dataset cleaned'!$A:$BK,$H$2-2+BQ$2*3,FALSE())</f>
        <v>Minor</v>
      </c>
      <c r="BR49" s="60"/>
      <c r="BS49" s="60">
        <f>IF(ISNUMBER(SEARCH(IF($D49="Tabular",VLOOKUP($G49&amp;"-"&amp;BQ$3&amp;"-"&amp;BS$2,'Compr. Q. - Online Banking'!$C:$I,7,FALSE()),VLOOKUP($G49&amp;"-"&amp;BQ$3&amp;"-"&amp;BS$2,'Compr. Q. - Online Banking'!$C:$I,5,FALSE())), BQ49)),1,0)</f>
        <v>1</v>
      </c>
      <c r="BT49" s="60">
        <f>IF(ISNUMBER(SEARCH(IF($D49="Tabular",VLOOKUP($G49&amp;"-"&amp;BQ$3&amp;"-"&amp;BT$2,'Compr. Q. - Online Banking'!$C:$I,7,FALSE()),VLOOKUP($G49&amp;"-"&amp;BQ$3&amp;"-"&amp;BT$2,'Compr. Q. - Online Banking'!$C:$I,5,FALSE())), BQ49)),1,0)</f>
        <v>0</v>
      </c>
      <c r="BU49" s="60">
        <f>IF(ISNUMBER(SEARCH(IF($D49="Tabular",VLOOKUP($G49&amp;"-"&amp;BQ$3&amp;"-"&amp;BU$2,'Compr. Q. - Online Banking'!$C:$I,7,FALSE()),VLOOKUP($G49&amp;"-"&amp;BQ$3&amp;"-"&amp;BU$2,'Compr. Q. - Online Banking'!$C:$I,5,FALSE())), BQ49)),1,0)</f>
        <v>0</v>
      </c>
      <c r="BV49" s="60">
        <f>IF(ISNUMBER(SEARCH(IF($D49="Tabular",VLOOKUP($G49&amp;"-"&amp;BQ$3&amp;"-"&amp;BV$2,'Compr. Q. - Online Banking'!$C:$I,7,FALSE()),VLOOKUP($G49&amp;"-"&amp;BQ$3&amp;"-"&amp;BV$2,'Compr. Q. - Online Banking'!$C:$I,5,FALSE())), BQ49)),1,0)</f>
        <v>0</v>
      </c>
      <c r="BW49" s="60">
        <f t="shared" si="63"/>
        <v>1</v>
      </c>
      <c r="BX49" s="60">
        <f t="shared" si="64"/>
        <v>1</v>
      </c>
      <c r="BY49" s="60">
        <f>IF($D49="Tabular",VLOOKUP($G49&amp;"-"&amp;BQ$3&amp;"-"&amp;"1",'Compr. Q. - Online Banking'!$C:$K,9,FALSE()),VLOOKUP($G49&amp;"-"&amp;BQ$3&amp;"-"&amp;"1",'Compr. Q. - Online Banking'!$C:$K,8,FALSE()))</f>
        <v>1</v>
      </c>
      <c r="BZ49" s="60">
        <f t="shared" si="65"/>
        <v>1</v>
      </c>
      <c r="CA49" s="60">
        <f t="shared" si="66"/>
        <v>1</v>
      </c>
      <c r="CB49" s="60">
        <f t="shared" si="67"/>
        <v>1</v>
      </c>
    </row>
    <row r="50" spans="1:80" ht="85" x14ac:dyDescent="0.2">
      <c r="A50" s="60" t="str">
        <f t="shared" si="34"/>
        <v>R_2PheScU0AXH1V2M-P2</v>
      </c>
      <c r="B50" s="60" t="s">
        <v>704</v>
      </c>
      <c r="C50" s="60" t="str">
        <f>VLOOKUP($B50,'raw data'!$A:$JI,268,FALSE())</f>
        <v>CORAS-G2</v>
      </c>
      <c r="D50" s="60" t="str">
        <f t="shared" si="35"/>
        <v>CORAS</v>
      </c>
      <c r="E50" s="60" t="str">
        <f t="shared" si="36"/>
        <v>G2</v>
      </c>
      <c r="F50" s="60" t="s">
        <v>536</v>
      </c>
      <c r="G50" s="60" t="str">
        <f t="shared" si="37"/>
        <v>G1</v>
      </c>
      <c r="H50" s="62">
        <f>VLOOKUP($B50&amp;"-"&amp;$F50,'dataset cleaned'!$A:$BK,H$2,FALSE())/60</f>
        <v>6.1983333333333333</v>
      </c>
      <c r="I50" s="61" t="str">
        <f>VLOOKUP($B50&amp;"-"&amp;$F50,'dataset cleaned'!$A:$BK,$H$2-2+I$2*3,FALSE())</f>
        <v>Online banking service goes down,Web-application goes down</v>
      </c>
      <c r="J50" s="60" t="s">
        <v>1129</v>
      </c>
      <c r="K50" s="60">
        <f>IF(ISNUMBER(SEARCH(IF($D50="Tabular",VLOOKUP($G50&amp;"-"&amp;I$3&amp;"-"&amp;K$2,'Compr. Q. - Online Banking'!$C:$I,7,FALSE()),VLOOKUP($G50&amp;"-"&amp;I$3&amp;"-"&amp;K$2,'Compr. Q. - Online Banking'!$C:$I,5,FALSE())), I50)),1,0)</f>
        <v>0</v>
      </c>
      <c r="L50" s="60">
        <f>IF(ISNUMBER(SEARCH(IF($D50="Tabular",VLOOKUP($G50&amp;"-"&amp;I$3&amp;"-"&amp;L$2,'Compr. Q. - Online Banking'!$C:$I,7,FALSE()),VLOOKUP($G50&amp;"-"&amp;I$3&amp;"-"&amp;L$2,'Compr. Q. - Online Banking'!$C:$I,5,FALSE())), I50)),1,0)</f>
        <v>0</v>
      </c>
      <c r="M50" s="60">
        <f>IF(ISNUMBER(SEARCH(IF($D50="Tabular",VLOOKUP($G50&amp;"-"&amp;I$3&amp;"-"&amp;M$2,'Compr. Q. - Online Banking'!$C:$I,7,FALSE()),VLOOKUP($G50&amp;"-"&amp;I$3&amp;"-"&amp;M$2,'Compr. Q. - Online Banking'!$C:$I,5,FALSE())), I50)),1,0)</f>
        <v>0</v>
      </c>
      <c r="N50" s="60">
        <f>IF(ISNUMBER(SEARCH(IF($D50="Tabular",VLOOKUP($G50&amp;"-"&amp;I$3&amp;"-"&amp;N$2,'Compr. Q. - Online Banking'!$C:$I,7,FALSE()),VLOOKUP($G50&amp;"-"&amp;I$3&amp;"-"&amp;N$2,'Compr. Q. - Online Banking'!$C:$I,5,FALSE())), I50)),1,0)</f>
        <v>0</v>
      </c>
      <c r="O50" s="60">
        <f t="shared" si="38"/>
        <v>0</v>
      </c>
      <c r="P50" s="60">
        <f t="shared" si="39"/>
        <v>2</v>
      </c>
      <c r="Q50" s="60">
        <f>IF($D50="Tabular",VLOOKUP($G50&amp;"-"&amp;I$3&amp;"-"&amp;"1",'Compr. Q. - Online Banking'!$C:$K,9,FALSE()),VLOOKUP($G50&amp;"-"&amp;I$3&amp;"-"&amp;"1",'Compr. Q. - Online Banking'!$C:$K,8,FALSE()))</f>
        <v>1</v>
      </c>
      <c r="R50" s="60">
        <f t="shared" si="40"/>
        <v>0</v>
      </c>
      <c r="S50" s="60">
        <f t="shared" si="41"/>
        <v>0</v>
      </c>
      <c r="T50" s="60">
        <f t="shared" si="42"/>
        <v>0</v>
      </c>
      <c r="U50" s="61" t="str">
        <f>VLOOKUP($B50&amp;"-"&amp;$F50,'dataset cleaned'!$A:$BK,$H$2-2+U$2*3,FALSE())</f>
        <v>Availability of service,Confidentiality of customer data,Integrity of account data</v>
      </c>
      <c r="V50" s="60"/>
      <c r="W50" s="60">
        <f>IF(ISNUMBER(SEARCH(IF($D50="Tabular",VLOOKUP($G50&amp;"-"&amp;U$3&amp;"-"&amp;W$2,'Compr. Q. - Online Banking'!$C:$I,7,FALSE()),VLOOKUP($G50&amp;"-"&amp;U$3&amp;"-"&amp;W$2,'Compr. Q. - Online Banking'!$C:$I,5,FALSE())), U50)),1,0)</f>
        <v>1</v>
      </c>
      <c r="X50" s="60">
        <f>IF(ISNUMBER(SEARCH(IF($D50="Tabular",VLOOKUP($G50&amp;"-"&amp;U$3&amp;"-"&amp;X$2,'Compr. Q. - Online Banking'!$C:$I,7,FALSE()),VLOOKUP($G50&amp;"-"&amp;U$3&amp;"-"&amp;X$2,'Compr. Q. - Online Banking'!$C:$I,5,FALSE())), U50)),1,0)</f>
        <v>1</v>
      </c>
      <c r="Y50" s="60">
        <f>IF(ISNUMBER(SEARCH(IF($D50="Tabular",VLOOKUP($G50&amp;"-"&amp;U$3&amp;"-"&amp;Y$2,'Compr. Q. - Online Banking'!$C:$I,7,FALSE()),VLOOKUP($G50&amp;"-"&amp;U$3&amp;"-"&amp;Y$2,'Compr. Q. - Online Banking'!$C:$I,5,FALSE())), U50)),1,0)</f>
        <v>0</v>
      </c>
      <c r="Z50" s="60">
        <f>IF(ISNUMBER(SEARCH(IF($D50="Tabular",VLOOKUP($G50&amp;"-"&amp;U$3&amp;"-"&amp;Z$2,'Compr. Q. - Online Banking'!$C:$I,7,FALSE()),VLOOKUP($G50&amp;"-"&amp;U$3&amp;"-"&amp;Z$2,'Compr. Q. - Online Banking'!$C:$I,5,FALSE())), U50)),1,0)</f>
        <v>0</v>
      </c>
      <c r="AA50" s="60">
        <f t="shared" si="43"/>
        <v>2</v>
      </c>
      <c r="AB50" s="60">
        <f t="shared" si="44"/>
        <v>3</v>
      </c>
      <c r="AC50" s="60">
        <f>IF($D50="Tabular",VLOOKUP($G50&amp;"-"&amp;U$3&amp;"-"&amp;"1",'Compr. Q. - Online Banking'!$C:$K,9,FALSE()),VLOOKUP($G50&amp;"-"&amp;U$3&amp;"-"&amp;"1",'Compr. Q. - Online Banking'!$C:$K,8,FALSE()))</f>
        <v>2</v>
      </c>
      <c r="AD50" s="60">
        <f t="shared" si="45"/>
        <v>0.66666666666666663</v>
      </c>
      <c r="AE50" s="60">
        <f t="shared" si="46"/>
        <v>1</v>
      </c>
      <c r="AF50" s="60">
        <f t="shared" si="47"/>
        <v>0.8</v>
      </c>
      <c r="AG50" s="61" t="str">
        <f>VLOOKUP($B50&amp;"-"&amp;$F50,'dataset cleaned'!$A:$BK,$H$2-2+AG$2*3,FALSE())</f>
        <v>Regularly inform customers about security best practices,Strengthen authentication of transaction in web application,Strengthen verification and validation procedures</v>
      </c>
      <c r="AH50" s="60" t="s">
        <v>1141</v>
      </c>
      <c r="AI50" s="60">
        <f>IF(ISNUMBER(SEARCH(IF($D50="Tabular",VLOOKUP($G50&amp;"-"&amp;AG$3&amp;"-"&amp;AI$2,'Compr. Q. - Online Banking'!$C:$I,7,FALSE()),VLOOKUP($G50&amp;"-"&amp;AG$3&amp;"-"&amp;AI$2,'Compr. Q. - Online Banking'!$C:$I,5,FALSE())), AG50)),1,0)</f>
        <v>1</v>
      </c>
      <c r="AJ50" s="60">
        <f>IF(ISNUMBER(SEARCH(IF($D50="Tabular",VLOOKUP($G50&amp;"-"&amp;AG$3&amp;"-"&amp;AJ$2,'Compr. Q. - Online Banking'!$C:$I,7,FALSE()),VLOOKUP($G50&amp;"-"&amp;AG$3&amp;"-"&amp;AJ$2,'Compr. Q. - Online Banking'!$C:$I,5,FALSE())), AG50)),1,0)</f>
        <v>1</v>
      </c>
      <c r="AK50" s="60">
        <f>IF(ISNUMBER(SEARCH(IF($D50="Tabular",VLOOKUP($G50&amp;"-"&amp;AG$3&amp;"-"&amp;AK$2,'Compr. Q. - Online Banking'!$C:$I,7,FALSE()),VLOOKUP($G50&amp;"-"&amp;AG$3&amp;"-"&amp;AK$2,'Compr. Q. - Online Banking'!$C:$I,5,FALSE())), AG50)),1,0)</f>
        <v>0</v>
      </c>
      <c r="AL50" s="60">
        <f>IF(ISNUMBER(SEARCH(IF($D50="Tabular",VLOOKUP($G50&amp;"-"&amp;AG$3&amp;"-"&amp;AL$2,'Compr. Q. - Online Banking'!$C:$I,7,FALSE()),VLOOKUP($G50&amp;"-"&amp;AG$3&amp;"-"&amp;AL$2,'Compr. Q. - Online Banking'!$C:$I,5,FALSE())), AG50)),1,0)</f>
        <v>0</v>
      </c>
      <c r="AM50" s="60">
        <f t="shared" si="48"/>
        <v>2</v>
      </c>
      <c r="AN50" s="60">
        <f t="shared" si="49"/>
        <v>3</v>
      </c>
      <c r="AO50" s="60">
        <f>IF($D50="Tabular",VLOOKUP($G50&amp;"-"&amp;AG$3&amp;"-"&amp;"1",'Compr. Q. - Online Banking'!$C:$K,9,FALSE()),VLOOKUP($G50&amp;"-"&amp;AG$3&amp;"-"&amp;"1",'Compr. Q. - Online Banking'!$C:$K,8,FALSE()))</f>
        <v>3</v>
      </c>
      <c r="AP50" s="60">
        <f t="shared" si="50"/>
        <v>0.66666666666666663</v>
      </c>
      <c r="AQ50" s="60">
        <f t="shared" si="51"/>
        <v>0.66666666666666663</v>
      </c>
      <c r="AR50" s="60">
        <f t="shared" si="52"/>
        <v>0.66666666666666663</v>
      </c>
      <c r="AS50" s="60" t="str">
        <f>VLOOKUP($B50&amp;"-"&amp;$F50,'dataset cleaned'!$A:$BK,$H$2-2+AS$2*3,FALSE())</f>
        <v>Severe</v>
      </c>
      <c r="AT50" s="60"/>
      <c r="AU50" s="60">
        <f>IF(ISNUMBER(SEARCH(IF($D50="Tabular",VLOOKUP($G50&amp;"-"&amp;AS$3&amp;"-"&amp;AU$2,'Compr. Q. - Online Banking'!$C:$I,7,FALSE()),VLOOKUP($G50&amp;"-"&amp;AS$3&amp;"-"&amp;AU$2,'Compr. Q. - Online Banking'!$C:$I,5,FALSE())), AS50)),1,0)</f>
        <v>1</v>
      </c>
      <c r="AV50" s="60">
        <f>IF(ISNUMBER(SEARCH(IF($D50="Tabular",VLOOKUP($G50&amp;"-"&amp;AS$3&amp;"-"&amp;AV$2,'Compr. Q. - Online Banking'!$C:$I,7,FALSE()),VLOOKUP($G50&amp;"-"&amp;AS$3&amp;"-"&amp;AV$2,'Compr. Q. - Online Banking'!$C:$I,5,FALSE())), AS50)),1,0)</f>
        <v>0</v>
      </c>
      <c r="AW50" s="60">
        <f>IF(ISNUMBER(SEARCH(IF($D50="Tabular",VLOOKUP($G50&amp;"-"&amp;AS$3&amp;"-"&amp;AW$2,'Compr. Q. - Online Banking'!$C:$I,7,FALSE()),VLOOKUP($G50&amp;"-"&amp;AS$3&amp;"-"&amp;AW$2,'Compr. Q. - Online Banking'!$C:$I,5,FALSE())), AS50)),1,0)</f>
        <v>0</v>
      </c>
      <c r="AX50" s="60">
        <f>IF(ISNUMBER(SEARCH(IF($D50="Tabular",VLOOKUP($G50&amp;"-"&amp;AS$3&amp;"-"&amp;AX$2,'Compr. Q. - Online Banking'!$C:$I,7,FALSE()),VLOOKUP($G50&amp;"-"&amp;AS$3&amp;"-"&amp;AX$2,'Compr. Q. - Online Banking'!$C:$I,5,FALSE())), AS50)),1,0)</f>
        <v>0</v>
      </c>
      <c r="AY50" s="60">
        <f t="shared" si="53"/>
        <v>1</v>
      </c>
      <c r="AZ50" s="60">
        <f t="shared" si="54"/>
        <v>1</v>
      </c>
      <c r="BA50" s="60">
        <f>IF($D50="Tabular",VLOOKUP($G50&amp;"-"&amp;AS$3&amp;"-"&amp;"1",'Compr. Q. - Online Banking'!$C:$K,9,FALSE()),VLOOKUP($G50&amp;"-"&amp;AS$3&amp;"-"&amp;"1",'Compr. Q. - Online Banking'!$C:$K,8,FALSE()))</f>
        <v>1</v>
      </c>
      <c r="BB50" s="60">
        <f t="shared" si="55"/>
        <v>1</v>
      </c>
      <c r="BC50" s="60">
        <f t="shared" si="56"/>
        <v>1</v>
      </c>
      <c r="BD50" s="60">
        <f t="shared" si="57"/>
        <v>1</v>
      </c>
      <c r="BE50" s="61" t="str">
        <f>VLOOKUP($B50&amp;"-"&amp;$F50,'dataset cleaned'!$A:$BK,$H$2-2+BE$2*3,FALSE())</f>
        <v>Hacker alters transaction data,Sniffing of customer credentials,Spear-phishing attack on customers,Unauthorized access to customer account via web application,Unauthorized transaction via Poste App,Unauthorized transaction via web application</v>
      </c>
      <c r="BF50" s="61" t="s">
        <v>1129</v>
      </c>
      <c r="BG50" s="60">
        <f>IF(ISNUMBER(SEARCH(IF($D50="Tabular",VLOOKUP($G50&amp;"-"&amp;BE$3&amp;"-"&amp;BG$2,'Compr. Q. - Online Banking'!$C:$I,7,FALSE()),VLOOKUP($G50&amp;"-"&amp;BE$3&amp;"-"&amp;BG$2,'Compr. Q. - Online Banking'!$C:$I,5,FALSE())), BE50)),1,0)</f>
        <v>1</v>
      </c>
      <c r="BH50" s="60">
        <f>IF(ISNUMBER(SEARCH(IF($D50="Tabular",VLOOKUP($G50&amp;"-"&amp;BE$3&amp;"-"&amp;BH$2,'Compr. Q. - Online Banking'!$C:$I,7,FALSE()),VLOOKUP($G50&amp;"-"&amp;BE$3&amp;"-"&amp;BH$2,'Compr. Q. - Online Banking'!$C:$I,5,FALSE())), BE50)),1,0)</f>
        <v>0</v>
      </c>
      <c r="BI50" s="60">
        <f>IF(ISNUMBER(SEARCH(IF($D50="Tabular",VLOOKUP($G50&amp;"-"&amp;BE$3&amp;"-"&amp;BI$2,'Compr. Q. - Online Banking'!$C:$I,7,FALSE()),VLOOKUP($G50&amp;"-"&amp;BE$3&amp;"-"&amp;BI$2,'Compr. Q. - Online Banking'!$C:$I,5,FALSE())), BE50)),1,0)</f>
        <v>0</v>
      </c>
      <c r="BJ50" s="60">
        <f>IF(ISNUMBER(SEARCH(IF($D50="Tabular",VLOOKUP($G50&amp;"-"&amp;BE$3&amp;"-"&amp;BJ$2,'Compr. Q. - Online Banking'!$C:$I,7,FALSE()),VLOOKUP($G50&amp;"-"&amp;BE$3&amp;"-"&amp;BJ$2,'Compr. Q. - Online Banking'!$C:$I,5,FALSE())), BE50)),1,0)</f>
        <v>0</v>
      </c>
      <c r="BK50" s="60">
        <f t="shared" si="58"/>
        <v>1</v>
      </c>
      <c r="BL50" s="60">
        <f t="shared" si="59"/>
        <v>6</v>
      </c>
      <c r="BM50" s="60">
        <f>IF($D50="Tabular",VLOOKUP($G50&amp;"-"&amp;BE$3&amp;"-"&amp;"1",'Compr. Q. - Online Banking'!$C:$K,9,FALSE()),VLOOKUP($G50&amp;"-"&amp;BE$3&amp;"-"&amp;"1",'Compr. Q. - Online Banking'!$C:$K,8,FALSE()))</f>
        <v>2</v>
      </c>
      <c r="BN50" s="60">
        <f t="shared" si="60"/>
        <v>0.16666666666666666</v>
      </c>
      <c r="BO50" s="60">
        <f t="shared" si="61"/>
        <v>0.5</v>
      </c>
      <c r="BP50" s="60">
        <f t="shared" si="62"/>
        <v>0.25</v>
      </c>
      <c r="BQ50" s="61" t="str">
        <f>VLOOKUP($B50&amp;"-"&amp;$F50,'dataset cleaned'!$A:$BK,$H$2-2+BQ$2*3,FALSE())</f>
        <v>Severe</v>
      </c>
      <c r="BR50" s="60" t="s">
        <v>1134</v>
      </c>
      <c r="BS50" s="60">
        <f>IF(ISNUMBER(SEARCH(IF($D50="Tabular",VLOOKUP($G50&amp;"-"&amp;BQ$3&amp;"-"&amp;BS$2,'Compr. Q. - Online Banking'!$C:$I,7,FALSE()),VLOOKUP($G50&amp;"-"&amp;BQ$3&amp;"-"&amp;BS$2,'Compr. Q. - Online Banking'!$C:$I,5,FALSE())), BQ50)),1,0)</f>
        <v>0</v>
      </c>
      <c r="BT50" s="60">
        <f>IF(ISNUMBER(SEARCH(IF($D50="Tabular",VLOOKUP($G50&amp;"-"&amp;BQ$3&amp;"-"&amp;BT$2,'Compr. Q. - Online Banking'!$C:$I,7,FALSE()),VLOOKUP($G50&amp;"-"&amp;BQ$3&amp;"-"&amp;BT$2,'Compr. Q. - Online Banking'!$C:$I,5,FALSE())), BQ50)),1,0)</f>
        <v>0</v>
      </c>
      <c r="BU50" s="60">
        <f>IF(ISNUMBER(SEARCH(IF($D50="Tabular",VLOOKUP($G50&amp;"-"&amp;BQ$3&amp;"-"&amp;BU$2,'Compr. Q. - Online Banking'!$C:$I,7,FALSE()),VLOOKUP($G50&amp;"-"&amp;BQ$3&amp;"-"&amp;BU$2,'Compr. Q. - Online Banking'!$C:$I,5,FALSE())), BQ50)),1,0)</f>
        <v>0</v>
      </c>
      <c r="BV50" s="60">
        <f>IF(ISNUMBER(SEARCH(IF($D50="Tabular",VLOOKUP($G50&amp;"-"&amp;BQ$3&amp;"-"&amp;BV$2,'Compr. Q. - Online Banking'!$C:$I,7,FALSE()),VLOOKUP($G50&amp;"-"&amp;BQ$3&amp;"-"&amp;BV$2,'Compr. Q. - Online Banking'!$C:$I,5,FALSE())), BQ50)),1,0)</f>
        <v>0</v>
      </c>
      <c r="BW50" s="60">
        <f t="shared" si="63"/>
        <v>0</v>
      </c>
      <c r="BX50" s="60">
        <f t="shared" si="64"/>
        <v>1</v>
      </c>
      <c r="BY50" s="60">
        <f>IF($D50="Tabular",VLOOKUP($G50&amp;"-"&amp;BQ$3&amp;"-"&amp;"1",'Compr. Q. - Online Banking'!$C:$K,9,FALSE()),VLOOKUP($G50&amp;"-"&amp;BQ$3&amp;"-"&amp;"1",'Compr. Q. - Online Banking'!$C:$K,8,FALSE()))</f>
        <v>1</v>
      </c>
      <c r="BZ50" s="60">
        <f t="shared" si="65"/>
        <v>0</v>
      </c>
      <c r="CA50" s="60">
        <f t="shared" si="66"/>
        <v>0</v>
      </c>
      <c r="CB50" s="60">
        <f t="shared" si="67"/>
        <v>0</v>
      </c>
    </row>
    <row r="51" spans="1:80" ht="136" x14ac:dyDescent="0.2">
      <c r="A51" s="60" t="str">
        <f t="shared" si="34"/>
        <v>R_6ybBmJKLFq4NpE5-P1</v>
      </c>
      <c r="B51" s="60" t="s">
        <v>1002</v>
      </c>
      <c r="C51" s="60" t="str">
        <f>VLOOKUP($B51,'raw data'!$A:$JI,268,FALSE())</f>
        <v>Tabular-G2</v>
      </c>
      <c r="D51" s="60" t="str">
        <f t="shared" si="35"/>
        <v>Tabular</v>
      </c>
      <c r="E51" s="60" t="str">
        <f t="shared" si="36"/>
        <v>G2</v>
      </c>
      <c r="F51" s="60" t="s">
        <v>534</v>
      </c>
      <c r="G51" s="60" t="str">
        <f t="shared" si="37"/>
        <v>G2</v>
      </c>
      <c r="H51" s="62">
        <f>VLOOKUP($B51&amp;"-"&amp;$F51,'dataset cleaned'!$A:$BK,H$2,FALSE())/60</f>
        <v>13.226016666666668</v>
      </c>
      <c r="I51" s="61" t="str">
        <f>VLOOKUP($B51&amp;"-"&amp;$F51,'dataset cleaned'!$A:$BK,$H$2-2+I$2*3,FALSE())</f>
        <v>Insufficient detection of spyware,Lack of mechanisms for authentication of app,Poor security awareness,Weak malware protection</v>
      </c>
      <c r="J51" s="60" t="s">
        <v>1147</v>
      </c>
      <c r="K51" s="60">
        <f>IF(ISNUMBER(SEARCH(IF($D51="Tabular",VLOOKUP($G51&amp;"-"&amp;I$3&amp;"-"&amp;K$2,'Compr. Q. - Online Banking'!$C:$I,7,FALSE()),VLOOKUP($G51&amp;"-"&amp;I$3&amp;"-"&amp;K$2,'Compr. Q. - Online Banking'!$C:$I,5,FALSE())), I51)),1,0)</f>
        <v>1</v>
      </c>
      <c r="L51" s="60">
        <f>IF(ISNUMBER(SEARCH(IF($D51="Tabular",VLOOKUP($G51&amp;"-"&amp;I$3&amp;"-"&amp;L$2,'Compr. Q. - Online Banking'!$C:$I,7,FALSE()),VLOOKUP($G51&amp;"-"&amp;I$3&amp;"-"&amp;L$2,'Compr. Q. - Online Banking'!$C:$I,5,FALSE())), I51)),1,0)</f>
        <v>1</v>
      </c>
      <c r="M51" s="60">
        <f>IF(ISNUMBER(SEARCH(IF($D51="Tabular",VLOOKUP($G51&amp;"-"&amp;I$3&amp;"-"&amp;M$2,'Compr. Q. - Online Banking'!$C:$I,7,FALSE()),VLOOKUP($G51&amp;"-"&amp;I$3&amp;"-"&amp;M$2,'Compr. Q. - Online Banking'!$C:$I,5,FALSE())), I51)),1,0)</f>
        <v>0</v>
      </c>
      <c r="N51" s="60">
        <f>IF(ISNUMBER(SEARCH(IF($D51="Tabular",VLOOKUP($G51&amp;"-"&amp;I$3&amp;"-"&amp;N$2,'Compr. Q. - Online Banking'!$C:$I,7,FALSE()),VLOOKUP($G51&amp;"-"&amp;I$3&amp;"-"&amp;N$2,'Compr. Q. - Online Banking'!$C:$I,5,FALSE())), I51)),1,0)</f>
        <v>0</v>
      </c>
      <c r="O51" s="60">
        <f t="shared" si="38"/>
        <v>2</v>
      </c>
      <c r="P51" s="60">
        <f t="shared" si="39"/>
        <v>4</v>
      </c>
      <c r="Q51" s="60">
        <f>IF($D51="Tabular",VLOOKUP($G51&amp;"-"&amp;I$3&amp;"-"&amp;"1",'Compr. Q. - Online Banking'!$C:$K,9,FALSE()),VLOOKUP($G51&amp;"-"&amp;I$3&amp;"-"&amp;"1",'Compr. Q. - Online Banking'!$C:$K,8,FALSE()))</f>
        <v>2</v>
      </c>
      <c r="R51" s="60">
        <f t="shared" si="40"/>
        <v>0.5</v>
      </c>
      <c r="S51" s="60">
        <f t="shared" si="41"/>
        <v>1</v>
      </c>
      <c r="T51" s="60">
        <f t="shared" si="42"/>
        <v>0.66666666666666663</v>
      </c>
      <c r="U51" s="61" t="str">
        <f>VLOOKUP($B51&amp;"-"&amp;$F51,'dataset cleaned'!$A:$BK,$H$2-2+U$2*3,FALSE())</f>
        <v>Fake banking app offered on application store and this leads to sniffing customer credentials,Keylogger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credentials,Spear-phishing attack on customers leads to sniffing customer credentials. Which leads to unauthorized access to customer account via web application.</v>
      </c>
      <c r="V51" s="60" t="s">
        <v>1139</v>
      </c>
      <c r="W51" s="60">
        <f>IF(ISNUMBER(SEARCH(IF($D51="Tabular",VLOOKUP($G51&amp;"-"&amp;U$3&amp;"-"&amp;W$2,'Compr. Q. - Online Banking'!$C:$I,7,FALSE()),VLOOKUP($G51&amp;"-"&amp;U$3&amp;"-"&amp;W$2,'Compr. Q. - Online Banking'!$C:$I,5,FALSE())), U51)),1,0)</f>
        <v>0</v>
      </c>
      <c r="X51" s="60">
        <f>IF(ISNUMBER(SEARCH(IF($D51="Tabular",VLOOKUP($G51&amp;"-"&amp;U$3&amp;"-"&amp;X$2,'Compr. Q. - Online Banking'!$C:$I,7,FALSE()),VLOOKUP($G51&amp;"-"&amp;U$3&amp;"-"&amp;X$2,'Compr. Q. - Online Banking'!$C:$I,5,FALSE())), U51)),1,0)</f>
        <v>1</v>
      </c>
      <c r="Y51" s="60">
        <f>IF(ISNUMBER(SEARCH(IF($D51="Tabular",VLOOKUP($G51&amp;"-"&amp;U$3&amp;"-"&amp;Y$2,'Compr. Q. - Online Banking'!$C:$I,7,FALSE()),VLOOKUP($G51&amp;"-"&amp;U$3&amp;"-"&amp;Y$2,'Compr. Q. - Online Banking'!$C:$I,5,FALSE())), U51)),1,0)</f>
        <v>0</v>
      </c>
      <c r="Z51" s="60">
        <f>IF(ISNUMBER(SEARCH(IF($D51="Tabular",VLOOKUP($G51&amp;"-"&amp;U$3&amp;"-"&amp;Z$2,'Compr. Q. - Online Banking'!$C:$I,7,FALSE()),VLOOKUP($G51&amp;"-"&amp;U$3&amp;"-"&amp;Z$2,'Compr. Q. - Online Banking'!$C:$I,5,FALSE())), U51)),1,0)</f>
        <v>0</v>
      </c>
      <c r="AA51" s="60">
        <f t="shared" si="43"/>
        <v>1</v>
      </c>
      <c r="AB51" s="60">
        <f t="shared" si="44"/>
        <v>5</v>
      </c>
      <c r="AC51" s="60">
        <f>IF($D51="Tabular",VLOOKUP($G51&amp;"-"&amp;U$3&amp;"-"&amp;"1",'Compr. Q. - Online Banking'!$C:$K,9,FALSE()),VLOOKUP($G51&amp;"-"&amp;U$3&amp;"-"&amp;"1",'Compr. Q. - Online Banking'!$C:$K,8,FALSE()))</f>
        <v>3</v>
      </c>
      <c r="AD51" s="60">
        <f t="shared" si="45"/>
        <v>0.2</v>
      </c>
      <c r="AE51" s="60">
        <f t="shared" si="46"/>
        <v>0.33333333333333331</v>
      </c>
      <c r="AF51" s="60">
        <f t="shared" si="47"/>
        <v>0.25</v>
      </c>
      <c r="AG51" s="61" t="str">
        <f>VLOOKUP($B51&amp;"-"&amp;$F51,'dataset cleaned'!$A:$BK,$H$2-2+AG$2*3,FALSE())</f>
        <v>Fake banking app offered on application store and this leads to sniffing customer credentials,Keylogger installed on customer's computer leads to sniffing customer credentials,Spear-phishing attack on customers leads to sniffing customer credentials</v>
      </c>
      <c r="AH51" s="60"/>
      <c r="AI51" s="60">
        <f>IF(ISNUMBER(SEARCH(IF($D51="Tabular",VLOOKUP($G51&amp;"-"&amp;AG$3&amp;"-"&amp;AI$2,'Compr. Q. - Online Banking'!$C:$I,7,FALSE()),VLOOKUP($G51&amp;"-"&amp;AG$3&amp;"-"&amp;AI$2,'Compr. Q. - Online Banking'!$C:$I,5,FALSE())), AG51)),1,0)</f>
        <v>1</v>
      </c>
      <c r="AJ51" s="60">
        <f>IF(ISNUMBER(SEARCH(IF($D51="Tabular",VLOOKUP($G51&amp;"-"&amp;AG$3&amp;"-"&amp;AJ$2,'Compr. Q. - Online Banking'!$C:$I,7,FALSE()),VLOOKUP($G51&amp;"-"&amp;AG$3&amp;"-"&amp;AJ$2,'Compr. Q. - Online Banking'!$C:$I,5,FALSE())), AG51)),1,0)</f>
        <v>1</v>
      </c>
      <c r="AK51" s="60">
        <f>IF(ISNUMBER(SEARCH(IF($D51="Tabular",VLOOKUP($G51&amp;"-"&amp;AG$3&amp;"-"&amp;AK$2,'Compr. Q. - Online Banking'!$C:$I,7,FALSE()),VLOOKUP($G51&amp;"-"&amp;AG$3&amp;"-"&amp;AK$2,'Compr. Q. - Online Banking'!$C:$I,5,FALSE())), AG51)),1,0)</f>
        <v>1</v>
      </c>
      <c r="AL51" s="60">
        <f>IF(ISNUMBER(SEARCH(IF($D51="Tabular",VLOOKUP($G51&amp;"-"&amp;AG$3&amp;"-"&amp;AL$2,'Compr. Q. - Online Banking'!$C:$I,7,FALSE()),VLOOKUP($G51&amp;"-"&amp;AG$3&amp;"-"&amp;AL$2,'Compr. Q. - Online Banking'!$C:$I,5,FALSE())), AG51)),1,0)</f>
        <v>0</v>
      </c>
      <c r="AM51" s="60">
        <f t="shared" si="48"/>
        <v>3</v>
      </c>
      <c r="AN51" s="60">
        <f t="shared" si="49"/>
        <v>3</v>
      </c>
      <c r="AO51" s="60">
        <f>IF($D51="Tabular",VLOOKUP($G51&amp;"-"&amp;AG$3&amp;"-"&amp;"1",'Compr. Q. - Online Banking'!$C:$K,9,FALSE()),VLOOKUP($G51&amp;"-"&amp;AG$3&amp;"-"&amp;"1",'Compr. Q. - Online Banking'!$C:$K,8,FALSE()))</f>
        <v>3</v>
      </c>
      <c r="AP51" s="60">
        <f t="shared" si="50"/>
        <v>1</v>
      </c>
      <c r="AQ51" s="60">
        <f t="shared" si="51"/>
        <v>1</v>
      </c>
      <c r="AR51" s="60">
        <f t="shared" si="52"/>
        <v>1</v>
      </c>
      <c r="AS51" s="61" t="str">
        <f>VLOOKUP($B51&amp;"-"&amp;$F51,'dataset cleaned'!$A:$BK,$H$2-2+AS$2*3,FALSE())</f>
        <v>Cyber criminal,Hacker</v>
      </c>
      <c r="AT51" s="60"/>
      <c r="AU51" s="60">
        <f>IF(ISNUMBER(SEARCH(IF($D51="Tabular",VLOOKUP($G51&amp;"-"&amp;AS$3&amp;"-"&amp;AU$2,'Compr. Q. - Online Banking'!$C:$I,7,FALSE()),VLOOKUP($G51&amp;"-"&amp;AS$3&amp;"-"&amp;AU$2,'Compr. Q. - Online Banking'!$C:$I,5,FALSE())), AS51)),1,0)</f>
        <v>1</v>
      </c>
      <c r="AV51" s="60">
        <f>IF(ISNUMBER(SEARCH(IF($D51="Tabular",VLOOKUP($G51&amp;"-"&amp;AS$3&amp;"-"&amp;AV$2,'Compr. Q. - Online Banking'!$C:$I,7,FALSE()),VLOOKUP($G51&amp;"-"&amp;AS$3&amp;"-"&amp;AV$2,'Compr. Q. - Online Banking'!$C:$I,5,FALSE())), AS51)),1,0)</f>
        <v>1</v>
      </c>
      <c r="AW51" s="60">
        <f>IF(ISNUMBER(SEARCH(IF($D51="Tabular",VLOOKUP($G51&amp;"-"&amp;AS$3&amp;"-"&amp;AW$2,'Compr. Q. - Online Banking'!$C:$I,7,FALSE()),VLOOKUP($G51&amp;"-"&amp;AS$3&amp;"-"&amp;AW$2,'Compr. Q. - Online Banking'!$C:$I,5,FALSE())), AS51)),1,0)</f>
        <v>0</v>
      </c>
      <c r="AX51" s="60">
        <f>IF(ISNUMBER(SEARCH(IF($D51="Tabular",VLOOKUP($G51&amp;"-"&amp;AS$3&amp;"-"&amp;AX$2,'Compr. Q. - Online Banking'!$C:$I,7,FALSE()),VLOOKUP($G51&amp;"-"&amp;AS$3&amp;"-"&amp;AX$2,'Compr. Q. - Online Banking'!$C:$I,5,FALSE())), AS51)),1,0)</f>
        <v>0</v>
      </c>
      <c r="AY51" s="60">
        <f t="shared" si="53"/>
        <v>2</v>
      </c>
      <c r="AZ51" s="60">
        <f t="shared" si="54"/>
        <v>2</v>
      </c>
      <c r="BA51" s="60">
        <f>IF($D51="Tabular",VLOOKUP($G51&amp;"-"&amp;AS$3&amp;"-"&amp;"1",'Compr. Q. - Online Banking'!$C:$K,9,FALSE()),VLOOKUP($G51&amp;"-"&amp;AS$3&amp;"-"&amp;"1",'Compr. Q. - Online Banking'!$C:$K,8,FALSE()))</f>
        <v>2</v>
      </c>
      <c r="BB51" s="60">
        <f t="shared" si="55"/>
        <v>1</v>
      </c>
      <c r="BC51" s="60">
        <f t="shared" si="56"/>
        <v>1</v>
      </c>
      <c r="BD51" s="60">
        <f t="shared" si="57"/>
        <v>1</v>
      </c>
      <c r="BE51" s="60" t="str">
        <f>VLOOKUP($B51&amp;"-"&amp;$F51,'dataset cleaned'!$A:$BK,$H$2-2+BE$2*3,FALSE())</f>
        <v>Unlikely</v>
      </c>
      <c r="BF51" s="60"/>
      <c r="BG51" s="60">
        <v>0</v>
      </c>
      <c r="BH51" s="60">
        <f>IF(ISNUMBER(SEARCH(IF($D51="Tabular",VLOOKUP($G51&amp;"-"&amp;BE$3&amp;"-"&amp;BH$2,'Compr. Q. - Online Banking'!$C:$I,7,FALSE()),VLOOKUP($G51&amp;"-"&amp;BE$3&amp;"-"&amp;BH$2,'Compr. Q. - Online Banking'!$C:$I,5,FALSE())), BE51)),1,0)</f>
        <v>0</v>
      </c>
      <c r="BI51" s="60">
        <f>IF(ISNUMBER(SEARCH(IF($D51="Tabular",VLOOKUP($G51&amp;"-"&amp;BE$3&amp;"-"&amp;BI$2,'Compr. Q. - Online Banking'!$C:$I,7,FALSE()),VLOOKUP($G51&amp;"-"&amp;BE$3&amp;"-"&amp;BI$2,'Compr. Q. - Online Banking'!$C:$I,5,FALSE())), BE51)),1,0)</f>
        <v>0</v>
      </c>
      <c r="BJ51" s="60">
        <f>IF(ISNUMBER(SEARCH(IF($D51="Tabular",VLOOKUP($G51&amp;"-"&amp;BE$3&amp;"-"&amp;BJ$2,'Compr. Q. - Online Banking'!$C:$I,7,FALSE()),VLOOKUP($G51&amp;"-"&amp;BE$3&amp;"-"&amp;BJ$2,'Compr. Q. - Online Banking'!$C:$I,5,FALSE())), BE51)),1,0)</f>
        <v>0</v>
      </c>
      <c r="BK51" s="60">
        <f t="shared" si="58"/>
        <v>0</v>
      </c>
      <c r="BL51" s="60">
        <f t="shared" si="59"/>
        <v>1</v>
      </c>
      <c r="BM51" s="60">
        <f>IF($D51="Tabular",VLOOKUP($G51&amp;"-"&amp;BE$3&amp;"-"&amp;"1",'Compr. Q. - Online Banking'!$C:$K,9,FALSE()),VLOOKUP($G51&amp;"-"&amp;BE$3&amp;"-"&amp;"1",'Compr. Q. - Online Banking'!$C:$K,8,FALSE()))</f>
        <v>1</v>
      </c>
      <c r="BN51" s="60">
        <f t="shared" si="60"/>
        <v>0</v>
      </c>
      <c r="BO51" s="60">
        <f t="shared" si="61"/>
        <v>0</v>
      </c>
      <c r="BP51" s="60">
        <f t="shared" si="62"/>
        <v>0</v>
      </c>
      <c r="BQ51" s="61" t="str">
        <f>VLOOKUP($B51&amp;"-"&amp;$F51,'dataset cleaned'!$A:$BK,$H$2-2+BQ$2*3,FALSE())</f>
        <v>Poor security awareness,Weak malware protection</v>
      </c>
      <c r="BR51" s="60" t="s">
        <v>1148</v>
      </c>
      <c r="BS51" s="60">
        <f>IF(ISNUMBER(SEARCH(IF($D51="Tabular",VLOOKUP($G51&amp;"-"&amp;BQ$3&amp;"-"&amp;BS$2,'Compr. Q. - Online Banking'!$C:$I,7,FALSE()),VLOOKUP($G51&amp;"-"&amp;BQ$3&amp;"-"&amp;BS$2,'Compr. Q. - Online Banking'!$C:$I,5,FALSE())), BQ51)),1,0)</f>
        <v>0</v>
      </c>
      <c r="BT51" s="60">
        <f>IF(ISNUMBER(SEARCH(IF($D51="Tabular",VLOOKUP($G51&amp;"-"&amp;BQ$3&amp;"-"&amp;BT$2,'Compr. Q. - Online Banking'!$C:$I,7,FALSE()),VLOOKUP($G51&amp;"-"&amp;BQ$3&amp;"-"&amp;BT$2,'Compr. Q. - Online Banking'!$C:$I,5,FALSE())), BQ51)),1,0)</f>
        <v>0</v>
      </c>
      <c r="BU51" s="60">
        <f>IF(ISNUMBER(SEARCH(IF($D51="Tabular",VLOOKUP($G51&amp;"-"&amp;BQ$3&amp;"-"&amp;BU$2,'Compr. Q. - Online Banking'!$C:$I,7,FALSE()),VLOOKUP($G51&amp;"-"&amp;BQ$3&amp;"-"&amp;BU$2,'Compr. Q. - Online Banking'!$C:$I,5,FALSE())), BQ51)),1,0)</f>
        <v>1</v>
      </c>
      <c r="BV51" s="60">
        <f>IF(ISNUMBER(SEARCH(IF($D51="Tabular",VLOOKUP($G51&amp;"-"&amp;BQ$3&amp;"-"&amp;BV$2,'Compr. Q. - Online Banking'!$C:$I,7,FALSE()),VLOOKUP($G51&amp;"-"&amp;BQ$3&amp;"-"&amp;BV$2,'Compr. Q. - Online Banking'!$C:$I,5,FALSE())), BQ51)),1,0)</f>
        <v>1</v>
      </c>
      <c r="BW51" s="60">
        <f t="shared" si="63"/>
        <v>2</v>
      </c>
      <c r="BX51" s="60">
        <f t="shared" si="64"/>
        <v>2</v>
      </c>
      <c r="BY51" s="60">
        <f>IF($D51="Tabular",VLOOKUP($G51&amp;"-"&amp;BQ$3&amp;"-"&amp;"1",'Compr. Q. - Online Banking'!$C:$K,9,FALSE()),VLOOKUP($G51&amp;"-"&amp;BQ$3&amp;"-"&amp;"1",'Compr. Q. - Online Banking'!$C:$K,8,FALSE()))</f>
        <v>4</v>
      </c>
      <c r="BZ51" s="60">
        <f t="shared" si="65"/>
        <v>1</v>
      </c>
      <c r="CA51" s="60">
        <f t="shared" si="66"/>
        <v>0.5</v>
      </c>
      <c r="CB51" s="60">
        <f t="shared" si="67"/>
        <v>0.66666666666666663</v>
      </c>
    </row>
    <row r="52" spans="1:80" ht="85" x14ac:dyDescent="0.2">
      <c r="A52" s="60" t="str">
        <f t="shared" si="34"/>
        <v>R_2PilrREGZbE2MvA-P2</v>
      </c>
      <c r="B52" s="60" t="s">
        <v>1075</v>
      </c>
      <c r="C52" s="60" t="str">
        <f>VLOOKUP($B52,'raw data'!$A:$JI,268,FALSE())</f>
        <v>CORAS-G2</v>
      </c>
      <c r="D52" s="60" t="str">
        <f t="shared" si="35"/>
        <v>CORAS</v>
      </c>
      <c r="E52" s="60" t="str">
        <f t="shared" si="36"/>
        <v>G2</v>
      </c>
      <c r="F52" s="60" t="s">
        <v>536</v>
      </c>
      <c r="G52" s="60" t="str">
        <f t="shared" si="37"/>
        <v>G1</v>
      </c>
      <c r="H52" s="62">
        <f>VLOOKUP($B52&amp;"-"&amp;$F52,'dataset cleaned'!$A:$BK,H$2,FALSE())/60</f>
        <v>6.0292000000000003</v>
      </c>
      <c r="I52" s="61" t="str">
        <f>VLOOKUP($B52&amp;"-"&amp;$F52,'dataset cleaned'!$A:$BK,$H$2-2+I$2*3,FALSE())</f>
        <v>Online banking service goes down</v>
      </c>
      <c r="J52" s="60" t="s">
        <v>1129</v>
      </c>
      <c r="K52" s="60">
        <f>IF(ISNUMBER(SEARCH(IF($D52="Tabular",VLOOKUP($G52&amp;"-"&amp;I$3&amp;"-"&amp;K$2,'Compr. Q. - Online Banking'!$C:$I,7,FALSE()),VLOOKUP($G52&amp;"-"&amp;I$3&amp;"-"&amp;K$2,'Compr. Q. - Online Banking'!$C:$I,5,FALSE())), I52)),1,0)</f>
        <v>0</v>
      </c>
      <c r="L52" s="60">
        <f>IF(ISNUMBER(SEARCH(IF($D52="Tabular",VLOOKUP($G52&amp;"-"&amp;I$3&amp;"-"&amp;L$2,'Compr. Q. - Online Banking'!$C:$I,7,FALSE()),VLOOKUP($G52&amp;"-"&amp;I$3&amp;"-"&amp;L$2,'Compr. Q. - Online Banking'!$C:$I,5,FALSE())), I52)),1,0)</f>
        <v>0</v>
      </c>
      <c r="M52" s="60">
        <f>IF(ISNUMBER(SEARCH(IF($D52="Tabular",VLOOKUP($G52&amp;"-"&amp;I$3&amp;"-"&amp;M$2,'Compr. Q. - Online Banking'!$C:$I,7,FALSE()),VLOOKUP($G52&amp;"-"&amp;I$3&amp;"-"&amp;M$2,'Compr. Q. - Online Banking'!$C:$I,5,FALSE())), I52)),1,0)</f>
        <v>0</v>
      </c>
      <c r="N52" s="60">
        <f>IF(ISNUMBER(SEARCH(IF($D52="Tabular",VLOOKUP($G52&amp;"-"&amp;I$3&amp;"-"&amp;N$2,'Compr. Q. - Online Banking'!$C:$I,7,FALSE()),VLOOKUP($G52&amp;"-"&amp;I$3&amp;"-"&amp;N$2,'Compr. Q. - Online Banking'!$C:$I,5,FALSE())), I52)),1,0)</f>
        <v>0</v>
      </c>
      <c r="O52" s="60">
        <f t="shared" si="38"/>
        <v>0</v>
      </c>
      <c r="P52" s="60">
        <f t="shared" si="39"/>
        <v>1</v>
      </c>
      <c r="Q52" s="60">
        <f>IF($D52="Tabular",VLOOKUP($G52&amp;"-"&amp;I$3&amp;"-"&amp;"1",'Compr. Q. - Online Banking'!$C:$K,9,FALSE()),VLOOKUP($G52&amp;"-"&amp;I$3&amp;"-"&amp;"1",'Compr. Q. - Online Banking'!$C:$K,8,FALSE()))</f>
        <v>1</v>
      </c>
      <c r="R52" s="60">
        <f t="shared" si="40"/>
        <v>0</v>
      </c>
      <c r="S52" s="60">
        <f t="shared" si="41"/>
        <v>0</v>
      </c>
      <c r="T52" s="60">
        <f t="shared" si="42"/>
        <v>0</v>
      </c>
      <c r="U52" s="61" t="str">
        <f>VLOOKUP($B52&amp;"-"&amp;$F52,'dataset cleaned'!$A:$BK,$H$2-2+U$2*3,FALSE())</f>
        <v>Availability of service,Integrity of account data,Use of web application</v>
      </c>
      <c r="V52" s="60"/>
      <c r="W52" s="60">
        <f>IF(ISNUMBER(SEARCH(IF($D52="Tabular",VLOOKUP($G52&amp;"-"&amp;U$3&amp;"-"&amp;W$2,'Compr. Q. - Online Banking'!$C:$I,7,FALSE()),VLOOKUP($G52&amp;"-"&amp;U$3&amp;"-"&amp;W$2,'Compr. Q. - Online Banking'!$C:$I,5,FALSE())), U52)),1,0)</f>
        <v>1</v>
      </c>
      <c r="X52" s="60">
        <f>IF(ISNUMBER(SEARCH(IF($D52="Tabular",VLOOKUP($G52&amp;"-"&amp;U$3&amp;"-"&amp;X$2,'Compr. Q. - Online Banking'!$C:$I,7,FALSE()),VLOOKUP($G52&amp;"-"&amp;U$3&amp;"-"&amp;X$2,'Compr. Q. - Online Banking'!$C:$I,5,FALSE())), U52)),1,0)</f>
        <v>1</v>
      </c>
      <c r="Y52" s="60">
        <f>IF(ISNUMBER(SEARCH(IF($D52="Tabular",VLOOKUP($G52&amp;"-"&amp;U$3&amp;"-"&amp;Y$2,'Compr. Q. - Online Banking'!$C:$I,7,FALSE()),VLOOKUP($G52&amp;"-"&amp;U$3&amp;"-"&amp;Y$2,'Compr. Q. - Online Banking'!$C:$I,5,FALSE())), U52)),1,0)</f>
        <v>0</v>
      </c>
      <c r="Z52" s="60">
        <f>IF(ISNUMBER(SEARCH(IF($D52="Tabular",VLOOKUP($G52&amp;"-"&amp;U$3&amp;"-"&amp;Z$2,'Compr. Q. - Online Banking'!$C:$I,7,FALSE()),VLOOKUP($G52&amp;"-"&amp;U$3&amp;"-"&amp;Z$2,'Compr. Q. - Online Banking'!$C:$I,5,FALSE())), U52)),1,0)</f>
        <v>0</v>
      </c>
      <c r="AA52" s="60">
        <f t="shared" si="43"/>
        <v>2</v>
      </c>
      <c r="AB52" s="60">
        <f t="shared" si="44"/>
        <v>3</v>
      </c>
      <c r="AC52" s="60">
        <f>IF($D52="Tabular",VLOOKUP($G52&amp;"-"&amp;U$3&amp;"-"&amp;"1",'Compr. Q. - Online Banking'!$C:$K,9,FALSE()),VLOOKUP($G52&amp;"-"&amp;U$3&amp;"-"&amp;"1",'Compr. Q. - Online Banking'!$C:$K,8,FALSE()))</f>
        <v>2</v>
      </c>
      <c r="AD52" s="60">
        <f t="shared" si="45"/>
        <v>0.66666666666666663</v>
      </c>
      <c r="AE52" s="60">
        <f t="shared" si="46"/>
        <v>1</v>
      </c>
      <c r="AF52" s="60">
        <f t="shared" si="47"/>
        <v>0.8</v>
      </c>
      <c r="AG52" s="61" t="str">
        <f>VLOOKUP($B52&amp;"-"&amp;$F52,'dataset cleaned'!$A:$BK,$H$2-2+AG$2*3,FALSE())</f>
        <v>Regularly inform customers about security best practices,Strengthen authentication of transaction in web application,Strengthen verification and validation procedures</v>
      </c>
      <c r="AH52" s="60" t="s">
        <v>1141</v>
      </c>
      <c r="AI52" s="60">
        <f>IF(ISNUMBER(SEARCH(IF($D52="Tabular",VLOOKUP($G52&amp;"-"&amp;AG$3&amp;"-"&amp;AI$2,'Compr. Q. - Online Banking'!$C:$I,7,FALSE()),VLOOKUP($G52&amp;"-"&amp;AG$3&amp;"-"&amp;AI$2,'Compr. Q. - Online Banking'!$C:$I,5,FALSE())), AG52)),1,0)</f>
        <v>1</v>
      </c>
      <c r="AJ52" s="60">
        <f>IF(ISNUMBER(SEARCH(IF($D52="Tabular",VLOOKUP($G52&amp;"-"&amp;AG$3&amp;"-"&amp;AJ$2,'Compr. Q. - Online Banking'!$C:$I,7,FALSE()),VLOOKUP($G52&amp;"-"&amp;AG$3&amp;"-"&amp;AJ$2,'Compr. Q. - Online Banking'!$C:$I,5,FALSE())), AG52)),1,0)</f>
        <v>1</v>
      </c>
      <c r="AK52" s="60">
        <f>IF(ISNUMBER(SEARCH(IF($D52="Tabular",VLOOKUP($G52&amp;"-"&amp;AG$3&amp;"-"&amp;AK$2,'Compr. Q. - Online Banking'!$C:$I,7,FALSE()),VLOOKUP($G52&amp;"-"&amp;AG$3&amp;"-"&amp;AK$2,'Compr. Q. - Online Banking'!$C:$I,5,FALSE())), AG52)),1,0)</f>
        <v>0</v>
      </c>
      <c r="AL52" s="60">
        <f>IF(ISNUMBER(SEARCH(IF($D52="Tabular",VLOOKUP($G52&amp;"-"&amp;AG$3&amp;"-"&amp;AL$2,'Compr. Q. - Online Banking'!$C:$I,7,FALSE()),VLOOKUP($G52&amp;"-"&amp;AG$3&amp;"-"&amp;AL$2,'Compr. Q. - Online Banking'!$C:$I,5,FALSE())), AG52)),1,0)</f>
        <v>0</v>
      </c>
      <c r="AM52" s="60">
        <f t="shared" si="48"/>
        <v>2</v>
      </c>
      <c r="AN52" s="60">
        <f t="shared" si="49"/>
        <v>3</v>
      </c>
      <c r="AO52" s="60">
        <f>IF($D52="Tabular",VLOOKUP($G52&amp;"-"&amp;AG$3&amp;"-"&amp;"1",'Compr. Q. - Online Banking'!$C:$K,9,FALSE()),VLOOKUP($G52&amp;"-"&amp;AG$3&amp;"-"&amp;"1",'Compr. Q. - Online Banking'!$C:$K,8,FALSE()))</f>
        <v>3</v>
      </c>
      <c r="AP52" s="60">
        <f t="shared" si="50"/>
        <v>0.66666666666666663</v>
      </c>
      <c r="AQ52" s="60">
        <f t="shared" si="51"/>
        <v>0.66666666666666663</v>
      </c>
      <c r="AR52" s="60">
        <f t="shared" si="52"/>
        <v>0.66666666666666663</v>
      </c>
      <c r="AS52" s="61" t="str">
        <f>VLOOKUP($B52&amp;"-"&amp;$F52,'dataset cleaned'!$A:$BK,$H$2-2+AS$2*3,FALSE())</f>
        <v>Sniffing of customer credentials</v>
      </c>
      <c r="AT52" s="60" t="s">
        <v>1129</v>
      </c>
      <c r="AU52" s="60">
        <f>IF(ISNUMBER(SEARCH(IF($D52="Tabular",VLOOKUP($G52&amp;"-"&amp;AS$3&amp;"-"&amp;AU$2,'Compr. Q. - Online Banking'!$C:$I,7,FALSE()),VLOOKUP($G52&amp;"-"&amp;AS$3&amp;"-"&amp;AU$2,'Compr. Q. - Online Banking'!$C:$I,5,FALSE())), AS52)),1,0)</f>
        <v>0</v>
      </c>
      <c r="AV52" s="60">
        <f>IF(ISNUMBER(SEARCH(IF($D52="Tabular",VLOOKUP($G52&amp;"-"&amp;AS$3&amp;"-"&amp;AV$2,'Compr. Q. - Online Banking'!$C:$I,7,FALSE()),VLOOKUP($G52&amp;"-"&amp;AS$3&amp;"-"&amp;AV$2,'Compr. Q. - Online Banking'!$C:$I,5,FALSE())), AS52)),1,0)</f>
        <v>0</v>
      </c>
      <c r="AW52" s="60">
        <f>IF(ISNUMBER(SEARCH(IF($D52="Tabular",VLOOKUP($G52&amp;"-"&amp;AS$3&amp;"-"&amp;AW$2,'Compr. Q. - Online Banking'!$C:$I,7,FALSE()),VLOOKUP($G52&amp;"-"&amp;AS$3&amp;"-"&amp;AW$2,'Compr. Q. - Online Banking'!$C:$I,5,FALSE())), AS52)),1,0)</f>
        <v>0</v>
      </c>
      <c r="AX52" s="60">
        <f>IF(ISNUMBER(SEARCH(IF($D52="Tabular",VLOOKUP($G52&amp;"-"&amp;AS$3&amp;"-"&amp;AX$2,'Compr. Q. - Online Banking'!$C:$I,7,FALSE()),VLOOKUP($G52&amp;"-"&amp;AS$3&amp;"-"&amp;AX$2,'Compr. Q. - Online Banking'!$C:$I,5,FALSE())), AS52)),1,0)</f>
        <v>0</v>
      </c>
      <c r="AY52" s="60">
        <f t="shared" si="53"/>
        <v>0</v>
      </c>
      <c r="AZ52" s="60">
        <f t="shared" si="54"/>
        <v>1</v>
      </c>
      <c r="BA52" s="60">
        <f>IF($D52="Tabular",VLOOKUP($G52&amp;"-"&amp;AS$3&amp;"-"&amp;"1",'Compr. Q. - Online Banking'!$C:$K,9,FALSE()),VLOOKUP($G52&amp;"-"&amp;AS$3&amp;"-"&amp;"1",'Compr. Q. - Online Banking'!$C:$K,8,FALSE()))</f>
        <v>1</v>
      </c>
      <c r="BB52" s="60">
        <f t="shared" si="55"/>
        <v>0</v>
      </c>
      <c r="BC52" s="60">
        <f t="shared" si="56"/>
        <v>0</v>
      </c>
      <c r="BD52" s="60">
        <f t="shared" si="57"/>
        <v>0</v>
      </c>
      <c r="BE52" s="61" t="str">
        <f>VLOOKUP($B52&amp;"-"&amp;$F52,'dataset cleaned'!$A:$BK,$H$2-2+BE$2*3,FALSE())</f>
        <v>Sniffing of customer credentials,Unauthorized access to customer account via fake app,Unauthorized access to customer account via web application,Unauthorized transaction via Poste App,Unauthorized transaction via web application</v>
      </c>
      <c r="BF52" s="61" t="s">
        <v>1135</v>
      </c>
      <c r="BG52" s="60">
        <f>IF(ISNUMBER(SEARCH(IF($D52="Tabular",VLOOKUP($G52&amp;"-"&amp;BE$3&amp;"-"&amp;BG$2,'Compr. Q. - Online Banking'!$C:$I,7,FALSE()),VLOOKUP($G52&amp;"-"&amp;BE$3&amp;"-"&amp;BG$2,'Compr. Q. - Online Banking'!$C:$I,5,FALSE())), BE52)),1,0)</f>
        <v>1</v>
      </c>
      <c r="BH52" s="60">
        <f>IF(ISNUMBER(SEARCH(IF($D52="Tabular",VLOOKUP($G52&amp;"-"&amp;BE$3&amp;"-"&amp;BH$2,'Compr. Q. - Online Banking'!$C:$I,7,FALSE()),VLOOKUP($G52&amp;"-"&amp;BE$3&amp;"-"&amp;BH$2,'Compr. Q. - Online Banking'!$C:$I,5,FALSE())), BE52)),1,0)</f>
        <v>0</v>
      </c>
      <c r="BI52" s="60">
        <f>IF(ISNUMBER(SEARCH(IF($D52="Tabular",VLOOKUP($G52&amp;"-"&amp;BE$3&amp;"-"&amp;BI$2,'Compr. Q. - Online Banking'!$C:$I,7,FALSE()),VLOOKUP($G52&amp;"-"&amp;BE$3&amp;"-"&amp;BI$2,'Compr. Q. - Online Banking'!$C:$I,5,FALSE())), BE52)),1,0)</f>
        <v>0</v>
      </c>
      <c r="BJ52" s="60">
        <f>IF(ISNUMBER(SEARCH(IF($D52="Tabular",VLOOKUP($G52&amp;"-"&amp;BE$3&amp;"-"&amp;BJ$2,'Compr. Q. - Online Banking'!$C:$I,7,FALSE()),VLOOKUP($G52&amp;"-"&amp;BE$3&amp;"-"&amp;BJ$2,'Compr. Q. - Online Banking'!$C:$I,5,FALSE())), BE52)),1,0)</f>
        <v>0</v>
      </c>
      <c r="BK52" s="60">
        <f t="shared" si="58"/>
        <v>1</v>
      </c>
      <c r="BL52" s="60">
        <f t="shared" si="59"/>
        <v>5</v>
      </c>
      <c r="BM52" s="60">
        <f>IF($D52="Tabular",VLOOKUP($G52&amp;"-"&amp;BE$3&amp;"-"&amp;"1",'Compr. Q. - Online Banking'!$C:$K,9,FALSE()),VLOOKUP($G52&amp;"-"&amp;BE$3&amp;"-"&amp;"1",'Compr. Q. - Online Banking'!$C:$K,8,FALSE()))</f>
        <v>2</v>
      </c>
      <c r="BN52" s="60">
        <f t="shared" si="60"/>
        <v>0.2</v>
      </c>
      <c r="BO52" s="60">
        <f t="shared" si="61"/>
        <v>0.5</v>
      </c>
      <c r="BP52" s="60">
        <f t="shared" si="62"/>
        <v>0.28571428571428575</v>
      </c>
      <c r="BQ52" s="61" t="str">
        <f>VLOOKUP($B52&amp;"-"&amp;$F52,'dataset cleaned'!$A:$BK,$H$2-2+BQ$2*3,FALSE())</f>
        <v>Sniffing of customer credentials</v>
      </c>
      <c r="BR52" s="60" t="s">
        <v>1129</v>
      </c>
      <c r="BS52" s="60">
        <f>IF(ISNUMBER(SEARCH(IF($D52="Tabular",VLOOKUP($G52&amp;"-"&amp;BQ$3&amp;"-"&amp;BS$2,'Compr. Q. - Online Banking'!$C:$I,7,FALSE()),VLOOKUP($G52&amp;"-"&amp;BQ$3&amp;"-"&amp;BS$2,'Compr. Q. - Online Banking'!$C:$I,5,FALSE())), BQ52)),1,0)</f>
        <v>0</v>
      </c>
      <c r="BT52" s="60">
        <f>IF(ISNUMBER(SEARCH(IF($D52="Tabular",VLOOKUP($G52&amp;"-"&amp;BQ$3&amp;"-"&amp;BT$2,'Compr. Q. - Online Banking'!$C:$I,7,FALSE()),VLOOKUP($G52&amp;"-"&amp;BQ$3&amp;"-"&amp;BT$2,'Compr. Q. - Online Banking'!$C:$I,5,FALSE())), BQ52)),1,0)</f>
        <v>0</v>
      </c>
      <c r="BU52" s="60">
        <f>IF(ISNUMBER(SEARCH(IF($D52="Tabular",VLOOKUP($G52&amp;"-"&amp;BQ$3&amp;"-"&amp;BU$2,'Compr. Q. - Online Banking'!$C:$I,7,FALSE()),VLOOKUP($G52&amp;"-"&amp;BQ$3&amp;"-"&amp;BU$2,'Compr. Q. - Online Banking'!$C:$I,5,FALSE())), BQ52)),1,0)</f>
        <v>0</v>
      </c>
      <c r="BV52" s="60">
        <f>IF(ISNUMBER(SEARCH(IF($D52="Tabular",VLOOKUP($G52&amp;"-"&amp;BQ$3&amp;"-"&amp;BV$2,'Compr. Q. - Online Banking'!$C:$I,7,FALSE()),VLOOKUP($G52&amp;"-"&amp;BQ$3&amp;"-"&amp;BV$2,'Compr. Q. - Online Banking'!$C:$I,5,FALSE())), BQ52)),1,0)</f>
        <v>0</v>
      </c>
      <c r="BW52" s="60">
        <f t="shared" si="63"/>
        <v>0</v>
      </c>
      <c r="BX52" s="60">
        <f t="shared" si="64"/>
        <v>1</v>
      </c>
      <c r="BY52" s="60">
        <f>IF($D52="Tabular",VLOOKUP($G52&amp;"-"&amp;BQ$3&amp;"-"&amp;"1",'Compr. Q. - Online Banking'!$C:$K,9,FALSE()),VLOOKUP($G52&amp;"-"&amp;BQ$3&amp;"-"&amp;"1",'Compr. Q. - Online Banking'!$C:$K,8,FALSE()))</f>
        <v>1</v>
      </c>
      <c r="BZ52" s="60">
        <f t="shared" si="65"/>
        <v>0</v>
      </c>
      <c r="CA52" s="60">
        <f t="shared" si="66"/>
        <v>0</v>
      </c>
      <c r="CB52" s="60">
        <f t="shared" si="67"/>
        <v>0</v>
      </c>
    </row>
    <row r="53" spans="1:80" ht="34" x14ac:dyDescent="0.2">
      <c r="A53" s="60" t="str">
        <f t="shared" si="34"/>
        <v>R_1FKxbVGbLTWOrWF-P1</v>
      </c>
      <c r="B53" s="60" t="s">
        <v>985</v>
      </c>
      <c r="C53" s="60" t="str">
        <f>VLOOKUP($B53,'raw data'!$A:$JI,268,FALSE())</f>
        <v>Tabular-G1</v>
      </c>
      <c r="D53" s="60" t="str">
        <f t="shared" si="35"/>
        <v>Tabular</v>
      </c>
      <c r="E53" s="60" t="str">
        <f t="shared" si="36"/>
        <v>G1</v>
      </c>
      <c r="F53" s="60" t="s">
        <v>534</v>
      </c>
      <c r="G53" s="60" t="str">
        <f t="shared" si="37"/>
        <v>G1</v>
      </c>
      <c r="H53" s="62">
        <f>VLOOKUP($B53&amp;"-"&amp;$F53,'dataset cleaned'!$A:$BK,H$2,FALSE())/60</f>
        <v>9.5489333333333342</v>
      </c>
      <c r="I53" s="61" t="str">
        <f>VLOOKUP($B53&amp;"-"&amp;$F53,'dataset cleaned'!$A:$BK,$H$2-2+I$2*3,FALSE())</f>
        <v>Minor</v>
      </c>
      <c r="J53" s="60"/>
      <c r="K53" s="60">
        <f>IF(ISNUMBER(SEARCH(IF($D53="Tabular",VLOOKUP($G53&amp;"-"&amp;I$3&amp;"-"&amp;K$2,'Compr. Q. - Online Banking'!$C:$I,7,FALSE()),VLOOKUP($G53&amp;"-"&amp;I$3&amp;"-"&amp;K$2,'Compr. Q. - Online Banking'!$C:$I,5,FALSE())), I53)),1,0)</f>
        <v>1</v>
      </c>
      <c r="L53" s="60">
        <f>IF(ISNUMBER(SEARCH(IF($D53="Tabular",VLOOKUP($G53&amp;"-"&amp;I$3&amp;"-"&amp;L$2,'Compr. Q. - Online Banking'!$C:$I,7,FALSE()),VLOOKUP($G53&amp;"-"&amp;I$3&amp;"-"&amp;L$2,'Compr. Q. - Online Banking'!$C:$I,5,FALSE())), I53)),1,0)</f>
        <v>0</v>
      </c>
      <c r="M53" s="60">
        <f>IF(ISNUMBER(SEARCH(IF($D53="Tabular",VLOOKUP($G53&amp;"-"&amp;I$3&amp;"-"&amp;M$2,'Compr. Q. - Online Banking'!$C:$I,7,FALSE()),VLOOKUP($G53&amp;"-"&amp;I$3&amp;"-"&amp;M$2,'Compr. Q. - Online Banking'!$C:$I,5,FALSE())), I53)),1,0)</f>
        <v>0</v>
      </c>
      <c r="N53" s="60">
        <f>IF(ISNUMBER(SEARCH(IF($D53="Tabular",VLOOKUP($G53&amp;"-"&amp;I$3&amp;"-"&amp;N$2,'Compr. Q. - Online Banking'!$C:$I,7,FALSE()),VLOOKUP($G53&amp;"-"&amp;I$3&amp;"-"&amp;N$2,'Compr. Q. - Online Banking'!$C:$I,5,FALSE())), I53)),1,0)</f>
        <v>0</v>
      </c>
      <c r="O53" s="60">
        <f t="shared" si="38"/>
        <v>1</v>
      </c>
      <c r="P53" s="60">
        <f t="shared" si="39"/>
        <v>1</v>
      </c>
      <c r="Q53" s="60">
        <f>IF($D53="Tabular",VLOOKUP($G53&amp;"-"&amp;I$3&amp;"-"&amp;"1",'Compr. Q. - Online Banking'!$C:$K,9,FALSE()),VLOOKUP($G53&amp;"-"&amp;I$3&amp;"-"&amp;"1",'Compr. Q. - Online Banking'!$C:$K,8,FALSE()))</f>
        <v>1</v>
      </c>
      <c r="R53" s="60">
        <f t="shared" si="40"/>
        <v>1</v>
      </c>
      <c r="S53" s="60">
        <f t="shared" si="41"/>
        <v>1</v>
      </c>
      <c r="T53" s="60">
        <f t="shared" si="42"/>
        <v>1</v>
      </c>
      <c r="U53" s="60" t="str">
        <f>VLOOKUP($B53&amp;"-"&amp;$F53,'dataset cleaned'!$A:$BK,$H$2-2+U$2*3,FALSE())</f>
        <v>Availability of service,Integrity of account data</v>
      </c>
      <c r="V53" s="60"/>
      <c r="W53" s="60">
        <f>IF(ISNUMBER(SEARCH(IF($D53="Tabular",VLOOKUP($G53&amp;"-"&amp;U$3&amp;"-"&amp;W$2,'Compr. Q. - Online Banking'!$C:$I,7,FALSE()),VLOOKUP($G53&amp;"-"&amp;U$3&amp;"-"&amp;W$2,'Compr. Q. - Online Banking'!$C:$I,5,FALSE())), U53)),1,0)</f>
        <v>1</v>
      </c>
      <c r="X53" s="60">
        <f>IF(ISNUMBER(SEARCH(IF($D53="Tabular",VLOOKUP($G53&amp;"-"&amp;U$3&amp;"-"&amp;X$2,'Compr. Q. - Online Banking'!$C:$I,7,FALSE()),VLOOKUP($G53&amp;"-"&amp;U$3&amp;"-"&amp;X$2,'Compr. Q. - Online Banking'!$C:$I,5,FALSE())), U53)),1,0)</f>
        <v>1</v>
      </c>
      <c r="Y53" s="60">
        <f>IF(ISNUMBER(SEARCH(IF($D53="Tabular",VLOOKUP($G53&amp;"-"&amp;U$3&amp;"-"&amp;Y$2,'Compr. Q. - Online Banking'!$C:$I,7,FALSE()),VLOOKUP($G53&amp;"-"&amp;U$3&amp;"-"&amp;Y$2,'Compr. Q. - Online Banking'!$C:$I,5,FALSE())), U53)),1,0)</f>
        <v>0</v>
      </c>
      <c r="Z53" s="60">
        <f>IF(ISNUMBER(SEARCH(IF($D53="Tabular",VLOOKUP($G53&amp;"-"&amp;U$3&amp;"-"&amp;Z$2,'Compr. Q. - Online Banking'!$C:$I,7,FALSE()),VLOOKUP($G53&amp;"-"&amp;U$3&amp;"-"&amp;Z$2,'Compr. Q. - Online Banking'!$C:$I,5,FALSE())), U53)),1,0)</f>
        <v>0</v>
      </c>
      <c r="AA53" s="60">
        <f t="shared" si="43"/>
        <v>2</v>
      </c>
      <c r="AB53" s="60">
        <f t="shared" si="44"/>
        <v>2</v>
      </c>
      <c r="AC53" s="60">
        <f>IF($D53="Tabular",VLOOKUP($G53&amp;"-"&amp;U$3&amp;"-"&amp;"1",'Compr. Q. - Online Banking'!$C:$K,9,FALSE()),VLOOKUP($G53&amp;"-"&amp;U$3&amp;"-"&amp;"1",'Compr. Q. - Online Banking'!$C:$K,8,FALSE()))</f>
        <v>2</v>
      </c>
      <c r="AD53" s="60">
        <f t="shared" si="45"/>
        <v>1</v>
      </c>
      <c r="AE53" s="60">
        <f t="shared" si="46"/>
        <v>1</v>
      </c>
      <c r="AF53" s="60">
        <f t="shared" si="47"/>
        <v>1</v>
      </c>
      <c r="AG53" s="60" t="str">
        <f>VLOOKUP($B53&amp;"-"&amp;$F53,'dataset cleaned'!$A:$BK,$H$2-2+AG$2*3,FALSE())</f>
        <v>Conduct regular searches for fake apps,Regularly inform customers about security best practices,Strengthen authentication of transaction in web application</v>
      </c>
      <c r="AH53" s="60"/>
      <c r="AI53" s="60">
        <f>IF(ISNUMBER(SEARCH(IF($D53="Tabular",VLOOKUP($G53&amp;"-"&amp;AG$3&amp;"-"&amp;AI$2,'Compr. Q. - Online Banking'!$C:$I,7,FALSE()),VLOOKUP($G53&amp;"-"&amp;AG$3&amp;"-"&amp;AI$2,'Compr. Q. - Online Banking'!$C:$I,5,FALSE())), AG53)),1,0)</f>
        <v>1</v>
      </c>
      <c r="AJ53" s="60">
        <f>IF(ISNUMBER(SEARCH(IF($D53="Tabular",VLOOKUP($G53&amp;"-"&amp;AG$3&amp;"-"&amp;AJ$2,'Compr. Q. - Online Banking'!$C:$I,7,FALSE()),VLOOKUP($G53&amp;"-"&amp;AG$3&amp;"-"&amp;AJ$2,'Compr. Q. - Online Banking'!$C:$I,5,FALSE())), AG53)),1,0)</f>
        <v>1</v>
      </c>
      <c r="AK53" s="60">
        <f>IF(ISNUMBER(SEARCH(IF($D53="Tabular",VLOOKUP($G53&amp;"-"&amp;AG$3&amp;"-"&amp;AK$2,'Compr. Q. - Online Banking'!$C:$I,7,FALSE()),VLOOKUP($G53&amp;"-"&amp;AG$3&amp;"-"&amp;AK$2,'Compr. Q. - Online Banking'!$C:$I,5,FALSE())), AG53)),1,0)</f>
        <v>1</v>
      </c>
      <c r="AL53" s="60">
        <f>IF(ISNUMBER(SEARCH(IF($D53="Tabular",VLOOKUP($G53&amp;"-"&amp;AG$3&amp;"-"&amp;AL$2,'Compr. Q. - Online Banking'!$C:$I,7,FALSE()),VLOOKUP($G53&amp;"-"&amp;AG$3&amp;"-"&amp;AL$2,'Compr. Q. - Online Banking'!$C:$I,5,FALSE())), AG53)),1,0)</f>
        <v>0</v>
      </c>
      <c r="AM53" s="60">
        <f t="shared" si="48"/>
        <v>3</v>
      </c>
      <c r="AN53" s="60">
        <f t="shared" si="49"/>
        <v>3</v>
      </c>
      <c r="AO53" s="60">
        <f>IF($D53="Tabular",VLOOKUP($G53&amp;"-"&amp;AG$3&amp;"-"&amp;"1",'Compr. Q. - Online Banking'!$C:$K,9,FALSE()),VLOOKUP($G53&amp;"-"&amp;AG$3&amp;"-"&amp;"1",'Compr. Q. - Online Banking'!$C:$K,8,FALSE()))</f>
        <v>3</v>
      </c>
      <c r="AP53" s="60">
        <f t="shared" si="50"/>
        <v>1</v>
      </c>
      <c r="AQ53" s="60">
        <f t="shared" si="51"/>
        <v>1</v>
      </c>
      <c r="AR53" s="60">
        <f t="shared" si="52"/>
        <v>1</v>
      </c>
      <c r="AS53" s="60" t="str">
        <f>VLOOKUP($B53&amp;"-"&amp;$F53,'dataset cleaned'!$A:$BK,$H$2-2+AS$2*3,FALSE())</f>
        <v>Severe</v>
      </c>
      <c r="AT53" s="60"/>
      <c r="AU53" s="60">
        <f>IF(ISNUMBER(SEARCH(IF($D53="Tabular",VLOOKUP($G53&amp;"-"&amp;AS$3&amp;"-"&amp;AU$2,'Compr. Q. - Online Banking'!$C:$I,7,FALSE()),VLOOKUP($G53&amp;"-"&amp;AS$3&amp;"-"&amp;AU$2,'Compr. Q. - Online Banking'!$C:$I,5,FALSE())), AS53)),1,0)</f>
        <v>1</v>
      </c>
      <c r="AV53" s="60">
        <f>IF(ISNUMBER(SEARCH(IF($D53="Tabular",VLOOKUP($G53&amp;"-"&amp;AS$3&amp;"-"&amp;AV$2,'Compr. Q. - Online Banking'!$C:$I,7,FALSE()),VLOOKUP($G53&amp;"-"&amp;AS$3&amp;"-"&amp;AV$2,'Compr. Q. - Online Banking'!$C:$I,5,FALSE())), AS53)),1,0)</f>
        <v>0</v>
      </c>
      <c r="AW53" s="60">
        <f>IF(ISNUMBER(SEARCH(IF($D53="Tabular",VLOOKUP($G53&amp;"-"&amp;AS$3&amp;"-"&amp;AW$2,'Compr. Q. - Online Banking'!$C:$I,7,FALSE()),VLOOKUP($G53&amp;"-"&amp;AS$3&amp;"-"&amp;AW$2,'Compr. Q. - Online Banking'!$C:$I,5,FALSE())), AS53)),1,0)</f>
        <v>0</v>
      </c>
      <c r="AX53" s="60">
        <f>IF(ISNUMBER(SEARCH(IF($D53="Tabular",VLOOKUP($G53&amp;"-"&amp;AS$3&amp;"-"&amp;AX$2,'Compr. Q. - Online Banking'!$C:$I,7,FALSE()),VLOOKUP($G53&amp;"-"&amp;AS$3&amp;"-"&amp;AX$2,'Compr. Q. - Online Banking'!$C:$I,5,FALSE())), AS53)),1,0)</f>
        <v>0</v>
      </c>
      <c r="AY53" s="60">
        <f t="shared" si="53"/>
        <v>1</v>
      </c>
      <c r="AZ53" s="60">
        <f t="shared" si="54"/>
        <v>1</v>
      </c>
      <c r="BA53" s="60">
        <f>IF($D53="Tabular",VLOOKUP($G53&amp;"-"&amp;AS$3&amp;"-"&amp;"1",'Compr. Q. - Online Banking'!$C:$K,9,FALSE()),VLOOKUP($G53&amp;"-"&amp;AS$3&amp;"-"&amp;"1",'Compr. Q. - Online Banking'!$C:$K,8,FALSE()))</f>
        <v>1</v>
      </c>
      <c r="BB53" s="60">
        <f t="shared" si="55"/>
        <v>1</v>
      </c>
      <c r="BC53" s="60">
        <f t="shared" si="56"/>
        <v>1</v>
      </c>
      <c r="BD53" s="60">
        <f t="shared" si="57"/>
        <v>1</v>
      </c>
      <c r="BE53" s="61" t="str">
        <f>VLOOKUP($B53&amp;"-"&amp;$F53,'dataset cleaned'!$A:$BK,$H$2-2+BE$2*3,FALSE())</f>
        <v>Online banking service goes down,Unauthorized access to customer account via web application</v>
      </c>
      <c r="BF53" s="61" t="s">
        <v>1144</v>
      </c>
      <c r="BG53" s="60">
        <f>IF(ISNUMBER(SEARCH(IF($D53="Tabular",VLOOKUP($G53&amp;"-"&amp;BE$3&amp;"-"&amp;BG$2,'Compr. Q. - Online Banking'!$C:$I,7,FALSE()),VLOOKUP($G53&amp;"-"&amp;BE$3&amp;"-"&amp;BG$2,'Compr. Q. - Online Banking'!$C:$I,5,FALSE())), BE53)),1,0)</f>
        <v>0</v>
      </c>
      <c r="BH53" s="60">
        <f>IF(ISNUMBER(SEARCH(IF($D53="Tabular",VLOOKUP($G53&amp;"-"&amp;BE$3&amp;"-"&amp;BH$2,'Compr. Q. - Online Banking'!$C:$I,7,FALSE()),VLOOKUP($G53&amp;"-"&amp;BE$3&amp;"-"&amp;BH$2,'Compr. Q. - Online Banking'!$C:$I,5,FALSE())), BE53)),1,0)</f>
        <v>1</v>
      </c>
      <c r="BI53" s="60">
        <f>IF(ISNUMBER(SEARCH(IF($D53="Tabular",VLOOKUP($G53&amp;"-"&amp;BE$3&amp;"-"&amp;BI$2,'Compr. Q. - Online Banking'!$C:$I,7,FALSE()),VLOOKUP($G53&amp;"-"&amp;BE$3&amp;"-"&amp;BI$2,'Compr. Q. - Online Banking'!$C:$I,5,FALSE())), BE53)),1,0)</f>
        <v>0</v>
      </c>
      <c r="BJ53" s="60">
        <f>IF(ISNUMBER(SEARCH(IF($D53="Tabular",VLOOKUP($G53&amp;"-"&amp;BE$3&amp;"-"&amp;BJ$2,'Compr. Q. - Online Banking'!$C:$I,7,FALSE()),VLOOKUP($G53&amp;"-"&amp;BE$3&amp;"-"&amp;BJ$2,'Compr. Q. - Online Banking'!$C:$I,5,FALSE())), BE53)),1,0)</f>
        <v>0</v>
      </c>
      <c r="BK53" s="60">
        <f t="shared" si="58"/>
        <v>1</v>
      </c>
      <c r="BL53" s="60">
        <f t="shared" si="59"/>
        <v>2</v>
      </c>
      <c r="BM53" s="60">
        <f>IF($D53="Tabular",VLOOKUP($G53&amp;"-"&amp;BE$3&amp;"-"&amp;"1",'Compr. Q. - Online Banking'!$C:$K,9,FALSE()),VLOOKUP($G53&amp;"-"&amp;BE$3&amp;"-"&amp;"1",'Compr. Q. - Online Banking'!$C:$K,8,FALSE()))</f>
        <v>2</v>
      </c>
      <c r="BN53" s="60">
        <f t="shared" si="60"/>
        <v>0.5</v>
      </c>
      <c r="BO53" s="60">
        <f t="shared" si="61"/>
        <v>0.5</v>
      </c>
      <c r="BP53" s="60">
        <f t="shared" si="62"/>
        <v>0.5</v>
      </c>
      <c r="BQ53" s="61" t="str">
        <f>VLOOKUP($B53&amp;"-"&amp;$F53,'dataset cleaned'!$A:$BK,$H$2-2+BQ$2*3,FALSE())</f>
        <v>Unlikely</v>
      </c>
      <c r="BR53" s="60" t="s">
        <v>1142</v>
      </c>
      <c r="BS53" s="60">
        <f>IF(ISNUMBER(SEARCH(IF($D53="Tabular",VLOOKUP($G53&amp;"-"&amp;BQ$3&amp;"-"&amp;BS$2,'Compr. Q. - Online Banking'!$C:$I,7,FALSE()),VLOOKUP($G53&amp;"-"&amp;BQ$3&amp;"-"&amp;BS$2,'Compr. Q. - Online Banking'!$C:$I,5,FALSE())), BQ53)),1,0)</f>
        <v>0</v>
      </c>
      <c r="BT53" s="60">
        <f>IF(ISNUMBER(SEARCH(IF($D53="Tabular",VLOOKUP($G53&amp;"-"&amp;BQ$3&amp;"-"&amp;BT$2,'Compr. Q. - Online Banking'!$C:$I,7,FALSE()),VLOOKUP($G53&amp;"-"&amp;BQ$3&amp;"-"&amp;BT$2,'Compr. Q. - Online Banking'!$C:$I,5,FALSE())), BQ53)),1,0)</f>
        <v>0</v>
      </c>
      <c r="BU53" s="60">
        <f>IF(ISNUMBER(SEARCH(IF($D53="Tabular",VLOOKUP($G53&amp;"-"&amp;BQ$3&amp;"-"&amp;BU$2,'Compr. Q. - Online Banking'!$C:$I,7,FALSE()),VLOOKUP($G53&amp;"-"&amp;BQ$3&amp;"-"&amp;BU$2,'Compr. Q. - Online Banking'!$C:$I,5,FALSE())), BQ53)),1,0)</f>
        <v>0</v>
      </c>
      <c r="BV53" s="60">
        <f>IF(ISNUMBER(SEARCH(IF($D53="Tabular",VLOOKUP($G53&amp;"-"&amp;BQ$3&amp;"-"&amp;BV$2,'Compr. Q. - Online Banking'!$C:$I,7,FALSE()),VLOOKUP($G53&amp;"-"&amp;BQ$3&amp;"-"&amp;BV$2,'Compr. Q. - Online Banking'!$C:$I,5,FALSE())), BQ53)),1,0)</f>
        <v>0</v>
      </c>
      <c r="BW53" s="60">
        <f t="shared" si="63"/>
        <v>0</v>
      </c>
      <c r="BX53" s="60">
        <f t="shared" si="64"/>
        <v>1</v>
      </c>
      <c r="BY53" s="60">
        <f>IF($D53="Tabular",VLOOKUP($G53&amp;"-"&amp;BQ$3&amp;"-"&amp;"1",'Compr. Q. - Online Banking'!$C:$K,9,FALSE()),VLOOKUP($G53&amp;"-"&amp;BQ$3&amp;"-"&amp;"1",'Compr. Q. - Online Banking'!$C:$K,8,FALSE()))</f>
        <v>1</v>
      </c>
      <c r="BZ53" s="60">
        <f t="shared" si="65"/>
        <v>0</v>
      </c>
      <c r="CA53" s="60">
        <f t="shared" si="66"/>
        <v>0</v>
      </c>
      <c r="CB53" s="60">
        <f t="shared" si="67"/>
        <v>0</v>
      </c>
    </row>
    <row r="54" spans="1:80" s="17" customFormat="1" ht="51" x14ac:dyDescent="0.2">
      <c r="A54" s="60" t="str">
        <f t="shared" si="34"/>
        <v>R_a3L7ghCCOyDNfwJ-P2</v>
      </c>
      <c r="B54" s="60" t="s">
        <v>1103</v>
      </c>
      <c r="C54" s="60" t="str">
        <f>VLOOKUP($B54,'raw data'!$A:$JI,268,FALSE())</f>
        <v>CORAS-G2</v>
      </c>
      <c r="D54" s="60" t="str">
        <f t="shared" si="35"/>
        <v>CORAS</v>
      </c>
      <c r="E54" s="60" t="str">
        <f t="shared" si="36"/>
        <v>G2</v>
      </c>
      <c r="F54" s="60" t="s">
        <v>536</v>
      </c>
      <c r="G54" s="60" t="str">
        <f t="shared" si="37"/>
        <v>G1</v>
      </c>
      <c r="H54" s="62">
        <f>VLOOKUP($B54&amp;"-"&amp;$F54,'dataset cleaned'!$A:$BK,H$2,FALSE())/60</f>
        <v>10.014849999999999</v>
      </c>
      <c r="I54" s="61" t="str">
        <f>VLOOKUP($B54&amp;"-"&amp;$F54,'dataset cleaned'!$A:$BK,$H$2-2+I$2*3,FALSE())</f>
        <v>Online banking service goes down,Web-application goes down</v>
      </c>
      <c r="J54" s="60" t="s">
        <v>1129</v>
      </c>
      <c r="K54" s="60">
        <f>IF(ISNUMBER(SEARCH(IF($D54="Tabular",VLOOKUP($G54&amp;"-"&amp;I$3&amp;"-"&amp;K$2,'Compr. Q. - Online Banking'!$C:$I,7,FALSE()),VLOOKUP($G54&amp;"-"&amp;I$3&amp;"-"&amp;K$2,'Compr. Q. - Online Banking'!$C:$I,5,FALSE())), I54)),1,0)</f>
        <v>0</v>
      </c>
      <c r="L54" s="60">
        <f>IF(ISNUMBER(SEARCH(IF($D54="Tabular",VLOOKUP($G54&amp;"-"&amp;I$3&amp;"-"&amp;L$2,'Compr. Q. - Online Banking'!$C:$I,7,FALSE()),VLOOKUP($G54&amp;"-"&amp;I$3&amp;"-"&amp;L$2,'Compr. Q. - Online Banking'!$C:$I,5,FALSE())), I54)),1,0)</f>
        <v>0</v>
      </c>
      <c r="M54" s="60">
        <f>IF(ISNUMBER(SEARCH(IF($D54="Tabular",VLOOKUP($G54&amp;"-"&amp;I$3&amp;"-"&amp;M$2,'Compr. Q. - Online Banking'!$C:$I,7,FALSE()),VLOOKUP($G54&amp;"-"&amp;I$3&amp;"-"&amp;M$2,'Compr. Q. - Online Banking'!$C:$I,5,FALSE())), I54)),1,0)</f>
        <v>0</v>
      </c>
      <c r="N54" s="60">
        <f>IF(ISNUMBER(SEARCH(IF($D54="Tabular",VLOOKUP($G54&amp;"-"&amp;I$3&amp;"-"&amp;N$2,'Compr. Q. - Online Banking'!$C:$I,7,FALSE()),VLOOKUP($G54&amp;"-"&amp;I$3&amp;"-"&amp;N$2,'Compr. Q. - Online Banking'!$C:$I,5,FALSE())), I54)),1,0)</f>
        <v>0</v>
      </c>
      <c r="O54" s="60">
        <f t="shared" si="38"/>
        <v>0</v>
      </c>
      <c r="P54" s="60">
        <f t="shared" si="39"/>
        <v>2</v>
      </c>
      <c r="Q54" s="60">
        <f>IF($D54="Tabular",VLOOKUP($G54&amp;"-"&amp;I$3&amp;"-"&amp;"1",'Compr. Q. - Online Banking'!$C:$K,9,FALSE()),VLOOKUP($G54&amp;"-"&amp;I$3&amp;"-"&amp;"1",'Compr. Q. - Online Banking'!$C:$K,8,FALSE()))</f>
        <v>1</v>
      </c>
      <c r="R54" s="60">
        <f t="shared" si="40"/>
        <v>0</v>
      </c>
      <c r="S54" s="60">
        <f t="shared" si="41"/>
        <v>0</v>
      </c>
      <c r="T54" s="60">
        <f t="shared" si="42"/>
        <v>0</v>
      </c>
      <c r="U54" s="61" t="str">
        <f>VLOOKUP($B54&amp;"-"&amp;$F54,'dataset cleaned'!$A:$BK,$H$2-2+U$2*3,FALSE())</f>
        <v>Confidentiality of customer data,Integrity of account data,User authenticity</v>
      </c>
      <c r="V54" s="60" t="s">
        <v>1133</v>
      </c>
      <c r="W54" s="60">
        <f>IF(ISNUMBER(SEARCH(IF($D54="Tabular",VLOOKUP($G54&amp;"-"&amp;U$3&amp;"-"&amp;W$2,'Compr. Q. - Online Banking'!$C:$I,7,FALSE()),VLOOKUP($G54&amp;"-"&amp;U$3&amp;"-"&amp;W$2,'Compr. Q. - Online Banking'!$C:$I,5,FALSE())), U54)),1,0)</f>
        <v>1</v>
      </c>
      <c r="X54" s="60">
        <f>IF(ISNUMBER(SEARCH(IF($D54="Tabular",VLOOKUP($G54&amp;"-"&amp;U$3&amp;"-"&amp;X$2,'Compr. Q. - Online Banking'!$C:$I,7,FALSE()),VLOOKUP($G54&amp;"-"&amp;U$3&amp;"-"&amp;X$2,'Compr. Q. - Online Banking'!$C:$I,5,FALSE())), U54)),1,0)</f>
        <v>0</v>
      </c>
      <c r="Y54" s="60">
        <f>IF(ISNUMBER(SEARCH(IF($D54="Tabular",VLOOKUP($G54&amp;"-"&amp;U$3&amp;"-"&amp;Y$2,'Compr. Q. - Online Banking'!$C:$I,7,FALSE()),VLOOKUP($G54&amp;"-"&amp;U$3&amp;"-"&amp;Y$2,'Compr. Q. - Online Banking'!$C:$I,5,FALSE())), U54)),1,0)</f>
        <v>0</v>
      </c>
      <c r="Z54" s="60">
        <f>IF(ISNUMBER(SEARCH(IF($D54="Tabular",VLOOKUP($G54&amp;"-"&amp;U$3&amp;"-"&amp;Z$2,'Compr. Q. - Online Banking'!$C:$I,7,FALSE()),VLOOKUP($G54&amp;"-"&amp;U$3&amp;"-"&amp;Z$2,'Compr. Q. - Online Banking'!$C:$I,5,FALSE())), U54)),1,0)</f>
        <v>0</v>
      </c>
      <c r="AA54" s="60">
        <f t="shared" si="43"/>
        <v>1</v>
      </c>
      <c r="AB54" s="60">
        <f t="shared" si="44"/>
        <v>3</v>
      </c>
      <c r="AC54" s="60">
        <f>IF($D54="Tabular",VLOOKUP($G54&amp;"-"&amp;U$3&amp;"-"&amp;"1",'Compr. Q. - Online Banking'!$C:$K,9,FALSE()),VLOOKUP($G54&amp;"-"&amp;U$3&amp;"-"&amp;"1",'Compr. Q. - Online Banking'!$C:$K,8,FALSE()))</f>
        <v>2</v>
      </c>
      <c r="AD54" s="60">
        <f t="shared" si="45"/>
        <v>0.33333333333333331</v>
      </c>
      <c r="AE54" s="60">
        <f t="shared" si="46"/>
        <v>0.5</v>
      </c>
      <c r="AF54" s="60">
        <f t="shared" si="47"/>
        <v>0.4</v>
      </c>
      <c r="AG54" s="61" t="str">
        <f>VLOOKUP($B54&amp;"-"&amp;$F54,'dataset cleaned'!$A:$BK,$H$2-2+AG$2*3,FALSE())</f>
        <v>Regularly inform customers about security best practices,Strengthen verification and validation procedures</v>
      </c>
      <c r="AH54" s="60" t="s">
        <v>1141</v>
      </c>
      <c r="AI54" s="60">
        <f>IF(ISNUMBER(SEARCH(IF($D54="Tabular",VLOOKUP($G54&amp;"-"&amp;AG$3&amp;"-"&amp;AI$2,'Compr. Q. - Online Banking'!$C:$I,7,FALSE()),VLOOKUP($G54&amp;"-"&amp;AG$3&amp;"-"&amp;AI$2,'Compr. Q. - Online Banking'!$C:$I,5,FALSE())), AG54)),1,0)</f>
        <v>1</v>
      </c>
      <c r="AJ54" s="60">
        <f>IF(ISNUMBER(SEARCH(IF($D54="Tabular",VLOOKUP($G54&amp;"-"&amp;AG$3&amp;"-"&amp;AJ$2,'Compr. Q. - Online Banking'!$C:$I,7,FALSE()),VLOOKUP($G54&amp;"-"&amp;AG$3&amp;"-"&amp;AJ$2,'Compr. Q. - Online Banking'!$C:$I,5,FALSE())), AG54)),1,0)</f>
        <v>0</v>
      </c>
      <c r="AK54" s="60">
        <f>IF(ISNUMBER(SEARCH(IF($D54="Tabular",VLOOKUP($G54&amp;"-"&amp;AG$3&amp;"-"&amp;AK$2,'Compr. Q. - Online Banking'!$C:$I,7,FALSE()),VLOOKUP($G54&amp;"-"&amp;AG$3&amp;"-"&amp;AK$2,'Compr. Q. - Online Banking'!$C:$I,5,FALSE())), AG54)),1,0)</f>
        <v>0</v>
      </c>
      <c r="AL54" s="60">
        <f>IF(ISNUMBER(SEARCH(IF($D54="Tabular",VLOOKUP($G54&amp;"-"&amp;AG$3&amp;"-"&amp;AL$2,'Compr. Q. - Online Banking'!$C:$I,7,FALSE()),VLOOKUP($G54&amp;"-"&amp;AG$3&amp;"-"&amp;AL$2,'Compr. Q. - Online Banking'!$C:$I,5,FALSE())), AG54)),1,0)</f>
        <v>0</v>
      </c>
      <c r="AM54" s="60">
        <f t="shared" si="48"/>
        <v>1</v>
      </c>
      <c r="AN54" s="60">
        <f t="shared" si="49"/>
        <v>2</v>
      </c>
      <c r="AO54" s="60">
        <f>IF($D54="Tabular",VLOOKUP($G54&amp;"-"&amp;AG$3&amp;"-"&amp;"1",'Compr. Q. - Online Banking'!$C:$K,9,FALSE()),VLOOKUP($G54&amp;"-"&amp;AG$3&amp;"-"&amp;"1",'Compr. Q. - Online Banking'!$C:$K,8,FALSE()))</f>
        <v>3</v>
      </c>
      <c r="AP54" s="60">
        <f t="shared" si="50"/>
        <v>0.5</v>
      </c>
      <c r="AQ54" s="60">
        <f t="shared" si="51"/>
        <v>0.33333333333333331</v>
      </c>
      <c r="AR54" s="60">
        <f t="shared" si="52"/>
        <v>0.4</v>
      </c>
      <c r="AS54" s="61" t="str">
        <f>VLOOKUP($B54&amp;"-"&amp;$F54,'dataset cleaned'!$A:$BK,$H$2-2+AS$2*3,FALSE())</f>
        <v>Confidentiality of customer data,Integrity of account data,Severe</v>
      </c>
      <c r="AT54" s="60" t="s">
        <v>1135</v>
      </c>
      <c r="AU54" s="60">
        <f>IF(ISNUMBER(SEARCH(IF($D54="Tabular",VLOOKUP($G54&amp;"-"&amp;AS$3&amp;"-"&amp;AU$2,'Compr. Q. - Online Banking'!$C:$I,7,FALSE()),VLOOKUP($G54&amp;"-"&amp;AS$3&amp;"-"&amp;AU$2,'Compr. Q. - Online Banking'!$C:$I,5,FALSE())), AS54)),1,0)</f>
        <v>1</v>
      </c>
      <c r="AV54" s="60">
        <f>IF(ISNUMBER(SEARCH(IF($D54="Tabular",VLOOKUP($G54&amp;"-"&amp;AS$3&amp;"-"&amp;AV$2,'Compr. Q. - Online Banking'!$C:$I,7,FALSE()),VLOOKUP($G54&amp;"-"&amp;AS$3&amp;"-"&amp;AV$2,'Compr. Q. - Online Banking'!$C:$I,5,FALSE())), AS54)),1,0)</f>
        <v>0</v>
      </c>
      <c r="AW54" s="60">
        <f>IF(ISNUMBER(SEARCH(IF($D54="Tabular",VLOOKUP($G54&amp;"-"&amp;AS$3&amp;"-"&amp;AW$2,'Compr. Q. - Online Banking'!$C:$I,7,FALSE()),VLOOKUP($G54&amp;"-"&amp;AS$3&amp;"-"&amp;AW$2,'Compr. Q. - Online Banking'!$C:$I,5,FALSE())), AS54)),1,0)</f>
        <v>0</v>
      </c>
      <c r="AX54" s="60">
        <f>IF(ISNUMBER(SEARCH(IF($D54="Tabular",VLOOKUP($G54&amp;"-"&amp;AS$3&amp;"-"&amp;AX$2,'Compr. Q. - Online Banking'!$C:$I,7,FALSE()),VLOOKUP($G54&amp;"-"&amp;AS$3&amp;"-"&amp;AX$2,'Compr. Q. - Online Banking'!$C:$I,5,FALSE())), AS54)),1,0)</f>
        <v>0</v>
      </c>
      <c r="AY54" s="60">
        <f t="shared" si="53"/>
        <v>1</v>
      </c>
      <c r="AZ54" s="60">
        <f t="shared" si="54"/>
        <v>3</v>
      </c>
      <c r="BA54" s="60">
        <f>IF($D54="Tabular",VLOOKUP($G54&amp;"-"&amp;AS$3&amp;"-"&amp;"1",'Compr. Q. - Online Banking'!$C:$K,9,FALSE()),VLOOKUP($G54&amp;"-"&amp;AS$3&amp;"-"&amp;"1",'Compr. Q. - Online Banking'!$C:$K,8,FALSE()))</f>
        <v>1</v>
      </c>
      <c r="BB54" s="60">
        <f t="shared" si="55"/>
        <v>0.33333333333333331</v>
      </c>
      <c r="BC54" s="60">
        <f t="shared" si="56"/>
        <v>1</v>
      </c>
      <c r="BD54" s="60">
        <f t="shared" si="57"/>
        <v>0.5</v>
      </c>
      <c r="BE54" s="61" t="str">
        <f>VLOOKUP($B54&amp;"-"&amp;$F54,'dataset cleaned'!$A:$BK,$H$2-2+BE$2*3,FALSE())</f>
        <v>Unauthorized access to customer account via web application,Unauthorized transaction via Poste App,Unauthorized transaction via web application</v>
      </c>
      <c r="BF54" s="61" t="s">
        <v>1144</v>
      </c>
      <c r="BG54" s="60">
        <f>IF(ISNUMBER(SEARCH(IF($D54="Tabular",VLOOKUP($G54&amp;"-"&amp;BE$3&amp;"-"&amp;BG$2,'Compr. Q. - Online Banking'!$C:$I,7,FALSE()),VLOOKUP($G54&amp;"-"&amp;BE$3&amp;"-"&amp;BG$2,'Compr. Q. - Online Banking'!$C:$I,5,FALSE())), BE54)),1,0)</f>
        <v>1</v>
      </c>
      <c r="BH54" s="60">
        <f>IF(ISNUMBER(SEARCH(IF($D54="Tabular",VLOOKUP($G54&amp;"-"&amp;BE$3&amp;"-"&amp;BH$2,'Compr. Q. - Online Banking'!$C:$I,7,FALSE()),VLOOKUP($G54&amp;"-"&amp;BE$3&amp;"-"&amp;BH$2,'Compr. Q. - Online Banking'!$C:$I,5,FALSE())), BE54)),1,0)</f>
        <v>0</v>
      </c>
      <c r="BI54" s="60">
        <f>IF(ISNUMBER(SEARCH(IF($D54="Tabular",VLOOKUP($G54&amp;"-"&amp;BE$3&amp;"-"&amp;BI$2,'Compr. Q. - Online Banking'!$C:$I,7,FALSE()),VLOOKUP($G54&amp;"-"&amp;BE$3&amp;"-"&amp;BI$2,'Compr. Q. - Online Banking'!$C:$I,5,FALSE())), BE54)),1,0)</f>
        <v>0</v>
      </c>
      <c r="BJ54" s="60">
        <f>IF(ISNUMBER(SEARCH(IF($D54="Tabular",VLOOKUP($G54&amp;"-"&amp;BE$3&amp;"-"&amp;BJ$2,'Compr. Q. - Online Banking'!$C:$I,7,FALSE()),VLOOKUP($G54&amp;"-"&amp;BE$3&amp;"-"&amp;BJ$2,'Compr. Q. - Online Banking'!$C:$I,5,FALSE())), BE54)),1,0)</f>
        <v>0</v>
      </c>
      <c r="BK54" s="60">
        <f t="shared" si="58"/>
        <v>1</v>
      </c>
      <c r="BL54" s="60">
        <f t="shared" si="59"/>
        <v>3</v>
      </c>
      <c r="BM54" s="60">
        <f>IF($D54="Tabular",VLOOKUP($G54&amp;"-"&amp;BE$3&amp;"-"&amp;"1",'Compr. Q. - Online Banking'!$C:$K,9,FALSE()),VLOOKUP($G54&amp;"-"&amp;BE$3&amp;"-"&amp;"1",'Compr. Q. - Online Banking'!$C:$K,8,FALSE()))</f>
        <v>2</v>
      </c>
      <c r="BN54" s="60">
        <f t="shared" si="60"/>
        <v>0.33333333333333331</v>
      </c>
      <c r="BO54" s="60">
        <f t="shared" si="61"/>
        <v>0.5</v>
      </c>
      <c r="BP54" s="60">
        <f t="shared" si="62"/>
        <v>0.4</v>
      </c>
      <c r="BQ54" s="61" t="str">
        <f>VLOOKUP($B54&amp;"-"&amp;$F54,'dataset cleaned'!$A:$BK,$H$2-2+BQ$2*3,FALSE())</f>
        <v>Severe</v>
      </c>
      <c r="BR54" s="60" t="s">
        <v>1134</v>
      </c>
      <c r="BS54" s="60">
        <f>IF(ISNUMBER(SEARCH(IF($D54="Tabular",VLOOKUP($G54&amp;"-"&amp;BQ$3&amp;"-"&amp;BS$2,'Compr. Q. - Online Banking'!$C:$I,7,FALSE()),VLOOKUP($G54&amp;"-"&amp;BQ$3&amp;"-"&amp;BS$2,'Compr. Q. - Online Banking'!$C:$I,5,FALSE())), BQ54)),1,0)</f>
        <v>0</v>
      </c>
      <c r="BT54" s="60">
        <f>IF(ISNUMBER(SEARCH(IF($D54="Tabular",VLOOKUP($G54&amp;"-"&amp;BQ$3&amp;"-"&amp;BT$2,'Compr. Q. - Online Banking'!$C:$I,7,FALSE()),VLOOKUP($G54&amp;"-"&amp;BQ$3&amp;"-"&amp;BT$2,'Compr. Q. - Online Banking'!$C:$I,5,FALSE())), BQ54)),1,0)</f>
        <v>0</v>
      </c>
      <c r="BU54" s="60">
        <f>IF(ISNUMBER(SEARCH(IF($D54="Tabular",VLOOKUP($G54&amp;"-"&amp;BQ$3&amp;"-"&amp;BU$2,'Compr. Q. - Online Banking'!$C:$I,7,FALSE()),VLOOKUP($G54&amp;"-"&amp;BQ$3&amp;"-"&amp;BU$2,'Compr. Q. - Online Banking'!$C:$I,5,FALSE())), BQ54)),1,0)</f>
        <v>0</v>
      </c>
      <c r="BV54" s="60">
        <f>IF(ISNUMBER(SEARCH(IF($D54="Tabular",VLOOKUP($G54&amp;"-"&amp;BQ$3&amp;"-"&amp;BV$2,'Compr. Q. - Online Banking'!$C:$I,7,FALSE()),VLOOKUP($G54&amp;"-"&amp;BQ$3&amp;"-"&amp;BV$2,'Compr. Q. - Online Banking'!$C:$I,5,FALSE())), BQ54)),1,0)</f>
        <v>0</v>
      </c>
      <c r="BW54" s="60">
        <f t="shared" si="63"/>
        <v>0</v>
      </c>
      <c r="BX54" s="60">
        <f t="shared" si="64"/>
        <v>1</v>
      </c>
      <c r="BY54" s="60">
        <f>IF($D54="Tabular",VLOOKUP($G54&amp;"-"&amp;BQ$3&amp;"-"&amp;"1",'Compr. Q. - Online Banking'!$C:$K,9,FALSE()),VLOOKUP($G54&amp;"-"&amp;BQ$3&amp;"-"&amp;"1",'Compr. Q. - Online Banking'!$C:$K,8,FALSE()))</f>
        <v>1</v>
      </c>
      <c r="BZ54" s="60">
        <f t="shared" si="65"/>
        <v>0</v>
      </c>
      <c r="CA54" s="60">
        <f t="shared" si="66"/>
        <v>0</v>
      </c>
      <c r="CB54" s="60">
        <f t="shared" si="67"/>
        <v>0</v>
      </c>
    </row>
    <row r="55" spans="1:80" ht="68" x14ac:dyDescent="0.2">
      <c r="A55" s="60" t="str">
        <f t="shared" si="34"/>
        <v>R_ugpHpkzFOwIkPux-P2</v>
      </c>
      <c r="B55" s="60" t="s">
        <v>670</v>
      </c>
      <c r="C55" s="60" t="str">
        <f>VLOOKUP($B55,'raw data'!$A:$JI,268,FALSE())</f>
        <v>CORAS-G2</v>
      </c>
      <c r="D55" s="60" t="str">
        <f t="shared" si="35"/>
        <v>CORAS</v>
      </c>
      <c r="E55" s="60" t="str">
        <f t="shared" si="36"/>
        <v>G2</v>
      </c>
      <c r="F55" s="60" t="s">
        <v>536</v>
      </c>
      <c r="G55" s="60" t="str">
        <f t="shared" si="37"/>
        <v>G1</v>
      </c>
      <c r="H55" s="62">
        <f>VLOOKUP($B55&amp;"-"&amp;$F55,'dataset cleaned'!$A:$BK,H$2,FALSE())/60</f>
        <v>3.9175166666666663</v>
      </c>
      <c r="I55" s="61" t="str">
        <f>VLOOKUP($B55&amp;"-"&amp;$F55,'dataset cleaned'!$A:$BK,$H$2-2+I$2*3,FALSE())</f>
        <v>Web-application goes down</v>
      </c>
      <c r="J55" s="60" t="s">
        <v>1129</v>
      </c>
      <c r="K55" s="60">
        <f>IF(ISNUMBER(SEARCH(IF($D55="Tabular",VLOOKUP($G55&amp;"-"&amp;I$3&amp;"-"&amp;K$2,'Compr. Q. - Online Banking'!$C:$I,7,FALSE()),VLOOKUP($G55&amp;"-"&amp;I$3&amp;"-"&amp;K$2,'Compr. Q. - Online Banking'!$C:$I,5,FALSE())), I55)),1,0)</f>
        <v>0</v>
      </c>
      <c r="L55" s="60">
        <f>IF(ISNUMBER(SEARCH(IF($D55="Tabular",VLOOKUP($G55&amp;"-"&amp;I$3&amp;"-"&amp;L$2,'Compr. Q. - Online Banking'!$C:$I,7,FALSE()),VLOOKUP($G55&amp;"-"&amp;I$3&amp;"-"&amp;L$2,'Compr. Q. - Online Banking'!$C:$I,5,FALSE())), I55)),1,0)</f>
        <v>0</v>
      </c>
      <c r="M55" s="60">
        <f>IF(ISNUMBER(SEARCH(IF($D55="Tabular",VLOOKUP($G55&amp;"-"&amp;I$3&amp;"-"&amp;M$2,'Compr. Q. - Online Banking'!$C:$I,7,FALSE()),VLOOKUP($G55&amp;"-"&amp;I$3&amp;"-"&amp;M$2,'Compr. Q. - Online Banking'!$C:$I,5,FALSE())), I55)),1,0)</f>
        <v>0</v>
      </c>
      <c r="N55" s="60">
        <f>IF(ISNUMBER(SEARCH(IF($D55="Tabular",VLOOKUP($G55&amp;"-"&amp;I$3&amp;"-"&amp;N$2,'Compr. Q. - Online Banking'!$C:$I,7,FALSE()),VLOOKUP($G55&amp;"-"&amp;I$3&amp;"-"&amp;N$2,'Compr. Q. - Online Banking'!$C:$I,5,FALSE())), I55)),1,0)</f>
        <v>0</v>
      </c>
      <c r="O55" s="60">
        <f t="shared" si="38"/>
        <v>0</v>
      </c>
      <c r="P55" s="60">
        <f t="shared" si="39"/>
        <v>1</v>
      </c>
      <c r="Q55" s="60">
        <f>IF($D55="Tabular",VLOOKUP($G55&amp;"-"&amp;I$3&amp;"-"&amp;"1",'Compr. Q. - Online Banking'!$C:$K,9,FALSE()),VLOOKUP($G55&amp;"-"&amp;I$3&amp;"-"&amp;"1",'Compr. Q. - Online Banking'!$C:$K,8,FALSE()))</f>
        <v>1</v>
      </c>
      <c r="R55" s="60">
        <f t="shared" si="40"/>
        <v>0</v>
      </c>
      <c r="S55" s="60">
        <f t="shared" si="41"/>
        <v>0</v>
      </c>
      <c r="T55" s="60">
        <f t="shared" si="42"/>
        <v>0</v>
      </c>
      <c r="U55" s="60" t="str">
        <f>VLOOKUP($B55&amp;"-"&amp;$F55,'dataset cleaned'!$A:$BK,$H$2-2+U$2*3,FALSE())</f>
        <v>Availability of service</v>
      </c>
      <c r="V55" s="60" t="s">
        <v>1133</v>
      </c>
      <c r="W55" s="60">
        <f>IF(ISNUMBER(SEARCH(IF($D55="Tabular",VLOOKUP($G55&amp;"-"&amp;U$3&amp;"-"&amp;W$2,'Compr. Q. - Online Banking'!$C:$I,7,FALSE()),VLOOKUP($G55&amp;"-"&amp;U$3&amp;"-"&amp;W$2,'Compr. Q. - Online Banking'!$C:$I,5,FALSE())), U55)),1,0)</f>
        <v>0</v>
      </c>
      <c r="X55" s="60">
        <f>IF(ISNUMBER(SEARCH(IF($D55="Tabular",VLOOKUP($G55&amp;"-"&amp;U$3&amp;"-"&amp;X$2,'Compr. Q. - Online Banking'!$C:$I,7,FALSE()),VLOOKUP($G55&amp;"-"&amp;U$3&amp;"-"&amp;X$2,'Compr. Q. - Online Banking'!$C:$I,5,FALSE())), U55)),1,0)</f>
        <v>1</v>
      </c>
      <c r="Y55" s="60">
        <f>IF(ISNUMBER(SEARCH(IF($D55="Tabular",VLOOKUP($G55&amp;"-"&amp;U$3&amp;"-"&amp;Y$2,'Compr. Q. - Online Banking'!$C:$I,7,FALSE()),VLOOKUP($G55&amp;"-"&amp;U$3&amp;"-"&amp;Y$2,'Compr. Q. - Online Banking'!$C:$I,5,FALSE())), U55)),1,0)</f>
        <v>0</v>
      </c>
      <c r="Z55" s="60">
        <f>IF(ISNUMBER(SEARCH(IF($D55="Tabular",VLOOKUP($G55&amp;"-"&amp;U$3&amp;"-"&amp;Z$2,'Compr. Q. - Online Banking'!$C:$I,7,FALSE()),VLOOKUP($G55&amp;"-"&amp;U$3&amp;"-"&amp;Z$2,'Compr. Q. - Online Banking'!$C:$I,5,FALSE())), U55)),1,0)</f>
        <v>0</v>
      </c>
      <c r="AA55" s="60">
        <f t="shared" si="43"/>
        <v>1</v>
      </c>
      <c r="AB55" s="60">
        <f t="shared" si="44"/>
        <v>1</v>
      </c>
      <c r="AC55" s="60">
        <f>IF($D55="Tabular",VLOOKUP($G55&amp;"-"&amp;U$3&amp;"-"&amp;"1",'Compr. Q. - Online Banking'!$C:$K,9,FALSE()),VLOOKUP($G55&amp;"-"&amp;U$3&amp;"-"&amp;"1",'Compr. Q. - Online Banking'!$C:$K,8,FALSE()))</f>
        <v>2</v>
      </c>
      <c r="AD55" s="60">
        <f t="shared" si="45"/>
        <v>1</v>
      </c>
      <c r="AE55" s="60">
        <f t="shared" si="46"/>
        <v>0.5</v>
      </c>
      <c r="AF55" s="60">
        <f t="shared" si="47"/>
        <v>0.66666666666666663</v>
      </c>
      <c r="AG55" s="61" t="str">
        <f>VLOOKUP($B55&amp;"-"&amp;$F55,'dataset cleaned'!$A:$BK,$H$2-2+AG$2*3,FALSE())</f>
        <v>Unauthorized access to customer account via fake app</v>
      </c>
      <c r="AH55" s="60" t="s">
        <v>1131</v>
      </c>
      <c r="AI55" s="60">
        <f>IF(ISNUMBER(SEARCH(IF($D55="Tabular",VLOOKUP($G55&amp;"-"&amp;AG$3&amp;"-"&amp;AI$2,'Compr. Q. - Online Banking'!$C:$I,7,FALSE()),VLOOKUP($G55&amp;"-"&amp;AG$3&amp;"-"&amp;AI$2,'Compr. Q. - Online Banking'!$C:$I,5,FALSE())), AG55)),1,0)</f>
        <v>0</v>
      </c>
      <c r="AJ55" s="60">
        <f>IF(ISNUMBER(SEARCH(IF($D55="Tabular",VLOOKUP($G55&amp;"-"&amp;AG$3&amp;"-"&amp;AJ$2,'Compr. Q. - Online Banking'!$C:$I,7,FALSE()),VLOOKUP($G55&amp;"-"&amp;AG$3&amp;"-"&amp;AJ$2,'Compr. Q. - Online Banking'!$C:$I,5,FALSE())), AG55)),1,0)</f>
        <v>0</v>
      </c>
      <c r="AK55" s="60">
        <f>IF(ISNUMBER(SEARCH(IF($D55="Tabular",VLOOKUP($G55&amp;"-"&amp;AG$3&amp;"-"&amp;AK$2,'Compr. Q. - Online Banking'!$C:$I,7,FALSE()),VLOOKUP($G55&amp;"-"&amp;AG$3&amp;"-"&amp;AK$2,'Compr. Q. - Online Banking'!$C:$I,5,FALSE())), AG55)),1,0)</f>
        <v>0</v>
      </c>
      <c r="AL55" s="60">
        <f>IF(ISNUMBER(SEARCH(IF($D55="Tabular",VLOOKUP($G55&amp;"-"&amp;AG$3&amp;"-"&amp;AL$2,'Compr. Q. - Online Banking'!$C:$I,7,FALSE()),VLOOKUP($G55&amp;"-"&amp;AG$3&amp;"-"&amp;AL$2,'Compr. Q. - Online Banking'!$C:$I,5,FALSE())), AG55)),1,0)</f>
        <v>0</v>
      </c>
      <c r="AM55" s="60">
        <f t="shared" si="48"/>
        <v>0</v>
      </c>
      <c r="AN55" s="60">
        <f t="shared" si="49"/>
        <v>1</v>
      </c>
      <c r="AO55" s="60">
        <f>IF($D55="Tabular",VLOOKUP($G55&amp;"-"&amp;AG$3&amp;"-"&amp;"1",'Compr. Q. - Online Banking'!$C:$K,9,FALSE()),VLOOKUP($G55&amp;"-"&amp;AG$3&amp;"-"&amp;"1",'Compr. Q. - Online Banking'!$C:$K,8,FALSE()))</f>
        <v>3</v>
      </c>
      <c r="AP55" s="60">
        <f t="shared" si="50"/>
        <v>0</v>
      </c>
      <c r="AQ55" s="60">
        <f t="shared" si="51"/>
        <v>0</v>
      </c>
      <c r="AR55" s="60">
        <f t="shared" si="52"/>
        <v>0</v>
      </c>
      <c r="AS55" s="61" t="str">
        <f>VLOOKUP($B55&amp;"-"&amp;$F55,'dataset cleaned'!$A:$BK,$H$2-2+AS$2*3,FALSE())</f>
        <v>Critical</v>
      </c>
      <c r="AT55" s="60" t="s">
        <v>1134</v>
      </c>
      <c r="AU55" s="60">
        <f>IF(ISNUMBER(SEARCH(IF($D55="Tabular",VLOOKUP($G55&amp;"-"&amp;AS$3&amp;"-"&amp;AU$2,'Compr. Q. - Online Banking'!$C:$I,7,FALSE()),VLOOKUP($G55&amp;"-"&amp;AS$3&amp;"-"&amp;AU$2,'Compr. Q. - Online Banking'!$C:$I,5,FALSE())), AS55)),1,0)</f>
        <v>0</v>
      </c>
      <c r="AV55" s="60">
        <f>IF(ISNUMBER(SEARCH(IF($D55="Tabular",VLOOKUP($G55&amp;"-"&amp;AS$3&amp;"-"&amp;AV$2,'Compr. Q. - Online Banking'!$C:$I,7,FALSE()),VLOOKUP($G55&amp;"-"&amp;AS$3&amp;"-"&amp;AV$2,'Compr. Q. - Online Banking'!$C:$I,5,FALSE())), AS55)),1,0)</f>
        <v>0</v>
      </c>
      <c r="AW55" s="60">
        <f>IF(ISNUMBER(SEARCH(IF($D55="Tabular",VLOOKUP($G55&amp;"-"&amp;AS$3&amp;"-"&amp;AW$2,'Compr. Q. - Online Banking'!$C:$I,7,FALSE()),VLOOKUP($G55&amp;"-"&amp;AS$3&amp;"-"&amp;AW$2,'Compr. Q. - Online Banking'!$C:$I,5,FALSE())), AS55)),1,0)</f>
        <v>0</v>
      </c>
      <c r="AX55" s="60">
        <f>IF(ISNUMBER(SEARCH(IF($D55="Tabular",VLOOKUP($G55&amp;"-"&amp;AS$3&amp;"-"&amp;AX$2,'Compr. Q. - Online Banking'!$C:$I,7,FALSE()),VLOOKUP($G55&amp;"-"&amp;AS$3&amp;"-"&amp;AX$2,'Compr. Q. - Online Banking'!$C:$I,5,FALSE())), AS55)),1,0)</f>
        <v>0</v>
      </c>
      <c r="AY55" s="60">
        <f t="shared" si="53"/>
        <v>0</v>
      </c>
      <c r="AZ55" s="60">
        <f t="shared" si="54"/>
        <v>1</v>
      </c>
      <c r="BA55" s="60">
        <f>IF($D55="Tabular",VLOOKUP($G55&amp;"-"&amp;AS$3&amp;"-"&amp;"1",'Compr. Q. - Online Banking'!$C:$K,9,FALSE()),VLOOKUP($G55&amp;"-"&amp;AS$3&amp;"-"&amp;"1",'Compr. Q. - Online Banking'!$C:$K,8,FALSE()))</f>
        <v>1</v>
      </c>
      <c r="BB55" s="60">
        <f t="shared" si="55"/>
        <v>0</v>
      </c>
      <c r="BC55" s="60">
        <f t="shared" si="56"/>
        <v>0</v>
      </c>
      <c r="BD55" s="60">
        <f t="shared" si="57"/>
        <v>0</v>
      </c>
      <c r="BE55" s="61" t="str">
        <f>VLOOKUP($B55&amp;"-"&amp;$F55,'dataset cleaned'!$A:$BK,$H$2-2+BE$2*3,FALSE())</f>
        <v>Unauthorized access to customer account via fake app,Unauthorized access to customer account via web application,Unauthorized transaction via Poste App,Unauthorized transaction via web application</v>
      </c>
      <c r="BF55" s="61" t="s">
        <v>1144</v>
      </c>
      <c r="BG55" s="60">
        <f>IF(ISNUMBER(SEARCH(IF($D55="Tabular",VLOOKUP($G55&amp;"-"&amp;BE$3&amp;"-"&amp;BG$2,'Compr. Q. - Online Banking'!$C:$I,7,FALSE()),VLOOKUP($G55&amp;"-"&amp;BE$3&amp;"-"&amp;BG$2,'Compr. Q. - Online Banking'!$C:$I,5,FALSE())), BE55)),1,0)</f>
        <v>1</v>
      </c>
      <c r="BH55" s="60">
        <f>IF(ISNUMBER(SEARCH(IF($D55="Tabular",VLOOKUP($G55&amp;"-"&amp;BE$3&amp;"-"&amp;BH$2,'Compr. Q. - Online Banking'!$C:$I,7,FALSE()),VLOOKUP($G55&amp;"-"&amp;BE$3&amp;"-"&amp;BH$2,'Compr. Q. - Online Banking'!$C:$I,5,FALSE())), BE55)),1,0)</f>
        <v>0</v>
      </c>
      <c r="BI55" s="60">
        <f>IF(ISNUMBER(SEARCH(IF($D55="Tabular",VLOOKUP($G55&amp;"-"&amp;BE$3&amp;"-"&amp;BI$2,'Compr. Q. - Online Banking'!$C:$I,7,FALSE()),VLOOKUP($G55&amp;"-"&amp;BE$3&amp;"-"&amp;BI$2,'Compr. Q. - Online Banking'!$C:$I,5,FALSE())), BE55)),1,0)</f>
        <v>0</v>
      </c>
      <c r="BJ55" s="60">
        <f>IF(ISNUMBER(SEARCH(IF($D55="Tabular",VLOOKUP($G55&amp;"-"&amp;BE$3&amp;"-"&amp;BJ$2,'Compr. Q. - Online Banking'!$C:$I,7,FALSE()),VLOOKUP($G55&amp;"-"&amp;BE$3&amp;"-"&amp;BJ$2,'Compr. Q. - Online Banking'!$C:$I,5,FALSE())), BE55)),1,0)</f>
        <v>0</v>
      </c>
      <c r="BK55" s="60">
        <f t="shared" si="58"/>
        <v>1</v>
      </c>
      <c r="BL55" s="60">
        <f t="shared" si="59"/>
        <v>4</v>
      </c>
      <c r="BM55" s="60">
        <f>IF($D55="Tabular",VLOOKUP($G55&amp;"-"&amp;BE$3&amp;"-"&amp;"1",'Compr. Q. - Online Banking'!$C:$K,9,FALSE()),VLOOKUP($G55&amp;"-"&amp;BE$3&amp;"-"&amp;"1",'Compr. Q. - Online Banking'!$C:$K,8,FALSE()))</f>
        <v>2</v>
      </c>
      <c r="BN55" s="60">
        <f t="shared" si="60"/>
        <v>0.25</v>
      </c>
      <c r="BO55" s="60">
        <f t="shared" si="61"/>
        <v>0.5</v>
      </c>
      <c r="BP55" s="60">
        <f t="shared" si="62"/>
        <v>0.33333333333333331</v>
      </c>
      <c r="BQ55" s="61" t="str">
        <f>VLOOKUP($B55&amp;"-"&amp;$F55,'dataset cleaned'!$A:$BK,$H$2-2+BQ$2*3,FALSE())</f>
        <v>Likely</v>
      </c>
      <c r="BR55" s="60" t="s">
        <v>1142</v>
      </c>
      <c r="BS55" s="60">
        <f>IF(ISNUMBER(SEARCH(IF($D55="Tabular",VLOOKUP($G55&amp;"-"&amp;BQ$3&amp;"-"&amp;BS$2,'Compr. Q. - Online Banking'!$C:$I,7,FALSE()),VLOOKUP($G55&amp;"-"&amp;BQ$3&amp;"-"&amp;BS$2,'Compr. Q. - Online Banking'!$C:$I,5,FALSE())), BQ55)),1,0)</f>
        <v>0</v>
      </c>
      <c r="BT55" s="60">
        <f>IF(ISNUMBER(SEARCH(IF($D55="Tabular",VLOOKUP($G55&amp;"-"&amp;BQ$3&amp;"-"&amp;BT$2,'Compr. Q. - Online Banking'!$C:$I,7,FALSE()),VLOOKUP($G55&amp;"-"&amp;BQ$3&amp;"-"&amp;BT$2,'Compr. Q. - Online Banking'!$C:$I,5,FALSE())), BQ55)),1,0)</f>
        <v>0</v>
      </c>
      <c r="BU55" s="60">
        <f>IF(ISNUMBER(SEARCH(IF($D55="Tabular",VLOOKUP($G55&amp;"-"&amp;BQ$3&amp;"-"&amp;BU$2,'Compr. Q. - Online Banking'!$C:$I,7,FALSE()),VLOOKUP($G55&amp;"-"&amp;BQ$3&amp;"-"&amp;BU$2,'Compr. Q. - Online Banking'!$C:$I,5,FALSE())), BQ55)),1,0)</f>
        <v>0</v>
      </c>
      <c r="BV55" s="60">
        <f>IF(ISNUMBER(SEARCH(IF($D55="Tabular",VLOOKUP($G55&amp;"-"&amp;BQ$3&amp;"-"&amp;BV$2,'Compr. Q. - Online Banking'!$C:$I,7,FALSE()),VLOOKUP($G55&amp;"-"&amp;BQ$3&amp;"-"&amp;BV$2,'Compr. Q. - Online Banking'!$C:$I,5,FALSE())), BQ55)),1,0)</f>
        <v>0</v>
      </c>
      <c r="BW55" s="60">
        <f t="shared" si="63"/>
        <v>0</v>
      </c>
      <c r="BX55" s="60">
        <f t="shared" si="64"/>
        <v>1</v>
      </c>
      <c r="BY55" s="60">
        <f>IF($D55="Tabular",VLOOKUP($G55&amp;"-"&amp;BQ$3&amp;"-"&amp;"1",'Compr. Q. - Online Banking'!$C:$K,9,FALSE()),VLOOKUP($G55&amp;"-"&amp;BQ$3&amp;"-"&amp;"1",'Compr. Q. - Online Banking'!$C:$K,8,FALSE()))</f>
        <v>1</v>
      </c>
      <c r="BZ55" s="60">
        <f t="shared" si="65"/>
        <v>0</v>
      </c>
      <c r="CA55" s="60">
        <f t="shared" si="66"/>
        <v>0</v>
      </c>
      <c r="CB55" s="60">
        <f t="shared" si="67"/>
        <v>0</v>
      </c>
    </row>
    <row r="56" spans="1:80" ht="17" x14ac:dyDescent="0.2">
      <c r="A56" s="60" t="str">
        <f t="shared" si="34"/>
        <v>R_2fxKQVdcePs5erY-P1</v>
      </c>
      <c r="B56" s="60" t="s">
        <v>1013</v>
      </c>
      <c r="C56" s="60" t="str">
        <f>VLOOKUP($B56,'raw data'!$A:$JI,268,FALSE())</f>
        <v>Tabular-G1</v>
      </c>
      <c r="D56" s="60" t="str">
        <f t="shared" si="35"/>
        <v>Tabular</v>
      </c>
      <c r="E56" s="60" t="str">
        <f t="shared" si="36"/>
        <v>G1</v>
      </c>
      <c r="F56" s="60" t="s">
        <v>534</v>
      </c>
      <c r="G56" s="60" t="str">
        <f t="shared" si="37"/>
        <v>G1</v>
      </c>
      <c r="H56" s="62">
        <f>VLOOKUP($B56&amp;"-"&amp;$F56,'dataset cleaned'!$A:$BK,H$2,FALSE())/60</f>
        <v>9.994349999999999</v>
      </c>
      <c r="I56" s="61" t="str">
        <f>VLOOKUP($B56&amp;"-"&amp;$F56,'dataset cleaned'!$A:$BK,$H$2-2+I$2*3,FALSE())</f>
        <v>Minor</v>
      </c>
      <c r="J56" s="60"/>
      <c r="K56" s="60">
        <f>IF(ISNUMBER(SEARCH(IF($D56="Tabular",VLOOKUP($G56&amp;"-"&amp;I$3&amp;"-"&amp;K$2,'Compr. Q. - Online Banking'!$C:$I,7,FALSE()),VLOOKUP($G56&amp;"-"&amp;I$3&amp;"-"&amp;K$2,'Compr. Q. - Online Banking'!$C:$I,5,FALSE())), I56)),1,0)</f>
        <v>1</v>
      </c>
      <c r="L56" s="60">
        <f>IF(ISNUMBER(SEARCH(IF($D56="Tabular",VLOOKUP($G56&amp;"-"&amp;I$3&amp;"-"&amp;L$2,'Compr. Q. - Online Banking'!$C:$I,7,FALSE()),VLOOKUP($G56&amp;"-"&amp;I$3&amp;"-"&amp;L$2,'Compr. Q. - Online Banking'!$C:$I,5,FALSE())), I56)),1,0)</f>
        <v>0</v>
      </c>
      <c r="M56" s="60">
        <f>IF(ISNUMBER(SEARCH(IF($D56="Tabular",VLOOKUP($G56&amp;"-"&amp;I$3&amp;"-"&amp;M$2,'Compr. Q. - Online Banking'!$C:$I,7,FALSE()),VLOOKUP($G56&amp;"-"&amp;I$3&amp;"-"&amp;M$2,'Compr. Q. - Online Banking'!$C:$I,5,FALSE())), I56)),1,0)</f>
        <v>0</v>
      </c>
      <c r="N56" s="60">
        <f>IF(ISNUMBER(SEARCH(IF($D56="Tabular",VLOOKUP($G56&amp;"-"&amp;I$3&amp;"-"&amp;N$2,'Compr. Q. - Online Banking'!$C:$I,7,FALSE()),VLOOKUP($G56&amp;"-"&amp;I$3&amp;"-"&amp;N$2,'Compr. Q. - Online Banking'!$C:$I,5,FALSE())), I56)),1,0)</f>
        <v>0</v>
      </c>
      <c r="O56" s="60">
        <f t="shared" si="38"/>
        <v>1</v>
      </c>
      <c r="P56" s="60">
        <f t="shared" si="39"/>
        <v>1</v>
      </c>
      <c r="Q56" s="60">
        <f>IF($D56="Tabular",VLOOKUP($G56&amp;"-"&amp;I$3&amp;"-"&amp;"1",'Compr. Q. - Online Banking'!$C:$K,9,FALSE()),VLOOKUP($G56&amp;"-"&amp;I$3&amp;"-"&amp;"1",'Compr. Q. - Online Banking'!$C:$K,8,FALSE()))</f>
        <v>1</v>
      </c>
      <c r="R56" s="60">
        <f t="shared" si="40"/>
        <v>1</v>
      </c>
      <c r="S56" s="60">
        <f t="shared" si="41"/>
        <v>1</v>
      </c>
      <c r="T56" s="60">
        <f t="shared" si="42"/>
        <v>1</v>
      </c>
      <c r="U56" s="60" t="str">
        <f>VLOOKUP($B56&amp;"-"&amp;$F56,'dataset cleaned'!$A:$BK,$H$2-2+U$2*3,FALSE())</f>
        <v>Availability of service,Integrity of account data</v>
      </c>
      <c r="V56" s="60"/>
      <c r="W56" s="60">
        <f>IF(ISNUMBER(SEARCH(IF($D56="Tabular",VLOOKUP($G56&amp;"-"&amp;U$3&amp;"-"&amp;W$2,'Compr. Q. - Online Banking'!$C:$I,7,FALSE()),VLOOKUP($G56&amp;"-"&amp;U$3&amp;"-"&amp;W$2,'Compr. Q. - Online Banking'!$C:$I,5,FALSE())), U56)),1,0)</f>
        <v>1</v>
      </c>
      <c r="X56" s="60">
        <f>IF(ISNUMBER(SEARCH(IF($D56="Tabular",VLOOKUP($G56&amp;"-"&amp;U$3&amp;"-"&amp;X$2,'Compr. Q. - Online Banking'!$C:$I,7,FALSE()),VLOOKUP($G56&amp;"-"&amp;U$3&amp;"-"&amp;X$2,'Compr. Q. - Online Banking'!$C:$I,5,FALSE())), U56)),1,0)</f>
        <v>1</v>
      </c>
      <c r="Y56" s="60">
        <f>IF(ISNUMBER(SEARCH(IF($D56="Tabular",VLOOKUP($G56&amp;"-"&amp;U$3&amp;"-"&amp;Y$2,'Compr. Q. - Online Banking'!$C:$I,7,FALSE()),VLOOKUP($G56&amp;"-"&amp;U$3&amp;"-"&amp;Y$2,'Compr. Q. - Online Banking'!$C:$I,5,FALSE())), U56)),1,0)</f>
        <v>0</v>
      </c>
      <c r="Z56" s="60">
        <f>IF(ISNUMBER(SEARCH(IF($D56="Tabular",VLOOKUP($G56&amp;"-"&amp;U$3&amp;"-"&amp;Z$2,'Compr. Q. - Online Banking'!$C:$I,7,FALSE()),VLOOKUP($G56&amp;"-"&amp;U$3&amp;"-"&amp;Z$2,'Compr. Q. - Online Banking'!$C:$I,5,FALSE())), U56)),1,0)</f>
        <v>0</v>
      </c>
      <c r="AA56" s="60">
        <f t="shared" si="43"/>
        <v>2</v>
      </c>
      <c r="AB56" s="60">
        <f t="shared" si="44"/>
        <v>2</v>
      </c>
      <c r="AC56" s="60">
        <f>IF($D56="Tabular",VLOOKUP($G56&amp;"-"&amp;U$3&amp;"-"&amp;"1",'Compr. Q. - Online Banking'!$C:$K,9,FALSE()),VLOOKUP($G56&amp;"-"&amp;U$3&amp;"-"&amp;"1",'Compr. Q. - Online Banking'!$C:$K,8,FALSE()))</f>
        <v>2</v>
      </c>
      <c r="AD56" s="60">
        <f t="shared" si="45"/>
        <v>1</v>
      </c>
      <c r="AE56" s="60">
        <f t="shared" si="46"/>
        <v>1</v>
      </c>
      <c r="AF56" s="60">
        <f t="shared" si="47"/>
        <v>1</v>
      </c>
      <c r="AG56" s="60" t="str">
        <f>VLOOKUP($B56&amp;"-"&amp;$F56,'dataset cleaned'!$A:$BK,$H$2-2+AG$2*3,FALSE())</f>
        <v>Conduct regular searches for fake apps,Regularly inform customers about security best practices,Strengthen authentication of transaction in web application</v>
      </c>
      <c r="AH56" s="60"/>
      <c r="AI56" s="60">
        <f>IF(ISNUMBER(SEARCH(IF($D56="Tabular",VLOOKUP($G56&amp;"-"&amp;AG$3&amp;"-"&amp;AI$2,'Compr. Q. - Online Banking'!$C:$I,7,FALSE()),VLOOKUP($G56&amp;"-"&amp;AG$3&amp;"-"&amp;AI$2,'Compr. Q. - Online Banking'!$C:$I,5,FALSE())), AG56)),1,0)</f>
        <v>1</v>
      </c>
      <c r="AJ56" s="60">
        <f>IF(ISNUMBER(SEARCH(IF($D56="Tabular",VLOOKUP($G56&amp;"-"&amp;AG$3&amp;"-"&amp;AJ$2,'Compr. Q. - Online Banking'!$C:$I,7,FALSE()),VLOOKUP($G56&amp;"-"&amp;AG$3&amp;"-"&amp;AJ$2,'Compr. Q. - Online Banking'!$C:$I,5,FALSE())), AG56)),1,0)</f>
        <v>1</v>
      </c>
      <c r="AK56" s="60">
        <f>IF(ISNUMBER(SEARCH(IF($D56="Tabular",VLOOKUP($G56&amp;"-"&amp;AG$3&amp;"-"&amp;AK$2,'Compr. Q. - Online Banking'!$C:$I,7,FALSE()),VLOOKUP($G56&amp;"-"&amp;AG$3&amp;"-"&amp;AK$2,'Compr. Q. - Online Banking'!$C:$I,5,FALSE())), AG56)),1,0)</f>
        <v>1</v>
      </c>
      <c r="AL56" s="60">
        <f>IF(ISNUMBER(SEARCH(IF($D56="Tabular",VLOOKUP($G56&amp;"-"&amp;AG$3&amp;"-"&amp;AL$2,'Compr. Q. - Online Banking'!$C:$I,7,FALSE()),VLOOKUP($G56&amp;"-"&amp;AG$3&amp;"-"&amp;AL$2,'Compr. Q. - Online Banking'!$C:$I,5,FALSE())), AG56)),1,0)</f>
        <v>0</v>
      </c>
      <c r="AM56" s="60">
        <f t="shared" si="48"/>
        <v>3</v>
      </c>
      <c r="AN56" s="60">
        <f t="shared" si="49"/>
        <v>3</v>
      </c>
      <c r="AO56" s="60">
        <f>IF($D56="Tabular",VLOOKUP($G56&amp;"-"&amp;AG$3&amp;"-"&amp;"1",'Compr. Q. - Online Banking'!$C:$K,9,FALSE()),VLOOKUP($G56&amp;"-"&amp;AG$3&amp;"-"&amp;"1",'Compr. Q. - Online Banking'!$C:$K,8,FALSE()))</f>
        <v>3</v>
      </c>
      <c r="AP56" s="60">
        <f t="shared" si="50"/>
        <v>1</v>
      </c>
      <c r="AQ56" s="60">
        <f t="shared" si="51"/>
        <v>1</v>
      </c>
      <c r="AR56" s="60">
        <f t="shared" si="52"/>
        <v>1</v>
      </c>
      <c r="AS56" s="60" t="str">
        <f>VLOOKUP($B56&amp;"-"&amp;$F56,'dataset cleaned'!$A:$BK,$H$2-2+AS$2*3,FALSE())</f>
        <v>Severe</v>
      </c>
      <c r="AT56" s="60"/>
      <c r="AU56" s="60">
        <f>IF(ISNUMBER(SEARCH(IF($D56="Tabular",VLOOKUP($G56&amp;"-"&amp;AS$3&amp;"-"&amp;AU$2,'Compr. Q. - Online Banking'!$C:$I,7,FALSE()),VLOOKUP($G56&amp;"-"&amp;AS$3&amp;"-"&amp;AU$2,'Compr. Q. - Online Banking'!$C:$I,5,FALSE())), AS56)),1,0)</f>
        <v>1</v>
      </c>
      <c r="AV56" s="60">
        <f>IF(ISNUMBER(SEARCH(IF($D56="Tabular",VLOOKUP($G56&amp;"-"&amp;AS$3&amp;"-"&amp;AV$2,'Compr. Q. - Online Banking'!$C:$I,7,FALSE()),VLOOKUP($G56&amp;"-"&amp;AS$3&amp;"-"&amp;AV$2,'Compr. Q. - Online Banking'!$C:$I,5,FALSE())), AS56)),1,0)</f>
        <v>0</v>
      </c>
      <c r="AW56" s="60">
        <f>IF(ISNUMBER(SEARCH(IF($D56="Tabular",VLOOKUP($G56&amp;"-"&amp;AS$3&amp;"-"&amp;AW$2,'Compr. Q. - Online Banking'!$C:$I,7,FALSE()),VLOOKUP($G56&amp;"-"&amp;AS$3&amp;"-"&amp;AW$2,'Compr. Q. - Online Banking'!$C:$I,5,FALSE())), AS56)),1,0)</f>
        <v>0</v>
      </c>
      <c r="AX56" s="60">
        <f>IF(ISNUMBER(SEARCH(IF($D56="Tabular",VLOOKUP($G56&amp;"-"&amp;AS$3&amp;"-"&amp;AX$2,'Compr. Q. - Online Banking'!$C:$I,7,FALSE()),VLOOKUP($G56&amp;"-"&amp;AS$3&amp;"-"&amp;AX$2,'Compr. Q. - Online Banking'!$C:$I,5,FALSE())), AS56)),1,0)</f>
        <v>0</v>
      </c>
      <c r="AY56" s="60">
        <f t="shared" si="53"/>
        <v>1</v>
      </c>
      <c r="AZ56" s="60">
        <f t="shared" si="54"/>
        <v>1</v>
      </c>
      <c r="BA56" s="60">
        <f>IF($D56="Tabular",VLOOKUP($G56&amp;"-"&amp;AS$3&amp;"-"&amp;"1",'Compr. Q. - Online Banking'!$C:$K,9,FALSE()),VLOOKUP($G56&amp;"-"&amp;AS$3&amp;"-"&amp;"1",'Compr. Q. - Online Banking'!$C:$K,8,FALSE()))</f>
        <v>1</v>
      </c>
      <c r="BB56" s="60">
        <f t="shared" si="55"/>
        <v>1</v>
      </c>
      <c r="BC56" s="60">
        <f t="shared" si="56"/>
        <v>1</v>
      </c>
      <c r="BD56" s="60">
        <f t="shared" si="57"/>
        <v>1</v>
      </c>
      <c r="BE56" s="61" t="str">
        <f>VLOOKUP($B56&amp;"-"&amp;$F56,'dataset cleaned'!$A:$BK,$H$2-2+BE$2*3,FALSE())</f>
        <v>Minor,Severe</v>
      </c>
      <c r="BF56" s="61" t="s">
        <v>1130</v>
      </c>
      <c r="BG56" s="60">
        <f>IF(ISNUMBER(SEARCH(IF($D56="Tabular",VLOOKUP($G56&amp;"-"&amp;BE$3&amp;"-"&amp;BG$2,'Compr. Q. - Online Banking'!$C:$I,7,FALSE()),VLOOKUP($G56&amp;"-"&amp;BE$3&amp;"-"&amp;BG$2,'Compr. Q. - Online Banking'!$C:$I,5,FALSE())), BE56)),1,0)</f>
        <v>0</v>
      </c>
      <c r="BH56" s="60">
        <f>IF(ISNUMBER(SEARCH(IF($D56="Tabular",VLOOKUP($G56&amp;"-"&amp;BE$3&amp;"-"&amp;BH$2,'Compr. Q. - Online Banking'!$C:$I,7,FALSE()),VLOOKUP($G56&amp;"-"&amp;BE$3&amp;"-"&amp;BH$2,'Compr. Q. - Online Banking'!$C:$I,5,FALSE())), BE56)),1,0)</f>
        <v>0</v>
      </c>
      <c r="BI56" s="60">
        <f>IF(ISNUMBER(SEARCH(IF($D56="Tabular",VLOOKUP($G56&amp;"-"&amp;BE$3&amp;"-"&amp;BI$2,'Compr. Q. - Online Banking'!$C:$I,7,FALSE()),VLOOKUP($G56&amp;"-"&amp;BE$3&amp;"-"&amp;BI$2,'Compr. Q. - Online Banking'!$C:$I,5,FALSE())), BE56)),1,0)</f>
        <v>0</v>
      </c>
      <c r="BJ56" s="60">
        <f>IF(ISNUMBER(SEARCH(IF($D56="Tabular",VLOOKUP($G56&amp;"-"&amp;BE$3&amp;"-"&amp;BJ$2,'Compr. Q. - Online Banking'!$C:$I,7,FALSE()),VLOOKUP($G56&amp;"-"&amp;BE$3&amp;"-"&amp;BJ$2,'Compr. Q. - Online Banking'!$C:$I,5,FALSE())), BE56)),1,0)</f>
        <v>0</v>
      </c>
      <c r="BK56" s="60">
        <f t="shared" si="58"/>
        <v>0</v>
      </c>
      <c r="BL56" s="60">
        <f t="shared" si="59"/>
        <v>2</v>
      </c>
      <c r="BM56" s="60">
        <f>IF($D56="Tabular",VLOOKUP($G56&amp;"-"&amp;BE$3&amp;"-"&amp;"1",'Compr. Q. - Online Banking'!$C:$K,9,FALSE()),VLOOKUP($G56&amp;"-"&amp;BE$3&amp;"-"&amp;"1",'Compr. Q. - Online Banking'!$C:$K,8,FALSE()))</f>
        <v>2</v>
      </c>
      <c r="BN56" s="60">
        <f t="shared" si="60"/>
        <v>0</v>
      </c>
      <c r="BO56" s="60">
        <f t="shared" si="61"/>
        <v>0</v>
      </c>
      <c r="BP56" s="60">
        <f t="shared" si="62"/>
        <v>0</v>
      </c>
      <c r="BQ56" s="61" t="str">
        <f>VLOOKUP($B56&amp;"-"&amp;$F56,'dataset cleaned'!$A:$BK,$H$2-2+BQ$2*3,FALSE())</f>
        <v>Minor</v>
      </c>
      <c r="BR56" s="60"/>
      <c r="BS56" s="60">
        <f>IF(ISNUMBER(SEARCH(IF($D56="Tabular",VLOOKUP($G56&amp;"-"&amp;BQ$3&amp;"-"&amp;BS$2,'Compr. Q. - Online Banking'!$C:$I,7,FALSE()),VLOOKUP($G56&amp;"-"&amp;BQ$3&amp;"-"&amp;BS$2,'Compr. Q. - Online Banking'!$C:$I,5,FALSE())), BQ56)),1,0)</f>
        <v>1</v>
      </c>
      <c r="BT56" s="60">
        <f>IF(ISNUMBER(SEARCH(IF($D56="Tabular",VLOOKUP($G56&amp;"-"&amp;BQ$3&amp;"-"&amp;BT$2,'Compr. Q. - Online Banking'!$C:$I,7,FALSE()),VLOOKUP($G56&amp;"-"&amp;BQ$3&amp;"-"&amp;BT$2,'Compr. Q. - Online Banking'!$C:$I,5,FALSE())), BQ56)),1,0)</f>
        <v>0</v>
      </c>
      <c r="BU56" s="60">
        <f>IF(ISNUMBER(SEARCH(IF($D56="Tabular",VLOOKUP($G56&amp;"-"&amp;BQ$3&amp;"-"&amp;BU$2,'Compr. Q. - Online Banking'!$C:$I,7,FALSE()),VLOOKUP($G56&amp;"-"&amp;BQ$3&amp;"-"&amp;BU$2,'Compr. Q. - Online Banking'!$C:$I,5,FALSE())), BQ56)),1,0)</f>
        <v>0</v>
      </c>
      <c r="BV56" s="60">
        <f>IF(ISNUMBER(SEARCH(IF($D56="Tabular",VLOOKUP($G56&amp;"-"&amp;BQ$3&amp;"-"&amp;BV$2,'Compr. Q. - Online Banking'!$C:$I,7,FALSE()),VLOOKUP($G56&amp;"-"&amp;BQ$3&amp;"-"&amp;BV$2,'Compr. Q. - Online Banking'!$C:$I,5,FALSE())), BQ56)),1,0)</f>
        <v>0</v>
      </c>
      <c r="BW56" s="60">
        <f t="shared" si="63"/>
        <v>1</v>
      </c>
      <c r="BX56" s="60">
        <f t="shared" si="64"/>
        <v>1</v>
      </c>
      <c r="BY56" s="60">
        <f>IF($D56="Tabular",VLOOKUP($G56&amp;"-"&amp;BQ$3&amp;"-"&amp;"1",'Compr. Q. - Online Banking'!$C:$K,9,FALSE()),VLOOKUP($G56&amp;"-"&amp;BQ$3&amp;"-"&amp;"1",'Compr. Q. - Online Banking'!$C:$K,8,FALSE()))</f>
        <v>1</v>
      </c>
      <c r="BZ56" s="60">
        <f t="shared" si="65"/>
        <v>1</v>
      </c>
      <c r="CA56" s="60">
        <f t="shared" si="66"/>
        <v>1</v>
      </c>
      <c r="CB56" s="60">
        <f t="shared" si="67"/>
        <v>1</v>
      </c>
    </row>
    <row r="57" spans="1:80" ht="102" x14ac:dyDescent="0.2">
      <c r="A57" s="60" t="str">
        <f t="shared" si="34"/>
        <v>R_vCXXiwJGbeaoTLP-P2</v>
      </c>
      <c r="B57" s="60" t="s">
        <v>1037</v>
      </c>
      <c r="C57" s="60" t="str">
        <f>VLOOKUP($B57,'raw data'!$A:$JI,268,FALSE())</f>
        <v>CORAS-G2</v>
      </c>
      <c r="D57" s="60" t="str">
        <f t="shared" si="35"/>
        <v>CORAS</v>
      </c>
      <c r="E57" s="60" t="str">
        <f t="shared" si="36"/>
        <v>G2</v>
      </c>
      <c r="F57" s="60" t="s">
        <v>536</v>
      </c>
      <c r="G57" s="60" t="str">
        <f t="shared" si="37"/>
        <v>G1</v>
      </c>
      <c r="H57" s="62">
        <f>VLOOKUP($B57&amp;"-"&amp;$F57,'dataset cleaned'!$A:$BK,H$2,FALSE())/60</f>
        <v>6.9448333333333334</v>
      </c>
      <c r="I57" s="61" t="str">
        <f>VLOOKUP($B57&amp;"-"&amp;$F57,'dataset cleaned'!$A:$BK,$H$2-2+I$2*3,FALSE())</f>
        <v>Confidentiality of customer data,Integrity of account data</v>
      </c>
      <c r="J57" s="60" t="s">
        <v>1133</v>
      </c>
      <c r="K57" s="60">
        <f>IF(ISNUMBER(SEARCH(IF($D57="Tabular",VLOOKUP($G57&amp;"-"&amp;I$3&amp;"-"&amp;K$2,'Compr. Q. - Online Banking'!$C:$I,7,FALSE()),VLOOKUP($G57&amp;"-"&amp;I$3&amp;"-"&amp;K$2,'Compr. Q. - Online Banking'!$C:$I,5,FALSE())), I57)),1,0)</f>
        <v>0</v>
      </c>
      <c r="L57" s="60">
        <f>IF(ISNUMBER(SEARCH(IF($D57="Tabular",VLOOKUP($G57&amp;"-"&amp;I$3&amp;"-"&amp;L$2,'Compr. Q. - Online Banking'!$C:$I,7,FALSE()),VLOOKUP($G57&amp;"-"&amp;I$3&amp;"-"&amp;L$2,'Compr. Q. - Online Banking'!$C:$I,5,FALSE())), I57)),1,0)</f>
        <v>0</v>
      </c>
      <c r="M57" s="60">
        <f>IF(ISNUMBER(SEARCH(IF($D57="Tabular",VLOOKUP($G57&amp;"-"&amp;I$3&amp;"-"&amp;M$2,'Compr. Q. - Online Banking'!$C:$I,7,FALSE()),VLOOKUP($G57&amp;"-"&amp;I$3&amp;"-"&amp;M$2,'Compr. Q. - Online Banking'!$C:$I,5,FALSE())), I57)),1,0)</f>
        <v>0</v>
      </c>
      <c r="N57" s="60">
        <f>IF(ISNUMBER(SEARCH(IF($D57="Tabular",VLOOKUP($G57&amp;"-"&amp;I$3&amp;"-"&amp;N$2,'Compr. Q. - Online Banking'!$C:$I,7,FALSE()),VLOOKUP($G57&amp;"-"&amp;I$3&amp;"-"&amp;N$2,'Compr. Q. - Online Banking'!$C:$I,5,FALSE())), I57)),1,0)</f>
        <v>0</v>
      </c>
      <c r="O57" s="60">
        <f t="shared" si="38"/>
        <v>0</v>
      </c>
      <c r="P57" s="60">
        <f t="shared" si="39"/>
        <v>2</v>
      </c>
      <c r="Q57" s="60">
        <f>IF($D57="Tabular",VLOOKUP($G57&amp;"-"&amp;I$3&amp;"-"&amp;"1",'Compr. Q. - Online Banking'!$C:$K,9,FALSE()),VLOOKUP($G57&amp;"-"&amp;I$3&amp;"-"&amp;"1",'Compr. Q. - Online Banking'!$C:$K,8,FALSE()))</f>
        <v>1</v>
      </c>
      <c r="R57" s="60">
        <f t="shared" si="40"/>
        <v>0</v>
      </c>
      <c r="S57" s="60">
        <f t="shared" si="41"/>
        <v>0</v>
      </c>
      <c r="T57" s="60">
        <f t="shared" si="42"/>
        <v>0</v>
      </c>
      <c r="U57" s="60" t="str">
        <f>VLOOKUP($B57&amp;"-"&amp;$F57,'dataset cleaned'!$A:$BK,$H$2-2+U$2*3,FALSE())</f>
        <v>Availability of service,Online banking service goes down,System failure,Unauthorized access to customer account via fake app,Unauthorized access to customer account via web application</v>
      </c>
      <c r="V57" s="60" t="s">
        <v>1137</v>
      </c>
      <c r="W57" s="60">
        <f>IF(ISNUMBER(SEARCH(IF($D57="Tabular",VLOOKUP($G57&amp;"-"&amp;U$3&amp;"-"&amp;W$2,'Compr. Q. - Online Banking'!$C:$I,7,FALSE()),VLOOKUP($G57&amp;"-"&amp;U$3&amp;"-"&amp;W$2,'Compr. Q. - Online Banking'!$C:$I,5,FALSE())), U57)),1,0)</f>
        <v>0</v>
      </c>
      <c r="X57" s="60">
        <f>IF(ISNUMBER(SEARCH(IF($D57="Tabular",VLOOKUP($G57&amp;"-"&amp;U$3&amp;"-"&amp;X$2,'Compr. Q. - Online Banking'!$C:$I,7,FALSE()),VLOOKUP($G57&amp;"-"&amp;U$3&amp;"-"&amp;X$2,'Compr. Q. - Online Banking'!$C:$I,5,FALSE())), U57)),1,0)</f>
        <v>1</v>
      </c>
      <c r="Y57" s="60">
        <f>IF(ISNUMBER(SEARCH(IF($D57="Tabular",VLOOKUP($G57&amp;"-"&amp;U$3&amp;"-"&amp;Y$2,'Compr. Q. - Online Banking'!$C:$I,7,FALSE()),VLOOKUP($G57&amp;"-"&amp;U$3&amp;"-"&amp;Y$2,'Compr. Q. - Online Banking'!$C:$I,5,FALSE())), U57)),1,0)</f>
        <v>0</v>
      </c>
      <c r="Z57" s="60">
        <f>IF(ISNUMBER(SEARCH(IF($D57="Tabular",VLOOKUP($G57&amp;"-"&amp;U$3&amp;"-"&amp;Z$2,'Compr. Q. - Online Banking'!$C:$I,7,FALSE()),VLOOKUP($G57&amp;"-"&amp;U$3&amp;"-"&amp;Z$2,'Compr. Q. - Online Banking'!$C:$I,5,FALSE())), U57)),1,0)</f>
        <v>0</v>
      </c>
      <c r="AA57" s="60">
        <f t="shared" si="43"/>
        <v>1</v>
      </c>
      <c r="AB57" s="60">
        <f t="shared" si="44"/>
        <v>5</v>
      </c>
      <c r="AC57" s="60">
        <f>IF($D57="Tabular",VLOOKUP($G57&amp;"-"&amp;U$3&amp;"-"&amp;"1",'Compr. Q. - Online Banking'!$C:$K,9,FALSE()),VLOOKUP($G57&amp;"-"&amp;U$3&amp;"-"&amp;"1",'Compr. Q. - Online Banking'!$C:$K,8,FALSE()))</f>
        <v>2</v>
      </c>
      <c r="AD57" s="60">
        <f t="shared" si="45"/>
        <v>0.2</v>
      </c>
      <c r="AE57" s="60">
        <f t="shared" si="46"/>
        <v>0.5</v>
      </c>
      <c r="AF57" s="60">
        <f t="shared" si="47"/>
        <v>0.28571428571428575</v>
      </c>
      <c r="AG57" s="61" t="str">
        <f>VLOOKUP($B57&amp;"-"&amp;$F57,'dataset cleaned'!$A:$BK,$H$2-2+AG$2*3,FALSE())</f>
        <v>Regularly inform customers about security best practices,Strengthen authentication of transaction in web application,Strengthen verification and validation procedures</v>
      </c>
      <c r="AH57" s="60" t="s">
        <v>1141</v>
      </c>
      <c r="AI57" s="60">
        <f>IF(ISNUMBER(SEARCH(IF($D57="Tabular",VLOOKUP($G57&amp;"-"&amp;AG$3&amp;"-"&amp;AI$2,'Compr. Q. - Online Banking'!$C:$I,7,FALSE()),VLOOKUP($G57&amp;"-"&amp;AG$3&amp;"-"&amp;AI$2,'Compr. Q. - Online Banking'!$C:$I,5,FALSE())), AG57)),1,0)</f>
        <v>1</v>
      </c>
      <c r="AJ57" s="60">
        <f>IF(ISNUMBER(SEARCH(IF($D57="Tabular",VLOOKUP($G57&amp;"-"&amp;AG$3&amp;"-"&amp;AJ$2,'Compr. Q. - Online Banking'!$C:$I,7,FALSE()),VLOOKUP($G57&amp;"-"&amp;AG$3&amp;"-"&amp;AJ$2,'Compr. Q. - Online Banking'!$C:$I,5,FALSE())), AG57)),1,0)</f>
        <v>1</v>
      </c>
      <c r="AK57" s="60">
        <f>IF(ISNUMBER(SEARCH(IF($D57="Tabular",VLOOKUP($G57&amp;"-"&amp;AG$3&amp;"-"&amp;AK$2,'Compr. Q. - Online Banking'!$C:$I,7,FALSE()),VLOOKUP($G57&amp;"-"&amp;AG$3&amp;"-"&amp;AK$2,'Compr. Q. - Online Banking'!$C:$I,5,FALSE())), AG57)),1,0)</f>
        <v>0</v>
      </c>
      <c r="AL57" s="60">
        <f>IF(ISNUMBER(SEARCH(IF($D57="Tabular",VLOOKUP($G57&amp;"-"&amp;AG$3&amp;"-"&amp;AL$2,'Compr. Q. - Online Banking'!$C:$I,7,FALSE()),VLOOKUP($G57&amp;"-"&amp;AG$3&amp;"-"&amp;AL$2,'Compr. Q. - Online Banking'!$C:$I,5,FALSE())), AG57)),1,0)</f>
        <v>0</v>
      </c>
      <c r="AM57" s="60">
        <f t="shared" si="48"/>
        <v>2</v>
      </c>
      <c r="AN57" s="60">
        <f t="shared" si="49"/>
        <v>3</v>
      </c>
      <c r="AO57" s="60">
        <f>IF($D57="Tabular",VLOOKUP($G57&amp;"-"&amp;AG$3&amp;"-"&amp;"1",'Compr. Q. - Online Banking'!$C:$K,9,FALSE()),VLOOKUP($G57&amp;"-"&amp;AG$3&amp;"-"&amp;"1",'Compr. Q. - Online Banking'!$C:$K,8,FALSE()))</f>
        <v>3</v>
      </c>
      <c r="AP57" s="60">
        <f t="shared" si="50"/>
        <v>0.66666666666666663</v>
      </c>
      <c r="AQ57" s="60">
        <f t="shared" si="51"/>
        <v>0.66666666666666663</v>
      </c>
      <c r="AR57" s="60">
        <f t="shared" si="52"/>
        <v>0.66666666666666663</v>
      </c>
      <c r="AS57" s="61" t="str">
        <f>VLOOKUP($B57&amp;"-"&amp;$F57,'dataset cleaned'!$A:$BK,$H$2-2+AS$2*3,FALSE())</f>
        <v>Likely</v>
      </c>
      <c r="AT57" s="60" t="s">
        <v>1142</v>
      </c>
      <c r="AU57" s="60">
        <f>IF(ISNUMBER(SEARCH(IF($D57="Tabular",VLOOKUP($G57&amp;"-"&amp;AS$3&amp;"-"&amp;AU$2,'Compr. Q. - Online Banking'!$C:$I,7,FALSE()),VLOOKUP($G57&amp;"-"&amp;AS$3&amp;"-"&amp;AU$2,'Compr. Q. - Online Banking'!$C:$I,5,FALSE())), AS57)),1,0)</f>
        <v>0</v>
      </c>
      <c r="AV57" s="60">
        <f>IF(ISNUMBER(SEARCH(IF($D57="Tabular",VLOOKUP($G57&amp;"-"&amp;AS$3&amp;"-"&amp;AV$2,'Compr. Q. - Online Banking'!$C:$I,7,FALSE()),VLOOKUP($G57&amp;"-"&amp;AS$3&amp;"-"&amp;AV$2,'Compr. Q. - Online Banking'!$C:$I,5,FALSE())), AS57)),1,0)</f>
        <v>0</v>
      </c>
      <c r="AW57" s="60">
        <f>IF(ISNUMBER(SEARCH(IF($D57="Tabular",VLOOKUP($G57&amp;"-"&amp;AS$3&amp;"-"&amp;AW$2,'Compr. Q. - Online Banking'!$C:$I,7,FALSE()),VLOOKUP($G57&amp;"-"&amp;AS$3&amp;"-"&amp;AW$2,'Compr. Q. - Online Banking'!$C:$I,5,FALSE())), AS57)),1,0)</f>
        <v>0</v>
      </c>
      <c r="AX57" s="60">
        <f>IF(ISNUMBER(SEARCH(IF($D57="Tabular",VLOOKUP($G57&amp;"-"&amp;AS$3&amp;"-"&amp;AX$2,'Compr. Q. - Online Banking'!$C:$I,7,FALSE()),VLOOKUP($G57&amp;"-"&amp;AS$3&amp;"-"&amp;AX$2,'Compr. Q. - Online Banking'!$C:$I,5,FALSE())), AS57)),1,0)</f>
        <v>0</v>
      </c>
      <c r="AY57" s="60">
        <f t="shared" si="53"/>
        <v>0</v>
      </c>
      <c r="AZ57" s="60">
        <f t="shared" si="54"/>
        <v>1</v>
      </c>
      <c r="BA57" s="60">
        <f>IF($D57="Tabular",VLOOKUP($G57&amp;"-"&amp;AS$3&amp;"-"&amp;"1",'Compr. Q. - Online Banking'!$C:$K,9,FALSE()),VLOOKUP($G57&amp;"-"&amp;AS$3&amp;"-"&amp;"1",'Compr. Q. - Online Banking'!$C:$K,8,FALSE()))</f>
        <v>1</v>
      </c>
      <c r="BB57" s="60">
        <f t="shared" si="55"/>
        <v>0</v>
      </c>
      <c r="BC57" s="60">
        <f t="shared" si="56"/>
        <v>0</v>
      </c>
      <c r="BD57" s="60">
        <f t="shared" si="57"/>
        <v>0</v>
      </c>
      <c r="BE57" s="61" t="str">
        <f>VLOOKUP($B57&amp;"-"&amp;$F57,'dataset cleaned'!$A:$BK,$H$2-2+BE$2*3,FALSE())</f>
        <v>Hacker alters transaction data,Sniffing of customer credentials,Spear-phishing attack on customers,Unauthorized access to customer account via fake app,Unauthorized access to customer account via web application,Unauthorized transaction via Poste App,Unauthorized transaction via web application</v>
      </c>
      <c r="BF57" s="61" t="s">
        <v>1135</v>
      </c>
      <c r="BG57" s="60">
        <f>IF(ISNUMBER(SEARCH(IF($D57="Tabular",VLOOKUP($G57&amp;"-"&amp;BE$3&amp;"-"&amp;BG$2,'Compr. Q. - Online Banking'!$C:$I,7,FALSE()),VLOOKUP($G57&amp;"-"&amp;BE$3&amp;"-"&amp;BG$2,'Compr. Q. - Online Banking'!$C:$I,5,FALSE())), BE57)),1,0)</f>
        <v>1</v>
      </c>
      <c r="BH57" s="60">
        <f>IF(ISNUMBER(SEARCH(IF($D57="Tabular",VLOOKUP($G57&amp;"-"&amp;BE$3&amp;"-"&amp;BH$2,'Compr. Q. - Online Banking'!$C:$I,7,FALSE()),VLOOKUP($G57&amp;"-"&amp;BE$3&amp;"-"&amp;BH$2,'Compr. Q. - Online Banking'!$C:$I,5,FALSE())), BE57)),1,0)</f>
        <v>0</v>
      </c>
      <c r="BI57" s="60">
        <f>IF(ISNUMBER(SEARCH(IF($D57="Tabular",VLOOKUP($G57&amp;"-"&amp;BE$3&amp;"-"&amp;BI$2,'Compr. Q. - Online Banking'!$C:$I,7,FALSE()),VLOOKUP($G57&amp;"-"&amp;BE$3&amp;"-"&amp;BI$2,'Compr. Q. - Online Banking'!$C:$I,5,FALSE())), BE57)),1,0)</f>
        <v>0</v>
      </c>
      <c r="BJ57" s="60">
        <f>IF(ISNUMBER(SEARCH(IF($D57="Tabular",VLOOKUP($G57&amp;"-"&amp;BE$3&amp;"-"&amp;BJ$2,'Compr. Q. - Online Banking'!$C:$I,7,FALSE()),VLOOKUP($G57&amp;"-"&amp;BE$3&amp;"-"&amp;BJ$2,'Compr. Q. - Online Banking'!$C:$I,5,FALSE())), BE57)),1,0)</f>
        <v>0</v>
      </c>
      <c r="BK57" s="60">
        <f t="shared" si="58"/>
        <v>1</v>
      </c>
      <c r="BL57" s="60">
        <f t="shared" si="59"/>
        <v>7</v>
      </c>
      <c r="BM57" s="60">
        <f>IF($D57="Tabular",VLOOKUP($G57&amp;"-"&amp;BE$3&amp;"-"&amp;"1",'Compr. Q. - Online Banking'!$C:$K,9,FALSE()),VLOOKUP($G57&amp;"-"&amp;BE$3&amp;"-"&amp;"1",'Compr. Q. - Online Banking'!$C:$K,8,FALSE()))</f>
        <v>2</v>
      </c>
      <c r="BN57" s="60">
        <f t="shared" si="60"/>
        <v>0.14285714285714285</v>
      </c>
      <c r="BO57" s="60">
        <f t="shared" si="61"/>
        <v>0.5</v>
      </c>
      <c r="BP57" s="60">
        <f t="shared" si="62"/>
        <v>0.22222222222222224</v>
      </c>
      <c r="BQ57" s="61" t="str">
        <f>VLOOKUP($B57&amp;"-"&amp;$F57,'dataset cleaned'!$A:$BK,$H$2-2+BQ$2*3,FALSE())</f>
        <v>Likely</v>
      </c>
      <c r="BR57" s="60" t="s">
        <v>1142</v>
      </c>
      <c r="BS57" s="60">
        <f>IF(ISNUMBER(SEARCH(IF($D57="Tabular",VLOOKUP($G57&amp;"-"&amp;BQ$3&amp;"-"&amp;BS$2,'Compr. Q. - Online Banking'!$C:$I,7,FALSE()),VLOOKUP($G57&amp;"-"&amp;BQ$3&amp;"-"&amp;BS$2,'Compr. Q. - Online Banking'!$C:$I,5,FALSE())), BQ57)),1,0)</f>
        <v>0</v>
      </c>
      <c r="BT57" s="60">
        <f>IF(ISNUMBER(SEARCH(IF($D57="Tabular",VLOOKUP($G57&amp;"-"&amp;BQ$3&amp;"-"&amp;BT$2,'Compr. Q. - Online Banking'!$C:$I,7,FALSE()),VLOOKUP($G57&amp;"-"&amp;BQ$3&amp;"-"&amp;BT$2,'Compr. Q. - Online Banking'!$C:$I,5,FALSE())), BQ57)),1,0)</f>
        <v>0</v>
      </c>
      <c r="BU57" s="60">
        <f>IF(ISNUMBER(SEARCH(IF($D57="Tabular",VLOOKUP($G57&amp;"-"&amp;BQ$3&amp;"-"&amp;BU$2,'Compr. Q. - Online Banking'!$C:$I,7,FALSE()),VLOOKUP($G57&amp;"-"&amp;BQ$3&amp;"-"&amp;BU$2,'Compr. Q. - Online Banking'!$C:$I,5,FALSE())), BQ57)),1,0)</f>
        <v>0</v>
      </c>
      <c r="BV57" s="60">
        <f>IF(ISNUMBER(SEARCH(IF($D57="Tabular",VLOOKUP($G57&amp;"-"&amp;BQ$3&amp;"-"&amp;BV$2,'Compr. Q. - Online Banking'!$C:$I,7,FALSE()),VLOOKUP($G57&amp;"-"&amp;BQ$3&amp;"-"&amp;BV$2,'Compr. Q. - Online Banking'!$C:$I,5,FALSE())), BQ57)),1,0)</f>
        <v>0</v>
      </c>
      <c r="BW57" s="60">
        <f t="shared" si="63"/>
        <v>0</v>
      </c>
      <c r="BX57" s="60">
        <f t="shared" si="64"/>
        <v>1</v>
      </c>
      <c r="BY57" s="60">
        <f>IF($D57="Tabular",VLOOKUP($G57&amp;"-"&amp;BQ$3&amp;"-"&amp;"1",'Compr. Q. - Online Banking'!$C:$K,9,FALSE()),VLOOKUP($G57&amp;"-"&amp;BQ$3&amp;"-"&amp;"1",'Compr. Q. - Online Banking'!$C:$K,8,FALSE()))</f>
        <v>1</v>
      </c>
      <c r="BZ57" s="60">
        <f t="shared" si="65"/>
        <v>0</v>
      </c>
      <c r="CA57" s="60">
        <f t="shared" si="66"/>
        <v>0</v>
      </c>
      <c r="CB57" s="60">
        <f t="shared" si="67"/>
        <v>0</v>
      </c>
    </row>
    <row r="58" spans="1:80" ht="51" x14ac:dyDescent="0.2">
      <c r="A58" s="60" t="str">
        <f t="shared" si="34"/>
        <v>R_1QhDWgNIB5l2iP3-P2</v>
      </c>
      <c r="B58" s="60" t="s">
        <v>765</v>
      </c>
      <c r="C58" s="60" t="str">
        <f>VLOOKUP($B58,'raw data'!$A:$JI,268,FALSE())</f>
        <v>Tabular-G2</v>
      </c>
      <c r="D58" s="60" t="str">
        <f t="shared" si="35"/>
        <v>Tabular</v>
      </c>
      <c r="E58" s="60" t="str">
        <f t="shared" si="36"/>
        <v>G2</v>
      </c>
      <c r="F58" s="60" t="s">
        <v>536</v>
      </c>
      <c r="G58" s="60" t="str">
        <f t="shared" si="37"/>
        <v>G1</v>
      </c>
      <c r="H58" s="62">
        <f>VLOOKUP($B58&amp;"-"&amp;$F58,'dataset cleaned'!$A:$BK,H$2,FALSE())/60</f>
        <v>6.8865499999999997</v>
      </c>
      <c r="I58" s="61" t="str">
        <f>VLOOKUP($B58&amp;"-"&amp;$F58,'dataset cleaned'!$A:$BK,$H$2-2+I$2*3,FALSE())</f>
        <v>Minor</v>
      </c>
      <c r="J58" s="60"/>
      <c r="K58" s="60">
        <f>IF(ISNUMBER(SEARCH(IF($D58="Tabular",VLOOKUP($G58&amp;"-"&amp;I$3&amp;"-"&amp;K$2,'Compr. Q. - Online Banking'!$C:$I,7,FALSE()),VLOOKUP($G58&amp;"-"&amp;I$3&amp;"-"&amp;K$2,'Compr. Q. - Online Banking'!$C:$I,5,FALSE())), I58)),1,0)</f>
        <v>1</v>
      </c>
      <c r="L58" s="60">
        <f>IF(ISNUMBER(SEARCH(IF($D58="Tabular",VLOOKUP($G58&amp;"-"&amp;I$3&amp;"-"&amp;L$2,'Compr. Q. - Online Banking'!$C:$I,7,FALSE()),VLOOKUP($G58&amp;"-"&amp;I$3&amp;"-"&amp;L$2,'Compr. Q. - Online Banking'!$C:$I,5,FALSE())), I58)),1,0)</f>
        <v>0</v>
      </c>
      <c r="M58" s="60">
        <f>IF(ISNUMBER(SEARCH(IF($D58="Tabular",VLOOKUP($G58&amp;"-"&amp;I$3&amp;"-"&amp;M$2,'Compr. Q. - Online Banking'!$C:$I,7,FALSE()),VLOOKUP($G58&amp;"-"&amp;I$3&amp;"-"&amp;M$2,'Compr. Q. - Online Banking'!$C:$I,5,FALSE())), I58)),1,0)</f>
        <v>0</v>
      </c>
      <c r="N58" s="60">
        <f>IF(ISNUMBER(SEARCH(IF($D58="Tabular",VLOOKUP($G58&amp;"-"&amp;I$3&amp;"-"&amp;N$2,'Compr. Q. - Online Banking'!$C:$I,7,FALSE()),VLOOKUP($G58&amp;"-"&amp;I$3&amp;"-"&amp;N$2,'Compr. Q. - Online Banking'!$C:$I,5,FALSE())), I58)),1,0)</f>
        <v>0</v>
      </c>
      <c r="O58" s="60">
        <f t="shared" si="38"/>
        <v>1</v>
      </c>
      <c r="P58" s="60">
        <f t="shared" si="39"/>
        <v>1</v>
      </c>
      <c r="Q58" s="60">
        <f>IF($D58="Tabular",VLOOKUP($G58&amp;"-"&amp;I$3&amp;"-"&amp;"1",'Compr. Q. - Online Banking'!$C:$K,9,FALSE()),VLOOKUP($G58&amp;"-"&amp;I$3&amp;"-"&amp;"1",'Compr. Q. - Online Banking'!$C:$K,8,FALSE()))</f>
        <v>1</v>
      </c>
      <c r="R58" s="60">
        <f t="shared" si="40"/>
        <v>1</v>
      </c>
      <c r="S58" s="60">
        <f t="shared" si="41"/>
        <v>1</v>
      </c>
      <c r="T58" s="60">
        <f t="shared" si="42"/>
        <v>1</v>
      </c>
      <c r="U58" s="61" t="str">
        <f>VLOOKUP($B58&amp;"-"&amp;$F58,'dataset cleaned'!$A:$BK,$H$2-2+U$2*3,FALSE())</f>
        <v>Availability of service,Integrity of account data</v>
      </c>
      <c r="V58" s="60"/>
      <c r="W58" s="60">
        <f>IF(ISNUMBER(SEARCH(IF($D58="Tabular",VLOOKUP($G58&amp;"-"&amp;U$3&amp;"-"&amp;W$2,'Compr. Q. - Online Banking'!$C:$I,7,FALSE()),VLOOKUP($G58&amp;"-"&amp;U$3&amp;"-"&amp;W$2,'Compr. Q. - Online Banking'!$C:$I,5,FALSE())), U58)),1,0)</f>
        <v>1</v>
      </c>
      <c r="X58" s="60">
        <f>IF(ISNUMBER(SEARCH(IF($D58="Tabular",VLOOKUP($G58&amp;"-"&amp;U$3&amp;"-"&amp;X$2,'Compr. Q. - Online Banking'!$C:$I,7,FALSE()),VLOOKUP($G58&amp;"-"&amp;U$3&amp;"-"&amp;X$2,'Compr. Q. - Online Banking'!$C:$I,5,FALSE())), U58)),1,0)</f>
        <v>1</v>
      </c>
      <c r="Y58" s="60">
        <f>IF(ISNUMBER(SEARCH(IF($D58="Tabular",VLOOKUP($G58&amp;"-"&amp;U$3&amp;"-"&amp;Y$2,'Compr. Q. - Online Banking'!$C:$I,7,FALSE()),VLOOKUP($G58&amp;"-"&amp;U$3&amp;"-"&amp;Y$2,'Compr. Q. - Online Banking'!$C:$I,5,FALSE())), U58)),1,0)</f>
        <v>0</v>
      </c>
      <c r="Z58" s="60">
        <f>IF(ISNUMBER(SEARCH(IF($D58="Tabular",VLOOKUP($G58&amp;"-"&amp;U$3&amp;"-"&amp;Z$2,'Compr. Q. - Online Banking'!$C:$I,7,FALSE()),VLOOKUP($G58&amp;"-"&amp;U$3&amp;"-"&amp;Z$2,'Compr. Q. - Online Banking'!$C:$I,5,FALSE())), U58)),1,0)</f>
        <v>0</v>
      </c>
      <c r="AA58" s="60">
        <f t="shared" si="43"/>
        <v>2</v>
      </c>
      <c r="AB58" s="60">
        <f t="shared" si="44"/>
        <v>2</v>
      </c>
      <c r="AC58" s="60">
        <f>IF($D58="Tabular",VLOOKUP($G58&amp;"-"&amp;U$3&amp;"-"&amp;"1",'Compr. Q. - Online Banking'!$C:$K,9,FALSE()),VLOOKUP($G58&amp;"-"&amp;U$3&amp;"-"&amp;"1",'Compr. Q. - Online Banking'!$C:$K,8,FALSE()))</f>
        <v>2</v>
      </c>
      <c r="AD58" s="60">
        <f t="shared" si="45"/>
        <v>1</v>
      </c>
      <c r="AE58" s="60">
        <f t="shared" si="46"/>
        <v>1</v>
      </c>
      <c r="AF58" s="60">
        <f t="shared" si="47"/>
        <v>1</v>
      </c>
      <c r="AG58" s="61" t="str">
        <f>VLOOKUP($B58&amp;"-"&amp;$F58,'dataset cleaned'!$A:$BK,$H$2-2+AG$2*3,FALSE())</f>
        <v>Conduct regular searches for fake apps,Regularly inform customers about security best practices,Strengthen verification and validation procedures</v>
      </c>
      <c r="AH58" s="60" t="s">
        <v>1141</v>
      </c>
      <c r="AI58" s="60">
        <f>IF(ISNUMBER(SEARCH(IF($D58="Tabular",VLOOKUP($G58&amp;"-"&amp;AG$3&amp;"-"&amp;AI$2,'Compr. Q. - Online Banking'!$C:$I,7,FALSE()),VLOOKUP($G58&amp;"-"&amp;AG$3&amp;"-"&amp;AI$2,'Compr. Q. - Online Banking'!$C:$I,5,FALSE())), AG58)),1,0)</f>
        <v>1</v>
      </c>
      <c r="AJ58" s="60">
        <f>IF(ISNUMBER(SEARCH(IF($D58="Tabular",VLOOKUP($G58&amp;"-"&amp;AG$3&amp;"-"&amp;AJ$2,'Compr. Q. - Online Banking'!$C:$I,7,FALSE()),VLOOKUP($G58&amp;"-"&amp;AG$3&amp;"-"&amp;AJ$2,'Compr. Q. - Online Banking'!$C:$I,5,FALSE())), AG58)),1,0)</f>
        <v>0</v>
      </c>
      <c r="AK58" s="60">
        <f>IF(ISNUMBER(SEARCH(IF($D58="Tabular",VLOOKUP($G58&amp;"-"&amp;AG$3&amp;"-"&amp;AK$2,'Compr. Q. - Online Banking'!$C:$I,7,FALSE()),VLOOKUP($G58&amp;"-"&amp;AG$3&amp;"-"&amp;AK$2,'Compr. Q. - Online Banking'!$C:$I,5,FALSE())), AG58)),1,0)</f>
        <v>1</v>
      </c>
      <c r="AL58" s="60">
        <f>IF(ISNUMBER(SEARCH(IF($D58="Tabular",VLOOKUP($G58&amp;"-"&amp;AG$3&amp;"-"&amp;AL$2,'Compr. Q. - Online Banking'!$C:$I,7,FALSE()),VLOOKUP($G58&amp;"-"&amp;AG$3&amp;"-"&amp;AL$2,'Compr. Q. - Online Banking'!$C:$I,5,FALSE())), AG58)),1,0)</f>
        <v>0</v>
      </c>
      <c r="AM58" s="60">
        <f t="shared" si="48"/>
        <v>2</v>
      </c>
      <c r="AN58" s="60">
        <f t="shared" si="49"/>
        <v>3</v>
      </c>
      <c r="AO58" s="60">
        <f>IF($D58="Tabular",VLOOKUP($G58&amp;"-"&amp;AG$3&amp;"-"&amp;"1",'Compr. Q. - Online Banking'!$C:$K,9,FALSE()),VLOOKUP($G58&amp;"-"&amp;AG$3&amp;"-"&amp;"1",'Compr. Q. - Online Banking'!$C:$K,8,FALSE()))</f>
        <v>3</v>
      </c>
      <c r="AP58" s="60">
        <f t="shared" si="50"/>
        <v>0.66666666666666663</v>
      </c>
      <c r="AQ58" s="60">
        <f t="shared" si="51"/>
        <v>0.66666666666666663</v>
      </c>
      <c r="AR58" s="60">
        <f t="shared" si="52"/>
        <v>0.66666666666666663</v>
      </c>
      <c r="AS58" s="61" t="str">
        <f>VLOOKUP($B58&amp;"-"&amp;$F58,'dataset cleaned'!$A:$BK,$H$2-2+AS$2*3,FALSE())</f>
        <v>Minor</v>
      </c>
      <c r="AT58" s="60" t="s">
        <v>1134</v>
      </c>
      <c r="AU58" s="60">
        <f>IF(ISNUMBER(SEARCH(IF($D58="Tabular",VLOOKUP($G58&amp;"-"&amp;AS$3&amp;"-"&amp;AU$2,'Compr. Q. - Online Banking'!$C:$I,7,FALSE()),VLOOKUP($G58&amp;"-"&amp;AS$3&amp;"-"&amp;AU$2,'Compr. Q. - Online Banking'!$C:$I,5,FALSE())), AS58)),1,0)</f>
        <v>0</v>
      </c>
      <c r="AV58" s="60">
        <f>IF(ISNUMBER(SEARCH(IF($D58="Tabular",VLOOKUP($G58&amp;"-"&amp;AS$3&amp;"-"&amp;AV$2,'Compr. Q. - Online Banking'!$C:$I,7,FALSE()),VLOOKUP($G58&amp;"-"&amp;AS$3&amp;"-"&amp;AV$2,'Compr. Q. - Online Banking'!$C:$I,5,FALSE())), AS58)),1,0)</f>
        <v>0</v>
      </c>
      <c r="AW58" s="60">
        <f>IF(ISNUMBER(SEARCH(IF($D58="Tabular",VLOOKUP($G58&amp;"-"&amp;AS$3&amp;"-"&amp;AW$2,'Compr. Q. - Online Banking'!$C:$I,7,FALSE()),VLOOKUP($G58&amp;"-"&amp;AS$3&amp;"-"&amp;AW$2,'Compr. Q. - Online Banking'!$C:$I,5,FALSE())), AS58)),1,0)</f>
        <v>0</v>
      </c>
      <c r="AX58" s="60">
        <f>IF(ISNUMBER(SEARCH(IF($D58="Tabular",VLOOKUP($G58&amp;"-"&amp;AS$3&amp;"-"&amp;AX$2,'Compr. Q. - Online Banking'!$C:$I,7,FALSE()),VLOOKUP($G58&amp;"-"&amp;AS$3&amp;"-"&amp;AX$2,'Compr. Q. - Online Banking'!$C:$I,5,FALSE())), AS58)),1,0)</f>
        <v>0</v>
      </c>
      <c r="AY58" s="60">
        <f t="shared" si="53"/>
        <v>0</v>
      </c>
      <c r="AZ58" s="60">
        <f t="shared" si="54"/>
        <v>1</v>
      </c>
      <c r="BA58" s="60">
        <f>IF($D58="Tabular",VLOOKUP($G58&amp;"-"&amp;AS$3&amp;"-"&amp;"1",'Compr. Q. - Online Banking'!$C:$K,9,FALSE()),VLOOKUP($G58&amp;"-"&amp;AS$3&amp;"-"&amp;"1",'Compr. Q. - Online Banking'!$C:$K,8,FALSE()))</f>
        <v>1</v>
      </c>
      <c r="BB58" s="60">
        <f t="shared" si="55"/>
        <v>0</v>
      </c>
      <c r="BC58" s="60">
        <f t="shared" si="56"/>
        <v>0</v>
      </c>
      <c r="BD58" s="60">
        <f t="shared" si="57"/>
        <v>0</v>
      </c>
      <c r="BE58" s="61" t="str">
        <f>VLOOKUP($B58&amp;"-"&amp;$F58,'dataset cleaned'!$A:$BK,$H$2-2+BE$2*3,FALSE())</f>
        <v>System failure,Unauthorized transaction via Poste App,Unauthorized transaction via web application</v>
      </c>
      <c r="BF58" s="61" t="s">
        <v>1135</v>
      </c>
      <c r="BG58" s="60">
        <f>IF(ISNUMBER(SEARCH(IF($D58="Tabular",VLOOKUP($G58&amp;"-"&amp;BE$3&amp;"-"&amp;BG$2,'Compr. Q. - Online Banking'!$C:$I,7,FALSE()),VLOOKUP($G58&amp;"-"&amp;BE$3&amp;"-"&amp;BG$2,'Compr. Q. - Online Banking'!$C:$I,5,FALSE())), BE58)),1,0)</f>
        <v>1</v>
      </c>
      <c r="BH58" s="60">
        <f>IF(ISNUMBER(SEARCH(IF($D58="Tabular",VLOOKUP($G58&amp;"-"&amp;BE$3&amp;"-"&amp;BH$2,'Compr. Q. - Online Banking'!$C:$I,7,FALSE()),VLOOKUP($G58&amp;"-"&amp;BE$3&amp;"-"&amp;BH$2,'Compr. Q. - Online Banking'!$C:$I,5,FALSE())), BE58)),1,0)</f>
        <v>0</v>
      </c>
      <c r="BI58" s="60">
        <f>IF(ISNUMBER(SEARCH(IF($D58="Tabular",VLOOKUP($G58&amp;"-"&amp;BE$3&amp;"-"&amp;BI$2,'Compr. Q. - Online Banking'!$C:$I,7,FALSE()),VLOOKUP($G58&amp;"-"&amp;BE$3&amp;"-"&amp;BI$2,'Compr. Q. - Online Banking'!$C:$I,5,FALSE())), BE58)),1,0)</f>
        <v>0</v>
      </c>
      <c r="BJ58" s="60">
        <f>IF(ISNUMBER(SEARCH(IF($D58="Tabular",VLOOKUP($G58&amp;"-"&amp;BE$3&amp;"-"&amp;BJ$2,'Compr. Q. - Online Banking'!$C:$I,7,FALSE()),VLOOKUP($G58&amp;"-"&amp;BE$3&amp;"-"&amp;BJ$2,'Compr. Q. - Online Banking'!$C:$I,5,FALSE())), BE58)),1,0)</f>
        <v>0</v>
      </c>
      <c r="BK58" s="60">
        <f t="shared" si="58"/>
        <v>1</v>
      </c>
      <c r="BL58" s="60">
        <f t="shared" si="59"/>
        <v>3</v>
      </c>
      <c r="BM58" s="60">
        <f>IF($D58="Tabular",VLOOKUP($G58&amp;"-"&amp;BE$3&amp;"-"&amp;"1",'Compr. Q. - Online Banking'!$C:$K,9,FALSE()),VLOOKUP($G58&amp;"-"&amp;BE$3&amp;"-"&amp;"1",'Compr. Q. - Online Banking'!$C:$K,8,FALSE()))</f>
        <v>2</v>
      </c>
      <c r="BN58" s="60">
        <f t="shared" si="60"/>
        <v>0.33333333333333331</v>
      </c>
      <c r="BO58" s="60">
        <f t="shared" si="61"/>
        <v>0.5</v>
      </c>
      <c r="BP58" s="60">
        <f t="shared" si="62"/>
        <v>0.4</v>
      </c>
      <c r="BQ58" s="61" t="str">
        <f>VLOOKUP($B58&amp;"-"&amp;$F58,'dataset cleaned'!$A:$BK,$H$2-2+BQ$2*3,FALSE())</f>
        <v>Minor</v>
      </c>
      <c r="BR58" s="60"/>
      <c r="BS58" s="60">
        <f>IF(ISNUMBER(SEARCH(IF($D58="Tabular",VLOOKUP($G58&amp;"-"&amp;BQ$3&amp;"-"&amp;BS$2,'Compr. Q. - Online Banking'!$C:$I,7,FALSE()),VLOOKUP($G58&amp;"-"&amp;BQ$3&amp;"-"&amp;BS$2,'Compr. Q. - Online Banking'!$C:$I,5,FALSE())), BQ58)),1,0)</f>
        <v>1</v>
      </c>
      <c r="BT58" s="60">
        <f>IF(ISNUMBER(SEARCH(IF($D58="Tabular",VLOOKUP($G58&amp;"-"&amp;BQ$3&amp;"-"&amp;BT$2,'Compr. Q. - Online Banking'!$C:$I,7,FALSE()),VLOOKUP($G58&amp;"-"&amp;BQ$3&amp;"-"&amp;BT$2,'Compr. Q. - Online Banking'!$C:$I,5,FALSE())), BQ58)),1,0)</f>
        <v>0</v>
      </c>
      <c r="BU58" s="60">
        <f>IF(ISNUMBER(SEARCH(IF($D58="Tabular",VLOOKUP($G58&amp;"-"&amp;BQ$3&amp;"-"&amp;BU$2,'Compr. Q. - Online Banking'!$C:$I,7,FALSE()),VLOOKUP($G58&amp;"-"&amp;BQ$3&amp;"-"&amp;BU$2,'Compr. Q. - Online Banking'!$C:$I,5,FALSE())), BQ58)),1,0)</f>
        <v>0</v>
      </c>
      <c r="BV58" s="60">
        <f>IF(ISNUMBER(SEARCH(IF($D58="Tabular",VLOOKUP($G58&amp;"-"&amp;BQ$3&amp;"-"&amp;BV$2,'Compr. Q. - Online Banking'!$C:$I,7,FALSE()),VLOOKUP($G58&amp;"-"&amp;BQ$3&amp;"-"&amp;BV$2,'Compr. Q. - Online Banking'!$C:$I,5,FALSE())), BQ58)),1,0)</f>
        <v>0</v>
      </c>
      <c r="BW58" s="60">
        <f t="shared" si="63"/>
        <v>1</v>
      </c>
      <c r="BX58" s="60">
        <f t="shared" si="64"/>
        <v>1</v>
      </c>
      <c r="BY58" s="60">
        <f>IF($D58="Tabular",VLOOKUP($G58&amp;"-"&amp;BQ$3&amp;"-"&amp;"1",'Compr. Q. - Online Banking'!$C:$K,9,FALSE()),VLOOKUP($G58&amp;"-"&amp;BQ$3&amp;"-"&amp;"1",'Compr. Q. - Online Banking'!$C:$K,8,FALSE()))</f>
        <v>1</v>
      </c>
      <c r="BZ58" s="60">
        <f t="shared" si="65"/>
        <v>1</v>
      </c>
      <c r="CA58" s="60">
        <f t="shared" si="66"/>
        <v>1</v>
      </c>
      <c r="CB58" s="60">
        <f t="shared" si="67"/>
        <v>1</v>
      </c>
    </row>
    <row r="59" spans="1:80" ht="85" x14ac:dyDescent="0.2">
      <c r="A59" s="60" t="str">
        <f t="shared" si="34"/>
        <v>R_1OvOkf4boOwgZJB-P2</v>
      </c>
      <c r="B59" s="60" t="s">
        <v>774</v>
      </c>
      <c r="C59" s="60" t="str">
        <f>VLOOKUP($B59,'raw data'!$A:$JI,268,FALSE())</f>
        <v>Tabular-G2</v>
      </c>
      <c r="D59" s="60" t="str">
        <f t="shared" si="35"/>
        <v>Tabular</v>
      </c>
      <c r="E59" s="60" t="str">
        <f t="shared" si="36"/>
        <v>G2</v>
      </c>
      <c r="F59" s="60" t="s">
        <v>536</v>
      </c>
      <c r="G59" s="60" t="str">
        <f t="shared" si="37"/>
        <v>G1</v>
      </c>
      <c r="H59" s="62">
        <f>VLOOKUP($B59&amp;"-"&amp;$F59,'dataset cleaned'!$A:$BK,H$2,FALSE())/60</f>
        <v>8.1259999999999994</v>
      </c>
      <c r="I59" s="61" t="str">
        <f>VLOOKUP($B59&amp;"-"&amp;$F59,'dataset cleaned'!$A:$BK,$H$2-2+I$2*3,FALSE())</f>
        <v>Minor</v>
      </c>
      <c r="J59" s="60"/>
      <c r="K59" s="60">
        <f>IF(ISNUMBER(SEARCH(IF($D59="Tabular",VLOOKUP($G59&amp;"-"&amp;I$3&amp;"-"&amp;K$2,'Compr. Q. - Online Banking'!$C:$I,7,FALSE()),VLOOKUP($G59&amp;"-"&amp;I$3&amp;"-"&amp;K$2,'Compr. Q. - Online Banking'!$C:$I,5,FALSE())), I59)),1,0)</f>
        <v>1</v>
      </c>
      <c r="L59" s="60">
        <f>IF(ISNUMBER(SEARCH(IF($D59="Tabular",VLOOKUP($G59&amp;"-"&amp;I$3&amp;"-"&amp;L$2,'Compr. Q. - Online Banking'!$C:$I,7,FALSE()),VLOOKUP($G59&amp;"-"&amp;I$3&amp;"-"&amp;L$2,'Compr. Q. - Online Banking'!$C:$I,5,FALSE())), I59)),1,0)</f>
        <v>0</v>
      </c>
      <c r="M59" s="60">
        <f>IF(ISNUMBER(SEARCH(IF($D59="Tabular",VLOOKUP($G59&amp;"-"&amp;I$3&amp;"-"&amp;M$2,'Compr. Q. - Online Banking'!$C:$I,7,FALSE()),VLOOKUP($G59&amp;"-"&amp;I$3&amp;"-"&amp;M$2,'Compr. Q. - Online Banking'!$C:$I,5,FALSE())), I59)),1,0)</f>
        <v>0</v>
      </c>
      <c r="N59" s="60">
        <f>IF(ISNUMBER(SEARCH(IF($D59="Tabular",VLOOKUP($G59&amp;"-"&amp;I$3&amp;"-"&amp;N$2,'Compr. Q. - Online Banking'!$C:$I,7,FALSE()),VLOOKUP($G59&amp;"-"&amp;I$3&amp;"-"&amp;N$2,'Compr. Q. - Online Banking'!$C:$I,5,FALSE())), I59)),1,0)</f>
        <v>0</v>
      </c>
      <c r="O59" s="60">
        <f t="shared" si="38"/>
        <v>1</v>
      </c>
      <c r="P59" s="60">
        <f t="shared" si="39"/>
        <v>1</v>
      </c>
      <c r="Q59" s="60">
        <f>IF($D59="Tabular",VLOOKUP($G59&amp;"-"&amp;I$3&amp;"-"&amp;"1",'Compr. Q. - Online Banking'!$C:$K,9,FALSE()),VLOOKUP($G59&amp;"-"&amp;I$3&amp;"-"&amp;"1",'Compr. Q. - Online Banking'!$C:$K,8,FALSE()))</f>
        <v>1</v>
      </c>
      <c r="R59" s="60">
        <f t="shared" si="40"/>
        <v>1</v>
      </c>
      <c r="S59" s="60">
        <f t="shared" si="41"/>
        <v>1</v>
      </c>
      <c r="T59" s="60">
        <f t="shared" si="42"/>
        <v>1</v>
      </c>
      <c r="U59" s="61" t="str">
        <f>VLOOKUP($B59&amp;"-"&amp;$F59,'dataset cleaned'!$A:$BK,$H$2-2+U$2*3,FALSE())</f>
        <v>Availability of service,Confidentiality of customer data,Integrity of account data,User authenticity</v>
      </c>
      <c r="V59" s="60"/>
      <c r="W59" s="60">
        <f>IF(ISNUMBER(SEARCH(IF($D59="Tabular",VLOOKUP($G59&amp;"-"&amp;U$3&amp;"-"&amp;W$2,'Compr. Q. - Online Banking'!$C:$I,7,FALSE()),VLOOKUP($G59&amp;"-"&amp;U$3&amp;"-"&amp;W$2,'Compr. Q. - Online Banking'!$C:$I,5,FALSE())), U59)),1,0)</f>
        <v>1</v>
      </c>
      <c r="X59" s="60">
        <f>IF(ISNUMBER(SEARCH(IF($D59="Tabular",VLOOKUP($G59&amp;"-"&amp;U$3&amp;"-"&amp;X$2,'Compr. Q. - Online Banking'!$C:$I,7,FALSE()),VLOOKUP($G59&amp;"-"&amp;U$3&amp;"-"&amp;X$2,'Compr. Q. - Online Banking'!$C:$I,5,FALSE())), U59)),1,0)</f>
        <v>1</v>
      </c>
      <c r="Y59" s="60">
        <f>IF(ISNUMBER(SEARCH(IF($D59="Tabular",VLOOKUP($G59&amp;"-"&amp;U$3&amp;"-"&amp;Y$2,'Compr. Q. - Online Banking'!$C:$I,7,FALSE()),VLOOKUP($G59&amp;"-"&amp;U$3&amp;"-"&amp;Y$2,'Compr. Q. - Online Banking'!$C:$I,5,FALSE())), U59)),1,0)</f>
        <v>0</v>
      </c>
      <c r="Z59" s="60">
        <f>IF(ISNUMBER(SEARCH(IF($D59="Tabular",VLOOKUP($G59&amp;"-"&amp;U$3&amp;"-"&amp;Z$2,'Compr. Q. - Online Banking'!$C:$I,7,FALSE()),VLOOKUP($G59&amp;"-"&amp;U$3&amp;"-"&amp;Z$2,'Compr. Q. - Online Banking'!$C:$I,5,FALSE())), U59)),1,0)</f>
        <v>0</v>
      </c>
      <c r="AA59" s="60">
        <f t="shared" si="43"/>
        <v>2</v>
      </c>
      <c r="AB59" s="60">
        <f t="shared" si="44"/>
        <v>4</v>
      </c>
      <c r="AC59" s="60">
        <f>IF($D59="Tabular",VLOOKUP($G59&amp;"-"&amp;U$3&amp;"-"&amp;"1",'Compr. Q. - Online Banking'!$C:$K,9,FALSE()),VLOOKUP($G59&amp;"-"&amp;U$3&amp;"-"&amp;"1",'Compr. Q. - Online Banking'!$C:$K,8,FALSE()))</f>
        <v>2</v>
      </c>
      <c r="AD59" s="60">
        <f t="shared" si="45"/>
        <v>0.5</v>
      </c>
      <c r="AE59" s="60">
        <f t="shared" si="46"/>
        <v>1</v>
      </c>
      <c r="AF59" s="60">
        <f t="shared" si="47"/>
        <v>0.66666666666666663</v>
      </c>
      <c r="AG59" s="61" t="str">
        <f>VLOOKUP($B59&amp;"-"&amp;$F59,'dataset cleaned'!$A:$BK,$H$2-2+AG$2*3,FALSE())</f>
        <v>Conduct regular searches for fake apps,Regularly inform customers about security best practices,Strengthen authentication of transaction in web application,Strengthen verification and validation procedures</v>
      </c>
      <c r="AH59" s="60" t="s">
        <v>1141</v>
      </c>
      <c r="AI59" s="60">
        <f>IF(ISNUMBER(SEARCH(IF($D59="Tabular",VLOOKUP($G59&amp;"-"&amp;AG$3&amp;"-"&amp;AI$2,'Compr. Q. - Online Banking'!$C:$I,7,FALSE()),VLOOKUP($G59&amp;"-"&amp;AG$3&amp;"-"&amp;AI$2,'Compr. Q. - Online Banking'!$C:$I,5,FALSE())), AG59)),1,0)</f>
        <v>1</v>
      </c>
      <c r="AJ59" s="60">
        <f>IF(ISNUMBER(SEARCH(IF($D59="Tabular",VLOOKUP($G59&amp;"-"&amp;AG$3&amp;"-"&amp;AJ$2,'Compr. Q. - Online Banking'!$C:$I,7,FALSE()),VLOOKUP($G59&amp;"-"&amp;AG$3&amp;"-"&amp;AJ$2,'Compr. Q. - Online Banking'!$C:$I,5,FALSE())), AG59)),1,0)</f>
        <v>1</v>
      </c>
      <c r="AK59" s="60">
        <f>IF(ISNUMBER(SEARCH(IF($D59="Tabular",VLOOKUP($G59&amp;"-"&amp;AG$3&amp;"-"&amp;AK$2,'Compr. Q. - Online Banking'!$C:$I,7,FALSE()),VLOOKUP($G59&amp;"-"&amp;AG$3&amp;"-"&amp;AK$2,'Compr. Q. - Online Banking'!$C:$I,5,FALSE())), AG59)),1,0)</f>
        <v>1</v>
      </c>
      <c r="AL59" s="60">
        <f>IF(ISNUMBER(SEARCH(IF($D59="Tabular",VLOOKUP($G59&amp;"-"&amp;AG$3&amp;"-"&amp;AL$2,'Compr. Q. - Online Banking'!$C:$I,7,FALSE()),VLOOKUP($G59&amp;"-"&amp;AG$3&amp;"-"&amp;AL$2,'Compr. Q. - Online Banking'!$C:$I,5,FALSE())), AG59)),1,0)</f>
        <v>0</v>
      </c>
      <c r="AM59" s="60">
        <f t="shared" si="48"/>
        <v>3</v>
      </c>
      <c r="AN59" s="60">
        <f t="shared" si="49"/>
        <v>4</v>
      </c>
      <c r="AO59" s="60">
        <f>IF($D59="Tabular",VLOOKUP($G59&amp;"-"&amp;AG$3&amp;"-"&amp;"1",'Compr. Q. - Online Banking'!$C:$K,9,FALSE()),VLOOKUP($G59&amp;"-"&amp;AG$3&amp;"-"&amp;"1",'Compr. Q. - Online Banking'!$C:$K,8,FALSE()))</f>
        <v>3</v>
      </c>
      <c r="AP59" s="60">
        <f t="shared" si="50"/>
        <v>0.75</v>
      </c>
      <c r="AQ59" s="60">
        <f t="shared" si="51"/>
        <v>1</v>
      </c>
      <c r="AR59" s="60">
        <f t="shared" si="52"/>
        <v>0.8571428571428571</v>
      </c>
      <c r="AS59" s="60" t="str">
        <f>VLOOKUP($B59&amp;"-"&amp;$F59,'dataset cleaned'!$A:$BK,$H$2-2+AS$2*3,FALSE())</f>
        <v>Severe</v>
      </c>
      <c r="AT59" s="60"/>
      <c r="AU59" s="60">
        <f>IF(ISNUMBER(SEARCH(IF($D59="Tabular",VLOOKUP($G59&amp;"-"&amp;AS$3&amp;"-"&amp;AU$2,'Compr. Q. - Online Banking'!$C:$I,7,FALSE()),VLOOKUP($G59&amp;"-"&amp;AS$3&amp;"-"&amp;AU$2,'Compr. Q. - Online Banking'!$C:$I,5,FALSE())), AS59)),1,0)</f>
        <v>1</v>
      </c>
      <c r="AV59" s="60">
        <f>IF(ISNUMBER(SEARCH(IF($D59="Tabular",VLOOKUP($G59&amp;"-"&amp;AS$3&amp;"-"&amp;AV$2,'Compr. Q. - Online Banking'!$C:$I,7,FALSE()),VLOOKUP($G59&amp;"-"&amp;AS$3&amp;"-"&amp;AV$2,'Compr. Q. - Online Banking'!$C:$I,5,FALSE())), AS59)),1,0)</f>
        <v>0</v>
      </c>
      <c r="AW59" s="60">
        <f>IF(ISNUMBER(SEARCH(IF($D59="Tabular",VLOOKUP($G59&amp;"-"&amp;AS$3&amp;"-"&amp;AW$2,'Compr. Q. - Online Banking'!$C:$I,7,FALSE()),VLOOKUP($G59&amp;"-"&amp;AS$3&amp;"-"&amp;AW$2,'Compr. Q. - Online Banking'!$C:$I,5,FALSE())), AS59)),1,0)</f>
        <v>0</v>
      </c>
      <c r="AX59" s="60">
        <f>IF(ISNUMBER(SEARCH(IF($D59="Tabular",VLOOKUP($G59&amp;"-"&amp;AS$3&amp;"-"&amp;AX$2,'Compr. Q. - Online Banking'!$C:$I,7,FALSE()),VLOOKUP($G59&amp;"-"&amp;AS$3&amp;"-"&amp;AX$2,'Compr. Q. - Online Banking'!$C:$I,5,FALSE())), AS59)),1,0)</f>
        <v>0</v>
      </c>
      <c r="AY59" s="60">
        <f t="shared" si="53"/>
        <v>1</v>
      </c>
      <c r="AZ59" s="60">
        <f t="shared" si="54"/>
        <v>1</v>
      </c>
      <c r="BA59" s="60">
        <f>IF($D59="Tabular",VLOOKUP($G59&amp;"-"&amp;AS$3&amp;"-"&amp;"1",'Compr. Q. - Online Banking'!$C:$K,9,FALSE()),VLOOKUP($G59&amp;"-"&amp;AS$3&amp;"-"&amp;"1",'Compr. Q. - Online Banking'!$C:$K,8,FALSE()))</f>
        <v>1</v>
      </c>
      <c r="BB59" s="60">
        <f t="shared" si="55"/>
        <v>1</v>
      </c>
      <c r="BC59" s="60">
        <f t="shared" si="56"/>
        <v>1</v>
      </c>
      <c r="BD59" s="60">
        <f t="shared" si="57"/>
        <v>1</v>
      </c>
      <c r="BE59" s="61" t="str">
        <f>VLOOKUP($B59&amp;"-"&amp;$F59,'dataset cleaned'!$A:$BK,$H$2-2+BE$2*3,FALSE())</f>
        <v>Online banking service goes down,Unauthorized access to customer account via fake app,Unauthorized access to customer account via web application,Unauthorized transaction via Poste App,Unauthorized transaction via web application</v>
      </c>
      <c r="BF59" s="61" t="s">
        <v>1144</v>
      </c>
      <c r="BG59" s="60">
        <f>IF(ISNUMBER(SEARCH(IF($D59="Tabular",VLOOKUP($G59&amp;"-"&amp;BE$3&amp;"-"&amp;BG$2,'Compr. Q. - Online Banking'!$C:$I,7,FALSE()),VLOOKUP($G59&amp;"-"&amp;BE$3&amp;"-"&amp;BG$2,'Compr. Q. - Online Banking'!$C:$I,5,FALSE())), BE59)),1,0)</f>
        <v>1</v>
      </c>
      <c r="BH59" s="60">
        <f>IF(ISNUMBER(SEARCH(IF($D59="Tabular",VLOOKUP($G59&amp;"-"&amp;BE$3&amp;"-"&amp;BH$2,'Compr. Q. - Online Banking'!$C:$I,7,FALSE()),VLOOKUP($G59&amp;"-"&amp;BE$3&amp;"-"&amp;BH$2,'Compr. Q. - Online Banking'!$C:$I,5,FALSE())), BE59)),1,0)</f>
        <v>1</v>
      </c>
      <c r="BI59" s="60">
        <f>IF(ISNUMBER(SEARCH(IF($D59="Tabular",VLOOKUP($G59&amp;"-"&amp;BE$3&amp;"-"&amp;BI$2,'Compr. Q. - Online Banking'!$C:$I,7,FALSE()),VLOOKUP($G59&amp;"-"&amp;BE$3&amp;"-"&amp;BI$2,'Compr. Q. - Online Banking'!$C:$I,5,FALSE())), BE59)),1,0)</f>
        <v>0</v>
      </c>
      <c r="BJ59" s="60">
        <f>IF(ISNUMBER(SEARCH(IF($D59="Tabular",VLOOKUP($G59&amp;"-"&amp;BE$3&amp;"-"&amp;BJ$2,'Compr. Q. - Online Banking'!$C:$I,7,FALSE()),VLOOKUP($G59&amp;"-"&amp;BE$3&amp;"-"&amp;BJ$2,'Compr. Q. - Online Banking'!$C:$I,5,FALSE())), BE59)),1,0)</f>
        <v>0</v>
      </c>
      <c r="BK59" s="60">
        <f t="shared" si="58"/>
        <v>2</v>
      </c>
      <c r="BL59" s="60">
        <f t="shared" si="59"/>
        <v>5</v>
      </c>
      <c r="BM59" s="60">
        <f>IF($D59="Tabular",VLOOKUP($G59&amp;"-"&amp;BE$3&amp;"-"&amp;"1",'Compr. Q. - Online Banking'!$C:$K,9,FALSE()),VLOOKUP($G59&amp;"-"&amp;BE$3&amp;"-"&amp;"1",'Compr. Q. - Online Banking'!$C:$K,8,FALSE()))</f>
        <v>2</v>
      </c>
      <c r="BN59" s="60">
        <f t="shared" si="60"/>
        <v>0.4</v>
      </c>
      <c r="BO59" s="60">
        <f t="shared" si="61"/>
        <v>1</v>
      </c>
      <c r="BP59" s="60">
        <f t="shared" si="62"/>
        <v>0.57142857142857151</v>
      </c>
      <c r="BQ59" s="61" t="str">
        <f>VLOOKUP($B59&amp;"-"&amp;$F59,'dataset cleaned'!$A:$BK,$H$2-2+BQ$2*3,FALSE())</f>
        <v>Minor</v>
      </c>
      <c r="BR59" s="60"/>
      <c r="BS59" s="60">
        <f>IF(ISNUMBER(SEARCH(IF($D59="Tabular",VLOOKUP($G59&amp;"-"&amp;BQ$3&amp;"-"&amp;BS$2,'Compr. Q. - Online Banking'!$C:$I,7,FALSE()),VLOOKUP($G59&amp;"-"&amp;BQ$3&amp;"-"&amp;BS$2,'Compr. Q. - Online Banking'!$C:$I,5,FALSE())), BQ59)),1,0)</f>
        <v>1</v>
      </c>
      <c r="BT59" s="60">
        <f>IF(ISNUMBER(SEARCH(IF($D59="Tabular",VLOOKUP($G59&amp;"-"&amp;BQ$3&amp;"-"&amp;BT$2,'Compr. Q. - Online Banking'!$C:$I,7,FALSE()),VLOOKUP($G59&amp;"-"&amp;BQ$3&amp;"-"&amp;BT$2,'Compr. Q. - Online Banking'!$C:$I,5,FALSE())), BQ59)),1,0)</f>
        <v>0</v>
      </c>
      <c r="BU59" s="60">
        <f>IF(ISNUMBER(SEARCH(IF($D59="Tabular",VLOOKUP($G59&amp;"-"&amp;BQ$3&amp;"-"&amp;BU$2,'Compr. Q. - Online Banking'!$C:$I,7,FALSE()),VLOOKUP($G59&amp;"-"&amp;BQ$3&amp;"-"&amp;BU$2,'Compr. Q. - Online Banking'!$C:$I,5,FALSE())), BQ59)),1,0)</f>
        <v>0</v>
      </c>
      <c r="BV59" s="60">
        <f>IF(ISNUMBER(SEARCH(IF($D59="Tabular",VLOOKUP($G59&amp;"-"&amp;BQ$3&amp;"-"&amp;BV$2,'Compr. Q. - Online Banking'!$C:$I,7,FALSE()),VLOOKUP($G59&amp;"-"&amp;BQ$3&amp;"-"&amp;BV$2,'Compr. Q. - Online Banking'!$C:$I,5,FALSE())), BQ59)),1,0)</f>
        <v>0</v>
      </c>
      <c r="BW59" s="60">
        <f t="shared" si="63"/>
        <v>1</v>
      </c>
      <c r="BX59" s="60">
        <f t="shared" si="64"/>
        <v>1</v>
      </c>
      <c r="BY59" s="60">
        <f>IF($D59="Tabular",VLOOKUP($G59&amp;"-"&amp;BQ$3&amp;"-"&amp;"1",'Compr. Q. - Online Banking'!$C:$K,9,FALSE()),VLOOKUP($G59&amp;"-"&amp;BQ$3&amp;"-"&amp;"1",'Compr. Q. - Online Banking'!$C:$K,8,FALSE()))</f>
        <v>1</v>
      </c>
      <c r="BZ59" s="60">
        <f t="shared" si="65"/>
        <v>1</v>
      </c>
      <c r="CA59" s="60">
        <f t="shared" si="66"/>
        <v>1</v>
      </c>
      <c r="CB59" s="60">
        <f t="shared" si="67"/>
        <v>1</v>
      </c>
    </row>
    <row r="60" spans="1:80" ht="17" x14ac:dyDescent="0.2">
      <c r="A60" s="60" t="str">
        <f t="shared" si="34"/>
        <v>R_3pgVvQ5SzJDNJW7-P1</v>
      </c>
      <c r="B60" s="60" t="s">
        <v>848</v>
      </c>
      <c r="C60" s="60" t="str">
        <f>VLOOKUP($B60,'raw data'!$A:$JI,268,FALSE())</f>
        <v>Tabular-G1</v>
      </c>
      <c r="D60" s="60" t="str">
        <f t="shared" si="35"/>
        <v>Tabular</v>
      </c>
      <c r="E60" s="60" t="str">
        <f t="shared" si="36"/>
        <v>G1</v>
      </c>
      <c r="F60" s="60" t="s">
        <v>534</v>
      </c>
      <c r="G60" s="60" t="str">
        <f t="shared" si="37"/>
        <v>G1</v>
      </c>
      <c r="H60" s="62">
        <f>VLOOKUP($B60&amp;"-"&amp;$F60,'dataset cleaned'!$A:$BK,H$2,FALSE())/60</f>
        <v>11.389100000000001</v>
      </c>
      <c r="I60" s="61" t="str">
        <f>VLOOKUP($B60&amp;"-"&amp;$F60,'dataset cleaned'!$A:$BK,$H$2-2+I$2*3,FALSE())</f>
        <v>Minor</v>
      </c>
      <c r="J60" s="60"/>
      <c r="K60" s="60">
        <f>IF(ISNUMBER(SEARCH(IF($D60="Tabular",VLOOKUP($G60&amp;"-"&amp;I$3&amp;"-"&amp;K$2,'Compr. Q. - Online Banking'!$C:$I,7,FALSE()),VLOOKUP($G60&amp;"-"&amp;I$3&amp;"-"&amp;K$2,'Compr. Q. - Online Banking'!$C:$I,5,FALSE())), I60)),1,0)</f>
        <v>1</v>
      </c>
      <c r="L60" s="60">
        <f>IF(ISNUMBER(SEARCH(IF($D60="Tabular",VLOOKUP($G60&amp;"-"&amp;I$3&amp;"-"&amp;L$2,'Compr. Q. - Online Banking'!$C:$I,7,FALSE()),VLOOKUP($G60&amp;"-"&amp;I$3&amp;"-"&amp;L$2,'Compr. Q. - Online Banking'!$C:$I,5,FALSE())), I60)),1,0)</f>
        <v>0</v>
      </c>
      <c r="M60" s="60">
        <f>IF(ISNUMBER(SEARCH(IF($D60="Tabular",VLOOKUP($G60&amp;"-"&amp;I$3&amp;"-"&amp;M$2,'Compr. Q. - Online Banking'!$C:$I,7,FALSE()),VLOOKUP($G60&amp;"-"&amp;I$3&amp;"-"&amp;M$2,'Compr. Q. - Online Banking'!$C:$I,5,FALSE())), I60)),1,0)</f>
        <v>0</v>
      </c>
      <c r="N60" s="60">
        <f>IF(ISNUMBER(SEARCH(IF($D60="Tabular",VLOOKUP($G60&amp;"-"&amp;I$3&amp;"-"&amp;N$2,'Compr. Q. - Online Banking'!$C:$I,7,FALSE()),VLOOKUP($G60&amp;"-"&amp;I$3&amp;"-"&amp;N$2,'Compr. Q. - Online Banking'!$C:$I,5,FALSE())), I60)),1,0)</f>
        <v>0</v>
      </c>
      <c r="O60" s="60">
        <f t="shared" si="38"/>
        <v>1</v>
      </c>
      <c r="P60" s="60">
        <f t="shared" si="39"/>
        <v>1</v>
      </c>
      <c r="Q60" s="60">
        <f>IF($D60="Tabular",VLOOKUP($G60&amp;"-"&amp;I$3&amp;"-"&amp;"1",'Compr. Q. - Online Banking'!$C:$K,9,FALSE()),VLOOKUP($G60&amp;"-"&amp;I$3&amp;"-"&amp;"1",'Compr. Q. - Online Banking'!$C:$K,8,FALSE()))</f>
        <v>1</v>
      </c>
      <c r="R60" s="60">
        <f t="shared" si="40"/>
        <v>1</v>
      </c>
      <c r="S60" s="60">
        <f t="shared" si="41"/>
        <v>1</v>
      </c>
      <c r="T60" s="60">
        <f t="shared" si="42"/>
        <v>1</v>
      </c>
      <c r="U60" s="60" t="str">
        <f>VLOOKUP($B60&amp;"-"&amp;$F60,'dataset cleaned'!$A:$BK,$H$2-2+U$2*3,FALSE())</f>
        <v>Availability of service,Integrity of account data</v>
      </c>
      <c r="V60" s="60"/>
      <c r="W60" s="60">
        <f>IF(ISNUMBER(SEARCH(IF($D60="Tabular",VLOOKUP($G60&amp;"-"&amp;U$3&amp;"-"&amp;W$2,'Compr. Q. - Online Banking'!$C:$I,7,FALSE()),VLOOKUP($G60&amp;"-"&amp;U$3&amp;"-"&amp;W$2,'Compr. Q. - Online Banking'!$C:$I,5,FALSE())), U60)),1,0)</f>
        <v>1</v>
      </c>
      <c r="X60" s="60">
        <f>IF(ISNUMBER(SEARCH(IF($D60="Tabular",VLOOKUP($G60&amp;"-"&amp;U$3&amp;"-"&amp;X$2,'Compr. Q. - Online Banking'!$C:$I,7,FALSE()),VLOOKUP($G60&amp;"-"&amp;U$3&amp;"-"&amp;X$2,'Compr. Q. - Online Banking'!$C:$I,5,FALSE())), U60)),1,0)</f>
        <v>1</v>
      </c>
      <c r="Y60" s="60">
        <f>IF(ISNUMBER(SEARCH(IF($D60="Tabular",VLOOKUP($G60&amp;"-"&amp;U$3&amp;"-"&amp;Y$2,'Compr. Q. - Online Banking'!$C:$I,7,FALSE()),VLOOKUP($G60&amp;"-"&amp;U$3&amp;"-"&amp;Y$2,'Compr. Q. - Online Banking'!$C:$I,5,FALSE())), U60)),1,0)</f>
        <v>0</v>
      </c>
      <c r="Z60" s="60">
        <f>IF(ISNUMBER(SEARCH(IF($D60="Tabular",VLOOKUP($G60&amp;"-"&amp;U$3&amp;"-"&amp;Z$2,'Compr. Q. - Online Banking'!$C:$I,7,FALSE()),VLOOKUP($G60&amp;"-"&amp;U$3&amp;"-"&amp;Z$2,'Compr. Q. - Online Banking'!$C:$I,5,FALSE())), U60)),1,0)</f>
        <v>0</v>
      </c>
      <c r="AA60" s="60">
        <f t="shared" si="43"/>
        <v>2</v>
      </c>
      <c r="AB60" s="60">
        <f t="shared" si="44"/>
        <v>2</v>
      </c>
      <c r="AC60" s="60">
        <f>IF($D60="Tabular",VLOOKUP($G60&amp;"-"&amp;U$3&amp;"-"&amp;"1",'Compr. Q. - Online Banking'!$C:$K,9,FALSE()),VLOOKUP($G60&amp;"-"&amp;U$3&amp;"-"&amp;"1",'Compr. Q. - Online Banking'!$C:$K,8,FALSE()))</f>
        <v>2</v>
      </c>
      <c r="AD60" s="60">
        <f t="shared" si="45"/>
        <v>1</v>
      </c>
      <c r="AE60" s="60">
        <f t="shared" si="46"/>
        <v>1</v>
      </c>
      <c r="AF60" s="60">
        <f t="shared" si="47"/>
        <v>1</v>
      </c>
      <c r="AG60" s="60" t="str">
        <f>VLOOKUP($B60&amp;"-"&amp;$F60,'dataset cleaned'!$A:$BK,$H$2-2+AG$2*3,FALSE())</f>
        <v>Conduct regular searches for fake apps,Regularly inform customers about security best practices,Strengthen authentication of transaction in web application</v>
      </c>
      <c r="AH60" s="60"/>
      <c r="AI60" s="60">
        <f>IF(ISNUMBER(SEARCH(IF($D60="Tabular",VLOOKUP($G60&amp;"-"&amp;AG$3&amp;"-"&amp;AI$2,'Compr. Q. - Online Banking'!$C:$I,7,FALSE()),VLOOKUP($G60&amp;"-"&amp;AG$3&amp;"-"&amp;AI$2,'Compr. Q. - Online Banking'!$C:$I,5,FALSE())), AG60)),1,0)</f>
        <v>1</v>
      </c>
      <c r="AJ60" s="60">
        <f>IF(ISNUMBER(SEARCH(IF($D60="Tabular",VLOOKUP($G60&amp;"-"&amp;AG$3&amp;"-"&amp;AJ$2,'Compr. Q. - Online Banking'!$C:$I,7,FALSE()),VLOOKUP($G60&amp;"-"&amp;AG$3&amp;"-"&amp;AJ$2,'Compr. Q. - Online Banking'!$C:$I,5,FALSE())), AG60)),1,0)</f>
        <v>1</v>
      </c>
      <c r="AK60" s="60">
        <f>IF(ISNUMBER(SEARCH(IF($D60="Tabular",VLOOKUP($G60&amp;"-"&amp;AG$3&amp;"-"&amp;AK$2,'Compr. Q. - Online Banking'!$C:$I,7,FALSE()),VLOOKUP($G60&amp;"-"&amp;AG$3&amp;"-"&amp;AK$2,'Compr. Q. - Online Banking'!$C:$I,5,FALSE())), AG60)),1,0)</f>
        <v>1</v>
      </c>
      <c r="AL60" s="60">
        <f>IF(ISNUMBER(SEARCH(IF($D60="Tabular",VLOOKUP($G60&amp;"-"&amp;AG$3&amp;"-"&amp;AL$2,'Compr. Q. - Online Banking'!$C:$I,7,FALSE()),VLOOKUP($G60&amp;"-"&amp;AG$3&amp;"-"&amp;AL$2,'Compr. Q. - Online Banking'!$C:$I,5,FALSE())), AG60)),1,0)</f>
        <v>0</v>
      </c>
      <c r="AM60" s="60">
        <f t="shared" si="48"/>
        <v>3</v>
      </c>
      <c r="AN60" s="60">
        <f t="shared" si="49"/>
        <v>3</v>
      </c>
      <c r="AO60" s="60">
        <f>IF($D60="Tabular",VLOOKUP($G60&amp;"-"&amp;AG$3&amp;"-"&amp;"1",'Compr. Q. - Online Banking'!$C:$K,9,FALSE()),VLOOKUP($G60&amp;"-"&amp;AG$3&amp;"-"&amp;"1",'Compr. Q. - Online Banking'!$C:$K,8,FALSE()))</f>
        <v>3</v>
      </c>
      <c r="AP60" s="60">
        <f t="shared" si="50"/>
        <v>1</v>
      </c>
      <c r="AQ60" s="60">
        <f t="shared" si="51"/>
        <v>1</v>
      </c>
      <c r="AR60" s="60">
        <f t="shared" si="52"/>
        <v>1</v>
      </c>
      <c r="AS60" s="60" t="str">
        <f>VLOOKUP($B60&amp;"-"&amp;$F60,'dataset cleaned'!$A:$BK,$H$2-2+AS$2*3,FALSE())</f>
        <v>Severe</v>
      </c>
      <c r="AT60" s="60"/>
      <c r="AU60" s="60">
        <f>IF(ISNUMBER(SEARCH(IF($D60="Tabular",VLOOKUP($G60&amp;"-"&amp;AS$3&amp;"-"&amp;AU$2,'Compr. Q. - Online Banking'!$C:$I,7,FALSE()),VLOOKUP($G60&amp;"-"&amp;AS$3&amp;"-"&amp;AU$2,'Compr. Q. - Online Banking'!$C:$I,5,FALSE())), AS60)),1,0)</f>
        <v>1</v>
      </c>
      <c r="AV60" s="60">
        <f>IF(ISNUMBER(SEARCH(IF($D60="Tabular",VLOOKUP($G60&amp;"-"&amp;AS$3&amp;"-"&amp;AV$2,'Compr. Q. - Online Banking'!$C:$I,7,FALSE()),VLOOKUP($G60&amp;"-"&amp;AS$3&amp;"-"&amp;AV$2,'Compr. Q. - Online Banking'!$C:$I,5,FALSE())), AS60)),1,0)</f>
        <v>0</v>
      </c>
      <c r="AW60" s="60">
        <f>IF(ISNUMBER(SEARCH(IF($D60="Tabular",VLOOKUP($G60&amp;"-"&amp;AS$3&amp;"-"&amp;AW$2,'Compr. Q. - Online Banking'!$C:$I,7,FALSE()),VLOOKUP($G60&amp;"-"&amp;AS$3&amp;"-"&amp;AW$2,'Compr. Q. - Online Banking'!$C:$I,5,FALSE())), AS60)),1,0)</f>
        <v>0</v>
      </c>
      <c r="AX60" s="60">
        <f>IF(ISNUMBER(SEARCH(IF($D60="Tabular",VLOOKUP($G60&amp;"-"&amp;AS$3&amp;"-"&amp;AX$2,'Compr. Q. - Online Banking'!$C:$I,7,FALSE()),VLOOKUP($G60&amp;"-"&amp;AS$3&amp;"-"&amp;AX$2,'Compr. Q. - Online Banking'!$C:$I,5,FALSE())), AS60)),1,0)</f>
        <v>0</v>
      </c>
      <c r="AY60" s="60">
        <f t="shared" si="53"/>
        <v>1</v>
      </c>
      <c r="AZ60" s="60">
        <f t="shared" si="54"/>
        <v>1</v>
      </c>
      <c r="BA60" s="60">
        <f>IF($D60="Tabular",VLOOKUP($G60&amp;"-"&amp;AS$3&amp;"-"&amp;"1",'Compr. Q. - Online Banking'!$C:$K,9,FALSE()),VLOOKUP($G60&amp;"-"&amp;AS$3&amp;"-"&amp;"1",'Compr. Q. - Online Banking'!$C:$K,8,FALSE()))</f>
        <v>1</v>
      </c>
      <c r="BB60" s="60">
        <f t="shared" si="55"/>
        <v>1</v>
      </c>
      <c r="BC60" s="60">
        <f t="shared" si="56"/>
        <v>1</v>
      </c>
      <c r="BD60" s="60">
        <f t="shared" si="57"/>
        <v>1</v>
      </c>
      <c r="BE60" s="61" t="str">
        <f>VLOOKUP($B60&amp;"-"&amp;$F60,'dataset cleaned'!$A:$BK,$H$2-2+BE$2*3,FALSE())</f>
        <v>Minor,Severe</v>
      </c>
      <c r="BF60" s="61" t="s">
        <v>1130</v>
      </c>
      <c r="BG60" s="60">
        <f>IF(ISNUMBER(SEARCH(IF($D60="Tabular",VLOOKUP($G60&amp;"-"&amp;BE$3&amp;"-"&amp;BG$2,'Compr. Q. - Online Banking'!$C:$I,7,FALSE()),VLOOKUP($G60&amp;"-"&amp;BE$3&amp;"-"&amp;BG$2,'Compr. Q. - Online Banking'!$C:$I,5,FALSE())), BE60)),1,0)</f>
        <v>0</v>
      </c>
      <c r="BH60" s="60">
        <f>IF(ISNUMBER(SEARCH(IF($D60="Tabular",VLOOKUP($G60&amp;"-"&amp;BE$3&amp;"-"&amp;BH$2,'Compr. Q. - Online Banking'!$C:$I,7,FALSE()),VLOOKUP($G60&amp;"-"&amp;BE$3&amp;"-"&amp;BH$2,'Compr. Q. - Online Banking'!$C:$I,5,FALSE())), BE60)),1,0)</f>
        <v>0</v>
      </c>
      <c r="BI60" s="60">
        <f>IF(ISNUMBER(SEARCH(IF($D60="Tabular",VLOOKUP($G60&amp;"-"&amp;BE$3&amp;"-"&amp;BI$2,'Compr. Q. - Online Banking'!$C:$I,7,FALSE()),VLOOKUP($G60&amp;"-"&amp;BE$3&amp;"-"&amp;BI$2,'Compr. Q. - Online Banking'!$C:$I,5,FALSE())), BE60)),1,0)</f>
        <v>0</v>
      </c>
      <c r="BJ60" s="60">
        <f>IF(ISNUMBER(SEARCH(IF($D60="Tabular",VLOOKUP($G60&amp;"-"&amp;BE$3&amp;"-"&amp;BJ$2,'Compr. Q. - Online Banking'!$C:$I,7,FALSE()),VLOOKUP($G60&amp;"-"&amp;BE$3&amp;"-"&amp;BJ$2,'Compr. Q. - Online Banking'!$C:$I,5,FALSE())), BE60)),1,0)</f>
        <v>0</v>
      </c>
      <c r="BK60" s="60">
        <f t="shared" si="58"/>
        <v>0</v>
      </c>
      <c r="BL60" s="60">
        <f t="shared" si="59"/>
        <v>2</v>
      </c>
      <c r="BM60" s="60">
        <f>IF($D60="Tabular",VLOOKUP($G60&amp;"-"&amp;BE$3&amp;"-"&amp;"1",'Compr. Q. - Online Banking'!$C:$K,9,FALSE()),VLOOKUP($G60&amp;"-"&amp;BE$3&amp;"-"&amp;"1",'Compr. Q. - Online Banking'!$C:$K,8,FALSE()))</f>
        <v>2</v>
      </c>
      <c r="BN60" s="60">
        <f t="shared" si="60"/>
        <v>0</v>
      </c>
      <c r="BO60" s="60">
        <f t="shared" si="61"/>
        <v>0</v>
      </c>
      <c r="BP60" s="60">
        <f t="shared" si="62"/>
        <v>0</v>
      </c>
      <c r="BQ60" s="61" t="str">
        <f>VLOOKUP($B60&amp;"-"&amp;$F60,'dataset cleaned'!$A:$BK,$H$2-2+BQ$2*3,FALSE())</f>
        <v>Minor</v>
      </c>
      <c r="BR60" s="60"/>
      <c r="BS60" s="60">
        <f>IF(ISNUMBER(SEARCH(IF($D60="Tabular",VLOOKUP($G60&amp;"-"&amp;BQ$3&amp;"-"&amp;BS$2,'Compr. Q. - Online Banking'!$C:$I,7,FALSE()),VLOOKUP($G60&amp;"-"&amp;BQ$3&amp;"-"&amp;BS$2,'Compr. Q. - Online Banking'!$C:$I,5,FALSE())), BQ60)),1,0)</f>
        <v>1</v>
      </c>
      <c r="BT60" s="60">
        <f>IF(ISNUMBER(SEARCH(IF($D60="Tabular",VLOOKUP($G60&amp;"-"&amp;BQ$3&amp;"-"&amp;BT$2,'Compr. Q. - Online Banking'!$C:$I,7,FALSE()),VLOOKUP($G60&amp;"-"&amp;BQ$3&amp;"-"&amp;BT$2,'Compr. Q. - Online Banking'!$C:$I,5,FALSE())), BQ60)),1,0)</f>
        <v>0</v>
      </c>
      <c r="BU60" s="60">
        <f>IF(ISNUMBER(SEARCH(IF($D60="Tabular",VLOOKUP($G60&amp;"-"&amp;BQ$3&amp;"-"&amp;BU$2,'Compr. Q. - Online Banking'!$C:$I,7,FALSE()),VLOOKUP($G60&amp;"-"&amp;BQ$3&amp;"-"&amp;BU$2,'Compr. Q. - Online Banking'!$C:$I,5,FALSE())), BQ60)),1,0)</f>
        <v>0</v>
      </c>
      <c r="BV60" s="60">
        <f>IF(ISNUMBER(SEARCH(IF($D60="Tabular",VLOOKUP($G60&amp;"-"&amp;BQ$3&amp;"-"&amp;BV$2,'Compr. Q. - Online Banking'!$C:$I,7,FALSE()),VLOOKUP($G60&amp;"-"&amp;BQ$3&amp;"-"&amp;BV$2,'Compr. Q. - Online Banking'!$C:$I,5,FALSE())), BQ60)),1,0)</f>
        <v>0</v>
      </c>
      <c r="BW60" s="60">
        <f t="shared" si="63"/>
        <v>1</v>
      </c>
      <c r="BX60" s="60">
        <f t="shared" si="64"/>
        <v>1</v>
      </c>
      <c r="BY60" s="60">
        <f>IF($D60="Tabular",VLOOKUP($G60&amp;"-"&amp;BQ$3&amp;"-"&amp;"1",'Compr. Q. - Online Banking'!$C:$K,9,FALSE()),VLOOKUP($G60&amp;"-"&amp;BQ$3&amp;"-"&amp;"1",'Compr. Q. - Online Banking'!$C:$K,8,FALSE()))</f>
        <v>1</v>
      </c>
      <c r="BZ60" s="60">
        <f t="shared" si="65"/>
        <v>1</v>
      </c>
      <c r="CA60" s="60">
        <f t="shared" si="66"/>
        <v>1</v>
      </c>
      <c r="CB60" s="60">
        <f t="shared" si="67"/>
        <v>1</v>
      </c>
    </row>
    <row r="61" spans="1:80" ht="51" x14ac:dyDescent="0.2">
      <c r="A61" s="60" t="str">
        <f t="shared" si="34"/>
        <v>R_WcAiBKJLQwKVLFf-P2</v>
      </c>
      <c r="B61" s="60" t="s">
        <v>854</v>
      </c>
      <c r="C61" s="60" t="str">
        <f>VLOOKUP($B61,'raw data'!$A:$JI,268,FALSE())</f>
        <v>Tabular-G2</v>
      </c>
      <c r="D61" s="60" t="str">
        <f t="shared" si="35"/>
        <v>Tabular</v>
      </c>
      <c r="E61" s="60" t="str">
        <f t="shared" si="36"/>
        <v>G2</v>
      </c>
      <c r="F61" s="60" t="s">
        <v>536</v>
      </c>
      <c r="G61" s="60" t="str">
        <f t="shared" si="37"/>
        <v>G1</v>
      </c>
      <c r="H61" s="62">
        <f>VLOOKUP($B61&amp;"-"&amp;$F61,'dataset cleaned'!$A:$BK,H$2,FALSE())/60</f>
        <v>6.614933333333334</v>
      </c>
      <c r="I61" s="61" t="str">
        <f>VLOOKUP($B61&amp;"-"&amp;$F61,'dataset cleaned'!$A:$BK,$H$2-2+I$2*3,FALSE())</f>
        <v>Minor,Severe</v>
      </c>
      <c r="J61" s="60"/>
      <c r="K61" s="60">
        <f>IF(ISNUMBER(SEARCH(IF($D61="Tabular",VLOOKUP($G61&amp;"-"&amp;I$3&amp;"-"&amp;K$2,'Compr. Q. - Online Banking'!$C:$I,7,FALSE()),VLOOKUP($G61&amp;"-"&amp;I$3&amp;"-"&amp;K$2,'Compr. Q. - Online Banking'!$C:$I,5,FALSE())), I61)),1,0)</f>
        <v>1</v>
      </c>
      <c r="L61" s="60">
        <f>IF(ISNUMBER(SEARCH(IF($D61="Tabular",VLOOKUP($G61&amp;"-"&amp;I$3&amp;"-"&amp;L$2,'Compr. Q. - Online Banking'!$C:$I,7,FALSE()),VLOOKUP($G61&amp;"-"&amp;I$3&amp;"-"&amp;L$2,'Compr. Q. - Online Banking'!$C:$I,5,FALSE())), I61)),1,0)</f>
        <v>0</v>
      </c>
      <c r="M61" s="60">
        <f>IF(ISNUMBER(SEARCH(IF($D61="Tabular",VLOOKUP($G61&amp;"-"&amp;I$3&amp;"-"&amp;M$2,'Compr. Q. - Online Banking'!$C:$I,7,FALSE()),VLOOKUP($G61&amp;"-"&amp;I$3&amp;"-"&amp;M$2,'Compr. Q. - Online Banking'!$C:$I,5,FALSE())), I61)),1,0)</f>
        <v>0</v>
      </c>
      <c r="N61" s="60">
        <f>IF(ISNUMBER(SEARCH(IF($D61="Tabular",VLOOKUP($G61&amp;"-"&amp;I$3&amp;"-"&amp;N$2,'Compr. Q. - Online Banking'!$C:$I,7,FALSE()),VLOOKUP($G61&amp;"-"&amp;I$3&amp;"-"&amp;N$2,'Compr. Q. - Online Banking'!$C:$I,5,FALSE())), I61)),1,0)</f>
        <v>0</v>
      </c>
      <c r="O61" s="60">
        <f t="shared" si="38"/>
        <v>1</v>
      </c>
      <c r="P61" s="60">
        <f t="shared" si="39"/>
        <v>2</v>
      </c>
      <c r="Q61" s="60">
        <f>IF($D61="Tabular",VLOOKUP($G61&amp;"-"&amp;I$3&amp;"-"&amp;"1",'Compr. Q. - Online Banking'!$C:$K,9,FALSE()),VLOOKUP($G61&amp;"-"&amp;I$3&amp;"-"&amp;"1",'Compr. Q. - Online Banking'!$C:$K,8,FALSE()))</f>
        <v>1</v>
      </c>
      <c r="R61" s="60">
        <f t="shared" si="40"/>
        <v>0.5</v>
      </c>
      <c r="S61" s="60">
        <f t="shared" si="41"/>
        <v>1</v>
      </c>
      <c r="T61" s="60">
        <f t="shared" si="42"/>
        <v>0.66666666666666663</v>
      </c>
      <c r="U61" s="61" t="str">
        <f>VLOOKUP($B61&amp;"-"&amp;$F61,'dataset cleaned'!$A:$BK,$H$2-2+U$2*3,FALSE())</f>
        <v>Availability of service,Integrity of account data,User authenticity</v>
      </c>
      <c r="V61" s="60"/>
      <c r="W61" s="60">
        <f>IF(ISNUMBER(SEARCH(IF($D61="Tabular",VLOOKUP($G61&amp;"-"&amp;U$3&amp;"-"&amp;W$2,'Compr. Q. - Online Banking'!$C:$I,7,FALSE()),VLOOKUP($G61&amp;"-"&amp;U$3&amp;"-"&amp;W$2,'Compr. Q. - Online Banking'!$C:$I,5,FALSE())), U61)),1,0)</f>
        <v>1</v>
      </c>
      <c r="X61" s="60">
        <f>IF(ISNUMBER(SEARCH(IF($D61="Tabular",VLOOKUP($G61&amp;"-"&amp;U$3&amp;"-"&amp;X$2,'Compr. Q. - Online Banking'!$C:$I,7,FALSE()),VLOOKUP($G61&amp;"-"&amp;U$3&amp;"-"&amp;X$2,'Compr. Q. - Online Banking'!$C:$I,5,FALSE())), U61)),1,0)</f>
        <v>1</v>
      </c>
      <c r="Y61" s="60">
        <f>IF(ISNUMBER(SEARCH(IF($D61="Tabular",VLOOKUP($G61&amp;"-"&amp;U$3&amp;"-"&amp;Y$2,'Compr. Q. - Online Banking'!$C:$I,7,FALSE()),VLOOKUP($G61&amp;"-"&amp;U$3&amp;"-"&amp;Y$2,'Compr. Q. - Online Banking'!$C:$I,5,FALSE())), U61)),1,0)</f>
        <v>0</v>
      </c>
      <c r="Z61" s="60">
        <f>IF(ISNUMBER(SEARCH(IF($D61="Tabular",VLOOKUP($G61&amp;"-"&amp;U$3&amp;"-"&amp;Z$2,'Compr. Q. - Online Banking'!$C:$I,7,FALSE()),VLOOKUP($G61&amp;"-"&amp;U$3&amp;"-"&amp;Z$2,'Compr. Q. - Online Banking'!$C:$I,5,FALSE())), U61)),1,0)</f>
        <v>0</v>
      </c>
      <c r="AA61" s="60">
        <f t="shared" si="43"/>
        <v>2</v>
      </c>
      <c r="AB61" s="60">
        <f t="shared" si="44"/>
        <v>3</v>
      </c>
      <c r="AC61" s="60">
        <f>IF($D61="Tabular",VLOOKUP($G61&amp;"-"&amp;U$3&amp;"-"&amp;"1",'Compr. Q. - Online Banking'!$C:$K,9,FALSE()),VLOOKUP($G61&amp;"-"&amp;U$3&amp;"-"&amp;"1",'Compr. Q. - Online Banking'!$C:$K,8,FALSE()))</f>
        <v>2</v>
      </c>
      <c r="AD61" s="60">
        <f t="shared" si="45"/>
        <v>0.66666666666666663</v>
      </c>
      <c r="AE61" s="60">
        <f t="shared" si="46"/>
        <v>1</v>
      </c>
      <c r="AF61" s="60">
        <f t="shared" si="47"/>
        <v>0.8</v>
      </c>
      <c r="AG61" s="60" t="str">
        <f>VLOOKUP($B61&amp;"-"&amp;$F61,'dataset cleaned'!$A:$BK,$H$2-2+AG$2*3,FALSE())</f>
        <v>Conduct regular searches for fake apps,Regularly inform customers about security best practices,Strengthen authentication of transaction in web application</v>
      </c>
      <c r="AH61" s="60"/>
      <c r="AI61" s="60">
        <f>IF(ISNUMBER(SEARCH(IF($D61="Tabular",VLOOKUP($G61&amp;"-"&amp;AG$3&amp;"-"&amp;AI$2,'Compr. Q. - Online Banking'!$C:$I,7,FALSE()),VLOOKUP($G61&amp;"-"&amp;AG$3&amp;"-"&amp;AI$2,'Compr. Q. - Online Banking'!$C:$I,5,FALSE())), AG61)),1,0)</f>
        <v>1</v>
      </c>
      <c r="AJ61" s="60">
        <f>IF(ISNUMBER(SEARCH(IF($D61="Tabular",VLOOKUP($G61&amp;"-"&amp;AG$3&amp;"-"&amp;AJ$2,'Compr. Q. - Online Banking'!$C:$I,7,FALSE()),VLOOKUP($G61&amp;"-"&amp;AG$3&amp;"-"&amp;AJ$2,'Compr. Q. - Online Banking'!$C:$I,5,FALSE())), AG61)),1,0)</f>
        <v>1</v>
      </c>
      <c r="AK61" s="60">
        <f>IF(ISNUMBER(SEARCH(IF($D61="Tabular",VLOOKUP($G61&amp;"-"&amp;AG$3&amp;"-"&amp;AK$2,'Compr. Q. - Online Banking'!$C:$I,7,FALSE()),VLOOKUP($G61&amp;"-"&amp;AG$3&amp;"-"&amp;AK$2,'Compr. Q. - Online Banking'!$C:$I,5,FALSE())), AG61)),1,0)</f>
        <v>1</v>
      </c>
      <c r="AL61" s="60">
        <f>IF(ISNUMBER(SEARCH(IF($D61="Tabular",VLOOKUP($G61&amp;"-"&amp;AG$3&amp;"-"&amp;AL$2,'Compr. Q. - Online Banking'!$C:$I,7,FALSE()),VLOOKUP($G61&amp;"-"&amp;AG$3&amp;"-"&amp;AL$2,'Compr. Q. - Online Banking'!$C:$I,5,FALSE())), AG61)),1,0)</f>
        <v>0</v>
      </c>
      <c r="AM61" s="60">
        <f t="shared" si="48"/>
        <v>3</v>
      </c>
      <c r="AN61" s="60">
        <f t="shared" si="49"/>
        <v>3</v>
      </c>
      <c r="AO61" s="60">
        <f>IF($D61="Tabular",VLOOKUP($G61&amp;"-"&amp;AG$3&amp;"-"&amp;"1",'Compr. Q. - Online Banking'!$C:$K,9,FALSE()),VLOOKUP($G61&amp;"-"&amp;AG$3&amp;"-"&amp;"1",'Compr. Q. - Online Banking'!$C:$K,8,FALSE()))</f>
        <v>3</v>
      </c>
      <c r="AP61" s="60">
        <f t="shared" si="50"/>
        <v>1</v>
      </c>
      <c r="AQ61" s="60">
        <f t="shared" si="51"/>
        <v>1</v>
      </c>
      <c r="AR61" s="60">
        <f t="shared" si="52"/>
        <v>1</v>
      </c>
      <c r="AS61" s="60" t="str">
        <f>VLOOKUP($B61&amp;"-"&amp;$F61,'dataset cleaned'!$A:$BK,$H$2-2+AS$2*3,FALSE())</f>
        <v>Severe</v>
      </c>
      <c r="AT61" s="60"/>
      <c r="AU61" s="60">
        <f>IF(ISNUMBER(SEARCH(IF($D61="Tabular",VLOOKUP($G61&amp;"-"&amp;AS$3&amp;"-"&amp;AU$2,'Compr. Q. - Online Banking'!$C:$I,7,FALSE()),VLOOKUP($G61&amp;"-"&amp;AS$3&amp;"-"&amp;AU$2,'Compr. Q. - Online Banking'!$C:$I,5,FALSE())), AS61)),1,0)</f>
        <v>1</v>
      </c>
      <c r="AV61" s="60">
        <f>IF(ISNUMBER(SEARCH(IF($D61="Tabular",VLOOKUP($G61&amp;"-"&amp;AS$3&amp;"-"&amp;AV$2,'Compr. Q. - Online Banking'!$C:$I,7,FALSE()),VLOOKUP($G61&amp;"-"&amp;AS$3&amp;"-"&amp;AV$2,'Compr. Q. - Online Banking'!$C:$I,5,FALSE())), AS61)),1,0)</f>
        <v>0</v>
      </c>
      <c r="AW61" s="60">
        <f>IF(ISNUMBER(SEARCH(IF($D61="Tabular",VLOOKUP($G61&amp;"-"&amp;AS$3&amp;"-"&amp;AW$2,'Compr. Q. - Online Banking'!$C:$I,7,FALSE()),VLOOKUP($G61&amp;"-"&amp;AS$3&amp;"-"&amp;AW$2,'Compr. Q. - Online Banking'!$C:$I,5,FALSE())), AS61)),1,0)</f>
        <v>0</v>
      </c>
      <c r="AX61" s="60">
        <f>IF(ISNUMBER(SEARCH(IF($D61="Tabular",VLOOKUP($G61&amp;"-"&amp;AS$3&amp;"-"&amp;AX$2,'Compr. Q. - Online Banking'!$C:$I,7,FALSE()),VLOOKUP($G61&amp;"-"&amp;AS$3&amp;"-"&amp;AX$2,'Compr. Q. - Online Banking'!$C:$I,5,FALSE())), AS61)),1,0)</f>
        <v>0</v>
      </c>
      <c r="AY61" s="60">
        <f t="shared" si="53"/>
        <v>1</v>
      </c>
      <c r="AZ61" s="60">
        <f t="shared" si="54"/>
        <v>1</v>
      </c>
      <c r="BA61" s="60">
        <f>IF($D61="Tabular",VLOOKUP($G61&amp;"-"&amp;AS$3&amp;"-"&amp;"1",'Compr. Q. - Online Banking'!$C:$K,9,FALSE()),VLOOKUP($G61&amp;"-"&amp;AS$3&amp;"-"&amp;"1",'Compr. Q. - Online Banking'!$C:$K,8,FALSE()))</f>
        <v>1</v>
      </c>
      <c r="BB61" s="60">
        <f t="shared" si="55"/>
        <v>1</v>
      </c>
      <c r="BC61" s="60">
        <f t="shared" si="56"/>
        <v>1</v>
      </c>
      <c r="BD61" s="60">
        <f t="shared" si="57"/>
        <v>1</v>
      </c>
      <c r="BE61" s="61" t="str">
        <f>VLOOKUP($B61&amp;"-"&amp;$F61,'dataset cleaned'!$A:$BK,$H$2-2+BE$2*3,FALSE())</f>
        <v>Unauthorized access to customer account via web application,Unauthorized transaction via web application,Web-application goes down</v>
      </c>
      <c r="BF61" s="61" t="s">
        <v>1135</v>
      </c>
      <c r="BG61" s="60">
        <f>IF(ISNUMBER(SEARCH(IF($D61="Tabular",VLOOKUP($G61&amp;"-"&amp;BE$3&amp;"-"&amp;BG$2,'Compr. Q. - Online Banking'!$C:$I,7,FALSE()),VLOOKUP($G61&amp;"-"&amp;BE$3&amp;"-"&amp;BG$2,'Compr. Q. - Online Banking'!$C:$I,5,FALSE())), BE61)),1,0)</f>
        <v>1</v>
      </c>
      <c r="BH61" s="60">
        <f>IF(ISNUMBER(SEARCH(IF($D61="Tabular",VLOOKUP($G61&amp;"-"&amp;BE$3&amp;"-"&amp;BH$2,'Compr. Q. - Online Banking'!$C:$I,7,FALSE()),VLOOKUP($G61&amp;"-"&amp;BE$3&amp;"-"&amp;BH$2,'Compr. Q. - Online Banking'!$C:$I,5,FALSE())), BE61)),1,0)</f>
        <v>0</v>
      </c>
      <c r="BI61" s="60">
        <f>IF(ISNUMBER(SEARCH(IF($D61="Tabular",VLOOKUP($G61&amp;"-"&amp;BE$3&amp;"-"&amp;BI$2,'Compr. Q. - Online Banking'!$C:$I,7,FALSE()),VLOOKUP($G61&amp;"-"&amp;BE$3&amp;"-"&amp;BI$2,'Compr. Q. - Online Banking'!$C:$I,5,FALSE())), BE61)),1,0)</f>
        <v>0</v>
      </c>
      <c r="BJ61" s="60">
        <f>IF(ISNUMBER(SEARCH(IF($D61="Tabular",VLOOKUP($G61&amp;"-"&amp;BE$3&amp;"-"&amp;BJ$2,'Compr. Q. - Online Banking'!$C:$I,7,FALSE()),VLOOKUP($G61&amp;"-"&amp;BE$3&amp;"-"&amp;BJ$2,'Compr. Q. - Online Banking'!$C:$I,5,FALSE())), BE61)),1,0)</f>
        <v>0</v>
      </c>
      <c r="BK61" s="60">
        <f t="shared" si="58"/>
        <v>1</v>
      </c>
      <c r="BL61" s="60">
        <f t="shared" si="59"/>
        <v>3</v>
      </c>
      <c r="BM61" s="60">
        <f>IF($D61="Tabular",VLOOKUP($G61&amp;"-"&amp;BE$3&amp;"-"&amp;"1",'Compr. Q. - Online Banking'!$C:$K,9,FALSE()),VLOOKUP($G61&amp;"-"&amp;BE$3&amp;"-"&amp;"1",'Compr. Q. - Online Banking'!$C:$K,8,FALSE()))</f>
        <v>2</v>
      </c>
      <c r="BN61" s="60">
        <f t="shared" si="60"/>
        <v>0.33333333333333331</v>
      </c>
      <c r="BO61" s="60">
        <f t="shared" si="61"/>
        <v>0.5</v>
      </c>
      <c r="BP61" s="60">
        <f t="shared" si="62"/>
        <v>0.4</v>
      </c>
      <c r="BQ61" s="61" t="str">
        <f>VLOOKUP($B61&amp;"-"&amp;$F61,'dataset cleaned'!$A:$BK,$H$2-2+BQ$2*3,FALSE())</f>
        <v>Severe</v>
      </c>
      <c r="BR61" s="60" t="s">
        <v>1134</v>
      </c>
      <c r="BS61" s="60">
        <f>IF(ISNUMBER(SEARCH(IF($D61="Tabular",VLOOKUP($G61&amp;"-"&amp;BQ$3&amp;"-"&amp;BS$2,'Compr. Q. - Online Banking'!$C:$I,7,FALSE()),VLOOKUP($G61&amp;"-"&amp;BQ$3&amp;"-"&amp;BS$2,'Compr. Q. - Online Banking'!$C:$I,5,FALSE())), BQ61)),1,0)</f>
        <v>0</v>
      </c>
      <c r="BT61" s="60">
        <f>IF(ISNUMBER(SEARCH(IF($D61="Tabular",VLOOKUP($G61&amp;"-"&amp;BQ$3&amp;"-"&amp;BT$2,'Compr. Q. - Online Banking'!$C:$I,7,FALSE()),VLOOKUP($G61&amp;"-"&amp;BQ$3&amp;"-"&amp;BT$2,'Compr. Q. - Online Banking'!$C:$I,5,FALSE())), BQ61)),1,0)</f>
        <v>0</v>
      </c>
      <c r="BU61" s="60">
        <f>IF(ISNUMBER(SEARCH(IF($D61="Tabular",VLOOKUP($G61&amp;"-"&amp;BQ$3&amp;"-"&amp;BU$2,'Compr. Q. - Online Banking'!$C:$I,7,FALSE()),VLOOKUP($G61&amp;"-"&amp;BQ$3&amp;"-"&amp;BU$2,'Compr. Q. - Online Banking'!$C:$I,5,FALSE())), BQ61)),1,0)</f>
        <v>0</v>
      </c>
      <c r="BV61" s="60">
        <f>IF(ISNUMBER(SEARCH(IF($D61="Tabular",VLOOKUP($G61&amp;"-"&amp;BQ$3&amp;"-"&amp;BV$2,'Compr. Q. - Online Banking'!$C:$I,7,FALSE()),VLOOKUP($G61&amp;"-"&amp;BQ$3&amp;"-"&amp;BV$2,'Compr. Q. - Online Banking'!$C:$I,5,FALSE())), BQ61)),1,0)</f>
        <v>0</v>
      </c>
      <c r="BW61" s="60">
        <f t="shared" si="63"/>
        <v>0</v>
      </c>
      <c r="BX61" s="60">
        <f t="shared" si="64"/>
        <v>1</v>
      </c>
      <c r="BY61" s="60">
        <f>IF($D61="Tabular",VLOOKUP($G61&amp;"-"&amp;BQ$3&amp;"-"&amp;"1",'Compr. Q. - Online Banking'!$C:$K,9,FALSE()),VLOOKUP($G61&amp;"-"&amp;BQ$3&amp;"-"&amp;"1",'Compr. Q. - Online Banking'!$C:$K,8,FALSE()))</f>
        <v>1</v>
      </c>
      <c r="BZ61" s="60">
        <f t="shared" si="65"/>
        <v>0</v>
      </c>
      <c r="CA61" s="60">
        <f t="shared" si="66"/>
        <v>0</v>
      </c>
      <c r="CB61" s="60">
        <f t="shared" si="67"/>
        <v>0</v>
      </c>
    </row>
    <row r="62" spans="1:80" ht="34" x14ac:dyDescent="0.2">
      <c r="A62" s="60" t="str">
        <f t="shared" si="34"/>
        <v>R_1N37LeNTW0GfQkg-P1</v>
      </c>
      <c r="B62" s="60" t="s">
        <v>739</v>
      </c>
      <c r="C62" s="60" t="str">
        <f>VLOOKUP($B62,'raw data'!$A:$JI,268,FALSE())</f>
        <v>CORAS-G1</v>
      </c>
      <c r="D62" s="60" t="str">
        <f t="shared" si="35"/>
        <v>CORAS</v>
      </c>
      <c r="E62" s="60" t="str">
        <f t="shared" si="36"/>
        <v>G1</v>
      </c>
      <c r="F62" s="60" t="s">
        <v>534</v>
      </c>
      <c r="G62" s="60" t="str">
        <f t="shared" si="37"/>
        <v>G1</v>
      </c>
      <c r="H62" s="62">
        <f>VLOOKUP($B62&amp;"-"&amp;$F62,'dataset cleaned'!$A:$BK,H$2,FALSE())/60</f>
        <v>15.288633333333333</v>
      </c>
      <c r="I62" s="61" t="str">
        <f>VLOOKUP($B62&amp;"-"&amp;$F62,'dataset cleaned'!$A:$BK,$H$2-2+I$2*3,FALSE())</f>
        <v>Minor</v>
      </c>
      <c r="J62" s="60"/>
      <c r="K62" s="60">
        <f>IF(ISNUMBER(SEARCH(IF($D62="Tabular",VLOOKUP($G62&amp;"-"&amp;I$3&amp;"-"&amp;K$2,'Compr. Q. - Online Banking'!$C:$I,7,FALSE()),VLOOKUP($G62&amp;"-"&amp;I$3&amp;"-"&amp;K$2,'Compr. Q. - Online Banking'!$C:$I,5,FALSE())), I62)),1,0)</f>
        <v>1</v>
      </c>
      <c r="L62" s="60">
        <f>IF(ISNUMBER(SEARCH(IF($D62="Tabular",VLOOKUP($G62&amp;"-"&amp;I$3&amp;"-"&amp;L$2,'Compr. Q. - Online Banking'!$C:$I,7,FALSE()),VLOOKUP($G62&amp;"-"&amp;I$3&amp;"-"&amp;L$2,'Compr. Q. - Online Banking'!$C:$I,5,FALSE())), I62)),1,0)</f>
        <v>0</v>
      </c>
      <c r="M62" s="60">
        <f>IF(ISNUMBER(SEARCH(IF($D62="Tabular",VLOOKUP($G62&amp;"-"&amp;I$3&amp;"-"&amp;M$2,'Compr. Q. - Online Banking'!$C:$I,7,FALSE()),VLOOKUP($G62&amp;"-"&amp;I$3&amp;"-"&amp;M$2,'Compr. Q. - Online Banking'!$C:$I,5,FALSE())), I62)),1,0)</f>
        <v>0</v>
      </c>
      <c r="N62" s="60">
        <f>IF(ISNUMBER(SEARCH(IF($D62="Tabular",VLOOKUP($G62&amp;"-"&amp;I$3&amp;"-"&amp;N$2,'Compr. Q. - Online Banking'!$C:$I,7,FALSE()),VLOOKUP($G62&amp;"-"&amp;I$3&amp;"-"&amp;N$2,'Compr. Q. - Online Banking'!$C:$I,5,FALSE())), I62)),1,0)</f>
        <v>0</v>
      </c>
      <c r="O62" s="60">
        <f t="shared" si="38"/>
        <v>1</v>
      </c>
      <c r="P62" s="60">
        <f t="shared" si="39"/>
        <v>1</v>
      </c>
      <c r="Q62" s="60">
        <f>IF($D62="Tabular",VLOOKUP($G62&amp;"-"&amp;I$3&amp;"-"&amp;"1",'Compr. Q. - Online Banking'!$C:$K,9,FALSE()),VLOOKUP($G62&amp;"-"&amp;I$3&amp;"-"&amp;"1",'Compr. Q. - Online Banking'!$C:$K,8,FALSE()))</f>
        <v>1</v>
      </c>
      <c r="R62" s="60">
        <f t="shared" si="40"/>
        <v>1</v>
      </c>
      <c r="S62" s="60">
        <f t="shared" si="41"/>
        <v>1</v>
      </c>
      <c r="T62" s="60">
        <f t="shared" si="42"/>
        <v>1</v>
      </c>
      <c r="U62" s="60" t="str">
        <f>VLOOKUP($B62&amp;"-"&amp;$F62,'dataset cleaned'!$A:$BK,$H$2-2+U$2*3,FALSE())</f>
        <v>Availability of service,Integrity of account data</v>
      </c>
      <c r="V62" s="60"/>
      <c r="W62" s="60">
        <f>IF(ISNUMBER(SEARCH(IF($D62="Tabular",VLOOKUP($G62&amp;"-"&amp;U$3&amp;"-"&amp;W$2,'Compr. Q. - Online Banking'!$C:$I,7,FALSE()),VLOOKUP($G62&amp;"-"&amp;U$3&amp;"-"&amp;W$2,'Compr. Q. - Online Banking'!$C:$I,5,FALSE())), U62)),1,0)</f>
        <v>1</v>
      </c>
      <c r="X62" s="60">
        <f>IF(ISNUMBER(SEARCH(IF($D62="Tabular",VLOOKUP($G62&amp;"-"&amp;U$3&amp;"-"&amp;X$2,'Compr. Q. - Online Banking'!$C:$I,7,FALSE()),VLOOKUP($G62&amp;"-"&amp;U$3&amp;"-"&amp;X$2,'Compr. Q. - Online Banking'!$C:$I,5,FALSE())), U62)),1,0)</f>
        <v>1</v>
      </c>
      <c r="Y62" s="60">
        <f>IF(ISNUMBER(SEARCH(IF($D62="Tabular",VLOOKUP($G62&amp;"-"&amp;U$3&amp;"-"&amp;Y$2,'Compr. Q. - Online Banking'!$C:$I,7,FALSE()),VLOOKUP($G62&amp;"-"&amp;U$3&amp;"-"&amp;Y$2,'Compr. Q. - Online Banking'!$C:$I,5,FALSE())), U62)),1,0)</f>
        <v>0</v>
      </c>
      <c r="Z62" s="60">
        <f>IF(ISNUMBER(SEARCH(IF($D62="Tabular",VLOOKUP($G62&amp;"-"&amp;U$3&amp;"-"&amp;Z$2,'Compr. Q. - Online Banking'!$C:$I,7,FALSE()),VLOOKUP($G62&amp;"-"&amp;U$3&amp;"-"&amp;Z$2,'Compr. Q. - Online Banking'!$C:$I,5,FALSE())), U62)),1,0)</f>
        <v>0</v>
      </c>
      <c r="AA62" s="60">
        <f t="shared" si="43"/>
        <v>2</v>
      </c>
      <c r="AB62" s="60">
        <f t="shared" si="44"/>
        <v>2</v>
      </c>
      <c r="AC62" s="60">
        <f>IF($D62="Tabular",VLOOKUP($G62&amp;"-"&amp;U$3&amp;"-"&amp;"1",'Compr. Q. - Online Banking'!$C:$K,9,FALSE()),VLOOKUP($G62&amp;"-"&amp;U$3&amp;"-"&amp;"1",'Compr. Q. - Online Banking'!$C:$K,8,FALSE()))</f>
        <v>2</v>
      </c>
      <c r="AD62" s="60">
        <f t="shared" si="45"/>
        <v>1</v>
      </c>
      <c r="AE62" s="60">
        <f t="shared" si="46"/>
        <v>1</v>
      </c>
      <c r="AF62" s="60">
        <f t="shared" si="47"/>
        <v>1</v>
      </c>
      <c r="AG62" s="61" t="str">
        <f>VLOOKUP($B62&amp;"-"&amp;$F62,'dataset cleaned'!$A:$BK,$H$2-2+AG$2*3,FALSE())</f>
        <v>Conduct regular searches for fake apps,Regularly inform customers about security best practices</v>
      </c>
      <c r="AH62" s="60" t="s">
        <v>1204</v>
      </c>
      <c r="AI62" s="60">
        <f>IF(ISNUMBER(SEARCH(IF($D62="Tabular",VLOOKUP($G62&amp;"-"&amp;AG$3&amp;"-"&amp;AI$2,'Compr. Q. - Online Banking'!$C:$I,7,FALSE()),VLOOKUP($G62&amp;"-"&amp;AG$3&amp;"-"&amp;AI$2,'Compr. Q. - Online Banking'!$C:$I,5,FALSE())), AG62)),1,0)</f>
        <v>1</v>
      </c>
      <c r="AJ62" s="60">
        <f>IF(ISNUMBER(SEARCH(IF($D62="Tabular",VLOOKUP($G62&amp;"-"&amp;AG$3&amp;"-"&amp;AJ$2,'Compr. Q. - Online Banking'!$C:$I,7,FALSE()),VLOOKUP($G62&amp;"-"&amp;AG$3&amp;"-"&amp;AJ$2,'Compr. Q. - Online Banking'!$C:$I,5,FALSE())), AG62)),1,0)</f>
        <v>0</v>
      </c>
      <c r="AK62" s="60">
        <f>IF(ISNUMBER(SEARCH(IF($D62="Tabular",VLOOKUP($G62&amp;"-"&amp;AG$3&amp;"-"&amp;AK$2,'Compr. Q. - Online Banking'!$C:$I,7,FALSE()),VLOOKUP($G62&amp;"-"&amp;AG$3&amp;"-"&amp;AK$2,'Compr. Q. - Online Banking'!$C:$I,5,FALSE())), AG62)),1,0)</f>
        <v>1</v>
      </c>
      <c r="AL62" s="60">
        <f>IF(ISNUMBER(SEARCH(IF($D62="Tabular",VLOOKUP($G62&amp;"-"&amp;AG$3&amp;"-"&amp;AL$2,'Compr. Q. - Online Banking'!$C:$I,7,FALSE()),VLOOKUP($G62&amp;"-"&amp;AG$3&amp;"-"&amp;AL$2,'Compr. Q. - Online Banking'!$C:$I,5,FALSE())), AG62)),1,0)</f>
        <v>0</v>
      </c>
      <c r="AM62" s="60">
        <f t="shared" si="48"/>
        <v>2</v>
      </c>
      <c r="AN62" s="60">
        <f t="shared" si="49"/>
        <v>2</v>
      </c>
      <c r="AO62" s="60">
        <f>IF($D62="Tabular",VLOOKUP($G62&amp;"-"&amp;AG$3&amp;"-"&amp;"1",'Compr. Q. - Online Banking'!$C:$K,9,FALSE()),VLOOKUP($G62&amp;"-"&amp;AG$3&amp;"-"&amp;"1",'Compr. Q. - Online Banking'!$C:$K,8,FALSE()))</f>
        <v>3</v>
      </c>
      <c r="AP62" s="60">
        <f t="shared" si="50"/>
        <v>1</v>
      </c>
      <c r="AQ62" s="60">
        <f t="shared" si="51"/>
        <v>0.66666666666666663</v>
      </c>
      <c r="AR62" s="60">
        <f t="shared" si="52"/>
        <v>0.8</v>
      </c>
      <c r="AS62" s="60" t="str">
        <f>VLOOKUP($B62&amp;"-"&amp;$F62,'dataset cleaned'!$A:$BK,$H$2-2+AS$2*3,FALSE())</f>
        <v>Severe</v>
      </c>
      <c r="AT62" s="60"/>
      <c r="AU62" s="60">
        <f>IF(ISNUMBER(SEARCH(IF($D62="Tabular",VLOOKUP($G62&amp;"-"&amp;AS$3&amp;"-"&amp;AU$2,'Compr. Q. - Online Banking'!$C:$I,7,FALSE()),VLOOKUP($G62&amp;"-"&amp;AS$3&amp;"-"&amp;AU$2,'Compr. Q. - Online Banking'!$C:$I,5,FALSE())), AS62)),1,0)</f>
        <v>1</v>
      </c>
      <c r="AV62" s="60">
        <f>IF(ISNUMBER(SEARCH(IF($D62="Tabular",VLOOKUP($G62&amp;"-"&amp;AS$3&amp;"-"&amp;AV$2,'Compr. Q. - Online Banking'!$C:$I,7,FALSE()),VLOOKUP($G62&amp;"-"&amp;AS$3&amp;"-"&amp;AV$2,'Compr. Q. - Online Banking'!$C:$I,5,FALSE())), AS62)),1,0)</f>
        <v>0</v>
      </c>
      <c r="AW62" s="60">
        <f>IF(ISNUMBER(SEARCH(IF($D62="Tabular",VLOOKUP($G62&amp;"-"&amp;AS$3&amp;"-"&amp;AW$2,'Compr. Q. - Online Banking'!$C:$I,7,FALSE()),VLOOKUP($G62&amp;"-"&amp;AS$3&amp;"-"&amp;AW$2,'Compr. Q. - Online Banking'!$C:$I,5,FALSE())), AS62)),1,0)</f>
        <v>0</v>
      </c>
      <c r="AX62" s="60">
        <f>IF(ISNUMBER(SEARCH(IF($D62="Tabular",VLOOKUP($G62&amp;"-"&amp;AS$3&amp;"-"&amp;AX$2,'Compr. Q. - Online Banking'!$C:$I,7,FALSE()),VLOOKUP($G62&amp;"-"&amp;AS$3&amp;"-"&amp;AX$2,'Compr. Q. - Online Banking'!$C:$I,5,FALSE())), AS62)),1,0)</f>
        <v>0</v>
      </c>
      <c r="AY62" s="60">
        <f t="shared" si="53"/>
        <v>1</v>
      </c>
      <c r="AZ62" s="60">
        <f t="shared" si="54"/>
        <v>1</v>
      </c>
      <c r="BA62" s="60">
        <f>IF($D62="Tabular",VLOOKUP($G62&amp;"-"&amp;AS$3&amp;"-"&amp;"1",'Compr. Q. - Online Banking'!$C:$K,9,FALSE()),VLOOKUP($G62&amp;"-"&amp;AS$3&amp;"-"&amp;"1",'Compr. Q. - Online Banking'!$C:$K,8,FALSE()))</f>
        <v>1</v>
      </c>
      <c r="BB62" s="60">
        <f t="shared" si="55"/>
        <v>1</v>
      </c>
      <c r="BC62" s="60">
        <f t="shared" si="56"/>
        <v>1</v>
      </c>
      <c r="BD62" s="60">
        <f t="shared" si="57"/>
        <v>1</v>
      </c>
      <c r="BE62" s="61" t="str">
        <f>VLOOKUP($B62&amp;"-"&amp;$F62,'dataset cleaned'!$A:$BK,$H$2-2+BE$2*3,FALSE())</f>
        <v>Availability of service,Integrity of account data</v>
      </c>
      <c r="BF62" s="61" t="s">
        <v>1133</v>
      </c>
      <c r="BG62" s="60">
        <f>IF(ISNUMBER(SEARCH(IF($D62="Tabular",VLOOKUP($G62&amp;"-"&amp;BE$3&amp;"-"&amp;BG$2,'Compr. Q. - Online Banking'!$C:$I,7,FALSE()),VLOOKUP($G62&amp;"-"&amp;BE$3&amp;"-"&amp;BG$2,'Compr. Q. - Online Banking'!$C:$I,5,FALSE())), BE62)),1,0)</f>
        <v>0</v>
      </c>
      <c r="BH62" s="60">
        <f>IF(ISNUMBER(SEARCH(IF($D62="Tabular",VLOOKUP($G62&amp;"-"&amp;BE$3&amp;"-"&amp;BH$2,'Compr. Q. - Online Banking'!$C:$I,7,FALSE()),VLOOKUP($G62&amp;"-"&amp;BE$3&amp;"-"&amp;BH$2,'Compr. Q. - Online Banking'!$C:$I,5,FALSE())), BE62)),1,0)</f>
        <v>0</v>
      </c>
      <c r="BI62" s="60">
        <f>IF(ISNUMBER(SEARCH(IF($D62="Tabular",VLOOKUP($G62&amp;"-"&amp;BE$3&amp;"-"&amp;BI$2,'Compr. Q. - Online Banking'!$C:$I,7,FALSE()),VLOOKUP($G62&amp;"-"&amp;BE$3&amp;"-"&amp;BI$2,'Compr. Q. - Online Banking'!$C:$I,5,FALSE())), BE62)),1,0)</f>
        <v>0</v>
      </c>
      <c r="BJ62" s="60">
        <f>IF(ISNUMBER(SEARCH(IF($D62="Tabular",VLOOKUP($G62&amp;"-"&amp;BE$3&amp;"-"&amp;BJ$2,'Compr. Q. - Online Banking'!$C:$I,7,FALSE()),VLOOKUP($G62&amp;"-"&amp;BE$3&amp;"-"&amp;BJ$2,'Compr. Q. - Online Banking'!$C:$I,5,FALSE())), BE62)),1,0)</f>
        <v>0</v>
      </c>
      <c r="BK62" s="60">
        <f t="shared" si="58"/>
        <v>0</v>
      </c>
      <c r="BL62" s="60">
        <f t="shared" si="59"/>
        <v>2</v>
      </c>
      <c r="BM62" s="60">
        <f>IF($D62="Tabular",VLOOKUP($G62&amp;"-"&amp;BE$3&amp;"-"&amp;"1",'Compr. Q. - Online Banking'!$C:$K,9,FALSE()),VLOOKUP($G62&amp;"-"&amp;BE$3&amp;"-"&amp;"1",'Compr. Q. - Online Banking'!$C:$K,8,FALSE()))</f>
        <v>2</v>
      </c>
      <c r="BN62" s="60">
        <f t="shared" si="60"/>
        <v>0</v>
      </c>
      <c r="BO62" s="60">
        <f t="shared" si="61"/>
        <v>0</v>
      </c>
      <c r="BP62" s="60">
        <f t="shared" si="62"/>
        <v>0</v>
      </c>
      <c r="BQ62" s="61" t="str">
        <f>VLOOKUP($B62&amp;"-"&amp;$F62,'dataset cleaned'!$A:$BK,$H$2-2+BQ$2*3,FALSE())</f>
        <v>Minor</v>
      </c>
      <c r="BR62" s="60"/>
      <c r="BS62" s="60">
        <f>IF(ISNUMBER(SEARCH(IF($D62="Tabular",VLOOKUP($G62&amp;"-"&amp;BQ$3&amp;"-"&amp;BS$2,'Compr. Q. - Online Banking'!$C:$I,7,FALSE()),VLOOKUP($G62&amp;"-"&amp;BQ$3&amp;"-"&amp;BS$2,'Compr. Q. - Online Banking'!$C:$I,5,FALSE())), BQ62)),1,0)</f>
        <v>1</v>
      </c>
      <c r="BT62" s="60">
        <f>IF(ISNUMBER(SEARCH(IF($D62="Tabular",VLOOKUP($G62&amp;"-"&amp;BQ$3&amp;"-"&amp;BT$2,'Compr. Q. - Online Banking'!$C:$I,7,FALSE()),VLOOKUP($G62&amp;"-"&amp;BQ$3&amp;"-"&amp;BT$2,'Compr. Q. - Online Banking'!$C:$I,5,FALSE())), BQ62)),1,0)</f>
        <v>0</v>
      </c>
      <c r="BU62" s="60">
        <f>IF(ISNUMBER(SEARCH(IF($D62="Tabular",VLOOKUP($G62&amp;"-"&amp;BQ$3&amp;"-"&amp;BU$2,'Compr. Q. - Online Banking'!$C:$I,7,FALSE()),VLOOKUP($G62&amp;"-"&amp;BQ$3&amp;"-"&amp;BU$2,'Compr. Q. - Online Banking'!$C:$I,5,FALSE())), BQ62)),1,0)</f>
        <v>0</v>
      </c>
      <c r="BV62" s="60">
        <f>IF(ISNUMBER(SEARCH(IF($D62="Tabular",VLOOKUP($G62&amp;"-"&amp;BQ$3&amp;"-"&amp;BV$2,'Compr. Q. - Online Banking'!$C:$I,7,FALSE()),VLOOKUP($G62&amp;"-"&amp;BQ$3&amp;"-"&amp;BV$2,'Compr. Q. - Online Banking'!$C:$I,5,FALSE())), BQ62)),1,0)</f>
        <v>0</v>
      </c>
      <c r="BW62" s="60">
        <f t="shared" si="63"/>
        <v>1</v>
      </c>
      <c r="BX62" s="60">
        <f t="shared" si="64"/>
        <v>1</v>
      </c>
      <c r="BY62" s="60">
        <f>IF($D62="Tabular",VLOOKUP($G62&amp;"-"&amp;BQ$3&amp;"-"&amp;"1",'Compr. Q. - Online Banking'!$C:$K,9,FALSE()),VLOOKUP($G62&amp;"-"&amp;BQ$3&amp;"-"&amp;"1",'Compr. Q. - Online Banking'!$C:$K,8,FALSE()))</f>
        <v>1</v>
      </c>
      <c r="BZ62" s="60">
        <f t="shared" si="65"/>
        <v>1</v>
      </c>
      <c r="CA62" s="60">
        <f t="shared" si="66"/>
        <v>1</v>
      </c>
      <c r="CB62" s="60">
        <f t="shared" si="67"/>
        <v>1</v>
      </c>
    </row>
    <row r="63" spans="1:80" ht="51" x14ac:dyDescent="0.2">
      <c r="A63" s="60" t="str">
        <f t="shared" si="34"/>
        <v>R_3m1zjFgs8IRVvHj-P2</v>
      </c>
      <c r="B63" s="60" t="s">
        <v>807</v>
      </c>
      <c r="C63" s="60" t="str">
        <f>VLOOKUP($B63,'raw data'!$A:$JI,268,FALSE())</f>
        <v>Tabular-G2</v>
      </c>
      <c r="D63" s="60" t="str">
        <f t="shared" si="35"/>
        <v>Tabular</v>
      </c>
      <c r="E63" s="60" t="str">
        <f t="shared" si="36"/>
        <v>G2</v>
      </c>
      <c r="F63" s="60" t="s">
        <v>536</v>
      </c>
      <c r="G63" s="60" t="str">
        <f t="shared" si="37"/>
        <v>G1</v>
      </c>
      <c r="H63" s="62">
        <f>VLOOKUP($B63&amp;"-"&amp;$F63,'dataset cleaned'!$A:$BK,H$2,FALSE())/60</f>
        <v>10.356233333333334</v>
      </c>
      <c r="I63" s="61" t="str">
        <f>VLOOKUP($B63&amp;"-"&amp;$F63,'dataset cleaned'!$A:$BK,$H$2-2+I$2*3,FALSE())</f>
        <v>Catastrophic,Critical,Severe</v>
      </c>
      <c r="J63" s="60" t="s">
        <v>1134</v>
      </c>
      <c r="K63" s="60">
        <f>IF(ISNUMBER(SEARCH(IF($D63="Tabular",VLOOKUP($G63&amp;"-"&amp;I$3&amp;"-"&amp;K$2,'Compr. Q. - Online Banking'!$C:$I,7,FALSE()),VLOOKUP($G63&amp;"-"&amp;I$3&amp;"-"&amp;K$2,'Compr. Q. - Online Banking'!$C:$I,5,FALSE())), I63)),1,0)</f>
        <v>0</v>
      </c>
      <c r="L63" s="60">
        <f>IF(ISNUMBER(SEARCH(IF($D63="Tabular",VLOOKUP($G63&amp;"-"&amp;I$3&amp;"-"&amp;L$2,'Compr. Q. - Online Banking'!$C:$I,7,FALSE()),VLOOKUP($G63&amp;"-"&amp;I$3&amp;"-"&amp;L$2,'Compr. Q. - Online Banking'!$C:$I,5,FALSE())), I63)),1,0)</f>
        <v>0</v>
      </c>
      <c r="M63" s="60">
        <f>IF(ISNUMBER(SEARCH(IF($D63="Tabular",VLOOKUP($G63&amp;"-"&amp;I$3&amp;"-"&amp;M$2,'Compr. Q. - Online Banking'!$C:$I,7,FALSE()),VLOOKUP($G63&amp;"-"&amp;I$3&amp;"-"&amp;M$2,'Compr. Q. - Online Banking'!$C:$I,5,FALSE())), I63)),1,0)</f>
        <v>0</v>
      </c>
      <c r="N63" s="60">
        <f>IF(ISNUMBER(SEARCH(IF($D63="Tabular",VLOOKUP($G63&amp;"-"&amp;I$3&amp;"-"&amp;N$2,'Compr. Q. - Online Banking'!$C:$I,7,FALSE()),VLOOKUP($G63&amp;"-"&amp;I$3&amp;"-"&amp;N$2,'Compr. Q. - Online Banking'!$C:$I,5,FALSE())), I63)),1,0)</f>
        <v>0</v>
      </c>
      <c r="O63" s="60">
        <f t="shared" si="38"/>
        <v>0</v>
      </c>
      <c r="P63" s="60">
        <f t="shared" si="39"/>
        <v>3</v>
      </c>
      <c r="Q63" s="60">
        <f>IF($D63="Tabular",VLOOKUP($G63&amp;"-"&amp;I$3&amp;"-"&amp;"1",'Compr. Q. - Online Banking'!$C:$K,9,FALSE()),VLOOKUP($G63&amp;"-"&amp;I$3&amp;"-"&amp;"1",'Compr. Q. - Online Banking'!$C:$K,8,FALSE()))</f>
        <v>1</v>
      </c>
      <c r="R63" s="60">
        <f t="shared" si="40"/>
        <v>0</v>
      </c>
      <c r="S63" s="60">
        <f t="shared" si="41"/>
        <v>0</v>
      </c>
      <c r="T63" s="60">
        <f t="shared" si="42"/>
        <v>0</v>
      </c>
      <c r="U63" s="60" t="str">
        <f>VLOOKUP($B63&amp;"-"&amp;$F63,'dataset cleaned'!$A:$BK,$H$2-2+U$2*3,FALSE())</f>
        <v>Availability of service,Confidentiality of customer data</v>
      </c>
      <c r="V63" s="60" t="s">
        <v>1133</v>
      </c>
      <c r="W63" s="60">
        <f>IF(ISNUMBER(SEARCH(IF($D63="Tabular",VLOOKUP($G63&amp;"-"&amp;U$3&amp;"-"&amp;W$2,'Compr. Q. - Online Banking'!$C:$I,7,FALSE()),VLOOKUP($G63&amp;"-"&amp;U$3&amp;"-"&amp;W$2,'Compr. Q. - Online Banking'!$C:$I,5,FALSE())), U63)),1,0)</f>
        <v>0</v>
      </c>
      <c r="X63" s="60">
        <f>IF(ISNUMBER(SEARCH(IF($D63="Tabular",VLOOKUP($G63&amp;"-"&amp;U$3&amp;"-"&amp;X$2,'Compr. Q. - Online Banking'!$C:$I,7,FALSE()),VLOOKUP($G63&amp;"-"&amp;U$3&amp;"-"&amp;X$2,'Compr. Q. - Online Banking'!$C:$I,5,FALSE())), U63)),1,0)</f>
        <v>1</v>
      </c>
      <c r="Y63" s="60">
        <f>IF(ISNUMBER(SEARCH(IF($D63="Tabular",VLOOKUP($G63&amp;"-"&amp;U$3&amp;"-"&amp;Y$2,'Compr. Q. - Online Banking'!$C:$I,7,FALSE()),VLOOKUP($G63&amp;"-"&amp;U$3&amp;"-"&amp;Y$2,'Compr. Q. - Online Banking'!$C:$I,5,FALSE())), U63)),1,0)</f>
        <v>0</v>
      </c>
      <c r="Z63" s="60">
        <f>IF(ISNUMBER(SEARCH(IF($D63="Tabular",VLOOKUP($G63&amp;"-"&amp;U$3&amp;"-"&amp;Z$2,'Compr. Q. - Online Banking'!$C:$I,7,FALSE()),VLOOKUP($G63&amp;"-"&amp;U$3&amp;"-"&amp;Z$2,'Compr. Q. - Online Banking'!$C:$I,5,FALSE())), U63)),1,0)</f>
        <v>0</v>
      </c>
      <c r="AA63" s="60">
        <f t="shared" si="43"/>
        <v>1</v>
      </c>
      <c r="AB63" s="60">
        <f t="shared" si="44"/>
        <v>2</v>
      </c>
      <c r="AC63" s="60">
        <f>IF($D63="Tabular",VLOOKUP($G63&amp;"-"&amp;U$3&amp;"-"&amp;"1",'Compr. Q. - Online Banking'!$C:$K,9,FALSE()),VLOOKUP($G63&amp;"-"&amp;U$3&amp;"-"&amp;"1",'Compr. Q. - Online Banking'!$C:$K,8,FALSE()))</f>
        <v>2</v>
      </c>
      <c r="AD63" s="60">
        <f t="shared" si="45"/>
        <v>0.5</v>
      </c>
      <c r="AE63" s="60">
        <f t="shared" si="46"/>
        <v>0.5</v>
      </c>
      <c r="AF63" s="60">
        <f t="shared" si="47"/>
        <v>0.5</v>
      </c>
      <c r="AG63" s="61" t="str">
        <f>VLOOKUP($B63&amp;"-"&amp;$F63,'dataset cleaned'!$A:$BK,$H$2-2+AG$2*3,FALSE())</f>
        <v>Regularly inform customers about security best practices,Strengthen authentication of transaction in web application</v>
      </c>
      <c r="AH63" s="60" t="s">
        <v>1204</v>
      </c>
      <c r="AI63" s="60">
        <f>IF(ISNUMBER(SEARCH(IF($D63="Tabular",VLOOKUP($G63&amp;"-"&amp;AG$3&amp;"-"&amp;AI$2,'Compr. Q. - Online Banking'!$C:$I,7,FALSE()),VLOOKUP($G63&amp;"-"&amp;AG$3&amp;"-"&amp;AI$2,'Compr. Q. - Online Banking'!$C:$I,5,FALSE())), AG63)),1,0)</f>
        <v>1</v>
      </c>
      <c r="AJ63" s="60">
        <f>IF(ISNUMBER(SEARCH(IF($D63="Tabular",VLOOKUP($G63&amp;"-"&amp;AG$3&amp;"-"&amp;AJ$2,'Compr. Q. - Online Banking'!$C:$I,7,FALSE()),VLOOKUP($G63&amp;"-"&amp;AG$3&amp;"-"&amp;AJ$2,'Compr. Q. - Online Banking'!$C:$I,5,FALSE())), AG63)),1,0)</f>
        <v>1</v>
      </c>
      <c r="AK63" s="60">
        <f>IF(ISNUMBER(SEARCH(IF($D63="Tabular",VLOOKUP($G63&amp;"-"&amp;AG$3&amp;"-"&amp;AK$2,'Compr. Q. - Online Banking'!$C:$I,7,FALSE()),VLOOKUP($G63&amp;"-"&amp;AG$3&amp;"-"&amp;AK$2,'Compr. Q. - Online Banking'!$C:$I,5,FALSE())), AG63)),1,0)</f>
        <v>0</v>
      </c>
      <c r="AL63" s="60">
        <f>IF(ISNUMBER(SEARCH(IF($D63="Tabular",VLOOKUP($G63&amp;"-"&amp;AG$3&amp;"-"&amp;AL$2,'Compr. Q. - Online Banking'!$C:$I,7,FALSE()),VLOOKUP($G63&amp;"-"&amp;AG$3&amp;"-"&amp;AL$2,'Compr. Q. - Online Banking'!$C:$I,5,FALSE())), AG63)),1,0)</f>
        <v>0</v>
      </c>
      <c r="AM63" s="60">
        <f t="shared" si="48"/>
        <v>2</v>
      </c>
      <c r="AN63" s="60">
        <f t="shared" si="49"/>
        <v>2</v>
      </c>
      <c r="AO63" s="60">
        <f>IF($D63="Tabular",VLOOKUP($G63&amp;"-"&amp;AG$3&amp;"-"&amp;"1",'Compr. Q. - Online Banking'!$C:$K,9,FALSE()),VLOOKUP($G63&amp;"-"&amp;AG$3&amp;"-"&amp;"1",'Compr. Q. - Online Banking'!$C:$K,8,FALSE()))</f>
        <v>3</v>
      </c>
      <c r="AP63" s="60">
        <f t="shared" si="50"/>
        <v>1</v>
      </c>
      <c r="AQ63" s="60">
        <f t="shared" si="51"/>
        <v>0.66666666666666663</v>
      </c>
      <c r="AR63" s="60">
        <f t="shared" si="52"/>
        <v>0.8</v>
      </c>
      <c r="AS63" s="61" t="str">
        <f>VLOOKUP($B63&amp;"-"&amp;$F63,'dataset cleaned'!$A:$BK,$H$2-2+AS$2*3,FALSE())</f>
        <v>Minor</v>
      </c>
      <c r="AT63" s="60" t="s">
        <v>1134</v>
      </c>
      <c r="AU63" s="60">
        <f>IF(ISNUMBER(SEARCH(IF($D63="Tabular",VLOOKUP($G63&amp;"-"&amp;AS$3&amp;"-"&amp;AU$2,'Compr. Q. - Online Banking'!$C:$I,7,FALSE()),VLOOKUP($G63&amp;"-"&amp;AS$3&amp;"-"&amp;AU$2,'Compr. Q. - Online Banking'!$C:$I,5,FALSE())), AS63)),1,0)</f>
        <v>0</v>
      </c>
      <c r="AV63" s="60">
        <f>IF(ISNUMBER(SEARCH(IF($D63="Tabular",VLOOKUP($G63&amp;"-"&amp;AS$3&amp;"-"&amp;AV$2,'Compr. Q. - Online Banking'!$C:$I,7,FALSE()),VLOOKUP($G63&amp;"-"&amp;AS$3&amp;"-"&amp;AV$2,'Compr. Q. - Online Banking'!$C:$I,5,FALSE())), AS63)),1,0)</f>
        <v>0</v>
      </c>
      <c r="AW63" s="60">
        <f>IF(ISNUMBER(SEARCH(IF($D63="Tabular",VLOOKUP($G63&amp;"-"&amp;AS$3&amp;"-"&amp;AW$2,'Compr. Q. - Online Banking'!$C:$I,7,FALSE()),VLOOKUP($G63&amp;"-"&amp;AS$3&amp;"-"&amp;AW$2,'Compr. Q. - Online Banking'!$C:$I,5,FALSE())), AS63)),1,0)</f>
        <v>0</v>
      </c>
      <c r="AX63" s="60">
        <f>IF(ISNUMBER(SEARCH(IF($D63="Tabular",VLOOKUP($G63&amp;"-"&amp;AS$3&amp;"-"&amp;AX$2,'Compr. Q. - Online Banking'!$C:$I,7,FALSE()),VLOOKUP($G63&amp;"-"&amp;AS$3&amp;"-"&amp;AX$2,'Compr. Q. - Online Banking'!$C:$I,5,FALSE())), AS63)),1,0)</f>
        <v>0</v>
      </c>
      <c r="AY63" s="60">
        <f t="shared" si="53"/>
        <v>0</v>
      </c>
      <c r="AZ63" s="60">
        <f t="shared" si="54"/>
        <v>1</v>
      </c>
      <c r="BA63" s="60">
        <f>IF($D63="Tabular",VLOOKUP($G63&amp;"-"&amp;AS$3&amp;"-"&amp;"1",'Compr. Q. - Online Banking'!$C:$K,9,FALSE()),VLOOKUP($G63&amp;"-"&amp;AS$3&amp;"-"&amp;"1",'Compr. Q. - Online Banking'!$C:$K,8,FALSE()))</f>
        <v>1</v>
      </c>
      <c r="BB63" s="60">
        <f t="shared" si="55"/>
        <v>0</v>
      </c>
      <c r="BC63" s="60">
        <f t="shared" si="56"/>
        <v>0</v>
      </c>
      <c r="BD63" s="60">
        <f t="shared" si="57"/>
        <v>0</v>
      </c>
      <c r="BE63" s="61" t="str">
        <f>VLOOKUP($B63&amp;"-"&amp;$F63,'dataset cleaned'!$A:$BK,$H$2-2+BE$2*3,FALSE())</f>
        <v>Keylogger installed on customer's computer leads to sniffing customer credentials,Unauthorized transaction via web application</v>
      </c>
      <c r="BF63" s="61" t="s">
        <v>1139</v>
      </c>
      <c r="BG63" s="60">
        <f>IF(ISNUMBER(SEARCH(IF($D63="Tabular",VLOOKUP($G63&amp;"-"&amp;BE$3&amp;"-"&amp;BG$2,'Compr. Q. - Online Banking'!$C:$I,7,FALSE()),VLOOKUP($G63&amp;"-"&amp;BE$3&amp;"-"&amp;BG$2,'Compr. Q. - Online Banking'!$C:$I,5,FALSE())), BE63)),1,0)</f>
        <v>1</v>
      </c>
      <c r="BH63" s="60">
        <f>IF(ISNUMBER(SEARCH(IF($D63="Tabular",VLOOKUP($G63&amp;"-"&amp;BE$3&amp;"-"&amp;BH$2,'Compr. Q. - Online Banking'!$C:$I,7,FALSE()),VLOOKUP($G63&amp;"-"&amp;BE$3&amp;"-"&amp;BH$2,'Compr. Q. - Online Banking'!$C:$I,5,FALSE())), BE63)),1,0)</f>
        <v>0</v>
      </c>
      <c r="BI63" s="60">
        <f>IF(ISNUMBER(SEARCH(IF($D63="Tabular",VLOOKUP($G63&amp;"-"&amp;BE$3&amp;"-"&amp;BI$2,'Compr. Q. - Online Banking'!$C:$I,7,FALSE()),VLOOKUP($G63&amp;"-"&amp;BE$3&amp;"-"&amp;BI$2,'Compr. Q. - Online Banking'!$C:$I,5,FALSE())), BE63)),1,0)</f>
        <v>0</v>
      </c>
      <c r="BJ63" s="60">
        <f>IF(ISNUMBER(SEARCH(IF($D63="Tabular",VLOOKUP($G63&amp;"-"&amp;BE$3&amp;"-"&amp;BJ$2,'Compr. Q. - Online Banking'!$C:$I,7,FALSE()),VLOOKUP($G63&amp;"-"&amp;BE$3&amp;"-"&amp;BJ$2,'Compr. Q. - Online Banking'!$C:$I,5,FALSE())), BE63)),1,0)</f>
        <v>0</v>
      </c>
      <c r="BK63" s="60">
        <f t="shared" si="58"/>
        <v>1</v>
      </c>
      <c r="BL63" s="60">
        <f t="shared" si="59"/>
        <v>2</v>
      </c>
      <c r="BM63" s="60">
        <f>IF($D63="Tabular",VLOOKUP($G63&amp;"-"&amp;BE$3&amp;"-"&amp;"1",'Compr. Q. - Online Banking'!$C:$K,9,FALSE()),VLOOKUP($G63&amp;"-"&amp;BE$3&amp;"-"&amp;"1",'Compr. Q. - Online Banking'!$C:$K,8,FALSE()))</f>
        <v>2</v>
      </c>
      <c r="BN63" s="60">
        <f t="shared" si="60"/>
        <v>0.5</v>
      </c>
      <c r="BO63" s="60">
        <f t="shared" si="61"/>
        <v>0.5</v>
      </c>
      <c r="BP63" s="60">
        <f t="shared" si="62"/>
        <v>0.5</v>
      </c>
      <c r="BQ63" s="61" t="str">
        <f>VLOOKUP($B63&amp;"-"&amp;$F63,'dataset cleaned'!$A:$BK,$H$2-2+BQ$2*3,FALSE())</f>
        <v>Severe</v>
      </c>
      <c r="BR63" s="60" t="s">
        <v>1134</v>
      </c>
      <c r="BS63" s="60">
        <f>IF(ISNUMBER(SEARCH(IF($D63="Tabular",VLOOKUP($G63&amp;"-"&amp;BQ$3&amp;"-"&amp;BS$2,'Compr. Q. - Online Banking'!$C:$I,7,FALSE()),VLOOKUP($G63&amp;"-"&amp;BQ$3&amp;"-"&amp;BS$2,'Compr. Q. - Online Banking'!$C:$I,5,FALSE())), BQ63)),1,0)</f>
        <v>0</v>
      </c>
      <c r="BT63" s="60">
        <f>IF(ISNUMBER(SEARCH(IF($D63="Tabular",VLOOKUP($G63&amp;"-"&amp;BQ$3&amp;"-"&amp;BT$2,'Compr. Q. - Online Banking'!$C:$I,7,FALSE()),VLOOKUP($G63&amp;"-"&amp;BQ$3&amp;"-"&amp;BT$2,'Compr. Q. - Online Banking'!$C:$I,5,FALSE())), BQ63)),1,0)</f>
        <v>0</v>
      </c>
      <c r="BU63" s="60">
        <f>IF(ISNUMBER(SEARCH(IF($D63="Tabular",VLOOKUP($G63&amp;"-"&amp;BQ$3&amp;"-"&amp;BU$2,'Compr. Q. - Online Banking'!$C:$I,7,FALSE()),VLOOKUP($G63&amp;"-"&amp;BQ$3&amp;"-"&amp;BU$2,'Compr. Q. - Online Banking'!$C:$I,5,FALSE())), BQ63)),1,0)</f>
        <v>0</v>
      </c>
      <c r="BV63" s="60">
        <f>IF(ISNUMBER(SEARCH(IF($D63="Tabular",VLOOKUP($G63&amp;"-"&amp;BQ$3&amp;"-"&amp;BV$2,'Compr. Q. - Online Banking'!$C:$I,7,FALSE()),VLOOKUP($G63&amp;"-"&amp;BQ$3&amp;"-"&amp;BV$2,'Compr. Q. - Online Banking'!$C:$I,5,FALSE())), BQ63)),1,0)</f>
        <v>0</v>
      </c>
      <c r="BW63" s="60">
        <f t="shared" si="63"/>
        <v>0</v>
      </c>
      <c r="BX63" s="60">
        <f t="shared" si="64"/>
        <v>1</v>
      </c>
      <c r="BY63" s="60">
        <f>IF($D63="Tabular",VLOOKUP($G63&amp;"-"&amp;BQ$3&amp;"-"&amp;"1",'Compr. Q. - Online Banking'!$C:$K,9,FALSE()),VLOOKUP($G63&amp;"-"&amp;BQ$3&amp;"-"&amp;"1",'Compr. Q. - Online Banking'!$C:$K,8,FALSE()))</f>
        <v>1</v>
      </c>
      <c r="BZ63" s="60">
        <f t="shared" si="65"/>
        <v>0</v>
      </c>
      <c r="CA63" s="60">
        <f t="shared" si="66"/>
        <v>0</v>
      </c>
      <c r="CB63" s="60">
        <f t="shared" si="67"/>
        <v>0</v>
      </c>
    </row>
    <row r="64" spans="1:80" s="17" customFormat="1" ht="34" x14ac:dyDescent="0.2">
      <c r="A64" s="60" t="str">
        <f t="shared" si="34"/>
        <v>R_u34Bwyr1na9Q3dL-P1</v>
      </c>
      <c r="B64" s="60" t="s">
        <v>759</v>
      </c>
      <c r="C64" s="60" t="str">
        <f>VLOOKUP($B64,'raw data'!$A:$JI,268,FALSE())</f>
        <v>UML-G1</v>
      </c>
      <c r="D64" s="60" t="str">
        <f t="shared" si="35"/>
        <v>UML</v>
      </c>
      <c r="E64" s="60" t="str">
        <f t="shared" si="36"/>
        <v>G1</v>
      </c>
      <c r="F64" s="60" t="s">
        <v>534</v>
      </c>
      <c r="G64" s="60" t="str">
        <f t="shared" si="37"/>
        <v>G1</v>
      </c>
      <c r="H64" s="62">
        <f>VLOOKUP($B64&amp;"-"&amp;$F64,'dataset cleaned'!$A:$BK,H$2,FALSE())/60</f>
        <v>12.406749999999999</v>
      </c>
      <c r="I64" s="61" t="str">
        <f>VLOOKUP($B64&amp;"-"&amp;$F64,'dataset cleaned'!$A:$BK,$H$2-2+I$2*3,FALSE())</f>
        <v>Minor,Online banking service goes down</v>
      </c>
      <c r="J64" s="60"/>
      <c r="K64" s="60">
        <f>IF(ISNUMBER(SEARCH(IF($D64="Tabular",VLOOKUP($G64&amp;"-"&amp;I$3&amp;"-"&amp;K$2,'Compr. Q. - Online Banking'!$C:$I,7,FALSE()),VLOOKUP($G64&amp;"-"&amp;I$3&amp;"-"&amp;K$2,'Compr. Q. - Online Banking'!$C:$I,5,FALSE())), I64)),1,0)</f>
        <v>1</v>
      </c>
      <c r="L64" s="60">
        <f>IF(ISNUMBER(SEARCH(IF($D64="Tabular",VLOOKUP($G64&amp;"-"&amp;I$3&amp;"-"&amp;L$2,'Compr. Q. - Online Banking'!$C:$I,7,FALSE()),VLOOKUP($G64&amp;"-"&amp;I$3&amp;"-"&amp;L$2,'Compr. Q. - Online Banking'!$C:$I,5,FALSE())), I64)),1,0)</f>
        <v>0</v>
      </c>
      <c r="M64" s="60">
        <f>IF(ISNUMBER(SEARCH(IF($D64="Tabular",VLOOKUP($G64&amp;"-"&amp;I$3&amp;"-"&amp;M$2,'Compr. Q. - Online Banking'!$C:$I,7,FALSE()),VLOOKUP($G64&amp;"-"&amp;I$3&amp;"-"&amp;M$2,'Compr. Q. - Online Banking'!$C:$I,5,FALSE())), I64)),1,0)</f>
        <v>0</v>
      </c>
      <c r="N64" s="60">
        <f>IF(ISNUMBER(SEARCH(IF($D64="Tabular",VLOOKUP($G64&amp;"-"&amp;I$3&amp;"-"&amp;N$2,'Compr. Q. - Online Banking'!$C:$I,7,FALSE()),VLOOKUP($G64&amp;"-"&amp;I$3&amp;"-"&amp;N$2,'Compr. Q. - Online Banking'!$C:$I,5,FALSE())), I64)),1,0)</f>
        <v>0</v>
      </c>
      <c r="O64" s="60">
        <f t="shared" si="38"/>
        <v>1</v>
      </c>
      <c r="P64" s="60">
        <f t="shared" si="39"/>
        <v>2</v>
      </c>
      <c r="Q64" s="60">
        <f>IF($D64="Tabular",VLOOKUP($G64&amp;"-"&amp;I$3&amp;"-"&amp;"1",'Compr. Q. - Online Banking'!$C:$K,9,FALSE()),VLOOKUP($G64&amp;"-"&amp;I$3&amp;"-"&amp;"1",'Compr. Q. - Online Banking'!$C:$K,8,FALSE()))</f>
        <v>1</v>
      </c>
      <c r="R64" s="60">
        <f t="shared" si="40"/>
        <v>0.5</v>
      </c>
      <c r="S64" s="60">
        <f t="shared" si="41"/>
        <v>1</v>
      </c>
      <c r="T64" s="60">
        <f t="shared" si="42"/>
        <v>0.66666666666666663</v>
      </c>
      <c r="U64" s="60" t="str">
        <f>VLOOKUP($B64&amp;"-"&amp;$F64,'dataset cleaned'!$A:$BK,$H$2-2+U$2*3,FALSE())</f>
        <v>Availability of service,Integrity of account data</v>
      </c>
      <c r="V64" s="60"/>
      <c r="W64" s="60">
        <f>IF(ISNUMBER(SEARCH(IF($D64="Tabular",VLOOKUP($G64&amp;"-"&amp;U$3&amp;"-"&amp;W$2,'Compr. Q. - Online Banking'!$C:$I,7,FALSE()),VLOOKUP($G64&amp;"-"&amp;U$3&amp;"-"&amp;W$2,'Compr. Q. - Online Banking'!$C:$I,5,FALSE())), U64)),1,0)</f>
        <v>1</v>
      </c>
      <c r="X64" s="60">
        <f>IF(ISNUMBER(SEARCH(IF($D64="Tabular",VLOOKUP($G64&amp;"-"&amp;U$3&amp;"-"&amp;X$2,'Compr. Q. - Online Banking'!$C:$I,7,FALSE()),VLOOKUP($G64&amp;"-"&amp;U$3&amp;"-"&amp;X$2,'Compr. Q. - Online Banking'!$C:$I,5,FALSE())), U64)),1,0)</f>
        <v>1</v>
      </c>
      <c r="Y64" s="60">
        <f>IF(ISNUMBER(SEARCH(IF($D64="Tabular",VLOOKUP($G64&amp;"-"&amp;U$3&amp;"-"&amp;Y$2,'Compr. Q. - Online Banking'!$C:$I,7,FALSE()),VLOOKUP($G64&amp;"-"&amp;U$3&amp;"-"&amp;Y$2,'Compr. Q. - Online Banking'!$C:$I,5,FALSE())), U64)),1,0)</f>
        <v>0</v>
      </c>
      <c r="Z64" s="60">
        <f>IF(ISNUMBER(SEARCH(IF($D64="Tabular",VLOOKUP($G64&amp;"-"&amp;U$3&amp;"-"&amp;Z$2,'Compr. Q. - Online Banking'!$C:$I,7,FALSE()),VLOOKUP($G64&amp;"-"&amp;U$3&amp;"-"&amp;Z$2,'Compr. Q. - Online Banking'!$C:$I,5,FALSE())), U64)),1,0)</f>
        <v>0</v>
      </c>
      <c r="AA64" s="60">
        <f t="shared" si="43"/>
        <v>2</v>
      </c>
      <c r="AB64" s="60">
        <f t="shared" si="44"/>
        <v>2</v>
      </c>
      <c r="AC64" s="60">
        <f>IF($D64="Tabular",VLOOKUP($G64&amp;"-"&amp;U$3&amp;"-"&amp;"1",'Compr. Q. - Online Banking'!$C:$K,9,FALSE()),VLOOKUP($G64&amp;"-"&amp;U$3&amp;"-"&amp;"1",'Compr. Q. - Online Banking'!$C:$K,8,FALSE()))</f>
        <v>2</v>
      </c>
      <c r="AD64" s="60">
        <f t="shared" si="45"/>
        <v>1</v>
      </c>
      <c r="AE64" s="60">
        <f t="shared" si="46"/>
        <v>1</v>
      </c>
      <c r="AF64" s="60">
        <f t="shared" si="47"/>
        <v>1</v>
      </c>
      <c r="AG64" s="61" t="str">
        <f>VLOOKUP($B64&amp;"-"&amp;$F64,'dataset cleaned'!$A:$BK,$H$2-2+AG$2*3,FALSE())</f>
        <v>Regularly inform customers about security best practices</v>
      </c>
      <c r="AH64" s="61" t="s">
        <v>1204</v>
      </c>
      <c r="AI64" s="60">
        <f>IF(ISNUMBER(SEARCH(IF($D64="Tabular",VLOOKUP($G64&amp;"-"&amp;AG$3&amp;"-"&amp;AI$2,'Compr. Q. - Online Banking'!$C:$I,7,FALSE()),VLOOKUP($G64&amp;"-"&amp;AG$3&amp;"-"&amp;AI$2,'Compr. Q. - Online Banking'!$C:$I,5,FALSE())), AG64)),1,0)</f>
        <v>1</v>
      </c>
      <c r="AJ64" s="60">
        <f>IF(ISNUMBER(SEARCH(IF($D64="Tabular",VLOOKUP($G64&amp;"-"&amp;AG$3&amp;"-"&amp;AJ$2,'Compr. Q. - Online Banking'!$C:$I,7,FALSE()),VLOOKUP($G64&amp;"-"&amp;AG$3&amp;"-"&amp;AJ$2,'Compr. Q. - Online Banking'!$C:$I,5,FALSE())), AG64)),1,0)</f>
        <v>0</v>
      </c>
      <c r="AK64" s="60">
        <f>IF(ISNUMBER(SEARCH(IF($D64="Tabular",VLOOKUP($G64&amp;"-"&amp;AG$3&amp;"-"&amp;AK$2,'Compr. Q. - Online Banking'!$C:$I,7,FALSE()),VLOOKUP($G64&amp;"-"&amp;AG$3&amp;"-"&amp;AK$2,'Compr. Q. - Online Banking'!$C:$I,5,FALSE())), AG64)),1,0)</f>
        <v>0</v>
      </c>
      <c r="AL64" s="60">
        <f>IF(ISNUMBER(SEARCH(IF($D64="Tabular",VLOOKUP($G64&amp;"-"&amp;AG$3&amp;"-"&amp;AL$2,'Compr. Q. - Online Banking'!$C:$I,7,FALSE()),VLOOKUP($G64&amp;"-"&amp;AG$3&amp;"-"&amp;AL$2,'Compr. Q. - Online Banking'!$C:$I,5,FALSE())), AG64)),1,0)</f>
        <v>0</v>
      </c>
      <c r="AM64" s="60">
        <f t="shared" si="48"/>
        <v>1</v>
      </c>
      <c r="AN64" s="60">
        <f t="shared" si="49"/>
        <v>1</v>
      </c>
      <c r="AO64" s="60">
        <f>IF($D64="Tabular",VLOOKUP($G64&amp;"-"&amp;AG$3&amp;"-"&amp;"1",'Compr. Q. - Online Banking'!$C:$K,9,FALSE()),VLOOKUP($G64&amp;"-"&amp;AG$3&amp;"-"&amp;"1",'Compr. Q. - Online Banking'!$C:$K,8,FALSE()))</f>
        <v>3</v>
      </c>
      <c r="AP64" s="60">
        <f t="shared" si="50"/>
        <v>1</v>
      </c>
      <c r="AQ64" s="60">
        <f t="shared" si="51"/>
        <v>0.33333333333333331</v>
      </c>
      <c r="AR64" s="60">
        <f t="shared" si="52"/>
        <v>0.5</v>
      </c>
      <c r="AS64" s="60" t="str">
        <f>VLOOKUP($B64&amp;"-"&amp;$F64,'dataset cleaned'!$A:$BK,$H$2-2+AS$2*3,FALSE())</f>
        <v>Severe</v>
      </c>
      <c r="AT64" s="60"/>
      <c r="AU64" s="60">
        <f>IF(ISNUMBER(SEARCH(IF($D64="Tabular",VLOOKUP($G64&amp;"-"&amp;AS$3&amp;"-"&amp;AU$2,'Compr. Q. - Online Banking'!$C:$I,7,FALSE()),VLOOKUP($G64&amp;"-"&amp;AS$3&amp;"-"&amp;AU$2,'Compr. Q. - Online Banking'!$C:$I,5,FALSE())), AS64)),1,0)</f>
        <v>1</v>
      </c>
      <c r="AV64" s="60">
        <f>IF(ISNUMBER(SEARCH(IF($D64="Tabular",VLOOKUP($G64&amp;"-"&amp;AS$3&amp;"-"&amp;AV$2,'Compr. Q. - Online Banking'!$C:$I,7,FALSE()),VLOOKUP($G64&amp;"-"&amp;AS$3&amp;"-"&amp;AV$2,'Compr. Q. - Online Banking'!$C:$I,5,FALSE())), AS64)),1,0)</f>
        <v>0</v>
      </c>
      <c r="AW64" s="60">
        <f>IF(ISNUMBER(SEARCH(IF($D64="Tabular",VLOOKUP($G64&amp;"-"&amp;AS$3&amp;"-"&amp;AW$2,'Compr. Q. - Online Banking'!$C:$I,7,FALSE()),VLOOKUP($G64&amp;"-"&amp;AS$3&amp;"-"&amp;AW$2,'Compr. Q. - Online Banking'!$C:$I,5,FALSE())), AS64)),1,0)</f>
        <v>0</v>
      </c>
      <c r="AX64" s="60">
        <f>IF(ISNUMBER(SEARCH(IF($D64="Tabular",VLOOKUP($G64&amp;"-"&amp;AS$3&amp;"-"&amp;AX$2,'Compr. Q. - Online Banking'!$C:$I,7,FALSE()),VLOOKUP($G64&amp;"-"&amp;AS$3&amp;"-"&amp;AX$2,'Compr. Q. - Online Banking'!$C:$I,5,FALSE())), AS64)),1,0)</f>
        <v>0</v>
      </c>
      <c r="AY64" s="60">
        <f t="shared" si="53"/>
        <v>1</v>
      </c>
      <c r="AZ64" s="60">
        <f t="shared" si="54"/>
        <v>1</v>
      </c>
      <c r="BA64" s="60">
        <f>IF($D64="Tabular",VLOOKUP($G64&amp;"-"&amp;AS$3&amp;"-"&amp;"1",'Compr. Q. - Online Banking'!$C:$K,9,FALSE()),VLOOKUP($G64&amp;"-"&amp;AS$3&amp;"-"&amp;"1",'Compr. Q. - Online Banking'!$C:$K,8,FALSE()))</f>
        <v>1</v>
      </c>
      <c r="BB64" s="60">
        <f t="shared" si="55"/>
        <v>1</v>
      </c>
      <c r="BC64" s="60">
        <f t="shared" si="56"/>
        <v>1</v>
      </c>
      <c r="BD64" s="60">
        <f t="shared" si="57"/>
        <v>1</v>
      </c>
      <c r="BE64" s="61" t="str">
        <f>VLOOKUP($B64&amp;"-"&amp;$F64,'dataset cleaned'!$A:$BK,$H$2-2+BE$2*3,FALSE())</f>
        <v>Online banking service goes down,Unauthorized transaction via Poste App</v>
      </c>
      <c r="BF64" s="61" t="s">
        <v>1144</v>
      </c>
      <c r="BG64" s="60">
        <f>IF(ISNUMBER(SEARCH(IF($D64="Tabular",VLOOKUP($G64&amp;"-"&amp;BE$3&amp;"-"&amp;BG$2,'Compr. Q. - Online Banking'!$C:$I,7,FALSE()),VLOOKUP($G64&amp;"-"&amp;BE$3&amp;"-"&amp;BG$2,'Compr. Q. - Online Banking'!$C:$I,5,FALSE())), BE64)),1,0)</f>
        <v>0</v>
      </c>
      <c r="BH64" s="60">
        <f>IF(ISNUMBER(SEARCH(IF($D64="Tabular",VLOOKUP($G64&amp;"-"&amp;BE$3&amp;"-"&amp;BH$2,'Compr. Q. - Online Banking'!$C:$I,7,FALSE()),VLOOKUP($G64&amp;"-"&amp;BE$3&amp;"-"&amp;BH$2,'Compr. Q. - Online Banking'!$C:$I,5,FALSE())), BE64)),1,0)</f>
        <v>1</v>
      </c>
      <c r="BI64" s="60">
        <f>IF(ISNUMBER(SEARCH(IF($D64="Tabular",VLOOKUP($G64&amp;"-"&amp;BE$3&amp;"-"&amp;BI$2,'Compr. Q. - Online Banking'!$C:$I,7,FALSE()),VLOOKUP($G64&amp;"-"&amp;BE$3&amp;"-"&amp;BI$2,'Compr. Q. - Online Banking'!$C:$I,5,FALSE())), BE64)),1,0)</f>
        <v>0</v>
      </c>
      <c r="BJ64" s="60">
        <f>IF(ISNUMBER(SEARCH(IF($D64="Tabular",VLOOKUP($G64&amp;"-"&amp;BE$3&amp;"-"&amp;BJ$2,'Compr. Q. - Online Banking'!$C:$I,7,FALSE()),VLOOKUP($G64&amp;"-"&amp;BE$3&amp;"-"&amp;BJ$2,'Compr. Q. - Online Banking'!$C:$I,5,FALSE())), BE64)),1,0)</f>
        <v>0</v>
      </c>
      <c r="BK64" s="60">
        <f t="shared" si="58"/>
        <v>1</v>
      </c>
      <c r="BL64" s="60">
        <f t="shared" si="59"/>
        <v>2</v>
      </c>
      <c r="BM64" s="60">
        <f>IF($D64="Tabular",VLOOKUP($G64&amp;"-"&amp;BE$3&amp;"-"&amp;"1",'Compr. Q. - Online Banking'!$C:$K,9,FALSE()),VLOOKUP($G64&amp;"-"&amp;BE$3&amp;"-"&amp;"1",'Compr. Q. - Online Banking'!$C:$K,8,FALSE()))</f>
        <v>2</v>
      </c>
      <c r="BN64" s="60">
        <f t="shared" si="60"/>
        <v>0.5</v>
      </c>
      <c r="BO64" s="60">
        <f t="shared" si="61"/>
        <v>0.5</v>
      </c>
      <c r="BP64" s="60">
        <f t="shared" si="62"/>
        <v>0.5</v>
      </c>
      <c r="BQ64" s="61" t="str">
        <f>VLOOKUP($B64&amp;"-"&amp;$F64,'dataset cleaned'!$A:$BK,$H$2-2+BQ$2*3,FALSE())</f>
        <v>Minor</v>
      </c>
      <c r="BR64" s="60"/>
      <c r="BS64" s="60">
        <f>IF(ISNUMBER(SEARCH(IF($D64="Tabular",VLOOKUP($G64&amp;"-"&amp;BQ$3&amp;"-"&amp;BS$2,'Compr. Q. - Online Banking'!$C:$I,7,FALSE()),VLOOKUP($G64&amp;"-"&amp;BQ$3&amp;"-"&amp;BS$2,'Compr. Q. - Online Banking'!$C:$I,5,FALSE())), BQ64)),1,0)</f>
        <v>1</v>
      </c>
      <c r="BT64" s="60">
        <f>IF(ISNUMBER(SEARCH(IF($D64="Tabular",VLOOKUP($G64&amp;"-"&amp;BQ$3&amp;"-"&amp;BT$2,'Compr. Q. - Online Banking'!$C:$I,7,FALSE()),VLOOKUP($G64&amp;"-"&amp;BQ$3&amp;"-"&amp;BT$2,'Compr. Q. - Online Banking'!$C:$I,5,FALSE())), BQ64)),1,0)</f>
        <v>0</v>
      </c>
      <c r="BU64" s="60">
        <f>IF(ISNUMBER(SEARCH(IF($D64="Tabular",VLOOKUP($G64&amp;"-"&amp;BQ$3&amp;"-"&amp;BU$2,'Compr. Q. - Online Banking'!$C:$I,7,FALSE()),VLOOKUP($G64&amp;"-"&amp;BQ$3&amp;"-"&amp;BU$2,'Compr. Q. - Online Banking'!$C:$I,5,FALSE())), BQ64)),1,0)</f>
        <v>0</v>
      </c>
      <c r="BV64" s="60">
        <f>IF(ISNUMBER(SEARCH(IF($D64="Tabular",VLOOKUP($G64&amp;"-"&amp;BQ$3&amp;"-"&amp;BV$2,'Compr. Q. - Online Banking'!$C:$I,7,FALSE()),VLOOKUP($G64&amp;"-"&amp;BQ$3&amp;"-"&amp;BV$2,'Compr. Q. - Online Banking'!$C:$I,5,FALSE())), BQ64)),1,0)</f>
        <v>0</v>
      </c>
      <c r="BW64" s="60">
        <f t="shared" si="63"/>
        <v>1</v>
      </c>
      <c r="BX64" s="60">
        <f t="shared" si="64"/>
        <v>1</v>
      </c>
      <c r="BY64" s="60">
        <f>IF($D64="Tabular",VLOOKUP($G64&amp;"-"&amp;BQ$3&amp;"-"&amp;"1",'Compr. Q. - Online Banking'!$C:$K,9,FALSE()),VLOOKUP($G64&amp;"-"&amp;BQ$3&amp;"-"&amp;"1",'Compr. Q. - Online Banking'!$C:$K,8,FALSE()))</f>
        <v>1</v>
      </c>
      <c r="BZ64" s="60">
        <f t="shared" si="65"/>
        <v>1</v>
      </c>
      <c r="CA64" s="60">
        <f t="shared" si="66"/>
        <v>1</v>
      </c>
      <c r="CB64" s="60">
        <f t="shared" si="67"/>
        <v>1</v>
      </c>
    </row>
    <row r="65" spans="1:80" ht="51" x14ac:dyDescent="0.2">
      <c r="A65" s="60" t="str">
        <f t="shared" si="34"/>
        <v>R_eQIieo7RrHt7fQ5-P2</v>
      </c>
      <c r="B65" s="60" t="s">
        <v>1107</v>
      </c>
      <c r="C65" s="60" t="str">
        <f>VLOOKUP($B65,'raw data'!$A:$JI,268,FALSE())</f>
        <v>UML-G2</v>
      </c>
      <c r="D65" s="60" t="str">
        <f t="shared" si="35"/>
        <v>UML</v>
      </c>
      <c r="E65" s="60" t="str">
        <f t="shared" si="36"/>
        <v>G2</v>
      </c>
      <c r="F65" s="60" t="s">
        <v>536</v>
      </c>
      <c r="G65" s="60" t="str">
        <f t="shared" si="37"/>
        <v>G1</v>
      </c>
      <c r="H65" s="62">
        <f>VLOOKUP($B65&amp;"-"&amp;$F65,'dataset cleaned'!$A:$BK,H$2,FALSE())/60</f>
        <v>6.985033333333333</v>
      </c>
      <c r="I65" s="61" t="str">
        <f>VLOOKUP($B65&amp;"-"&amp;$F65,'dataset cleaned'!$A:$BK,$H$2-2+I$2*3,FALSE())</f>
        <v>Minor</v>
      </c>
      <c r="J65" s="60"/>
      <c r="K65" s="60">
        <f>IF(ISNUMBER(SEARCH(IF($D65="Tabular",VLOOKUP($G65&amp;"-"&amp;I$3&amp;"-"&amp;K$2,'Compr. Q. - Online Banking'!$C:$I,7,FALSE()),VLOOKUP($G65&amp;"-"&amp;I$3&amp;"-"&amp;K$2,'Compr. Q. - Online Banking'!$C:$I,5,FALSE())), I65)),1,0)</f>
        <v>1</v>
      </c>
      <c r="L65" s="60">
        <f>IF(ISNUMBER(SEARCH(IF($D65="Tabular",VLOOKUP($G65&amp;"-"&amp;I$3&amp;"-"&amp;L$2,'Compr. Q. - Online Banking'!$C:$I,7,FALSE()),VLOOKUP($G65&amp;"-"&amp;I$3&amp;"-"&amp;L$2,'Compr. Q. - Online Banking'!$C:$I,5,FALSE())), I65)),1,0)</f>
        <v>0</v>
      </c>
      <c r="M65" s="60">
        <f>IF(ISNUMBER(SEARCH(IF($D65="Tabular",VLOOKUP($G65&amp;"-"&amp;I$3&amp;"-"&amp;M$2,'Compr. Q. - Online Banking'!$C:$I,7,FALSE()),VLOOKUP($G65&amp;"-"&amp;I$3&amp;"-"&amp;M$2,'Compr. Q. - Online Banking'!$C:$I,5,FALSE())), I65)),1,0)</f>
        <v>0</v>
      </c>
      <c r="N65" s="60">
        <f>IF(ISNUMBER(SEARCH(IF($D65="Tabular",VLOOKUP($G65&amp;"-"&amp;I$3&amp;"-"&amp;N$2,'Compr. Q. - Online Banking'!$C:$I,7,FALSE()),VLOOKUP($G65&amp;"-"&amp;I$3&amp;"-"&amp;N$2,'Compr. Q. - Online Banking'!$C:$I,5,FALSE())), I65)),1,0)</f>
        <v>0</v>
      </c>
      <c r="O65" s="60">
        <f t="shared" si="38"/>
        <v>1</v>
      </c>
      <c r="P65" s="60">
        <f t="shared" si="39"/>
        <v>1</v>
      </c>
      <c r="Q65" s="60">
        <f>IF($D65="Tabular",VLOOKUP($G65&amp;"-"&amp;I$3&amp;"-"&amp;"1",'Compr. Q. - Online Banking'!$C:$K,9,FALSE()),VLOOKUP($G65&amp;"-"&amp;I$3&amp;"-"&amp;"1",'Compr. Q. - Online Banking'!$C:$K,8,FALSE()))</f>
        <v>1</v>
      </c>
      <c r="R65" s="60">
        <f t="shared" si="40"/>
        <v>1</v>
      </c>
      <c r="S65" s="60">
        <f t="shared" si="41"/>
        <v>1</v>
      </c>
      <c r="T65" s="60">
        <f t="shared" si="42"/>
        <v>1</v>
      </c>
      <c r="U65" s="60" t="str">
        <f>VLOOKUP($B65&amp;"-"&amp;$F65,'dataset cleaned'!$A:$BK,$H$2-2+U$2*3,FALSE())</f>
        <v>Online banking service goes down</v>
      </c>
      <c r="V65" s="60" t="s">
        <v>1129</v>
      </c>
      <c r="W65" s="60">
        <f>IF(ISNUMBER(SEARCH(IF($D65="Tabular",VLOOKUP($G65&amp;"-"&amp;U$3&amp;"-"&amp;W$2,'Compr. Q. - Online Banking'!$C:$I,7,FALSE()),VLOOKUP($G65&amp;"-"&amp;U$3&amp;"-"&amp;W$2,'Compr. Q. - Online Banking'!$C:$I,5,FALSE())), U65)),1,0)</f>
        <v>0</v>
      </c>
      <c r="X65" s="60">
        <f>IF(ISNUMBER(SEARCH(IF($D65="Tabular",VLOOKUP($G65&amp;"-"&amp;U$3&amp;"-"&amp;X$2,'Compr. Q. - Online Banking'!$C:$I,7,FALSE()),VLOOKUP($G65&amp;"-"&amp;U$3&amp;"-"&amp;X$2,'Compr. Q. - Online Banking'!$C:$I,5,FALSE())), U65)),1,0)</f>
        <v>0</v>
      </c>
      <c r="Y65" s="60">
        <f>IF(ISNUMBER(SEARCH(IF($D65="Tabular",VLOOKUP($G65&amp;"-"&amp;U$3&amp;"-"&amp;Y$2,'Compr. Q. - Online Banking'!$C:$I,7,FALSE()),VLOOKUP($G65&amp;"-"&amp;U$3&amp;"-"&amp;Y$2,'Compr. Q. - Online Banking'!$C:$I,5,FALSE())), U65)),1,0)</f>
        <v>0</v>
      </c>
      <c r="Z65" s="60">
        <f>IF(ISNUMBER(SEARCH(IF($D65="Tabular",VLOOKUP($G65&amp;"-"&amp;U$3&amp;"-"&amp;Z$2,'Compr. Q. - Online Banking'!$C:$I,7,FALSE()),VLOOKUP($G65&amp;"-"&amp;U$3&amp;"-"&amp;Z$2,'Compr. Q. - Online Banking'!$C:$I,5,FALSE())), U65)),1,0)</f>
        <v>0</v>
      </c>
      <c r="AA65" s="60">
        <f t="shared" si="43"/>
        <v>0</v>
      </c>
      <c r="AB65" s="60">
        <f t="shared" si="44"/>
        <v>1</v>
      </c>
      <c r="AC65" s="60">
        <f>IF($D65="Tabular",VLOOKUP($G65&amp;"-"&amp;U$3&amp;"-"&amp;"1",'Compr. Q. - Online Banking'!$C:$K,9,FALSE()),VLOOKUP($G65&amp;"-"&amp;U$3&amp;"-"&amp;"1",'Compr. Q. - Online Banking'!$C:$K,8,FALSE()))</f>
        <v>2</v>
      </c>
      <c r="AD65" s="60">
        <f t="shared" si="45"/>
        <v>0</v>
      </c>
      <c r="AE65" s="60">
        <f t="shared" si="46"/>
        <v>0</v>
      </c>
      <c r="AF65" s="60">
        <f t="shared" si="47"/>
        <v>0</v>
      </c>
      <c r="AG65" s="61" t="str">
        <f>VLOOKUP($B65&amp;"-"&amp;$F65,'dataset cleaned'!$A:$BK,$H$2-2+AG$2*3,FALSE())</f>
        <v>Regularly inform customers about security best practices,Strengthen authentication of transaction in web application</v>
      </c>
      <c r="AH65" s="60" t="s">
        <v>1204</v>
      </c>
      <c r="AI65" s="60">
        <f>IF(ISNUMBER(SEARCH(IF($D65="Tabular",VLOOKUP($G65&amp;"-"&amp;AG$3&amp;"-"&amp;AI$2,'Compr. Q. - Online Banking'!$C:$I,7,FALSE()),VLOOKUP($G65&amp;"-"&amp;AG$3&amp;"-"&amp;AI$2,'Compr. Q. - Online Banking'!$C:$I,5,FALSE())), AG65)),1,0)</f>
        <v>1</v>
      </c>
      <c r="AJ65" s="60">
        <f>IF(ISNUMBER(SEARCH(IF($D65="Tabular",VLOOKUP($G65&amp;"-"&amp;AG$3&amp;"-"&amp;AJ$2,'Compr. Q. - Online Banking'!$C:$I,7,FALSE()),VLOOKUP($G65&amp;"-"&amp;AG$3&amp;"-"&amp;AJ$2,'Compr. Q. - Online Banking'!$C:$I,5,FALSE())), AG65)),1,0)</f>
        <v>1</v>
      </c>
      <c r="AK65" s="60">
        <f>IF(ISNUMBER(SEARCH(IF($D65="Tabular",VLOOKUP($G65&amp;"-"&amp;AG$3&amp;"-"&amp;AK$2,'Compr. Q. - Online Banking'!$C:$I,7,FALSE()),VLOOKUP($G65&amp;"-"&amp;AG$3&amp;"-"&amp;AK$2,'Compr. Q. - Online Banking'!$C:$I,5,FALSE())), AG65)),1,0)</f>
        <v>0</v>
      </c>
      <c r="AL65" s="60">
        <f>IF(ISNUMBER(SEARCH(IF($D65="Tabular",VLOOKUP($G65&amp;"-"&amp;AG$3&amp;"-"&amp;AL$2,'Compr. Q. - Online Banking'!$C:$I,7,FALSE()),VLOOKUP($G65&amp;"-"&amp;AG$3&amp;"-"&amp;AL$2,'Compr. Q. - Online Banking'!$C:$I,5,FALSE())), AG65)),1,0)</f>
        <v>0</v>
      </c>
      <c r="AM65" s="60">
        <f t="shared" si="48"/>
        <v>2</v>
      </c>
      <c r="AN65" s="60">
        <f t="shared" si="49"/>
        <v>2</v>
      </c>
      <c r="AO65" s="60">
        <f>IF($D65="Tabular",VLOOKUP($G65&amp;"-"&amp;AG$3&amp;"-"&amp;"1",'Compr. Q. - Online Banking'!$C:$K,9,FALSE()),VLOOKUP($G65&amp;"-"&amp;AG$3&amp;"-"&amp;"1",'Compr. Q. - Online Banking'!$C:$K,8,FALSE()))</f>
        <v>3</v>
      </c>
      <c r="AP65" s="60">
        <f t="shared" si="50"/>
        <v>1</v>
      </c>
      <c r="AQ65" s="60">
        <f t="shared" si="51"/>
        <v>0.66666666666666663</v>
      </c>
      <c r="AR65" s="60">
        <f t="shared" si="52"/>
        <v>0.8</v>
      </c>
      <c r="AS65" s="60" t="str">
        <f>VLOOKUP($B65&amp;"-"&amp;$F65,'dataset cleaned'!$A:$BK,$H$2-2+AS$2*3,FALSE())</f>
        <v>Severe</v>
      </c>
      <c r="AT65" s="60"/>
      <c r="AU65" s="60">
        <f>IF(ISNUMBER(SEARCH(IF($D65="Tabular",VLOOKUP($G65&amp;"-"&amp;AS$3&amp;"-"&amp;AU$2,'Compr. Q. - Online Banking'!$C:$I,7,FALSE()),VLOOKUP($G65&amp;"-"&amp;AS$3&amp;"-"&amp;AU$2,'Compr. Q. - Online Banking'!$C:$I,5,FALSE())), AS65)),1,0)</f>
        <v>1</v>
      </c>
      <c r="AV65" s="60">
        <f>IF(ISNUMBER(SEARCH(IF($D65="Tabular",VLOOKUP($G65&amp;"-"&amp;AS$3&amp;"-"&amp;AV$2,'Compr. Q. - Online Banking'!$C:$I,7,FALSE()),VLOOKUP($G65&amp;"-"&amp;AS$3&amp;"-"&amp;AV$2,'Compr. Q. - Online Banking'!$C:$I,5,FALSE())), AS65)),1,0)</f>
        <v>0</v>
      </c>
      <c r="AW65" s="60">
        <f>IF(ISNUMBER(SEARCH(IF($D65="Tabular",VLOOKUP($G65&amp;"-"&amp;AS$3&amp;"-"&amp;AW$2,'Compr. Q. - Online Banking'!$C:$I,7,FALSE()),VLOOKUP($G65&amp;"-"&amp;AS$3&amp;"-"&amp;AW$2,'Compr. Q. - Online Banking'!$C:$I,5,FALSE())), AS65)),1,0)</f>
        <v>0</v>
      </c>
      <c r="AX65" s="60">
        <f>IF(ISNUMBER(SEARCH(IF($D65="Tabular",VLOOKUP($G65&amp;"-"&amp;AS$3&amp;"-"&amp;AX$2,'Compr. Q. - Online Banking'!$C:$I,7,FALSE()),VLOOKUP($G65&amp;"-"&amp;AS$3&amp;"-"&amp;AX$2,'Compr. Q. - Online Banking'!$C:$I,5,FALSE())), AS65)),1,0)</f>
        <v>0</v>
      </c>
      <c r="AY65" s="60">
        <f t="shared" si="53"/>
        <v>1</v>
      </c>
      <c r="AZ65" s="60">
        <f t="shared" si="54"/>
        <v>1</v>
      </c>
      <c r="BA65" s="60">
        <f>IF($D65="Tabular",VLOOKUP($G65&amp;"-"&amp;AS$3&amp;"-"&amp;"1",'Compr. Q. - Online Banking'!$C:$K,9,FALSE()),VLOOKUP($G65&amp;"-"&amp;AS$3&amp;"-"&amp;"1",'Compr. Q. - Online Banking'!$C:$K,8,FALSE()))</f>
        <v>1</v>
      </c>
      <c r="BB65" s="60">
        <f t="shared" si="55"/>
        <v>1</v>
      </c>
      <c r="BC65" s="60">
        <f t="shared" si="56"/>
        <v>1</v>
      </c>
      <c r="BD65" s="60">
        <f t="shared" si="57"/>
        <v>1</v>
      </c>
      <c r="BE65" s="60" t="str">
        <f>VLOOKUP($B65&amp;"-"&amp;$F65,'dataset cleaned'!$A:$BK,$H$2-2+BE$2*3,FALSE())</f>
        <v>Online banking service goes down,Unauthorized transaction via web application</v>
      </c>
      <c r="BF65" s="60"/>
      <c r="BG65" s="60">
        <f>IF(ISNUMBER(SEARCH(IF($D65="Tabular",VLOOKUP($G65&amp;"-"&amp;BE$3&amp;"-"&amp;BG$2,'Compr. Q. - Online Banking'!$C:$I,7,FALSE()),VLOOKUP($G65&amp;"-"&amp;BE$3&amp;"-"&amp;BG$2,'Compr. Q. - Online Banking'!$C:$I,5,FALSE())), BE65)),1,0)</f>
        <v>1</v>
      </c>
      <c r="BH65" s="60">
        <f>IF(ISNUMBER(SEARCH(IF($D65="Tabular",VLOOKUP($G65&amp;"-"&amp;BE$3&amp;"-"&amp;BH$2,'Compr. Q. - Online Banking'!$C:$I,7,FALSE()),VLOOKUP($G65&amp;"-"&amp;BE$3&amp;"-"&amp;BH$2,'Compr. Q. - Online Banking'!$C:$I,5,FALSE())), BE65)),1,0)</f>
        <v>1</v>
      </c>
      <c r="BI65" s="60">
        <f>IF(ISNUMBER(SEARCH(IF($D65="Tabular",VLOOKUP($G65&amp;"-"&amp;BE$3&amp;"-"&amp;BI$2,'Compr. Q. - Online Banking'!$C:$I,7,FALSE()),VLOOKUP($G65&amp;"-"&amp;BE$3&amp;"-"&amp;BI$2,'Compr. Q. - Online Banking'!$C:$I,5,FALSE())), BE65)),1,0)</f>
        <v>0</v>
      </c>
      <c r="BJ65" s="60">
        <f>IF(ISNUMBER(SEARCH(IF($D65="Tabular",VLOOKUP($G65&amp;"-"&amp;BE$3&amp;"-"&amp;BJ$2,'Compr. Q. - Online Banking'!$C:$I,7,FALSE()),VLOOKUP($G65&amp;"-"&amp;BE$3&amp;"-"&amp;BJ$2,'Compr. Q. - Online Banking'!$C:$I,5,FALSE())), BE65)),1,0)</f>
        <v>0</v>
      </c>
      <c r="BK65" s="60">
        <f t="shared" si="58"/>
        <v>2</v>
      </c>
      <c r="BL65" s="60">
        <f t="shared" si="59"/>
        <v>2</v>
      </c>
      <c r="BM65" s="60">
        <f>IF($D65="Tabular",VLOOKUP($G65&amp;"-"&amp;BE$3&amp;"-"&amp;"1",'Compr. Q. - Online Banking'!$C:$K,9,FALSE()),VLOOKUP($G65&amp;"-"&amp;BE$3&amp;"-"&amp;"1",'Compr. Q. - Online Banking'!$C:$K,8,FALSE()))</f>
        <v>2</v>
      </c>
      <c r="BN65" s="60">
        <f t="shared" si="60"/>
        <v>1</v>
      </c>
      <c r="BO65" s="60">
        <f t="shared" si="61"/>
        <v>1</v>
      </c>
      <c r="BP65" s="60">
        <f t="shared" si="62"/>
        <v>1</v>
      </c>
      <c r="BQ65" s="61" t="str">
        <f>VLOOKUP($B65&amp;"-"&amp;$F65,'dataset cleaned'!$A:$BK,$H$2-2+BQ$2*3,FALSE())</f>
        <v>Severe</v>
      </c>
      <c r="BR65" s="60" t="s">
        <v>1134</v>
      </c>
      <c r="BS65" s="60">
        <f>IF(ISNUMBER(SEARCH(IF($D65="Tabular",VLOOKUP($G65&amp;"-"&amp;BQ$3&amp;"-"&amp;BS$2,'Compr. Q. - Online Banking'!$C:$I,7,FALSE()),VLOOKUP($G65&amp;"-"&amp;BQ$3&amp;"-"&amp;BS$2,'Compr. Q. - Online Banking'!$C:$I,5,FALSE())), BQ65)),1,0)</f>
        <v>0</v>
      </c>
      <c r="BT65" s="60">
        <f>IF(ISNUMBER(SEARCH(IF($D65="Tabular",VLOOKUP($G65&amp;"-"&amp;BQ$3&amp;"-"&amp;BT$2,'Compr. Q. - Online Banking'!$C:$I,7,FALSE()),VLOOKUP($G65&amp;"-"&amp;BQ$3&amp;"-"&amp;BT$2,'Compr. Q. - Online Banking'!$C:$I,5,FALSE())), BQ65)),1,0)</f>
        <v>0</v>
      </c>
      <c r="BU65" s="60">
        <f>IF(ISNUMBER(SEARCH(IF($D65="Tabular",VLOOKUP($G65&amp;"-"&amp;BQ$3&amp;"-"&amp;BU$2,'Compr. Q. - Online Banking'!$C:$I,7,FALSE()),VLOOKUP($G65&amp;"-"&amp;BQ$3&amp;"-"&amp;BU$2,'Compr. Q. - Online Banking'!$C:$I,5,FALSE())), BQ65)),1,0)</f>
        <v>0</v>
      </c>
      <c r="BV65" s="60">
        <f>IF(ISNUMBER(SEARCH(IF($D65="Tabular",VLOOKUP($G65&amp;"-"&amp;BQ$3&amp;"-"&amp;BV$2,'Compr. Q. - Online Banking'!$C:$I,7,FALSE()),VLOOKUP($G65&amp;"-"&amp;BQ$3&amp;"-"&amp;BV$2,'Compr. Q. - Online Banking'!$C:$I,5,FALSE())), BQ65)),1,0)</f>
        <v>0</v>
      </c>
      <c r="BW65" s="60">
        <f t="shared" si="63"/>
        <v>0</v>
      </c>
      <c r="BX65" s="60">
        <f t="shared" si="64"/>
        <v>1</v>
      </c>
      <c r="BY65" s="60">
        <f>IF($D65="Tabular",VLOOKUP($G65&amp;"-"&amp;BQ$3&amp;"-"&amp;"1",'Compr. Q. - Online Banking'!$C:$K,9,FALSE()),VLOOKUP($G65&amp;"-"&amp;BQ$3&amp;"-"&amp;"1",'Compr. Q. - Online Banking'!$C:$K,8,FALSE()))</f>
        <v>1</v>
      </c>
      <c r="BZ65" s="60">
        <f t="shared" si="65"/>
        <v>0</v>
      </c>
      <c r="CA65" s="60">
        <f t="shared" si="66"/>
        <v>0</v>
      </c>
      <c r="CB65" s="60">
        <f t="shared" si="67"/>
        <v>0</v>
      </c>
    </row>
    <row r="66" spans="1:80" ht="68" x14ac:dyDescent="0.2">
      <c r="A66" s="60" t="str">
        <f t="shared" si="34"/>
        <v>R_3G9XXzSUjxdo3u1-P2</v>
      </c>
      <c r="B66" s="60" t="s">
        <v>1079</v>
      </c>
      <c r="C66" s="60" t="str">
        <f>VLOOKUP($B66,'raw data'!$A:$JI,268,FALSE())</f>
        <v>UML-G2</v>
      </c>
      <c r="D66" s="60" t="str">
        <f t="shared" si="35"/>
        <v>UML</v>
      </c>
      <c r="E66" s="60" t="str">
        <f t="shared" si="36"/>
        <v>G2</v>
      </c>
      <c r="F66" s="60" t="s">
        <v>536</v>
      </c>
      <c r="G66" s="60" t="str">
        <f t="shared" si="37"/>
        <v>G1</v>
      </c>
      <c r="H66" s="62">
        <f>VLOOKUP($B66&amp;"-"&amp;$F66,'dataset cleaned'!$A:$BK,H$2,FALSE())/60</f>
        <v>7.8427499999999997</v>
      </c>
      <c r="I66" s="61" t="str">
        <f>VLOOKUP($B66&amp;"-"&amp;$F66,'dataset cleaned'!$A:$BK,$H$2-2+I$2*3,FALSE())</f>
        <v>Minor</v>
      </c>
      <c r="J66" s="60"/>
      <c r="K66" s="60">
        <f>IF(ISNUMBER(SEARCH(IF($D66="Tabular",VLOOKUP($G66&amp;"-"&amp;I$3&amp;"-"&amp;K$2,'Compr. Q. - Online Banking'!$C:$I,7,FALSE()),VLOOKUP($G66&amp;"-"&amp;I$3&amp;"-"&amp;K$2,'Compr. Q. - Online Banking'!$C:$I,5,FALSE())), I66)),1,0)</f>
        <v>1</v>
      </c>
      <c r="L66" s="60">
        <f>IF(ISNUMBER(SEARCH(IF($D66="Tabular",VLOOKUP($G66&amp;"-"&amp;I$3&amp;"-"&amp;L$2,'Compr. Q. - Online Banking'!$C:$I,7,FALSE()),VLOOKUP($G66&amp;"-"&amp;I$3&amp;"-"&amp;L$2,'Compr. Q. - Online Banking'!$C:$I,5,FALSE())), I66)),1,0)</f>
        <v>0</v>
      </c>
      <c r="M66" s="60">
        <f>IF(ISNUMBER(SEARCH(IF($D66="Tabular",VLOOKUP($G66&amp;"-"&amp;I$3&amp;"-"&amp;M$2,'Compr. Q. - Online Banking'!$C:$I,7,FALSE()),VLOOKUP($G66&amp;"-"&amp;I$3&amp;"-"&amp;M$2,'Compr. Q. - Online Banking'!$C:$I,5,FALSE())), I66)),1,0)</f>
        <v>0</v>
      </c>
      <c r="N66" s="60">
        <f>IF(ISNUMBER(SEARCH(IF($D66="Tabular",VLOOKUP($G66&amp;"-"&amp;I$3&amp;"-"&amp;N$2,'Compr. Q. - Online Banking'!$C:$I,7,FALSE()),VLOOKUP($G66&amp;"-"&amp;I$3&amp;"-"&amp;N$2,'Compr. Q. - Online Banking'!$C:$I,5,FALSE())), I66)),1,0)</f>
        <v>0</v>
      </c>
      <c r="O66" s="60">
        <f t="shared" si="38"/>
        <v>1</v>
      </c>
      <c r="P66" s="60">
        <f t="shared" si="39"/>
        <v>1</v>
      </c>
      <c r="Q66" s="60">
        <f>IF($D66="Tabular",VLOOKUP($G66&amp;"-"&amp;I$3&amp;"-"&amp;"1",'Compr. Q. - Online Banking'!$C:$K,9,FALSE()),VLOOKUP($G66&amp;"-"&amp;I$3&amp;"-"&amp;"1",'Compr. Q. - Online Banking'!$C:$K,8,FALSE()))</f>
        <v>1</v>
      </c>
      <c r="R66" s="60">
        <f t="shared" si="40"/>
        <v>1</v>
      </c>
      <c r="S66" s="60">
        <f t="shared" si="41"/>
        <v>1</v>
      </c>
      <c r="T66" s="60">
        <f t="shared" si="42"/>
        <v>1</v>
      </c>
      <c r="U66" s="61" t="str">
        <f>VLOOKUP($B66&amp;"-"&amp;$F66,'dataset cleaned'!$A:$BK,$H$2-2+U$2*3,FALSE())</f>
        <v>Availability of service,Confidentiality of customer data,Integrity of account data,User authenticity</v>
      </c>
      <c r="V66" s="60"/>
      <c r="W66" s="60">
        <f>IF(ISNUMBER(SEARCH(IF($D66="Tabular",VLOOKUP($G66&amp;"-"&amp;U$3&amp;"-"&amp;W$2,'Compr. Q. - Online Banking'!$C:$I,7,FALSE()),VLOOKUP($G66&amp;"-"&amp;U$3&amp;"-"&amp;W$2,'Compr. Q. - Online Banking'!$C:$I,5,FALSE())), U66)),1,0)</f>
        <v>1</v>
      </c>
      <c r="X66" s="60">
        <f>IF(ISNUMBER(SEARCH(IF($D66="Tabular",VLOOKUP($G66&amp;"-"&amp;U$3&amp;"-"&amp;X$2,'Compr. Q. - Online Banking'!$C:$I,7,FALSE()),VLOOKUP($G66&amp;"-"&amp;U$3&amp;"-"&amp;X$2,'Compr. Q. - Online Banking'!$C:$I,5,FALSE())), U66)),1,0)</f>
        <v>1</v>
      </c>
      <c r="Y66" s="60">
        <f>IF(ISNUMBER(SEARCH(IF($D66="Tabular",VLOOKUP($G66&amp;"-"&amp;U$3&amp;"-"&amp;Y$2,'Compr. Q. - Online Banking'!$C:$I,7,FALSE()),VLOOKUP($G66&amp;"-"&amp;U$3&amp;"-"&amp;Y$2,'Compr. Q. - Online Banking'!$C:$I,5,FALSE())), U66)),1,0)</f>
        <v>0</v>
      </c>
      <c r="Z66" s="60">
        <f>IF(ISNUMBER(SEARCH(IF($D66="Tabular",VLOOKUP($G66&amp;"-"&amp;U$3&amp;"-"&amp;Z$2,'Compr. Q. - Online Banking'!$C:$I,7,FALSE()),VLOOKUP($G66&amp;"-"&amp;U$3&amp;"-"&amp;Z$2,'Compr. Q. - Online Banking'!$C:$I,5,FALSE())), U66)),1,0)</f>
        <v>0</v>
      </c>
      <c r="AA66" s="60">
        <f t="shared" si="43"/>
        <v>2</v>
      </c>
      <c r="AB66" s="60">
        <f t="shared" si="44"/>
        <v>4</v>
      </c>
      <c r="AC66" s="60">
        <f>IF($D66="Tabular",VLOOKUP($G66&amp;"-"&amp;U$3&amp;"-"&amp;"1",'Compr. Q. - Online Banking'!$C:$K,9,FALSE()),VLOOKUP($G66&amp;"-"&amp;U$3&amp;"-"&amp;"1",'Compr. Q. - Online Banking'!$C:$K,8,FALSE()))</f>
        <v>2</v>
      </c>
      <c r="AD66" s="60">
        <f t="shared" si="45"/>
        <v>0.5</v>
      </c>
      <c r="AE66" s="60">
        <f t="shared" si="46"/>
        <v>1</v>
      </c>
      <c r="AF66" s="60">
        <f t="shared" si="47"/>
        <v>0.66666666666666663</v>
      </c>
      <c r="AG66" s="61" t="str">
        <f>VLOOKUP($B66&amp;"-"&amp;$F66,'dataset cleaned'!$A:$BK,$H$2-2+AG$2*3,FALSE())</f>
        <v>Regularly inform customers about security best practices,Strengthen verification and validation procedures</v>
      </c>
      <c r="AH66" s="60" t="s">
        <v>1141</v>
      </c>
      <c r="AI66" s="60">
        <f>IF(ISNUMBER(SEARCH(IF($D66="Tabular",VLOOKUP($G66&amp;"-"&amp;AG$3&amp;"-"&amp;AI$2,'Compr. Q. - Online Banking'!$C:$I,7,FALSE()),VLOOKUP($G66&amp;"-"&amp;AG$3&amp;"-"&amp;AI$2,'Compr. Q. - Online Banking'!$C:$I,5,FALSE())), AG66)),1,0)</f>
        <v>1</v>
      </c>
      <c r="AJ66" s="60">
        <f>IF(ISNUMBER(SEARCH(IF($D66="Tabular",VLOOKUP($G66&amp;"-"&amp;AG$3&amp;"-"&amp;AJ$2,'Compr. Q. - Online Banking'!$C:$I,7,FALSE()),VLOOKUP($G66&amp;"-"&amp;AG$3&amp;"-"&amp;AJ$2,'Compr. Q. - Online Banking'!$C:$I,5,FALSE())), AG66)),1,0)</f>
        <v>0</v>
      </c>
      <c r="AK66" s="60">
        <f>IF(ISNUMBER(SEARCH(IF($D66="Tabular",VLOOKUP($G66&amp;"-"&amp;AG$3&amp;"-"&amp;AK$2,'Compr. Q. - Online Banking'!$C:$I,7,FALSE()),VLOOKUP($G66&amp;"-"&amp;AG$3&amp;"-"&amp;AK$2,'Compr. Q. - Online Banking'!$C:$I,5,FALSE())), AG66)),1,0)</f>
        <v>0</v>
      </c>
      <c r="AL66" s="60">
        <f>IF(ISNUMBER(SEARCH(IF($D66="Tabular",VLOOKUP($G66&amp;"-"&amp;AG$3&amp;"-"&amp;AL$2,'Compr. Q. - Online Banking'!$C:$I,7,FALSE()),VLOOKUP($G66&amp;"-"&amp;AG$3&amp;"-"&amp;AL$2,'Compr. Q. - Online Banking'!$C:$I,5,FALSE())), AG66)),1,0)</f>
        <v>0</v>
      </c>
      <c r="AM66" s="60">
        <f t="shared" si="48"/>
        <v>1</v>
      </c>
      <c r="AN66" s="60">
        <f t="shared" si="49"/>
        <v>2</v>
      </c>
      <c r="AO66" s="60">
        <f>IF($D66="Tabular",VLOOKUP($G66&amp;"-"&amp;AG$3&amp;"-"&amp;"1",'Compr. Q. - Online Banking'!$C:$K,9,FALSE()),VLOOKUP($G66&amp;"-"&amp;AG$3&amp;"-"&amp;"1",'Compr. Q. - Online Banking'!$C:$K,8,FALSE()))</f>
        <v>3</v>
      </c>
      <c r="AP66" s="60">
        <f t="shared" si="50"/>
        <v>0.5</v>
      </c>
      <c r="AQ66" s="60">
        <f t="shared" si="51"/>
        <v>0.33333333333333331</v>
      </c>
      <c r="AR66" s="60">
        <f t="shared" si="52"/>
        <v>0.4</v>
      </c>
      <c r="AS66" s="60" t="str">
        <f>VLOOKUP($B66&amp;"-"&amp;$F66,'dataset cleaned'!$A:$BK,$H$2-2+AS$2*3,FALSE())</f>
        <v>Severe</v>
      </c>
      <c r="AT66" s="60"/>
      <c r="AU66" s="60">
        <f>IF(ISNUMBER(SEARCH(IF($D66="Tabular",VLOOKUP($G66&amp;"-"&amp;AS$3&amp;"-"&amp;AU$2,'Compr. Q. - Online Banking'!$C:$I,7,FALSE()),VLOOKUP($G66&amp;"-"&amp;AS$3&amp;"-"&amp;AU$2,'Compr. Q. - Online Banking'!$C:$I,5,FALSE())), AS66)),1,0)</f>
        <v>1</v>
      </c>
      <c r="AV66" s="60">
        <f>IF(ISNUMBER(SEARCH(IF($D66="Tabular",VLOOKUP($G66&amp;"-"&amp;AS$3&amp;"-"&amp;AV$2,'Compr. Q. - Online Banking'!$C:$I,7,FALSE()),VLOOKUP($G66&amp;"-"&amp;AS$3&amp;"-"&amp;AV$2,'Compr. Q. - Online Banking'!$C:$I,5,FALSE())), AS66)),1,0)</f>
        <v>0</v>
      </c>
      <c r="AW66" s="60">
        <f>IF(ISNUMBER(SEARCH(IF($D66="Tabular",VLOOKUP($G66&amp;"-"&amp;AS$3&amp;"-"&amp;AW$2,'Compr. Q. - Online Banking'!$C:$I,7,FALSE()),VLOOKUP($G66&amp;"-"&amp;AS$3&amp;"-"&amp;AW$2,'Compr. Q. - Online Banking'!$C:$I,5,FALSE())), AS66)),1,0)</f>
        <v>0</v>
      </c>
      <c r="AX66" s="60">
        <f>IF(ISNUMBER(SEARCH(IF($D66="Tabular",VLOOKUP($G66&amp;"-"&amp;AS$3&amp;"-"&amp;AX$2,'Compr. Q. - Online Banking'!$C:$I,7,FALSE()),VLOOKUP($G66&amp;"-"&amp;AS$3&amp;"-"&amp;AX$2,'Compr. Q. - Online Banking'!$C:$I,5,FALSE())), AS66)),1,0)</f>
        <v>0</v>
      </c>
      <c r="AY66" s="60">
        <f t="shared" si="53"/>
        <v>1</v>
      </c>
      <c r="AZ66" s="60">
        <f t="shared" si="54"/>
        <v>1</v>
      </c>
      <c r="BA66" s="60">
        <f>IF($D66="Tabular",VLOOKUP($G66&amp;"-"&amp;AS$3&amp;"-"&amp;"1",'Compr. Q. - Online Banking'!$C:$K,9,FALSE()),VLOOKUP($G66&amp;"-"&amp;AS$3&amp;"-"&amp;"1",'Compr. Q. - Online Banking'!$C:$K,8,FALSE()))</f>
        <v>1</v>
      </c>
      <c r="BB66" s="60">
        <f t="shared" si="55"/>
        <v>1</v>
      </c>
      <c r="BC66" s="60">
        <f t="shared" si="56"/>
        <v>1</v>
      </c>
      <c r="BD66" s="60">
        <f t="shared" si="57"/>
        <v>1</v>
      </c>
      <c r="BE66" s="61" t="str">
        <f>VLOOKUP($B66&amp;"-"&amp;$F66,'dataset cleaned'!$A:$BK,$H$2-2+BE$2*3,FALSE())</f>
        <v>Online banking service goes down,Unauthorized access to customer account via web application,Unauthorized transaction via Poste App,Unauthorized transaction via web application</v>
      </c>
      <c r="BF66" s="61" t="s">
        <v>1144</v>
      </c>
      <c r="BG66" s="60">
        <f>IF(ISNUMBER(SEARCH(IF($D66="Tabular",VLOOKUP($G66&amp;"-"&amp;BE$3&amp;"-"&amp;BG$2,'Compr. Q. - Online Banking'!$C:$I,7,FALSE()),VLOOKUP($G66&amp;"-"&amp;BE$3&amp;"-"&amp;BG$2,'Compr. Q. - Online Banking'!$C:$I,5,FALSE())), BE66)),1,0)</f>
        <v>1</v>
      </c>
      <c r="BH66" s="60">
        <f>IF(ISNUMBER(SEARCH(IF($D66="Tabular",VLOOKUP($G66&amp;"-"&amp;BE$3&amp;"-"&amp;BH$2,'Compr. Q. - Online Banking'!$C:$I,7,FALSE()),VLOOKUP($G66&amp;"-"&amp;BE$3&amp;"-"&amp;BH$2,'Compr. Q. - Online Banking'!$C:$I,5,FALSE())), BE66)),1,0)</f>
        <v>1</v>
      </c>
      <c r="BI66" s="60">
        <f>IF(ISNUMBER(SEARCH(IF($D66="Tabular",VLOOKUP($G66&amp;"-"&amp;BE$3&amp;"-"&amp;BI$2,'Compr. Q. - Online Banking'!$C:$I,7,FALSE()),VLOOKUP($G66&amp;"-"&amp;BE$3&amp;"-"&amp;BI$2,'Compr. Q. - Online Banking'!$C:$I,5,FALSE())), BE66)),1,0)</f>
        <v>0</v>
      </c>
      <c r="BJ66" s="60">
        <f>IF(ISNUMBER(SEARCH(IF($D66="Tabular",VLOOKUP($G66&amp;"-"&amp;BE$3&amp;"-"&amp;BJ$2,'Compr. Q. - Online Banking'!$C:$I,7,FALSE()),VLOOKUP($G66&amp;"-"&amp;BE$3&amp;"-"&amp;BJ$2,'Compr. Q. - Online Banking'!$C:$I,5,FALSE())), BE66)),1,0)</f>
        <v>0</v>
      </c>
      <c r="BK66" s="60">
        <f t="shared" si="58"/>
        <v>2</v>
      </c>
      <c r="BL66" s="60">
        <f t="shared" si="59"/>
        <v>4</v>
      </c>
      <c r="BM66" s="60">
        <f>IF($D66="Tabular",VLOOKUP($G66&amp;"-"&amp;BE$3&amp;"-"&amp;"1",'Compr. Q. - Online Banking'!$C:$K,9,FALSE()),VLOOKUP($G66&amp;"-"&amp;BE$3&amp;"-"&amp;"1",'Compr. Q. - Online Banking'!$C:$K,8,FALSE()))</f>
        <v>2</v>
      </c>
      <c r="BN66" s="60">
        <f t="shared" si="60"/>
        <v>0.5</v>
      </c>
      <c r="BO66" s="60">
        <f t="shared" si="61"/>
        <v>1</v>
      </c>
      <c r="BP66" s="60">
        <f t="shared" si="62"/>
        <v>0.66666666666666663</v>
      </c>
      <c r="BQ66" s="61" t="str">
        <f>VLOOKUP($B66&amp;"-"&amp;$F66,'dataset cleaned'!$A:$BK,$H$2-2+BQ$2*3,FALSE())</f>
        <v>Minor</v>
      </c>
      <c r="BR66" s="60"/>
      <c r="BS66" s="60">
        <f>IF(ISNUMBER(SEARCH(IF($D66="Tabular",VLOOKUP($G66&amp;"-"&amp;BQ$3&amp;"-"&amp;BS$2,'Compr. Q. - Online Banking'!$C:$I,7,FALSE()),VLOOKUP($G66&amp;"-"&amp;BQ$3&amp;"-"&amp;BS$2,'Compr. Q. - Online Banking'!$C:$I,5,FALSE())), BQ66)),1,0)</f>
        <v>1</v>
      </c>
      <c r="BT66" s="60">
        <f>IF(ISNUMBER(SEARCH(IF($D66="Tabular",VLOOKUP($G66&amp;"-"&amp;BQ$3&amp;"-"&amp;BT$2,'Compr. Q. - Online Banking'!$C:$I,7,FALSE()),VLOOKUP($G66&amp;"-"&amp;BQ$3&amp;"-"&amp;BT$2,'Compr. Q. - Online Banking'!$C:$I,5,FALSE())), BQ66)),1,0)</f>
        <v>0</v>
      </c>
      <c r="BU66" s="60">
        <f>IF(ISNUMBER(SEARCH(IF($D66="Tabular",VLOOKUP($G66&amp;"-"&amp;BQ$3&amp;"-"&amp;BU$2,'Compr. Q. - Online Banking'!$C:$I,7,FALSE()),VLOOKUP($G66&amp;"-"&amp;BQ$3&amp;"-"&amp;BU$2,'Compr. Q. - Online Banking'!$C:$I,5,FALSE())), BQ66)),1,0)</f>
        <v>0</v>
      </c>
      <c r="BV66" s="60">
        <f>IF(ISNUMBER(SEARCH(IF($D66="Tabular",VLOOKUP($G66&amp;"-"&amp;BQ$3&amp;"-"&amp;BV$2,'Compr. Q. - Online Banking'!$C:$I,7,FALSE()),VLOOKUP($G66&amp;"-"&amp;BQ$3&amp;"-"&amp;BV$2,'Compr. Q. - Online Banking'!$C:$I,5,FALSE())), BQ66)),1,0)</f>
        <v>0</v>
      </c>
      <c r="BW66" s="60">
        <f t="shared" si="63"/>
        <v>1</v>
      </c>
      <c r="BX66" s="60">
        <f t="shared" si="64"/>
        <v>1</v>
      </c>
      <c r="BY66" s="60">
        <f>IF($D66="Tabular",VLOOKUP($G66&amp;"-"&amp;BQ$3&amp;"-"&amp;"1",'Compr. Q. - Online Banking'!$C:$K,9,FALSE()),VLOOKUP($G66&amp;"-"&amp;BQ$3&amp;"-"&amp;"1",'Compr. Q. - Online Banking'!$C:$K,8,FALSE()))</f>
        <v>1</v>
      </c>
      <c r="BZ66" s="60">
        <f t="shared" si="65"/>
        <v>1</v>
      </c>
      <c r="CA66" s="60">
        <f t="shared" si="66"/>
        <v>1</v>
      </c>
      <c r="CB66" s="60">
        <f t="shared" si="67"/>
        <v>1</v>
      </c>
    </row>
    <row r="67" spans="1:80" ht="34" x14ac:dyDescent="0.2">
      <c r="A67" s="60" t="str">
        <f t="shared" si="34"/>
        <v>R_3FW20S7htUSXUYM-P2</v>
      </c>
      <c r="B67" s="60" t="s">
        <v>901</v>
      </c>
      <c r="C67" s="60" t="str">
        <f>VLOOKUP($B67,'raw data'!$A:$JI,268,FALSE())</f>
        <v>CORAS-G2</v>
      </c>
      <c r="D67" s="60" t="str">
        <f t="shared" si="35"/>
        <v>CORAS</v>
      </c>
      <c r="E67" s="60" t="str">
        <f t="shared" si="36"/>
        <v>G2</v>
      </c>
      <c r="F67" s="60" t="s">
        <v>536</v>
      </c>
      <c r="G67" s="60" t="str">
        <f t="shared" si="37"/>
        <v>G1</v>
      </c>
      <c r="H67" s="62">
        <f>VLOOKUP($B67&amp;"-"&amp;$F67,'dataset cleaned'!$A:$BK,H$2,FALSE())/60</f>
        <v>9.3251500000000007</v>
      </c>
      <c r="I67" s="61">
        <f>VLOOKUP($B67&amp;"-"&amp;$F67,'dataset cleaned'!$A:$BK,$H$2-2+I$2*3,FALSE())</f>
        <v>-99</v>
      </c>
      <c r="J67" s="60" t="s">
        <v>1229</v>
      </c>
      <c r="K67" s="60">
        <f>IF(ISNUMBER(SEARCH(IF($D67="Tabular",VLOOKUP($G67&amp;"-"&amp;I$3&amp;"-"&amp;K$2,'Compr. Q. - Online Banking'!$C:$I,7,FALSE()),VLOOKUP($G67&amp;"-"&amp;I$3&amp;"-"&amp;K$2,'Compr. Q. - Online Banking'!$C:$I,5,FALSE())), I67)),1,0)</f>
        <v>0</v>
      </c>
      <c r="L67" s="60">
        <f>IF(ISNUMBER(SEARCH(IF($D67="Tabular",VLOOKUP($G67&amp;"-"&amp;I$3&amp;"-"&amp;L$2,'Compr. Q. - Online Banking'!$C:$I,7,FALSE()),VLOOKUP($G67&amp;"-"&amp;I$3&amp;"-"&amp;L$2,'Compr. Q. - Online Banking'!$C:$I,5,FALSE())), I67)),1,0)</f>
        <v>0</v>
      </c>
      <c r="M67" s="60">
        <f>IF(ISNUMBER(SEARCH(IF($D67="Tabular",VLOOKUP($G67&amp;"-"&amp;I$3&amp;"-"&amp;M$2,'Compr. Q. - Online Banking'!$C:$I,7,FALSE()),VLOOKUP($G67&amp;"-"&amp;I$3&amp;"-"&amp;M$2,'Compr. Q. - Online Banking'!$C:$I,5,FALSE())), I67)),1,0)</f>
        <v>0</v>
      </c>
      <c r="N67" s="60">
        <f>IF(ISNUMBER(SEARCH(IF($D67="Tabular",VLOOKUP($G67&amp;"-"&amp;I$3&amp;"-"&amp;N$2,'Compr. Q. - Online Banking'!$C:$I,7,FALSE()),VLOOKUP($G67&amp;"-"&amp;I$3&amp;"-"&amp;N$2,'Compr. Q. - Online Banking'!$C:$I,5,FALSE())), I67)),1,0)</f>
        <v>0</v>
      </c>
      <c r="O67" s="60">
        <f t="shared" si="38"/>
        <v>0</v>
      </c>
      <c r="P67" s="60">
        <f t="shared" si="39"/>
        <v>0</v>
      </c>
      <c r="Q67" s="60">
        <f>IF($D67="Tabular",VLOOKUP($G67&amp;"-"&amp;I$3&amp;"-"&amp;"1",'Compr. Q. - Online Banking'!$C:$K,9,FALSE()),VLOOKUP($G67&amp;"-"&amp;I$3&amp;"-"&amp;"1",'Compr. Q. - Online Banking'!$C:$K,8,FALSE()))</f>
        <v>1</v>
      </c>
      <c r="R67" s="60">
        <f t="shared" si="40"/>
        <v>0</v>
      </c>
      <c r="S67" s="60">
        <f t="shared" si="41"/>
        <v>0</v>
      </c>
      <c r="T67" s="60">
        <f t="shared" si="42"/>
        <v>0</v>
      </c>
      <c r="U67" s="61" t="str">
        <f>VLOOKUP($B67&amp;"-"&amp;$F67,'dataset cleaned'!$A:$BK,$H$2-2+U$2*3,FALSE())</f>
        <v>Integrity of account data,Unauthorized transaction via Poste App</v>
      </c>
      <c r="V67" s="60" t="s">
        <v>1131</v>
      </c>
      <c r="W67" s="60">
        <f>IF(ISNUMBER(SEARCH(IF($D67="Tabular",VLOOKUP($G67&amp;"-"&amp;U$3&amp;"-"&amp;W$2,'Compr. Q. - Online Banking'!$C:$I,7,FALSE()),VLOOKUP($G67&amp;"-"&amp;U$3&amp;"-"&amp;W$2,'Compr. Q. - Online Banking'!$C:$I,5,FALSE())), U67)),1,0)</f>
        <v>1</v>
      </c>
      <c r="X67" s="60">
        <f>IF(ISNUMBER(SEARCH(IF($D67="Tabular",VLOOKUP($G67&amp;"-"&amp;U$3&amp;"-"&amp;X$2,'Compr. Q. - Online Banking'!$C:$I,7,FALSE()),VLOOKUP($G67&amp;"-"&amp;U$3&amp;"-"&amp;X$2,'Compr. Q. - Online Banking'!$C:$I,5,FALSE())), U67)),1,0)</f>
        <v>0</v>
      </c>
      <c r="Y67" s="60">
        <f>IF(ISNUMBER(SEARCH(IF($D67="Tabular",VLOOKUP($G67&amp;"-"&amp;U$3&amp;"-"&amp;Y$2,'Compr. Q. - Online Banking'!$C:$I,7,FALSE()),VLOOKUP($G67&amp;"-"&amp;U$3&amp;"-"&amp;Y$2,'Compr. Q. - Online Banking'!$C:$I,5,FALSE())), U67)),1,0)</f>
        <v>0</v>
      </c>
      <c r="Z67" s="60">
        <f>IF(ISNUMBER(SEARCH(IF($D67="Tabular",VLOOKUP($G67&amp;"-"&amp;U$3&amp;"-"&amp;Z$2,'Compr. Q. - Online Banking'!$C:$I,7,FALSE()),VLOOKUP($G67&amp;"-"&amp;U$3&amp;"-"&amp;Z$2,'Compr. Q. - Online Banking'!$C:$I,5,FALSE())), U67)),1,0)</f>
        <v>0</v>
      </c>
      <c r="AA67" s="60">
        <f t="shared" si="43"/>
        <v>1</v>
      </c>
      <c r="AB67" s="60">
        <f t="shared" si="44"/>
        <v>2</v>
      </c>
      <c r="AC67" s="60">
        <f>IF($D67="Tabular",VLOOKUP($G67&amp;"-"&amp;U$3&amp;"-"&amp;"1",'Compr. Q. - Online Banking'!$C:$K,9,FALSE()),VLOOKUP($G67&amp;"-"&amp;U$3&amp;"-"&amp;"1",'Compr. Q. - Online Banking'!$C:$K,8,FALSE()))</f>
        <v>2</v>
      </c>
      <c r="AD67" s="60">
        <f t="shared" si="45"/>
        <v>0.5</v>
      </c>
      <c r="AE67" s="60">
        <f t="shared" si="46"/>
        <v>0.5</v>
      </c>
      <c r="AF67" s="60">
        <f t="shared" si="47"/>
        <v>0.5</v>
      </c>
      <c r="AG67" s="61" t="str">
        <f>VLOOKUP($B67&amp;"-"&amp;$F67,'dataset cleaned'!$A:$BK,$H$2-2+AG$2*3,FALSE())</f>
        <v>Conduct regular searches for fake apps,Regularly inform customers about security best practices</v>
      </c>
      <c r="AH67" s="60" t="s">
        <v>1204</v>
      </c>
      <c r="AI67" s="60">
        <f>IF(ISNUMBER(SEARCH(IF($D67="Tabular",VLOOKUP($G67&amp;"-"&amp;AG$3&amp;"-"&amp;AI$2,'Compr. Q. - Online Banking'!$C:$I,7,FALSE()),VLOOKUP($G67&amp;"-"&amp;AG$3&amp;"-"&amp;AI$2,'Compr. Q. - Online Banking'!$C:$I,5,FALSE())), AG67)),1,0)</f>
        <v>1</v>
      </c>
      <c r="AJ67" s="60">
        <f>IF(ISNUMBER(SEARCH(IF($D67="Tabular",VLOOKUP($G67&amp;"-"&amp;AG$3&amp;"-"&amp;AJ$2,'Compr. Q. - Online Banking'!$C:$I,7,FALSE()),VLOOKUP($G67&amp;"-"&amp;AG$3&amp;"-"&amp;AJ$2,'Compr. Q. - Online Banking'!$C:$I,5,FALSE())), AG67)),1,0)</f>
        <v>0</v>
      </c>
      <c r="AK67" s="60">
        <f>IF(ISNUMBER(SEARCH(IF($D67="Tabular",VLOOKUP($G67&amp;"-"&amp;AG$3&amp;"-"&amp;AK$2,'Compr. Q. - Online Banking'!$C:$I,7,FALSE()),VLOOKUP($G67&amp;"-"&amp;AG$3&amp;"-"&amp;AK$2,'Compr. Q. - Online Banking'!$C:$I,5,FALSE())), AG67)),1,0)</f>
        <v>1</v>
      </c>
      <c r="AL67" s="60">
        <f>IF(ISNUMBER(SEARCH(IF($D67="Tabular",VLOOKUP($G67&amp;"-"&amp;AG$3&amp;"-"&amp;AL$2,'Compr. Q. - Online Banking'!$C:$I,7,FALSE()),VLOOKUP($G67&amp;"-"&amp;AG$3&amp;"-"&amp;AL$2,'Compr. Q. - Online Banking'!$C:$I,5,FALSE())), AG67)),1,0)</f>
        <v>0</v>
      </c>
      <c r="AM67" s="60">
        <f t="shared" si="48"/>
        <v>2</v>
      </c>
      <c r="AN67" s="60">
        <f t="shared" si="49"/>
        <v>2</v>
      </c>
      <c r="AO67" s="60">
        <f>IF($D67="Tabular",VLOOKUP($G67&amp;"-"&amp;AG$3&amp;"-"&amp;"1",'Compr. Q. - Online Banking'!$C:$K,9,FALSE()),VLOOKUP($G67&amp;"-"&amp;AG$3&amp;"-"&amp;"1",'Compr. Q. - Online Banking'!$C:$K,8,FALSE()))</f>
        <v>3</v>
      </c>
      <c r="AP67" s="60">
        <f t="shared" si="50"/>
        <v>1</v>
      </c>
      <c r="AQ67" s="60">
        <f t="shared" si="51"/>
        <v>0.66666666666666663</v>
      </c>
      <c r="AR67" s="60">
        <f t="shared" si="52"/>
        <v>0.8</v>
      </c>
      <c r="AS67" s="61">
        <f>VLOOKUP($B67&amp;"-"&amp;$F67,'dataset cleaned'!$A:$BK,$H$2-2+AS$2*3,FALSE())</f>
        <v>-99</v>
      </c>
      <c r="AT67" s="60" t="s">
        <v>1229</v>
      </c>
      <c r="AU67" s="60">
        <f>IF(ISNUMBER(SEARCH(IF($D67="Tabular",VLOOKUP($G67&amp;"-"&amp;AS$3&amp;"-"&amp;AU$2,'Compr. Q. - Online Banking'!$C:$I,7,FALSE()),VLOOKUP($G67&amp;"-"&amp;AS$3&amp;"-"&amp;AU$2,'Compr. Q. - Online Banking'!$C:$I,5,FALSE())), AS67)),1,0)</f>
        <v>0</v>
      </c>
      <c r="AV67" s="60">
        <f>IF(ISNUMBER(SEARCH(IF($D67="Tabular",VLOOKUP($G67&amp;"-"&amp;AS$3&amp;"-"&amp;AV$2,'Compr. Q. - Online Banking'!$C:$I,7,FALSE()),VLOOKUP($G67&amp;"-"&amp;AS$3&amp;"-"&amp;AV$2,'Compr. Q. - Online Banking'!$C:$I,5,FALSE())), AS67)),1,0)</f>
        <v>0</v>
      </c>
      <c r="AW67" s="60">
        <f>IF(ISNUMBER(SEARCH(IF($D67="Tabular",VLOOKUP($G67&amp;"-"&amp;AS$3&amp;"-"&amp;AW$2,'Compr. Q. - Online Banking'!$C:$I,7,FALSE()),VLOOKUP($G67&amp;"-"&amp;AS$3&amp;"-"&amp;AW$2,'Compr. Q. - Online Banking'!$C:$I,5,FALSE())), AS67)),1,0)</f>
        <v>0</v>
      </c>
      <c r="AX67" s="60">
        <f>IF(ISNUMBER(SEARCH(IF($D67="Tabular",VLOOKUP($G67&amp;"-"&amp;AS$3&amp;"-"&amp;AX$2,'Compr. Q. - Online Banking'!$C:$I,7,FALSE()),VLOOKUP($G67&amp;"-"&amp;AS$3&amp;"-"&amp;AX$2,'Compr. Q. - Online Banking'!$C:$I,5,FALSE())), AS67)),1,0)</f>
        <v>0</v>
      </c>
      <c r="AY67" s="60">
        <f t="shared" si="53"/>
        <v>0</v>
      </c>
      <c r="AZ67" s="60">
        <f t="shared" si="54"/>
        <v>0</v>
      </c>
      <c r="BA67" s="60">
        <f>IF($D67="Tabular",VLOOKUP($G67&amp;"-"&amp;AS$3&amp;"-"&amp;"1",'Compr. Q. - Online Banking'!$C:$K,9,FALSE()),VLOOKUP($G67&amp;"-"&amp;AS$3&amp;"-"&amp;"1",'Compr. Q. - Online Banking'!$C:$K,8,FALSE()))</f>
        <v>1</v>
      </c>
      <c r="BB67" s="60">
        <f t="shared" si="55"/>
        <v>0</v>
      </c>
      <c r="BC67" s="60">
        <f t="shared" si="56"/>
        <v>0</v>
      </c>
      <c r="BD67" s="60">
        <f t="shared" si="57"/>
        <v>0</v>
      </c>
      <c r="BE67" s="61">
        <f>VLOOKUP($B67&amp;"-"&amp;$F67,'dataset cleaned'!$A:$BK,$H$2-2+BE$2*3,FALSE())</f>
        <v>-99</v>
      </c>
      <c r="BF67" s="61" t="s">
        <v>1229</v>
      </c>
      <c r="BG67" s="60">
        <f>IF(ISNUMBER(SEARCH(IF($D67="Tabular",VLOOKUP($G67&amp;"-"&amp;BE$3&amp;"-"&amp;BG$2,'Compr. Q. - Online Banking'!$C:$I,7,FALSE()),VLOOKUP($G67&amp;"-"&amp;BE$3&amp;"-"&amp;BG$2,'Compr. Q. - Online Banking'!$C:$I,5,FALSE())), BE67)),1,0)</f>
        <v>0</v>
      </c>
      <c r="BH67" s="60">
        <f>IF(ISNUMBER(SEARCH(IF($D67="Tabular",VLOOKUP($G67&amp;"-"&amp;BE$3&amp;"-"&amp;BH$2,'Compr. Q. - Online Banking'!$C:$I,7,FALSE()),VLOOKUP($G67&amp;"-"&amp;BE$3&amp;"-"&amp;BH$2,'Compr. Q. - Online Banking'!$C:$I,5,FALSE())), BE67)),1,0)</f>
        <v>0</v>
      </c>
      <c r="BI67" s="60">
        <f>IF(ISNUMBER(SEARCH(IF($D67="Tabular",VLOOKUP($G67&amp;"-"&amp;BE$3&amp;"-"&amp;BI$2,'Compr. Q. - Online Banking'!$C:$I,7,FALSE()),VLOOKUP($G67&amp;"-"&amp;BE$3&amp;"-"&amp;BI$2,'Compr. Q. - Online Banking'!$C:$I,5,FALSE())), BE67)),1,0)</f>
        <v>0</v>
      </c>
      <c r="BJ67" s="60">
        <f>IF(ISNUMBER(SEARCH(IF($D67="Tabular",VLOOKUP($G67&amp;"-"&amp;BE$3&amp;"-"&amp;BJ$2,'Compr. Q. - Online Banking'!$C:$I,7,FALSE()),VLOOKUP($G67&amp;"-"&amp;BE$3&amp;"-"&amp;BJ$2,'Compr. Q. - Online Banking'!$C:$I,5,FALSE())), BE67)),1,0)</f>
        <v>0</v>
      </c>
      <c r="BK67" s="60">
        <f t="shared" si="58"/>
        <v>0</v>
      </c>
      <c r="BL67" s="60">
        <f t="shared" si="59"/>
        <v>0</v>
      </c>
      <c r="BM67" s="60">
        <f>IF($D67="Tabular",VLOOKUP($G67&amp;"-"&amp;BE$3&amp;"-"&amp;"1",'Compr. Q. - Online Banking'!$C:$K,9,FALSE()),VLOOKUP($G67&amp;"-"&amp;BE$3&amp;"-"&amp;"1",'Compr. Q. - Online Banking'!$C:$K,8,FALSE()))</f>
        <v>2</v>
      </c>
      <c r="BN67" s="60">
        <f t="shared" si="60"/>
        <v>0</v>
      </c>
      <c r="BO67" s="60">
        <f t="shared" si="61"/>
        <v>0</v>
      </c>
      <c r="BP67" s="60">
        <f t="shared" si="62"/>
        <v>0</v>
      </c>
      <c r="BQ67" s="61">
        <f>VLOOKUP($B67&amp;"-"&amp;$F67,'dataset cleaned'!$A:$BK,$H$2-2+BQ$2*3,FALSE())</f>
        <v>-99</v>
      </c>
      <c r="BR67" s="60" t="s">
        <v>1229</v>
      </c>
      <c r="BS67" s="60">
        <f>IF(ISNUMBER(SEARCH(IF($D67="Tabular",VLOOKUP($G67&amp;"-"&amp;BQ$3&amp;"-"&amp;BS$2,'Compr. Q. - Online Banking'!$C:$I,7,FALSE()),VLOOKUP($G67&amp;"-"&amp;BQ$3&amp;"-"&amp;BS$2,'Compr. Q. - Online Banking'!$C:$I,5,FALSE())), BQ67)),1,0)</f>
        <v>0</v>
      </c>
      <c r="BT67" s="60">
        <f>IF(ISNUMBER(SEARCH(IF($D67="Tabular",VLOOKUP($G67&amp;"-"&amp;BQ$3&amp;"-"&amp;BT$2,'Compr. Q. - Online Banking'!$C:$I,7,FALSE()),VLOOKUP($G67&amp;"-"&amp;BQ$3&amp;"-"&amp;BT$2,'Compr. Q. - Online Banking'!$C:$I,5,FALSE())), BQ67)),1,0)</f>
        <v>0</v>
      </c>
      <c r="BU67" s="60">
        <f>IF(ISNUMBER(SEARCH(IF($D67="Tabular",VLOOKUP($G67&amp;"-"&amp;BQ$3&amp;"-"&amp;BU$2,'Compr. Q. - Online Banking'!$C:$I,7,FALSE()),VLOOKUP($G67&amp;"-"&amp;BQ$3&amp;"-"&amp;BU$2,'Compr. Q. - Online Banking'!$C:$I,5,FALSE())), BQ67)),1,0)</f>
        <v>0</v>
      </c>
      <c r="BV67" s="60">
        <f>IF(ISNUMBER(SEARCH(IF($D67="Tabular",VLOOKUP($G67&amp;"-"&amp;BQ$3&amp;"-"&amp;BV$2,'Compr. Q. - Online Banking'!$C:$I,7,FALSE()),VLOOKUP($G67&amp;"-"&amp;BQ$3&amp;"-"&amp;BV$2,'Compr. Q. - Online Banking'!$C:$I,5,FALSE())), BQ67)),1,0)</f>
        <v>0</v>
      </c>
      <c r="BW67" s="60">
        <f t="shared" si="63"/>
        <v>0</v>
      </c>
      <c r="BX67" s="60">
        <f t="shared" si="64"/>
        <v>0</v>
      </c>
      <c r="BY67" s="60">
        <f>IF($D67="Tabular",VLOOKUP($G67&amp;"-"&amp;BQ$3&amp;"-"&amp;"1",'Compr. Q. - Online Banking'!$C:$K,9,FALSE()),VLOOKUP($G67&amp;"-"&amp;BQ$3&amp;"-"&amp;"1",'Compr. Q. - Online Banking'!$C:$K,8,FALSE()))</f>
        <v>1</v>
      </c>
      <c r="BZ67" s="60">
        <f t="shared" si="65"/>
        <v>0</v>
      </c>
      <c r="CA67" s="60">
        <f t="shared" si="66"/>
        <v>0</v>
      </c>
      <c r="CB67" s="60">
        <f t="shared" si="67"/>
        <v>0</v>
      </c>
    </row>
    <row r="68" spans="1:80" ht="34" x14ac:dyDescent="0.2">
      <c r="A68" s="60" t="str">
        <f t="shared" ref="A68:A99" si="68">B68&amp;"-"&amp;F68</f>
        <v>R_beGPXPLGP6KuzAt-P1</v>
      </c>
      <c r="B68" s="60" t="s">
        <v>746</v>
      </c>
      <c r="C68" s="60" t="str">
        <f>VLOOKUP($B68,'raw data'!$A:$JI,268,FALSE())</f>
        <v>UML-G1</v>
      </c>
      <c r="D68" s="60" t="str">
        <f t="shared" ref="D68:D99" si="69">LEFT( $C68,FIND( "-", $C68 ) - 1 )</f>
        <v>UML</v>
      </c>
      <c r="E68" s="60" t="str">
        <f t="shared" ref="E68:E99" si="70">RIGHT( $C68,LEN($C68)-FIND( "-", $C68 ) )</f>
        <v>G1</v>
      </c>
      <c r="F68" s="60" t="s">
        <v>534</v>
      </c>
      <c r="G68" s="60" t="str">
        <f t="shared" ref="G68:G99" si="71">IF(F68="P1",E68,IF(E68="G1","G2","G1"))</f>
        <v>G1</v>
      </c>
      <c r="H68" s="62">
        <f>VLOOKUP($B68&amp;"-"&amp;$F68,'dataset cleaned'!$A:$BK,H$2,FALSE())/60</f>
        <v>11.870949999999999</v>
      </c>
      <c r="I68" s="61" t="str">
        <f>VLOOKUP($B68&amp;"-"&amp;$F68,'dataset cleaned'!$A:$BK,$H$2-2+I$2*3,FALSE())</f>
        <v>Minor</v>
      </c>
      <c r="J68" s="60"/>
      <c r="K68" s="60">
        <f>IF(ISNUMBER(SEARCH(IF($D68="Tabular",VLOOKUP($G68&amp;"-"&amp;I$3&amp;"-"&amp;K$2,'Compr. Q. - Online Banking'!$C:$I,7,FALSE()),VLOOKUP($G68&amp;"-"&amp;I$3&amp;"-"&amp;K$2,'Compr. Q. - Online Banking'!$C:$I,5,FALSE())), I68)),1,0)</f>
        <v>1</v>
      </c>
      <c r="L68" s="60">
        <f>IF(ISNUMBER(SEARCH(IF($D68="Tabular",VLOOKUP($G68&amp;"-"&amp;I$3&amp;"-"&amp;L$2,'Compr. Q. - Online Banking'!$C:$I,7,FALSE()),VLOOKUP($G68&amp;"-"&amp;I$3&amp;"-"&amp;L$2,'Compr. Q. - Online Banking'!$C:$I,5,FALSE())), I68)),1,0)</f>
        <v>0</v>
      </c>
      <c r="M68" s="60">
        <f>IF(ISNUMBER(SEARCH(IF($D68="Tabular",VLOOKUP($G68&amp;"-"&amp;I$3&amp;"-"&amp;M$2,'Compr. Q. - Online Banking'!$C:$I,7,FALSE()),VLOOKUP($G68&amp;"-"&amp;I$3&amp;"-"&amp;M$2,'Compr. Q. - Online Banking'!$C:$I,5,FALSE())), I68)),1,0)</f>
        <v>0</v>
      </c>
      <c r="N68" s="60">
        <f>IF(ISNUMBER(SEARCH(IF($D68="Tabular",VLOOKUP($G68&amp;"-"&amp;I$3&amp;"-"&amp;N$2,'Compr. Q. - Online Banking'!$C:$I,7,FALSE()),VLOOKUP($G68&amp;"-"&amp;I$3&amp;"-"&amp;N$2,'Compr. Q. - Online Banking'!$C:$I,5,FALSE())), I68)),1,0)</f>
        <v>0</v>
      </c>
      <c r="O68" s="60">
        <f t="shared" ref="O68:O99" si="72">SUM(K68:N68)</f>
        <v>1</v>
      </c>
      <c r="P68" s="60">
        <f t="shared" ref="P68:P99" si="73">IF(I68="",0,IF(I68=-99,0,(LEN(TRIM(I68))-LEN(SUBSTITUTE(TRIM(I68),",",""))+1)))</f>
        <v>1</v>
      </c>
      <c r="Q68" s="60">
        <f>IF($D68="Tabular",VLOOKUP($G68&amp;"-"&amp;I$3&amp;"-"&amp;"1",'Compr. Q. - Online Banking'!$C:$K,9,FALSE()),VLOOKUP($G68&amp;"-"&amp;I$3&amp;"-"&amp;"1",'Compr. Q. - Online Banking'!$C:$K,8,FALSE()))</f>
        <v>1</v>
      </c>
      <c r="R68" s="60">
        <f t="shared" ref="R68:R99" si="74">IF(P68&gt;0,O68/P68,0)</f>
        <v>1</v>
      </c>
      <c r="S68" s="60">
        <f t="shared" ref="S68:S99" si="75">O68/Q68</f>
        <v>1</v>
      </c>
      <c r="T68" s="60">
        <f t="shared" ref="T68:T99" si="76">IF(SUM(R68,S68)&gt;0,2*R68*S68/SUM(R68:S68),0)</f>
        <v>1</v>
      </c>
      <c r="U68" s="60" t="str">
        <f>VLOOKUP($B68&amp;"-"&amp;$F68,'dataset cleaned'!$A:$BK,$H$2-2+U$2*3,FALSE())</f>
        <v>Availability of service,Integrity of account data</v>
      </c>
      <c r="V68" s="60"/>
      <c r="W68" s="60">
        <f>IF(ISNUMBER(SEARCH(IF($D68="Tabular",VLOOKUP($G68&amp;"-"&amp;U$3&amp;"-"&amp;W$2,'Compr. Q. - Online Banking'!$C:$I,7,FALSE()),VLOOKUP($G68&amp;"-"&amp;U$3&amp;"-"&amp;W$2,'Compr. Q. - Online Banking'!$C:$I,5,FALSE())), U68)),1,0)</f>
        <v>1</v>
      </c>
      <c r="X68" s="60">
        <f>IF(ISNUMBER(SEARCH(IF($D68="Tabular",VLOOKUP($G68&amp;"-"&amp;U$3&amp;"-"&amp;X$2,'Compr. Q. - Online Banking'!$C:$I,7,FALSE()),VLOOKUP($G68&amp;"-"&amp;U$3&amp;"-"&amp;X$2,'Compr. Q. - Online Banking'!$C:$I,5,FALSE())), U68)),1,0)</f>
        <v>1</v>
      </c>
      <c r="Y68" s="60">
        <f>IF(ISNUMBER(SEARCH(IF($D68="Tabular",VLOOKUP($G68&amp;"-"&amp;U$3&amp;"-"&amp;Y$2,'Compr. Q. - Online Banking'!$C:$I,7,FALSE()),VLOOKUP($G68&amp;"-"&amp;U$3&amp;"-"&amp;Y$2,'Compr. Q. - Online Banking'!$C:$I,5,FALSE())), U68)),1,0)</f>
        <v>0</v>
      </c>
      <c r="Z68" s="60">
        <f>IF(ISNUMBER(SEARCH(IF($D68="Tabular",VLOOKUP($G68&amp;"-"&amp;U$3&amp;"-"&amp;Z$2,'Compr. Q. - Online Banking'!$C:$I,7,FALSE()),VLOOKUP($G68&amp;"-"&amp;U$3&amp;"-"&amp;Z$2,'Compr. Q. - Online Banking'!$C:$I,5,FALSE())), U68)),1,0)</f>
        <v>0</v>
      </c>
      <c r="AA68" s="60">
        <f t="shared" ref="AA68:AA99" si="77">SUM(W68:Z68)</f>
        <v>2</v>
      </c>
      <c r="AB68" s="60">
        <f t="shared" ref="AB68:AB99" si="78">IF(U68="",0,IF(U68=-99,0,(LEN(TRIM(U68))-LEN(SUBSTITUTE(TRIM(U68),",",""))+1)))</f>
        <v>2</v>
      </c>
      <c r="AC68" s="60">
        <f>IF($D68="Tabular",VLOOKUP($G68&amp;"-"&amp;U$3&amp;"-"&amp;"1",'Compr. Q. - Online Banking'!$C:$K,9,FALSE()),VLOOKUP($G68&amp;"-"&amp;U$3&amp;"-"&amp;"1",'Compr. Q. - Online Banking'!$C:$K,8,FALSE()))</f>
        <v>2</v>
      </c>
      <c r="AD68" s="60">
        <f t="shared" ref="AD68:AD99" si="79">IF(AB68&gt;0,AA68/AB68,0)</f>
        <v>1</v>
      </c>
      <c r="AE68" s="60">
        <f t="shared" ref="AE68:AE99" si="80">AA68/AC68</f>
        <v>1</v>
      </c>
      <c r="AF68" s="60">
        <f t="shared" ref="AF68:AF99" si="81">IF(SUM(AD68,AE68)&gt;0,2*AD68*AE68/SUM(AD68:AE68),0)</f>
        <v>1</v>
      </c>
      <c r="AG68" s="61" t="str">
        <f>VLOOKUP($B68&amp;"-"&amp;$F68,'dataset cleaned'!$A:$BK,$H$2-2+AG$2*3,FALSE())</f>
        <v>Regularly inform customers about security best practices</v>
      </c>
      <c r="AH68" s="61" t="s">
        <v>1204</v>
      </c>
      <c r="AI68" s="60">
        <f>IF(ISNUMBER(SEARCH(IF($D68="Tabular",VLOOKUP($G68&amp;"-"&amp;AG$3&amp;"-"&amp;AI$2,'Compr. Q. - Online Banking'!$C:$I,7,FALSE()),VLOOKUP($G68&amp;"-"&amp;AG$3&amp;"-"&amp;AI$2,'Compr. Q. - Online Banking'!$C:$I,5,FALSE())), AG68)),1,0)</f>
        <v>1</v>
      </c>
      <c r="AJ68" s="60">
        <f>IF(ISNUMBER(SEARCH(IF($D68="Tabular",VLOOKUP($G68&amp;"-"&amp;AG$3&amp;"-"&amp;AJ$2,'Compr. Q. - Online Banking'!$C:$I,7,FALSE()),VLOOKUP($G68&amp;"-"&amp;AG$3&amp;"-"&amp;AJ$2,'Compr. Q. - Online Banking'!$C:$I,5,FALSE())), AG68)),1,0)</f>
        <v>0</v>
      </c>
      <c r="AK68" s="60">
        <f>IF(ISNUMBER(SEARCH(IF($D68="Tabular",VLOOKUP($G68&amp;"-"&amp;AG$3&amp;"-"&amp;AK$2,'Compr. Q. - Online Banking'!$C:$I,7,FALSE()),VLOOKUP($G68&amp;"-"&amp;AG$3&amp;"-"&amp;AK$2,'Compr. Q. - Online Banking'!$C:$I,5,FALSE())), AG68)),1,0)</f>
        <v>0</v>
      </c>
      <c r="AL68" s="60">
        <f>IF(ISNUMBER(SEARCH(IF($D68="Tabular",VLOOKUP($G68&amp;"-"&amp;AG$3&amp;"-"&amp;AL$2,'Compr. Q. - Online Banking'!$C:$I,7,FALSE()),VLOOKUP($G68&amp;"-"&amp;AG$3&amp;"-"&amp;AL$2,'Compr. Q. - Online Banking'!$C:$I,5,FALSE())), AG68)),1,0)</f>
        <v>0</v>
      </c>
      <c r="AM68" s="60">
        <f t="shared" ref="AM68:AM99" si="82">SUM(AI68:AL68)</f>
        <v>1</v>
      </c>
      <c r="AN68" s="60">
        <f t="shared" ref="AN68:AN99" si="83">IF(AG68="",0,IF(AG68=-99,0,(LEN(TRIM(AG68))-LEN(SUBSTITUTE(TRIM(AG68),",",""))+1)))</f>
        <v>1</v>
      </c>
      <c r="AO68" s="60">
        <f>IF($D68="Tabular",VLOOKUP($G68&amp;"-"&amp;AG$3&amp;"-"&amp;"1",'Compr. Q. - Online Banking'!$C:$K,9,FALSE()),VLOOKUP($G68&amp;"-"&amp;AG$3&amp;"-"&amp;"1",'Compr. Q. - Online Banking'!$C:$K,8,FALSE()))</f>
        <v>3</v>
      </c>
      <c r="AP68" s="60">
        <f t="shared" ref="AP68:AP99" si="84">IF(AN68&gt;0,AM68/AN68,0)</f>
        <v>1</v>
      </c>
      <c r="AQ68" s="60">
        <f t="shared" ref="AQ68:AQ99" si="85">AM68/AO68</f>
        <v>0.33333333333333331</v>
      </c>
      <c r="AR68" s="60">
        <f t="shared" ref="AR68:AR99" si="86">IF(SUM(AP68,AQ68)&gt;0,2*AP68*AQ68/SUM(AP68:AQ68),0)</f>
        <v>0.5</v>
      </c>
      <c r="AS68" s="60" t="str">
        <f>VLOOKUP($B68&amp;"-"&amp;$F68,'dataset cleaned'!$A:$BK,$H$2-2+AS$2*3,FALSE())</f>
        <v>Severe</v>
      </c>
      <c r="AT68" s="60"/>
      <c r="AU68" s="60">
        <f>IF(ISNUMBER(SEARCH(IF($D68="Tabular",VLOOKUP($G68&amp;"-"&amp;AS$3&amp;"-"&amp;AU$2,'Compr. Q. - Online Banking'!$C:$I,7,FALSE()),VLOOKUP($G68&amp;"-"&amp;AS$3&amp;"-"&amp;AU$2,'Compr. Q. - Online Banking'!$C:$I,5,FALSE())), AS68)),1,0)</f>
        <v>1</v>
      </c>
      <c r="AV68" s="60">
        <f>IF(ISNUMBER(SEARCH(IF($D68="Tabular",VLOOKUP($G68&amp;"-"&amp;AS$3&amp;"-"&amp;AV$2,'Compr. Q. - Online Banking'!$C:$I,7,FALSE()),VLOOKUP($G68&amp;"-"&amp;AS$3&amp;"-"&amp;AV$2,'Compr. Q. - Online Banking'!$C:$I,5,FALSE())), AS68)),1,0)</f>
        <v>0</v>
      </c>
      <c r="AW68" s="60">
        <f>IF(ISNUMBER(SEARCH(IF($D68="Tabular",VLOOKUP($G68&amp;"-"&amp;AS$3&amp;"-"&amp;AW$2,'Compr. Q. - Online Banking'!$C:$I,7,FALSE()),VLOOKUP($G68&amp;"-"&amp;AS$3&amp;"-"&amp;AW$2,'Compr. Q. - Online Banking'!$C:$I,5,FALSE())), AS68)),1,0)</f>
        <v>0</v>
      </c>
      <c r="AX68" s="60">
        <f>IF(ISNUMBER(SEARCH(IF($D68="Tabular",VLOOKUP($G68&amp;"-"&amp;AS$3&amp;"-"&amp;AX$2,'Compr. Q. - Online Banking'!$C:$I,7,FALSE()),VLOOKUP($G68&amp;"-"&amp;AS$3&amp;"-"&amp;AX$2,'Compr. Q. - Online Banking'!$C:$I,5,FALSE())), AS68)),1,0)</f>
        <v>0</v>
      </c>
      <c r="AY68" s="60">
        <f t="shared" ref="AY68:AY99" si="87">SUM(AU68:AX68)</f>
        <v>1</v>
      </c>
      <c r="AZ68" s="60">
        <f t="shared" ref="AZ68:AZ99" si="88">IF(AS68="",0,IF(AS68=-99,0,(LEN(TRIM(AS68))-LEN(SUBSTITUTE(TRIM(AS68),",",""))+1)))</f>
        <v>1</v>
      </c>
      <c r="BA68" s="60">
        <f>IF($D68="Tabular",VLOOKUP($G68&amp;"-"&amp;AS$3&amp;"-"&amp;"1",'Compr. Q. - Online Banking'!$C:$K,9,FALSE()),VLOOKUP($G68&amp;"-"&amp;AS$3&amp;"-"&amp;"1",'Compr. Q. - Online Banking'!$C:$K,8,FALSE()))</f>
        <v>1</v>
      </c>
      <c r="BB68" s="60">
        <f t="shared" ref="BB68:BB99" si="89">IF(AZ68&gt;0,AY68/AZ68,0)</f>
        <v>1</v>
      </c>
      <c r="BC68" s="60">
        <f t="shared" ref="BC68:BC99" si="90">AY68/BA68</f>
        <v>1</v>
      </c>
      <c r="BD68" s="60">
        <f t="shared" ref="BD68:BD99" si="91">IF(SUM(BB68,BC68)&gt;0,2*BB68*BC68/SUM(BB68:BC68),0)</f>
        <v>1</v>
      </c>
      <c r="BE68" s="61" t="str">
        <f>VLOOKUP($B68&amp;"-"&amp;$F68,'dataset cleaned'!$A:$BK,$H$2-2+BE$2*3,FALSE())</f>
        <v>Availability of service,Integrity of account data</v>
      </c>
      <c r="BF68" s="61" t="s">
        <v>1133</v>
      </c>
      <c r="BG68" s="60">
        <f>IF(ISNUMBER(SEARCH(IF($D68="Tabular",VLOOKUP($G68&amp;"-"&amp;BE$3&amp;"-"&amp;BG$2,'Compr. Q. - Online Banking'!$C:$I,7,FALSE()),VLOOKUP($G68&amp;"-"&amp;BE$3&amp;"-"&amp;BG$2,'Compr. Q. - Online Banking'!$C:$I,5,FALSE())), BE68)),1,0)</f>
        <v>0</v>
      </c>
      <c r="BH68" s="60">
        <f>IF(ISNUMBER(SEARCH(IF($D68="Tabular",VLOOKUP($G68&amp;"-"&amp;BE$3&amp;"-"&amp;BH$2,'Compr. Q. - Online Banking'!$C:$I,7,FALSE()),VLOOKUP($G68&amp;"-"&amp;BE$3&amp;"-"&amp;BH$2,'Compr. Q. - Online Banking'!$C:$I,5,FALSE())), BE68)),1,0)</f>
        <v>0</v>
      </c>
      <c r="BI68" s="60">
        <f>IF(ISNUMBER(SEARCH(IF($D68="Tabular",VLOOKUP($G68&amp;"-"&amp;BE$3&amp;"-"&amp;BI$2,'Compr. Q. - Online Banking'!$C:$I,7,FALSE()),VLOOKUP($G68&amp;"-"&amp;BE$3&amp;"-"&amp;BI$2,'Compr. Q. - Online Banking'!$C:$I,5,FALSE())), BE68)),1,0)</f>
        <v>0</v>
      </c>
      <c r="BJ68" s="60">
        <f>IF(ISNUMBER(SEARCH(IF($D68="Tabular",VLOOKUP($G68&amp;"-"&amp;BE$3&amp;"-"&amp;BJ$2,'Compr. Q. - Online Banking'!$C:$I,7,FALSE()),VLOOKUP($G68&amp;"-"&amp;BE$3&amp;"-"&amp;BJ$2,'Compr. Q. - Online Banking'!$C:$I,5,FALSE())), BE68)),1,0)</f>
        <v>0</v>
      </c>
      <c r="BK68" s="60">
        <f t="shared" ref="BK68:BK99" si="92">SUM(BG68:BJ68)</f>
        <v>0</v>
      </c>
      <c r="BL68" s="60">
        <f t="shared" ref="BL68:BL99" si="93">IF(BE68="",0,IF(BE68=-99,0,(LEN(TRIM(BE68))-LEN(SUBSTITUTE(TRIM(BE68),",",""))+1)))</f>
        <v>2</v>
      </c>
      <c r="BM68" s="60">
        <f>IF($D68="Tabular",VLOOKUP($G68&amp;"-"&amp;BE$3&amp;"-"&amp;"1",'Compr. Q. - Online Banking'!$C:$K,9,FALSE()),VLOOKUP($G68&amp;"-"&amp;BE$3&amp;"-"&amp;"1",'Compr. Q. - Online Banking'!$C:$K,8,FALSE()))</f>
        <v>2</v>
      </c>
      <c r="BN68" s="60">
        <f t="shared" ref="BN68:BN99" si="94">IF(BL68&gt;0,BK68/BL68,0)</f>
        <v>0</v>
      </c>
      <c r="BO68" s="60">
        <f t="shared" ref="BO68:BO99" si="95">BK68/BM68</f>
        <v>0</v>
      </c>
      <c r="BP68" s="60">
        <f t="shared" ref="BP68:BP99" si="96">IF(SUM(BN68,BO68)&gt;0,2*BN68*BO68/SUM(BN68:BO68),0)</f>
        <v>0</v>
      </c>
      <c r="BQ68" s="61" t="str">
        <f>VLOOKUP($B68&amp;"-"&amp;$F68,'dataset cleaned'!$A:$BK,$H$2-2+BQ$2*3,FALSE())</f>
        <v>Minor</v>
      </c>
      <c r="BR68" s="60"/>
      <c r="BS68" s="60">
        <f>IF(ISNUMBER(SEARCH(IF($D68="Tabular",VLOOKUP($G68&amp;"-"&amp;BQ$3&amp;"-"&amp;BS$2,'Compr. Q. - Online Banking'!$C:$I,7,FALSE()),VLOOKUP($G68&amp;"-"&amp;BQ$3&amp;"-"&amp;BS$2,'Compr. Q. - Online Banking'!$C:$I,5,FALSE())), BQ68)),1,0)</f>
        <v>1</v>
      </c>
      <c r="BT68" s="60">
        <f>IF(ISNUMBER(SEARCH(IF($D68="Tabular",VLOOKUP($G68&amp;"-"&amp;BQ$3&amp;"-"&amp;BT$2,'Compr. Q. - Online Banking'!$C:$I,7,FALSE()),VLOOKUP($G68&amp;"-"&amp;BQ$3&amp;"-"&amp;BT$2,'Compr. Q. - Online Banking'!$C:$I,5,FALSE())), BQ68)),1,0)</f>
        <v>0</v>
      </c>
      <c r="BU68" s="60">
        <f>IF(ISNUMBER(SEARCH(IF($D68="Tabular",VLOOKUP($G68&amp;"-"&amp;BQ$3&amp;"-"&amp;BU$2,'Compr. Q. - Online Banking'!$C:$I,7,FALSE()),VLOOKUP($G68&amp;"-"&amp;BQ$3&amp;"-"&amp;BU$2,'Compr. Q. - Online Banking'!$C:$I,5,FALSE())), BQ68)),1,0)</f>
        <v>0</v>
      </c>
      <c r="BV68" s="60">
        <f>IF(ISNUMBER(SEARCH(IF($D68="Tabular",VLOOKUP($G68&amp;"-"&amp;BQ$3&amp;"-"&amp;BV$2,'Compr. Q. - Online Banking'!$C:$I,7,FALSE()),VLOOKUP($G68&amp;"-"&amp;BQ$3&amp;"-"&amp;BV$2,'Compr. Q. - Online Banking'!$C:$I,5,FALSE())), BQ68)),1,0)</f>
        <v>0</v>
      </c>
      <c r="BW68" s="60">
        <f t="shared" ref="BW68:BW99" si="97">SUM(BS68:BV68)</f>
        <v>1</v>
      </c>
      <c r="BX68" s="60">
        <f t="shared" ref="BX68:BX99" si="98">IF(BQ68="",0,IF(BQ68=-99,0,(LEN(TRIM(BQ68))-LEN(SUBSTITUTE(TRIM(BQ68),",",""))+1)))</f>
        <v>1</v>
      </c>
      <c r="BY68" s="60">
        <f>IF($D68="Tabular",VLOOKUP($G68&amp;"-"&amp;BQ$3&amp;"-"&amp;"1",'Compr. Q. - Online Banking'!$C:$K,9,FALSE()),VLOOKUP($G68&amp;"-"&amp;BQ$3&amp;"-"&amp;"1",'Compr. Q. - Online Banking'!$C:$K,8,FALSE()))</f>
        <v>1</v>
      </c>
      <c r="BZ68" s="60">
        <f t="shared" ref="BZ68:BZ99" si="99">IF(BX68&gt;0,BW68/BX68,0)</f>
        <v>1</v>
      </c>
      <c r="CA68" s="60">
        <f t="shared" ref="CA68:CA99" si="100">BW68/BY68</f>
        <v>1</v>
      </c>
      <c r="CB68" s="60">
        <f t="shared" ref="CB68:CB99" si="101">IF(SUM(BZ68,CA68)&gt;0,2*BZ68*CA68/SUM(BZ68:CA68),0)</f>
        <v>1</v>
      </c>
    </row>
    <row r="69" spans="1:80" ht="85" x14ac:dyDescent="0.2">
      <c r="A69" s="60" t="str">
        <f t="shared" si="68"/>
        <v>R_6sVOuNJAQU0lU0p-P2</v>
      </c>
      <c r="B69" s="60" t="s">
        <v>725</v>
      </c>
      <c r="C69" s="60" t="str">
        <f>VLOOKUP($B69,'raw data'!$A:$JI,268,FALSE())</f>
        <v>UML-G2</v>
      </c>
      <c r="D69" s="60" t="str">
        <f t="shared" si="69"/>
        <v>UML</v>
      </c>
      <c r="E69" s="60" t="str">
        <f t="shared" si="70"/>
        <v>G2</v>
      </c>
      <c r="F69" s="60" t="s">
        <v>536</v>
      </c>
      <c r="G69" s="60" t="str">
        <f t="shared" si="71"/>
        <v>G1</v>
      </c>
      <c r="H69" s="62">
        <f>VLOOKUP($B69&amp;"-"&amp;$F69,'dataset cleaned'!$A:$BK,H$2,FALSE())/60</f>
        <v>6.5600500000000004</v>
      </c>
      <c r="I69" s="61" t="str">
        <f>VLOOKUP($B69&amp;"-"&amp;$F69,'dataset cleaned'!$A:$BK,$H$2-2+I$2*3,FALSE())</f>
        <v>Catastrophic</v>
      </c>
      <c r="J69" s="60" t="s">
        <v>1134</v>
      </c>
      <c r="K69" s="60">
        <f>IF(ISNUMBER(SEARCH(IF($D69="Tabular",VLOOKUP($G69&amp;"-"&amp;I$3&amp;"-"&amp;K$2,'Compr. Q. - Online Banking'!$C:$I,7,FALSE()),VLOOKUP($G69&amp;"-"&amp;I$3&amp;"-"&amp;K$2,'Compr. Q. - Online Banking'!$C:$I,5,FALSE())), I69)),1,0)</f>
        <v>0</v>
      </c>
      <c r="L69" s="60">
        <f>IF(ISNUMBER(SEARCH(IF($D69="Tabular",VLOOKUP($G69&amp;"-"&amp;I$3&amp;"-"&amp;L$2,'Compr. Q. - Online Banking'!$C:$I,7,FALSE()),VLOOKUP($G69&amp;"-"&amp;I$3&amp;"-"&amp;L$2,'Compr. Q. - Online Banking'!$C:$I,5,FALSE())), I69)),1,0)</f>
        <v>0</v>
      </c>
      <c r="M69" s="60">
        <f>IF(ISNUMBER(SEARCH(IF($D69="Tabular",VLOOKUP($G69&amp;"-"&amp;I$3&amp;"-"&amp;M$2,'Compr. Q. - Online Banking'!$C:$I,7,FALSE()),VLOOKUP($G69&amp;"-"&amp;I$3&amp;"-"&amp;M$2,'Compr. Q. - Online Banking'!$C:$I,5,FALSE())), I69)),1,0)</f>
        <v>0</v>
      </c>
      <c r="N69" s="60">
        <f>IF(ISNUMBER(SEARCH(IF($D69="Tabular",VLOOKUP($G69&amp;"-"&amp;I$3&amp;"-"&amp;N$2,'Compr. Q. - Online Banking'!$C:$I,7,FALSE()),VLOOKUP($G69&amp;"-"&amp;I$3&amp;"-"&amp;N$2,'Compr. Q. - Online Banking'!$C:$I,5,FALSE())), I69)),1,0)</f>
        <v>0</v>
      </c>
      <c r="O69" s="60">
        <f t="shared" si="72"/>
        <v>0</v>
      </c>
      <c r="P69" s="60">
        <f t="shared" si="73"/>
        <v>1</v>
      </c>
      <c r="Q69" s="60">
        <f>IF($D69="Tabular",VLOOKUP($G69&amp;"-"&amp;I$3&amp;"-"&amp;"1",'Compr. Q. - Online Banking'!$C:$K,9,FALSE()),VLOOKUP($G69&amp;"-"&amp;I$3&amp;"-"&amp;"1",'Compr. Q. - Online Banking'!$C:$K,8,FALSE()))</f>
        <v>1</v>
      </c>
      <c r="R69" s="60">
        <f t="shared" si="74"/>
        <v>0</v>
      </c>
      <c r="S69" s="60">
        <f t="shared" si="75"/>
        <v>0</v>
      </c>
      <c r="T69" s="60">
        <f t="shared" si="76"/>
        <v>0</v>
      </c>
      <c r="U69" s="61" t="str">
        <f>VLOOKUP($B69&amp;"-"&amp;$F69,'dataset cleaned'!$A:$BK,$H$2-2+U$2*3,FALSE())</f>
        <v>Confidentiality of customer data,Integrity of account data</v>
      </c>
      <c r="V69" s="60" t="s">
        <v>1133</v>
      </c>
      <c r="W69" s="60">
        <f>IF(ISNUMBER(SEARCH(IF($D69="Tabular",VLOOKUP($G69&amp;"-"&amp;U$3&amp;"-"&amp;W$2,'Compr. Q. - Online Banking'!$C:$I,7,FALSE()),VLOOKUP($G69&amp;"-"&amp;U$3&amp;"-"&amp;W$2,'Compr. Q. - Online Banking'!$C:$I,5,FALSE())), U69)),1,0)</f>
        <v>1</v>
      </c>
      <c r="X69" s="60">
        <f>IF(ISNUMBER(SEARCH(IF($D69="Tabular",VLOOKUP($G69&amp;"-"&amp;U$3&amp;"-"&amp;X$2,'Compr. Q. - Online Banking'!$C:$I,7,FALSE()),VLOOKUP($G69&amp;"-"&amp;U$3&amp;"-"&amp;X$2,'Compr. Q. - Online Banking'!$C:$I,5,FALSE())), U69)),1,0)</f>
        <v>0</v>
      </c>
      <c r="Y69" s="60">
        <f>IF(ISNUMBER(SEARCH(IF($D69="Tabular",VLOOKUP($G69&amp;"-"&amp;U$3&amp;"-"&amp;Y$2,'Compr. Q. - Online Banking'!$C:$I,7,FALSE()),VLOOKUP($G69&amp;"-"&amp;U$3&amp;"-"&amp;Y$2,'Compr. Q. - Online Banking'!$C:$I,5,FALSE())), U69)),1,0)</f>
        <v>0</v>
      </c>
      <c r="Z69" s="60">
        <f>IF(ISNUMBER(SEARCH(IF($D69="Tabular",VLOOKUP($G69&amp;"-"&amp;U$3&amp;"-"&amp;Z$2,'Compr. Q. - Online Banking'!$C:$I,7,FALSE()),VLOOKUP($G69&amp;"-"&amp;U$3&amp;"-"&amp;Z$2,'Compr. Q. - Online Banking'!$C:$I,5,FALSE())), U69)),1,0)</f>
        <v>0</v>
      </c>
      <c r="AA69" s="60">
        <f t="shared" si="77"/>
        <v>1</v>
      </c>
      <c r="AB69" s="60">
        <f t="shared" si="78"/>
        <v>2</v>
      </c>
      <c r="AC69" s="60">
        <f>IF($D69="Tabular",VLOOKUP($G69&amp;"-"&amp;U$3&amp;"-"&amp;"1",'Compr. Q. - Online Banking'!$C:$K,9,FALSE()),VLOOKUP($G69&amp;"-"&amp;U$3&amp;"-"&amp;"1",'Compr. Q. - Online Banking'!$C:$K,8,FALSE()))</f>
        <v>2</v>
      </c>
      <c r="AD69" s="60">
        <f t="shared" si="79"/>
        <v>0.5</v>
      </c>
      <c r="AE69" s="60">
        <f t="shared" si="80"/>
        <v>0.5</v>
      </c>
      <c r="AF69" s="60">
        <f t="shared" si="81"/>
        <v>0.5</v>
      </c>
      <c r="AG69" s="61" t="str">
        <f>VLOOKUP($B69&amp;"-"&amp;$F69,'dataset cleaned'!$A:$BK,$H$2-2+AG$2*3,FALSE())</f>
        <v>Conduct regular searches for fake apps,Regularly inform customers about security best practices,Strengthen authentication of transaction in web application,Strengthen verification and validation procedures</v>
      </c>
      <c r="AH69" s="60" t="s">
        <v>1141</v>
      </c>
      <c r="AI69" s="60">
        <f>IF(ISNUMBER(SEARCH(IF($D69="Tabular",VLOOKUP($G69&amp;"-"&amp;AG$3&amp;"-"&amp;AI$2,'Compr. Q. - Online Banking'!$C:$I,7,FALSE()),VLOOKUP($G69&amp;"-"&amp;AG$3&amp;"-"&amp;AI$2,'Compr. Q. - Online Banking'!$C:$I,5,FALSE())), AG69)),1,0)</f>
        <v>1</v>
      </c>
      <c r="AJ69" s="60">
        <f>IF(ISNUMBER(SEARCH(IF($D69="Tabular",VLOOKUP($G69&amp;"-"&amp;AG$3&amp;"-"&amp;AJ$2,'Compr. Q. - Online Banking'!$C:$I,7,FALSE()),VLOOKUP($G69&amp;"-"&amp;AG$3&amp;"-"&amp;AJ$2,'Compr. Q. - Online Banking'!$C:$I,5,FALSE())), AG69)),1,0)</f>
        <v>1</v>
      </c>
      <c r="AK69" s="60">
        <f>IF(ISNUMBER(SEARCH(IF($D69="Tabular",VLOOKUP($G69&amp;"-"&amp;AG$3&amp;"-"&amp;AK$2,'Compr. Q. - Online Banking'!$C:$I,7,FALSE()),VLOOKUP($G69&amp;"-"&amp;AG$3&amp;"-"&amp;AK$2,'Compr. Q. - Online Banking'!$C:$I,5,FALSE())), AG69)),1,0)</f>
        <v>1</v>
      </c>
      <c r="AL69" s="60">
        <f>IF(ISNUMBER(SEARCH(IF($D69="Tabular",VLOOKUP($G69&amp;"-"&amp;AG$3&amp;"-"&amp;AL$2,'Compr. Q. - Online Banking'!$C:$I,7,FALSE()),VLOOKUP($G69&amp;"-"&amp;AG$3&amp;"-"&amp;AL$2,'Compr. Q. - Online Banking'!$C:$I,5,FALSE())), AG69)),1,0)</f>
        <v>0</v>
      </c>
      <c r="AM69" s="60">
        <f t="shared" si="82"/>
        <v>3</v>
      </c>
      <c r="AN69" s="60">
        <f t="shared" si="83"/>
        <v>4</v>
      </c>
      <c r="AO69" s="60">
        <f>IF($D69="Tabular",VLOOKUP($G69&amp;"-"&amp;AG$3&amp;"-"&amp;"1",'Compr. Q. - Online Banking'!$C:$K,9,FALSE()),VLOOKUP($G69&amp;"-"&amp;AG$3&amp;"-"&amp;"1",'Compr. Q. - Online Banking'!$C:$K,8,FALSE()))</f>
        <v>3</v>
      </c>
      <c r="AP69" s="60">
        <f t="shared" si="84"/>
        <v>0.75</v>
      </c>
      <c r="AQ69" s="60">
        <f t="shared" si="85"/>
        <v>1</v>
      </c>
      <c r="AR69" s="60">
        <f t="shared" si="86"/>
        <v>0.8571428571428571</v>
      </c>
      <c r="AS69" s="60" t="str">
        <f>VLOOKUP($B69&amp;"-"&amp;$F69,'dataset cleaned'!$A:$BK,$H$2-2+AS$2*3,FALSE())</f>
        <v>Severe</v>
      </c>
      <c r="AT69" s="60"/>
      <c r="AU69" s="60">
        <f>IF(ISNUMBER(SEARCH(IF($D69="Tabular",VLOOKUP($G69&amp;"-"&amp;AS$3&amp;"-"&amp;AU$2,'Compr. Q. - Online Banking'!$C:$I,7,FALSE()),VLOOKUP($G69&amp;"-"&amp;AS$3&amp;"-"&amp;AU$2,'Compr. Q. - Online Banking'!$C:$I,5,FALSE())), AS69)),1,0)</f>
        <v>1</v>
      </c>
      <c r="AV69" s="60">
        <f>IF(ISNUMBER(SEARCH(IF($D69="Tabular",VLOOKUP($G69&amp;"-"&amp;AS$3&amp;"-"&amp;AV$2,'Compr. Q. - Online Banking'!$C:$I,7,FALSE()),VLOOKUP($G69&amp;"-"&amp;AS$3&amp;"-"&amp;AV$2,'Compr. Q. - Online Banking'!$C:$I,5,FALSE())), AS69)),1,0)</f>
        <v>0</v>
      </c>
      <c r="AW69" s="60">
        <f>IF(ISNUMBER(SEARCH(IF($D69="Tabular",VLOOKUP($G69&amp;"-"&amp;AS$3&amp;"-"&amp;AW$2,'Compr. Q. - Online Banking'!$C:$I,7,FALSE()),VLOOKUP($G69&amp;"-"&amp;AS$3&amp;"-"&amp;AW$2,'Compr. Q. - Online Banking'!$C:$I,5,FALSE())), AS69)),1,0)</f>
        <v>0</v>
      </c>
      <c r="AX69" s="60">
        <f>IF(ISNUMBER(SEARCH(IF($D69="Tabular",VLOOKUP($G69&amp;"-"&amp;AS$3&amp;"-"&amp;AX$2,'Compr. Q. - Online Banking'!$C:$I,7,FALSE()),VLOOKUP($G69&amp;"-"&amp;AS$3&amp;"-"&amp;AX$2,'Compr. Q. - Online Banking'!$C:$I,5,FALSE())), AS69)),1,0)</f>
        <v>0</v>
      </c>
      <c r="AY69" s="60">
        <f t="shared" si="87"/>
        <v>1</v>
      </c>
      <c r="AZ69" s="60">
        <f t="shared" si="88"/>
        <v>1</v>
      </c>
      <c r="BA69" s="60">
        <f>IF($D69="Tabular",VLOOKUP($G69&amp;"-"&amp;AS$3&amp;"-"&amp;"1",'Compr. Q. - Online Banking'!$C:$K,9,FALSE()),VLOOKUP($G69&amp;"-"&amp;AS$3&amp;"-"&amp;"1",'Compr. Q. - Online Banking'!$C:$K,8,FALSE()))</f>
        <v>1</v>
      </c>
      <c r="BB69" s="60">
        <f t="shared" si="89"/>
        <v>1</v>
      </c>
      <c r="BC69" s="60">
        <f t="shared" si="90"/>
        <v>1</v>
      </c>
      <c r="BD69" s="60">
        <f t="shared" si="91"/>
        <v>1</v>
      </c>
      <c r="BE69" s="61" t="str">
        <f>VLOOKUP($B69&amp;"-"&amp;$F69,'dataset cleaned'!$A:$BK,$H$2-2+BE$2*3,FALSE())</f>
        <v>Hacker alters transaction data,Unauthorized access to customer account via fake app,Unauthorized access to customer account via web application,Unauthorized transaction via Poste App,Unauthorized transaction via web application</v>
      </c>
      <c r="BF69" s="61" t="s">
        <v>1144</v>
      </c>
      <c r="BG69" s="60">
        <f>IF(ISNUMBER(SEARCH(IF($D69="Tabular",VLOOKUP($G69&amp;"-"&amp;BE$3&amp;"-"&amp;BG$2,'Compr. Q. - Online Banking'!$C:$I,7,FALSE()),VLOOKUP($G69&amp;"-"&amp;BE$3&amp;"-"&amp;BG$2,'Compr. Q. - Online Banking'!$C:$I,5,FALSE())), BE69)),1,0)</f>
        <v>1</v>
      </c>
      <c r="BH69" s="60">
        <f>IF(ISNUMBER(SEARCH(IF($D69="Tabular",VLOOKUP($G69&amp;"-"&amp;BE$3&amp;"-"&amp;BH$2,'Compr. Q. - Online Banking'!$C:$I,7,FALSE()),VLOOKUP($G69&amp;"-"&amp;BE$3&amp;"-"&amp;BH$2,'Compr. Q. - Online Banking'!$C:$I,5,FALSE())), BE69)),1,0)</f>
        <v>0</v>
      </c>
      <c r="BI69" s="60">
        <f>IF(ISNUMBER(SEARCH(IF($D69="Tabular",VLOOKUP($G69&amp;"-"&amp;BE$3&amp;"-"&amp;BI$2,'Compr. Q. - Online Banking'!$C:$I,7,FALSE()),VLOOKUP($G69&amp;"-"&amp;BE$3&amp;"-"&amp;BI$2,'Compr. Q. - Online Banking'!$C:$I,5,FALSE())), BE69)),1,0)</f>
        <v>0</v>
      </c>
      <c r="BJ69" s="60">
        <f>IF(ISNUMBER(SEARCH(IF($D69="Tabular",VLOOKUP($G69&amp;"-"&amp;BE$3&amp;"-"&amp;BJ$2,'Compr. Q. - Online Banking'!$C:$I,7,FALSE()),VLOOKUP($G69&amp;"-"&amp;BE$3&amp;"-"&amp;BJ$2,'Compr. Q. - Online Banking'!$C:$I,5,FALSE())), BE69)),1,0)</f>
        <v>0</v>
      </c>
      <c r="BK69" s="60">
        <f t="shared" si="92"/>
        <v>1</v>
      </c>
      <c r="BL69" s="60">
        <f t="shared" si="93"/>
        <v>5</v>
      </c>
      <c r="BM69" s="60">
        <f>IF($D69="Tabular",VLOOKUP($G69&amp;"-"&amp;BE$3&amp;"-"&amp;"1",'Compr. Q. - Online Banking'!$C:$K,9,FALSE()),VLOOKUP($G69&amp;"-"&amp;BE$3&amp;"-"&amp;"1",'Compr. Q. - Online Banking'!$C:$K,8,FALSE()))</f>
        <v>2</v>
      </c>
      <c r="BN69" s="60">
        <f t="shared" si="94"/>
        <v>0.2</v>
      </c>
      <c r="BO69" s="60">
        <f t="shared" si="95"/>
        <v>0.5</v>
      </c>
      <c r="BP69" s="60">
        <f t="shared" si="96"/>
        <v>0.28571428571428575</v>
      </c>
      <c r="BQ69" s="61" t="str">
        <f>VLOOKUP($B69&amp;"-"&amp;$F69,'dataset cleaned'!$A:$BK,$H$2-2+BQ$2*3,FALSE())</f>
        <v>Severe</v>
      </c>
      <c r="BR69" s="60" t="s">
        <v>1134</v>
      </c>
      <c r="BS69" s="60">
        <f>IF(ISNUMBER(SEARCH(IF($D69="Tabular",VLOOKUP($G69&amp;"-"&amp;BQ$3&amp;"-"&amp;BS$2,'Compr. Q. - Online Banking'!$C:$I,7,FALSE()),VLOOKUP($G69&amp;"-"&amp;BQ$3&amp;"-"&amp;BS$2,'Compr. Q. - Online Banking'!$C:$I,5,FALSE())), BQ69)),1,0)</f>
        <v>0</v>
      </c>
      <c r="BT69" s="60">
        <f>IF(ISNUMBER(SEARCH(IF($D69="Tabular",VLOOKUP($G69&amp;"-"&amp;BQ$3&amp;"-"&amp;BT$2,'Compr. Q. - Online Banking'!$C:$I,7,FALSE()),VLOOKUP($G69&amp;"-"&amp;BQ$3&amp;"-"&amp;BT$2,'Compr. Q. - Online Banking'!$C:$I,5,FALSE())), BQ69)),1,0)</f>
        <v>0</v>
      </c>
      <c r="BU69" s="60">
        <f>IF(ISNUMBER(SEARCH(IF($D69="Tabular",VLOOKUP($G69&amp;"-"&amp;BQ$3&amp;"-"&amp;BU$2,'Compr. Q. - Online Banking'!$C:$I,7,FALSE()),VLOOKUP($G69&amp;"-"&amp;BQ$3&amp;"-"&amp;BU$2,'Compr. Q. - Online Banking'!$C:$I,5,FALSE())), BQ69)),1,0)</f>
        <v>0</v>
      </c>
      <c r="BV69" s="60">
        <f>IF(ISNUMBER(SEARCH(IF($D69="Tabular",VLOOKUP($G69&amp;"-"&amp;BQ$3&amp;"-"&amp;BV$2,'Compr. Q. - Online Banking'!$C:$I,7,FALSE()),VLOOKUP($G69&amp;"-"&amp;BQ$3&amp;"-"&amp;BV$2,'Compr. Q. - Online Banking'!$C:$I,5,FALSE())), BQ69)),1,0)</f>
        <v>0</v>
      </c>
      <c r="BW69" s="60">
        <f t="shared" si="97"/>
        <v>0</v>
      </c>
      <c r="BX69" s="60">
        <f t="shared" si="98"/>
        <v>1</v>
      </c>
      <c r="BY69" s="60">
        <f>IF($D69="Tabular",VLOOKUP($G69&amp;"-"&amp;BQ$3&amp;"-"&amp;"1",'Compr. Q. - Online Banking'!$C:$K,9,FALSE()),VLOOKUP($G69&amp;"-"&amp;BQ$3&amp;"-"&amp;"1",'Compr. Q. - Online Banking'!$C:$K,8,FALSE()))</f>
        <v>1</v>
      </c>
      <c r="BZ69" s="60">
        <f t="shared" si="99"/>
        <v>0</v>
      </c>
      <c r="CA69" s="60">
        <f t="shared" si="100"/>
        <v>0</v>
      </c>
      <c r="CB69" s="60">
        <f t="shared" si="101"/>
        <v>0</v>
      </c>
    </row>
    <row r="70" spans="1:80" ht="85" x14ac:dyDescent="0.2">
      <c r="A70" s="60" t="str">
        <f t="shared" si="68"/>
        <v>R_2TS519uIksnK4Te-P2</v>
      </c>
      <c r="B70" s="60" t="s">
        <v>788</v>
      </c>
      <c r="C70" s="60" t="str">
        <f>VLOOKUP($B70,'raw data'!$A:$JI,268,FALSE())</f>
        <v>UML-G2</v>
      </c>
      <c r="D70" s="60" t="str">
        <f t="shared" si="69"/>
        <v>UML</v>
      </c>
      <c r="E70" s="60" t="str">
        <f t="shared" si="70"/>
        <v>G2</v>
      </c>
      <c r="F70" s="60" t="s">
        <v>536</v>
      </c>
      <c r="G70" s="60" t="str">
        <f t="shared" si="71"/>
        <v>G1</v>
      </c>
      <c r="H70" s="62">
        <f>VLOOKUP($B70&amp;"-"&amp;$F70,'dataset cleaned'!$A:$BK,H$2,FALSE())/60</f>
        <v>4.8443833333333339</v>
      </c>
      <c r="I70" s="61" t="str">
        <f>VLOOKUP($B70&amp;"-"&amp;$F70,'dataset cleaned'!$A:$BK,$H$2-2+I$2*3,FALSE())</f>
        <v>Severe</v>
      </c>
      <c r="J70" s="60" t="s">
        <v>1134</v>
      </c>
      <c r="K70" s="60">
        <f>IF(ISNUMBER(SEARCH(IF($D70="Tabular",VLOOKUP($G70&amp;"-"&amp;I$3&amp;"-"&amp;K$2,'Compr. Q. - Online Banking'!$C:$I,7,FALSE()),VLOOKUP($G70&amp;"-"&amp;I$3&amp;"-"&amp;K$2,'Compr. Q. - Online Banking'!$C:$I,5,FALSE())), I70)),1,0)</f>
        <v>0</v>
      </c>
      <c r="L70" s="60">
        <f>IF(ISNUMBER(SEARCH(IF($D70="Tabular",VLOOKUP($G70&amp;"-"&amp;I$3&amp;"-"&amp;L$2,'Compr. Q. - Online Banking'!$C:$I,7,FALSE()),VLOOKUP($G70&amp;"-"&amp;I$3&amp;"-"&amp;L$2,'Compr. Q. - Online Banking'!$C:$I,5,FALSE())), I70)),1,0)</f>
        <v>0</v>
      </c>
      <c r="M70" s="60">
        <f>IF(ISNUMBER(SEARCH(IF($D70="Tabular",VLOOKUP($G70&amp;"-"&amp;I$3&amp;"-"&amp;M$2,'Compr. Q. - Online Banking'!$C:$I,7,FALSE()),VLOOKUP($G70&amp;"-"&amp;I$3&amp;"-"&amp;M$2,'Compr. Q. - Online Banking'!$C:$I,5,FALSE())), I70)),1,0)</f>
        <v>0</v>
      </c>
      <c r="N70" s="60">
        <f>IF(ISNUMBER(SEARCH(IF($D70="Tabular",VLOOKUP($G70&amp;"-"&amp;I$3&amp;"-"&amp;N$2,'Compr. Q. - Online Banking'!$C:$I,7,FALSE()),VLOOKUP($G70&amp;"-"&amp;I$3&amp;"-"&amp;N$2,'Compr. Q. - Online Banking'!$C:$I,5,FALSE())), I70)),1,0)</f>
        <v>0</v>
      </c>
      <c r="O70" s="60">
        <f t="shared" si="72"/>
        <v>0</v>
      </c>
      <c r="P70" s="60">
        <f t="shared" si="73"/>
        <v>1</v>
      </c>
      <c r="Q70" s="60">
        <f>IF($D70="Tabular",VLOOKUP($G70&amp;"-"&amp;I$3&amp;"-"&amp;"1",'Compr. Q. - Online Banking'!$C:$K,9,FALSE()),VLOOKUP($G70&amp;"-"&amp;I$3&amp;"-"&amp;"1",'Compr. Q. - Online Banking'!$C:$K,8,FALSE()))</f>
        <v>1</v>
      </c>
      <c r="R70" s="60">
        <f t="shared" si="74"/>
        <v>0</v>
      </c>
      <c r="S70" s="60">
        <f t="shared" si="75"/>
        <v>0</v>
      </c>
      <c r="T70" s="60">
        <f t="shared" si="76"/>
        <v>0</v>
      </c>
      <c r="U70" s="61" t="str">
        <f>VLOOKUP($B70&amp;"-"&amp;$F70,'dataset cleaned'!$A:$BK,$H$2-2+U$2*3,FALSE())</f>
        <v>Availability of service,Integrity of account data,Keylogger installed on computer</v>
      </c>
      <c r="V70" s="60"/>
      <c r="W70" s="60">
        <f>IF(ISNUMBER(SEARCH(IF($D70="Tabular",VLOOKUP($G70&amp;"-"&amp;U$3&amp;"-"&amp;W$2,'Compr. Q. - Online Banking'!$C:$I,7,FALSE()),VLOOKUP($G70&amp;"-"&amp;U$3&amp;"-"&amp;W$2,'Compr. Q. - Online Banking'!$C:$I,5,FALSE())), U70)),1,0)</f>
        <v>1</v>
      </c>
      <c r="X70" s="60">
        <f>IF(ISNUMBER(SEARCH(IF($D70="Tabular",VLOOKUP($G70&amp;"-"&amp;U$3&amp;"-"&amp;X$2,'Compr. Q. - Online Banking'!$C:$I,7,FALSE()),VLOOKUP($G70&amp;"-"&amp;U$3&amp;"-"&amp;X$2,'Compr. Q. - Online Banking'!$C:$I,5,FALSE())), U70)),1,0)</f>
        <v>1</v>
      </c>
      <c r="Y70" s="60">
        <f>IF(ISNUMBER(SEARCH(IF($D70="Tabular",VLOOKUP($G70&amp;"-"&amp;U$3&amp;"-"&amp;Y$2,'Compr. Q. - Online Banking'!$C:$I,7,FALSE()),VLOOKUP($G70&amp;"-"&amp;U$3&amp;"-"&amp;Y$2,'Compr. Q. - Online Banking'!$C:$I,5,FALSE())), U70)),1,0)</f>
        <v>0</v>
      </c>
      <c r="Z70" s="60">
        <f>IF(ISNUMBER(SEARCH(IF($D70="Tabular",VLOOKUP($G70&amp;"-"&amp;U$3&amp;"-"&amp;Z$2,'Compr. Q. - Online Banking'!$C:$I,7,FALSE()),VLOOKUP($G70&amp;"-"&amp;U$3&amp;"-"&amp;Z$2,'Compr. Q. - Online Banking'!$C:$I,5,FALSE())), U70)),1,0)</f>
        <v>0</v>
      </c>
      <c r="AA70" s="60">
        <f t="shared" si="77"/>
        <v>2</v>
      </c>
      <c r="AB70" s="60">
        <f t="shared" si="78"/>
        <v>3</v>
      </c>
      <c r="AC70" s="60">
        <f>IF($D70="Tabular",VLOOKUP($G70&amp;"-"&amp;U$3&amp;"-"&amp;"1",'Compr. Q. - Online Banking'!$C:$K,9,FALSE()),VLOOKUP($G70&amp;"-"&amp;U$3&amp;"-"&amp;"1",'Compr. Q. - Online Banking'!$C:$K,8,FALSE()))</f>
        <v>2</v>
      </c>
      <c r="AD70" s="60">
        <f t="shared" si="79"/>
        <v>0.66666666666666663</v>
      </c>
      <c r="AE70" s="60">
        <f t="shared" si="80"/>
        <v>1</v>
      </c>
      <c r="AF70" s="60">
        <f t="shared" si="81"/>
        <v>0.8</v>
      </c>
      <c r="AG70" s="61" t="str">
        <f>VLOOKUP($B70&amp;"-"&amp;$F70,'dataset cleaned'!$A:$BK,$H$2-2+AG$2*3,FALSE())</f>
        <v>Increase bandwidth,Monitor network traffic,Strengthen authentication of transaction in web application,Strengthen verification and validation procedures</v>
      </c>
      <c r="AH70" s="60" t="s">
        <v>1141</v>
      </c>
      <c r="AI70" s="60">
        <f>IF(ISNUMBER(SEARCH(IF($D70="Tabular",VLOOKUP($G70&amp;"-"&amp;AG$3&amp;"-"&amp;AI$2,'Compr. Q. - Online Banking'!$C:$I,7,FALSE()),VLOOKUP($G70&amp;"-"&amp;AG$3&amp;"-"&amp;AI$2,'Compr. Q. - Online Banking'!$C:$I,5,FALSE())), AG70)),1,0)</f>
        <v>0</v>
      </c>
      <c r="AJ70" s="60">
        <f>IF(ISNUMBER(SEARCH(IF($D70="Tabular",VLOOKUP($G70&amp;"-"&amp;AG$3&amp;"-"&amp;AJ$2,'Compr. Q. - Online Banking'!$C:$I,7,FALSE()),VLOOKUP($G70&amp;"-"&amp;AG$3&amp;"-"&amp;AJ$2,'Compr. Q. - Online Banking'!$C:$I,5,FALSE())), AG70)),1,0)</f>
        <v>1</v>
      </c>
      <c r="AK70" s="60">
        <f>IF(ISNUMBER(SEARCH(IF($D70="Tabular",VLOOKUP($G70&amp;"-"&amp;AG$3&amp;"-"&amp;AK$2,'Compr. Q. - Online Banking'!$C:$I,7,FALSE()),VLOOKUP($G70&amp;"-"&amp;AG$3&amp;"-"&amp;AK$2,'Compr. Q. - Online Banking'!$C:$I,5,FALSE())), AG70)),1,0)</f>
        <v>0</v>
      </c>
      <c r="AL70" s="60">
        <f>IF(ISNUMBER(SEARCH(IF($D70="Tabular",VLOOKUP($G70&amp;"-"&amp;AG$3&amp;"-"&amp;AL$2,'Compr. Q. - Online Banking'!$C:$I,7,FALSE()),VLOOKUP($G70&amp;"-"&amp;AG$3&amp;"-"&amp;AL$2,'Compr. Q. - Online Banking'!$C:$I,5,FALSE())), AG70)),1,0)</f>
        <v>0</v>
      </c>
      <c r="AM70" s="60">
        <f t="shared" si="82"/>
        <v>1</v>
      </c>
      <c r="AN70" s="60">
        <f t="shared" si="83"/>
        <v>4</v>
      </c>
      <c r="AO70" s="60">
        <f>IF($D70="Tabular",VLOOKUP($G70&amp;"-"&amp;AG$3&amp;"-"&amp;"1",'Compr. Q. - Online Banking'!$C:$K,9,FALSE()),VLOOKUP($G70&amp;"-"&amp;AG$3&amp;"-"&amp;"1",'Compr. Q. - Online Banking'!$C:$K,8,FALSE()))</f>
        <v>3</v>
      </c>
      <c r="AP70" s="60">
        <f t="shared" si="84"/>
        <v>0.25</v>
      </c>
      <c r="AQ70" s="60">
        <f t="shared" si="85"/>
        <v>0.33333333333333331</v>
      </c>
      <c r="AR70" s="60">
        <f t="shared" si="86"/>
        <v>0.28571428571428575</v>
      </c>
      <c r="AS70" s="61" t="str">
        <f>VLOOKUP($B70&amp;"-"&amp;$F70,'dataset cleaned'!$A:$BK,$H$2-2+AS$2*3,FALSE())</f>
        <v>Certain,Severe</v>
      </c>
      <c r="AT70" s="60" t="s">
        <v>1134</v>
      </c>
      <c r="AU70" s="60">
        <f>IF(ISNUMBER(SEARCH(IF($D70="Tabular",VLOOKUP($G70&amp;"-"&amp;AS$3&amp;"-"&amp;AU$2,'Compr. Q. - Online Banking'!$C:$I,7,FALSE()),VLOOKUP($G70&amp;"-"&amp;AS$3&amp;"-"&amp;AU$2,'Compr. Q. - Online Banking'!$C:$I,5,FALSE())), AS70)),1,0)</f>
        <v>1</v>
      </c>
      <c r="AV70" s="60">
        <f>IF(ISNUMBER(SEARCH(IF($D70="Tabular",VLOOKUP($G70&amp;"-"&amp;AS$3&amp;"-"&amp;AV$2,'Compr. Q. - Online Banking'!$C:$I,7,FALSE()),VLOOKUP($G70&amp;"-"&amp;AS$3&amp;"-"&amp;AV$2,'Compr. Q. - Online Banking'!$C:$I,5,FALSE())), AS70)),1,0)</f>
        <v>0</v>
      </c>
      <c r="AW70" s="60">
        <f>IF(ISNUMBER(SEARCH(IF($D70="Tabular",VLOOKUP($G70&amp;"-"&amp;AS$3&amp;"-"&amp;AW$2,'Compr. Q. - Online Banking'!$C:$I,7,FALSE()),VLOOKUP($G70&amp;"-"&amp;AS$3&amp;"-"&amp;AW$2,'Compr. Q. - Online Banking'!$C:$I,5,FALSE())), AS70)),1,0)</f>
        <v>0</v>
      </c>
      <c r="AX70" s="60">
        <f>IF(ISNUMBER(SEARCH(IF($D70="Tabular",VLOOKUP($G70&amp;"-"&amp;AS$3&amp;"-"&amp;AX$2,'Compr. Q. - Online Banking'!$C:$I,7,FALSE()),VLOOKUP($G70&amp;"-"&amp;AS$3&amp;"-"&amp;AX$2,'Compr. Q. - Online Banking'!$C:$I,5,FALSE())), AS70)),1,0)</f>
        <v>0</v>
      </c>
      <c r="AY70" s="60">
        <f t="shared" si="87"/>
        <v>1</v>
      </c>
      <c r="AZ70" s="60">
        <f t="shared" si="88"/>
        <v>2</v>
      </c>
      <c r="BA70" s="60">
        <f>IF($D70="Tabular",VLOOKUP($G70&amp;"-"&amp;AS$3&amp;"-"&amp;"1",'Compr. Q. - Online Banking'!$C:$K,9,FALSE()),VLOOKUP($G70&amp;"-"&amp;AS$3&amp;"-"&amp;"1",'Compr. Q. - Online Banking'!$C:$K,8,FALSE()))</f>
        <v>1</v>
      </c>
      <c r="BB70" s="60">
        <f t="shared" si="89"/>
        <v>0.5</v>
      </c>
      <c r="BC70" s="60">
        <f t="shared" si="90"/>
        <v>1</v>
      </c>
      <c r="BD70" s="60">
        <f t="shared" si="91"/>
        <v>0.66666666666666663</v>
      </c>
      <c r="BE70" s="61" t="str">
        <f>VLOOKUP($B70&amp;"-"&amp;$F70,'dataset cleaned'!$A:$BK,$H$2-2+BE$2*3,FALSE())</f>
        <v>Lack of mechanisms for authentication of app,Unauthorized access to customer account via fake app,Unauthorized access to customer account via web application,Unauthorized transaction via Poste App,Unauthorized transaction via web application</v>
      </c>
      <c r="BF70" s="61" t="s">
        <v>1144</v>
      </c>
      <c r="BG70" s="60">
        <f>IF(ISNUMBER(SEARCH(IF($D70="Tabular",VLOOKUP($G70&amp;"-"&amp;BE$3&amp;"-"&amp;BG$2,'Compr. Q. - Online Banking'!$C:$I,7,FALSE()),VLOOKUP($G70&amp;"-"&amp;BE$3&amp;"-"&amp;BG$2,'Compr. Q. - Online Banking'!$C:$I,5,FALSE())), BE70)),1,0)</f>
        <v>1</v>
      </c>
      <c r="BH70" s="60">
        <f>IF(ISNUMBER(SEARCH(IF($D70="Tabular",VLOOKUP($G70&amp;"-"&amp;BE$3&amp;"-"&amp;BH$2,'Compr. Q. - Online Banking'!$C:$I,7,FALSE()),VLOOKUP($G70&amp;"-"&amp;BE$3&amp;"-"&amp;BH$2,'Compr. Q. - Online Banking'!$C:$I,5,FALSE())), BE70)),1,0)</f>
        <v>0</v>
      </c>
      <c r="BI70" s="60">
        <f>IF(ISNUMBER(SEARCH(IF($D70="Tabular",VLOOKUP($G70&amp;"-"&amp;BE$3&amp;"-"&amp;BI$2,'Compr. Q. - Online Banking'!$C:$I,7,FALSE()),VLOOKUP($G70&amp;"-"&amp;BE$3&amp;"-"&amp;BI$2,'Compr. Q. - Online Banking'!$C:$I,5,FALSE())), BE70)),1,0)</f>
        <v>0</v>
      </c>
      <c r="BJ70" s="60">
        <f>IF(ISNUMBER(SEARCH(IF($D70="Tabular",VLOOKUP($G70&amp;"-"&amp;BE$3&amp;"-"&amp;BJ$2,'Compr. Q. - Online Banking'!$C:$I,7,FALSE()),VLOOKUP($G70&amp;"-"&amp;BE$3&amp;"-"&amp;BJ$2,'Compr. Q. - Online Banking'!$C:$I,5,FALSE())), BE70)),1,0)</f>
        <v>0</v>
      </c>
      <c r="BK70" s="60">
        <f t="shared" si="92"/>
        <v>1</v>
      </c>
      <c r="BL70" s="60">
        <f t="shared" si="93"/>
        <v>5</v>
      </c>
      <c r="BM70" s="60">
        <f>IF($D70="Tabular",VLOOKUP($G70&amp;"-"&amp;BE$3&amp;"-"&amp;"1",'Compr. Q. - Online Banking'!$C:$K,9,FALSE()),VLOOKUP($G70&amp;"-"&amp;BE$3&amp;"-"&amp;"1",'Compr. Q. - Online Banking'!$C:$K,8,FALSE()))</f>
        <v>2</v>
      </c>
      <c r="BN70" s="60">
        <f t="shared" si="94"/>
        <v>0.2</v>
      </c>
      <c r="BO70" s="60">
        <f t="shared" si="95"/>
        <v>0.5</v>
      </c>
      <c r="BP70" s="60">
        <f t="shared" si="96"/>
        <v>0.28571428571428575</v>
      </c>
      <c r="BQ70" s="61" t="str">
        <f>VLOOKUP($B70&amp;"-"&amp;$F70,'dataset cleaned'!$A:$BK,$H$2-2+BQ$2*3,FALSE())</f>
        <v>Minor</v>
      </c>
      <c r="BR70" s="60"/>
      <c r="BS70" s="60">
        <f>IF(ISNUMBER(SEARCH(IF($D70="Tabular",VLOOKUP($G70&amp;"-"&amp;BQ$3&amp;"-"&amp;BS$2,'Compr. Q. - Online Banking'!$C:$I,7,FALSE()),VLOOKUP($G70&amp;"-"&amp;BQ$3&amp;"-"&amp;BS$2,'Compr. Q. - Online Banking'!$C:$I,5,FALSE())), BQ70)),1,0)</f>
        <v>1</v>
      </c>
      <c r="BT70" s="60">
        <f>IF(ISNUMBER(SEARCH(IF($D70="Tabular",VLOOKUP($G70&amp;"-"&amp;BQ$3&amp;"-"&amp;BT$2,'Compr. Q. - Online Banking'!$C:$I,7,FALSE()),VLOOKUP($G70&amp;"-"&amp;BQ$3&amp;"-"&amp;BT$2,'Compr. Q. - Online Banking'!$C:$I,5,FALSE())), BQ70)),1,0)</f>
        <v>0</v>
      </c>
      <c r="BU70" s="60">
        <f>IF(ISNUMBER(SEARCH(IF($D70="Tabular",VLOOKUP($G70&amp;"-"&amp;BQ$3&amp;"-"&amp;BU$2,'Compr. Q. - Online Banking'!$C:$I,7,FALSE()),VLOOKUP($G70&amp;"-"&amp;BQ$3&amp;"-"&amp;BU$2,'Compr. Q. - Online Banking'!$C:$I,5,FALSE())), BQ70)),1,0)</f>
        <v>0</v>
      </c>
      <c r="BV70" s="60">
        <f>IF(ISNUMBER(SEARCH(IF($D70="Tabular",VLOOKUP($G70&amp;"-"&amp;BQ$3&amp;"-"&amp;BV$2,'Compr. Q. - Online Banking'!$C:$I,7,FALSE()),VLOOKUP($G70&amp;"-"&amp;BQ$3&amp;"-"&amp;BV$2,'Compr. Q. - Online Banking'!$C:$I,5,FALSE())), BQ70)),1,0)</f>
        <v>0</v>
      </c>
      <c r="BW70" s="60">
        <f t="shared" si="97"/>
        <v>1</v>
      </c>
      <c r="BX70" s="60">
        <f t="shared" si="98"/>
        <v>1</v>
      </c>
      <c r="BY70" s="60">
        <f>IF($D70="Tabular",VLOOKUP($G70&amp;"-"&amp;BQ$3&amp;"-"&amp;"1",'Compr. Q. - Online Banking'!$C:$K,9,FALSE()),VLOOKUP($G70&amp;"-"&amp;BQ$3&amp;"-"&amp;"1",'Compr. Q. - Online Banking'!$C:$K,8,FALSE()))</f>
        <v>1</v>
      </c>
      <c r="BZ70" s="60">
        <f t="shared" si="99"/>
        <v>1</v>
      </c>
      <c r="CA70" s="60">
        <f t="shared" si="100"/>
        <v>1</v>
      </c>
      <c r="CB70" s="60">
        <f t="shared" si="101"/>
        <v>1</v>
      </c>
    </row>
    <row r="71" spans="1:80" ht="51" x14ac:dyDescent="0.2">
      <c r="A71" s="60" t="str">
        <f t="shared" si="68"/>
        <v>R_u8jabVDokDMB2X7-P2</v>
      </c>
      <c r="B71" s="60" t="s">
        <v>700</v>
      </c>
      <c r="C71" s="60" t="str">
        <f>VLOOKUP($B71,'raw data'!$A:$JI,268,FALSE())</f>
        <v>UML-G1</v>
      </c>
      <c r="D71" s="60" t="str">
        <f t="shared" si="69"/>
        <v>UML</v>
      </c>
      <c r="E71" s="60" t="str">
        <f t="shared" si="70"/>
        <v>G1</v>
      </c>
      <c r="F71" s="60" t="s">
        <v>536</v>
      </c>
      <c r="G71" s="60" t="str">
        <f t="shared" si="71"/>
        <v>G2</v>
      </c>
      <c r="H71" s="62">
        <f>VLOOKUP($B71&amp;"-"&amp;$F71,'dataset cleaned'!$A:$BK,H$2,FALSE())/60</f>
        <v>5.8208499999999992</v>
      </c>
      <c r="I71" s="61" t="str">
        <f>VLOOKUP($B71&amp;"-"&amp;$F71,'dataset cleaned'!$A:$BK,$H$2-2+I$2*3,FALSE())</f>
        <v>Lack of mechanisms for authentication of app,Weak malware protection</v>
      </c>
      <c r="J71" s="60"/>
      <c r="K71" s="60">
        <f>IF(ISNUMBER(SEARCH(IF($D71="Tabular",VLOOKUP($G71&amp;"-"&amp;I$3&amp;"-"&amp;K$2,'Compr. Q. - Online Banking'!$C:$I,7,FALSE()),VLOOKUP($G71&amp;"-"&amp;I$3&amp;"-"&amp;K$2,'Compr. Q. - Online Banking'!$C:$I,5,FALSE())), I71)),1,0)</f>
        <v>1</v>
      </c>
      <c r="L71" s="60">
        <f>IF(ISNUMBER(SEARCH(IF($D71="Tabular",VLOOKUP($G71&amp;"-"&amp;I$3&amp;"-"&amp;L$2,'Compr. Q. - Online Banking'!$C:$I,7,FALSE()),VLOOKUP($G71&amp;"-"&amp;I$3&amp;"-"&amp;L$2,'Compr. Q. - Online Banking'!$C:$I,5,FALSE())), I71)),1,0)</f>
        <v>1</v>
      </c>
      <c r="M71" s="60">
        <f>IF(ISNUMBER(SEARCH(IF($D71="Tabular",VLOOKUP($G71&amp;"-"&amp;I$3&amp;"-"&amp;M$2,'Compr. Q. - Online Banking'!$C:$I,7,FALSE()),VLOOKUP($G71&amp;"-"&amp;I$3&amp;"-"&amp;M$2,'Compr. Q. - Online Banking'!$C:$I,5,FALSE())), I71)),1,0)</f>
        <v>0</v>
      </c>
      <c r="N71" s="60">
        <f>IF(ISNUMBER(SEARCH(IF($D71="Tabular",VLOOKUP($G71&amp;"-"&amp;I$3&amp;"-"&amp;N$2,'Compr. Q. - Online Banking'!$C:$I,7,FALSE()),VLOOKUP($G71&amp;"-"&amp;I$3&amp;"-"&amp;N$2,'Compr. Q. - Online Banking'!$C:$I,5,FALSE())), I71)),1,0)</f>
        <v>0</v>
      </c>
      <c r="O71" s="60">
        <f t="shared" si="72"/>
        <v>2</v>
      </c>
      <c r="P71" s="60">
        <f t="shared" si="73"/>
        <v>2</v>
      </c>
      <c r="Q71" s="60">
        <f>IF($D71="Tabular",VLOOKUP($G71&amp;"-"&amp;I$3&amp;"-"&amp;"1",'Compr. Q. - Online Banking'!$C:$K,9,FALSE()),VLOOKUP($G71&amp;"-"&amp;I$3&amp;"-"&amp;"1",'Compr. Q. - Online Banking'!$C:$K,8,FALSE()))</f>
        <v>2</v>
      </c>
      <c r="R71" s="60">
        <f t="shared" si="74"/>
        <v>1</v>
      </c>
      <c r="S71" s="60">
        <f t="shared" si="75"/>
        <v>1</v>
      </c>
      <c r="T71" s="60">
        <f t="shared" si="76"/>
        <v>1</v>
      </c>
      <c r="U71" s="61" t="str">
        <f>VLOOKUP($B71&amp;"-"&amp;$F71,'dataset cleaned'!$A:$BK,$H$2-2+U$2*3,FALSE())</f>
        <v>Unauthorized access to customer account via web application,Unauthorized transaction via web application</v>
      </c>
      <c r="V71" s="60" t="s">
        <v>1149</v>
      </c>
      <c r="W71" s="60">
        <f>IF(ISNUMBER(SEARCH(IF($D71="Tabular",VLOOKUP($G71&amp;"-"&amp;U$3&amp;"-"&amp;W$2,'Compr. Q. - Online Banking'!$C:$I,7,FALSE()),VLOOKUP($G71&amp;"-"&amp;U$3&amp;"-"&amp;W$2,'Compr. Q. - Online Banking'!$C:$I,5,FALSE())), U71)),1,0)</f>
        <v>1</v>
      </c>
      <c r="X71" s="60">
        <f>IF(ISNUMBER(SEARCH(IF($D71="Tabular",VLOOKUP($G71&amp;"-"&amp;U$3&amp;"-"&amp;X$2,'Compr. Q. - Online Banking'!$C:$I,7,FALSE()),VLOOKUP($G71&amp;"-"&amp;U$3&amp;"-"&amp;X$2,'Compr. Q. - Online Banking'!$C:$I,5,FALSE())), U71)),1,0)</f>
        <v>1</v>
      </c>
      <c r="Y71" s="60">
        <f>IF(ISNUMBER(SEARCH(IF($D71="Tabular",VLOOKUP($G71&amp;"-"&amp;U$3&amp;"-"&amp;Y$2,'Compr. Q. - Online Banking'!$C:$I,7,FALSE()),VLOOKUP($G71&amp;"-"&amp;U$3&amp;"-"&amp;Y$2,'Compr. Q. - Online Banking'!$C:$I,5,FALSE())), U71)),1,0)</f>
        <v>0</v>
      </c>
      <c r="Z71" s="60">
        <f>IF(ISNUMBER(SEARCH(IF($D71="Tabular",VLOOKUP($G71&amp;"-"&amp;U$3&amp;"-"&amp;Z$2,'Compr. Q. - Online Banking'!$C:$I,7,FALSE()),VLOOKUP($G71&amp;"-"&amp;U$3&amp;"-"&amp;Z$2,'Compr. Q. - Online Banking'!$C:$I,5,FALSE())), U71)),1,0)</f>
        <v>0</v>
      </c>
      <c r="AA71" s="60">
        <f t="shared" si="77"/>
        <v>2</v>
      </c>
      <c r="AB71" s="60">
        <f t="shared" si="78"/>
        <v>2</v>
      </c>
      <c r="AC71" s="60">
        <f>IF($D71="Tabular",VLOOKUP($G71&amp;"-"&amp;U$3&amp;"-"&amp;"1",'Compr. Q. - Online Banking'!$C:$K,9,FALSE()),VLOOKUP($G71&amp;"-"&amp;U$3&amp;"-"&amp;"1",'Compr. Q. - Online Banking'!$C:$K,8,FALSE()))</f>
        <v>3</v>
      </c>
      <c r="AD71" s="60">
        <f t="shared" si="79"/>
        <v>1</v>
      </c>
      <c r="AE71" s="60">
        <f t="shared" si="80"/>
        <v>0.66666666666666663</v>
      </c>
      <c r="AF71" s="60">
        <f t="shared" si="81"/>
        <v>0.8</v>
      </c>
      <c r="AG71" s="61" t="str">
        <f>VLOOKUP($B71&amp;"-"&amp;$F71,'dataset cleaned'!$A:$BK,$H$2-2+AG$2*3,FALSE())</f>
        <v>Fake banking app offered on application store,Spear-phishing attack on customers</v>
      </c>
      <c r="AH71" s="60" t="s">
        <v>1150</v>
      </c>
      <c r="AI71" s="60">
        <f>IF(ISNUMBER(SEARCH(IF($D71="Tabular",VLOOKUP($G71&amp;"-"&amp;AG$3&amp;"-"&amp;AI$2,'Compr. Q. - Online Banking'!$C:$I,7,FALSE()),VLOOKUP($G71&amp;"-"&amp;AG$3&amp;"-"&amp;AI$2,'Compr. Q. - Online Banking'!$C:$I,5,FALSE())), AG71)),1,0)</f>
        <v>1</v>
      </c>
      <c r="AJ71" s="60">
        <f>IF(ISNUMBER(SEARCH(IF($D71="Tabular",VLOOKUP($G71&amp;"-"&amp;AG$3&amp;"-"&amp;AJ$2,'Compr. Q. - Online Banking'!$C:$I,7,FALSE()),VLOOKUP($G71&amp;"-"&amp;AG$3&amp;"-"&amp;AJ$2,'Compr. Q. - Online Banking'!$C:$I,5,FALSE())), AG71)),1,0)</f>
        <v>0</v>
      </c>
      <c r="AK71" s="60">
        <f>IF(ISNUMBER(SEARCH(IF($D71="Tabular",VLOOKUP($G71&amp;"-"&amp;AG$3&amp;"-"&amp;AK$2,'Compr. Q. - Online Banking'!$C:$I,7,FALSE()),VLOOKUP($G71&amp;"-"&amp;AG$3&amp;"-"&amp;AK$2,'Compr. Q. - Online Banking'!$C:$I,5,FALSE())), AG71)),1,0)</f>
        <v>0</v>
      </c>
      <c r="AL71" s="60">
        <f>IF(ISNUMBER(SEARCH(IF($D71="Tabular",VLOOKUP($G71&amp;"-"&amp;AG$3&amp;"-"&amp;AL$2,'Compr. Q. - Online Banking'!$C:$I,7,FALSE()),VLOOKUP($G71&amp;"-"&amp;AG$3&amp;"-"&amp;AL$2,'Compr. Q. - Online Banking'!$C:$I,5,FALSE())), AG71)),1,0)</f>
        <v>1</v>
      </c>
      <c r="AM71" s="60">
        <f t="shared" si="82"/>
        <v>2</v>
      </c>
      <c r="AN71" s="60">
        <f t="shared" si="83"/>
        <v>2</v>
      </c>
      <c r="AO71" s="60">
        <f>IF($D71="Tabular",VLOOKUP($G71&amp;"-"&amp;AG$3&amp;"-"&amp;"1",'Compr. Q. - Online Banking'!$C:$K,9,FALSE()),VLOOKUP($G71&amp;"-"&amp;AG$3&amp;"-"&amp;"1",'Compr. Q. - Online Banking'!$C:$K,8,FALSE()))</f>
        <v>4</v>
      </c>
      <c r="AP71" s="60">
        <f t="shared" si="84"/>
        <v>1</v>
      </c>
      <c r="AQ71" s="60">
        <f t="shared" si="85"/>
        <v>0.5</v>
      </c>
      <c r="AR71" s="60">
        <f t="shared" si="86"/>
        <v>0.66666666666666663</v>
      </c>
      <c r="AS71" s="61" t="str">
        <f>VLOOKUP($B71&amp;"-"&amp;$F71,'dataset cleaned'!$A:$BK,$H$2-2+AS$2*3,FALSE())</f>
        <v>Cyber criminal,Hacker</v>
      </c>
      <c r="AT71" s="60"/>
      <c r="AU71" s="60">
        <f>IF(ISNUMBER(SEARCH(IF($D71="Tabular",VLOOKUP($G71&amp;"-"&amp;AS$3&amp;"-"&amp;AU$2,'Compr. Q. - Online Banking'!$C:$I,7,FALSE()),VLOOKUP($G71&amp;"-"&amp;AS$3&amp;"-"&amp;AU$2,'Compr. Q. - Online Banking'!$C:$I,5,FALSE())), AS71)),1,0)</f>
        <v>1</v>
      </c>
      <c r="AV71" s="60">
        <f>IF(ISNUMBER(SEARCH(IF($D71="Tabular",VLOOKUP($G71&amp;"-"&amp;AS$3&amp;"-"&amp;AV$2,'Compr. Q. - Online Banking'!$C:$I,7,FALSE()),VLOOKUP($G71&amp;"-"&amp;AS$3&amp;"-"&amp;AV$2,'Compr. Q. - Online Banking'!$C:$I,5,FALSE())), AS71)),1,0)</f>
        <v>1</v>
      </c>
      <c r="AW71" s="60">
        <f>IF(ISNUMBER(SEARCH(IF($D71="Tabular",VLOOKUP($G71&amp;"-"&amp;AS$3&amp;"-"&amp;AW$2,'Compr. Q. - Online Banking'!$C:$I,7,FALSE()),VLOOKUP($G71&amp;"-"&amp;AS$3&amp;"-"&amp;AW$2,'Compr. Q. - Online Banking'!$C:$I,5,FALSE())), AS71)),1,0)</f>
        <v>0</v>
      </c>
      <c r="AX71" s="60">
        <f>IF(ISNUMBER(SEARCH(IF($D71="Tabular",VLOOKUP($G71&amp;"-"&amp;AS$3&amp;"-"&amp;AX$2,'Compr. Q. - Online Banking'!$C:$I,7,FALSE()),VLOOKUP($G71&amp;"-"&amp;AS$3&amp;"-"&amp;AX$2,'Compr. Q. - Online Banking'!$C:$I,5,FALSE())), AS71)),1,0)</f>
        <v>0</v>
      </c>
      <c r="AY71" s="60">
        <f t="shared" si="87"/>
        <v>2</v>
      </c>
      <c r="AZ71" s="60">
        <f t="shared" si="88"/>
        <v>2</v>
      </c>
      <c r="BA71" s="60">
        <f>IF($D71="Tabular",VLOOKUP($G71&amp;"-"&amp;AS$3&amp;"-"&amp;"1",'Compr. Q. - Online Banking'!$C:$K,9,FALSE()),VLOOKUP($G71&amp;"-"&amp;AS$3&amp;"-"&amp;"1",'Compr. Q. - Online Banking'!$C:$K,8,FALSE()))</f>
        <v>2</v>
      </c>
      <c r="BB71" s="60">
        <f t="shared" si="89"/>
        <v>1</v>
      </c>
      <c r="BC71" s="60">
        <f t="shared" si="90"/>
        <v>1</v>
      </c>
      <c r="BD71" s="60">
        <f t="shared" si="91"/>
        <v>1</v>
      </c>
      <c r="BE71" s="60" t="str">
        <f>VLOOKUP($B71&amp;"-"&amp;$F71,'dataset cleaned'!$A:$BK,$H$2-2+BE$2*3,FALSE())</f>
        <v>Severe</v>
      </c>
      <c r="BF71" s="60"/>
      <c r="BG71" s="60">
        <f>IF(ISNUMBER(SEARCH(IF($D71="Tabular",VLOOKUP($G71&amp;"-"&amp;BE$3&amp;"-"&amp;BG$2,'Compr. Q. - Online Banking'!$C:$I,7,FALSE()),VLOOKUP($G71&amp;"-"&amp;BE$3&amp;"-"&amp;BG$2,'Compr. Q. - Online Banking'!$C:$I,5,FALSE())), BE71)),1,0)</f>
        <v>0</v>
      </c>
      <c r="BH71" s="60">
        <f>IF(ISNUMBER(SEARCH(IF($D71="Tabular",VLOOKUP($G71&amp;"-"&amp;BE$3&amp;"-"&amp;BH$2,'Compr. Q. - Online Banking'!$C:$I,7,FALSE()),VLOOKUP($G71&amp;"-"&amp;BE$3&amp;"-"&amp;BH$2,'Compr. Q. - Online Banking'!$C:$I,5,FALSE())), BE71)),1,0)</f>
        <v>0</v>
      </c>
      <c r="BI71" s="60">
        <f>IF(ISNUMBER(SEARCH(IF($D71="Tabular",VLOOKUP($G71&amp;"-"&amp;BE$3&amp;"-"&amp;BI$2,'Compr. Q. - Online Banking'!$C:$I,7,FALSE()),VLOOKUP($G71&amp;"-"&amp;BE$3&amp;"-"&amp;BI$2,'Compr. Q. - Online Banking'!$C:$I,5,FALSE())), BE71)),1,0)</f>
        <v>0</v>
      </c>
      <c r="BJ71" s="60">
        <f>IF(ISNUMBER(SEARCH(IF($D71="Tabular",VLOOKUP($G71&amp;"-"&amp;BE$3&amp;"-"&amp;BJ$2,'Compr. Q. - Online Banking'!$C:$I,7,FALSE()),VLOOKUP($G71&amp;"-"&amp;BE$3&amp;"-"&amp;BJ$2,'Compr. Q. - Online Banking'!$C:$I,5,FALSE())), BE71)),1,0)</f>
        <v>0</v>
      </c>
      <c r="BK71" s="60">
        <f t="shared" si="92"/>
        <v>0</v>
      </c>
      <c r="BL71" s="60">
        <f t="shared" si="93"/>
        <v>1</v>
      </c>
      <c r="BM71" s="60">
        <f>IF($D71="Tabular",VLOOKUP($G71&amp;"-"&amp;BE$3&amp;"-"&amp;"1",'Compr. Q. - Online Banking'!$C:$K,9,FALSE()),VLOOKUP($G71&amp;"-"&amp;BE$3&amp;"-"&amp;"1",'Compr. Q. - Online Banking'!$C:$K,8,FALSE()))</f>
        <v>1</v>
      </c>
      <c r="BN71" s="60">
        <f t="shared" si="94"/>
        <v>0</v>
      </c>
      <c r="BO71" s="60">
        <f t="shared" si="95"/>
        <v>0</v>
      </c>
      <c r="BP71" s="60">
        <f t="shared" si="96"/>
        <v>0</v>
      </c>
      <c r="BQ71" s="61" t="str">
        <f>VLOOKUP($B71&amp;"-"&amp;$F71,'dataset cleaned'!$A:$BK,$H$2-2+BQ$2*3,FALSE())</f>
        <v>Insufficient detection of spyware,Lack of mechanisms for authentication of app,Weak malware protection</v>
      </c>
      <c r="BR71" s="60" t="s">
        <v>1148</v>
      </c>
      <c r="BS71" s="60">
        <f>IF(ISNUMBER(SEARCH(IF($D71="Tabular",VLOOKUP($G71&amp;"-"&amp;BQ$3&amp;"-"&amp;BS$2,'Compr. Q. - Online Banking'!$C:$I,7,FALSE()),VLOOKUP($G71&amp;"-"&amp;BQ$3&amp;"-"&amp;BS$2,'Compr. Q. - Online Banking'!$C:$I,5,FALSE())), BQ71)),1,0)</f>
        <v>0</v>
      </c>
      <c r="BT71" s="60">
        <f>IF(ISNUMBER(SEARCH(IF($D71="Tabular",VLOOKUP($G71&amp;"-"&amp;BQ$3&amp;"-"&amp;BT$2,'Compr. Q. - Online Banking'!$C:$I,7,FALSE()),VLOOKUP($G71&amp;"-"&amp;BQ$3&amp;"-"&amp;BT$2,'Compr. Q. - Online Banking'!$C:$I,5,FALSE())), BQ71)),1,0)</f>
        <v>0</v>
      </c>
      <c r="BU71" s="60">
        <f>IF(ISNUMBER(SEARCH(IF($D71="Tabular",VLOOKUP($G71&amp;"-"&amp;BQ$3&amp;"-"&amp;BU$2,'Compr. Q. - Online Banking'!$C:$I,7,FALSE()),VLOOKUP($G71&amp;"-"&amp;BQ$3&amp;"-"&amp;BU$2,'Compr. Q. - Online Banking'!$C:$I,5,FALSE())), BQ71)),1,0)</f>
        <v>0</v>
      </c>
      <c r="BV71" s="60">
        <f>IF(ISNUMBER(SEARCH(IF($D71="Tabular",VLOOKUP($G71&amp;"-"&amp;BQ$3&amp;"-"&amp;BV$2,'Compr. Q. - Online Banking'!$C:$I,7,FALSE()),VLOOKUP($G71&amp;"-"&amp;BQ$3&amp;"-"&amp;BV$2,'Compr. Q. - Online Banking'!$C:$I,5,FALSE())), BQ71)),1,0)</f>
        <v>1</v>
      </c>
      <c r="BW71" s="60">
        <f t="shared" si="97"/>
        <v>1</v>
      </c>
      <c r="BX71" s="60">
        <f t="shared" si="98"/>
        <v>3</v>
      </c>
      <c r="BY71" s="60">
        <f>IF($D71="Tabular",VLOOKUP($G71&amp;"-"&amp;BQ$3&amp;"-"&amp;"1",'Compr. Q. - Online Banking'!$C:$K,9,FALSE()),VLOOKUP($G71&amp;"-"&amp;BQ$3&amp;"-"&amp;"1",'Compr. Q. - Online Banking'!$C:$K,8,FALSE()))</f>
        <v>4</v>
      </c>
      <c r="BZ71" s="60">
        <f t="shared" si="99"/>
        <v>0.33333333333333331</v>
      </c>
      <c r="CA71" s="60">
        <f t="shared" si="100"/>
        <v>0.25</v>
      </c>
      <c r="CB71" s="60">
        <f t="shared" si="101"/>
        <v>0.28571428571428575</v>
      </c>
    </row>
    <row r="72" spans="1:80" ht="51" x14ac:dyDescent="0.2">
      <c r="A72" s="60" t="str">
        <f t="shared" si="68"/>
        <v>R_3FW20S7htUSXUYM-P1</v>
      </c>
      <c r="B72" s="60" t="s">
        <v>901</v>
      </c>
      <c r="C72" s="60" t="str">
        <f>VLOOKUP($B72,'raw data'!$A:$JI,268,FALSE())</f>
        <v>CORAS-G2</v>
      </c>
      <c r="D72" s="60" t="str">
        <f t="shared" si="69"/>
        <v>CORAS</v>
      </c>
      <c r="E72" s="60" t="str">
        <f t="shared" si="70"/>
        <v>G2</v>
      </c>
      <c r="F72" s="60" t="s">
        <v>534</v>
      </c>
      <c r="G72" s="60" t="str">
        <f t="shared" si="71"/>
        <v>G2</v>
      </c>
      <c r="H72" s="62">
        <f>VLOOKUP($B72&amp;"-"&amp;$F72,'dataset cleaned'!$A:$BK,H$2,FALSE())/60</f>
        <v>17.608349999999998</v>
      </c>
      <c r="I72" s="61" t="str">
        <f>VLOOKUP($B72&amp;"-"&amp;$F72,'dataset cleaned'!$A:$BK,$H$2-2+I$2*3,FALSE())</f>
        <v>Lack of mechanisms for authentication of app,Weak malware protection</v>
      </c>
      <c r="J72" s="60"/>
      <c r="K72" s="60">
        <f>IF(ISNUMBER(SEARCH(IF($D72="Tabular",VLOOKUP($G72&amp;"-"&amp;I$3&amp;"-"&amp;K$2,'Compr. Q. - Online Banking'!$C:$I,7,FALSE()),VLOOKUP($G72&amp;"-"&amp;I$3&amp;"-"&amp;K$2,'Compr. Q. - Online Banking'!$C:$I,5,FALSE())), I72)),1,0)</f>
        <v>1</v>
      </c>
      <c r="L72" s="60">
        <f>IF(ISNUMBER(SEARCH(IF($D72="Tabular",VLOOKUP($G72&amp;"-"&amp;I$3&amp;"-"&amp;L$2,'Compr. Q. - Online Banking'!$C:$I,7,FALSE()),VLOOKUP($G72&amp;"-"&amp;I$3&amp;"-"&amp;L$2,'Compr. Q. - Online Banking'!$C:$I,5,FALSE())), I72)),1,0)</f>
        <v>1</v>
      </c>
      <c r="M72" s="60">
        <f>IF(ISNUMBER(SEARCH(IF($D72="Tabular",VLOOKUP($G72&amp;"-"&amp;I$3&amp;"-"&amp;M$2,'Compr. Q. - Online Banking'!$C:$I,7,FALSE()),VLOOKUP($G72&amp;"-"&amp;I$3&amp;"-"&amp;M$2,'Compr. Q. - Online Banking'!$C:$I,5,FALSE())), I72)),1,0)</f>
        <v>0</v>
      </c>
      <c r="N72" s="60">
        <f>IF(ISNUMBER(SEARCH(IF($D72="Tabular",VLOOKUP($G72&amp;"-"&amp;I$3&amp;"-"&amp;N$2,'Compr. Q. - Online Banking'!$C:$I,7,FALSE()),VLOOKUP($G72&amp;"-"&amp;I$3&amp;"-"&amp;N$2,'Compr. Q. - Online Banking'!$C:$I,5,FALSE())), I72)),1,0)</f>
        <v>0</v>
      </c>
      <c r="O72" s="60">
        <f t="shared" si="72"/>
        <v>2</v>
      </c>
      <c r="P72" s="60">
        <f t="shared" si="73"/>
        <v>2</v>
      </c>
      <c r="Q72" s="60">
        <f>IF($D72="Tabular",VLOOKUP($G72&amp;"-"&amp;I$3&amp;"-"&amp;"1",'Compr. Q. - Online Banking'!$C:$K,9,FALSE()),VLOOKUP($G72&amp;"-"&amp;I$3&amp;"-"&amp;"1",'Compr. Q. - Online Banking'!$C:$K,8,FALSE()))</f>
        <v>2</v>
      </c>
      <c r="R72" s="60">
        <f t="shared" si="74"/>
        <v>1</v>
      </c>
      <c r="S72" s="60">
        <f t="shared" si="75"/>
        <v>1</v>
      </c>
      <c r="T72" s="60">
        <f t="shared" si="76"/>
        <v>1</v>
      </c>
      <c r="U72" s="60" t="str">
        <f>VLOOKUP($B72&amp;"-"&amp;$F72,'dataset cleaned'!$A:$BK,$H$2-2+U$2*3,FALSE())</f>
        <v>Unauthorized access to customer account via fake app,Unauthorized access to customer account via web application,Unauthorized transaction via web application</v>
      </c>
      <c r="V72" s="60"/>
      <c r="W72" s="60">
        <f>IF(ISNUMBER(SEARCH(IF($D72="Tabular",VLOOKUP($G72&amp;"-"&amp;U$3&amp;"-"&amp;W$2,'Compr. Q. - Online Banking'!$C:$I,7,FALSE()),VLOOKUP($G72&amp;"-"&amp;U$3&amp;"-"&amp;W$2,'Compr. Q. - Online Banking'!$C:$I,5,FALSE())), U72)),1,0)</f>
        <v>1</v>
      </c>
      <c r="X72" s="60">
        <f>IF(ISNUMBER(SEARCH(IF($D72="Tabular",VLOOKUP($G72&amp;"-"&amp;U$3&amp;"-"&amp;X$2,'Compr. Q. - Online Banking'!$C:$I,7,FALSE()),VLOOKUP($G72&amp;"-"&amp;U$3&amp;"-"&amp;X$2,'Compr. Q. - Online Banking'!$C:$I,5,FALSE())), U72)),1,0)</f>
        <v>1</v>
      </c>
      <c r="Y72" s="60">
        <f>IF(ISNUMBER(SEARCH(IF($D72="Tabular",VLOOKUP($G72&amp;"-"&amp;U$3&amp;"-"&amp;Y$2,'Compr. Q. - Online Banking'!$C:$I,7,FALSE()),VLOOKUP($G72&amp;"-"&amp;U$3&amp;"-"&amp;Y$2,'Compr. Q. - Online Banking'!$C:$I,5,FALSE())), U72)),1,0)</f>
        <v>1</v>
      </c>
      <c r="Z72" s="60">
        <f>IF(ISNUMBER(SEARCH(IF($D72="Tabular",VLOOKUP($G72&amp;"-"&amp;U$3&amp;"-"&amp;Z$2,'Compr. Q. - Online Banking'!$C:$I,7,FALSE()),VLOOKUP($G72&amp;"-"&amp;U$3&amp;"-"&amp;Z$2,'Compr. Q. - Online Banking'!$C:$I,5,FALSE())), U72)),1,0)</f>
        <v>0</v>
      </c>
      <c r="AA72" s="60">
        <f t="shared" si="77"/>
        <v>3</v>
      </c>
      <c r="AB72" s="60">
        <f t="shared" si="78"/>
        <v>3</v>
      </c>
      <c r="AC72" s="60">
        <f>IF($D72="Tabular",VLOOKUP($G72&amp;"-"&amp;U$3&amp;"-"&amp;"1",'Compr. Q. - Online Banking'!$C:$K,9,FALSE()),VLOOKUP($G72&amp;"-"&amp;U$3&amp;"-"&amp;"1",'Compr. Q. - Online Banking'!$C:$K,8,FALSE()))</f>
        <v>3</v>
      </c>
      <c r="AD72" s="60">
        <f t="shared" si="79"/>
        <v>1</v>
      </c>
      <c r="AE72" s="60">
        <f t="shared" si="80"/>
        <v>1</v>
      </c>
      <c r="AF72" s="60">
        <f t="shared" si="81"/>
        <v>1</v>
      </c>
      <c r="AG72" s="61" t="str">
        <f>VLOOKUP($B72&amp;"-"&amp;$F72,'dataset cleaned'!$A:$BK,$H$2-2+AG$2*3,FALSE())</f>
        <v>Sniffing of customer credentials</v>
      </c>
      <c r="AH72" s="60" t="s">
        <v>1150</v>
      </c>
      <c r="AI72" s="60">
        <f>IF(ISNUMBER(SEARCH(IF($D72="Tabular",VLOOKUP($G72&amp;"-"&amp;AG$3&amp;"-"&amp;AI$2,'Compr. Q. - Online Banking'!$C:$I,7,FALSE()),VLOOKUP($G72&amp;"-"&amp;AG$3&amp;"-"&amp;AI$2,'Compr. Q. - Online Banking'!$C:$I,5,FALSE())), AG72)),1,0)</f>
        <v>0</v>
      </c>
      <c r="AJ72" s="60">
        <f>IF(ISNUMBER(SEARCH(IF($D72="Tabular",VLOOKUP($G72&amp;"-"&amp;AG$3&amp;"-"&amp;AJ$2,'Compr. Q. - Online Banking'!$C:$I,7,FALSE()),VLOOKUP($G72&amp;"-"&amp;AG$3&amp;"-"&amp;AJ$2,'Compr. Q. - Online Banking'!$C:$I,5,FALSE())), AG72)),1,0)</f>
        <v>1</v>
      </c>
      <c r="AK72" s="60">
        <f>IF(ISNUMBER(SEARCH(IF($D72="Tabular",VLOOKUP($G72&amp;"-"&amp;AG$3&amp;"-"&amp;AK$2,'Compr. Q. - Online Banking'!$C:$I,7,FALSE()),VLOOKUP($G72&amp;"-"&amp;AG$3&amp;"-"&amp;AK$2,'Compr. Q. - Online Banking'!$C:$I,5,FALSE())), AG72)),1,0)</f>
        <v>0</v>
      </c>
      <c r="AL72" s="60">
        <f>IF(ISNUMBER(SEARCH(IF($D72="Tabular",VLOOKUP($G72&amp;"-"&amp;AG$3&amp;"-"&amp;AL$2,'Compr. Q. - Online Banking'!$C:$I,7,FALSE()),VLOOKUP($G72&amp;"-"&amp;AG$3&amp;"-"&amp;AL$2,'Compr. Q. - Online Banking'!$C:$I,5,FALSE())), AG72)),1,0)</f>
        <v>0</v>
      </c>
      <c r="AM72" s="60">
        <f t="shared" si="82"/>
        <v>1</v>
      </c>
      <c r="AN72" s="60">
        <f t="shared" si="83"/>
        <v>1</v>
      </c>
      <c r="AO72" s="60">
        <f>IF($D72="Tabular",VLOOKUP($G72&amp;"-"&amp;AG$3&amp;"-"&amp;"1",'Compr. Q. - Online Banking'!$C:$K,9,FALSE()),VLOOKUP($G72&amp;"-"&amp;AG$3&amp;"-"&amp;"1",'Compr. Q. - Online Banking'!$C:$K,8,FALSE()))</f>
        <v>4</v>
      </c>
      <c r="AP72" s="60">
        <f t="shared" si="84"/>
        <v>1</v>
      </c>
      <c r="AQ72" s="60">
        <f t="shared" si="85"/>
        <v>0.25</v>
      </c>
      <c r="AR72" s="60">
        <f t="shared" si="86"/>
        <v>0.4</v>
      </c>
      <c r="AS72" s="61" t="str">
        <f>VLOOKUP($B72&amp;"-"&amp;$F72,'dataset cleaned'!$A:$BK,$H$2-2+AS$2*3,FALSE())</f>
        <v>Cyber criminal,Hacker</v>
      </c>
      <c r="AT72" s="60"/>
      <c r="AU72" s="60">
        <f>IF(ISNUMBER(SEARCH(IF($D72="Tabular",VLOOKUP($G72&amp;"-"&amp;AS$3&amp;"-"&amp;AU$2,'Compr. Q. - Online Banking'!$C:$I,7,FALSE()),VLOOKUP($G72&amp;"-"&amp;AS$3&amp;"-"&amp;AU$2,'Compr. Q. - Online Banking'!$C:$I,5,FALSE())), AS72)),1,0)</f>
        <v>1</v>
      </c>
      <c r="AV72" s="60">
        <f>IF(ISNUMBER(SEARCH(IF($D72="Tabular",VLOOKUP($G72&amp;"-"&amp;AS$3&amp;"-"&amp;AV$2,'Compr. Q. - Online Banking'!$C:$I,7,FALSE()),VLOOKUP($G72&amp;"-"&amp;AS$3&amp;"-"&amp;AV$2,'Compr. Q. - Online Banking'!$C:$I,5,FALSE())), AS72)),1,0)</f>
        <v>1</v>
      </c>
      <c r="AW72" s="60">
        <f>IF(ISNUMBER(SEARCH(IF($D72="Tabular",VLOOKUP($G72&amp;"-"&amp;AS$3&amp;"-"&amp;AW$2,'Compr. Q. - Online Banking'!$C:$I,7,FALSE()),VLOOKUP($G72&amp;"-"&amp;AS$3&amp;"-"&amp;AW$2,'Compr. Q. - Online Banking'!$C:$I,5,FALSE())), AS72)),1,0)</f>
        <v>0</v>
      </c>
      <c r="AX72" s="60">
        <f>IF(ISNUMBER(SEARCH(IF($D72="Tabular",VLOOKUP($G72&amp;"-"&amp;AS$3&amp;"-"&amp;AX$2,'Compr. Q. - Online Banking'!$C:$I,7,FALSE()),VLOOKUP($G72&amp;"-"&amp;AS$3&amp;"-"&amp;AX$2,'Compr. Q. - Online Banking'!$C:$I,5,FALSE())), AS72)),1,0)</f>
        <v>0</v>
      </c>
      <c r="AY72" s="60">
        <f t="shared" si="87"/>
        <v>2</v>
      </c>
      <c r="AZ72" s="60">
        <f t="shared" si="88"/>
        <v>2</v>
      </c>
      <c r="BA72" s="60">
        <f>IF($D72="Tabular",VLOOKUP($G72&amp;"-"&amp;AS$3&amp;"-"&amp;"1",'Compr. Q. - Online Banking'!$C:$K,9,FALSE()),VLOOKUP($G72&amp;"-"&amp;AS$3&amp;"-"&amp;"1",'Compr. Q. - Online Banking'!$C:$K,8,FALSE()))</f>
        <v>2</v>
      </c>
      <c r="BB72" s="60">
        <f t="shared" si="89"/>
        <v>1</v>
      </c>
      <c r="BC72" s="60">
        <f t="shared" si="90"/>
        <v>1</v>
      </c>
      <c r="BD72" s="60">
        <f t="shared" si="91"/>
        <v>1</v>
      </c>
      <c r="BE72" s="60" t="str">
        <f>VLOOKUP($B72&amp;"-"&amp;$F72,'dataset cleaned'!$A:$BK,$H$2-2+BE$2*3,FALSE())</f>
        <v>Customer's browser infected by Trojan,Denial-of-service attack,Spear-phishing attack on customers</v>
      </c>
      <c r="BF72" s="60"/>
      <c r="BG72" s="60">
        <f>IF(ISNUMBER(SEARCH(IF($D72="Tabular",VLOOKUP($G72&amp;"-"&amp;BE$3&amp;"-"&amp;BG$2,'Compr. Q. - Online Banking'!$C:$I,7,FALSE()),VLOOKUP($G72&amp;"-"&amp;BE$3&amp;"-"&amp;BG$2,'Compr. Q. - Online Banking'!$C:$I,5,FALSE())), BE72)),1,0)</f>
        <v>0</v>
      </c>
      <c r="BH72" s="60">
        <f>IF(ISNUMBER(SEARCH(IF($D72="Tabular",VLOOKUP($G72&amp;"-"&amp;BE$3&amp;"-"&amp;BH$2,'Compr. Q. - Online Banking'!$C:$I,7,FALSE()),VLOOKUP($G72&amp;"-"&amp;BE$3&amp;"-"&amp;BH$2,'Compr. Q. - Online Banking'!$C:$I,5,FALSE())), BE72)),1,0)</f>
        <v>0</v>
      </c>
      <c r="BI72" s="60">
        <f>IF(ISNUMBER(SEARCH(IF($D72="Tabular",VLOOKUP($G72&amp;"-"&amp;BE$3&amp;"-"&amp;BI$2,'Compr. Q. - Online Banking'!$C:$I,7,FALSE()),VLOOKUP($G72&amp;"-"&amp;BE$3&amp;"-"&amp;BI$2,'Compr. Q. - Online Banking'!$C:$I,5,FALSE())), BE72)),1,0)</f>
        <v>0</v>
      </c>
      <c r="BJ72" s="60">
        <f>IF(ISNUMBER(SEARCH(IF($D72="Tabular",VLOOKUP($G72&amp;"-"&amp;BE$3&amp;"-"&amp;BJ$2,'Compr. Q. - Online Banking'!$C:$I,7,FALSE()),VLOOKUP($G72&amp;"-"&amp;BE$3&amp;"-"&amp;BJ$2,'Compr. Q. - Online Banking'!$C:$I,5,FALSE())), BE72)),1,0)</f>
        <v>0</v>
      </c>
      <c r="BK72" s="60">
        <f t="shared" si="92"/>
        <v>0</v>
      </c>
      <c r="BL72" s="60">
        <f t="shared" si="93"/>
        <v>3</v>
      </c>
      <c r="BM72" s="60">
        <f>IF($D72="Tabular",VLOOKUP($G72&amp;"-"&amp;BE$3&amp;"-"&amp;"1",'Compr. Q. - Online Banking'!$C:$K,9,FALSE()),VLOOKUP($G72&amp;"-"&amp;BE$3&amp;"-"&amp;"1",'Compr. Q. - Online Banking'!$C:$K,8,FALSE()))</f>
        <v>1</v>
      </c>
      <c r="BN72" s="60">
        <f t="shared" si="94"/>
        <v>0</v>
      </c>
      <c r="BO72" s="60">
        <f t="shared" si="95"/>
        <v>0</v>
      </c>
      <c r="BP72" s="60">
        <f t="shared" si="96"/>
        <v>0</v>
      </c>
      <c r="BQ72" s="61" t="str">
        <f>VLOOKUP($B72&amp;"-"&amp;$F72,'dataset cleaned'!$A:$BK,$H$2-2+BQ$2*3,FALSE())</f>
        <v>Immature technology,Insufficient resilience,Use of web application,Weak malware protection</v>
      </c>
      <c r="BR72" s="60"/>
      <c r="BS72" s="60">
        <f>IF(ISNUMBER(SEARCH(IF($D72="Tabular",VLOOKUP($G72&amp;"-"&amp;BQ$3&amp;"-"&amp;BS$2,'Compr. Q. - Online Banking'!$C:$I,7,FALSE()),VLOOKUP($G72&amp;"-"&amp;BQ$3&amp;"-"&amp;BS$2,'Compr. Q. - Online Banking'!$C:$I,5,FALSE())), BQ72)),1,0)</f>
        <v>1</v>
      </c>
      <c r="BT72" s="60">
        <f>IF(ISNUMBER(SEARCH(IF($D72="Tabular",VLOOKUP($G72&amp;"-"&amp;BQ$3&amp;"-"&amp;BT$2,'Compr. Q. - Online Banking'!$C:$I,7,FALSE()),VLOOKUP($G72&amp;"-"&amp;BQ$3&amp;"-"&amp;BT$2,'Compr. Q. - Online Banking'!$C:$I,5,FALSE())), BQ72)),1,0)</f>
        <v>1</v>
      </c>
      <c r="BU72" s="60">
        <f>IF(ISNUMBER(SEARCH(IF($D72="Tabular",VLOOKUP($G72&amp;"-"&amp;BQ$3&amp;"-"&amp;BU$2,'Compr. Q. - Online Banking'!$C:$I,7,FALSE()),VLOOKUP($G72&amp;"-"&amp;BQ$3&amp;"-"&amp;BU$2,'Compr. Q. - Online Banking'!$C:$I,5,FALSE())), BQ72)),1,0)</f>
        <v>0</v>
      </c>
      <c r="BV72" s="60">
        <f>IF(ISNUMBER(SEARCH(IF($D72="Tabular",VLOOKUP($G72&amp;"-"&amp;BQ$3&amp;"-"&amp;BV$2,'Compr. Q. - Online Banking'!$C:$I,7,FALSE()),VLOOKUP($G72&amp;"-"&amp;BQ$3&amp;"-"&amp;BV$2,'Compr. Q. - Online Banking'!$C:$I,5,FALSE())), BQ72)),1,0)</f>
        <v>1</v>
      </c>
      <c r="BW72" s="60">
        <f t="shared" si="97"/>
        <v>3</v>
      </c>
      <c r="BX72" s="60">
        <f t="shared" si="98"/>
        <v>4</v>
      </c>
      <c r="BY72" s="60">
        <f>IF($D72="Tabular",VLOOKUP($G72&amp;"-"&amp;BQ$3&amp;"-"&amp;"1",'Compr. Q. - Online Banking'!$C:$K,9,FALSE()),VLOOKUP($G72&amp;"-"&amp;BQ$3&amp;"-"&amp;"1",'Compr. Q. - Online Banking'!$C:$K,8,FALSE()))</f>
        <v>4</v>
      </c>
      <c r="BZ72" s="60">
        <f t="shared" si="99"/>
        <v>0.75</v>
      </c>
      <c r="CA72" s="60">
        <f t="shared" si="100"/>
        <v>0.75</v>
      </c>
      <c r="CB72" s="60">
        <f t="shared" si="101"/>
        <v>0.75</v>
      </c>
    </row>
    <row r="73" spans="1:80" ht="51" x14ac:dyDescent="0.2">
      <c r="A73" s="60" t="str">
        <f t="shared" si="68"/>
        <v>R_vCXXiwJGbeaoTLP-P1</v>
      </c>
      <c r="B73" s="60" t="s">
        <v>1037</v>
      </c>
      <c r="C73" s="60" t="str">
        <f>VLOOKUP($B73,'raw data'!$A:$JI,268,FALSE())</f>
        <v>CORAS-G2</v>
      </c>
      <c r="D73" s="60" t="str">
        <f t="shared" si="69"/>
        <v>CORAS</v>
      </c>
      <c r="E73" s="60" t="str">
        <f t="shared" si="70"/>
        <v>G2</v>
      </c>
      <c r="F73" s="60" t="s">
        <v>534</v>
      </c>
      <c r="G73" s="60" t="str">
        <f t="shared" si="71"/>
        <v>G2</v>
      </c>
      <c r="H73" s="62">
        <f>VLOOKUP($B73&amp;"-"&amp;$F73,'dataset cleaned'!$A:$BK,H$2,FALSE())/60</f>
        <v>11.529466666666668</v>
      </c>
      <c r="I73" s="61" t="str">
        <f>VLOOKUP($B73&amp;"-"&amp;$F73,'dataset cleaned'!$A:$BK,$H$2-2+I$2*3,FALSE())</f>
        <v>Lack of mechanisms for authentication of app,Weak malware protection</v>
      </c>
      <c r="J73" s="60"/>
      <c r="K73" s="60">
        <f>IF(ISNUMBER(SEARCH(IF($D73="Tabular",VLOOKUP($G73&amp;"-"&amp;I$3&amp;"-"&amp;K$2,'Compr. Q. - Online Banking'!$C:$I,7,FALSE()),VLOOKUP($G73&amp;"-"&amp;I$3&amp;"-"&amp;K$2,'Compr. Q. - Online Banking'!$C:$I,5,FALSE())), I73)),1,0)</f>
        <v>1</v>
      </c>
      <c r="L73" s="60">
        <f>IF(ISNUMBER(SEARCH(IF($D73="Tabular",VLOOKUP($G73&amp;"-"&amp;I$3&amp;"-"&amp;L$2,'Compr. Q. - Online Banking'!$C:$I,7,FALSE()),VLOOKUP($G73&amp;"-"&amp;I$3&amp;"-"&amp;L$2,'Compr. Q. - Online Banking'!$C:$I,5,FALSE())), I73)),1,0)</f>
        <v>1</v>
      </c>
      <c r="M73" s="60">
        <f>IF(ISNUMBER(SEARCH(IF($D73="Tabular",VLOOKUP($G73&amp;"-"&amp;I$3&amp;"-"&amp;M$2,'Compr. Q. - Online Banking'!$C:$I,7,FALSE()),VLOOKUP($G73&amp;"-"&amp;I$3&amp;"-"&amp;M$2,'Compr. Q. - Online Banking'!$C:$I,5,FALSE())), I73)),1,0)</f>
        <v>0</v>
      </c>
      <c r="N73" s="60">
        <f>IF(ISNUMBER(SEARCH(IF($D73="Tabular",VLOOKUP($G73&amp;"-"&amp;I$3&amp;"-"&amp;N$2,'Compr. Q. - Online Banking'!$C:$I,7,FALSE()),VLOOKUP($G73&amp;"-"&amp;I$3&amp;"-"&amp;N$2,'Compr. Q. - Online Banking'!$C:$I,5,FALSE())), I73)),1,0)</f>
        <v>0</v>
      </c>
      <c r="O73" s="60">
        <f t="shared" si="72"/>
        <v>2</v>
      </c>
      <c r="P73" s="60">
        <f t="shared" si="73"/>
        <v>2</v>
      </c>
      <c r="Q73" s="60">
        <f>IF($D73="Tabular",VLOOKUP($G73&amp;"-"&amp;I$3&amp;"-"&amp;"1",'Compr. Q. - Online Banking'!$C:$K,9,FALSE()),VLOOKUP($G73&amp;"-"&amp;I$3&amp;"-"&amp;"1",'Compr. Q. - Online Banking'!$C:$K,8,FALSE()))</f>
        <v>2</v>
      </c>
      <c r="R73" s="60">
        <f t="shared" si="74"/>
        <v>1</v>
      </c>
      <c r="S73" s="60">
        <f t="shared" si="75"/>
        <v>1</v>
      </c>
      <c r="T73" s="60">
        <f t="shared" si="76"/>
        <v>1</v>
      </c>
      <c r="U73" s="61" t="str">
        <f>VLOOKUP($B73&amp;"-"&amp;$F73,'dataset cleaned'!$A:$BK,$H$2-2+U$2*3,FALSE())</f>
        <v>Confidentiality of customer data,Integrity of account data,User authenticity</v>
      </c>
      <c r="V73" s="60" t="s">
        <v>1133</v>
      </c>
      <c r="W73" s="60">
        <f>IF(ISNUMBER(SEARCH(IF($D73="Tabular",VLOOKUP($G73&amp;"-"&amp;U$3&amp;"-"&amp;W$2,'Compr. Q. - Online Banking'!$C:$I,7,FALSE()),VLOOKUP($G73&amp;"-"&amp;U$3&amp;"-"&amp;W$2,'Compr. Q. - Online Banking'!$C:$I,5,FALSE())), U73)),1,0)</f>
        <v>0</v>
      </c>
      <c r="X73" s="60">
        <f>IF(ISNUMBER(SEARCH(IF($D73="Tabular",VLOOKUP($G73&amp;"-"&amp;U$3&amp;"-"&amp;X$2,'Compr. Q. - Online Banking'!$C:$I,7,FALSE()),VLOOKUP($G73&amp;"-"&amp;U$3&amp;"-"&amp;X$2,'Compr. Q. - Online Banking'!$C:$I,5,FALSE())), U73)),1,0)</f>
        <v>0</v>
      </c>
      <c r="Y73" s="60">
        <f>IF(ISNUMBER(SEARCH(IF($D73="Tabular",VLOOKUP($G73&amp;"-"&amp;U$3&amp;"-"&amp;Y$2,'Compr. Q. - Online Banking'!$C:$I,7,FALSE()),VLOOKUP($G73&amp;"-"&amp;U$3&amp;"-"&amp;Y$2,'Compr. Q. - Online Banking'!$C:$I,5,FALSE())), U73)),1,0)</f>
        <v>0</v>
      </c>
      <c r="Z73" s="60">
        <f>IF(ISNUMBER(SEARCH(IF($D73="Tabular",VLOOKUP($G73&amp;"-"&amp;U$3&amp;"-"&amp;Z$2,'Compr. Q. - Online Banking'!$C:$I,7,FALSE()),VLOOKUP($G73&amp;"-"&amp;U$3&amp;"-"&amp;Z$2,'Compr. Q. - Online Banking'!$C:$I,5,FALSE())), U73)),1,0)</f>
        <v>0</v>
      </c>
      <c r="AA73" s="60">
        <f t="shared" si="77"/>
        <v>0</v>
      </c>
      <c r="AB73" s="60">
        <f t="shared" si="78"/>
        <v>3</v>
      </c>
      <c r="AC73" s="60">
        <f>IF($D73="Tabular",VLOOKUP($G73&amp;"-"&amp;U$3&amp;"-"&amp;"1",'Compr. Q. - Online Banking'!$C:$K,9,FALSE()),VLOOKUP($G73&amp;"-"&amp;U$3&amp;"-"&amp;"1",'Compr. Q. - Online Banking'!$C:$K,8,FALSE()))</f>
        <v>3</v>
      </c>
      <c r="AD73" s="60">
        <f t="shared" si="79"/>
        <v>0</v>
      </c>
      <c r="AE73" s="60">
        <f t="shared" si="80"/>
        <v>0</v>
      </c>
      <c r="AF73" s="60">
        <f t="shared" si="81"/>
        <v>0</v>
      </c>
      <c r="AG73" s="61" t="str">
        <f>VLOOKUP($B73&amp;"-"&amp;$F73,'dataset cleaned'!$A:$BK,$H$2-2+AG$2*3,FALSE())</f>
        <v>Fake banking app offered on application store,Keylogger installed on computer,Sniffing of customer credentials,Spear-phishing attack on customers</v>
      </c>
      <c r="AH73" s="60"/>
      <c r="AI73" s="60">
        <f>IF(ISNUMBER(SEARCH(IF($D73="Tabular",VLOOKUP($G73&amp;"-"&amp;AG$3&amp;"-"&amp;AI$2,'Compr. Q. - Online Banking'!$C:$I,7,FALSE()),VLOOKUP($G73&amp;"-"&amp;AG$3&amp;"-"&amp;AI$2,'Compr. Q. - Online Banking'!$C:$I,5,FALSE())), AG73)),1,0)</f>
        <v>1</v>
      </c>
      <c r="AJ73" s="60">
        <f>IF(ISNUMBER(SEARCH(IF($D73="Tabular",VLOOKUP($G73&amp;"-"&amp;AG$3&amp;"-"&amp;AJ$2,'Compr. Q. - Online Banking'!$C:$I,7,FALSE()),VLOOKUP($G73&amp;"-"&amp;AG$3&amp;"-"&amp;AJ$2,'Compr. Q. - Online Banking'!$C:$I,5,FALSE())), AG73)),1,0)</f>
        <v>1</v>
      </c>
      <c r="AK73" s="60">
        <f>IF(ISNUMBER(SEARCH(IF($D73="Tabular",VLOOKUP($G73&amp;"-"&amp;AG$3&amp;"-"&amp;AK$2,'Compr. Q. - Online Banking'!$C:$I,7,FALSE()),VLOOKUP($G73&amp;"-"&amp;AG$3&amp;"-"&amp;AK$2,'Compr. Q. - Online Banking'!$C:$I,5,FALSE())), AG73)),1,0)</f>
        <v>1</v>
      </c>
      <c r="AL73" s="60">
        <f>IF(ISNUMBER(SEARCH(IF($D73="Tabular",VLOOKUP($G73&amp;"-"&amp;AG$3&amp;"-"&amp;AL$2,'Compr. Q. - Online Banking'!$C:$I,7,FALSE()),VLOOKUP($G73&amp;"-"&amp;AG$3&amp;"-"&amp;AL$2,'Compr. Q. - Online Banking'!$C:$I,5,FALSE())), AG73)),1,0)</f>
        <v>1</v>
      </c>
      <c r="AM73" s="60">
        <f t="shared" si="82"/>
        <v>4</v>
      </c>
      <c r="AN73" s="60">
        <f t="shared" si="83"/>
        <v>4</v>
      </c>
      <c r="AO73" s="60">
        <f>IF($D73="Tabular",VLOOKUP($G73&amp;"-"&amp;AG$3&amp;"-"&amp;"1",'Compr. Q. - Online Banking'!$C:$K,9,FALSE()),VLOOKUP($G73&amp;"-"&amp;AG$3&amp;"-"&amp;"1",'Compr. Q. - Online Banking'!$C:$K,8,FALSE()))</f>
        <v>4</v>
      </c>
      <c r="AP73" s="60">
        <f t="shared" si="84"/>
        <v>1</v>
      </c>
      <c r="AQ73" s="60">
        <f t="shared" si="85"/>
        <v>1</v>
      </c>
      <c r="AR73" s="60">
        <f t="shared" si="86"/>
        <v>1</v>
      </c>
      <c r="AS73" s="61" t="str">
        <f>VLOOKUP($B73&amp;"-"&amp;$F73,'dataset cleaned'!$A:$BK,$H$2-2+AS$2*3,FALSE())</f>
        <v>Cyber criminal,Hacker,System failure</v>
      </c>
      <c r="AT73" s="60" t="s">
        <v>1202</v>
      </c>
      <c r="AU73" s="60">
        <f>IF(ISNUMBER(SEARCH(IF($D73="Tabular",VLOOKUP($G73&amp;"-"&amp;AS$3&amp;"-"&amp;AU$2,'Compr. Q. - Online Banking'!$C:$I,7,FALSE()),VLOOKUP($G73&amp;"-"&amp;AS$3&amp;"-"&amp;AU$2,'Compr. Q. - Online Banking'!$C:$I,5,FALSE())), AS73)),1,0)</f>
        <v>1</v>
      </c>
      <c r="AV73" s="60">
        <f>IF(ISNUMBER(SEARCH(IF($D73="Tabular",VLOOKUP($G73&amp;"-"&amp;AS$3&amp;"-"&amp;AV$2,'Compr. Q. - Online Banking'!$C:$I,7,FALSE()),VLOOKUP($G73&amp;"-"&amp;AS$3&amp;"-"&amp;AV$2,'Compr. Q. - Online Banking'!$C:$I,5,FALSE())), AS73)),1,0)</f>
        <v>1</v>
      </c>
      <c r="AW73" s="60">
        <f>IF(ISNUMBER(SEARCH(IF($D73="Tabular",VLOOKUP($G73&amp;"-"&amp;AS$3&amp;"-"&amp;AW$2,'Compr. Q. - Online Banking'!$C:$I,7,FALSE()),VLOOKUP($G73&amp;"-"&amp;AS$3&amp;"-"&amp;AW$2,'Compr. Q. - Online Banking'!$C:$I,5,FALSE())), AS73)),1,0)</f>
        <v>0</v>
      </c>
      <c r="AX73" s="60">
        <f>IF(ISNUMBER(SEARCH(IF($D73="Tabular",VLOOKUP($G73&amp;"-"&amp;AS$3&amp;"-"&amp;AX$2,'Compr. Q. - Online Banking'!$C:$I,7,FALSE()),VLOOKUP($G73&amp;"-"&amp;AS$3&amp;"-"&amp;AX$2,'Compr. Q. - Online Banking'!$C:$I,5,FALSE())), AS73)),1,0)</f>
        <v>0</v>
      </c>
      <c r="AY73" s="60">
        <f t="shared" si="87"/>
        <v>2</v>
      </c>
      <c r="AZ73" s="60">
        <f t="shared" si="88"/>
        <v>3</v>
      </c>
      <c r="BA73" s="60">
        <f>IF($D73="Tabular",VLOOKUP($G73&amp;"-"&amp;AS$3&amp;"-"&amp;"1",'Compr. Q. - Online Banking'!$C:$K,9,FALSE()),VLOOKUP($G73&amp;"-"&amp;AS$3&amp;"-"&amp;"1",'Compr. Q. - Online Banking'!$C:$K,8,FALSE()))</f>
        <v>2</v>
      </c>
      <c r="BB73" s="60">
        <f t="shared" si="89"/>
        <v>0.66666666666666663</v>
      </c>
      <c r="BC73" s="60">
        <f t="shared" si="90"/>
        <v>1</v>
      </c>
      <c r="BD73" s="60">
        <f t="shared" si="91"/>
        <v>0.8</v>
      </c>
      <c r="BE73" s="60" t="str">
        <f>VLOOKUP($B73&amp;"-"&amp;$F73,'dataset cleaned'!$A:$BK,$H$2-2+BE$2*3,FALSE())</f>
        <v>Certain</v>
      </c>
      <c r="BF73" s="60" t="s">
        <v>1203</v>
      </c>
      <c r="BG73" s="60">
        <f>IF(ISNUMBER(SEARCH(IF($D73="Tabular",VLOOKUP($G73&amp;"-"&amp;BE$3&amp;"-"&amp;BG$2,'Compr. Q. - Online Banking'!$C:$I,7,FALSE()),VLOOKUP($G73&amp;"-"&amp;BE$3&amp;"-"&amp;BG$2,'Compr. Q. - Online Banking'!$C:$I,5,FALSE())), BE73)),1,0)</f>
        <v>0</v>
      </c>
      <c r="BH73" s="60">
        <f>IF(ISNUMBER(SEARCH(IF($D73="Tabular",VLOOKUP($G73&amp;"-"&amp;BE$3&amp;"-"&amp;BH$2,'Compr. Q. - Online Banking'!$C:$I,7,FALSE()),VLOOKUP($G73&amp;"-"&amp;BE$3&amp;"-"&amp;BH$2,'Compr. Q. - Online Banking'!$C:$I,5,FALSE())), BE73)),1,0)</f>
        <v>0</v>
      </c>
      <c r="BI73" s="60">
        <f>IF(ISNUMBER(SEARCH(IF($D73="Tabular",VLOOKUP($G73&amp;"-"&amp;BE$3&amp;"-"&amp;BI$2,'Compr. Q. - Online Banking'!$C:$I,7,FALSE()),VLOOKUP($G73&amp;"-"&amp;BE$3&amp;"-"&amp;BI$2,'Compr. Q. - Online Banking'!$C:$I,5,FALSE())), BE73)),1,0)</f>
        <v>0</v>
      </c>
      <c r="BJ73" s="60">
        <f>IF(ISNUMBER(SEARCH(IF($D73="Tabular",VLOOKUP($G73&amp;"-"&amp;BE$3&amp;"-"&amp;BJ$2,'Compr. Q. - Online Banking'!$C:$I,7,FALSE()),VLOOKUP($G73&amp;"-"&amp;BE$3&amp;"-"&amp;BJ$2,'Compr. Q. - Online Banking'!$C:$I,5,FALSE())), BE73)),1,0)</f>
        <v>0</v>
      </c>
      <c r="BK73" s="60">
        <f t="shared" si="92"/>
        <v>0</v>
      </c>
      <c r="BL73" s="60">
        <f t="shared" si="93"/>
        <v>1</v>
      </c>
      <c r="BM73" s="60">
        <f>IF($D73="Tabular",VLOOKUP($G73&amp;"-"&amp;BE$3&amp;"-"&amp;"1",'Compr. Q. - Online Banking'!$C:$K,9,FALSE()),VLOOKUP($G73&amp;"-"&amp;BE$3&amp;"-"&amp;"1",'Compr. Q. - Online Banking'!$C:$K,8,FALSE()))</f>
        <v>1</v>
      </c>
      <c r="BN73" s="60">
        <f t="shared" si="94"/>
        <v>0</v>
      </c>
      <c r="BO73" s="60">
        <f t="shared" si="95"/>
        <v>0</v>
      </c>
      <c r="BP73" s="60">
        <f t="shared" si="96"/>
        <v>0</v>
      </c>
      <c r="BQ73" s="61" t="str">
        <f>VLOOKUP($B73&amp;"-"&amp;$F73,'dataset cleaned'!$A:$BK,$H$2-2+BQ$2*3,FALSE())</f>
        <v>Insufficient resilience,Poor security awareness,Use of web application,Weak malware protection</v>
      </c>
      <c r="BR73" s="60"/>
      <c r="BS73" s="60">
        <f>IF(ISNUMBER(SEARCH(IF($D73="Tabular",VLOOKUP($G73&amp;"-"&amp;BQ$3&amp;"-"&amp;BS$2,'Compr. Q. - Online Banking'!$C:$I,7,FALSE()),VLOOKUP($G73&amp;"-"&amp;BQ$3&amp;"-"&amp;BS$2,'Compr. Q. - Online Banking'!$C:$I,5,FALSE())), BQ73)),1,0)</f>
        <v>1</v>
      </c>
      <c r="BT73" s="60">
        <f>IF(ISNUMBER(SEARCH(IF($D73="Tabular",VLOOKUP($G73&amp;"-"&amp;BQ$3&amp;"-"&amp;BT$2,'Compr. Q. - Online Banking'!$C:$I,7,FALSE()),VLOOKUP($G73&amp;"-"&amp;BQ$3&amp;"-"&amp;BT$2,'Compr. Q. - Online Banking'!$C:$I,5,FALSE())), BQ73)),1,0)</f>
        <v>1</v>
      </c>
      <c r="BU73" s="60">
        <f>IF(ISNUMBER(SEARCH(IF($D73="Tabular",VLOOKUP($G73&amp;"-"&amp;BQ$3&amp;"-"&amp;BU$2,'Compr. Q. - Online Banking'!$C:$I,7,FALSE()),VLOOKUP($G73&amp;"-"&amp;BQ$3&amp;"-"&amp;BU$2,'Compr. Q. - Online Banking'!$C:$I,5,FALSE())), BQ73)),1,0)</f>
        <v>1</v>
      </c>
      <c r="BV73" s="60">
        <f>IF(ISNUMBER(SEARCH(IF($D73="Tabular",VLOOKUP($G73&amp;"-"&amp;BQ$3&amp;"-"&amp;BV$2,'Compr. Q. - Online Banking'!$C:$I,7,FALSE()),VLOOKUP($G73&amp;"-"&amp;BQ$3&amp;"-"&amp;BV$2,'Compr. Q. - Online Banking'!$C:$I,5,FALSE())), BQ73)),1,0)</f>
        <v>1</v>
      </c>
      <c r="BW73" s="60">
        <f t="shared" si="97"/>
        <v>4</v>
      </c>
      <c r="BX73" s="60">
        <f t="shared" si="98"/>
        <v>4</v>
      </c>
      <c r="BY73" s="60">
        <f>IF($D73="Tabular",VLOOKUP($G73&amp;"-"&amp;BQ$3&amp;"-"&amp;"1",'Compr. Q. - Online Banking'!$C:$K,9,FALSE()),VLOOKUP($G73&amp;"-"&amp;BQ$3&amp;"-"&amp;"1",'Compr. Q. - Online Banking'!$C:$K,8,FALSE()))</f>
        <v>4</v>
      </c>
      <c r="BZ73" s="60">
        <f t="shared" si="99"/>
        <v>1</v>
      </c>
      <c r="CA73" s="60">
        <f t="shared" si="100"/>
        <v>1</v>
      </c>
      <c r="CB73" s="60">
        <f t="shared" si="101"/>
        <v>1</v>
      </c>
    </row>
    <row r="74" spans="1:80" ht="34" x14ac:dyDescent="0.2">
      <c r="A74" s="60" t="str">
        <f t="shared" si="68"/>
        <v>R_1jTdExQawdlxBC4-P1</v>
      </c>
      <c r="B74" s="60" t="s">
        <v>752</v>
      </c>
      <c r="C74" s="60" t="str">
        <f>VLOOKUP($B74,'raw data'!$A:$JI,268,FALSE())</f>
        <v>Tabular-G1</v>
      </c>
      <c r="D74" s="60" t="str">
        <f t="shared" si="69"/>
        <v>Tabular</v>
      </c>
      <c r="E74" s="60" t="str">
        <f t="shared" si="70"/>
        <v>G1</v>
      </c>
      <c r="F74" s="60" t="s">
        <v>534</v>
      </c>
      <c r="G74" s="60" t="str">
        <f t="shared" si="71"/>
        <v>G1</v>
      </c>
      <c r="H74" s="62">
        <f>VLOOKUP($B74&amp;"-"&amp;$F74,'dataset cleaned'!$A:$BK,H$2,FALSE())/60</f>
        <v>11.963050000000001</v>
      </c>
      <c r="I74" s="61" t="str">
        <f>VLOOKUP($B74&amp;"-"&amp;$F74,'dataset cleaned'!$A:$BK,$H$2-2+I$2*3,FALSE())</f>
        <v>Insignificant,Minor</v>
      </c>
      <c r="J74" s="60"/>
      <c r="K74" s="60">
        <f>IF(ISNUMBER(SEARCH(IF($D74="Tabular",VLOOKUP($G74&amp;"-"&amp;I$3&amp;"-"&amp;K$2,'Compr. Q. - Online Banking'!$C:$I,7,FALSE()),VLOOKUP($G74&amp;"-"&amp;I$3&amp;"-"&amp;K$2,'Compr. Q. - Online Banking'!$C:$I,5,FALSE())), I74)),1,0)</f>
        <v>1</v>
      </c>
      <c r="L74" s="60">
        <f>IF(ISNUMBER(SEARCH(IF($D74="Tabular",VLOOKUP($G74&amp;"-"&amp;I$3&amp;"-"&amp;L$2,'Compr. Q. - Online Banking'!$C:$I,7,FALSE()),VLOOKUP($G74&amp;"-"&amp;I$3&amp;"-"&amp;L$2,'Compr. Q. - Online Banking'!$C:$I,5,FALSE())), I74)),1,0)</f>
        <v>0</v>
      </c>
      <c r="M74" s="60">
        <f>IF(ISNUMBER(SEARCH(IF($D74="Tabular",VLOOKUP($G74&amp;"-"&amp;I$3&amp;"-"&amp;M$2,'Compr. Q. - Online Banking'!$C:$I,7,FALSE()),VLOOKUP($G74&amp;"-"&amp;I$3&amp;"-"&amp;M$2,'Compr. Q. - Online Banking'!$C:$I,5,FALSE())), I74)),1,0)</f>
        <v>0</v>
      </c>
      <c r="N74" s="60">
        <f>IF(ISNUMBER(SEARCH(IF($D74="Tabular",VLOOKUP($G74&amp;"-"&amp;I$3&amp;"-"&amp;N$2,'Compr. Q. - Online Banking'!$C:$I,7,FALSE()),VLOOKUP($G74&amp;"-"&amp;I$3&amp;"-"&amp;N$2,'Compr. Q. - Online Banking'!$C:$I,5,FALSE())), I74)),1,0)</f>
        <v>0</v>
      </c>
      <c r="O74" s="60">
        <f t="shared" si="72"/>
        <v>1</v>
      </c>
      <c r="P74" s="60">
        <f t="shared" si="73"/>
        <v>2</v>
      </c>
      <c r="Q74" s="60">
        <f>IF($D74="Tabular",VLOOKUP($G74&amp;"-"&amp;I$3&amp;"-"&amp;"1",'Compr. Q. - Online Banking'!$C:$K,9,FALSE()),VLOOKUP($G74&amp;"-"&amp;I$3&amp;"-"&amp;"1",'Compr. Q. - Online Banking'!$C:$K,8,FALSE()))</f>
        <v>1</v>
      </c>
      <c r="R74" s="60">
        <f t="shared" si="74"/>
        <v>0.5</v>
      </c>
      <c r="S74" s="60">
        <f t="shared" si="75"/>
        <v>1</v>
      </c>
      <c r="T74" s="60">
        <f t="shared" si="76"/>
        <v>0.66666666666666663</v>
      </c>
      <c r="U74" s="60" t="str">
        <f>VLOOKUP($B74&amp;"-"&amp;$F74,'dataset cleaned'!$A:$BK,$H$2-2+U$2*3,FALSE())</f>
        <v>Availability of service,Integrity of account data,Strengthen authentication of transaction in web application</v>
      </c>
      <c r="V74" s="60"/>
      <c r="W74" s="60">
        <f>IF(ISNUMBER(SEARCH(IF($D74="Tabular",VLOOKUP($G74&amp;"-"&amp;U$3&amp;"-"&amp;W$2,'Compr. Q. - Online Banking'!$C:$I,7,FALSE()),VLOOKUP($G74&amp;"-"&amp;U$3&amp;"-"&amp;W$2,'Compr. Q. - Online Banking'!$C:$I,5,FALSE())), U74)),1,0)</f>
        <v>1</v>
      </c>
      <c r="X74" s="60">
        <f>IF(ISNUMBER(SEARCH(IF($D74="Tabular",VLOOKUP($G74&amp;"-"&amp;U$3&amp;"-"&amp;X$2,'Compr. Q. - Online Banking'!$C:$I,7,FALSE()),VLOOKUP($G74&amp;"-"&amp;U$3&amp;"-"&amp;X$2,'Compr. Q. - Online Banking'!$C:$I,5,FALSE())), U74)),1,0)</f>
        <v>1</v>
      </c>
      <c r="Y74" s="60">
        <f>IF(ISNUMBER(SEARCH(IF($D74="Tabular",VLOOKUP($G74&amp;"-"&amp;U$3&amp;"-"&amp;Y$2,'Compr. Q. - Online Banking'!$C:$I,7,FALSE()),VLOOKUP($G74&amp;"-"&amp;U$3&amp;"-"&amp;Y$2,'Compr. Q. - Online Banking'!$C:$I,5,FALSE())), U74)),1,0)</f>
        <v>0</v>
      </c>
      <c r="Z74" s="60">
        <f>IF(ISNUMBER(SEARCH(IF($D74="Tabular",VLOOKUP($G74&amp;"-"&amp;U$3&amp;"-"&amp;Z$2,'Compr. Q. - Online Banking'!$C:$I,7,FALSE()),VLOOKUP($G74&amp;"-"&amp;U$3&amp;"-"&amp;Z$2,'Compr. Q. - Online Banking'!$C:$I,5,FALSE())), U74)),1,0)</f>
        <v>0</v>
      </c>
      <c r="AA74" s="60">
        <f t="shared" si="77"/>
        <v>2</v>
      </c>
      <c r="AB74" s="60">
        <f t="shared" si="78"/>
        <v>3</v>
      </c>
      <c r="AC74" s="60">
        <f>IF($D74="Tabular",VLOOKUP($G74&amp;"-"&amp;U$3&amp;"-"&amp;"1",'Compr. Q. - Online Banking'!$C:$K,9,FALSE()),VLOOKUP($G74&amp;"-"&amp;U$3&amp;"-"&amp;"1",'Compr. Q. - Online Banking'!$C:$K,8,FALSE()))</f>
        <v>2</v>
      </c>
      <c r="AD74" s="60">
        <f t="shared" si="79"/>
        <v>0.66666666666666663</v>
      </c>
      <c r="AE74" s="60">
        <f t="shared" si="80"/>
        <v>1</v>
      </c>
      <c r="AF74" s="60">
        <f t="shared" si="81"/>
        <v>0.8</v>
      </c>
      <c r="AG74" s="61" t="str">
        <f>VLOOKUP($B74&amp;"-"&amp;$F74,'dataset cleaned'!$A:$BK,$H$2-2+AG$2*3,FALSE())</f>
        <v>Conduct regular searches for fake apps,Regularly inform customers about security best practices</v>
      </c>
      <c r="AH74" s="60" t="s">
        <v>1204</v>
      </c>
      <c r="AI74" s="60">
        <f>IF(ISNUMBER(SEARCH(IF($D74="Tabular",VLOOKUP($G74&amp;"-"&amp;AG$3&amp;"-"&amp;AI$2,'Compr. Q. - Online Banking'!$C:$I,7,FALSE()),VLOOKUP($G74&amp;"-"&amp;AG$3&amp;"-"&amp;AI$2,'Compr. Q. - Online Banking'!$C:$I,5,FALSE())), AG74)),1,0)</f>
        <v>1</v>
      </c>
      <c r="AJ74" s="60">
        <f>IF(ISNUMBER(SEARCH(IF($D74="Tabular",VLOOKUP($G74&amp;"-"&amp;AG$3&amp;"-"&amp;AJ$2,'Compr. Q. - Online Banking'!$C:$I,7,FALSE()),VLOOKUP($G74&amp;"-"&amp;AG$3&amp;"-"&amp;AJ$2,'Compr. Q. - Online Banking'!$C:$I,5,FALSE())), AG74)),1,0)</f>
        <v>0</v>
      </c>
      <c r="AK74" s="60">
        <f>IF(ISNUMBER(SEARCH(IF($D74="Tabular",VLOOKUP($G74&amp;"-"&amp;AG$3&amp;"-"&amp;AK$2,'Compr. Q. - Online Banking'!$C:$I,7,FALSE()),VLOOKUP($G74&amp;"-"&amp;AG$3&amp;"-"&amp;AK$2,'Compr. Q. - Online Banking'!$C:$I,5,FALSE())), AG74)),1,0)</f>
        <v>1</v>
      </c>
      <c r="AL74" s="60">
        <f>IF(ISNUMBER(SEARCH(IF($D74="Tabular",VLOOKUP($G74&amp;"-"&amp;AG$3&amp;"-"&amp;AL$2,'Compr. Q. - Online Banking'!$C:$I,7,FALSE()),VLOOKUP($G74&amp;"-"&amp;AG$3&amp;"-"&amp;AL$2,'Compr. Q. - Online Banking'!$C:$I,5,FALSE())), AG74)),1,0)</f>
        <v>0</v>
      </c>
      <c r="AM74" s="60">
        <f t="shared" si="82"/>
        <v>2</v>
      </c>
      <c r="AN74" s="60">
        <f t="shared" si="83"/>
        <v>2</v>
      </c>
      <c r="AO74" s="60">
        <f>IF($D74="Tabular",VLOOKUP($G74&amp;"-"&amp;AG$3&amp;"-"&amp;"1",'Compr. Q. - Online Banking'!$C:$K,9,FALSE()),VLOOKUP($G74&amp;"-"&amp;AG$3&amp;"-"&amp;"1",'Compr. Q. - Online Banking'!$C:$K,8,FALSE()))</f>
        <v>3</v>
      </c>
      <c r="AP74" s="60">
        <f t="shared" si="84"/>
        <v>1</v>
      </c>
      <c r="AQ74" s="60">
        <f t="shared" si="85"/>
        <v>0.66666666666666663</v>
      </c>
      <c r="AR74" s="60">
        <f t="shared" si="86"/>
        <v>0.8</v>
      </c>
      <c r="AS74" s="60" t="str">
        <f>VLOOKUP($B74&amp;"-"&amp;$F74,'dataset cleaned'!$A:$BK,$H$2-2+AS$2*3,FALSE())</f>
        <v>Severe</v>
      </c>
      <c r="AT74" s="60"/>
      <c r="AU74" s="60">
        <f>IF(ISNUMBER(SEARCH(IF($D74="Tabular",VLOOKUP($G74&amp;"-"&amp;AS$3&amp;"-"&amp;AU$2,'Compr. Q. - Online Banking'!$C:$I,7,FALSE()),VLOOKUP($G74&amp;"-"&amp;AS$3&amp;"-"&amp;AU$2,'Compr. Q. - Online Banking'!$C:$I,5,FALSE())), AS74)),1,0)</f>
        <v>1</v>
      </c>
      <c r="AV74" s="60">
        <f>IF(ISNUMBER(SEARCH(IF($D74="Tabular",VLOOKUP($G74&amp;"-"&amp;AS$3&amp;"-"&amp;AV$2,'Compr. Q. - Online Banking'!$C:$I,7,FALSE()),VLOOKUP($G74&amp;"-"&amp;AS$3&amp;"-"&amp;AV$2,'Compr. Q. - Online Banking'!$C:$I,5,FALSE())), AS74)),1,0)</f>
        <v>0</v>
      </c>
      <c r="AW74" s="60">
        <f>IF(ISNUMBER(SEARCH(IF($D74="Tabular",VLOOKUP($G74&amp;"-"&amp;AS$3&amp;"-"&amp;AW$2,'Compr. Q. - Online Banking'!$C:$I,7,FALSE()),VLOOKUP($G74&amp;"-"&amp;AS$3&amp;"-"&amp;AW$2,'Compr. Q. - Online Banking'!$C:$I,5,FALSE())), AS74)),1,0)</f>
        <v>0</v>
      </c>
      <c r="AX74" s="60">
        <f>IF(ISNUMBER(SEARCH(IF($D74="Tabular",VLOOKUP($G74&amp;"-"&amp;AS$3&amp;"-"&amp;AX$2,'Compr. Q. - Online Banking'!$C:$I,7,FALSE()),VLOOKUP($G74&amp;"-"&amp;AS$3&amp;"-"&amp;AX$2,'Compr. Q. - Online Banking'!$C:$I,5,FALSE())), AS74)),1,0)</f>
        <v>0</v>
      </c>
      <c r="AY74" s="60">
        <f t="shared" si="87"/>
        <v>1</v>
      </c>
      <c r="AZ74" s="60">
        <f t="shared" si="88"/>
        <v>1</v>
      </c>
      <c r="BA74" s="60">
        <f>IF($D74="Tabular",VLOOKUP($G74&amp;"-"&amp;AS$3&amp;"-"&amp;"1",'Compr. Q. - Online Banking'!$C:$K,9,FALSE()),VLOOKUP($G74&amp;"-"&amp;AS$3&amp;"-"&amp;"1",'Compr. Q. - Online Banking'!$C:$K,8,FALSE()))</f>
        <v>1</v>
      </c>
      <c r="BB74" s="60">
        <f t="shared" si="89"/>
        <v>1</v>
      </c>
      <c r="BC74" s="60">
        <f t="shared" si="90"/>
        <v>1</v>
      </c>
      <c r="BD74" s="60">
        <f t="shared" si="91"/>
        <v>1</v>
      </c>
      <c r="BE74" s="61" t="str">
        <f>VLOOKUP($B74&amp;"-"&amp;$F74,'dataset cleaned'!$A:$BK,$H$2-2+BE$2*3,FALSE())</f>
        <v>Severe</v>
      </c>
      <c r="BF74" s="61" t="s">
        <v>1130</v>
      </c>
      <c r="BG74" s="60">
        <f>IF(ISNUMBER(SEARCH(IF($D74="Tabular",VLOOKUP($G74&amp;"-"&amp;BE$3&amp;"-"&amp;BG$2,'Compr. Q. - Online Banking'!$C:$I,7,FALSE()),VLOOKUP($G74&amp;"-"&amp;BE$3&amp;"-"&amp;BG$2,'Compr. Q. - Online Banking'!$C:$I,5,FALSE())), BE74)),1,0)</f>
        <v>0</v>
      </c>
      <c r="BH74" s="60">
        <f>IF(ISNUMBER(SEARCH(IF($D74="Tabular",VLOOKUP($G74&amp;"-"&amp;BE$3&amp;"-"&amp;BH$2,'Compr. Q. - Online Banking'!$C:$I,7,FALSE()),VLOOKUP($G74&amp;"-"&amp;BE$3&amp;"-"&amp;BH$2,'Compr. Q. - Online Banking'!$C:$I,5,FALSE())), BE74)),1,0)</f>
        <v>0</v>
      </c>
      <c r="BI74" s="60">
        <f>IF(ISNUMBER(SEARCH(IF($D74="Tabular",VLOOKUP($G74&amp;"-"&amp;BE$3&amp;"-"&amp;BI$2,'Compr. Q. - Online Banking'!$C:$I,7,FALSE()),VLOOKUP($G74&amp;"-"&amp;BE$3&amp;"-"&amp;BI$2,'Compr. Q. - Online Banking'!$C:$I,5,FALSE())), BE74)),1,0)</f>
        <v>0</v>
      </c>
      <c r="BJ74" s="60">
        <f>IF(ISNUMBER(SEARCH(IF($D74="Tabular",VLOOKUP($G74&amp;"-"&amp;BE$3&amp;"-"&amp;BJ$2,'Compr. Q. - Online Banking'!$C:$I,7,FALSE()),VLOOKUP($G74&amp;"-"&amp;BE$3&amp;"-"&amp;BJ$2,'Compr. Q. - Online Banking'!$C:$I,5,FALSE())), BE74)),1,0)</f>
        <v>0</v>
      </c>
      <c r="BK74" s="60">
        <f t="shared" si="92"/>
        <v>0</v>
      </c>
      <c r="BL74" s="60">
        <f t="shared" si="93"/>
        <v>1</v>
      </c>
      <c r="BM74" s="60">
        <f>IF($D74="Tabular",VLOOKUP($G74&amp;"-"&amp;BE$3&amp;"-"&amp;"1",'Compr. Q. - Online Banking'!$C:$K,9,FALSE()),VLOOKUP($G74&amp;"-"&amp;BE$3&amp;"-"&amp;"1",'Compr. Q. - Online Banking'!$C:$K,8,FALSE()))</f>
        <v>2</v>
      </c>
      <c r="BN74" s="60">
        <f t="shared" si="94"/>
        <v>0</v>
      </c>
      <c r="BO74" s="60">
        <f t="shared" si="95"/>
        <v>0</v>
      </c>
      <c r="BP74" s="60">
        <f t="shared" si="96"/>
        <v>0</v>
      </c>
      <c r="BQ74" s="61" t="str">
        <f>VLOOKUP($B74&amp;"-"&amp;$F74,'dataset cleaned'!$A:$BK,$H$2-2+BQ$2*3,FALSE())</f>
        <v>Minor</v>
      </c>
      <c r="BR74" s="60"/>
      <c r="BS74" s="60">
        <f>IF(ISNUMBER(SEARCH(IF($D74="Tabular",VLOOKUP($G74&amp;"-"&amp;BQ$3&amp;"-"&amp;BS$2,'Compr. Q. - Online Banking'!$C:$I,7,FALSE()),VLOOKUP($G74&amp;"-"&amp;BQ$3&amp;"-"&amp;BS$2,'Compr. Q. - Online Banking'!$C:$I,5,FALSE())), BQ74)),1,0)</f>
        <v>1</v>
      </c>
      <c r="BT74" s="60">
        <f>IF(ISNUMBER(SEARCH(IF($D74="Tabular",VLOOKUP($G74&amp;"-"&amp;BQ$3&amp;"-"&amp;BT$2,'Compr. Q. - Online Banking'!$C:$I,7,FALSE()),VLOOKUP($G74&amp;"-"&amp;BQ$3&amp;"-"&amp;BT$2,'Compr. Q. - Online Banking'!$C:$I,5,FALSE())), BQ74)),1,0)</f>
        <v>0</v>
      </c>
      <c r="BU74" s="60">
        <f>IF(ISNUMBER(SEARCH(IF($D74="Tabular",VLOOKUP($G74&amp;"-"&amp;BQ$3&amp;"-"&amp;BU$2,'Compr. Q. - Online Banking'!$C:$I,7,FALSE()),VLOOKUP($G74&amp;"-"&amp;BQ$3&amp;"-"&amp;BU$2,'Compr. Q. - Online Banking'!$C:$I,5,FALSE())), BQ74)),1,0)</f>
        <v>0</v>
      </c>
      <c r="BV74" s="60">
        <f>IF(ISNUMBER(SEARCH(IF($D74="Tabular",VLOOKUP($G74&amp;"-"&amp;BQ$3&amp;"-"&amp;BV$2,'Compr. Q. - Online Banking'!$C:$I,7,FALSE()),VLOOKUP($G74&amp;"-"&amp;BQ$3&amp;"-"&amp;BV$2,'Compr. Q. - Online Banking'!$C:$I,5,FALSE())), BQ74)),1,0)</f>
        <v>0</v>
      </c>
      <c r="BW74" s="60">
        <f t="shared" si="97"/>
        <v>1</v>
      </c>
      <c r="BX74" s="60">
        <f t="shared" si="98"/>
        <v>1</v>
      </c>
      <c r="BY74" s="60">
        <f>IF($D74="Tabular",VLOOKUP($G74&amp;"-"&amp;BQ$3&amp;"-"&amp;"1",'Compr. Q. - Online Banking'!$C:$K,9,FALSE()),VLOOKUP($G74&amp;"-"&amp;BQ$3&amp;"-"&amp;"1",'Compr. Q. - Online Banking'!$C:$K,8,FALSE()))</f>
        <v>1</v>
      </c>
      <c r="BZ74" s="60">
        <f t="shared" si="99"/>
        <v>1</v>
      </c>
      <c r="CA74" s="60">
        <f t="shared" si="100"/>
        <v>1</v>
      </c>
      <c r="CB74" s="60">
        <f t="shared" si="101"/>
        <v>1</v>
      </c>
    </row>
    <row r="75" spans="1:80" ht="85" x14ac:dyDescent="0.2">
      <c r="A75" s="60" t="str">
        <f t="shared" si="68"/>
        <v>R_4GA0kecVS070c2R-P2</v>
      </c>
      <c r="B75" s="60" t="s">
        <v>918</v>
      </c>
      <c r="C75" s="60" t="str">
        <f>VLOOKUP($B75,'raw data'!$A:$JI,268,FALSE())</f>
        <v>UML-G2</v>
      </c>
      <c r="D75" s="60" t="str">
        <f t="shared" si="69"/>
        <v>UML</v>
      </c>
      <c r="E75" s="60" t="str">
        <f t="shared" si="70"/>
        <v>G2</v>
      </c>
      <c r="F75" s="60" t="s">
        <v>536</v>
      </c>
      <c r="G75" s="60" t="str">
        <f t="shared" si="71"/>
        <v>G1</v>
      </c>
      <c r="H75" s="62">
        <f>VLOOKUP($B75&amp;"-"&amp;$F75,'dataset cleaned'!$A:$BK,H$2,FALSE())/60</f>
        <v>6.6052333333333335</v>
      </c>
      <c r="I75" s="61" t="str">
        <f>VLOOKUP($B75&amp;"-"&amp;$F75,'dataset cleaned'!$A:$BK,$H$2-2+I$2*3,FALSE())</f>
        <v>Minor</v>
      </c>
      <c r="J75" s="60"/>
      <c r="K75" s="60">
        <f>IF(ISNUMBER(SEARCH(IF($D75="Tabular",VLOOKUP($G75&amp;"-"&amp;I$3&amp;"-"&amp;K$2,'Compr. Q. - Online Banking'!$C:$I,7,FALSE()),VLOOKUP($G75&amp;"-"&amp;I$3&amp;"-"&amp;K$2,'Compr. Q. - Online Banking'!$C:$I,5,FALSE())), I75)),1,0)</f>
        <v>1</v>
      </c>
      <c r="L75" s="60">
        <f>IF(ISNUMBER(SEARCH(IF($D75="Tabular",VLOOKUP($G75&amp;"-"&amp;I$3&amp;"-"&amp;L$2,'Compr. Q. - Online Banking'!$C:$I,7,FALSE()),VLOOKUP($G75&amp;"-"&amp;I$3&amp;"-"&amp;L$2,'Compr. Q. - Online Banking'!$C:$I,5,FALSE())), I75)),1,0)</f>
        <v>0</v>
      </c>
      <c r="M75" s="60">
        <f>IF(ISNUMBER(SEARCH(IF($D75="Tabular",VLOOKUP($G75&amp;"-"&amp;I$3&amp;"-"&amp;M$2,'Compr. Q. - Online Banking'!$C:$I,7,FALSE()),VLOOKUP($G75&amp;"-"&amp;I$3&amp;"-"&amp;M$2,'Compr. Q. - Online Banking'!$C:$I,5,FALSE())), I75)),1,0)</f>
        <v>0</v>
      </c>
      <c r="N75" s="60">
        <f>IF(ISNUMBER(SEARCH(IF($D75="Tabular",VLOOKUP($G75&amp;"-"&amp;I$3&amp;"-"&amp;N$2,'Compr. Q. - Online Banking'!$C:$I,7,FALSE()),VLOOKUP($G75&amp;"-"&amp;I$3&amp;"-"&amp;N$2,'Compr. Q. - Online Banking'!$C:$I,5,FALSE())), I75)),1,0)</f>
        <v>0</v>
      </c>
      <c r="O75" s="60">
        <f t="shared" si="72"/>
        <v>1</v>
      </c>
      <c r="P75" s="60">
        <f t="shared" si="73"/>
        <v>1</v>
      </c>
      <c r="Q75" s="60">
        <f>IF($D75="Tabular",VLOOKUP($G75&amp;"-"&amp;I$3&amp;"-"&amp;"1",'Compr. Q. - Online Banking'!$C:$K,9,FALSE()),VLOOKUP($G75&amp;"-"&amp;I$3&amp;"-"&amp;"1",'Compr. Q. - Online Banking'!$C:$K,8,FALSE()))</f>
        <v>1</v>
      </c>
      <c r="R75" s="60">
        <f t="shared" si="74"/>
        <v>1</v>
      </c>
      <c r="S75" s="60">
        <f t="shared" si="75"/>
        <v>1</v>
      </c>
      <c r="T75" s="60">
        <f t="shared" si="76"/>
        <v>1</v>
      </c>
      <c r="U75" s="60" t="str">
        <f>VLOOKUP($B75&amp;"-"&amp;$F75,'dataset cleaned'!$A:$BK,$H$2-2+U$2*3,FALSE())</f>
        <v>Availability of service,Confidentiality of customer data</v>
      </c>
      <c r="V75" s="60" t="s">
        <v>1133</v>
      </c>
      <c r="W75" s="60">
        <f>IF(ISNUMBER(SEARCH(IF($D75="Tabular",VLOOKUP($G75&amp;"-"&amp;U$3&amp;"-"&amp;W$2,'Compr. Q. - Online Banking'!$C:$I,7,FALSE()),VLOOKUP($G75&amp;"-"&amp;U$3&amp;"-"&amp;W$2,'Compr. Q. - Online Banking'!$C:$I,5,FALSE())), U75)),1,0)</f>
        <v>0</v>
      </c>
      <c r="X75" s="60">
        <f>IF(ISNUMBER(SEARCH(IF($D75="Tabular",VLOOKUP($G75&amp;"-"&amp;U$3&amp;"-"&amp;X$2,'Compr. Q. - Online Banking'!$C:$I,7,FALSE()),VLOOKUP($G75&amp;"-"&amp;U$3&amp;"-"&amp;X$2,'Compr. Q. - Online Banking'!$C:$I,5,FALSE())), U75)),1,0)</f>
        <v>1</v>
      </c>
      <c r="Y75" s="60">
        <f>IF(ISNUMBER(SEARCH(IF($D75="Tabular",VLOOKUP($G75&amp;"-"&amp;U$3&amp;"-"&amp;Y$2,'Compr. Q. - Online Banking'!$C:$I,7,FALSE()),VLOOKUP($G75&amp;"-"&amp;U$3&amp;"-"&amp;Y$2,'Compr. Q. - Online Banking'!$C:$I,5,FALSE())), U75)),1,0)</f>
        <v>0</v>
      </c>
      <c r="Z75" s="60">
        <f>IF(ISNUMBER(SEARCH(IF($D75="Tabular",VLOOKUP($G75&amp;"-"&amp;U$3&amp;"-"&amp;Z$2,'Compr. Q. - Online Banking'!$C:$I,7,FALSE()),VLOOKUP($G75&amp;"-"&amp;U$3&amp;"-"&amp;Z$2,'Compr. Q. - Online Banking'!$C:$I,5,FALSE())), U75)),1,0)</f>
        <v>0</v>
      </c>
      <c r="AA75" s="60">
        <f t="shared" si="77"/>
        <v>1</v>
      </c>
      <c r="AB75" s="60">
        <f t="shared" si="78"/>
        <v>2</v>
      </c>
      <c r="AC75" s="60">
        <f>IF($D75="Tabular",VLOOKUP($G75&amp;"-"&amp;U$3&amp;"-"&amp;"1",'Compr. Q. - Online Banking'!$C:$K,9,FALSE()),VLOOKUP($G75&amp;"-"&amp;U$3&amp;"-"&amp;"1",'Compr. Q. - Online Banking'!$C:$K,8,FALSE()))</f>
        <v>2</v>
      </c>
      <c r="AD75" s="60">
        <f t="shared" si="79"/>
        <v>0.5</v>
      </c>
      <c r="AE75" s="60">
        <f t="shared" si="80"/>
        <v>0.5</v>
      </c>
      <c r="AF75" s="60">
        <f t="shared" si="81"/>
        <v>0.5</v>
      </c>
      <c r="AG75" s="61" t="str">
        <f>VLOOKUP($B75&amp;"-"&amp;$F75,'dataset cleaned'!$A:$BK,$H$2-2+AG$2*3,FALSE())</f>
        <v>Regularly inform customers about security best practices</v>
      </c>
      <c r="AH75" s="60" t="s">
        <v>1204</v>
      </c>
      <c r="AI75" s="60">
        <f>IF(ISNUMBER(SEARCH(IF($D75="Tabular",VLOOKUP($G75&amp;"-"&amp;AG$3&amp;"-"&amp;AI$2,'Compr. Q. - Online Banking'!$C:$I,7,FALSE()),VLOOKUP($G75&amp;"-"&amp;AG$3&amp;"-"&amp;AI$2,'Compr. Q. - Online Banking'!$C:$I,5,FALSE())), AG75)),1,0)</f>
        <v>1</v>
      </c>
      <c r="AJ75" s="60">
        <f>IF(ISNUMBER(SEARCH(IF($D75="Tabular",VLOOKUP($G75&amp;"-"&amp;AG$3&amp;"-"&amp;AJ$2,'Compr. Q. - Online Banking'!$C:$I,7,FALSE()),VLOOKUP($G75&amp;"-"&amp;AG$3&amp;"-"&amp;AJ$2,'Compr. Q. - Online Banking'!$C:$I,5,FALSE())), AG75)),1,0)</f>
        <v>0</v>
      </c>
      <c r="AK75" s="60">
        <f>IF(ISNUMBER(SEARCH(IF($D75="Tabular",VLOOKUP($G75&amp;"-"&amp;AG$3&amp;"-"&amp;AK$2,'Compr. Q. - Online Banking'!$C:$I,7,FALSE()),VLOOKUP($G75&amp;"-"&amp;AG$3&amp;"-"&amp;AK$2,'Compr. Q. - Online Banking'!$C:$I,5,FALSE())), AG75)),1,0)</f>
        <v>0</v>
      </c>
      <c r="AL75" s="60">
        <f>IF(ISNUMBER(SEARCH(IF($D75="Tabular",VLOOKUP($G75&amp;"-"&amp;AG$3&amp;"-"&amp;AL$2,'Compr. Q. - Online Banking'!$C:$I,7,FALSE()),VLOOKUP($G75&amp;"-"&amp;AG$3&amp;"-"&amp;AL$2,'Compr. Q. - Online Banking'!$C:$I,5,FALSE())), AG75)),1,0)</f>
        <v>0</v>
      </c>
      <c r="AM75" s="60">
        <f t="shared" si="82"/>
        <v>1</v>
      </c>
      <c r="AN75" s="60">
        <f t="shared" si="83"/>
        <v>1</v>
      </c>
      <c r="AO75" s="60">
        <f>IF($D75="Tabular",VLOOKUP($G75&amp;"-"&amp;AG$3&amp;"-"&amp;"1",'Compr. Q. - Online Banking'!$C:$K,9,FALSE()),VLOOKUP($G75&amp;"-"&amp;AG$3&amp;"-"&amp;"1",'Compr. Q. - Online Banking'!$C:$K,8,FALSE()))</f>
        <v>3</v>
      </c>
      <c r="AP75" s="60">
        <f t="shared" si="84"/>
        <v>1</v>
      </c>
      <c r="AQ75" s="60">
        <f t="shared" si="85"/>
        <v>0.33333333333333331</v>
      </c>
      <c r="AR75" s="60">
        <f t="shared" si="86"/>
        <v>0.5</v>
      </c>
      <c r="AS75" s="61" t="str">
        <f>VLOOKUP($B75&amp;"-"&amp;$F75,'dataset cleaned'!$A:$BK,$H$2-2+AS$2*3,FALSE())</f>
        <v>Insufficient resilience</v>
      </c>
      <c r="AT75" s="60" t="s">
        <v>1143</v>
      </c>
      <c r="AU75" s="60">
        <f>IF(ISNUMBER(SEARCH(IF($D75="Tabular",VLOOKUP($G75&amp;"-"&amp;AS$3&amp;"-"&amp;AU$2,'Compr. Q. - Online Banking'!$C:$I,7,FALSE()),VLOOKUP($G75&amp;"-"&amp;AS$3&amp;"-"&amp;AU$2,'Compr. Q. - Online Banking'!$C:$I,5,FALSE())), AS75)),1,0)</f>
        <v>0</v>
      </c>
      <c r="AV75" s="60">
        <f>IF(ISNUMBER(SEARCH(IF($D75="Tabular",VLOOKUP($G75&amp;"-"&amp;AS$3&amp;"-"&amp;AV$2,'Compr. Q. - Online Banking'!$C:$I,7,FALSE()),VLOOKUP($G75&amp;"-"&amp;AS$3&amp;"-"&amp;AV$2,'Compr. Q. - Online Banking'!$C:$I,5,FALSE())), AS75)),1,0)</f>
        <v>0</v>
      </c>
      <c r="AW75" s="60">
        <f>IF(ISNUMBER(SEARCH(IF($D75="Tabular",VLOOKUP($G75&amp;"-"&amp;AS$3&amp;"-"&amp;AW$2,'Compr. Q. - Online Banking'!$C:$I,7,FALSE()),VLOOKUP($G75&amp;"-"&amp;AS$3&amp;"-"&amp;AW$2,'Compr. Q. - Online Banking'!$C:$I,5,FALSE())), AS75)),1,0)</f>
        <v>0</v>
      </c>
      <c r="AX75" s="60">
        <f>IF(ISNUMBER(SEARCH(IF($D75="Tabular",VLOOKUP($G75&amp;"-"&amp;AS$3&amp;"-"&amp;AX$2,'Compr. Q. - Online Banking'!$C:$I,7,FALSE()),VLOOKUP($G75&amp;"-"&amp;AS$3&amp;"-"&amp;AX$2,'Compr. Q. - Online Banking'!$C:$I,5,FALSE())), AS75)),1,0)</f>
        <v>0</v>
      </c>
      <c r="AY75" s="60">
        <f t="shared" si="87"/>
        <v>0</v>
      </c>
      <c r="AZ75" s="60">
        <f t="shared" si="88"/>
        <v>1</v>
      </c>
      <c r="BA75" s="60">
        <f>IF($D75="Tabular",VLOOKUP($G75&amp;"-"&amp;AS$3&amp;"-"&amp;"1",'Compr. Q. - Online Banking'!$C:$K,9,FALSE()),VLOOKUP($G75&amp;"-"&amp;AS$3&amp;"-"&amp;"1",'Compr. Q. - Online Banking'!$C:$K,8,FALSE()))</f>
        <v>1</v>
      </c>
      <c r="BB75" s="60">
        <f t="shared" si="89"/>
        <v>0</v>
      </c>
      <c r="BC75" s="60">
        <f t="shared" si="90"/>
        <v>0</v>
      </c>
      <c r="BD75" s="60">
        <f t="shared" si="91"/>
        <v>0</v>
      </c>
      <c r="BE75" s="61" t="str">
        <f>VLOOKUP($B75&amp;"-"&amp;$F75,'dataset cleaned'!$A:$BK,$H$2-2+BE$2*3,FALSE())</f>
        <v>System failure,Unauthorized access to customer account via fake app,Unauthorized access to customer account via web application,Unauthorized transaction via Poste App,Unauthorized transaction via web application</v>
      </c>
      <c r="BF75" s="61" t="s">
        <v>1144</v>
      </c>
      <c r="BG75" s="60">
        <f>IF(ISNUMBER(SEARCH(IF($D75="Tabular",VLOOKUP($G75&amp;"-"&amp;BE$3&amp;"-"&amp;BG$2,'Compr. Q. - Online Banking'!$C:$I,7,FALSE()),VLOOKUP($G75&amp;"-"&amp;BE$3&amp;"-"&amp;BG$2,'Compr. Q. - Online Banking'!$C:$I,5,FALSE())), BE75)),1,0)</f>
        <v>1</v>
      </c>
      <c r="BH75" s="60">
        <f>IF(ISNUMBER(SEARCH(IF($D75="Tabular",VLOOKUP($G75&amp;"-"&amp;BE$3&amp;"-"&amp;BH$2,'Compr. Q. - Online Banking'!$C:$I,7,FALSE()),VLOOKUP($G75&amp;"-"&amp;BE$3&amp;"-"&amp;BH$2,'Compr. Q. - Online Banking'!$C:$I,5,FALSE())), BE75)),1,0)</f>
        <v>0</v>
      </c>
      <c r="BI75" s="60">
        <f>IF(ISNUMBER(SEARCH(IF($D75="Tabular",VLOOKUP($G75&amp;"-"&amp;BE$3&amp;"-"&amp;BI$2,'Compr. Q. - Online Banking'!$C:$I,7,FALSE()),VLOOKUP($G75&amp;"-"&amp;BE$3&amp;"-"&amp;BI$2,'Compr. Q. - Online Banking'!$C:$I,5,FALSE())), BE75)),1,0)</f>
        <v>0</v>
      </c>
      <c r="BJ75" s="60">
        <f>IF(ISNUMBER(SEARCH(IF($D75="Tabular",VLOOKUP($G75&amp;"-"&amp;BE$3&amp;"-"&amp;BJ$2,'Compr. Q. - Online Banking'!$C:$I,7,FALSE()),VLOOKUP($G75&amp;"-"&amp;BE$3&amp;"-"&amp;BJ$2,'Compr. Q. - Online Banking'!$C:$I,5,FALSE())), BE75)),1,0)</f>
        <v>0</v>
      </c>
      <c r="BK75" s="60">
        <f t="shared" si="92"/>
        <v>1</v>
      </c>
      <c r="BL75" s="60">
        <f t="shared" si="93"/>
        <v>5</v>
      </c>
      <c r="BM75" s="60">
        <f>IF($D75="Tabular",VLOOKUP($G75&amp;"-"&amp;BE$3&amp;"-"&amp;"1",'Compr. Q. - Online Banking'!$C:$K,9,FALSE()),VLOOKUP($G75&amp;"-"&amp;BE$3&amp;"-"&amp;"1",'Compr. Q. - Online Banking'!$C:$K,8,FALSE()))</f>
        <v>2</v>
      </c>
      <c r="BN75" s="60">
        <f t="shared" si="94"/>
        <v>0.2</v>
      </c>
      <c r="BO75" s="60">
        <f t="shared" si="95"/>
        <v>0.5</v>
      </c>
      <c r="BP75" s="60">
        <f t="shared" si="96"/>
        <v>0.28571428571428575</v>
      </c>
      <c r="BQ75" s="61" t="str">
        <f>VLOOKUP($B75&amp;"-"&amp;$F75,'dataset cleaned'!$A:$BK,$H$2-2+BQ$2*3,FALSE())</f>
        <v>System failure</v>
      </c>
      <c r="BR75" s="60" t="s">
        <v>1138</v>
      </c>
      <c r="BS75" s="60">
        <f>IF(ISNUMBER(SEARCH(IF($D75="Tabular",VLOOKUP($G75&amp;"-"&amp;BQ$3&amp;"-"&amp;BS$2,'Compr. Q. - Online Banking'!$C:$I,7,FALSE()),VLOOKUP($G75&amp;"-"&amp;BQ$3&amp;"-"&amp;BS$2,'Compr. Q. - Online Banking'!$C:$I,5,FALSE())), BQ75)),1,0)</f>
        <v>0</v>
      </c>
      <c r="BT75" s="60">
        <f>IF(ISNUMBER(SEARCH(IF($D75="Tabular",VLOOKUP($G75&amp;"-"&amp;BQ$3&amp;"-"&amp;BT$2,'Compr. Q. - Online Banking'!$C:$I,7,FALSE()),VLOOKUP($G75&amp;"-"&amp;BQ$3&amp;"-"&amp;BT$2,'Compr. Q. - Online Banking'!$C:$I,5,FALSE())), BQ75)),1,0)</f>
        <v>0</v>
      </c>
      <c r="BU75" s="60">
        <f>IF(ISNUMBER(SEARCH(IF($D75="Tabular",VLOOKUP($G75&amp;"-"&amp;BQ$3&amp;"-"&amp;BU$2,'Compr. Q. - Online Banking'!$C:$I,7,FALSE()),VLOOKUP($G75&amp;"-"&amp;BQ$3&amp;"-"&amp;BU$2,'Compr. Q. - Online Banking'!$C:$I,5,FALSE())), BQ75)),1,0)</f>
        <v>0</v>
      </c>
      <c r="BV75" s="60">
        <f>IF(ISNUMBER(SEARCH(IF($D75="Tabular",VLOOKUP($G75&amp;"-"&amp;BQ$3&amp;"-"&amp;BV$2,'Compr. Q. - Online Banking'!$C:$I,7,FALSE()),VLOOKUP($G75&amp;"-"&amp;BQ$3&amp;"-"&amp;BV$2,'Compr. Q. - Online Banking'!$C:$I,5,FALSE())), BQ75)),1,0)</f>
        <v>0</v>
      </c>
      <c r="BW75" s="60">
        <f t="shared" si="97"/>
        <v>0</v>
      </c>
      <c r="BX75" s="60">
        <f t="shared" si="98"/>
        <v>1</v>
      </c>
      <c r="BY75" s="60">
        <f>IF($D75="Tabular",VLOOKUP($G75&amp;"-"&amp;BQ$3&amp;"-"&amp;"1",'Compr. Q. - Online Banking'!$C:$K,9,FALSE()),VLOOKUP($G75&amp;"-"&amp;BQ$3&amp;"-"&amp;"1",'Compr. Q. - Online Banking'!$C:$K,8,FALSE()))</f>
        <v>1</v>
      </c>
      <c r="BZ75" s="60">
        <f t="shared" si="99"/>
        <v>0</v>
      </c>
      <c r="CA75" s="60">
        <f t="shared" si="100"/>
        <v>0</v>
      </c>
      <c r="CB75" s="60">
        <f t="shared" si="101"/>
        <v>0</v>
      </c>
    </row>
    <row r="76" spans="1:80" ht="17" x14ac:dyDescent="0.2">
      <c r="A76" s="60" t="str">
        <f t="shared" si="68"/>
        <v>R_s86My5FLWvLtAHL-P1</v>
      </c>
      <c r="B76" s="60" t="s">
        <v>803</v>
      </c>
      <c r="C76" s="60" t="str">
        <f>VLOOKUP($B76,'raw data'!$A:$JI,268,FALSE())</f>
        <v>Tabular-G1</v>
      </c>
      <c r="D76" s="60" t="str">
        <f t="shared" si="69"/>
        <v>Tabular</v>
      </c>
      <c r="E76" s="60" t="str">
        <f t="shared" si="70"/>
        <v>G1</v>
      </c>
      <c r="F76" s="60" t="s">
        <v>534</v>
      </c>
      <c r="G76" s="60" t="str">
        <f t="shared" si="71"/>
        <v>G1</v>
      </c>
      <c r="H76" s="62">
        <f>VLOOKUP($B76&amp;"-"&amp;$F76,'dataset cleaned'!$A:$BK,H$2,FALSE())/60</f>
        <v>10.53735</v>
      </c>
      <c r="I76" s="61" t="str">
        <f>VLOOKUP($B76&amp;"-"&amp;$F76,'dataset cleaned'!$A:$BK,$H$2-2+I$2*3,FALSE())</f>
        <v>Minor</v>
      </c>
      <c r="J76" s="60"/>
      <c r="K76" s="60">
        <f>IF(ISNUMBER(SEARCH(IF($D76="Tabular",VLOOKUP($G76&amp;"-"&amp;I$3&amp;"-"&amp;K$2,'Compr. Q. - Online Banking'!$C:$I,7,FALSE()),VLOOKUP($G76&amp;"-"&amp;I$3&amp;"-"&amp;K$2,'Compr. Q. - Online Banking'!$C:$I,5,FALSE())), I76)),1,0)</f>
        <v>1</v>
      </c>
      <c r="L76" s="60">
        <f>IF(ISNUMBER(SEARCH(IF($D76="Tabular",VLOOKUP($G76&amp;"-"&amp;I$3&amp;"-"&amp;L$2,'Compr. Q. - Online Banking'!$C:$I,7,FALSE()),VLOOKUP($G76&amp;"-"&amp;I$3&amp;"-"&amp;L$2,'Compr. Q. - Online Banking'!$C:$I,5,FALSE())), I76)),1,0)</f>
        <v>0</v>
      </c>
      <c r="M76" s="60">
        <f>IF(ISNUMBER(SEARCH(IF($D76="Tabular",VLOOKUP($G76&amp;"-"&amp;I$3&amp;"-"&amp;M$2,'Compr. Q. - Online Banking'!$C:$I,7,FALSE()),VLOOKUP($G76&amp;"-"&amp;I$3&amp;"-"&amp;M$2,'Compr. Q. - Online Banking'!$C:$I,5,FALSE())), I76)),1,0)</f>
        <v>0</v>
      </c>
      <c r="N76" s="60">
        <f>IF(ISNUMBER(SEARCH(IF($D76="Tabular",VLOOKUP($G76&amp;"-"&amp;I$3&amp;"-"&amp;N$2,'Compr. Q. - Online Banking'!$C:$I,7,FALSE()),VLOOKUP($G76&amp;"-"&amp;I$3&amp;"-"&amp;N$2,'Compr. Q. - Online Banking'!$C:$I,5,FALSE())), I76)),1,0)</f>
        <v>0</v>
      </c>
      <c r="O76" s="60">
        <f t="shared" si="72"/>
        <v>1</v>
      </c>
      <c r="P76" s="60">
        <f t="shared" si="73"/>
        <v>1</v>
      </c>
      <c r="Q76" s="60">
        <f>IF($D76="Tabular",VLOOKUP($G76&amp;"-"&amp;I$3&amp;"-"&amp;"1",'Compr. Q. - Online Banking'!$C:$K,9,FALSE()),VLOOKUP($G76&amp;"-"&amp;I$3&amp;"-"&amp;"1",'Compr. Q. - Online Banking'!$C:$K,8,FALSE()))</f>
        <v>1</v>
      </c>
      <c r="R76" s="60">
        <f t="shared" si="74"/>
        <v>1</v>
      </c>
      <c r="S76" s="60">
        <f t="shared" si="75"/>
        <v>1</v>
      </c>
      <c r="T76" s="60">
        <f t="shared" si="76"/>
        <v>1</v>
      </c>
      <c r="U76" s="60" t="str">
        <f>VLOOKUP($B76&amp;"-"&amp;$F76,'dataset cleaned'!$A:$BK,$H$2-2+U$2*3,FALSE())</f>
        <v>Availability of service,Integrity of account data</v>
      </c>
      <c r="V76" s="60"/>
      <c r="W76" s="60">
        <f>IF(ISNUMBER(SEARCH(IF($D76="Tabular",VLOOKUP($G76&amp;"-"&amp;U$3&amp;"-"&amp;W$2,'Compr. Q. - Online Banking'!$C:$I,7,FALSE()),VLOOKUP($G76&amp;"-"&amp;U$3&amp;"-"&amp;W$2,'Compr. Q. - Online Banking'!$C:$I,5,FALSE())), U76)),1,0)</f>
        <v>1</v>
      </c>
      <c r="X76" s="60">
        <f>IF(ISNUMBER(SEARCH(IF($D76="Tabular",VLOOKUP($G76&amp;"-"&amp;U$3&amp;"-"&amp;X$2,'Compr. Q. - Online Banking'!$C:$I,7,FALSE()),VLOOKUP($G76&amp;"-"&amp;U$3&amp;"-"&amp;X$2,'Compr. Q. - Online Banking'!$C:$I,5,FALSE())), U76)),1,0)</f>
        <v>1</v>
      </c>
      <c r="Y76" s="60">
        <f>IF(ISNUMBER(SEARCH(IF($D76="Tabular",VLOOKUP($G76&amp;"-"&amp;U$3&amp;"-"&amp;Y$2,'Compr. Q. - Online Banking'!$C:$I,7,FALSE()),VLOOKUP($G76&amp;"-"&amp;U$3&amp;"-"&amp;Y$2,'Compr. Q. - Online Banking'!$C:$I,5,FALSE())), U76)),1,0)</f>
        <v>0</v>
      </c>
      <c r="Z76" s="60">
        <f>IF(ISNUMBER(SEARCH(IF($D76="Tabular",VLOOKUP($G76&amp;"-"&amp;U$3&amp;"-"&amp;Z$2,'Compr. Q. - Online Banking'!$C:$I,7,FALSE()),VLOOKUP($G76&amp;"-"&amp;U$3&amp;"-"&amp;Z$2,'Compr. Q. - Online Banking'!$C:$I,5,FALSE())), U76)),1,0)</f>
        <v>0</v>
      </c>
      <c r="AA76" s="60">
        <f t="shared" si="77"/>
        <v>2</v>
      </c>
      <c r="AB76" s="60">
        <f t="shared" si="78"/>
        <v>2</v>
      </c>
      <c r="AC76" s="60">
        <f>IF($D76="Tabular",VLOOKUP($G76&amp;"-"&amp;U$3&amp;"-"&amp;"1",'Compr. Q. - Online Banking'!$C:$K,9,FALSE()),VLOOKUP($G76&amp;"-"&amp;U$3&amp;"-"&amp;"1",'Compr. Q. - Online Banking'!$C:$K,8,FALSE()))</f>
        <v>2</v>
      </c>
      <c r="AD76" s="60">
        <f t="shared" si="79"/>
        <v>1</v>
      </c>
      <c r="AE76" s="60">
        <f t="shared" si="80"/>
        <v>1</v>
      </c>
      <c r="AF76" s="60">
        <f t="shared" si="81"/>
        <v>1</v>
      </c>
      <c r="AG76" s="60" t="str">
        <f>VLOOKUP($B76&amp;"-"&amp;$F76,'dataset cleaned'!$A:$BK,$H$2-2+AG$2*3,FALSE())</f>
        <v>Conduct regular searches for fake apps,Regularly inform customers about security best practices,Strengthen authentication of transaction in web application</v>
      </c>
      <c r="AH76" s="60"/>
      <c r="AI76" s="60">
        <f>IF(ISNUMBER(SEARCH(IF($D76="Tabular",VLOOKUP($G76&amp;"-"&amp;AG$3&amp;"-"&amp;AI$2,'Compr. Q. - Online Banking'!$C:$I,7,FALSE()),VLOOKUP($G76&amp;"-"&amp;AG$3&amp;"-"&amp;AI$2,'Compr. Q. - Online Banking'!$C:$I,5,FALSE())), AG76)),1,0)</f>
        <v>1</v>
      </c>
      <c r="AJ76" s="60">
        <f>IF(ISNUMBER(SEARCH(IF($D76="Tabular",VLOOKUP($G76&amp;"-"&amp;AG$3&amp;"-"&amp;AJ$2,'Compr. Q. - Online Banking'!$C:$I,7,FALSE()),VLOOKUP($G76&amp;"-"&amp;AG$3&amp;"-"&amp;AJ$2,'Compr. Q. - Online Banking'!$C:$I,5,FALSE())), AG76)),1,0)</f>
        <v>1</v>
      </c>
      <c r="AK76" s="60">
        <f>IF(ISNUMBER(SEARCH(IF($D76="Tabular",VLOOKUP($G76&amp;"-"&amp;AG$3&amp;"-"&amp;AK$2,'Compr. Q. - Online Banking'!$C:$I,7,FALSE()),VLOOKUP($G76&amp;"-"&amp;AG$3&amp;"-"&amp;AK$2,'Compr. Q. - Online Banking'!$C:$I,5,FALSE())), AG76)),1,0)</f>
        <v>1</v>
      </c>
      <c r="AL76" s="60">
        <f>IF(ISNUMBER(SEARCH(IF($D76="Tabular",VLOOKUP($G76&amp;"-"&amp;AG$3&amp;"-"&amp;AL$2,'Compr. Q. - Online Banking'!$C:$I,7,FALSE()),VLOOKUP($G76&amp;"-"&amp;AG$3&amp;"-"&amp;AL$2,'Compr. Q. - Online Banking'!$C:$I,5,FALSE())), AG76)),1,0)</f>
        <v>0</v>
      </c>
      <c r="AM76" s="60">
        <f t="shared" si="82"/>
        <v>3</v>
      </c>
      <c r="AN76" s="60">
        <f t="shared" si="83"/>
        <v>3</v>
      </c>
      <c r="AO76" s="60">
        <f>IF($D76="Tabular",VLOOKUP($G76&amp;"-"&amp;AG$3&amp;"-"&amp;"1",'Compr. Q. - Online Banking'!$C:$K,9,FALSE()),VLOOKUP($G76&amp;"-"&amp;AG$3&amp;"-"&amp;"1",'Compr. Q. - Online Banking'!$C:$K,8,FALSE()))</f>
        <v>3</v>
      </c>
      <c r="AP76" s="60">
        <f t="shared" si="84"/>
        <v>1</v>
      </c>
      <c r="AQ76" s="60">
        <f t="shared" si="85"/>
        <v>1</v>
      </c>
      <c r="AR76" s="60">
        <f t="shared" si="86"/>
        <v>1</v>
      </c>
      <c r="AS76" s="61" t="str">
        <f>VLOOKUP($B76&amp;"-"&amp;$F76,'dataset cleaned'!$A:$BK,$H$2-2+AS$2*3,FALSE())</f>
        <v>Critical</v>
      </c>
      <c r="AT76" s="60" t="s">
        <v>1134</v>
      </c>
      <c r="AU76" s="60">
        <f>IF(ISNUMBER(SEARCH(IF($D76="Tabular",VLOOKUP($G76&amp;"-"&amp;AS$3&amp;"-"&amp;AU$2,'Compr. Q. - Online Banking'!$C:$I,7,FALSE()),VLOOKUP($G76&amp;"-"&amp;AS$3&amp;"-"&amp;AU$2,'Compr. Q. - Online Banking'!$C:$I,5,FALSE())), AS76)),1,0)</f>
        <v>0</v>
      </c>
      <c r="AV76" s="60">
        <f>IF(ISNUMBER(SEARCH(IF($D76="Tabular",VLOOKUP($G76&amp;"-"&amp;AS$3&amp;"-"&amp;AV$2,'Compr. Q. - Online Banking'!$C:$I,7,FALSE()),VLOOKUP($G76&amp;"-"&amp;AS$3&amp;"-"&amp;AV$2,'Compr. Q. - Online Banking'!$C:$I,5,FALSE())), AS76)),1,0)</f>
        <v>0</v>
      </c>
      <c r="AW76" s="60">
        <f>IF(ISNUMBER(SEARCH(IF($D76="Tabular",VLOOKUP($G76&amp;"-"&amp;AS$3&amp;"-"&amp;AW$2,'Compr. Q. - Online Banking'!$C:$I,7,FALSE()),VLOOKUP($G76&amp;"-"&amp;AS$3&amp;"-"&amp;AW$2,'Compr. Q. - Online Banking'!$C:$I,5,FALSE())), AS76)),1,0)</f>
        <v>0</v>
      </c>
      <c r="AX76" s="60">
        <f>IF(ISNUMBER(SEARCH(IF($D76="Tabular",VLOOKUP($G76&amp;"-"&amp;AS$3&amp;"-"&amp;AX$2,'Compr. Q. - Online Banking'!$C:$I,7,FALSE()),VLOOKUP($G76&amp;"-"&amp;AS$3&amp;"-"&amp;AX$2,'Compr. Q. - Online Banking'!$C:$I,5,FALSE())), AS76)),1,0)</f>
        <v>0</v>
      </c>
      <c r="AY76" s="60">
        <f t="shared" si="87"/>
        <v>0</v>
      </c>
      <c r="AZ76" s="60">
        <f t="shared" si="88"/>
        <v>1</v>
      </c>
      <c r="BA76" s="60">
        <f>IF($D76="Tabular",VLOOKUP($G76&amp;"-"&amp;AS$3&amp;"-"&amp;"1",'Compr. Q. - Online Banking'!$C:$K,9,FALSE()),VLOOKUP($G76&amp;"-"&amp;AS$3&amp;"-"&amp;"1",'Compr. Q. - Online Banking'!$C:$K,8,FALSE()))</f>
        <v>1</v>
      </c>
      <c r="BB76" s="60">
        <f t="shared" si="89"/>
        <v>0</v>
      </c>
      <c r="BC76" s="60">
        <f t="shared" si="90"/>
        <v>0</v>
      </c>
      <c r="BD76" s="60">
        <f t="shared" si="91"/>
        <v>0</v>
      </c>
      <c r="BE76" s="61" t="str">
        <f>VLOOKUP($B76&amp;"-"&amp;$F76,'dataset cleaned'!$A:$BK,$H$2-2+BE$2*3,FALSE())</f>
        <v>Minor,Severe</v>
      </c>
      <c r="BF76" s="61" t="s">
        <v>1130</v>
      </c>
      <c r="BG76" s="60">
        <f>IF(ISNUMBER(SEARCH(IF($D76="Tabular",VLOOKUP($G76&amp;"-"&amp;BE$3&amp;"-"&amp;BG$2,'Compr. Q. - Online Banking'!$C:$I,7,FALSE()),VLOOKUP($G76&amp;"-"&amp;BE$3&amp;"-"&amp;BG$2,'Compr. Q. - Online Banking'!$C:$I,5,FALSE())), BE76)),1,0)</f>
        <v>0</v>
      </c>
      <c r="BH76" s="60">
        <f>IF(ISNUMBER(SEARCH(IF($D76="Tabular",VLOOKUP($G76&amp;"-"&amp;BE$3&amp;"-"&amp;BH$2,'Compr. Q. - Online Banking'!$C:$I,7,FALSE()),VLOOKUP($G76&amp;"-"&amp;BE$3&amp;"-"&amp;BH$2,'Compr. Q. - Online Banking'!$C:$I,5,FALSE())), BE76)),1,0)</f>
        <v>0</v>
      </c>
      <c r="BI76" s="60">
        <f>IF(ISNUMBER(SEARCH(IF($D76="Tabular",VLOOKUP($G76&amp;"-"&amp;BE$3&amp;"-"&amp;BI$2,'Compr. Q. - Online Banking'!$C:$I,7,FALSE()),VLOOKUP($G76&amp;"-"&amp;BE$3&amp;"-"&amp;BI$2,'Compr. Q. - Online Banking'!$C:$I,5,FALSE())), BE76)),1,0)</f>
        <v>0</v>
      </c>
      <c r="BJ76" s="60">
        <f>IF(ISNUMBER(SEARCH(IF($D76="Tabular",VLOOKUP($G76&amp;"-"&amp;BE$3&amp;"-"&amp;BJ$2,'Compr. Q. - Online Banking'!$C:$I,7,FALSE()),VLOOKUP($G76&amp;"-"&amp;BE$3&amp;"-"&amp;BJ$2,'Compr. Q. - Online Banking'!$C:$I,5,FALSE())), BE76)),1,0)</f>
        <v>0</v>
      </c>
      <c r="BK76" s="60">
        <f t="shared" si="92"/>
        <v>0</v>
      </c>
      <c r="BL76" s="60">
        <f t="shared" si="93"/>
        <v>2</v>
      </c>
      <c r="BM76" s="60">
        <f>IF($D76="Tabular",VLOOKUP($G76&amp;"-"&amp;BE$3&amp;"-"&amp;"1",'Compr. Q. - Online Banking'!$C:$K,9,FALSE()),VLOOKUP($G76&amp;"-"&amp;BE$3&amp;"-"&amp;"1",'Compr. Q. - Online Banking'!$C:$K,8,FALSE()))</f>
        <v>2</v>
      </c>
      <c r="BN76" s="60">
        <f t="shared" si="94"/>
        <v>0</v>
      </c>
      <c r="BO76" s="60">
        <f t="shared" si="95"/>
        <v>0</v>
      </c>
      <c r="BP76" s="60">
        <f t="shared" si="96"/>
        <v>0</v>
      </c>
      <c r="BQ76" s="61" t="str">
        <f>VLOOKUP($B76&amp;"-"&amp;$F76,'dataset cleaned'!$A:$BK,$H$2-2+BQ$2*3,FALSE())</f>
        <v>Minor</v>
      </c>
      <c r="BR76" s="60"/>
      <c r="BS76" s="60">
        <f>IF(ISNUMBER(SEARCH(IF($D76="Tabular",VLOOKUP($G76&amp;"-"&amp;BQ$3&amp;"-"&amp;BS$2,'Compr. Q. - Online Banking'!$C:$I,7,FALSE()),VLOOKUP($G76&amp;"-"&amp;BQ$3&amp;"-"&amp;BS$2,'Compr. Q. - Online Banking'!$C:$I,5,FALSE())), BQ76)),1,0)</f>
        <v>1</v>
      </c>
      <c r="BT76" s="60">
        <f>IF(ISNUMBER(SEARCH(IF($D76="Tabular",VLOOKUP($G76&amp;"-"&amp;BQ$3&amp;"-"&amp;BT$2,'Compr. Q. - Online Banking'!$C:$I,7,FALSE()),VLOOKUP($G76&amp;"-"&amp;BQ$3&amp;"-"&amp;BT$2,'Compr. Q. - Online Banking'!$C:$I,5,FALSE())), BQ76)),1,0)</f>
        <v>0</v>
      </c>
      <c r="BU76" s="60">
        <f>IF(ISNUMBER(SEARCH(IF($D76="Tabular",VLOOKUP($G76&amp;"-"&amp;BQ$3&amp;"-"&amp;BU$2,'Compr. Q. - Online Banking'!$C:$I,7,FALSE()),VLOOKUP($G76&amp;"-"&amp;BQ$3&amp;"-"&amp;BU$2,'Compr. Q. - Online Banking'!$C:$I,5,FALSE())), BQ76)),1,0)</f>
        <v>0</v>
      </c>
      <c r="BV76" s="60">
        <f>IF(ISNUMBER(SEARCH(IF($D76="Tabular",VLOOKUP($G76&amp;"-"&amp;BQ$3&amp;"-"&amp;BV$2,'Compr. Q. - Online Banking'!$C:$I,7,FALSE()),VLOOKUP($G76&amp;"-"&amp;BQ$3&amp;"-"&amp;BV$2,'Compr. Q. - Online Banking'!$C:$I,5,FALSE())), BQ76)),1,0)</f>
        <v>0</v>
      </c>
      <c r="BW76" s="60">
        <f t="shared" si="97"/>
        <v>1</v>
      </c>
      <c r="BX76" s="60">
        <f t="shared" si="98"/>
        <v>1</v>
      </c>
      <c r="BY76" s="60">
        <f>IF($D76="Tabular",VLOOKUP($G76&amp;"-"&amp;BQ$3&amp;"-"&amp;"1",'Compr. Q. - Online Banking'!$C:$K,9,FALSE()),VLOOKUP($G76&amp;"-"&amp;BQ$3&amp;"-"&amp;"1",'Compr. Q. - Online Banking'!$C:$K,8,FALSE()))</f>
        <v>1</v>
      </c>
      <c r="BZ76" s="60">
        <f t="shared" si="99"/>
        <v>1</v>
      </c>
      <c r="CA76" s="60">
        <f t="shared" si="100"/>
        <v>1</v>
      </c>
      <c r="CB76" s="60">
        <f t="shared" si="101"/>
        <v>1</v>
      </c>
    </row>
    <row r="77" spans="1:80" ht="68" x14ac:dyDescent="0.2">
      <c r="A77" s="60" t="str">
        <f t="shared" si="68"/>
        <v>R_2dEXseH6bzYEmSN-P2</v>
      </c>
      <c r="B77" s="60" t="s">
        <v>1065</v>
      </c>
      <c r="C77" s="60" t="str">
        <f>VLOOKUP($B77,'raw data'!$A:$JI,268,FALSE())</f>
        <v>UML-G2</v>
      </c>
      <c r="D77" s="60" t="str">
        <f t="shared" si="69"/>
        <v>UML</v>
      </c>
      <c r="E77" s="60" t="str">
        <f t="shared" si="70"/>
        <v>G2</v>
      </c>
      <c r="F77" s="60" t="s">
        <v>536</v>
      </c>
      <c r="G77" s="60" t="str">
        <f t="shared" si="71"/>
        <v>G1</v>
      </c>
      <c r="H77" s="62">
        <f>VLOOKUP($B77&amp;"-"&amp;$F77,'dataset cleaned'!$A:$BK,H$2,FALSE())/60</f>
        <v>8.4377166666666668</v>
      </c>
      <c r="I77" s="61" t="str">
        <f>VLOOKUP($B77&amp;"-"&amp;$F77,'dataset cleaned'!$A:$BK,$H$2-2+I$2*3,FALSE())</f>
        <v>Confidentiality of customer data,Integrity of account data</v>
      </c>
      <c r="J77" s="60" t="s">
        <v>1133</v>
      </c>
      <c r="K77" s="60">
        <f>IF(ISNUMBER(SEARCH(IF($D77="Tabular",VLOOKUP($G77&amp;"-"&amp;I$3&amp;"-"&amp;K$2,'Compr. Q. - Online Banking'!$C:$I,7,FALSE()),VLOOKUP($G77&amp;"-"&amp;I$3&amp;"-"&amp;K$2,'Compr. Q. - Online Banking'!$C:$I,5,FALSE())), I77)),1,0)</f>
        <v>0</v>
      </c>
      <c r="L77" s="60">
        <f>IF(ISNUMBER(SEARCH(IF($D77="Tabular",VLOOKUP($G77&amp;"-"&amp;I$3&amp;"-"&amp;L$2,'Compr. Q. - Online Banking'!$C:$I,7,FALSE()),VLOOKUP($G77&amp;"-"&amp;I$3&amp;"-"&amp;L$2,'Compr. Q. - Online Banking'!$C:$I,5,FALSE())), I77)),1,0)</f>
        <v>0</v>
      </c>
      <c r="M77" s="60">
        <f>IF(ISNUMBER(SEARCH(IF($D77="Tabular",VLOOKUP($G77&amp;"-"&amp;I$3&amp;"-"&amp;M$2,'Compr. Q. - Online Banking'!$C:$I,7,FALSE()),VLOOKUP($G77&amp;"-"&amp;I$3&amp;"-"&amp;M$2,'Compr. Q. - Online Banking'!$C:$I,5,FALSE())), I77)),1,0)</f>
        <v>0</v>
      </c>
      <c r="N77" s="60">
        <f>IF(ISNUMBER(SEARCH(IF($D77="Tabular",VLOOKUP($G77&amp;"-"&amp;I$3&amp;"-"&amp;N$2,'Compr. Q. - Online Banking'!$C:$I,7,FALSE()),VLOOKUP($G77&amp;"-"&amp;I$3&amp;"-"&amp;N$2,'Compr. Q. - Online Banking'!$C:$I,5,FALSE())), I77)),1,0)</f>
        <v>0</v>
      </c>
      <c r="O77" s="60">
        <f t="shared" si="72"/>
        <v>0</v>
      </c>
      <c r="P77" s="60">
        <f t="shared" si="73"/>
        <v>2</v>
      </c>
      <c r="Q77" s="60">
        <f>IF($D77="Tabular",VLOOKUP($G77&amp;"-"&amp;I$3&amp;"-"&amp;"1",'Compr. Q. - Online Banking'!$C:$K,9,FALSE()),VLOOKUP($G77&amp;"-"&amp;I$3&amp;"-"&amp;"1",'Compr. Q. - Online Banking'!$C:$K,8,FALSE()))</f>
        <v>1</v>
      </c>
      <c r="R77" s="60">
        <f t="shared" si="74"/>
        <v>0</v>
      </c>
      <c r="S77" s="60">
        <f t="shared" si="75"/>
        <v>0</v>
      </c>
      <c r="T77" s="60">
        <f t="shared" si="76"/>
        <v>0</v>
      </c>
      <c r="U77" s="61" t="str">
        <f>VLOOKUP($B77&amp;"-"&amp;$F77,'dataset cleaned'!$A:$BK,$H$2-2+U$2*3,FALSE())</f>
        <v>Availability of service,Insufficient resilience,Integrity of account data,Online banking service goes down,Spear-phishing attack on customers,Web-application goes down</v>
      </c>
      <c r="V77" s="60"/>
      <c r="W77" s="60">
        <f>IF(ISNUMBER(SEARCH(IF($D77="Tabular",VLOOKUP($G77&amp;"-"&amp;U$3&amp;"-"&amp;W$2,'Compr. Q. - Online Banking'!$C:$I,7,FALSE()),VLOOKUP($G77&amp;"-"&amp;U$3&amp;"-"&amp;W$2,'Compr. Q. - Online Banking'!$C:$I,5,FALSE())), U77)),1,0)</f>
        <v>1</v>
      </c>
      <c r="X77" s="60">
        <f>IF(ISNUMBER(SEARCH(IF($D77="Tabular",VLOOKUP($G77&amp;"-"&amp;U$3&amp;"-"&amp;X$2,'Compr. Q. - Online Banking'!$C:$I,7,FALSE()),VLOOKUP($G77&amp;"-"&amp;U$3&amp;"-"&amp;X$2,'Compr. Q. - Online Banking'!$C:$I,5,FALSE())), U77)),1,0)</f>
        <v>1</v>
      </c>
      <c r="Y77" s="60">
        <f>IF(ISNUMBER(SEARCH(IF($D77="Tabular",VLOOKUP($G77&amp;"-"&amp;U$3&amp;"-"&amp;Y$2,'Compr. Q. - Online Banking'!$C:$I,7,FALSE()),VLOOKUP($G77&amp;"-"&amp;U$3&amp;"-"&amp;Y$2,'Compr. Q. - Online Banking'!$C:$I,5,FALSE())), U77)),1,0)</f>
        <v>0</v>
      </c>
      <c r="Z77" s="60">
        <f>IF(ISNUMBER(SEARCH(IF($D77="Tabular",VLOOKUP($G77&amp;"-"&amp;U$3&amp;"-"&amp;Z$2,'Compr. Q. - Online Banking'!$C:$I,7,FALSE()),VLOOKUP($G77&amp;"-"&amp;U$3&amp;"-"&amp;Z$2,'Compr. Q. - Online Banking'!$C:$I,5,FALSE())), U77)),1,0)</f>
        <v>0</v>
      </c>
      <c r="AA77" s="60">
        <f t="shared" si="77"/>
        <v>2</v>
      </c>
      <c r="AB77" s="60">
        <f t="shared" si="78"/>
        <v>6</v>
      </c>
      <c r="AC77" s="60">
        <f>IF($D77="Tabular",VLOOKUP($G77&amp;"-"&amp;U$3&amp;"-"&amp;"1",'Compr. Q. - Online Banking'!$C:$K,9,FALSE()),VLOOKUP($G77&amp;"-"&amp;U$3&amp;"-"&amp;"1",'Compr. Q. - Online Banking'!$C:$K,8,FALSE()))</f>
        <v>2</v>
      </c>
      <c r="AD77" s="60">
        <f t="shared" si="79"/>
        <v>0.33333333333333331</v>
      </c>
      <c r="AE77" s="60">
        <f t="shared" si="80"/>
        <v>1</v>
      </c>
      <c r="AF77" s="60">
        <f t="shared" si="81"/>
        <v>0.5</v>
      </c>
      <c r="AG77" s="61" t="str">
        <f>VLOOKUP($B77&amp;"-"&amp;$F77,'dataset cleaned'!$A:$BK,$H$2-2+AG$2*3,FALSE())</f>
        <v>Conduct regular searches for fake apps,Regularly inform customers about security best practices,Strengthen verification and validation procedures,Weak malware protection</v>
      </c>
      <c r="AH77" s="60" t="s">
        <v>1141</v>
      </c>
      <c r="AI77" s="60">
        <f>IF(ISNUMBER(SEARCH(IF($D77="Tabular",VLOOKUP($G77&amp;"-"&amp;AG$3&amp;"-"&amp;AI$2,'Compr. Q. - Online Banking'!$C:$I,7,FALSE()),VLOOKUP($G77&amp;"-"&amp;AG$3&amp;"-"&amp;AI$2,'Compr. Q. - Online Banking'!$C:$I,5,FALSE())), AG77)),1,0)</f>
        <v>1</v>
      </c>
      <c r="AJ77" s="60">
        <f>IF(ISNUMBER(SEARCH(IF($D77="Tabular",VLOOKUP($G77&amp;"-"&amp;AG$3&amp;"-"&amp;AJ$2,'Compr. Q. - Online Banking'!$C:$I,7,FALSE()),VLOOKUP($G77&amp;"-"&amp;AG$3&amp;"-"&amp;AJ$2,'Compr. Q. - Online Banking'!$C:$I,5,FALSE())), AG77)),1,0)</f>
        <v>0</v>
      </c>
      <c r="AK77" s="60">
        <f>IF(ISNUMBER(SEARCH(IF($D77="Tabular",VLOOKUP($G77&amp;"-"&amp;AG$3&amp;"-"&amp;AK$2,'Compr. Q. - Online Banking'!$C:$I,7,FALSE()),VLOOKUP($G77&amp;"-"&amp;AG$3&amp;"-"&amp;AK$2,'Compr. Q. - Online Banking'!$C:$I,5,FALSE())), AG77)),1,0)</f>
        <v>1</v>
      </c>
      <c r="AL77" s="60">
        <f>IF(ISNUMBER(SEARCH(IF($D77="Tabular",VLOOKUP($G77&amp;"-"&amp;AG$3&amp;"-"&amp;AL$2,'Compr. Q. - Online Banking'!$C:$I,7,FALSE()),VLOOKUP($G77&amp;"-"&amp;AG$3&amp;"-"&amp;AL$2,'Compr. Q. - Online Banking'!$C:$I,5,FALSE())), AG77)),1,0)</f>
        <v>0</v>
      </c>
      <c r="AM77" s="60">
        <f t="shared" si="82"/>
        <v>2</v>
      </c>
      <c r="AN77" s="60">
        <f t="shared" si="83"/>
        <v>4</v>
      </c>
      <c r="AO77" s="60">
        <f>IF($D77="Tabular",VLOOKUP($G77&amp;"-"&amp;AG$3&amp;"-"&amp;"1",'Compr. Q. - Online Banking'!$C:$K,9,FALSE()),VLOOKUP($G77&amp;"-"&amp;AG$3&amp;"-"&amp;"1",'Compr. Q. - Online Banking'!$C:$K,8,FALSE()))</f>
        <v>3</v>
      </c>
      <c r="AP77" s="60">
        <f t="shared" si="84"/>
        <v>0.5</v>
      </c>
      <c r="AQ77" s="60">
        <f t="shared" si="85"/>
        <v>0.66666666666666663</v>
      </c>
      <c r="AR77" s="60">
        <f t="shared" si="86"/>
        <v>0.57142857142857151</v>
      </c>
      <c r="AS77" s="61" t="str">
        <f>VLOOKUP($B77&amp;"-"&amp;$F77,'dataset cleaned'!$A:$BK,$H$2-2+AS$2*3,FALSE())</f>
        <v>Likely</v>
      </c>
      <c r="AT77" s="60" t="s">
        <v>1142</v>
      </c>
      <c r="AU77" s="60">
        <f>IF(ISNUMBER(SEARCH(IF($D77="Tabular",VLOOKUP($G77&amp;"-"&amp;AS$3&amp;"-"&amp;AU$2,'Compr. Q. - Online Banking'!$C:$I,7,FALSE()),VLOOKUP($G77&amp;"-"&amp;AS$3&amp;"-"&amp;AU$2,'Compr. Q. - Online Banking'!$C:$I,5,FALSE())), AS77)),1,0)</f>
        <v>0</v>
      </c>
      <c r="AV77" s="60">
        <f>IF(ISNUMBER(SEARCH(IF($D77="Tabular",VLOOKUP($G77&amp;"-"&amp;AS$3&amp;"-"&amp;AV$2,'Compr. Q. - Online Banking'!$C:$I,7,FALSE()),VLOOKUP($G77&amp;"-"&amp;AS$3&amp;"-"&amp;AV$2,'Compr. Q. - Online Banking'!$C:$I,5,FALSE())), AS77)),1,0)</f>
        <v>0</v>
      </c>
      <c r="AW77" s="60">
        <f>IF(ISNUMBER(SEARCH(IF($D77="Tabular",VLOOKUP($G77&amp;"-"&amp;AS$3&amp;"-"&amp;AW$2,'Compr. Q. - Online Banking'!$C:$I,7,FALSE()),VLOOKUP($G77&amp;"-"&amp;AS$3&amp;"-"&amp;AW$2,'Compr. Q. - Online Banking'!$C:$I,5,FALSE())), AS77)),1,0)</f>
        <v>0</v>
      </c>
      <c r="AX77" s="60">
        <f>IF(ISNUMBER(SEARCH(IF($D77="Tabular",VLOOKUP($G77&amp;"-"&amp;AS$3&amp;"-"&amp;AX$2,'Compr. Q. - Online Banking'!$C:$I,7,FALSE()),VLOOKUP($G77&amp;"-"&amp;AS$3&amp;"-"&amp;AX$2,'Compr. Q. - Online Banking'!$C:$I,5,FALSE())), AS77)),1,0)</f>
        <v>0</v>
      </c>
      <c r="AY77" s="60">
        <f t="shared" si="87"/>
        <v>0</v>
      </c>
      <c r="AZ77" s="60">
        <f t="shared" si="88"/>
        <v>1</v>
      </c>
      <c r="BA77" s="60">
        <f>IF($D77="Tabular",VLOOKUP($G77&amp;"-"&amp;AS$3&amp;"-"&amp;"1",'Compr. Q. - Online Banking'!$C:$K,9,FALSE()),VLOOKUP($G77&amp;"-"&amp;AS$3&amp;"-"&amp;"1",'Compr. Q. - Online Banking'!$C:$K,8,FALSE()))</f>
        <v>1</v>
      </c>
      <c r="BB77" s="60">
        <f t="shared" si="89"/>
        <v>0</v>
      </c>
      <c r="BC77" s="60">
        <f t="shared" si="90"/>
        <v>0</v>
      </c>
      <c r="BD77" s="60">
        <f t="shared" si="91"/>
        <v>0</v>
      </c>
      <c r="BE77" s="61" t="str">
        <f>VLOOKUP($B77&amp;"-"&amp;$F77,'dataset cleaned'!$A:$BK,$H$2-2+BE$2*3,FALSE())</f>
        <v>Confidentiality of customer data,Integrity of account data,Unauthorized transaction via Poste App,Unauthorized transaction via web application</v>
      </c>
      <c r="BF77" s="61" t="s">
        <v>1135</v>
      </c>
      <c r="BG77" s="60">
        <f>IF(ISNUMBER(SEARCH(IF($D77="Tabular",VLOOKUP($G77&amp;"-"&amp;BE$3&amp;"-"&amp;BG$2,'Compr. Q. - Online Banking'!$C:$I,7,FALSE()),VLOOKUP($G77&amp;"-"&amp;BE$3&amp;"-"&amp;BG$2,'Compr. Q. - Online Banking'!$C:$I,5,FALSE())), BE77)),1,0)</f>
        <v>1</v>
      </c>
      <c r="BH77" s="60">
        <f>IF(ISNUMBER(SEARCH(IF($D77="Tabular",VLOOKUP($G77&amp;"-"&amp;BE$3&amp;"-"&amp;BH$2,'Compr. Q. - Online Banking'!$C:$I,7,FALSE()),VLOOKUP($G77&amp;"-"&amp;BE$3&amp;"-"&amp;BH$2,'Compr. Q. - Online Banking'!$C:$I,5,FALSE())), BE77)),1,0)</f>
        <v>0</v>
      </c>
      <c r="BI77" s="60">
        <f>IF(ISNUMBER(SEARCH(IF($D77="Tabular",VLOOKUP($G77&amp;"-"&amp;BE$3&amp;"-"&amp;BI$2,'Compr. Q. - Online Banking'!$C:$I,7,FALSE()),VLOOKUP($G77&amp;"-"&amp;BE$3&amp;"-"&amp;BI$2,'Compr. Q. - Online Banking'!$C:$I,5,FALSE())), BE77)),1,0)</f>
        <v>0</v>
      </c>
      <c r="BJ77" s="60">
        <f>IF(ISNUMBER(SEARCH(IF($D77="Tabular",VLOOKUP($G77&amp;"-"&amp;BE$3&amp;"-"&amp;BJ$2,'Compr. Q. - Online Banking'!$C:$I,7,FALSE()),VLOOKUP($G77&amp;"-"&amp;BE$3&amp;"-"&amp;BJ$2,'Compr. Q. - Online Banking'!$C:$I,5,FALSE())), BE77)),1,0)</f>
        <v>0</v>
      </c>
      <c r="BK77" s="60">
        <f t="shared" si="92"/>
        <v>1</v>
      </c>
      <c r="BL77" s="60">
        <f t="shared" si="93"/>
        <v>4</v>
      </c>
      <c r="BM77" s="60">
        <f>IF($D77="Tabular",VLOOKUP($G77&amp;"-"&amp;BE$3&amp;"-"&amp;"1",'Compr. Q. - Online Banking'!$C:$K,9,FALSE()),VLOOKUP($G77&amp;"-"&amp;BE$3&amp;"-"&amp;"1",'Compr. Q. - Online Banking'!$C:$K,8,FALSE()))</f>
        <v>2</v>
      </c>
      <c r="BN77" s="60">
        <f t="shared" si="94"/>
        <v>0.25</v>
      </c>
      <c r="BO77" s="60">
        <f t="shared" si="95"/>
        <v>0.5</v>
      </c>
      <c r="BP77" s="60">
        <f t="shared" si="96"/>
        <v>0.33333333333333331</v>
      </c>
      <c r="BQ77" s="61" t="str">
        <f>VLOOKUP($B77&amp;"-"&amp;$F77,'dataset cleaned'!$A:$BK,$H$2-2+BQ$2*3,FALSE())</f>
        <v>Unlikely</v>
      </c>
      <c r="BR77" s="60" t="s">
        <v>1142</v>
      </c>
      <c r="BS77" s="60">
        <f>IF(ISNUMBER(SEARCH(IF($D77="Tabular",VLOOKUP($G77&amp;"-"&amp;BQ$3&amp;"-"&amp;BS$2,'Compr. Q. - Online Banking'!$C:$I,7,FALSE()),VLOOKUP($G77&amp;"-"&amp;BQ$3&amp;"-"&amp;BS$2,'Compr. Q. - Online Banking'!$C:$I,5,FALSE())), BQ77)),1,0)</f>
        <v>0</v>
      </c>
      <c r="BT77" s="60">
        <f>IF(ISNUMBER(SEARCH(IF($D77="Tabular",VLOOKUP($G77&amp;"-"&amp;BQ$3&amp;"-"&amp;BT$2,'Compr. Q. - Online Banking'!$C:$I,7,FALSE()),VLOOKUP($G77&amp;"-"&amp;BQ$3&amp;"-"&amp;BT$2,'Compr. Q. - Online Banking'!$C:$I,5,FALSE())), BQ77)),1,0)</f>
        <v>0</v>
      </c>
      <c r="BU77" s="60">
        <f>IF(ISNUMBER(SEARCH(IF($D77="Tabular",VLOOKUP($G77&amp;"-"&amp;BQ$3&amp;"-"&amp;BU$2,'Compr. Q. - Online Banking'!$C:$I,7,FALSE()),VLOOKUP($G77&amp;"-"&amp;BQ$3&amp;"-"&amp;BU$2,'Compr. Q. - Online Banking'!$C:$I,5,FALSE())), BQ77)),1,0)</f>
        <v>0</v>
      </c>
      <c r="BV77" s="60">
        <f>IF(ISNUMBER(SEARCH(IF($D77="Tabular",VLOOKUP($G77&amp;"-"&amp;BQ$3&amp;"-"&amp;BV$2,'Compr. Q. - Online Banking'!$C:$I,7,FALSE()),VLOOKUP($G77&amp;"-"&amp;BQ$3&amp;"-"&amp;BV$2,'Compr. Q. - Online Banking'!$C:$I,5,FALSE())), BQ77)),1,0)</f>
        <v>0</v>
      </c>
      <c r="BW77" s="60">
        <f t="shared" si="97"/>
        <v>0</v>
      </c>
      <c r="BX77" s="60">
        <f t="shared" si="98"/>
        <v>1</v>
      </c>
      <c r="BY77" s="60">
        <f>IF($D77="Tabular",VLOOKUP($G77&amp;"-"&amp;BQ$3&amp;"-"&amp;"1",'Compr. Q. - Online Banking'!$C:$K,9,FALSE()),VLOOKUP($G77&amp;"-"&amp;BQ$3&amp;"-"&amp;"1",'Compr. Q. - Online Banking'!$C:$K,8,FALSE()))</f>
        <v>1</v>
      </c>
      <c r="BZ77" s="60">
        <f t="shared" si="99"/>
        <v>0</v>
      </c>
      <c r="CA77" s="60">
        <f t="shared" si="100"/>
        <v>0</v>
      </c>
      <c r="CB77" s="60">
        <f t="shared" si="101"/>
        <v>0</v>
      </c>
    </row>
    <row r="78" spans="1:80" ht="51" x14ac:dyDescent="0.2">
      <c r="A78" s="60" t="str">
        <f t="shared" si="68"/>
        <v>R_21h0uCvlNX7dLkS-P1</v>
      </c>
      <c r="B78" s="60" t="s">
        <v>656</v>
      </c>
      <c r="C78" s="60" t="str">
        <f>VLOOKUP($B78,'raw data'!$A:$JI,268,FALSE())</f>
        <v>CORAS-G2</v>
      </c>
      <c r="D78" s="60" t="str">
        <f t="shared" si="69"/>
        <v>CORAS</v>
      </c>
      <c r="E78" s="60" t="str">
        <f t="shared" si="70"/>
        <v>G2</v>
      </c>
      <c r="F78" s="60" t="s">
        <v>534</v>
      </c>
      <c r="G78" s="60" t="str">
        <f t="shared" si="71"/>
        <v>G2</v>
      </c>
      <c r="H78" s="62">
        <f>VLOOKUP($B78&amp;"-"&amp;$F78,'dataset cleaned'!$A:$BK,H$2,FALSE())/60</f>
        <v>12.562749999999999</v>
      </c>
      <c r="I78" s="61" t="str">
        <f>VLOOKUP($B78&amp;"-"&amp;$F78,'dataset cleaned'!$A:$BK,$H$2-2+I$2*3,FALSE())</f>
        <v>Lack of mechanisms for authentication of app,Weak malware protection</v>
      </c>
      <c r="J78" s="60"/>
      <c r="K78" s="60">
        <f>IF(ISNUMBER(SEARCH(IF($D78="Tabular",VLOOKUP($G78&amp;"-"&amp;I$3&amp;"-"&amp;K$2,'Compr. Q. - Online Banking'!$C:$I,7,FALSE()),VLOOKUP($G78&amp;"-"&amp;I$3&amp;"-"&amp;K$2,'Compr. Q. - Online Banking'!$C:$I,5,FALSE())), I78)),1,0)</f>
        <v>1</v>
      </c>
      <c r="L78" s="60">
        <f>IF(ISNUMBER(SEARCH(IF($D78="Tabular",VLOOKUP($G78&amp;"-"&amp;I$3&amp;"-"&amp;L$2,'Compr. Q. - Online Banking'!$C:$I,7,FALSE()),VLOOKUP($G78&amp;"-"&amp;I$3&amp;"-"&amp;L$2,'Compr. Q. - Online Banking'!$C:$I,5,FALSE())), I78)),1,0)</f>
        <v>1</v>
      </c>
      <c r="M78" s="60">
        <f>IF(ISNUMBER(SEARCH(IF($D78="Tabular",VLOOKUP($G78&amp;"-"&amp;I$3&amp;"-"&amp;M$2,'Compr. Q. - Online Banking'!$C:$I,7,FALSE()),VLOOKUP($G78&amp;"-"&amp;I$3&amp;"-"&amp;M$2,'Compr. Q. - Online Banking'!$C:$I,5,FALSE())), I78)),1,0)</f>
        <v>0</v>
      </c>
      <c r="N78" s="60">
        <f>IF(ISNUMBER(SEARCH(IF($D78="Tabular",VLOOKUP($G78&amp;"-"&amp;I$3&amp;"-"&amp;N$2,'Compr. Q. - Online Banking'!$C:$I,7,FALSE()),VLOOKUP($G78&amp;"-"&amp;I$3&amp;"-"&amp;N$2,'Compr. Q. - Online Banking'!$C:$I,5,FALSE())), I78)),1,0)</f>
        <v>0</v>
      </c>
      <c r="O78" s="60">
        <f t="shared" si="72"/>
        <v>2</v>
      </c>
      <c r="P78" s="60">
        <f t="shared" si="73"/>
        <v>2</v>
      </c>
      <c r="Q78" s="60">
        <f>IF($D78="Tabular",VLOOKUP($G78&amp;"-"&amp;I$3&amp;"-"&amp;"1",'Compr. Q. - Online Banking'!$C:$K,9,FALSE()),VLOOKUP($G78&amp;"-"&amp;I$3&amp;"-"&amp;"1",'Compr. Q. - Online Banking'!$C:$K,8,FALSE()))</f>
        <v>2</v>
      </c>
      <c r="R78" s="60">
        <f t="shared" si="74"/>
        <v>1</v>
      </c>
      <c r="S78" s="60">
        <f t="shared" si="75"/>
        <v>1</v>
      </c>
      <c r="T78" s="60">
        <f t="shared" si="76"/>
        <v>1</v>
      </c>
      <c r="U78" s="61" t="str">
        <f>VLOOKUP($B78&amp;"-"&amp;$F78,'dataset cleaned'!$A:$BK,$H$2-2+U$2*3,FALSE())</f>
        <v>Unauthorized access to customer account via fake app,Unauthorized access to customer account via web application,Unauthorized transaction via web application</v>
      </c>
      <c r="V78" s="60"/>
      <c r="W78" s="60">
        <f>IF(ISNUMBER(SEARCH(IF($D78="Tabular",VLOOKUP($G78&amp;"-"&amp;U$3&amp;"-"&amp;W$2,'Compr. Q. - Online Banking'!$C:$I,7,FALSE()),VLOOKUP($G78&amp;"-"&amp;U$3&amp;"-"&amp;W$2,'Compr. Q. - Online Banking'!$C:$I,5,FALSE())), U78)),1,0)</f>
        <v>1</v>
      </c>
      <c r="X78" s="60">
        <f>IF(ISNUMBER(SEARCH(IF($D78="Tabular",VLOOKUP($G78&amp;"-"&amp;U$3&amp;"-"&amp;X$2,'Compr. Q. - Online Banking'!$C:$I,7,FALSE()),VLOOKUP($G78&amp;"-"&amp;U$3&amp;"-"&amp;X$2,'Compr. Q. - Online Banking'!$C:$I,5,FALSE())), U78)),1,0)</f>
        <v>1</v>
      </c>
      <c r="Y78" s="60">
        <f>IF(ISNUMBER(SEARCH(IF($D78="Tabular",VLOOKUP($G78&amp;"-"&amp;U$3&amp;"-"&amp;Y$2,'Compr. Q. - Online Banking'!$C:$I,7,FALSE()),VLOOKUP($G78&amp;"-"&amp;U$3&amp;"-"&amp;Y$2,'Compr. Q. - Online Banking'!$C:$I,5,FALSE())), U78)),1,0)</f>
        <v>1</v>
      </c>
      <c r="Z78" s="60">
        <f>IF(ISNUMBER(SEARCH(IF($D78="Tabular",VLOOKUP($G78&amp;"-"&amp;U$3&amp;"-"&amp;Z$2,'Compr. Q. - Online Banking'!$C:$I,7,FALSE()),VLOOKUP($G78&amp;"-"&amp;U$3&amp;"-"&amp;Z$2,'Compr. Q. - Online Banking'!$C:$I,5,FALSE())), U78)),1,0)</f>
        <v>0</v>
      </c>
      <c r="AA78" s="60">
        <f t="shared" si="77"/>
        <v>3</v>
      </c>
      <c r="AB78" s="60">
        <f t="shared" si="78"/>
        <v>3</v>
      </c>
      <c r="AC78" s="60">
        <f>IF($D78="Tabular",VLOOKUP($G78&amp;"-"&amp;U$3&amp;"-"&amp;"1",'Compr. Q. - Online Banking'!$C:$K,9,FALSE()),VLOOKUP($G78&amp;"-"&amp;U$3&amp;"-"&amp;"1",'Compr. Q. - Online Banking'!$C:$K,8,FALSE()))</f>
        <v>3</v>
      </c>
      <c r="AD78" s="60">
        <f t="shared" si="79"/>
        <v>1</v>
      </c>
      <c r="AE78" s="60">
        <f t="shared" si="80"/>
        <v>1</v>
      </c>
      <c r="AF78" s="60">
        <f t="shared" si="81"/>
        <v>1</v>
      </c>
      <c r="AG78" s="61" t="str">
        <f>VLOOKUP($B78&amp;"-"&amp;$F78,'dataset cleaned'!$A:$BK,$H$2-2+AG$2*3,FALSE())</f>
        <v>Fake banking app offered on application store,Keylogger installed on computer,Sniffing of customer credentials,Spear-phishing attack on customers</v>
      </c>
      <c r="AH78" s="60"/>
      <c r="AI78" s="60">
        <f>IF(ISNUMBER(SEARCH(IF($D78="Tabular",VLOOKUP($G78&amp;"-"&amp;AG$3&amp;"-"&amp;AI$2,'Compr. Q. - Online Banking'!$C:$I,7,FALSE()),VLOOKUP($G78&amp;"-"&amp;AG$3&amp;"-"&amp;AI$2,'Compr. Q. - Online Banking'!$C:$I,5,FALSE())), AG78)),1,0)</f>
        <v>1</v>
      </c>
      <c r="AJ78" s="60">
        <f>IF(ISNUMBER(SEARCH(IF($D78="Tabular",VLOOKUP($G78&amp;"-"&amp;AG$3&amp;"-"&amp;AJ$2,'Compr. Q. - Online Banking'!$C:$I,7,FALSE()),VLOOKUP($G78&amp;"-"&amp;AG$3&amp;"-"&amp;AJ$2,'Compr. Q. - Online Banking'!$C:$I,5,FALSE())), AG78)),1,0)</f>
        <v>1</v>
      </c>
      <c r="AK78" s="60">
        <f>IF(ISNUMBER(SEARCH(IF($D78="Tabular",VLOOKUP($G78&amp;"-"&amp;AG$3&amp;"-"&amp;AK$2,'Compr. Q. - Online Banking'!$C:$I,7,FALSE()),VLOOKUP($G78&amp;"-"&amp;AG$3&amp;"-"&amp;AK$2,'Compr. Q. - Online Banking'!$C:$I,5,FALSE())), AG78)),1,0)</f>
        <v>1</v>
      </c>
      <c r="AL78" s="60">
        <f>IF(ISNUMBER(SEARCH(IF($D78="Tabular",VLOOKUP($G78&amp;"-"&amp;AG$3&amp;"-"&amp;AL$2,'Compr. Q. - Online Banking'!$C:$I,7,FALSE()),VLOOKUP($G78&amp;"-"&amp;AG$3&amp;"-"&amp;AL$2,'Compr. Q. - Online Banking'!$C:$I,5,FALSE())), AG78)),1,0)</f>
        <v>1</v>
      </c>
      <c r="AM78" s="60">
        <f t="shared" si="82"/>
        <v>4</v>
      </c>
      <c r="AN78" s="60">
        <f t="shared" si="83"/>
        <v>4</v>
      </c>
      <c r="AO78" s="60">
        <f>IF($D78="Tabular",VLOOKUP($G78&amp;"-"&amp;AG$3&amp;"-"&amp;"1",'Compr. Q. - Online Banking'!$C:$K,9,FALSE()),VLOOKUP($G78&amp;"-"&amp;AG$3&amp;"-"&amp;"1",'Compr. Q. - Online Banking'!$C:$K,8,FALSE()))</f>
        <v>4</v>
      </c>
      <c r="AP78" s="60">
        <f t="shared" si="84"/>
        <v>1</v>
      </c>
      <c r="AQ78" s="60">
        <f t="shared" si="85"/>
        <v>1</v>
      </c>
      <c r="AR78" s="60">
        <f t="shared" si="86"/>
        <v>1</v>
      </c>
      <c r="AS78" s="61" t="str">
        <f>VLOOKUP($B78&amp;"-"&amp;$F78,'dataset cleaned'!$A:$BK,$H$2-2+AS$2*3,FALSE())</f>
        <v>Cyber criminal,Hacker</v>
      </c>
      <c r="AT78" s="60"/>
      <c r="AU78" s="60">
        <f>IF(ISNUMBER(SEARCH(IF($D78="Tabular",VLOOKUP($G78&amp;"-"&amp;AS$3&amp;"-"&amp;AU$2,'Compr. Q. - Online Banking'!$C:$I,7,FALSE()),VLOOKUP($G78&amp;"-"&amp;AS$3&amp;"-"&amp;AU$2,'Compr. Q. - Online Banking'!$C:$I,5,FALSE())), AS78)),1,0)</f>
        <v>1</v>
      </c>
      <c r="AV78" s="60">
        <f>IF(ISNUMBER(SEARCH(IF($D78="Tabular",VLOOKUP($G78&amp;"-"&amp;AS$3&amp;"-"&amp;AV$2,'Compr. Q. - Online Banking'!$C:$I,7,FALSE()),VLOOKUP($G78&amp;"-"&amp;AS$3&amp;"-"&amp;AV$2,'Compr. Q. - Online Banking'!$C:$I,5,FALSE())), AS78)),1,0)</f>
        <v>1</v>
      </c>
      <c r="AW78" s="60">
        <f>IF(ISNUMBER(SEARCH(IF($D78="Tabular",VLOOKUP($G78&amp;"-"&amp;AS$3&amp;"-"&amp;AW$2,'Compr. Q. - Online Banking'!$C:$I,7,FALSE()),VLOOKUP($G78&amp;"-"&amp;AS$3&amp;"-"&amp;AW$2,'Compr. Q. - Online Banking'!$C:$I,5,FALSE())), AS78)),1,0)</f>
        <v>0</v>
      </c>
      <c r="AX78" s="60">
        <f>IF(ISNUMBER(SEARCH(IF($D78="Tabular",VLOOKUP($G78&amp;"-"&amp;AS$3&amp;"-"&amp;AX$2,'Compr. Q. - Online Banking'!$C:$I,7,FALSE()),VLOOKUP($G78&amp;"-"&amp;AS$3&amp;"-"&amp;AX$2,'Compr. Q. - Online Banking'!$C:$I,5,FALSE())), AS78)),1,0)</f>
        <v>0</v>
      </c>
      <c r="AY78" s="60">
        <f t="shared" si="87"/>
        <v>2</v>
      </c>
      <c r="AZ78" s="60">
        <f t="shared" si="88"/>
        <v>2</v>
      </c>
      <c r="BA78" s="60">
        <f>IF($D78="Tabular",VLOOKUP($G78&amp;"-"&amp;AS$3&amp;"-"&amp;"1",'Compr. Q. - Online Banking'!$C:$K,9,FALSE()),VLOOKUP($G78&amp;"-"&amp;AS$3&amp;"-"&amp;"1",'Compr. Q. - Online Banking'!$C:$K,8,FALSE()))</f>
        <v>2</v>
      </c>
      <c r="BB78" s="60">
        <f t="shared" si="89"/>
        <v>1</v>
      </c>
      <c r="BC78" s="60">
        <f t="shared" si="90"/>
        <v>1</v>
      </c>
      <c r="BD78" s="60">
        <f t="shared" si="91"/>
        <v>1</v>
      </c>
      <c r="BE78" s="60" t="str">
        <f>VLOOKUP($B78&amp;"-"&amp;$F78,'dataset cleaned'!$A:$BK,$H$2-2+BE$2*3,FALSE())</f>
        <v>Likely</v>
      </c>
      <c r="BF78" s="60"/>
      <c r="BG78" s="60">
        <f>IF(ISNUMBER(SEARCH(IF($D78="Tabular",VLOOKUP($G78&amp;"-"&amp;BE$3&amp;"-"&amp;BG$2,'Compr. Q. - Online Banking'!$C:$I,7,FALSE()),VLOOKUP($G78&amp;"-"&amp;BE$3&amp;"-"&amp;BG$2,'Compr. Q. - Online Banking'!$C:$I,5,FALSE())), BE78)),1,0)</f>
        <v>1</v>
      </c>
      <c r="BH78" s="60">
        <f>IF(ISNUMBER(SEARCH(IF($D78="Tabular",VLOOKUP($G78&amp;"-"&amp;BE$3&amp;"-"&amp;BH$2,'Compr. Q. - Online Banking'!$C:$I,7,FALSE()),VLOOKUP($G78&amp;"-"&amp;BE$3&amp;"-"&amp;BH$2,'Compr. Q. - Online Banking'!$C:$I,5,FALSE())), BE78)),1,0)</f>
        <v>0</v>
      </c>
      <c r="BI78" s="60">
        <f>IF(ISNUMBER(SEARCH(IF($D78="Tabular",VLOOKUP($G78&amp;"-"&amp;BE$3&amp;"-"&amp;BI$2,'Compr. Q. - Online Banking'!$C:$I,7,FALSE()),VLOOKUP($G78&amp;"-"&amp;BE$3&amp;"-"&amp;BI$2,'Compr. Q. - Online Banking'!$C:$I,5,FALSE())), BE78)),1,0)</f>
        <v>0</v>
      </c>
      <c r="BJ78" s="60">
        <f>IF(ISNUMBER(SEARCH(IF($D78="Tabular",VLOOKUP($G78&amp;"-"&amp;BE$3&amp;"-"&amp;BJ$2,'Compr. Q. - Online Banking'!$C:$I,7,FALSE()),VLOOKUP($G78&amp;"-"&amp;BE$3&amp;"-"&amp;BJ$2,'Compr. Q. - Online Banking'!$C:$I,5,FALSE())), BE78)),1,0)</f>
        <v>0</v>
      </c>
      <c r="BK78" s="60">
        <f t="shared" si="92"/>
        <v>1</v>
      </c>
      <c r="BL78" s="60">
        <f t="shared" si="93"/>
        <v>1</v>
      </c>
      <c r="BM78" s="60">
        <f>IF($D78="Tabular",VLOOKUP($G78&amp;"-"&amp;BE$3&amp;"-"&amp;"1",'Compr. Q. - Online Banking'!$C:$K,9,FALSE()),VLOOKUP($G78&amp;"-"&amp;BE$3&amp;"-"&amp;"1",'Compr. Q. - Online Banking'!$C:$K,8,FALSE()))</f>
        <v>1</v>
      </c>
      <c r="BN78" s="60">
        <f t="shared" si="94"/>
        <v>1</v>
      </c>
      <c r="BO78" s="60">
        <f t="shared" si="95"/>
        <v>1</v>
      </c>
      <c r="BP78" s="60">
        <f t="shared" si="96"/>
        <v>1</v>
      </c>
      <c r="BQ78" s="61" t="str">
        <f>VLOOKUP($B78&amp;"-"&amp;$F78,'dataset cleaned'!$A:$BK,$H$2-2+BQ$2*3,FALSE())</f>
        <v>Insufficient resilience,Poor security awareness,Use of web application,Weak malware protection</v>
      </c>
      <c r="BR78" s="60"/>
      <c r="BS78" s="60">
        <f>IF(ISNUMBER(SEARCH(IF($D78="Tabular",VLOOKUP($G78&amp;"-"&amp;BQ$3&amp;"-"&amp;BS$2,'Compr. Q. - Online Banking'!$C:$I,7,FALSE()),VLOOKUP($G78&amp;"-"&amp;BQ$3&amp;"-"&amp;BS$2,'Compr. Q. - Online Banking'!$C:$I,5,FALSE())), BQ78)),1,0)</f>
        <v>1</v>
      </c>
      <c r="BT78" s="60">
        <f>IF(ISNUMBER(SEARCH(IF($D78="Tabular",VLOOKUP($G78&amp;"-"&amp;BQ$3&amp;"-"&amp;BT$2,'Compr. Q. - Online Banking'!$C:$I,7,FALSE()),VLOOKUP($G78&amp;"-"&amp;BQ$3&amp;"-"&amp;BT$2,'Compr. Q. - Online Banking'!$C:$I,5,FALSE())), BQ78)),1,0)</f>
        <v>1</v>
      </c>
      <c r="BU78" s="60">
        <f>IF(ISNUMBER(SEARCH(IF($D78="Tabular",VLOOKUP($G78&amp;"-"&amp;BQ$3&amp;"-"&amp;BU$2,'Compr. Q. - Online Banking'!$C:$I,7,FALSE()),VLOOKUP($G78&amp;"-"&amp;BQ$3&amp;"-"&amp;BU$2,'Compr. Q. - Online Banking'!$C:$I,5,FALSE())), BQ78)),1,0)</f>
        <v>1</v>
      </c>
      <c r="BV78" s="60">
        <f>IF(ISNUMBER(SEARCH(IF($D78="Tabular",VLOOKUP($G78&amp;"-"&amp;BQ$3&amp;"-"&amp;BV$2,'Compr. Q. - Online Banking'!$C:$I,7,FALSE()),VLOOKUP($G78&amp;"-"&amp;BQ$3&amp;"-"&amp;BV$2,'Compr. Q. - Online Banking'!$C:$I,5,FALSE())), BQ78)),1,0)</f>
        <v>1</v>
      </c>
      <c r="BW78" s="60">
        <f t="shared" si="97"/>
        <v>4</v>
      </c>
      <c r="BX78" s="60">
        <f t="shared" si="98"/>
        <v>4</v>
      </c>
      <c r="BY78" s="60">
        <f>IF($D78="Tabular",VLOOKUP($G78&amp;"-"&amp;BQ$3&amp;"-"&amp;"1",'Compr. Q. - Online Banking'!$C:$K,9,FALSE()),VLOOKUP($G78&amp;"-"&amp;BQ$3&amp;"-"&amp;"1",'Compr. Q. - Online Banking'!$C:$K,8,FALSE()))</f>
        <v>4</v>
      </c>
      <c r="BZ78" s="60">
        <f t="shared" si="99"/>
        <v>1</v>
      </c>
      <c r="CA78" s="60">
        <f t="shared" si="100"/>
        <v>1</v>
      </c>
      <c r="CB78" s="60">
        <f t="shared" si="101"/>
        <v>1</v>
      </c>
    </row>
    <row r="79" spans="1:80" ht="51" x14ac:dyDescent="0.2">
      <c r="A79" s="60" t="str">
        <f t="shared" si="68"/>
        <v>R_2TM0QNHUbCOTPli-P1</v>
      </c>
      <c r="B79" s="60" t="s">
        <v>1101</v>
      </c>
      <c r="C79" s="60" t="str">
        <f>VLOOKUP($B79,'raw data'!$A:$JI,268,FALSE())</f>
        <v>CORAS-G2</v>
      </c>
      <c r="D79" s="60" t="str">
        <f t="shared" si="69"/>
        <v>CORAS</v>
      </c>
      <c r="E79" s="60" t="str">
        <f t="shared" si="70"/>
        <v>G2</v>
      </c>
      <c r="F79" s="60" t="s">
        <v>534</v>
      </c>
      <c r="G79" s="60" t="str">
        <f t="shared" si="71"/>
        <v>G2</v>
      </c>
      <c r="H79" s="62">
        <f>VLOOKUP($B79&amp;"-"&amp;$F79,'dataset cleaned'!$A:$BK,H$2,FALSE())/60</f>
        <v>15.408166666666666</v>
      </c>
      <c r="I79" s="61" t="str">
        <f>VLOOKUP($B79&amp;"-"&amp;$F79,'dataset cleaned'!$A:$BK,$H$2-2+I$2*3,FALSE())</f>
        <v>Lack of mechanisms for authentication of app,Weak malware protection</v>
      </c>
      <c r="J79" s="60"/>
      <c r="K79" s="60">
        <f>IF(ISNUMBER(SEARCH(IF($D79="Tabular",VLOOKUP($G79&amp;"-"&amp;I$3&amp;"-"&amp;K$2,'Compr. Q. - Online Banking'!$C:$I,7,FALSE()),VLOOKUP($G79&amp;"-"&amp;I$3&amp;"-"&amp;K$2,'Compr. Q. - Online Banking'!$C:$I,5,FALSE())), I79)),1,0)</f>
        <v>1</v>
      </c>
      <c r="L79" s="60">
        <f>IF(ISNUMBER(SEARCH(IF($D79="Tabular",VLOOKUP($G79&amp;"-"&amp;I$3&amp;"-"&amp;L$2,'Compr. Q. - Online Banking'!$C:$I,7,FALSE()),VLOOKUP($G79&amp;"-"&amp;I$3&amp;"-"&amp;L$2,'Compr. Q. - Online Banking'!$C:$I,5,FALSE())), I79)),1,0)</f>
        <v>1</v>
      </c>
      <c r="M79" s="60">
        <f>IF(ISNUMBER(SEARCH(IF($D79="Tabular",VLOOKUP($G79&amp;"-"&amp;I$3&amp;"-"&amp;M$2,'Compr. Q. - Online Banking'!$C:$I,7,FALSE()),VLOOKUP($G79&amp;"-"&amp;I$3&amp;"-"&amp;M$2,'Compr. Q. - Online Banking'!$C:$I,5,FALSE())), I79)),1,0)</f>
        <v>0</v>
      </c>
      <c r="N79" s="60">
        <f>IF(ISNUMBER(SEARCH(IF($D79="Tabular",VLOOKUP($G79&amp;"-"&amp;I$3&amp;"-"&amp;N$2,'Compr. Q. - Online Banking'!$C:$I,7,FALSE()),VLOOKUP($G79&amp;"-"&amp;I$3&amp;"-"&amp;N$2,'Compr. Q. - Online Banking'!$C:$I,5,FALSE())), I79)),1,0)</f>
        <v>0</v>
      </c>
      <c r="O79" s="60">
        <f t="shared" si="72"/>
        <v>2</v>
      </c>
      <c r="P79" s="60">
        <f t="shared" si="73"/>
        <v>2</v>
      </c>
      <c r="Q79" s="60">
        <f>IF($D79="Tabular",VLOOKUP($G79&amp;"-"&amp;I$3&amp;"-"&amp;"1",'Compr. Q. - Online Banking'!$C:$K,9,FALSE()),VLOOKUP($G79&amp;"-"&amp;I$3&amp;"-"&amp;"1",'Compr. Q. - Online Banking'!$C:$K,8,FALSE()))</f>
        <v>2</v>
      </c>
      <c r="R79" s="60">
        <f t="shared" si="74"/>
        <v>1</v>
      </c>
      <c r="S79" s="60">
        <f t="shared" si="75"/>
        <v>1</v>
      </c>
      <c r="T79" s="60">
        <f t="shared" si="76"/>
        <v>1</v>
      </c>
      <c r="U79" s="61" t="str">
        <f>VLOOKUP($B79&amp;"-"&amp;$F79,'dataset cleaned'!$A:$BK,$H$2-2+U$2*3,FALSE())</f>
        <v>Unauthorized access to customer account via fake app,Unauthorized access to customer account via web application,Unauthorized transaction via web application</v>
      </c>
      <c r="V79" s="60"/>
      <c r="W79" s="60">
        <f>IF(ISNUMBER(SEARCH(IF($D79="Tabular",VLOOKUP($G79&amp;"-"&amp;U$3&amp;"-"&amp;W$2,'Compr. Q. - Online Banking'!$C:$I,7,FALSE()),VLOOKUP($G79&amp;"-"&amp;U$3&amp;"-"&amp;W$2,'Compr. Q. - Online Banking'!$C:$I,5,FALSE())), U79)),1,0)</f>
        <v>1</v>
      </c>
      <c r="X79" s="60">
        <f>IF(ISNUMBER(SEARCH(IF($D79="Tabular",VLOOKUP($G79&amp;"-"&amp;U$3&amp;"-"&amp;X$2,'Compr. Q. - Online Banking'!$C:$I,7,FALSE()),VLOOKUP($G79&amp;"-"&amp;U$3&amp;"-"&amp;X$2,'Compr. Q. - Online Banking'!$C:$I,5,FALSE())), U79)),1,0)</f>
        <v>1</v>
      </c>
      <c r="Y79" s="60">
        <f>IF(ISNUMBER(SEARCH(IF($D79="Tabular",VLOOKUP($G79&amp;"-"&amp;U$3&amp;"-"&amp;Y$2,'Compr. Q. - Online Banking'!$C:$I,7,FALSE()),VLOOKUP($G79&amp;"-"&amp;U$3&amp;"-"&amp;Y$2,'Compr. Q. - Online Banking'!$C:$I,5,FALSE())), U79)),1,0)</f>
        <v>1</v>
      </c>
      <c r="Z79" s="60">
        <f>IF(ISNUMBER(SEARCH(IF($D79="Tabular",VLOOKUP($G79&amp;"-"&amp;U$3&amp;"-"&amp;Z$2,'Compr. Q. - Online Banking'!$C:$I,7,FALSE()),VLOOKUP($G79&amp;"-"&amp;U$3&amp;"-"&amp;Z$2,'Compr. Q. - Online Banking'!$C:$I,5,FALSE())), U79)),1,0)</f>
        <v>0</v>
      </c>
      <c r="AA79" s="60">
        <f t="shared" si="77"/>
        <v>3</v>
      </c>
      <c r="AB79" s="60">
        <f t="shared" si="78"/>
        <v>3</v>
      </c>
      <c r="AC79" s="60">
        <f>IF($D79="Tabular",VLOOKUP($G79&amp;"-"&amp;U$3&amp;"-"&amp;"1",'Compr. Q. - Online Banking'!$C:$K,9,FALSE()),VLOOKUP($G79&amp;"-"&amp;U$3&amp;"-"&amp;"1",'Compr. Q. - Online Banking'!$C:$K,8,FALSE()))</f>
        <v>3</v>
      </c>
      <c r="AD79" s="60">
        <f t="shared" si="79"/>
        <v>1</v>
      </c>
      <c r="AE79" s="60">
        <f t="shared" si="80"/>
        <v>1</v>
      </c>
      <c r="AF79" s="60">
        <f t="shared" si="81"/>
        <v>1</v>
      </c>
      <c r="AG79" s="61" t="str">
        <f>VLOOKUP($B79&amp;"-"&amp;$F79,'dataset cleaned'!$A:$BK,$H$2-2+AG$2*3,FALSE())</f>
        <v>Fake banking app offered on application store,Keylogger installed on computer,Sniffing of customer credentials,Spear-phishing attack on customers</v>
      </c>
      <c r="AH79" s="60"/>
      <c r="AI79" s="60">
        <f>IF(ISNUMBER(SEARCH(IF($D79="Tabular",VLOOKUP($G79&amp;"-"&amp;AG$3&amp;"-"&amp;AI$2,'Compr. Q. - Online Banking'!$C:$I,7,FALSE()),VLOOKUP($G79&amp;"-"&amp;AG$3&amp;"-"&amp;AI$2,'Compr. Q. - Online Banking'!$C:$I,5,FALSE())), AG79)),1,0)</f>
        <v>1</v>
      </c>
      <c r="AJ79" s="60">
        <f>IF(ISNUMBER(SEARCH(IF($D79="Tabular",VLOOKUP($G79&amp;"-"&amp;AG$3&amp;"-"&amp;AJ$2,'Compr. Q. - Online Banking'!$C:$I,7,FALSE()),VLOOKUP($G79&amp;"-"&amp;AG$3&amp;"-"&amp;AJ$2,'Compr. Q. - Online Banking'!$C:$I,5,FALSE())), AG79)),1,0)</f>
        <v>1</v>
      </c>
      <c r="AK79" s="60">
        <f>IF(ISNUMBER(SEARCH(IF($D79="Tabular",VLOOKUP($G79&amp;"-"&amp;AG$3&amp;"-"&amp;AK$2,'Compr. Q. - Online Banking'!$C:$I,7,FALSE()),VLOOKUP($G79&amp;"-"&amp;AG$3&amp;"-"&amp;AK$2,'Compr. Q. - Online Banking'!$C:$I,5,FALSE())), AG79)),1,0)</f>
        <v>1</v>
      </c>
      <c r="AL79" s="60">
        <f>IF(ISNUMBER(SEARCH(IF($D79="Tabular",VLOOKUP($G79&amp;"-"&amp;AG$3&amp;"-"&amp;AL$2,'Compr. Q. - Online Banking'!$C:$I,7,FALSE()),VLOOKUP($G79&amp;"-"&amp;AG$3&amp;"-"&amp;AL$2,'Compr. Q. - Online Banking'!$C:$I,5,FALSE())), AG79)),1,0)</f>
        <v>1</v>
      </c>
      <c r="AM79" s="60">
        <f t="shared" si="82"/>
        <v>4</v>
      </c>
      <c r="AN79" s="60">
        <f t="shared" si="83"/>
        <v>4</v>
      </c>
      <c r="AO79" s="60">
        <f>IF($D79="Tabular",VLOOKUP($G79&amp;"-"&amp;AG$3&amp;"-"&amp;"1",'Compr. Q. - Online Banking'!$C:$K,9,FALSE()),VLOOKUP($G79&amp;"-"&amp;AG$3&amp;"-"&amp;"1",'Compr. Q. - Online Banking'!$C:$K,8,FALSE()))</f>
        <v>4</v>
      </c>
      <c r="AP79" s="60">
        <f t="shared" si="84"/>
        <v>1</v>
      </c>
      <c r="AQ79" s="60">
        <f t="shared" si="85"/>
        <v>1</v>
      </c>
      <c r="AR79" s="60">
        <f t="shared" si="86"/>
        <v>1</v>
      </c>
      <c r="AS79" s="61" t="str">
        <f>VLOOKUP($B79&amp;"-"&amp;$F79,'dataset cleaned'!$A:$BK,$H$2-2+AS$2*3,FALSE())</f>
        <v>Cyber criminal,Hacker</v>
      </c>
      <c r="AT79" s="60"/>
      <c r="AU79" s="60">
        <f>IF(ISNUMBER(SEARCH(IF($D79="Tabular",VLOOKUP($G79&amp;"-"&amp;AS$3&amp;"-"&amp;AU$2,'Compr. Q. - Online Banking'!$C:$I,7,FALSE()),VLOOKUP($G79&amp;"-"&amp;AS$3&amp;"-"&amp;AU$2,'Compr. Q. - Online Banking'!$C:$I,5,FALSE())), AS79)),1,0)</f>
        <v>1</v>
      </c>
      <c r="AV79" s="60">
        <f>IF(ISNUMBER(SEARCH(IF($D79="Tabular",VLOOKUP($G79&amp;"-"&amp;AS$3&amp;"-"&amp;AV$2,'Compr. Q. - Online Banking'!$C:$I,7,FALSE()),VLOOKUP($G79&amp;"-"&amp;AS$3&amp;"-"&amp;AV$2,'Compr. Q. - Online Banking'!$C:$I,5,FALSE())), AS79)),1,0)</f>
        <v>1</v>
      </c>
      <c r="AW79" s="60">
        <f>IF(ISNUMBER(SEARCH(IF($D79="Tabular",VLOOKUP($G79&amp;"-"&amp;AS$3&amp;"-"&amp;AW$2,'Compr. Q. - Online Banking'!$C:$I,7,FALSE()),VLOOKUP($G79&amp;"-"&amp;AS$3&amp;"-"&amp;AW$2,'Compr. Q. - Online Banking'!$C:$I,5,FALSE())), AS79)),1,0)</f>
        <v>0</v>
      </c>
      <c r="AX79" s="60">
        <f>IF(ISNUMBER(SEARCH(IF($D79="Tabular",VLOOKUP($G79&amp;"-"&amp;AS$3&amp;"-"&amp;AX$2,'Compr. Q. - Online Banking'!$C:$I,7,FALSE()),VLOOKUP($G79&amp;"-"&amp;AS$3&amp;"-"&amp;AX$2,'Compr. Q. - Online Banking'!$C:$I,5,FALSE())), AS79)),1,0)</f>
        <v>0</v>
      </c>
      <c r="AY79" s="60">
        <f t="shared" si="87"/>
        <v>2</v>
      </c>
      <c r="AZ79" s="60">
        <f t="shared" si="88"/>
        <v>2</v>
      </c>
      <c r="BA79" s="60">
        <f>IF($D79="Tabular",VLOOKUP($G79&amp;"-"&amp;AS$3&amp;"-"&amp;"1",'Compr. Q. - Online Banking'!$C:$K,9,FALSE()),VLOOKUP($G79&amp;"-"&amp;AS$3&amp;"-"&amp;"1",'Compr. Q. - Online Banking'!$C:$K,8,FALSE()))</f>
        <v>2</v>
      </c>
      <c r="BB79" s="60">
        <f t="shared" si="89"/>
        <v>1</v>
      </c>
      <c r="BC79" s="60">
        <f t="shared" si="90"/>
        <v>1</v>
      </c>
      <c r="BD79" s="60">
        <f t="shared" si="91"/>
        <v>1</v>
      </c>
      <c r="BE79" s="60" t="str">
        <f>VLOOKUP($B79&amp;"-"&amp;$F79,'dataset cleaned'!$A:$BK,$H$2-2+BE$2*3,FALSE())</f>
        <v>Likely</v>
      </c>
      <c r="BF79" s="60"/>
      <c r="BG79" s="60">
        <f>IF(ISNUMBER(SEARCH(IF($D79="Tabular",VLOOKUP($G79&amp;"-"&amp;BE$3&amp;"-"&amp;BG$2,'Compr. Q. - Online Banking'!$C:$I,7,FALSE()),VLOOKUP($G79&amp;"-"&amp;BE$3&amp;"-"&amp;BG$2,'Compr. Q. - Online Banking'!$C:$I,5,FALSE())), BE79)),1,0)</f>
        <v>1</v>
      </c>
      <c r="BH79" s="60">
        <f>IF(ISNUMBER(SEARCH(IF($D79="Tabular",VLOOKUP($G79&amp;"-"&amp;BE$3&amp;"-"&amp;BH$2,'Compr. Q. - Online Banking'!$C:$I,7,FALSE()),VLOOKUP($G79&amp;"-"&amp;BE$3&amp;"-"&amp;BH$2,'Compr. Q. - Online Banking'!$C:$I,5,FALSE())), BE79)),1,0)</f>
        <v>0</v>
      </c>
      <c r="BI79" s="60">
        <f>IF(ISNUMBER(SEARCH(IF($D79="Tabular",VLOOKUP($G79&amp;"-"&amp;BE$3&amp;"-"&amp;BI$2,'Compr. Q. - Online Banking'!$C:$I,7,FALSE()),VLOOKUP($G79&amp;"-"&amp;BE$3&amp;"-"&amp;BI$2,'Compr. Q. - Online Banking'!$C:$I,5,FALSE())), BE79)),1,0)</f>
        <v>0</v>
      </c>
      <c r="BJ79" s="60">
        <f>IF(ISNUMBER(SEARCH(IF($D79="Tabular",VLOOKUP($G79&amp;"-"&amp;BE$3&amp;"-"&amp;BJ$2,'Compr. Q. - Online Banking'!$C:$I,7,FALSE()),VLOOKUP($G79&amp;"-"&amp;BE$3&amp;"-"&amp;BJ$2,'Compr. Q. - Online Banking'!$C:$I,5,FALSE())), BE79)),1,0)</f>
        <v>0</v>
      </c>
      <c r="BK79" s="60">
        <f t="shared" si="92"/>
        <v>1</v>
      </c>
      <c r="BL79" s="60">
        <f t="shared" si="93"/>
        <v>1</v>
      </c>
      <c r="BM79" s="60">
        <f>IF($D79="Tabular",VLOOKUP($G79&amp;"-"&amp;BE$3&amp;"-"&amp;"1",'Compr. Q. - Online Banking'!$C:$K,9,FALSE()),VLOOKUP($G79&amp;"-"&amp;BE$3&amp;"-"&amp;"1",'Compr. Q. - Online Banking'!$C:$K,8,FALSE()))</f>
        <v>1</v>
      </c>
      <c r="BN79" s="60">
        <f t="shared" si="94"/>
        <v>1</v>
      </c>
      <c r="BO79" s="60">
        <f t="shared" si="95"/>
        <v>1</v>
      </c>
      <c r="BP79" s="60">
        <f t="shared" si="96"/>
        <v>1</v>
      </c>
      <c r="BQ79" s="61" t="str">
        <f>VLOOKUP($B79&amp;"-"&amp;$F79,'dataset cleaned'!$A:$BK,$H$2-2+BQ$2*3,FALSE())</f>
        <v>Poor security awareness,Weak malware protection</v>
      </c>
      <c r="BR79" s="60" t="s">
        <v>1148</v>
      </c>
      <c r="BS79" s="60">
        <f>IF(ISNUMBER(SEARCH(IF($D79="Tabular",VLOOKUP($G79&amp;"-"&amp;BQ$3&amp;"-"&amp;BS$2,'Compr. Q. - Online Banking'!$C:$I,7,FALSE()),VLOOKUP($G79&amp;"-"&amp;BQ$3&amp;"-"&amp;BS$2,'Compr. Q. - Online Banking'!$C:$I,5,FALSE())), BQ79)),1,0)</f>
        <v>0</v>
      </c>
      <c r="BT79" s="60">
        <f>IF(ISNUMBER(SEARCH(IF($D79="Tabular",VLOOKUP($G79&amp;"-"&amp;BQ$3&amp;"-"&amp;BT$2,'Compr. Q. - Online Banking'!$C:$I,7,FALSE()),VLOOKUP($G79&amp;"-"&amp;BQ$3&amp;"-"&amp;BT$2,'Compr. Q. - Online Banking'!$C:$I,5,FALSE())), BQ79)),1,0)</f>
        <v>0</v>
      </c>
      <c r="BU79" s="60">
        <f>IF(ISNUMBER(SEARCH(IF($D79="Tabular",VLOOKUP($G79&amp;"-"&amp;BQ$3&amp;"-"&amp;BU$2,'Compr. Q. - Online Banking'!$C:$I,7,FALSE()),VLOOKUP($G79&amp;"-"&amp;BQ$3&amp;"-"&amp;BU$2,'Compr. Q. - Online Banking'!$C:$I,5,FALSE())), BQ79)),1,0)</f>
        <v>1</v>
      </c>
      <c r="BV79" s="60">
        <f>IF(ISNUMBER(SEARCH(IF($D79="Tabular",VLOOKUP($G79&amp;"-"&amp;BQ$3&amp;"-"&amp;BV$2,'Compr. Q. - Online Banking'!$C:$I,7,FALSE()),VLOOKUP($G79&amp;"-"&amp;BQ$3&amp;"-"&amp;BV$2,'Compr. Q. - Online Banking'!$C:$I,5,FALSE())), BQ79)),1,0)</f>
        <v>1</v>
      </c>
      <c r="BW79" s="60">
        <f t="shared" si="97"/>
        <v>2</v>
      </c>
      <c r="BX79" s="60">
        <f t="shared" si="98"/>
        <v>2</v>
      </c>
      <c r="BY79" s="60">
        <f>IF($D79="Tabular",VLOOKUP($G79&amp;"-"&amp;BQ$3&amp;"-"&amp;"1",'Compr. Q. - Online Banking'!$C:$K,9,FALSE()),VLOOKUP($G79&amp;"-"&amp;BQ$3&amp;"-"&amp;"1",'Compr. Q. - Online Banking'!$C:$K,8,FALSE()))</f>
        <v>4</v>
      </c>
      <c r="BZ79" s="60">
        <f t="shared" si="99"/>
        <v>1</v>
      </c>
      <c r="CA79" s="60">
        <f t="shared" si="100"/>
        <v>0.5</v>
      </c>
      <c r="CB79" s="60">
        <f t="shared" si="101"/>
        <v>0.66666666666666663</v>
      </c>
    </row>
    <row r="80" spans="1:80" ht="51" x14ac:dyDescent="0.2">
      <c r="A80" s="60" t="str">
        <f t="shared" si="68"/>
        <v>R_4GA0kecVS070c2R-P1</v>
      </c>
      <c r="B80" s="60" t="s">
        <v>918</v>
      </c>
      <c r="C80" s="60" t="str">
        <f>VLOOKUP($B80,'raw data'!$A:$JI,268,FALSE())</f>
        <v>UML-G2</v>
      </c>
      <c r="D80" s="60" t="str">
        <f t="shared" si="69"/>
        <v>UML</v>
      </c>
      <c r="E80" s="60" t="str">
        <f t="shared" si="70"/>
        <v>G2</v>
      </c>
      <c r="F80" s="60" t="s">
        <v>534</v>
      </c>
      <c r="G80" s="60" t="str">
        <f t="shared" si="71"/>
        <v>G2</v>
      </c>
      <c r="H80" s="62">
        <f>VLOOKUP($B80&amp;"-"&amp;$F80,'dataset cleaned'!$A:$BK,H$2,FALSE())/60</f>
        <v>20.000083333333336</v>
      </c>
      <c r="I80" s="61" t="str">
        <f>VLOOKUP($B80&amp;"-"&amp;$F80,'dataset cleaned'!$A:$BK,$H$2-2+I$2*3,FALSE())</f>
        <v>Lack of mechanisms for authentication of app,Weak malware protection</v>
      </c>
      <c r="J80" s="60"/>
      <c r="K80" s="60">
        <f>IF(ISNUMBER(SEARCH(IF($D80="Tabular",VLOOKUP($G80&amp;"-"&amp;I$3&amp;"-"&amp;K$2,'Compr. Q. - Online Banking'!$C:$I,7,FALSE()),VLOOKUP($G80&amp;"-"&amp;I$3&amp;"-"&amp;K$2,'Compr. Q. - Online Banking'!$C:$I,5,FALSE())), I80)),1,0)</f>
        <v>1</v>
      </c>
      <c r="L80" s="60">
        <f>IF(ISNUMBER(SEARCH(IF($D80="Tabular",VLOOKUP($G80&amp;"-"&amp;I$3&amp;"-"&amp;L$2,'Compr. Q. - Online Banking'!$C:$I,7,FALSE()),VLOOKUP($G80&amp;"-"&amp;I$3&amp;"-"&amp;L$2,'Compr. Q. - Online Banking'!$C:$I,5,FALSE())), I80)),1,0)</f>
        <v>1</v>
      </c>
      <c r="M80" s="60">
        <f>IF(ISNUMBER(SEARCH(IF($D80="Tabular",VLOOKUP($G80&amp;"-"&amp;I$3&amp;"-"&amp;M$2,'Compr. Q. - Online Banking'!$C:$I,7,FALSE()),VLOOKUP($G80&amp;"-"&amp;I$3&amp;"-"&amp;M$2,'Compr. Q. - Online Banking'!$C:$I,5,FALSE())), I80)),1,0)</f>
        <v>0</v>
      </c>
      <c r="N80" s="60">
        <f>IF(ISNUMBER(SEARCH(IF($D80="Tabular",VLOOKUP($G80&amp;"-"&amp;I$3&amp;"-"&amp;N$2,'Compr. Q. - Online Banking'!$C:$I,7,FALSE()),VLOOKUP($G80&amp;"-"&amp;I$3&amp;"-"&amp;N$2,'Compr. Q. - Online Banking'!$C:$I,5,FALSE())), I80)),1,0)</f>
        <v>0</v>
      </c>
      <c r="O80" s="60">
        <f t="shared" si="72"/>
        <v>2</v>
      </c>
      <c r="P80" s="60">
        <f t="shared" si="73"/>
        <v>2</v>
      </c>
      <c r="Q80" s="60">
        <f>IF($D80="Tabular",VLOOKUP($G80&amp;"-"&amp;I$3&amp;"-"&amp;"1",'Compr. Q. - Online Banking'!$C:$K,9,FALSE()),VLOOKUP($G80&amp;"-"&amp;I$3&amp;"-"&amp;"1",'Compr. Q. - Online Banking'!$C:$K,8,FALSE()))</f>
        <v>2</v>
      </c>
      <c r="R80" s="60">
        <f t="shared" si="74"/>
        <v>1</v>
      </c>
      <c r="S80" s="60">
        <f t="shared" si="75"/>
        <v>1</v>
      </c>
      <c r="T80" s="60">
        <f t="shared" si="76"/>
        <v>1</v>
      </c>
      <c r="U80" s="61" t="str">
        <f>VLOOKUP($B80&amp;"-"&amp;$F80,'dataset cleaned'!$A:$BK,$H$2-2+U$2*3,FALSE())</f>
        <v>Confidentiality of customer data,Integrity of account data,User authenticity</v>
      </c>
      <c r="V80" s="60" t="s">
        <v>1133</v>
      </c>
      <c r="W80" s="60">
        <f>IF(ISNUMBER(SEARCH(IF($D80="Tabular",VLOOKUP($G80&amp;"-"&amp;U$3&amp;"-"&amp;W$2,'Compr. Q. - Online Banking'!$C:$I,7,FALSE()),VLOOKUP($G80&amp;"-"&amp;U$3&amp;"-"&amp;W$2,'Compr. Q. - Online Banking'!$C:$I,5,FALSE())), U80)),1,0)</f>
        <v>0</v>
      </c>
      <c r="X80" s="60">
        <f>IF(ISNUMBER(SEARCH(IF($D80="Tabular",VLOOKUP($G80&amp;"-"&amp;U$3&amp;"-"&amp;X$2,'Compr. Q. - Online Banking'!$C:$I,7,FALSE()),VLOOKUP($G80&amp;"-"&amp;U$3&amp;"-"&amp;X$2,'Compr. Q. - Online Banking'!$C:$I,5,FALSE())), U80)),1,0)</f>
        <v>0</v>
      </c>
      <c r="Y80" s="60">
        <f>IF(ISNUMBER(SEARCH(IF($D80="Tabular",VLOOKUP($G80&amp;"-"&amp;U$3&amp;"-"&amp;Y$2,'Compr. Q. - Online Banking'!$C:$I,7,FALSE()),VLOOKUP($G80&amp;"-"&amp;U$3&amp;"-"&amp;Y$2,'Compr. Q. - Online Banking'!$C:$I,5,FALSE())), U80)),1,0)</f>
        <v>0</v>
      </c>
      <c r="Z80" s="60">
        <f>IF(ISNUMBER(SEARCH(IF($D80="Tabular",VLOOKUP($G80&amp;"-"&amp;U$3&amp;"-"&amp;Z$2,'Compr. Q. - Online Banking'!$C:$I,7,FALSE()),VLOOKUP($G80&amp;"-"&amp;U$3&amp;"-"&amp;Z$2,'Compr. Q. - Online Banking'!$C:$I,5,FALSE())), U80)),1,0)</f>
        <v>0</v>
      </c>
      <c r="AA80" s="60">
        <f t="shared" si="77"/>
        <v>0</v>
      </c>
      <c r="AB80" s="60">
        <f t="shared" si="78"/>
        <v>3</v>
      </c>
      <c r="AC80" s="60">
        <f>IF($D80="Tabular",VLOOKUP($G80&amp;"-"&amp;U$3&amp;"-"&amp;"1",'Compr. Q. - Online Banking'!$C:$K,9,FALSE()),VLOOKUP($G80&amp;"-"&amp;U$3&amp;"-"&amp;"1",'Compr. Q. - Online Banking'!$C:$K,8,FALSE()))</f>
        <v>3</v>
      </c>
      <c r="AD80" s="60">
        <f t="shared" si="79"/>
        <v>0</v>
      </c>
      <c r="AE80" s="60">
        <f t="shared" si="80"/>
        <v>0</v>
      </c>
      <c r="AF80" s="60">
        <f t="shared" si="81"/>
        <v>0</v>
      </c>
      <c r="AG80" s="61" t="str">
        <f>VLOOKUP($B80&amp;"-"&amp;$F80,'dataset cleaned'!$A:$BK,$H$2-2+AG$2*3,FALSE())</f>
        <v>Fake banking app offered on application store,Keylogger installed on computer,Sniffing of customer credentials,Spear-phishing attack on customers</v>
      </c>
      <c r="AH80" s="61"/>
      <c r="AI80" s="60">
        <f>IF(ISNUMBER(SEARCH(IF($D80="Tabular",VLOOKUP($G80&amp;"-"&amp;AG$3&amp;"-"&amp;AI$2,'Compr. Q. - Online Banking'!$C:$I,7,FALSE()),VLOOKUP($G80&amp;"-"&amp;AG$3&amp;"-"&amp;AI$2,'Compr. Q. - Online Banking'!$C:$I,5,FALSE())), AG80)),1,0)</f>
        <v>1</v>
      </c>
      <c r="AJ80" s="60">
        <f>IF(ISNUMBER(SEARCH(IF($D80="Tabular",VLOOKUP($G80&amp;"-"&amp;AG$3&amp;"-"&amp;AJ$2,'Compr. Q. - Online Banking'!$C:$I,7,FALSE()),VLOOKUP($G80&amp;"-"&amp;AG$3&amp;"-"&amp;AJ$2,'Compr. Q. - Online Banking'!$C:$I,5,FALSE())), AG80)),1,0)</f>
        <v>1</v>
      </c>
      <c r="AK80" s="60">
        <f>IF(ISNUMBER(SEARCH(IF($D80="Tabular",VLOOKUP($G80&amp;"-"&amp;AG$3&amp;"-"&amp;AK$2,'Compr. Q. - Online Banking'!$C:$I,7,FALSE()),VLOOKUP($G80&amp;"-"&amp;AG$3&amp;"-"&amp;AK$2,'Compr. Q. - Online Banking'!$C:$I,5,FALSE())), AG80)),1,0)</f>
        <v>1</v>
      </c>
      <c r="AL80" s="60">
        <f>IF(ISNUMBER(SEARCH(IF($D80="Tabular",VLOOKUP($G80&amp;"-"&amp;AG$3&amp;"-"&amp;AL$2,'Compr. Q. - Online Banking'!$C:$I,7,FALSE()),VLOOKUP($G80&amp;"-"&amp;AG$3&amp;"-"&amp;AL$2,'Compr. Q. - Online Banking'!$C:$I,5,FALSE())), AG80)),1,0)</f>
        <v>1</v>
      </c>
      <c r="AM80" s="60">
        <f t="shared" si="82"/>
        <v>4</v>
      </c>
      <c r="AN80" s="60">
        <f t="shared" si="83"/>
        <v>4</v>
      </c>
      <c r="AO80" s="60">
        <f>IF($D80="Tabular",VLOOKUP($G80&amp;"-"&amp;AG$3&amp;"-"&amp;"1",'Compr. Q. - Online Banking'!$C:$K,9,FALSE()),VLOOKUP($G80&amp;"-"&amp;AG$3&amp;"-"&amp;"1",'Compr. Q. - Online Banking'!$C:$K,8,FALSE()))</f>
        <v>4</v>
      </c>
      <c r="AP80" s="60">
        <f t="shared" si="84"/>
        <v>1</v>
      </c>
      <c r="AQ80" s="60">
        <f t="shared" si="85"/>
        <v>1</v>
      </c>
      <c r="AR80" s="60">
        <f t="shared" si="86"/>
        <v>1</v>
      </c>
      <c r="AS80" s="61" t="str">
        <f>VLOOKUP($B80&amp;"-"&amp;$F80,'dataset cleaned'!$A:$BK,$H$2-2+AS$2*3,FALSE())</f>
        <v>Cyber criminal,Hacker</v>
      </c>
      <c r="AT80" s="60"/>
      <c r="AU80" s="60">
        <f>IF(ISNUMBER(SEARCH(IF($D80="Tabular",VLOOKUP($G80&amp;"-"&amp;AS$3&amp;"-"&amp;AU$2,'Compr. Q. - Online Banking'!$C:$I,7,FALSE()),VLOOKUP($G80&amp;"-"&amp;AS$3&amp;"-"&amp;AU$2,'Compr. Q. - Online Banking'!$C:$I,5,FALSE())), AS80)),1,0)</f>
        <v>1</v>
      </c>
      <c r="AV80" s="60">
        <f>IF(ISNUMBER(SEARCH(IF($D80="Tabular",VLOOKUP($G80&amp;"-"&amp;AS$3&amp;"-"&amp;AV$2,'Compr. Q. - Online Banking'!$C:$I,7,FALSE()),VLOOKUP($G80&amp;"-"&amp;AS$3&amp;"-"&amp;AV$2,'Compr. Q. - Online Banking'!$C:$I,5,FALSE())), AS80)),1,0)</f>
        <v>1</v>
      </c>
      <c r="AW80" s="60">
        <f>IF(ISNUMBER(SEARCH(IF($D80="Tabular",VLOOKUP($G80&amp;"-"&amp;AS$3&amp;"-"&amp;AW$2,'Compr. Q. - Online Banking'!$C:$I,7,FALSE()),VLOOKUP($G80&amp;"-"&amp;AS$3&amp;"-"&amp;AW$2,'Compr. Q. - Online Banking'!$C:$I,5,FALSE())), AS80)),1,0)</f>
        <v>0</v>
      </c>
      <c r="AX80" s="60">
        <f>IF(ISNUMBER(SEARCH(IF($D80="Tabular",VLOOKUP($G80&amp;"-"&amp;AS$3&amp;"-"&amp;AX$2,'Compr. Q. - Online Banking'!$C:$I,7,FALSE()),VLOOKUP($G80&amp;"-"&amp;AS$3&amp;"-"&amp;AX$2,'Compr. Q. - Online Banking'!$C:$I,5,FALSE())), AS80)),1,0)</f>
        <v>0</v>
      </c>
      <c r="AY80" s="60">
        <f t="shared" si="87"/>
        <v>2</v>
      </c>
      <c r="AZ80" s="60">
        <f t="shared" si="88"/>
        <v>2</v>
      </c>
      <c r="BA80" s="60">
        <f>IF($D80="Tabular",VLOOKUP($G80&amp;"-"&amp;AS$3&amp;"-"&amp;"1",'Compr. Q. - Online Banking'!$C:$K,9,FALSE()),VLOOKUP($G80&amp;"-"&amp;AS$3&amp;"-"&amp;"1",'Compr. Q. - Online Banking'!$C:$K,8,FALSE()))</f>
        <v>2</v>
      </c>
      <c r="BB80" s="60">
        <f t="shared" si="89"/>
        <v>1</v>
      </c>
      <c r="BC80" s="60">
        <f t="shared" si="90"/>
        <v>1</v>
      </c>
      <c r="BD80" s="60">
        <f t="shared" si="91"/>
        <v>1</v>
      </c>
      <c r="BE80" s="60" t="str">
        <f>VLOOKUP($B80&amp;"-"&amp;$F80,'dataset cleaned'!$A:$BK,$H$2-2+BE$2*3,FALSE())</f>
        <v>Unauthorized access to customer account via web application,Unauthorized transaction via web application</v>
      </c>
      <c r="BF80" s="60" t="s">
        <v>1131</v>
      </c>
      <c r="BG80" s="60">
        <f>IF(ISNUMBER(SEARCH(IF($D80="Tabular",VLOOKUP($G80&amp;"-"&amp;BE$3&amp;"-"&amp;BG$2,'Compr. Q. - Online Banking'!$C:$I,7,FALSE()),VLOOKUP($G80&amp;"-"&amp;BE$3&amp;"-"&amp;BG$2,'Compr. Q. - Online Banking'!$C:$I,5,FALSE())), BE80)),1,0)</f>
        <v>0</v>
      </c>
      <c r="BH80" s="60">
        <f>IF(ISNUMBER(SEARCH(IF($D80="Tabular",VLOOKUP($G80&amp;"-"&amp;BE$3&amp;"-"&amp;BH$2,'Compr. Q. - Online Banking'!$C:$I,7,FALSE()),VLOOKUP($G80&amp;"-"&amp;BE$3&amp;"-"&amp;BH$2,'Compr. Q. - Online Banking'!$C:$I,5,FALSE())), BE80)),1,0)</f>
        <v>0</v>
      </c>
      <c r="BI80" s="60">
        <f>IF(ISNUMBER(SEARCH(IF($D80="Tabular",VLOOKUP($G80&amp;"-"&amp;BE$3&amp;"-"&amp;BI$2,'Compr. Q. - Online Banking'!$C:$I,7,FALSE()),VLOOKUP($G80&amp;"-"&amp;BE$3&amp;"-"&amp;BI$2,'Compr. Q. - Online Banking'!$C:$I,5,FALSE())), BE80)),1,0)</f>
        <v>0</v>
      </c>
      <c r="BJ80" s="60">
        <f>IF(ISNUMBER(SEARCH(IF($D80="Tabular",VLOOKUP($G80&amp;"-"&amp;BE$3&amp;"-"&amp;BJ$2,'Compr. Q. - Online Banking'!$C:$I,7,FALSE()),VLOOKUP($G80&amp;"-"&amp;BE$3&amp;"-"&amp;BJ$2,'Compr. Q. - Online Banking'!$C:$I,5,FALSE())), BE80)),1,0)</f>
        <v>0</v>
      </c>
      <c r="BK80" s="60">
        <f t="shared" si="92"/>
        <v>0</v>
      </c>
      <c r="BL80" s="60">
        <f t="shared" si="93"/>
        <v>2</v>
      </c>
      <c r="BM80" s="60">
        <f>IF($D80="Tabular",VLOOKUP($G80&amp;"-"&amp;BE$3&amp;"-"&amp;"1",'Compr. Q. - Online Banking'!$C:$K,9,FALSE()),VLOOKUP($G80&amp;"-"&amp;BE$3&amp;"-"&amp;"1",'Compr. Q. - Online Banking'!$C:$K,8,FALSE()))</f>
        <v>1</v>
      </c>
      <c r="BN80" s="60">
        <f t="shared" si="94"/>
        <v>0</v>
      </c>
      <c r="BO80" s="60">
        <f t="shared" si="95"/>
        <v>0</v>
      </c>
      <c r="BP80" s="60">
        <f t="shared" si="96"/>
        <v>0</v>
      </c>
      <c r="BQ80" s="61" t="str">
        <f>VLOOKUP($B80&amp;"-"&amp;$F80,'dataset cleaned'!$A:$BK,$H$2-2+BQ$2*3,FALSE())</f>
        <v>Poor security awareness,Weak malware protection</v>
      </c>
      <c r="BR80" s="60" t="s">
        <v>1148</v>
      </c>
      <c r="BS80" s="60">
        <f>IF(ISNUMBER(SEARCH(IF($D80="Tabular",VLOOKUP($G80&amp;"-"&amp;BQ$3&amp;"-"&amp;BS$2,'Compr. Q. - Online Banking'!$C:$I,7,FALSE()),VLOOKUP($G80&amp;"-"&amp;BQ$3&amp;"-"&amp;BS$2,'Compr. Q. - Online Banking'!$C:$I,5,FALSE())), BQ80)),1,0)</f>
        <v>0</v>
      </c>
      <c r="BT80" s="60">
        <f>IF(ISNUMBER(SEARCH(IF($D80="Tabular",VLOOKUP($G80&amp;"-"&amp;BQ$3&amp;"-"&amp;BT$2,'Compr. Q. - Online Banking'!$C:$I,7,FALSE()),VLOOKUP($G80&amp;"-"&amp;BQ$3&amp;"-"&amp;BT$2,'Compr. Q. - Online Banking'!$C:$I,5,FALSE())), BQ80)),1,0)</f>
        <v>0</v>
      </c>
      <c r="BU80" s="60">
        <f>IF(ISNUMBER(SEARCH(IF($D80="Tabular",VLOOKUP($G80&amp;"-"&amp;BQ$3&amp;"-"&amp;BU$2,'Compr. Q. - Online Banking'!$C:$I,7,FALSE()),VLOOKUP($G80&amp;"-"&amp;BQ$3&amp;"-"&amp;BU$2,'Compr. Q. - Online Banking'!$C:$I,5,FALSE())), BQ80)),1,0)</f>
        <v>1</v>
      </c>
      <c r="BV80" s="60">
        <f>IF(ISNUMBER(SEARCH(IF($D80="Tabular",VLOOKUP($G80&amp;"-"&amp;BQ$3&amp;"-"&amp;BV$2,'Compr. Q. - Online Banking'!$C:$I,7,FALSE()),VLOOKUP($G80&amp;"-"&amp;BQ$3&amp;"-"&amp;BV$2,'Compr. Q. - Online Banking'!$C:$I,5,FALSE())), BQ80)),1,0)</f>
        <v>1</v>
      </c>
      <c r="BW80" s="60">
        <f t="shared" si="97"/>
        <v>2</v>
      </c>
      <c r="BX80" s="60">
        <f t="shared" si="98"/>
        <v>2</v>
      </c>
      <c r="BY80" s="60">
        <f>IF($D80="Tabular",VLOOKUP($G80&amp;"-"&amp;BQ$3&amp;"-"&amp;"1",'Compr. Q. - Online Banking'!$C:$K,9,FALSE()),VLOOKUP($G80&amp;"-"&amp;BQ$3&amp;"-"&amp;"1",'Compr. Q. - Online Banking'!$C:$K,8,FALSE()))</f>
        <v>4</v>
      </c>
      <c r="BZ80" s="60">
        <f t="shared" si="99"/>
        <v>1</v>
      </c>
      <c r="CA80" s="60">
        <f t="shared" si="100"/>
        <v>0.5</v>
      </c>
      <c r="CB80" s="60">
        <f t="shared" si="101"/>
        <v>0.66666666666666663</v>
      </c>
    </row>
    <row r="81" spans="1:80" ht="51" x14ac:dyDescent="0.2">
      <c r="A81" s="60" t="str">
        <f t="shared" si="68"/>
        <v>R_e40YiUX2MSVIWFb-P1</v>
      </c>
      <c r="B81" s="60" t="s">
        <v>810</v>
      </c>
      <c r="C81" s="60" t="str">
        <f>VLOOKUP($B81,'raw data'!$A:$JI,268,FALSE())</f>
        <v>CORAS-G2</v>
      </c>
      <c r="D81" s="60" t="str">
        <f t="shared" si="69"/>
        <v>CORAS</v>
      </c>
      <c r="E81" s="60" t="str">
        <f t="shared" si="70"/>
        <v>G2</v>
      </c>
      <c r="F81" s="60" t="s">
        <v>534</v>
      </c>
      <c r="G81" s="60" t="str">
        <f t="shared" si="71"/>
        <v>G2</v>
      </c>
      <c r="H81" s="62">
        <f>VLOOKUP($B81&amp;"-"&amp;$F81,'dataset cleaned'!$A:$BK,H$2,FALSE())/60</f>
        <v>14.701266666666667</v>
      </c>
      <c r="I81" s="61" t="str">
        <f>VLOOKUP($B81&amp;"-"&amp;$F81,'dataset cleaned'!$A:$BK,$H$2-2+I$2*3,FALSE())</f>
        <v>Lack of mechanisms for authentication of app,Weak malware protection</v>
      </c>
      <c r="J81" s="60"/>
      <c r="K81" s="60">
        <f>IF(ISNUMBER(SEARCH(IF($D81="Tabular",VLOOKUP($G81&amp;"-"&amp;I$3&amp;"-"&amp;K$2,'Compr. Q. - Online Banking'!$C:$I,7,FALSE()),VLOOKUP($G81&amp;"-"&amp;I$3&amp;"-"&amp;K$2,'Compr. Q. - Online Banking'!$C:$I,5,FALSE())), I81)),1,0)</f>
        <v>1</v>
      </c>
      <c r="L81" s="60">
        <f>IF(ISNUMBER(SEARCH(IF($D81="Tabular",VLOOKUP($G81&amp;"-"&amp;I$3&amp;"-"&amp;L$2,'Compr. Q. - Online Banking'!$C:$I,7,FALSE()),VLOOKUP($G81&amp;"-"&amp;I$3&amp;"-"&amp;L$2,'Compr. Q. - Online Banking'!$C:$I,5,FALSE())), I81)),1,0)</f>
        <v>1</v>
      </c>
      <c r="M81" s="60">
        <f>IF(ISNUMBER(SEARCH(IF($D81="Tabular",VLOOKUP($G81&amp;"-"&amp;I$3&amp;"-"&amp;M$2,'Compr. Q. - Online Banking'!$C:$I,7,FALSE()),VLOOKUP($G81&amp;"-"&amp;I$3&amp;"-"&amp;M$2,'Compr. Q. - Online Banking'!$C:$I,5,FALSE())), I81)),1,0)</f>
        <v>0</v>
      </c>
      <c r="N81" s="60">
        <f>IF(ISNUMBER(SEARCH(IF($D81="Tabular",VLOOKUP($G81&amp;"-"&amp;I$3&amp;"-"&amp;N$2,'Compr. Q. - Online Banking'!$C:$I,7,FALSE()),VLOOKUP($G81&amp;"-"&amp;I$3&amp;"-"&amp;N$2,'Compr. Q. - Online Banking'!$C:$I,5,FALSE())), I81)),1,0)</f>
        <v>0</v>
      </c>
      <c r="O81" s="60">
        <f t="shared" si="72"/>
        <v>2</v>
      </c>
      <c r="P81" s="60">
        <f t="shared" si="73"/>
        <v>2</v>
      </c>
      <c r="Q81" s="60">
        <f>IF($D81="Tabular",VLOOKUP($G81&amp;"-"&amp;I$3&amp;"-"&amp;"1",'Compr. Q. - Online Banking'!$C:$K,9,FALSE()),VLOOKUP($G81&amp;"-"&amp;I$3&amp;"-"&amp;"1",'Compr. Q. - Online Banking'!$C:$K,8,FALSE()))</f>
        <v>2</v>
      </c>
      <c r="R81" s="60">
        <f t="shared" si="74"/>
        <v>1</v>
      </c>
      <c r="S81" s="60">
        <f t="shared" si="75"/>
        <v>1</v>
      </c>
      <c r="T81" s="60">
        <f t="shared" si="76"/>
        <v>1</v>
      </c>
      <c r="U81" s="61" t="str">
        <f>VLOOKUP($B81&amp;"-"&amp;$F81,'dataset cleaned'!$A:$BK,$H$2-2+U$2*3,FALSE())</f>
        <v>Unauthorized access to customer account via fake app,Unauthorized access to customer account via web application,Unauthorized transaction via web application</v>
      </c>
      <c r="V81" s="60"/>
      <c r="W81" s="60">
        <f>IF(ISNUMBER(SEARCH(IF($D81="Tabular",VLOOKUP($G81&amp;"-"&amp;U$3&amp;"-"&amp;W$2,'Compr. Q. - Online Banking'!$C:$I,7,FALSE()),VLOOKUP($G81&amp;"-"&amp;U$3&amp;"-"&amp;W$2,'Compr. Q. - Online Banking'!$C:$I,5,FALSE())), U81)),1,0)</f>
        <v>1</v>
      </c>
      <c r="X81" s="60">
        <f>IF(ISNUMBER(SEARCH(IF($D81="Tabular",VLOOKUP($G81&amp;"-"&amp;U$3&amp;"-"&amp;X$2,'Compr. Q. - Online Banking'!$C:$I,7,FALSE()),VLOOKUP($G81&amp;"-"&amp;U$3&amp;"-"&amp;X$2,'Compr. Q. - Online Banking'!$C:$I,5,FALSE())), U81)),1,0)</f>
        <v>1</v>
      </c>
      <c r="Y81" s="60">
        <f>IF(ISNUMBER(SEARCH(IF($D81="Tabular",VLOOKUP($G81&amp;"-"&amp;U$3&amp;"-"&amp;Y$2,'Compr. Q. - Online Banking'!$C:$I,7,FALSE()),VLOOKUP($G81&amp;"-"&amp;U$3&amp;"-"&amp;Y$2,'Compr. Q. - Online Banking'!$C:$I,5,FALSE())), U81)),1,0)</f>
        <v>1</v>
      </c>
      <c r="Z81" s="60">
        <f>IF(ISNUMBER(SEARCH(IF($D81="Tabular",VLOOKUP($G81&amp;"-"&amp;U$3&amp;"-"&amp;Z$2,'Compr. Q. - Online Banking'!$C:$I,7,FALSE()),VLOOKUP($G81&amp;"-"&amp;U$3&amp;"-"&amp;Z$2,'Compr. Q. - Online Banking'!$C:$I,5,FALSE())), U81)),1,0)</f>
        <v>0</v>
      </c>
      <c r="AA81" s="60">
        <f t="shared" si="77"/>
        <v>3</v>
      </c>
      <c r="AB81" s="60">
        <f t="shared" si="78"/>
        <v>3</v>
      </c>
      <c r="AC81" s="60">
        <f>IF($D81="Tabular",VLOOKUP($G81&amp;"-"&amp;U$3&amp;"-"&amp;"1",'Compr. Q. - Online Banking'!$C:$K,9,FALSE()),VLOOKUP($G81&amp;"-"&amp;U$3&amp;"-"&amp;"1",'Compr. Q. - Online Banking'!$C:$K,8,FALSE()))</f>
        <v>3</v>
      </c>
      <c r="AD81" s="60">
        <f t="shared" si="79"/>
        <v>1</v>
      </c>
      <c r="AE81" s="60">
        <f t="shared" si="80"/>
        <v>1</v>
      </c>
      <c r="AF81" s="60">
        <f t="shared" si="81"/>
        <v>1</v>
      </c>
      <c r="AG81" s="61" t="str">
        <f>VLOOKUP($B81&amp;"-"&amp;$F81,'dataset cleaned'!$A:$BK,$H$2-2+AG$2*3,FALSE())</f>
        <v>Fake banking app offered on application store,Keylogger installed on computer,Sniffing of customer credentials,Spear-phishing attack on customers</v>
      </c>
      <c r="AH81" s="60"/>
      <c r="AI81" s="60">
        <f>IF(ISNUMBER(SEARCH(IF($D81="Tabular",VLOOKUP($G81&amp;"-"&amp;AG$3&amp;"-"&amp;AI$2,'Compr. Q. - Online Banking'!$C:$I,7,FALSE()),VLOOKUP($G81&amp;"-"&amp;AG$3&amp;"-"&amp;AI$2,'Compr. Q. - Online Banking'!$C:$I,5,FALSE())), AG81)),1,0)</f>
        <v>1</v>
      </c>
      <c r="AJ81" s="60">
        <f>IF(ISNUMBER(SEARCH(IF($D81="Tabular",VLOOKUP($G81&amp;"-"&amp;AG$3&amp;"-"&amp;AJ$2,'Compr. Q. - Online Banking'!$C:$I,7,FALSE()),VLOOKUP($G81&amp;"-"&amp;AG$3&amp;"-"&amp;AJ$2,'Compr. Q. - Online Banking'!$C:$I,5,FALSE())), AG81)),1,0)</f>
        <v>1</v>
      </c>
      <c r="AK81" s="60">
        <f>IF(ISNUMBER(SEARCH(IF($D81="Tabular",VLOOKUP($G81&amp;"-"&amp;AG$3&amp;"-"&amp;AK$2,'Compr. Q. - Online Banking'!$C:$I,7,FALSE()),VLOOKUP($G81&amp;"-"&amp;AG$3&amp;"-"&amp;AK$2,'Compr. Q. - Online Banking'!$C:$I,5,FALSE())), AG81)),1,0)</f>
        <v>1</v>
      </c>
      <c r="AL81" s="60">
        <f>IF(ISNUMBER(SEARCH(IF($D81="Tabular",VLOOKUP($G81&amp;"-"&amp;AG$3&amp;"-"&amp;AL$2,'Compr. Q. - Online Banking'!$C:$I,7,FALSE()),VLOOKUP($G81&amp;"-"&amp;AG$3&amp;"-"&amp;AL$2,'Compr. Q. - Online Banking'!$C:$I,5,FALSE())), AG81)),1,0)</f>
        <v>1</v>
      </c>
      <c r="AM81" s="60">
        <f t="shared" si="82"/>
        <v>4</v>
      </c>
      <c r="AN81" s="60">
        <f t="shared" si="83"/>
        <v>4</v>
      </c>
      <c r="AO81" s="60">
        <f>IF($D81="Tabular",VLOOKUP($G81&amp;"-"&amp;AG$3&amp;"-"&amp;"1",'Compr. Q. - Online Banking'!$C:$K,9,FALSE()),VLOOKUP($G81&amp;"-"&amp;AG$3&amp;"-"&amp;"1",'Compr. Q. - Online Banking'!$C:$K,8,FALSE()))</f>
        <v>4</v>
      </c>
      <c r="AP81" s="60">
        <f t="shared" si="84"/>
        <v>1</v>
      </c>
      <c r="AQ81" s="60">
        <f t="shared" si="85"/>
        <v>1</v>
      </c>
      <c r="AR81" s="60">
        <f t="shared" si="86"/>
        <v>1</v>
      </c>
      <c r="AS81" s="61" t="str">
        <f>VLOOKUP($B81&amp;"-"&amp;$F81,'dataset cleaned'!$A:$BK,$H$2-2+AS$2*3,FALSE())</f>
        <v>Cyber criminal,Hacker</v>
      </c>
      <c r="AT81" s="60"/>
      <c r="AU81" s="60">
        <f>IF(ISNUMBER(SEARCH(IF($D81="Tabular",VLOOKUP($G81&amp;"-"&amp;AS$3&amp;"-"&amp;AU$2,'Compr. Q. - Online Banking'!$C:$I,7,FALSE()),VLOOKUP($G81&amp;"-"&amp;AS$3&amp;"-"&amp;AU$2,'Compr. Q. - Online Banking'!$C:$I,5,FALSE())), AS81)),1,0)</f>
        <v>1</v>
      </c>
      <c r="AV81" s="60">
        <f>IF(ISNUMBER(SEARCH(IF($D81="Tabular",VLOOKUP($G81&amp;"-"&amp;AS$3&amp;"-"&amp;AV$2,'Compr. Q. - Online Banking'!$C:$I,7,FALSE()),VLOOKUP($G81&amp;"-"&amp;AS$3&amp;"-"&amp;AV$2,'Compr. Q. - Online Banking'!$C:$I,5,FALSE())), AS81)),1,0)</f>
        <v>1</v>
      </c>
      <c r="AW81" s="60">
        <f>IF(ISNUMBER(SEARCH(IF($D81="Tabular",VLOOKUP($G81&amp;"-"&amp;AS$3&amp;"-"&amp;AW$2,'Compr. Q. - Online Banking'!$C:$I,7,FALSE()),VLOOKUP($G81&amp;"-"&amp;AS$3&amp;"-"&amp;AW$2,'Compr. Q. - Online Banking'!$C:$I,5,FALSE())), AS81)),1,0)</f>
        <v>0</v>
      </c>
      <c r="AX81" s="60">
        <f>IF(ISNUMBER(SEARCH(IF($D81="Tabular",VLOOKUP($G81&amp;"-"&amp;AS$3&amp;"-"&amp;AX$2,'Compr. Q. - Online Banking'!$C:$I,7,FALSE()),VLOOKUP($G81&amp;"-"&amp;AS$3&amp;"-"&amp;AX$2,'Compr. Q. - Online Banking'!$C:$I,5,FALSE())), AS81)),1,0)</f>
        <v>0</v>
      </c>
      <c r="AY81" s="60">
        <f t="shared" si="87"/>
        <v>2</v>
      </c>
      <c r="AZ81" s="60">
        <f t="shared" si="88"/>
        <v>2</v>
      </c>
      <c r="BA81" s="60">
        <f>IF($D81="Tabular",VLOOKUP($G81&amp;"-"&amp;AS$3&amp;"-"&amp;"1",'Compr. Q. - Online Banking'!$C:$K,9,FALSE()),VLOOKUP($G81&amp;"-"&amp;AS$3&amp;"-"&amp;"1",'Compr. Q. - Online Banking'!$C:$K,8,FALSE()))</f>
        <v>2</v>
      </c>
      <c r="BB81" s="60">
        <f t="shared" si="89"/>
        <v>1</v>
      </c>
      <c r="BC81" s="60">
        <f t="shared" si="90"/>
        <v>1</v>
      </c>
      <c r="BD81" s="60">
        <f t="shared" si="91"/>
        <v>1</v>
      </c>
      <c r="BE81" s="60" t="str">
        <f>VLOOKUP($B81&amp;"-"&amp;$F81,'dataset cleaned'!$A:$BK,$H$2-2+BE$2*3,FALSE())</f>
        <v>Likely</v>
      </c>
      <c r="BF81" s="60"/>
      <c r="BG81" s="60">
        <f>IF(ISNUMBER(SEARCH(IF($D81="Tabular",VLOOKUP($G81&amp;"-"&amp;BE$3&amp;"-"&amp;BG$2,'Compr. Q. - Online Banking'!$C:$I,7,FALSE()),VLOOKUP($G81&amp;"-"&amp;BE$3&amp;"-"&amp;BG$2,'Compr. Q. - Online Banking'!$C:$I,5,FALSE())), BE81)),1,0)</f>
        <v>1</v>
      </c>
      <c r="BH81" s="60">
        <f>IF(ISNUMBER(SEARCH(IF($D81="Tabular",VLOOKUP($G81&amp;"-"&amp;BE$3&amp;"-"&amp;BH$2,'Compr. Q. - Online Banking'!$C:$I,7,FALSE()),VLOOKUP($G81&amp;"-"&amp;BE$3&amp;"-"&amp;BH$2,'Compr. Q. - Online Banking'!$C:$I,5,FALSE())), BE81)),1,0)</f>
        <v>0</v>
      </c>
      <c r="BI81" s="60">
        <f>IF(ISNUMBER(SEARCH(IF($D81="Tabular",VLOOKUP($G81&amp;"-"&amp;BE$3&amp;"-"&amp;BI$2,'Compr. Q. - Online Banking'!$C:$I,7,FALSE()),VLOOKUP($G81&amp;"-"&amp;BE$3&amp;"-"&amp;BI$2,'Compr. Q. - Online Banking'!$C:$I,5,FALSE())), BE81)),1,0)</f>
        <v>0</v>
      </c>
      <c r="BJ81" s="60">
        <f>IF(ISNUMBER(SEARCH(IF($D81="Tabular",VLOOKUP($G81&amp;"-"&amp;BE$3&amp;"-"&amp;BJ$2,'Compr. Q. - Online Banking'!$C:$I,7,FALSE()),VLOOKUP($G81&amp;"-"&amp;BE$3&amp;"-"&amp;BJ$2,'Compr. Q. - Online Banking'!$C:$I,5,FALSE())), BE81)),1,0)</f>
        <v>0</v>
      </c>
      <c r="BK81" s="60">
        <f t="shared" si="92"/>
        <v>1</v>
      </c>
      <c r="BL81" s="60">
        <f t="shared" si="93"/>
        <v>1</v>
      </c>
      <c r="BM81" s="60">
        <f>IF($D81="Tabular",VLOOKUP($G81&amp;"-"&amp;BE$3&amp;"-"&amp;"1",'Compr. Q. - Online Banking'!$C:$K,9,FALSE()),VLOOKUP($G81&amp;"-"&amp;BE$3&amp;"-"&amp;"1",'Compr. Q. - Online Banking'!$C:$K,8,FALSE()))</f>
        <v>1</v>
      </c>
      <c r="BN81" s="60">
        <f t="shared" si="94"/>
        <v>1</v>
      </c>
      <c r="BO81" s="60">
        <f t="shared" si="95"/>
        <v>1</v>
      </c>
      <c r="BP81" s="60">
        <f t="shared" si="96"/>
        <v>1</v>
      </c>
      <c r="BQ81" s="61" t="str">
        <f>VLOOKUP($B81&amp;"-"&amp;$F81,'dataset cleaned'!$A:$BK,$H$2-2+BQ$2*3,FALSE())</f>
        <v>Insufficient resilience,Poor security awareness,Use of web application,Weak malware protection</v>
      </c>
      <c r="BR81" s="60"/>
      <c r="BS81" s="60">
        <f>IF(ISNUMBER(SEARCH(IF($D81="Tabular",VLOOKUP($G81&amp;"-"&amp;BQ$3&amp;"-"&amp;BS$2,'Compr. Q. - Online Banking'!$C:$I,7,FALSE()),VLOOKUP($G81&amp;"-"&amp;BQ$3&amp;"-"&amp;BS$2,'Compr. Q. - Online Banking'!$C:$I,5,FALSE())), BQ81)),1,0)</f>
        <v>1</v>
      </c>
      <c r="BT81" s="60">
        <f>IF(ISNUMBER(SEARCH(IF($D81="Tabular",VLOOKUP($G81&amp;"-"&amp;BQ$3&amp;"-"&amp;BT$2,'Compr. Q. - Online Banking'!$C:$I,7,FALSE()),VLOOKUP($G81&amp;"-"&amp;BQ$3&amp;"-"&amp;BT$2,'Compr. Q. - Online Banking'!$C:$I,5,FALSE())), BQ81)),1,0)</f>
        <v>1</v>
      </c>
      <c r="BU81" s="60">
        <f>IF(ISNUMBER(SEARCH(IF($D81="Tabular",VLOOKUP($G81&amp;"-"&amp;BQ$3&amp;"-"&amp;BU$2,'Compr. Q. - Online Banking'!$C:$I,7,FALSE()),VLOOKUP($G81&amp;"-"&amp;BQ$3&amp;"-"&amp;BU$2,'Compr. Q. - Online Banking'!$C:$I,5,FALSE())), BQ81)),1,0)</f>
        <v>1</v>
      </c>
      <c r="BV81" s="60">
        <f>IF(ISNUMBER(SEARCH(IF($D81="Tabular",VLOOKUP($G81&amp;"-"&amp;BQ$3&amp;"-"&amp;BV$2,'Compr. Q. - Online Banking'!$C:$I,7,FALSE()),VLOOKUP($G81&amp;"-"&amp;BQ$3&amp;"-"&amp;BV$2,'Compr. Q. - Online Banking'!$C:$I,5,FALSE())), BQ81)),1,0)</f>
        <v>1</v>
      </c>
      <c r="BW81" s="60">
        <f t="shared" si="97"/>
        <v>4</v>
      </c>
      <c r="BX81" s="60">
        <f t="shared" si="98"/>
        <v>4</v>
      </c>
      <c r="BY81" s="60">
        <f>IF($D81="Tabular",VLOOKUP($G81&amp;"-"&amp;BQ$3&amp;"-"&amp;"1",'Compr. Q. - Online Banking'!$C:$K,9,FALSE()),VLOOKUP($G81&amp;"-"&amp;BQ$3&amp;"-"&amp;"1",'Compr. Q. - Online Banking'!$C:$K,8,FALSE()))</f>
        <v>4</v>
      </c>
      <c r="BZ81" s="60">
        <f t="shared" si="99"/>
        <v>1</v>
      </c>
      <c r="CA81" s="60">
        <f t="shared" si="100"/>
        <v>1</v>
      </c>
      <c r="CB81" s="60">
        <f t="shared" si="101"/>
        <v>1</v>
      </c>
    </row>
    <row r="82" spans="1:80" ht="51" x14ac:dyDescent="0.2">
      <c r="A82" s="60" t="str">
        <f t="shared" si="68"/>
        <v>R_u9N76IvtzR5J3jz-P1</v>
      </c>
      <c r="B82" s="60" t="s">
        <v>922</v>
      </c>
      <c r="C82" s="60" t="str">
        <f>VLOOKUP($B82,'raw data'!$A:$JI,268,FALSE())</f>
        <v>CORAS-G2</v>
      </c>
      <c r="D82" s="60" t="str">
        <f t="shared" si="69"/>
        <v>CORAS</v>
      </c>
      <c r="E82" s="60" t="str">
        <f t="shared" si="70"/>
        <v>G2</v>
      </c>
      <c r="F82" s="60" t="s">
        <v>534</v>
      </c>
      <c r="G82" s="60" t="str">
        <f t="shared" si="71"/>
        <v>G2</v>
      </c>
      <c r="H82" s="62">
        <f>VLOOKUP($B82&amp;"-"&amp;$F82,'dataset cleaned'!$A:$BK,H$2,FALSE())/60</f>
        <v>16.314016666666667</v>
      </c>
      <c r="I82" s="61" t="str">
        <f>VLOOKUP($B82&amp;"-"&amp;$F82,'dataset cleaned'!$A:$BK,$H$2-2+I$2*3,FALSE())</f>
        <v>Lack of mechanisms for authentication of app,Weak malware protection</v>
      </c>
      <c r="J82" s="60"/>
      <c r="K82" s="60">
        <f>IF(ISNUMBER(SEARCH(IF($D82="Tabular",VLOOKUP($G82&amp;"-"&amp;I$3&amp;"-"&amp;K$2,'Compr. Q. - Online Banking'!$C:$I,7,FALSE()),VLOOKUP($G82&amp;"-"&amp;I$3&amp;"-"&amp;K$2,'Compr. Q. - Online Banking'!$C:$I,5,FALSE())), I82)),1,0)</f>
        <v>1</v>
      </c>
      <c r="L82" s="60">
        <f>IF(ISNUMBER(SEARCH(IF($D82="Tabular",VLOOKUP($G82&amp;"-"&amp;I$3&amp;"-"&amp;L$2,'Compr. Q. - Online Banking'!$C:$I,7,FALSE()),VLOOKUP($G82&amp;"-"&amp;I$3&amp;"-"&amp;L$2,'Compr. Q. - Online Banking'!$C:$I,5,FALSE())), I82)),1,0)</f>
        <v>1</v>
      </c>
      <c r="M82" s="60">
        <f>IF(ISNUMBER(SEARCH(IF($D82="Tabular",VLOOKUP($G82&amp;"-"&amp;I$3&amp;"-"&amp;M$2,'Compr. Q. - Online Banking'!$C:$I,7,FALSE()),VLOOKUP($G82&amp;"-"&amp;I$3&amp;"-"&amp;M$2,'Compr. Q. - Online Banking'!$C:$I,5,FALSE())), I82)),1,0)</f>
        <v>0</v>
      </c>
      <c r="N82" s="60">
        <f>IF(ISNUMBER(SEARCH(IF($D82="Tabular",VLOOKUP($G82&amp;"-"&amp;I$3&amp;"-"&amp;N$2,'Compr. Q. - Online Banking'!$C:$I,7,FALSE()),VLOOKUP($G82&amp;"-"&amp;I$3&amp;"-"&amp;N$2,'Compr. Q. - Online Banking'!$C:$I,5,FALSE())), I82)),1,0)</f>
        <v>0</v>
      </c>
      <c r="O82" s="60">
        <f t="shared" si="72"/>
        <v>2</v>
      </c>
      <c r="P82" s="60">
        <f t="shared" si="73"/>
        <v>2</v>
      </c>
      <c r="Q82" s="60">
        <f>IF($D82="Tabular",VLOOKUP($G82&amp;"-"&amp;I$3&amp;"-"&amp;"1",'Compr. Q. - Online Banking'!$C:$K,9,FALSE()),VLOOKUP($G82&amp;"-"&amp;I$3&amp;"-"&amp;"1",'Compr. Q. - Online Banking'!$C:$K,8,FALSE()))</f>
        <v>2</v>
      </c>
      <c r="R82" s="60">
        <f t="shared" si="74"/>
        <v>1</v>
      </c>
      <c r="S82" s="60">
        <f t="shared" si="75"/>
        <v>1</v>
      </c>
      <c r="T82" s="60">
        <f t="shared" si="76"/>
        <v>1</v>
      </c>
      <c r="U82" s="61" t="str">
        <f>VLOOKUP($B82&amp;"-"&amp;$F82,'dataset cleaned'!$A:$BK,$H$2-2+U$2*3,FALSE())</f>
        <v>Unauthorized access to customer account via fake app,Unauthorized access to customer account via web application,Unauthorized transaction via web application</v>
      </c>
      <c r="V82" s="60"/>
      <c r="W82" s="60">
        <f>IF(ISNUMBER(SEARCH(IF($D82="Tabular",VLOOKUP($G82&amp;"-"&amp;U$3&amp;"-"&amp;W$2,'Compr. Q. - Online Banking'!$C:$I,7,FALSE()),VLOOKUP($G82&amp;"-"&amp;U$3&amp;"-"&amp;W$2,'Compr. Q. - Online Banking'!$C:$I,5,FALSE())), U82)),1,0)</f>
        <v>1</v>
      </c>
      <c r="X82" s="60">
        <f>IF(ISNUMBER(SEARCH(IF($D82="Tabular",VLOOKUP($G82&amp;"-"&amp;U$3&amp;"-"&amp;X$2,'Compr. Q. - Online Banking'!$C:$I,7,FALSE()),VLOOKUP($G82&amp;"-"&amp;U$3&amp;"-"&amp;X$2,'Compr. Q. - Online Banking'!$C:$I,5,FALSE())), U82)),1,0)</f>
        <v>1</v>
      </c>
      <c r="Y82" s="60">
        <f>IF(ISNUMBER(SEARCH(IF($D82="Tabular",VLOOKUP($G82&amp;"-"&amp;U$3&amp;"-"&amp;Y$2,'Compr. Q. - Online Banking'!$C:$I,7,FALSE()),VLOOKUP($G82&amp;"-"&amp;U$3&amp;"-"&amp;Y$2,'Compr. Q. - Online Banking'!$C:$I,5,FALSE())), U82)),1,0)</f>
        <v>1</v>
      </c>
      <c r="Z82" s="60">
        <f>IF(ISNUMBER(SEARCH(IF($D82="Tabular",VLOOKUP($G82&amp;"-"&amp;U$3&amp;"-"&amp;Z$2,'Compr. Q. - Online Banking'!$C:$I,7,FALSE()),VLOOKUP($G82&amp;"-"&amp;U$3&amp;"-"&amp;Z$2,'Compr. Q. - Online Banking'!$C:$I,5,FALSE())), U82)),1,0)</f>
        <v>0</v>
      </c>
      <c r="AA82" s="60">
        <f t="shared" si="77"/>
        <v>3</v>
      </c>
      <c r="AB82" s="60">
        <f t="shared" si="78"/>
        <v>3</v>
      </c>
      <c r="AC82" s="60">
        <f>IF($D82="Tabular",VLOOKUP($G82&amp;"-"&amp;U$3&amp;"-"&amp;"1",'Compr. Q. - Online Banking'!$C:$K,9,FALSE()),VLOOKUP($G82&amp;"-"&amp;U$3&amp;"-"&amp;"1",'Compr. Q. - Online Banking'!$C:$K,8,FALSE()))</f>
        <v>3</v>
      </c>
      <c r="AD82" s="60">
        <f t="shared" si="79"/>
        <v>1</v>
      </c>
      <c r="AE82" s="60">
        <f t="shared" si="80"/>
        <v>1</v>
      </c>
      <c r="AF82" s="60">
        <f t="shared" si="81"/>
        <v>1</v>
      </c>
      <c r="AG82" s="61" t="str">
        <f>VLOOKUP($B82&amp;"-"&amp;$F82,'dataset cleaned'!$A:$BK,$H$2-2+AG$2*3,FALSE())</f>
        <v>Fake banking app offered on application store,Keylogger installed on computer,Sniffing of customer credentials,Spear-phishing attack on customers</v>
      </c>
      <c r="AH82" s="60"/>
      <c r="AI82" s="60">
        <f>IF(ISNUMBER(SEARCH(IF($D82="Tabular",VLOOKUP($G82&amp;"-"&amp;AG$3&amp;"-"&amp;AI$2,'Compr. Q. - Online Banking'!$C:$I,7,FALSE()),VLOOKUP($G82&amp;"-"&amp;AG$3&amp;"-"&amp;AI$2,'Compr. Q. - Online Banking'!$C:$I,5,FALSE())), AG82)),1,0)</f>
        <v>1</v>
      </c>
      <c r="AJ82" s="60">
        <f>IF(ISNUMBER(SEARCH(IF($D82="Tabular",VLOOKUP($G82&amp;"-"&amp;AG$3&amp;"-"&amp;AJ$2,'Compr. Q. - Online Banking'!$C:$I,7,FALSE()),VLOOKUP($G82&amp;"-"&amp;AG$3&amp;"-"&amp;AJ$2,'Compr. Q. - Online Banking'!$C:$I,5,FALSE())), AG82)),1,0)</f>
        <v>1</v>
      </c>
      <c r="AK82" s="60">
        <f>IF(ISNUMBER(SEARCH(IF($D82="Tabular",VLOOKUP($G82&amp;"-"&amp;AG$3&amp;"-"&amp;AK$2,'Compr. Q. - Online Banking'!$C:$I,7,FALSE()),VLOOKUP($G82&amp;"-"&amp;AG$3&amp;"-"&amp;AK$2,'Compr. Q. - Online Banking'!$C:$I,5,FALSE())), AG82)),1,0)</f>
        <v>1</v>
      </c>
      <c r="AL82" s="60">
        <f>IF(ISNUMBER(SEARCH(IF($D82="Tabular",VLOOKUP($G82&amp;"-"&amp;AG$3&amp;"-"&amp;AL$2,'Compr. Q. - Online Banking'!$C:$I,7,FALSE()),VLOOKUP($G82&amp;"-"&amp;AG$3&amp;"-"&amp;AL$2,'Compr. Q. - Online Banking'!$C:$I,5,FALSE())), AG82)),1,0)</f>
        <v>1</v>
      </c>
      <c r="AM82" s="60">
        <f t="shared" si="82"/>
        <v>4</v>
      </c>
      <c r="AN82" s="60">
        <f t="shared" si="83"/>
        <v>4</v>
      </c>
      <c r="AO82" s="60">
        <f>IF($D82="Tabular",VLOOKUP($G82&amp;"-"&amp;AG$3&amp;"-"&amp;"1",'Compr. Q. - Online Banking'!$C:$K,9,FALSE()),VLOOKUP($G82&amp;"-"&amp;AG$3&amp;"-"&amp;"1",'Compr. Q. - Online Banking'!$C:$K,8,FALSE()))</f>
        <v>4</v>
      </c>
      <c r="AP82" s="60">
        <f t="shared" si="84"/>
        <v>1</v>
      </c>
      <c r="AQ82" s="60">
        <f t="shared" si="85"/>
        <v>1</v>
      </c>
      <c r="AR82" s="60">
        <f t="shared" si="86"/>
        <v>1</v>
      </c>
      <c r="AS82" s="61" t="str">
        <f>VLOOKUP($B82&amp;"-"&amp;$F82,'dataset cleaned'!$A:$BK,$H$2-2+AS$2*3,FALSE())</f>
        <v>Cyber criminal,Hacker</v>
      </c>
      <c r="AT82" s="60"/>
      <c r="AU82" s="60">
        <f>IF(ISNUMBER(SEARCH(IF($D82="Tabular",VLOOKUP($G82&amp;"-"&amp;AS$3&amp;"-"&amp;AU$2,'Compr. Q. - Online Banking'!$C:$I,7,FALSE()),VLOOKUP($G82&amp;"-"&amp;AS$3&amp;"-"&amp;AU$2,'Compr. Q. - Online Banking'!$C:$I,5,FALSE())), AS82)),1,0)</f>
        <v>1</v>
      </c>
      <c r="AV82" s="60">
        <f>IF(ISNUMBER(SEARCH(IF($D82="Tabular",VLOOKUP($G82&amp;"-"&amp;AS$3&amp;"-"&amp;AV$2,'Compr. Q. - Online Banking'!$C:$I,7,FALSE()),VLOOKUP($G82&amp;"-"&amp;AS$3&amp;"-"&amp;AV$2,'Compr. Q. - Online Banking'!$C:$I,5,FALSE())), AS82)),1,0)</f>
        <v>1</v>
      </c>
      <c r="AW82" s="60">
        <f>IF(ISNUMBER(SEARCH(IF($D82="Tabular",VLOOKUP($G82&amp;"-"&amp;AS$3&amp;"-"&amp;AW$2,'Compr. Q. - Online Banking'!$C:$I,7,FALSE()),VLOOKUP($G82&amp;"-"&amp;AS$3&amp;"-"&amp;AW$2,'Compr. Q. - Online Banking'!$C:$I,5,FALSE())), AS82)),1,0)</f>
        <v>0</v>
      </c>
      <c r="AX82" s="60">
        <f>IF(ISNUMBER(SEARCH(IF($D82="Tabular",VLOOKUP($G82&amp;"-"&amp;AS$3&amp;"-"&amp;AX$2,'Compr. Q. - Online Banking'!$C:$I,7,FALSE()),VLOOKUP($G82&amp;"-"&amp;AS$3&amp;"-"&amp;AX$2,'Compr. Q. - Online Banking'!$C:$I,5,FALSE())), AS82)),1,0)</f>
        <v>0</v>
      </c>
      <c r="AY82" s="60">
        <f t="shared" si="87"/>
        <v>2</v>
      </c>
      <c r="AZ82" s="60">
        <f t="shared" si="88"/>
        <v>2</v>
      </c>
      <c r="BA82" s="60">
        <f>IF($D82="Tabular",VLOOKUP($G82&amp;"-"&amp;AS$3&amp;"-"&amp;"1",'Compr. Q. - Online Banking'!$C:$K,9,FALSE()),VLOOKUP($G82&amp;"-"&amp;AS$3&amp;"-"&amp;"1",'Compr. Q. - Online Banking'!$C:$K,8,FALSE()))</f>
        <v>2</v>
      </c>
      <c r="BB82" s="60">
        <f t="shared" si="89"/>
        <v>1</v>
      </c>
      <c r="BC82" s="60">
        <f t="shared" si="90"/>
        <v>1</v>
      </c>
      <c r="BD82" s="60">
        <f t="shared" si="91"/>
        <v>1</v>
      </c>
      <c r="BE82" s="60" t="str">
        <f>VLOOKUP($B82&amp;"-"&amp;$F82,'dataset cleaned'!$A:$BK,$H$2-2+BE$2*3,FALSE())</f>
        <v>Likely</v>
      </c>
      <c r="BF82" s="60"/>
      <c r="BG82" s="60">
        <f>IF(ISNUMBER(SEARCH(IF($D82="Tabular",VLOOKUP($G82&amp;"-"&amp;BE$3&amp;"-"&amp;BG$2,'Compr. Q. - Online Banking'!$C:$I,7,FALSE()),VLOOKUP($G82&amp;"-"&amp;BE$3&amp;"-"&amp;BG$2,'Compr. Q. - Online Banking'!$C:$I,5,FALSE())), BE82)),1,0)</f>
        <v>1</v>
      </c>
      <c r="BH82" s="60">
        <f>IF(ISNUMBER(SEARCH(IF($D82="Tabular",VLOOKUP($G82&amp;"-"&amp;BE$3&amp;"-"&amp;BH$2,'Compr. Q. - Online Banking'!$C:$I,7,FALSE()),VLOOKUP($G82&amp;"-"&amp;BE$3&amp;"-"&amp;BH$2,'Compr. Q. - Online Banking'!$C:$I,5,FALSE())), BE82)),1,0)</f>
        <v>0</v>
      </c>
      <c r="BI82" s="60">
        <f>IF(ISNUMBER(SEARCH(IF($D82="Tabular",VLOOKUP($G82&amp;"-"&amp;BE$3&amp;"-"&amp;BI$2,'Compr. Q. - Online Banking'!$C:$I,7,FALSE()),VLOOKUP($G82&amp;"-"&amp;BE$3&amp;"-"&amp;BI$2,'Compr. Q. - Online Banking'!$C:$I,5,FALSE())), BE82)),1,0)</f>
        <v>0</v>
      </c>
      <c r="BJ82" s="60">
        <f>IF(ISNUMBER(SEARCH(IF($D82="Tabular",VLOOKUP($G82&amp;"-"&amp;BE$3&amp;"-"&amp;BJ$2,'Compr. Q. - Online Banking'!$C:$I,7,FALSE()),VLOOKUP($G82&amp;"-"&amp;BE$3&amp;"-"&amp;BJ$2,'Compr. Q. - Online Banking'!$C:$I,5,FALSE())), BE82)),1,0)</f>
        <v>0</v>
      </c>
      <c r="BK82" s="60">
        <f t="shared" si="92"/>
        <v>1</v>
      </c>
      <c r="BL82" s="60">
        <f t="shared" si="93"/>
        <v>1</v>
      </c>
      <c r="BM82" s="60">
        <f>IF($D82="Tabular",VLOOKUP($G82&amp;"-"&amp;BE$3&amp;"-"&amp;"1",'Compr. Q. - Online Banking'!$C:$K,9,FALSE()),VLOOKUP($G82&amp;"-"&amp;BE$3&amp;"-"&amp;"1",'Compr. Q. - Online Banking'!$C:$K,8,FALSE()))</f>
        <v>1</v>
      </c>
      <c r="BN82" s="60">
        <f t="shared" si="94"/>
        <v>1</v>
      </c>
      <c r="BO82" s="60">
        <f t="shared" si="95"/>
        <v>1</v>
      </c>
      <c r="BP82" s="60">
        <f t="shared" si="96"/>
        <v>1</v>
      </c>
      <c r="BQ82" s="61" t="str">
        <f>VLOOKUP($B82&amp;"-"&amp;$F82,'dataset cleaned'!$A:$BK,$H$2-2+BQ$2*3,FALSE())</f>
        <v>Insufficient resilience,Poor security awareness,Use of web application,Weak malware protection</v>
      </c>
      <c r="BR82" s="60"/>
      <c r="BS82" s="60">
        <f>IF(ISNUMBER(SEARCH(IF($D82="Tabular",VLOOKUP($G82&amp;"-"&amp;BQ$3&amp;"-"&amp;BS$2,'Compr. Q. - Online Banking'!$C:$I,7,FALSE()),VLOOKUP($G82&amp;"-"&amp;BQ$3&amp;"-"&amp;BS$2,'Compr. Q. - Online Banking'!$C:$I,5,FALSE())), BQ82)),1,0)</f>
        <v>1</v>
      </c>
      <c r="BT82" s="60">
        <f>IF(ISNUMBER(SEARCH(IF($D82="Tabular",VLOOKUP($G82&amp;"-"&amp;BQ$3&amp;"-"&amp;BT$2,'Compr. Q. - Online Banking'!$C:$I,7,FALSE()),VLOOKUP($G82&amp;"-"&amp;BQ$3&amp;"-"&amp;BT$2,'Compr. Q. - Online Banking'!$C:$I,5,FALSE())), BQ82)),1,0)</f>
        <v>1</v>
      </c>
      <c r="BU82" s="60">
        <f>IF(ISNUMBER(SEARCH(IF($D82="Tabular",VLOOKUP($G82&amp;"-"&amp;BQ$3&amp;"-"&amp;BU$2,'Compr. Q. - Online Banking'!$C:$I,7,FALSE()),VLOOKUP($G82&amp;"-"&amp;BQ$3&amp;"-"&amp;BU$2,'Compr. Q. - Online Banking'!$C:$I,5,FALSE())), BQ82)),1,0)</f>
        <v>1</v>
      </c>
      <c r="BV82" s="60">
        <f>IF(ISNUMBER(SEARCH(IF($D82="Tabular",VLOOKUP($G82&amp;"-"&amp;BQ$3&amp;"-"&amp;BV$2,'Compr. Q. - Online Banking'!$C:$I,7,FALSE()),VLOOKUP($G82&amp;"-"&amp;BQ$3&amp;"-"&amp;BV$2,'Compr. Q. - Online Banking'!$C:$I,5,FALSE())), BQ82)),1,0)</f>
        <v>1</v>
      </c>
      <c r="BW82" s="60">
        <f t="shared" si="97"/>
        <v>4</v>
      </c>
      <c r="BX82" s="60">
        <f t="shared" si="98"/>
        <v>4</v>
      </c>
      <c r="BY82" s="60">
        <f>IF($D82="Tabular",VLOOKUP($G82&amp;"-"&amp;BQ$3&amp;"-"&amp;"1",'Compr. Q. - Online Banking'!$C:$K,9,FALSE()),VLOOKUP($G82&amp;"-"&amp;BQ$3&amp;"-"&amp;"1",'Compr. Q. - Online Banking'!$C:$K,8,FALSE()))</f>
        <v>4</v>
      </c>
      <c r="BZ82" s="60">
        <f t="shared" si="99"/>
        <v>1</v>
      </c>
      <c r="CA82" s="60">
        <f t="shared" si="100"/>
        <v>1</v>
      </c>
      <c r="CB82" s="60">
        <f t="shared" si="101"/>
        <v>1</v>
      </c>
    </row>
    <row r="83" spans="1:80" ht="68" x14ac:dyDescent="0.2">
      <c r="A83" s="60" t="str">
        <f t="shared" si="68"/>
        <v>R_2cA6aCrtooXvx9U-P2</v>
      </c>
      <c r="B83" s="60" t="s">
        <v>916</v>
      </c>
      <c r="C83" s="60" t="str">
        <f>VLOOKUP($B83,'raw data'!$A:$JI,268,FALSE())</f>
        <v>UML-G1</v>
      </c>
      <c r="D83" s="60" t="str">
        <f t="shared" si="69"/>
        <v>UML</v>
      </c>
      <c r="E83" s="60" t="str">
        <f t="shared" si="70"/>
        <v>G1</v>
      </c>
      <c r="F83" s="60" t="s">
        <v>536</v>
      </c>
      <c r="G83" s="60" t="str">
        <f t="shared" si="71"/>
        <v>G2</v>
      </c>
      <c r="H83" s="62">
        <f>VLOOKUP($B83&amp;"-"&amp;$F83,'dataset cleaned'!$A:$BK,H$2,FALSE())/60</f>
        <v>7.6002166666666664</v>
      </c>
      <c r="I83" s="61" t="str">
        <f>VLOOKUP($B83&amp;"-"&amp;$F83,'dataset cleaned'!$A:$BK,$H$2-2+I$2*3,FALSE())</f>
        <v>Lack of mechanisms for authentication of app,Poor security awareness</v>
      </c>
      <c r="J83" s="60" t="s">
        <v>1147</v>
      </c>
      <c r="K83" s="60">
        <f>IF(ISNUMBER(SEARCH(IF($D83="Tabular",VLOOKUP($G83&amp;"-"&amp;I$3&amp;"-"&amp;K$2,'Compr. Q. - Online Banking'!$C:$I,7,FALSE()),VLOOKUP($G83&amp;"-"&amp;I$3&amp;"-"&amp;K$2,'Compr. Q. - Online Banking'!$C:$I,5,FALSE())), I83)),1,0)</f>
        <v>1</v>
      </c>
      <c r="L83" s="60">
        <f>IF(ISNUMBER(SEARCH(IF($D83="Tabular",VLOOKUP($G83&amp;"-"&amp;I$3&amp;"-"&amp;L$2,'Compr. Q. - Online Banking'!$C:$I,7,FALSE()),VLOOKUP($G83&amp;"-"&amp;I$3&amp;"-"&amp;L$2,'Compr. Q. - Online Banking'!$C:$I,5,FALSE())), I83)),1,0)</f>
        <v>0</v>
      </c>
      <c r="M83" s="60">
        <f>IF(ISNUMBER(SEARCH(IF($D83="Tabular",VLOOKUP($G83&amp;"-"&amp;I$3&amp;"-"&amp;M$2,'Compr. Q. - Online Banking'!$C:$I,7,FALSE()),VLOOKUP($G83&amp;"-"&amp;I$3&amp;"-"&amp;M$2,'Compr. Q. - Online Banking'!$C:$I,5,FALSE())), I83)),1,0)</f>
        <v>0</v>
      </c>
      <c r="N83" s="60">
        <f>IF(ISNUMBER(SEARCH(IF($D83="Tabular",VLOOKUP($G83&amp;"-"&amp;I$3&amp;"-"&amp;N$2,'Compr. Q. - Online Banking'!$C:$I,7,FALSE()),VLOOKUP($G83&amp;"-"&amp;I$3&amp;"-"&amp;N$2,'Compr. Q. - Online Banking'!$C:$I,5,FALSE())), I83)),1,0)</f>
        <v>0</v>
      </c>
      <c r="O83" s="60">
        <f t="shared" si="72"/>
        <v>1</v>
      </c>
      <c r="P83" s="60">
        <f t="shared" si="73"/>
        <v>2</v>
      </c>
      <c r="Q83" s="60">
        <f>IF($D83="Tabular",VLOOKUP($G83&amp;"-"&amp;I$3&amp;"-"&amp;"1",'Compr. Q. - Online Banking'!$C:$K,9,FALSE()),VLOOKUP($G83&amp;"-"&amp;I$3&amp;"-"&amp;"1",'Compr. Q. - Online Banking'!$C:$K,8,FALSE()))</f>
        <v>2</v>
      </c>
      <c r="R83" s="60">
        <f t="shared" si="74"/>
        <v>0.5</v>
      </c>
      <c r="S83" s="60">
        <f t="shared" si="75"/>
        <v>0.5</v>
      </c>
      <c r="T83" s="60">
        <f t="shared" si="76"/>
        <v>0.5</v>
      </c>
      <c r="U83" s="61" t="str">
        <f>VLOOKUP($B83&amp;"-"&amp;$F83,'dataset cleaned'!$A:$BK,$H$2-2+U$2*3,FALSE())</f>
        <v>Unauthorized access to customer account via web application,Unauthorized transaction via web application</v>
      </c>
      <c r="V83" s="60" t="s">
        <v>1149</v>
      </c>
      <c r="W83" s="60">
        <f>IF(ISNUMBER(SEARCH(IF($D83="Tabular",VLOOKUP($G83&amp;"-"&amp;U$3&amp;"-"&amp;W$2,'Compr. Q. - Online Banking'!$C:$I,7,FALSE()),VLOOKUP($G83&amp;"-"&amp;U$3&amp;"-"&amp;W$2,'Compr. Q. - Online Banking'!$C:$I,5,FALSE())), U83)),1,0)</f>
        <v>1</v>
      </c>
      <c r="X83" s="60">
        <f>IF(ISNUMBER(SEARCH(IF($D83="Tabular",VLOOKUP($G83&amp;"-"&amp;U$3&amp;"-"&amp;X$2,'Compr. Q. - Online Banking'!$C:$I,7,FALSE()),VLOOKUP($G83&amp;"-"&amp;U$3&amp;"-"&amp;X$2,'Compr. Q. - Online Banking'!$C:$I,5,FALSE())), U83)),1,0)</f>
        <v>1</v>
      </c>
      <c r="Y83" s="60">
        <f>IF(ISNUMBER(SEARCH(IF($D83="Tabular",VLOOKUP($G83&amp;"-"&amp;U$3&amp;"-"&amp;Y$2,'Compr. Q. - Online Banking'!$C:$I,7,FALSE()),VLOOKUP($G83&amp;"-"&amp;U$3&amp;"-"&amp;Y$2,'Compr. Q. - Online Banking'!$C:$I,5,FALSE())), U83)),1,0)</f>
        <v>0</v>
      </c>
      <c r="Z83" s="60">
        <f>IF(ISNUMBER(SEARCH(IF($D83="Tabular",VLOOKUP($G83&amp;"-"&amp;U$3&amp;"-"&amp;Z$2,'Compr. Q. - Online Banking'!$C:$I,7,FALSE()),VLOOKUP($G83&amp;"-"&amp;U$3&amp;"-"&amp;Z$2,'Compr. Q. - Online Banking'!$C:$I,5,FALSE())), U83)),1,0)</f>
        <v>0</v>
      </c>
      <c r="AA83" s="60">
        <f t="shared" si="77"/>
        <v>2</v>
      </c>
      <c r="AB83" s="60">
        <f t="shared" si="78"/>
        <v>2</v>
      </c>
      <c r="AC83" s="60">
        <f>IF($D83="Tabular",VLOOKUP($G83&amp;"-"&amp;U$3&amp;"-"&amp;"1",'Compr. Q. - Online Banking'!$C:$K,9,FALSE()),VLOOKUP($G83&amp;"-"&amp;U$3&amp;"-"&amp;"1",'Compr. Q. - Online Banking'!$C:$K,8,FALSE()))</f>
        <v>3</v>
      </c>
      <c r="AD83" s="60">
        <f t="shared" si="79"/>
        <v>1</v>
      </c>
      <c r="AE83" s="60">
        <f t="shared" si="80"/>
        <v>0.66666666666666663</v>
      </c>
      <c r="AF83" s="60">
        <f t="shared" si="81"/>
        <v>0.8</v>
      </c>
      <c r="AG83" s="61" t="str">
        <f>VLOOKUP($B83&amp;"-"&amp;$F83,'dataset cleaned'!$A:$BK,$H$2-2+AG$2*3,FALSE())</f>
        <v>Customer's browser infected by Trojan,Fake banking app offered on application store,Keylogger installed on computer,Smartphone infected by malware,Sniffing of customer credentials,Spear-phishing attack on customers</v>
      </c>
      <c r="AH83" s="60" t="s">
        <v>1204</v>
      </c>
      <c r="AI83" s="60">
        <f>IF(ISNUMBER(SEARCH(IF($D83="Tabular",VLOOKUP($G83&amp;"-"&amp;AG$3&amp;"-"&amp;AI$2,'Compr. Q. - Online Banking'!$C:$I,7,FALSE()),VLOOKUP($G83&amp;"-"&amp;AG$3&amp;"-"&amp;AI$2,'Compr. Q. - Online Banking'!$C:$I,5,FALSE())), AG83)),1,0)</f>
        <v>1</v>
      </c>
      <c r="AJ83" s="60">
        <f>IF(ISNUMBER(SEARCH(IF($D83="Tabular",VLOOKUP($G83&amp;"-"&amp;AG$3&amp;"-"&amp;AJ$2,'Compr. Q. - Online Banking'!$C:$I,7,FALSE()),VLOOKUP($G83&amp;"-"&amp;AG$3&amp;"-"&amp;AJ$2,'Compr. Q. - Online Banking'!$C:$I,5,FALSE())), AG83)),1,0)</f>
        <v>1</v>
      </c>
      <c r="AK83" s="60">
        <f>IF(ISNUMBER(SEARCH(IF($D83="Tabular",VLOOKUP($G83&amp;"-"&amp;AG$3&amp;"-"&amp;AK$2,'Compr. Q. - Online Banking'!$C:$I,7,FALSE()),VLOOKUP($G83&amp;"-"&amp;AG$3&amp;"-"&amp;AK$2,'Compr. Q. - Online Banking'!$C:$I,5,FALSE())), AG83)),1,0)</f>
        <v>1</v>
      </c>
      <c r="AL83" s="60">
        <f>IF(ISNUMBER(SEARCH(IF($D83="Tabular",VLOOKUP($G83&amp;"-"&amp;AG$3&amp;"-"&amp;AL$2,'Compr. Q. - Online Banking'!$C:$I,7,FALSE()),VLOOKUP($G83&amp;"-"&amp;AG$3&amp;"-"&amp;AL$2,'Compr. Q. - Online Banking'!$C:$I,5,FALSE())), AG83)),1,0)</f>
        <v>1</v>
      </c>
      <c r="AM83" s="60">
        <f t="shared" si="82"/>
        <v>4</v>
      </c>
      <c r="AN83" s="60">
        <f t="shared" si="83"/>
        <v>6</v>
      </c>
      <c r="AO83" s="60">
        <f>IF($D83="Tabular",VLOOKUP($G83&amp;"-"&amp;AG$3&amp;"-"&amp;"1",'Compr. Q. - Online Banking'!$C:$K,9,FALSE()),VLOOKUP($G83&amp;"-"&amp;AG$3&amp;"-"&amp;"1",'Compr. Q. - Online Banking'!$C:$K,8,FALSE()))</f>
        <v>4</v>
      </c>
      <c r="AP83" s="60">
        <f t="shared" si="84"/>
        <v>0.66666666666666663</v>
      </c>
      <c r="AQ83" s="60">
        <f t="shared" si="85"/>
        <v>1</v>
      </c>
      <c r="AR83" s="60">
        <f t="shared" si="86"/>
        <v>0.8</v>
      </c>
      <c r="AS83" s="61" t="str">
        <f>VLOOKUP($B83&amp;"-"&amp;$F83,'dataset cleaned'!$A:$BK,$H$2-2+AS$2*3,FALSE())</f>
        <v>Cyber criminal,Hacker</v>
      </c>
      <c r="AT83" s="60"/>
      <c r="AU83" s="60">
        <f>IF(ISNUMBER(SEARCH(IF($D83="Tabular",VLOOKUP($G83&amp;"-"&amp;AS$3&amp;"-"&amp;AU$2,'Compr. Q. - Online Banking'!$C:$I,7,FALSE()),VLOOKUP($G83&amp;"-"&amp;AS$3&amp;"-"&amp;AU$2,'Compr. Q. - Online Banking'!$C:$I,5,FALSE())), AS83)),1,0)</f>
        <v>1</v>
      </c>
      <c r="AV83" s="60">
        <f>IF(ISNUMBER(SEARCH(IF($D83="Tabular",VLOOKUP($G83&amp;"-"&amp;AS$3&amp;"-"&amp;AV$2,'Compr. Q. - Online Banking'!$C:$I,7,FALSE()),VLOOKUP($G83&amp;"-"&amp;AS$3&amp;"-"&amp;AV$2,'Compr. Q. - Online Banking'!$C:$I,5,FALSE())), AS83)),1,0)</f>
        <v>1</v>
      </c>
      <c r="AW83" s="60">
        <f>IF(ISNUMBER(SEARCH(IF($D83="Tabular",VLOOKUP($G83&amp;"-"&amp;AS$3&amp;"-"&amp;AW$2,'Compr. Q. - Online Banking'!$C:$I,7,FALSE()),VLOOKUP($G83&amp;"-"&amp;AS$3&amp;"-"&amp;AW$2,'Compr. Q. - Online Banking'!$C:$I,5,FALSE())), AS83)),1,0)</f>
        <v>0</v>
      </c>
      <c r="AX83" s="60">
        <f>IF(ISNUMBER(SEARCH(IF($D83="Tabular",VLOOKUP($G83&amp;"-"&amp;AS$3&amp;"-"&amp;AX$2,'Compr. Q. - Online Banking'!$C:$I,7,FALSE()),VLOOKUP($G83&amp;"-"&amp;AS$3&amp;"-"&amp;AX$2,'Compr. Q. - Online Banking'!$C:$I,5,FALSE())), AS83)),1,0)</f>
        <v>0</v>
      </c>
      <c r="AY83" s="60">
        <f t="shared" si="87"/>
        <v>2</v>
      </c>
      <c r="AZ83" s="60">
        <f t="shared" si="88"/>
        <v>2</v>
      </c>
      <c r="BA83" s="60">
        <f>IF($D83="Tabular",VLOOKUP($G83&amp;"-"&amp;AS$3&amp;"-"&amp;"1",'Compr. Q. - Online Banking'!$C:$K,9,FALSE()),VLOOKUP($G83&amp;"-"&amp;AS$3&amp;"-"&amp;"1",'Compr. Q. - Online Banking'!$C:$K,8,FALSE()))</f>
        <v>2</v>
      </c>
      <c r="BB83" s="60">
        <f t="shared" si="89"/>
        <v>1</v>
      </c>
      <c r="BC83" s="60">
        <f t="shared" si="90"/>
        <v>1</v>
      </c>
      <c r="BD83" s="60">
        <f t="shared" si="91"/>
        <v>1</v>
      </c>
      <c r="BE83" s="60" t="str">
        <f>VLOOKUP($B83&amp;"-"&amp;$F83,'dataset cleaned'!$A:$BK,$H$2-2+BE$2*3,FALSE())</f>
        <v>Minor</v>
      </c>
      <c r="BF83" s="60"/>
      <c r="BG83" s="60">
        <f>IF(ISNUMBER(SEARCH(IF($D83="Tabular",VLOOKUP($G83&amp;"-"&amp;BE$3&amp;"-"&amp;BG$2,'Compr. Q. - Online Banking'!$C:$I,7,FALSE()),VLOOKUP($G83&amp;"-"&amp;BE$3&amp;"-"&amp;BG$2,'Compr. Q. - Online Banking'!$C:$I,5,FALSE())), BE83)),1,0)</f>
        <v>0</v>
      </c>
      <c r="BH83" s="60">
        <f>IF(ISNUMBER(SEARCH(IF($D83="Tabular",VLOOKUP($G83&amp;"-"&amp;BE$3&amp;"-"&amp;BH$2,'Compr. Q. - Online Banking'!$C:$I,7,FALSE()),VLOOKUP($G83&amp;"-"&amp;BE$3&amp;"-"&amp;BH$2,'Compr. Q. - Online Banking'!$C:$I,5,FALSE())), BE83)),1,0)</f>
        <v>0</v>
      </c>
      <c r="BI83" s="60">
        <f>IF(ISNUMBER(SEARCH(IF($D83="Tabular",VLOOKUP($G83&amp;"-"&amp;BE$3&amp;"-"&amp;BI$2,'Compr. Q. - Online Banking'!$C:$I,7,FALSE()),VLOOKUP($G83&amp;"-"&amp;BE$3&amp;"-"&amp;BI$2,'Compr. Q. - Online Banking'!$C:$I,5,FALSE())), BE83)),1,0)</f>
        <v>0</v>
      </c>
      <c r="BJ83" s="60">
        <f>IF(ISNUMBER(SEARCH(IF($D83="Tabular",VLOOKUP($G83&amp;"-"&amp;BE$3&amp;"-"&amp;BJ$2,'Compr. Q. - Online Banking'!$C:$I,7,FALSE()),VLOOKUP($G83&amp;"-"&amp;BE$3&amp;"-"&amp;BJ$2,'Compr. Q. - Online Banking'!$C:$I,5,FALSE())), BE83)),1,0)</f>
        <v>0</v>
      </c>
      <c r="BK83" s="60">
        <f t="shared" si="92"/>
        <v>0</v>
      </c>
      <c r="BL83" s="60">
        <f t="shared" si="93"/>
        <v>1</v>
      </c>
      <c r="BM83" s="60">
        <f>IF($D83="Tabular",VLOOKUP($G83&amp;"-"&amp;BE$3&amp;"-"&amp;"1",'Compr. Q. - Online Banking'!$C:$K,9,FALSE()),VLOOKUP($G83&amp;"-"&amp;BE$3&amp;"-"&amp;"1",'Compr. Q. - Online Banking'!$C:$K,8,FALSE()))</f>
        <v>1</v>
      </c>
      <c r="BN83" s="60">
        <f t="shared" si="94"/>
        <v>0</v>
      </c>
      <c r="BO83" s="60">
        <f t="shared" si="95"/>
        <v>0</v>
      </c>
      <c r="BP83" s="60">
        <f t="shared" si="96"/>
        <v>0</v>
      </c>
      <c r="BQ83" s="61" t="str">
        <f>VLOOKUP($B83&amp;"-"&amp;$F83,'dataset cleaned'!$A:$BK,$H$2-2+BQ$2*3,FALSE())</f>
        <v>Insufficient detection of spyware,Lack of mechanisms for authentication of app,Poor security awareness,Use of web application</v>
      </c>
      <c r="BR83" s="60"/>
      <c r="BS83" s="60">
        <f>IF(ISNUMBER(SEARCH(IF($D83="Tabular",VLOOKUP($G83&amp;"-"&amp;BQ$3&amp;"-"&amp;BS$2,'Compr. Q. - Online Banking'!$C:$I,7,FALSE()),VLOOKUP($G83&amp;"-"&amp;BQ$3&amp;"-"&amp;BS$2,'Compr. Q. - Online Banking'!$C:$I,5,FALSE())), BQ83)),1,0)</f>
        <v>1</v>
      </c>
      <c r="BT83" s="60">
        <f>IF(ISNUMBER(SEARCH(IF($D83="Tabular",VLOOKUP($G83&amp;"-"&amp;BQ$3&amp;"-"&amp;BT$2,'Compr. Q. - Online Banking'!$C:$I,7,FALSE()),VLOOKUP($G83&amp;"-"&amp;BQ$3&amp;"-"&amp;BT$2,'Compr. Q. - Online Banking'!$C:$I,5,FALSE())), BQ83)),1,0)</f>
        <v>0</v>
      </c>
      <c r="BU83" s="60">
        <f>IF(ISNUMBER(SEARCH(IF($D83="Tabular",VLOOKUP($G83&amp;"-"&amp;BQ$3&amp;"-"&amp;BU$2,'Compr. Q. - Online Banking'!$C:$I,7,FALSE()),VLOOKUP($G83&amp;"-"&amp;BQ$3&amp;"-"&amp;BU$2,'Compr. Q. - Online Banking'!$C:$I,5,FALSE())), BQ83)),1,0)</f>
        <v>1</v>
      </c>
      <c r="BV83" s="60">
        <f>IF(ISNUMBER(SEARCH(IF($D83="Tabular",VLOOKUP($G83&amp;"-"&amp;BQ$3&amp;"-"&amp;BV$2,'Compr. Q. - Online Banking'!$C:$I,7,FALSE()),VLOOKUP($G83&amp;"-"&amp;BQ$3&amp;"-"&amp;BV$2,'Compr. Q. - Online Banking'!$C:$I,5,FALSE())), BQ83)),1,0)</f>
        <v>0</v>
      </c>
      <c r="BW83" s="60">
        <f t="shared" si="97"/>
        <v>2</v>
      </c>
      <c r="BX83" s="60">
        <f t="shared" si="98"/>
        <v>4</v>
      </c>
      <c r="BY83" s="60">
        <f>IF($D83="Tabular",VLOOKUP($G83&amp;"-"&amp;BQ$3&amp;"-"&amp;"1",'Compr. Q. - Online Banking'!$C:$K,9,FALSE()),VLOOKUP($G83&amp;"-"&amp;BQ$3&amp;"-"&amp;"1",'Compr. Q. - Online Banking'!$C:$K,8,FALSE()))</f>
        <v>4</v>
      </c>
      <c r="BZ83" s="60">
        <f t="shared" si="99"/>
        <v>0.5</v>
      </c>
      <c r="CA83" s="60">
        <f t="shared" si="100"/>
        <v>0.5</v>
      </c>
      <c r="CB83" s="60">
        <f t="shared" si="101"/>
        <v>0.5</v>
      </c>
    </row>
    <row r="84" spans="1:80" s="9" customFormat="1" ht="85" x14ac:dyDescent="0.2">
      <c r="A84" s="60" t="str">
        <f t="shared" si="68"/>
        <v>R_3MPuGkPudSdqO6Q-P1</v>
      </c>
      <c r="B84" s="60" t="s">
        <v>798</v>
      </c>
      <c r="C84" s="60" t="str">
        <f>VLOOKUP($B84,'raw data'!$A:$JI,268,FALSE())</f>
        <v>CORAS-G2</v>
      </c>
      <c r="D84" s="60" t="str">
        <f t="shared" si="69"/>
        <v>CORAS</v>
      </c>
      <c r="E84" s="60" t="str">
        <f t="shared" si="70"/>
        <v>G2</v>
      </c>
      <c r="F84" s="60" t="s">
        <v>534</v>
      </c>
      <c r="G84" s="60" t="str">
        <f t="shared" si="71"/>
        <v>G2</v>
      </c>
      <c r="H84" s="62">
        <f>VLOOKUP($B84&amp;"-"&amp;$F84,'dataset cleaned'!$A:$BK,H$2,FALSE())/60</f>
        <v>13.767433333333335</v>
      </c>
      <c r="I84" s="61" t="str">
        <f>VLOOKUP($B84&amp;"-"&amp;$F84,'dataset cleaned'!$A:$BK,$H$2-2+I$2*3,FALSE())</f>
        <v>Lack of mechanisms for authentication of app,Weak malware protection</v>
      </c>
      <c r="J84" s="60"/>
      <c r="K84" s="60">
        <f>IF(ISNUMBER(SEARCH(IF($D84="Tabular",VLOOKUP($G84&amp;"-"&amp;I$3&amp;"-"&amp;K$2,'Compr. Q. - Online Banking'!$C:$I,7,FALSE()),VLOOKUP($G84&amp;"-"&amp;I$3&amp;"-"&amp;K$2,'Compr. Q. - Online Banking'!$C:$I,5,FALSE())), I84)),1,0)</f>
        <v>1</v>
      </c>
      <c r="L84" s="60">
        <f>IF(ISNUMBER(SEARCH(IF($D84="Tabular",VLOOKUP($G84&amp;"-"&amp;I$3&amp;"-"&amp;L$2,'Compr. Q. - Online Banking'!$C:$I,7,FALSE()),VLOOKUP($G84&amp;"-"&amp;I$3&amp;"-"&amp;L$2,'Compr. Q. - Online Banking'!$C:$I,5,FALSE())), I84)),1,0)</f>
        <v>1</v>
      </c>
      <c r="M84" s="60">
        <f>IF(ISNUMBER(SEARCH(IF($D84="Tabular",VLOOKUP($G84&amp;"-"&amp;I$3&amp;"-"&amp;M$2,'Compr. Q. - Online Banking'!$C:$I,7,FALSE()),VLOOKUP($G84&amp;"-"&amp;I$3&amp;"-"&amp;M$2,'Compr. Q. - Online Banking'!$C:$I,5,FALSE())), I84)),1,0)</f>
        <v>0</v>
      </c>
      <c r="N84" s="60">
        <f>IF(ISNUMBER(SEARCH(IF($D84="Tabular",VLOOKUP($G84&amp;"-"&amp;I$3&amp;"-"&amp;N$2,'Compr. Q. - Online Banking'!$C:$I,7,FALSE()),VLOOKUP($G84&amp;"-"&amp;I$3&amp;"-"&amp;N$2,'Compr. Q. - Online Banking'!$C:$I,5,FALSE())), I84)),1,0)</f>
        <v>0</v>
      </c>
      <c r="O84" s="60">
        <f t="shared" si="72"/>
        <v>2</v>
      </c>
      <c r="P84" s="60">
        <f t="shared" si="73"/>
        <v>2</v>
      </c>
      <c r="Q84" s="60">
        <f>IF($D84="Tabular",VLOOKUP($G84&amp;"-"&amp;I$3&amp;"-"&amp;"1",'Compr. Q. - Online Banking'!$C:$K,9,FALSE()),VLOOKUP($G84&amp;"-"&amp;I$3&amp;"-"&amp;"1",'Compr. Q. - Online Banking'!$C:$K,8,FALSE()))</f>
        <v>2</v>
      </c>
      <c r="R84" s="60">
        <f t="shared" si="74"/>
        <v>1</v>
      </c>
      <c r="S84" s="60">
        <f t="shared" si="75"/>
        <v>1</v>
      </c>
      <c r="T84" s="60">
        <f t="shared" si="76"/>
        <v>1</v>
      </c>
      <c r="U84" s="60" t="str">
        <f>VLOOKUP($B84&amp;"-"&amp;$F84,'dataset cleaned'!$A:$BK,$H$2-2+U$2*3,FALSE())</f>
        <v>Unauthorized access to customer account via fake app,Unauthorized access to customer account via web application,Unauthorized transaction via web application</v>
      </c>
      <c r="V84" s="60"/>
      <c r="W84" s="60">
        <f>IF(ISNUMBER(SEARCH(IF($D84="Tabular",VLOOKUP($G84&amp;"-"&amp;U$3&amp;"-"&amp;W$2,'Compr. Q. - Online Banking'!$C:$I,7,FALSE()),VLOOKUP($G84&amp;"-"&amp;U$3&amp;"-"&amp;W$2,'Compr. Q. - Online Banking'!$C:$I,5,FALSE())), U84)),1,0)</f>
        <v>1</v>
      </c>
      <c r="X84" s="60">
        <f>IF(ISNUMBER(SEARCH(IF($D84="Tabular",VLOOKUP($G84&amp;"-"&amp;U$3&amp;"-"&amp;X$2,'Compr. Q. - Online Banking'!$C:$I,7,FALSE()),VLOOKUP($G84&amp;"-"&amp;U$3&amp;"-"&amp;X$2,'Compr. Q. - Online Banking'!$C:$I,5,FALSE())), U84)),1,0)</f>
        <v>1</v>
      </c>
      <c r="Y84" s="60">
        <f>IF(ISNUMBER(SEARCH(IF($D84="Tabular",VLOOKUP($G84&amp;"-"&amp;U$3&amp;"-"&amp;Y$2,'Compr. Q. - Online Banking'!$C:$I,7,FALSE()),VLOOKUP($G84&amp;"-"&amp;U$3&amp;"-"&amp;Y$2,'Compr. Q. - Online Banking'!$C:$I,5,FALSE())), U84)),1,0)</f>
        <v>1</v>
      </c>
      <c r="Z84" s="60">
        <f>IF(ISNUMBER(SEARCH(IF($D84="Tabular",VLOOKUP($G84&amp;"-"&amp;U$3&amp;"-"&amp;Z$2,'Compr. Q. - Online Banking'!$C:$I,7,FALSE()),VLOOKUP($G84&amp;"-"&amp;U$3&amp;"-"&amp;Z$2,'Compr. Q. - Online Banking'!$C:$I,5,FALSE())), U84)),1,0)</f>
        <v>0</v>
      </c>
      <c r="AA84" s="60">
        <f t="shared" si="77"/>
        <v>3</v>
      </c>
      <c r="AB84" s="60">
        <f t="shared" si="78"/>
        <v>3</v>
      </c>
      <c r="AC84" s="60">
        <f>IF($D84="Tabular",VLOOKUP($G84&amp;"-"&amp;U$3&amp;"-"&amp;"1",'Compr. Q. - Online Banking'!$C:$K,9,FALSE()),VLOOKUP($G84&amp;"-"&amp;U$3&amp;"-"&amp;"1",'Compr. Q. - Online Banking'!$C:$K,8,FALSE()))</f>
        <v>3</v>
      </c>
      <c r="AD84" s="60">
        <f t="shared" si="79"/>
        <v>1</v>
      </c>
      <c r="AE84" s="60">
        <f t="shared" si="80"/>
        <v>1</v>
      </c>
      <c r="AF84" s="60">
        <f t="shared" si="81"/>
        <v>1</v>
      </c>
      <c r="AG84" s="61" t="str">
        <f>VLOOKUP($B84&amp;"-"&amp;$F84,'dataset cleaned'!$A:$BK,$H$2-2+AG$2*3,FALSE())</f>
        <v>Fake banking app offered on application store,Keylogger installed on computer,Spear-phishing attack on customers</v>
      </c>
      <c r="AH84" s="60" t="s">
        <v>1150</v>
      </c>
      <c r="AI84" s="60">
        <f>IF(ISNUMBER(SEARCH(IF($D84="Tabular",VLOOKUP($G84&amp;"-"&amp;AG$3&amp;"-"&amp;AI$2,'Compr. Q. - Online Banking'!$C:$I,7,FALSE()),VLOOKUP($G84&amp;"-"&amp;AG$3&amp;"-"&amp;AI$2,'Compr. Q. - Online Banking'!$C:$I,5,FALSE())), AG84)),1,0)</f>
        <v>1</v>
      </c>
      <c r="AJ84" s="60">
        <f>IF(ISNUMBER(SEARCH(IF($D84="Tabular",VLOOKUP($G84&amp;"-"&amp;AG$3&amp;"-"&amp;AJ$2,'Compr. Q. - Online Banking'!$C:$I,7,FALSE()),VLOOKUP($G84&amp;"-"&amp;AG$3&amp;"-"&amp;AJ$2,'Compr. Q. - Online Banking'!$C:$I,5,FALSE())), AG84)),1,0)</f>
        <v>0</v>
      </c>
      <c r="AK84" s="60">
        <f>IF(ISNUMBER(SEARCH(IF($D84="Tabular",VLOOKUP($G84&amp;"-"&amp;AG$3&amp;"-"&amp;AK$2,'Compr. Q. - Online Banking'!$C:$I,7,FALSE()),VLOOKUP($G84&amp;"-"&amp;AG$3&amp;"-"&amp;AK$2,'Compr. Q. - Online Banking'!$C:$I,5,FALSE())), AG84)),1,0)</f>
        <v>1</v>
      </c>
      <c r="AL84" s="60">
        <f>IF(ISNUMBER(SEARCH(IF($D84="Tabular",VLOOKUP($G84&amp;"-"&amp;AG$3&amp;"-"&amp;AL$2,'Compr. Q. - Online Banking'!$C:$I,7,FALSE()),VLOOKUP($G84&amp;"-"&amp;AG$3&amp;"-"&amp;AL$2,'Compr. Q. - Online Banking'!$C:$I,5,FALSE())), AG84)),1,0)</f>
        <v>1</v>
      </c>
      <c r="AM84" s="60">
        <f t="shared" si="82"/>
        <v>3</v>
      </c>
      <c r="AN84" s="60">
        <f t="shared" si="83"/>
        <v>3</v>
      </c>
      <c r="AO84" s="60">
        <f>IF($D84="Tabular",VLOOKUP($G84&amp;"-"&amp;AG$3&amp;"-"&amp;"1",'Compr. Q. - Online Banking'!$C:$K,9,FALSE()),VLOOKUP($G84&amp;"-"&amp;AG$3&amp;"-"&amp;"1",'Compr. Q. - Online Banking'!$C:$K,8,FALSE()))</f>
        <v>4</v>
      </c>
      <c r="AP84" s="60">
        <f t="shared" si="84"/>
        <v>1</v>
      </c>
      <c r="AQ84" s="60">
        <f t="shared" si="85"/>
        <v>0.75</v>
      </c>
      <c r="AR84" s="60">
        <f t="shared" si="86"/>
        <v>0.8571428571428571</v>
      </c>
      <c r="AS84" s="61" t="str">
        <f>VLOOKUP($B84&amp;"-"&amp;$F84,'dataset cleaned'!$A:$BK,$H$2-2+AS$2*3,FALSE())</f>
        <v>Customer's browser infected by Trojan,Fake banking app offered on application store,Hacker alters transaction data,Keylogger installed on computer,Sniffing of customer credentials,Spear-phishing attack on customers</v>
      </c>
      <c r="AT84" s="60" t="s">
        <v>1129</v>
      </c>
      <c r="AU84" s="60">
        <f>IF(ISNUMBER(SEARCH(IF($D84="Tabular",VLOOKUP($G84&amp;"-"&amp;AS$3&amp;"-"&amp;AU$2,'Compr. Q. - Online Banking'!$C:$I,7,FALSE()),VLOOKUP($G84&amp;"-"&amp;AS$3&amp;"-"&amp;AU$2,'Compr. Q. - Online Banking'!$C:$I,5,FALSE())), AS84)),1,0)</f>
        <v>1</v>
      </c>
      <c r="AV84" s="60">
        <f>IF(ISNUMBER(SEARCH(IF($D84="Tabular",VLOOKUP($G84&amp;"-"&amp;AS$3&amp;"-"&amp;AV$2,'Compr. Q. - Online Banking'!$C:$I,7,FALSE()),VLOOKUP($G84&amp;"-"&amp;AS$3&amp;"-"&amp;AV$2,'Compr. Q. - Online Banking'!$C:$I,5,FALSE())), AS84)),1,0)</f>
        <v>0</v>
      </c>
      <c r="AW84" s="60">
        <f>IF(ISNUMBER(SEARCH(IF($D84="Tabular",VLOOKUP($G84&amp;"-"&amp;AS$3&amp;"-"&amp;AW$2,'Compr. Q. - Online Banking'!$C:$I,7,FALSE()),VLOOKUP($G84&amp;"-"&amp;AS$3&amp;"-"&amp;AW$2,'Compr. Q. - Online Banking'!$C:$I,5,FALSE())), AS84)),1,0)</f>
        <v>0</v>
      </c>
      <c r="AX84" s="60">
        <f>IF(ISNUMBER(SEARCH(IF($D84="Tabular",VLOOKUP($G84&amp;"-"&amp;AS$3&amp;"-"&amp;AX$2,'Compr. Q. - Online Banking'!$C:$I,7,FALSE()),VLOOKUP($G84&amp;"-"&amp;AS$3&amp;"-"&amp;AX$2,'Compr. Q. - Online Banking'!$C:$I,5,FALSE())), AS84)),1,0)</f>
        <v>0</v>
      </c>
      <c r="AY84" s="60">
        <f t="shared" si="87"/>
        <v>1</v>
      </c>
      <c r="AZ84" s="60">
        <f t="shared" si="88"/>
        <v>6</v>
      </c>
      <c r="BA84" s="60">
        <f>IF($D84="Tabular",VLOOKUP($G84&amp;"-"&amp;AS$3&amp;"-"&amp;"1",'Compr. Q. - Online Banking'!$C:$K,9,FALSE()),VLOOKUP($G84&amp;"-"&amp;AS$3&amp;"-"&amp;"1",'Compr. Q. - Online Banking'!$C:$K,8,FALSE()))</f>
        <v>2</v>
      </c>
      <c r="BB84" s="60">
        <f t="shared" si="89"/>
        <v>0.16666666666666666</v>
      </c>
      <c r="BC84" s="60">
        <f t="shared" si="90"/>
        <v>0.5</v>
      </c>
      <c r="BD84" s="60">
        <f t="shared" si="91"/>
        <v>0.25</v>
      </c>
      <c r="BE84" s="60" t="str">
        <f>VLOOKUP($B84&amp;"-"&amp;$F84,'dataset cleaned'!$A:$BK,$H$2-2+BE$2*3,FALSE())</f>
        <v>Minor</v>
      </c>
      <c r="BF84" s="60"/>
      <c r="BG84" s="60">
        <f>IF(ISNUMBER(SEARCH(IF($D84="Tabular",VLOOKUP($G84&amp;"-"&amp;BE$3&amp;"-"&amp;BG$2,'Compr. Q. - Online Banking'!$C:$I,7,FALSE()),VLOOKUP($G84&amp;"-"&amp;BE$3&amp;"-"&amp;BG$2,'Compr. Q. - Online Banking'!$C:$I,5,FALSE())), BE84)),1,0)</f>
        <v>0</v>
      </c>
      <c r="BH84" s="60">
        <f>IF(ISNUMBER(SEARCH(IF($D84="Tabular",VLOOKUP($G84&amp;"-"&amp;BE$3&amp;"-"&amp;BH$2,'Compr. Q. - Online Banking'!$C:$I,7,FALSE()),VLOOKUP($G84&amp;"-"&amp;BE$3&amp;"-"&amp;BH$2,'Compr. Q. - Online Banking'!$C:$I,5,FALSE())), BE84)),1,0)</f>
        <v>0</v>
      </c>
      <c r="BI84" s="60">
        <f>IF(ISNUMBER(SEARCH(IF($D84="Tabular",VLOOKUP($G84&amp;"-"&amp;BE$3&amp;"-"&amp;BI$2,'Compr. Q. - Online Banking'!$C:$I,7,FALSE()),VLOOKUP($G84&amp;"-"&amp;BE$3&amp;"-"&amp;BI$2,'Compr. Q. - Online Banking'!$C:$I,5,FALSE())), BE84)),1,0)</f>
        <v>0</v>
      </c>
      <c r="BJ84" s="60">
        <f>IF(ISNUMBER(SEARCH(IF($D84="Tabular",VLOOKUP($G84&amp;"-"&amp;BE$3&amp;"-"&amp;BJ$2,'Compr. Q. - Online Banking'!$C:$I,7,FALSE()),VLOOKUP($G84&amp;"-"&amp;BE$3&amp;"-"&amp;BJ$2,'Compr. Q. - Online Banking'!$C:$I,5,FALSE())), BE84)),1,0)</f>
        <v>0</v>
      </c>
      <c r="BK84" s="60">
        <f t="shared" si="92"/>
        <v>0</v>
      </c>
      <c r="BL84" s="60">
        <f t="shared" si="93"/>
        <v>1</v>
      </c>
      <c r="BM84" s="60">
        <f>IF($D84="Tabular",VLOOKUP($G84&amp;"-"&amp;BE$3&amp;"-"&amp;"1",'Compr. Q. - Online Banking'!$C:$K,9,FALSE()),VLOOKUP($G84&amp;"-"&amp;BE$3&amp;"-"&amp;"1",'Compr. Q. - Online Banking'!$C:$K,8,FALSE()))</f>
        <v>1</v>
      </c>
      <c r="BN84" s="60">
        <f t="shared" si="94"/>
        <v>0</v>
      </c>
      <c r="BO84" s="60">
        <f t="shared" si="95"/>
        <v>0</v>
      </c>
      <c r="BP84" s="60">
        <f t="shared" si="96"/>
        <v>0</v>
      </c>
      <c r="BQ84" s="61" t="str">
        <f>VLOOKUP($B84&amp;"-"&amp;$F84,'dataset cleaned'!$A:$BK,$H$2-2+BQ$2*3,FALSE())</f>
        <v>Poor security awareness,Weak malware protection</v>
      </c>
      <c r="BR84" s="60" t="s">
        <v>1148</v>
      </c>
      <c r="BS84" s="60">
        <f>IF(ISNUMBER(SEARCH(IF($D84="Tabular",VLOOKUP($G84&amp;"-"&amp;BQ$3&amp;"-"&amp;BS$2,'Compr. Q. - Online Banking'!$C:$I,7,FALSE()),VLOOKUP($G84&amp;"-"&amp;BQ$3&amp;"-"&amp;BS$2,'Compr. Q. - Online Banking'!$C:$I,5,FALSE())), BQ84)),1,0)</f>
        <v>0</v>
      </c>
      <c r="BT84" s="60">
        <f>IF(ISNUMBER(SEARCH(IF($D84="Tabular",VLOOKUP($G84&amp;"-"&amp;BQ$3&amp;"-"&amp;BT$2,'Compr. Q. - Online Banking'!$C:$I,7,FALSE()),VLOOKUP($G84&amp;"-"&amp;BQ$3&amp;"-"&amp;BT$2,'Compr. Q. - Online Banking'!$C:$I,5,FALSE())), BQ84)),1,0)</f>
        <v>0</v>
      </c>
      <c r="BU84" s="60">
        <f>IF(ISNUMBER(SEARCH(IF($D84="Tabular",VLOOKUP($G84&amp;"-"&amp;BQ$3&amp;"-"&amp;BU$2,'Compr. Q. - Online Banking'!$C:$I,7,FALSE()),VLOOKUP($G84&amp;"-"&amp;BQ$3&amp;"-"&amp;BU$2,'Compr. Q. - Online Banking'!$C:$I,5,FALSE())), BQ84)),1,0)</f>
        <v>1</v>
      </c>
      <c r="BV84" s="60">
        <f>IF(ISNUMBER(SEARCH(IF($D84="Tabular",VLOOKUP($G84&amp;"-"&amp;BQ$3&amp;"-"&amp;BV$2,'Compr. Q. - Online Banking'!$C:$I,7,FALSE()),VLOOKUP($G84&amp;"-"&amp;BQ$3&amp;"-"&amp;BV$2,'Compr. Q. - Online Banking'!$C:$I,5,FALSE())), BQ84)),1,0)</f>
        <v>1</v>
      </c>
      <c r="BW84" s="60">
        <f t="shared" si="97"/>
        <v>2</v>
      </c>
      <c r="BX84" s="60">
        <f t="shared" si="98"/>
        <v>2</v>
      </c>
      <c r="BY84" s="60">
        <f>IF($D84="Tabular",VLOOKUP($G84&amp;"-"&amp;BQ$3&amp;"-"&amp;"1",'Compr. Q. - Online Banking'!$C:$K,9,FALSE()),VLOOKUP($G84&amp;"-"&amp;BQ$3&amp;"-"&amp;"1",'Compr. Q. - Online Banking'!$C:$K,8,FALSE()))</f>
        <v>4</v>
      </c>
      <c r="BZ84" s="60">
        <f t="shared" si="99"/>
        <v>1</v>
      </c>
      <c r="CA84" s="60">
        <f t="shared" si="100"/>
        <v>0.5</v>
      </c>
      <c r="CB84" s="60">
        <f t="shared" si="101"/>
        <v>0.66666666666666663</v>
      </c>
    </row>
    <row r="85" spans="1:80" ht="51" x14ac:dyDescent="0.2">
      <c r="A85" s="60" t="str">
        <f t="shared" si="68"/>
        <v>R_bkI3O1kRwIuNsPL-P1</v>
      </c>
      <c r="B85" s="60" t="s">
        <v>899</v>
      </c>
      <c r="C85" s="60" t="str">
        <f>VLOOKUP($B85,'raw data'!$A:$JI,268,FALSE())</f>
        <v>CORAS-G2</v>
      </c>
      <c r="D85" s="60" t="str">
        <f t="shared" si="69"/>
        <v>CORAS</v>
      </c>
      <c r="E85" s="60" t="str">
        <f t="shared" si="70"/>
        <v>G2</v>
      </c>
      <c r="F85" s="60" t="s">
        <v>534</v>
      </c>
      <c r="G85" s="60" t="str">
        <f t="shared" si="71"/>
        <v>G2</v>
      </c>
      <c r="H85" s="62">
        <f>VLOOKUP($B85&amp;"-"&amp;$F85,'dataset cleaned'!$A:$BK,H$2,FALSE())/60</f>
        <v>17.961383333333334</v>
      </c>
      <c r="I85" s="61" t="str">
        <f>VLOOKUP($B85&amp;"-"&amp;$F85,'dataset cleaned'!$A:$BK,$H$2-2+I$2*3,FALSE())</f>
        <v>Lack of mechanisms for authentication of app,Weak malware protection</v>
      </c>
      <c r="J85" s="60"/>
      <c r="K85" s="60">
        <f>IF(ISNUMBER(SEARCH(IF($D85="Tabular",VLOOKUP($G85&amp;"-"&amp;I$3&amp;"-"&amp;K$2,'Compr. Q. - Online Banking'!$C:$I,7,FALSE()),VLOOKUP($G85&amp;"-"&amp;I$3&amp;"-"&amp;K$2,'Compr. Q. - Online Banking'!$C:$I,5,FALSE())), I85)),1,0)</f>
        <v>1</v>
      </c>
      <c r="L85" s="60">
        <f>IF(ISNUMBER(SEARCH(IF($D85="Tabular",VLOOKUP($G85&amp;"-"&amp;I$3&amp;"-"&amp;L$2,'Compr. Q. - Online Banking'!$C:$I,7,FALSE()),VLOOKUP($G85&amp;"-"&amp;I$3&amp;"-"&amp;L$2,'Compr. Q. - Online Banking'!$C:$I,5,FALSE())), I85)),1,0)</f>
        <v>1</v>
      </c>
      <c r="M85" s="60">
        <f>IF(ISNUMBER(SEARCH(IF($D85="Tabular",VLOOKUP($G85&amp;"-"&amp;I$3&amp;"-"&amp;M$2,'Compr. Q. - Online Banking'!$C:$I,7,FALSE()),VLOOKUP($G85&amp;"-"&amp;I$3&amp;"-"&amp;M$2,'Compr. Q. - Online Banking'!$C:$I,5,FALSE())), I85)),1,0)</f>
        <v>0</v>
      </c>
      <c r="N85" s="60">
        <f>IF(ISNUMBER(SEARCH(IF($D85="Tabular",VLOOKUP($G85&amp;"-"&amp;I$3&amp;"-"&amp;N$2,'Compr. Q. - Online Banking'!$C:$I,7,FALSE()),VLOOKUP($G85&amp;"-"&amp;I$3&amp;"-"&amp;N$2,'Compr. Q. - Online Banking'!$C:$I,5,FALSE())), I85)),1,0)</f>
        <v>0</v>
      </c>
      <c r="O85" s="60">
        <f t="shared" si="72"/>
        <v>2</v>
      </c>
      <c r="P85" s="60">
        <f t="shared" si="73"/>
        <v>2</v>
      </c>
      <c r="Q85" s="60">
        <f>IF($D85="Tabular",VLOOKUP($G85&amp;"-"&amp;I$3&amp;"-"&amp;"1",'Compr. Q. - Online Banking'!$C:$K,9,FALSE()),VLOOKUP($G85&amp;"-"&amp;I$3&amp;"-"&amp;"1",'Compr. Q. - Online Banking'!$C:$K,8,FALSE()))</f>
        <v>2</v>
      </c>
      <c r="R85" s="60">
        <f t="shared" si="74"/>
        <v>1</v>
      </c>
      <c r="S85" s="60">
        <f t="shared" si="75"/>
        <v>1</v>
      </c>
      <c r="T85" s="60">
        <f t="shared" si="76"/>
        <v>1</v>
      </c>
      <c r="U85" s="61" t="str">
        <f>VLOOKUP($B85&amp;"-"&amp;$F85,'dataset cleaned'!$A:$BK,$H$2-2+U$2*3,FALSE())</f>
        <v>Unauthorized access to customer account via fake app,Unauthorized access to customer account via web application,Unauthorized transaction via Poste App,Unauthorized transaction via web application</v>
      </c>
      <c r="V85" s="60" t="s">
        <v>1144</v>
      </c>
      <c r="W85" s="60">
        <f>IF(ISNUMBER(SEARCH(IF($D85="Tabular",VLOOKUP($G85&amp;"-"&amp;U$3&amp;"-"&amp;W$2,'Compr. Q. - Online Banking'!$C:$I,7,FALSE()),VLOOKUP($G85&amp;"-"&amp;U$3&amp;"-"&amp;W$2,'Compr. Q. - Online Banking'!$C:$I,5,FALSE())), U85)),1,0)</f>
        <v>1</v>
      </c>
      <c r="X85" s="60">
        <f>IF(ISNUMBER(SEARCH(IF($D85="Tabular",VLOOKUP($G85&amp;"-"&amp;U$3&amp;"-"&amp;X$2,'Compr. Q. - Online Banking'!$C:$I,7,FALSE()),VLOOKUP($G85&amp;"-"&amp;U$3&amp;"-"&amp;X$2,'Compr. Q. - Online Banking'!$C:$I,5,FALSE())), U85)),1,0)</f>
        <v>1</v>
      </c>
      <c r="Y85" s="60">
        <f>IF(ISNUMBER(SEARCH(IF($D85="Tabular",VLOOKUP($G85&amp;"-"&amp;U$3&amp;"-"&amp;Y$2,'Compr. Q. - Online Banking'!$C:$I,7,FALSE()),VLOOKUP($G85&amp;"-"&amp;U$3&amp;"-"&amp;Y$2,'Compr. Q. - Online Banking'!$C:$I,5,FALSE())), U85)),1,0)</f>
        <v>1</v>
      </c>
      <c r="Z85" s="60">
        <f>IF(ISNUMBER(SEARCH(IF($D85="Tabular",VLOOKUP($G85&amp;"-"&amp;U$3&amp;"-"&amp;Z$2,'Compr. Q. - Online Banking'!$C:$I,7,FALSE()),VLOOKUP($G85&amp;"-"&amp;U$3&amp;"-"&amp;Z$2,'Compr. Q. - Online Banking'!$C:$I,5,FALSE())), U85)),1,0)</f>
        <v>0</v>
      </c>
      <c r="AA85" s="60">
        <f t="shared" si="77"/>
        <v>3</v>
      </c>
      <c r="AB85" s="60">
        <f t="shared" si="78"/>
        <v>4</v>
      </c>
      <c r="AC85" s="60">
        <f>IF($D85="Tabular",VLOOKUP($G85&amp;"-"&amp;U$3&amp;"-"&amp;"1",'Compr. Q. - Online Banking'!$C:$K,9,FALSE()),VLOOKUP($G85&amp;"-"&amp;U$3&amp;"-"&amp;"1",'Compr. Q. - Online Banking'!$C:$K,8,FALSE()))</f>
        <v>3</v>
      </c>
      <c r="AD85" s="60">
        <f t="shared" si="79"/>
        <v>0.75</v>
      </c>
      <c r="AE85" s="60">
        <f t="shared" si="80"/>
        <v>1</v>
      </c>
      <c r="AF85" s="60">
        <f t="shared" si="81"/>
        <v>0.8571428571428571</v>
      </c>
      <c r="AG85" s="61" t="str">
        <f>VLOOKUP($B85&amp;"-"&amp;$F85,'dataset cleaned'!$A:$BK,$H$2-2+AG$2*3,FALSE())</f>
        <v>Fake banking app offered on application store,Keylogger installed on computer,Sniffing of customer credentials,Spear-phishing attack on customers</v>
      </c>
      <c r="AH85" s="60"/>
      <c r="AI85" s="60">
        <f>IF(ISNUMBER(SEARCH(IF($D85="Tabular",VLOOKUP($G85&amp;"-"&amp;AG$3&amp;"-"&amp;AI$2,'Compr. Q. - Online Banking'!$C:$I,7,FALSE()),VLOOKUP($G85&amp;"-"&amp;AG$3&amp;"-"&amp;AI$2,'Compr. Q. - Online Banking'!$C:$I,5,FALSE())), AG85)),1,0)</f>
        <v>1</v>
      </c>
      <c r="AJ85" s="60">
        <f>IF(ISNUMBER(SEARCH(IF($D85="Tabular",VLOOKUP($G85&amp;"-"&amp;AG$3&amp;"-"&amp;AJ$2,'Compr. Q. - Online Banking'!$C:$I,7,FALSE()),VLOOKUP($G85&amp;"-"&amp;AG$3&amp;"-"&amp;AJ$2,'Compr. Q. - Online Banking'!$C:$I,5,FALSE())), AG85)),1,0)</f>
        <v>1</v>
      </c>
      <c r="AK85" s="60">
        <f>IF(ISNUMBER(SEARCH(IF($D85="Tabular",VLOOKUP($G85&amp;"-"&amp;AG$3&amp;"-"&amp;AK$2,'Compr. Q. - Online Banking'!$C:$I,7,FALSE()),VLOOKUP($G85&amp;"-"&amp;AG$3&amp;"-"&amp;AK$2,'Compr. Q. - Online Banking'!$C:$I,5,FALSE())), AG85)),1,0)</f>
        <v>1</v>
      </c>
      <c r="AL85" s="60">
        <f>IF(ISNUMBER(SEARCH(IF($D85="Tabular",VLOOKUP($G85&amp;"-"&amp;AG$3&amp;"-"&amp;AL$2,'Compr. Q. - Online Banking'!$C:$I,7,FALSE()),VLOOKUP($G85&amp;"-"&amp;AG$3&amp;"-"&amp;AL$2,'Compr. Q. - Online Banking'!$C:$I,5,FALSE())), AG85)),1,0)</f>
        <v>1</v>
      </c>
      <c r="AM85" s="60">
        <f t="shared" si="82"/>
        <v>4</v>
      </c>
      <c r="AN85" s="60">
        <f t="shared" si="83"/>
        <v>4</v>
      </c>
      <c r="AO85" s="60">
        <f>IF($D85="Tabular",VLOOKUP($G85&amp;"-"&amp;AG$3&amp;"-"&amp;"1",'Compr. Q. - Online Banking'!$C:$K,9,FALSE()),VLOOKUP($G85&amp;"-"&amp;AG$3&amp;"-"&amp;"1",'Compr. Q. - Online Banking'!$C:$K,8,FALSE()))</f>
        <v>4</v>
      </c>
      <c r="AP85" s="60">
        <f t="shared" si="84"/>
        <v>1</v>
      </c>
      <c r="AQ85" s="60">
        <f t="shared" si="85"/>
        <v>1</v>
      </c>
      <c r="AR85" s="60">
        <f t="shared" si="86"/>
        <v>1</v>
      </c>
      <c r="AS85" s="61" t="str">
        <f>VLOOKUP($B85&amp;"-"&amp;$F85,'dataset cleaned'!$A:$BK,$H$2-2+AS$2*3,FALSE())</f>
        <v>Cyber criminal,Hacker</v>
      </c>
      <c r="AT85" s="60"/>
      <c r="AU85" s="60">
        <f>IF(ISNUMBER(SEARCH(IF($D85="Tabular",VLOOKUP($G85&amp;"-"&amp;AS$3&amp;"-"&amp;AU$2,'Compr. Q. - Online Banking'!$C:$I,7,FALSE()),VLOOKUP($G85&amp;"-"&amp;AS$3&amp;"-"&amp;AU$2,'Compr. Q. - Online Banking'!$C:$I,5,FALSE())), AS85)),1,0)</f>
        <v>1</v>
      </c>
      <c r="AV85" s="60">
        <f>IF(ISNUMBER(SEARCH(IF($D85="Tabular",VLOOKUP($G85&amp;"-"&amp;AS$3&amp;"-"&amp;AV$2,'Compr. Q. - Online Banking'!$C:$I,7,FALSE()),VLOOKUP($G85&amp;"-"&amp;AS$3&amp;"-"&amp;AV$2,'Compr. Q. - Online Banking'!$C:$I,5,FALSE())), AS85)),1,0)</f>
        <v>1</v>
      </c>
      <c r="AW85" s="60">
        <f>IF(ISNUMBER(SEARCH(IF($D85="Tabular",VLOOKUP($G85&amp;"-"&amp;AS$3&amp;"-"&amp;AW$2,'Compr. Q. - Online Banking'!$C:$I,7,FALSE()),VLOOKUP($G85&amp;"-"&amp;AS$3&amp;"-"&amp;AW$2,'Compr. Q. - Online Banking'!$C:$I,5,FALSE())), AS85)),1,0)</f>
        <v>0</v>
      </c>
      <c r="AX85" s="60">
        <f>IF(ISNUMBER(SEARCH(IF($D85="Tabular",VLOOKUP($G85&amp;"-"&amp;AS$3&amp;"-"&amp;AX$2,'Compr. Q. - Online Banking'!$C:$I,7,FALSE()),VLOOKUP($G85&amp;"-"&amp;AS$3&amp;"-"&amp;AX$2,'Compr. Q. - Online Banking'!$C:$I,5,FALSE())), AS85)),1,0)</f>
        <v>0</v>
      </c>
      <c r="AY85" s="60">
        <f t="shared" si="87"/>
        <v>2</v>
      </c>
      <c r="AZ85" s="60">
        <f t="shared" si="88"/>
        <v>2</v>
      </c>
      <c r="BA85" s="60">
        <f>IF($D85="Tabular",VLOOKUP($G85&amp;"-"&amp;AS$3&amp;"-"&amp;"1",'Compr. Q. - Online Banking'!$C:$K,9,FALSE()),VLOOKUP($G85&amp;"-"&amp;AS$3&amp;"-"&amp;"1",'Compr. Q. - Online Banking'!$C:$K,8,FALSE()))</f>
        <v>2</v>
      </c>
      <c r="BB85" s="60">
        <f t="shared" si="89"/>
        <v>1</v>
      </c>
      <c r="BC85" s="60">
        <f t="shared" si="90"/>
        <v>1</v>
      </c>
      <c r="BD85" s="60">
        <f t="shared" si="91"/>
        <v>1</v>
      </c>
      <c r="BE85" s="60" t="str">
        <f>VLOOKUP($B85&amp;"-"&amp;$F85,'dataset cleaned'!$A:$BK,$H$2-2+BE$2*3,FALSE())</f>
        <v>Likely</v>
      </c>
      <c r="BF85" s="60"/>
      <c r="BG85" s="60">
        <f>IF(ISNUMBER(SEARCH(IF($D85="Tabular",VLOOKUP($G85&amp;"-"&amp;BE$3&amp;"-"&amp;BG$2,'Compr. Q. - Online Banking'!$C:$I,7,FALSE()),VLOOKUP($G85&amp;"-"&amp;BE$3&amp;"-"&amp;BG$2,'Compr. Q. - Online Banking'!$C:$I,5,FALSE())), BE85)),1,0)</f>
        <v>1</v>
      </c>
      <c r="BH85" s="60">
        <f>IF(ISNUMBER(SEARCH(IF($D85="Tabular",VLOOKUP($G85&amp;"-"&amp;BE$3&amp;"-"&amp;BH$2,'Compr. Q. - Online Banking'!$C:$I,7,FALSE()),VLOOKUP($G85&amp;"-"&amp;BE$3&amp;"-"&amp;BH$2,'Compr. Q. - Online Banking'!$C:$I,5,FALSE())), BE85)),1,0)</f>
        <v>0</v>
      </c>
      <c r="BI85" s="60">
        <f>IF(ISNUMBER(SEARCH(IF($D85="Tabular",VLOOKUP($G85&amp;"-"&amp;BE$3&amp;"-"&amp;BI$2,'Compr. Q. - Online Banking'!$C:$I,7,FALSE()),VLOOKUP($G85&amp;"-"&amp;BE$3&amp;"-"&amp;BI$2,'Compr. Q. - Online Banking'!$C:$I,5,FALSE())), BE85)),1,0)</f>
        <v>0</v>
      </c>
      <c r="BJ85" s="60">
        <f>IF(ISNUMBER(SEARCH(IF($D85="Tabular",VLOOKUP($G85&amp;"-"&amp;BE$3&amp;"-"&amp;BJ$2,'Compr. Q. - Online Banking'!$C:$I,7,FALSE()),VLOOKUP($G85&amp;"-"&amp;BE$3&amp;"-"&amp;BJ$2,'Compr. Q. - Online Banking'!$C:$I,5,FALSE())), BE85)),1,0)</f>
        <v>0</v>
      </c>
      <c r="BK85" s="60">
        <f t="shared" si="92"/>
        <v>1</v>
      </c>
      <c r="BL85" s="60">
        <f t="shared" si="93"/>
        <v>1</v>
      </c>
      <c r="BM85" s="60">
        <f>IF($D85="Tabular",VLOOKUP($G85&amp;"-"&amp;BE$3&amp;"-"&amp;"1",'Compr. Q. - Online Banking'!$C:$K,9,FALSE()),VLOOKUP($G85&amp;"-"&amp;BE$3&amp;"-"&amp;"1",'Compr. Q. - Online Banking'!$C:$K,8,FALSE()))</f>
        <v>1</v>
      </c>
      <c r="BN85" s="60">
        <f t="shared" si="94"/>
        <v>1</v>
      </c>
      <c r="BO85" s="60">
        <f t="shared" si="95"/>
        <v>1</v>
      </c>
      <c r="BP85" s="60">
        <f t="shared" si="96"/>
        <v>1</v>
      </c>
      <c r="BQ85" s="61" t="str">
        <f>VLOOKUP($B85&amp;"-"&amp;$F85,'dataset cleaned'!$A:$BK,$H$2-2+BQ$2*3,FALSE())</f>
        <v>Immature technology,Insufficient resilience,Poor security awareness,Use of web application,Weak malware protection</v>
      </c>
      <c r="BR85" s="60" t="s">
        <v>1147</v>
      </c>
      <c r="BS85" s="60">
        <f>IF(ISNUMBER(SEARCH(IF($D85="Tabular",VLOOKUP($G85&amp;"-"&amp;BQ$3&amp;"-"&amp;BS$2,'Compr. Q. - Online Banking'!$C:$I,7,FALSE()),VLOOKUP($G85&amp;"-"&amp;BQ$3&amp;"-"&amp;BS$2,'Compr. Q. - Online Banking'!$C:$I,5,FALSE())), BQ85)),1,0)</f>
        <v>1</v>
      </c>
      <c r="BT85" s="60">
        <f>IF(ISNUMBER(SEARCH(IF($D85="Tabular",VLOOKUP($G85&amp;"-"&amp;BQ$3&amp;"-"&amp;BT$2,'Compr. Q. - Online Banking'!$C:$I,7,FALSE()),VLOOKUP($G85&amp;"-"&amp;BQ$3&amp;"-"&amp;BT$2,'Compr. Q. - Online Banking'!$C:$I,5,FALSE())), BQ85)),1,0)</f>
        <v>1</v>
      </c>
      <c r="BU85" s="60">
        <f>IF(ISNUMBER(SEARCH(IF($D85="Tabular",VLOOKUP($G85&amp;"-"&amp;BQ$3&amp;"-"&amp;BU$2,'Compr. Q. - Online Banking'!$C:$I,7,FALSE()),VLOOKUP($G85&amp;"-"&amp;BQ$3&amp;"-"&amp;BU$2,'Compr. Q. - Online Banking'!$C:$I,5,FALSE())), BQ85)),1,0)</f>
        <v>1</v>
      </c>
      <c r="BV85" s="60">
        <f>IF(ISNUMBER(SEARCH(IF($D85="Tabular",VLOOKUP($G85&amp;"-"&amp;BQ$3&amp;"-"&amp;BV$2,'Compr. Q. - Online Banking'!$C:$I,7,FALSE()),VLOOKUP($G85&amp;"-"&amp;BQ$3&amp;"-"&amp;BV$2,'Compr. Q. - Online Banking'!$C:$I,5,FALSE())), BQ85)),1,0)</f>
        <v>1</v>
      </c>
      <c r="BW85" s="60">
        <f t="shared" si="97"/>
        <v>4</v>
      </c>
      <c r="BX85" s="60">
        <f t="shared" si="98"/>
        <v>5</v>
      </c>
      <c r="BY85" s="60">
        <f>IF($D85="Tabular",VLOOKUP($G85&amp;"-"&amp;BQ$3&amp;"-"&amp;"1",'Compr. Q. - Online Banking'!$C:$K,9,FALSE()),VLOOKUP($G85&amp;"-"&amp;BQ$3&amp;"-"&amp;"1",'Compr. Q. - Online Banking'!$C:$K,8,FALSE()))</f>
        <v>4</v>
      </c>
      <c r="BZ85" s="60">
        <f t="shared" si="99"/>
        <v>0.8</v>
      </c>
      <c r="CA85" s="60">
        <f t="shared" si="100"/>
        <v>1</v>
      </c>
      <c r="CB85" s="60">
        <f t="shared" si="101"/>
        <v>0.88888888888888895</v>
      </c>
    </row>
    <row r="86" spans="1:80" ht="34" x14ac:dyDescent="0.2">
      <c r="A86" s="60" t="str">
        <f t="shared" si="68"/>
        <v>R_25LblKU5OAQzytr-P1</v>
      </c>
      <c r="B86" s="60" t="s">
        <v>907</v>
      </c>
      <c r="C86" s="60" t="str">
        <f>VLOOKUP($B86,'raw data'!$A:$JI,268,FALSE())</f>
        <v>Tabular-G1</v>
      </c>
      <c r="D86" s="60" t="str">
        <f t="shared" si="69"/>
        <v>Tabular</v>
      </c>
      <c r="E86" s="60" t="str">
        <f t="shared" si="70"/>
        <v>G1</v>
      </c>
      <c r="F86" s="60" t="s">
        <v>534</v>
      </c>
      <c r="G86" s="60" t="str">
        <f t="shared" si="71"/>
        <v>G1</v>
      </c>
      <c r="H86" s="62">
        <f>VLOOKUP($B86&amp;"-"&amp;$F86,'dataset cleaned'!$A:$BK,H$2,FALSE())/60</f>
        <v>12.525416666666667</v>
      </c>
      <c r="I86" s="61" t="str">
        <f>VLOOKUP($B86&amp;"-"&amp;$F86,'dataset cleaned'!$A:$BK,$H$2-2+I$2*3,FALSE())</f>
        <v>Catastrophic,Critical,Insignificant,Minor,Severe</v>
      </c>
      <c r="J86" s="60"/>
      <c r="K86" s="60">
        <f>IF(ISNUMBER(SEARCH(IF($D86="Tabular",VLOOKUP($G86&amp;"-"&amp;I$3&amp;"-"&amp;K$2,'Compr. Q. - Online Banking'!$C:$I,7,FALSE()),VLOOKUP($G86&amp;"-"&amp;I$3&amp;"-"&amp;K$2,'Compr. Q. - Online Banking'!$C:$I,5,FALSE())), I86)),1,0)</f>
        <v>1</v>
      </c>
      <c r="L86" s="60">
        <f>IF(ISNUMBER(SEARCH(IF($D86="Tabular",VLOOKUP($G86&amp;"-"&amp;I$3&amp;"-"&amp;L$2,'Compr. Q. - Online Banking'!$C:$I,7,FALSE()),VLOOKUP($G86&amp;"-"&amp;I$3&amp;"-"&amp;L$2,'Compr. Q. - Online Banking'!$C:$I,5,FALSE())), I86)),1,0)</f>
        <v>0</v>
      </c>
      <c r="M86" s="60">
        <f>IF(ISNUMBER(SEARCH(IF($D86="Tabular",VLOOKUP($G86&amp;"-"&amp;I$3&amp;"-"&amp;M$2,'Compr. Q. - Online Banking'!$C:$I,7,FALSE()),VLOOKUP($G86&amp;"-"&amp;I$3&amp;"-"&amp;M$2,'Compr. Q. - Online Banking'!$C:$I,5,FALSE())), I86)),1,0)</f>
        <v>0</v>
      </c>
      <c r="N86" s="60">
        <f>IF(ISNUMBER(SEARCH(IF($D86="Tabular",VLOOKUP($G86&amp;"-"&amp;I$3&amp;"-"&amp;N$2,'Compr. Q. - Online Banking'!$C:$I,7,FALSE()),VLOOKUP($G86&amp;"-"&amp;I$3&amp;"-"&amp;N$2,'Compr. Q. - Online Banking'!$C:$I,5,FALSE())), I86)),1,0)</f>
        <v>0</v>
      </c>
      <c r="O86" s="60">
        <f t="shared" si="72"/>
        <v>1</v>
      </c>
      <c r="P86" s="60">
        <f t="shared" si="73"/>
        <v>5</v>
      </c>
      <c r="Q86" s="60">
        <f>IF($D86="Tabular",VLOOKUP($G86&amp;"-"&amp;I$3&amp;"-"&amp;"1",'Compr. Q. - Online Banking'!$C:$K,9,FALSE()),VLOOKUP($G86&amp;"-"&amp;I$3&amp;"-"&amp;"1",'Compr. Q. - Online Banking'!$C:$K,8,FALSE()))</f>
        <v>1</v>
      </c>
      <c r="R86" s="60">
        <f t="shared" si="74"/>
        <v>0.2</v>
      </c>
      <c r="S86" s="60">
        <f t="shared" si="75"/>
        <v>1</v>
      </c>
      <c r="T86" s="60">
        <f t="shared" si="76"/>
        <v>0.33333333333333337</v>
      </c>
      <c r="U86" s="60" t="str">
        <f>VLOOKUP($B86&amp;"-"&amp;$F86,'dataset cleaned'!$A:$BK,$H$2-2+U$2*3,FALSE())</f>
        <v>Availability of service,Integrity of account data</v>
      </c>
      <c r="V86" s="60"/>
      <c r="W86" s="60">
        <f>IF(ISNUMBER(SEARCH(IF($D86="Tabular",VLOOKUP($G86&amp;"-"&amp;U$3&amp;"-"&amp;W$2,'Compr. Q. - Online Banking'!$C:$I,7,FALSE()),VLOOKUP($G86&amp;"-"&amp;U$3&amp;"-"&amp;W$2,'Compr. Q. - Online Banking'!$C:$I,5,FALSE())), U86)),1,0)</f>
        <v>1</v>
      </c>
      <c r="X86" s="60">
        <f>IF(ISNUMBER(SEARCH(IF($D86="Tabular",VLOOKUP($G86&amp;"-"&amp;U$3&amp;"-"&amp;X$2,'Compr. Q. - Online Banking'!$C:$I,7,FALSE()),VLOOKUP($G86&amp;"-"&amp;U$3&amp;"-"&amp;X$2,'Compr. Q. - Online Banking'!$C:$I,5,FALSE())), U86)),1,0)</f>
        <v>1</v>
      </c>
      <c r="Y86" s="60">
        <f>IF(ISNUMBER(SEARCH(IF($D86="Tabular",VLOOKUP($G86&amp;"-"&amp;U$3&amp;"-"&amp;Y$2,'Compr. Q. - Online Banking'!$C:$I,7,FALSE()),VLOOKUP($G86&amp;"-"&amp;U$3&amp;"-"&amp;Y$2,'Compr. Q. - Online Banking'!$C:$I,5,FALSE())), U86)),1,0)</f>
        <v>0</v>
      </c>
      <c r="Z86" s="60">
        <f>IF(ISNUMBER(SEARCH(IF($D86="Tabular",VLOOKUP($G86&amp;"-"&amp;U$3&amp;"-"&amp;Z$2,'Compr. Q. - Online Banking'!$C:$I,7,FALSE()),VLOOKUP($G86&amp;"-"&amp;U$3&amp;"-"&amp;Z$2,'Compr. Q. - Online Banking'!$C:$I,5,FALSE())), U86)),1,0)</f>
        <v>0</v>
      </c>
      <c r="AA86" s="60">
        <f t="shared" si="77"/>
        <v>2</v>
      </c>
      <c r="AB86" s="60">
        <f t="shared" si="78"/>
        <v>2</v>
      </c>
      <c r="AC86" s="60">
        <f>IF($D86="Tabular",VLOOKUP($G86&amp;"-"&amp;U$3&amp;"-"&amp;"1",'Compr. Q. - Online Banking'!$C:$K,9,FALSE()),VLOOKUP($G86&amp;"-"&amp;U$3&amp;"-"&amp;"1",'Compr. Q. - Online Banking'!$C:$K,8,FALSE()))</f>
        <v>2</v>
      </c>
      <c r="AD86" s="60">
        <f t="shared" si="79"/>
        <v>1</v>
      </c>
      <c r="AE86" s="60">
        <f t="shared" si="80"/>
        <v>1</v>
      </c>
      <c r="AF86" s="60">
        <f t="shared" si="81"/>
        <v>1</v>
      </c>
      <c r="AG86" s="60" t="str">
        <f>VLOOKUP($B86&amp;"-"&amp;$F86,'dataset cleaned'!$A:$BK,$H$2-2+AG$2*3,FALSE())</f>
        <v>Conduct regular searches for fake apps,Regularly inform customers about security best practices,Strengthen authentication of transaction in web application</v>
      </c>
      <c r="AH86" s="60"/>
      <c r="AI86" s="60">
        <f>IF(ISNUMBER(SEARCH(IF($D86="Tabular",VLOOKUP($G86&amp;"-"&amp;AG$3&amp;"-"&amp;AI$2,'Compr. Q. - Online Banking'!$C:$I,7,FALSE()),VLOOKUP($G86&amp;"-"&amp;AG$3&amp;"-"&amp;AI$2,'Compr. Q. - Online Banking'!$C:$I,5,FALSE())), AG86)),1,0)</f>
        <v>1</v>
      </c>
      <c r="AJ86" s="60">
        <f>IF(ISNUMBER(SEARCH(IF($D86="Tabular",VLOOKUP($G86&amp;"-"&amp;AG$3&amp;"-"&amp;AJ$2,'Compr. Q. - Online Banking'!$C:$I,7,FALSE()),VLOOKUP($G86&amp;"-"&amp;AG$3&amp;"-"&amp;AJ$2,'Compr. Q. - Online Banking'!$C:$I,5,FALSE())), AG86)),1,0)</f>
        <v>1</v>
      </c>
      <c r="AK86" s="60">
        <f>IF(ISNUMBER(SEARCH(IF($D86="Tabular",VLOOKUP($G86&amp;"-"&amp;AG$3&amp;"-"&amp;AK$2,'Compr. Q. - Online Banking'!$C:$I,7,FALSE()),VLOOKUP($G86&amp;"-"&amp;AG$3&amp;"-"&amp;AK$2,'Compr. Q. - Online Banking'!$C:$I,5,FALSE())), AG86)),1,0)</f>
        <v>1</v>
      </c>
      <c r="AL86" s="60">
        <f>IF(ISNUMBER(SEARCH(IF($D86="Tabular",VLOOKUP($G86&amp;"-"&amp;AG$3&amp;"-"&amp;AL$2,'Compr. Q. - Online Banking'!$C:$I,7,FALSE()),VLOOKUP($G86&amp;"-"&amp;AG$3&amp;"-"&amp;AL$2,'Compr. Q. - Online Banking'!$C:$I,5,FALSE())), AG86)),1,0)</f>
        <v>0</v>
      </c>
      <c r="AM86" s="60">
        <f t="shared" si="82"/>
        <v>3</v>
      </c>
      <c r="AN86" s="60">
        <f t="shared" si="83"/>
        <v>3</v>
      </c>
      <c r="AO86" s="60">
        <f>IF($D86="Tabular",VLOOKUP($G86&amp;"-"&amp;AG$3&amp;"-"&amp;"1",'Compr. Q. - Online Banking'!$C:$K,9,FALSE()),VLOOKUP($G86&amp;"-"&amp;AG$3&amp;"-"&amp;"1",'Compr. Q. - Online Banking'!$C:$K,8,FALSE()))</f>
        <v>3</v>
      </c>
      <c r="AP86" s="60">
        <f t="shared" si="84"/>
        <v>1</v>
      </c>
      <c r="AQ86" s="60">
        <f t="shared" si="85"/>
        <v>1</v>
      </c>
      <c r="AR86" s="60">
        <f t="shared" si="86"/>
        <v>1</v>
      </c>
      <c r="AS86" s="60" t="str">
        <f>VLOOKUP($B86&amp;"-"&amp;$F86,'dataset cleaned'!$A:$BK,$H$2-2+AS$2*3,FALSE())</f>
        <v>Severe</v>
      </c>
      <c r="AT86" s="60"/>
      <c r="AU86" s="60">
        <f>IF(ISNUMBER(SEARCH(IF($D86="Tabular",VLOOKUP($G86&amp;"-"&amp;AS$3&amp;"-"&amp;AU$2,'Compr. Q. - Online Banking'!$C:$I,7,FALSE()),VLOOKUP($G86&amp;"-"&amp;AS$3&amp;"-"&amp;AU$2,'Compr. Q. - Online Banking'!$C:$I,5,FALSE())), AS86)),1,0)</f>
        <v>1</v>
      </c>
      <c r="AV86" s="60">
        <f>IF(ISNUMBER(SEARCH(IF($D86="Tabular",VLOOKUP($G86&amp;"-"&amp;AS$3&amp;"-"&amp;AV$2,'Compr. Q. - Online Banking'!$C:$I,7,FALSE()),VLOOKUP($G86&amp;"-"&amp;AS$3&amp;"-"&amp;AV$2,'Compr. Q. - Online Banking'!$C:$I,5,FALSE())), AS86)),1,0)</f>
        <v>0</v>
      </c>
      <c r="AW86" s="60">
        <f>IF(ISNUMBER(SEARCH(IF($D86="Tabular",VLOOKUP($G86&amp;"-"&amp;AS$3&amp;"-"&amp;AW$2,'Compr. Q. - Online Banking'!$C:$I,7,FALSE()),VLOOKUP($G86&amp;"-"&amp;AS$3&amp;"-"&amp;AW$2,'Compr. Q. - Online Banking'!$C:$I,5,FALSE())), AS86)),1,0)</f>
        <v>0</v>
      </c>
      <c r="AX86" s="60">
        <f>IF(ISNUMBER(SEARCH(IF($D86="Tabular",VLOOKUP($G86&amp;"-"&amp;AS$3&amp;"-"&amp;AX$2,'Compr. Q. - Online Banking'!$C:$I,7,FALSE()),VLOOKUP($G86&amp;"-"&amp;AS$3&amp;"-"&amp;AX$2,'Compr. Q. - Online Banking'!$C:$I,5,FALSE())), AS86)),1,0)</f>
        <v>0</v>
      </c>
      <c r="AY86" s="60">
        <f t="shared" si="87"/>
        <v>1</v>
      </c>
      <c r="AZ86" s="60">
        <f t="shared" si="88"/>
        <v>1</v>
      </c>
      <c r="BA86" s="60">
        <f>IF($D86="Tabular",VLOOKUP($G86&amp;"-"&amp;AS$3&amp;"-"&amp;"1",'Compr. Q. - Online Banking'!$C:$K,9,FALSE()),VLOOKUP($G86&amp;"-"&amp;AS$3&amp;"-"&amp;"1",'Compr. Q. - Online Banking'!$C:$K,8,FALSE()))</f>
        <v>1</v>
      </c>
      <c r="BB86" s="60">
        <f t="shared" si="89"/>
        <v>1</v>
      </c>
      <c r="BC86" s="60">
        <f t="shared" si="90"/>
        <v>1</v>
      </c>
      <c r="BD86" s="60">
        <f t="shared" si="91"/>
        <v>1</v>
      </c>
      <c r="BE86" s="61" t="str">
        <f>VLOOKUP($B86&amp;"-"&amp;$F86,'dataset cleaned'!$A:$BK,$H$2-2+BE$2*3,FALSE())</f>
        <v>Online banking service goes down,Unauthorized access to customer account via web application</v>
      </c>
      <c r="BF86" s="61" t="s">
        <v>1144</v>
      </c>
      <c r="BG86" s="60">
        <f>IF(ISNUMBER(SEARCH(IF($D86="Tabular",VLOOKUP($G86&amp;"-"&amp;BE$3&amp;"-"&amp;BG$2,'Compr. Q. - Online Banking'!$C:$I,7,FALSE()),VLOOKUP($G86&amp;"-"&amp;BE$3&amp;"-"&amp;BG$2,'Compr. Q. - Online Banking'!$C:$I,5,FALSE())), BE86)),1,0)</f>
        <v>0</v>
      </c>
      <c r="BH86" s="60">
        <f>IF(ISNUMBER(SEARCH(IF($D86="Tabular",VLOOKUP($G86&amp;"-"&amp;BE$3&amp;"-"&amp;BH$2,'Compr. Q. - Online Banking'!$C:$I,7,FALSE()),VLOOKUP($G86&amp;"-"&amp;BE$3&amp;"-"&amp;BH$2,'Compr. Q. - Online Banking'!$C:$I,5,FALSE())), BE86)),1,0)</f>
        <v>1</v>
      </c>
      <c r="BI86" s="60">
        <f>IF(ISNUMBER(SEARCH(IF($D86="Tabular",VLOOKUP($G86&amp;"-"&amp;BE$3&amp;"-"&amp;BI$2,'Compr. Q. - Online Banking'!$C:$I,7,FALSE()),VLOOKUP($G86&amp;"-"&amp;BE$3&amp;"-"&amp;BI$2,'Compr. Q. - Online Banking'!$C:$I,5,FALSE())), BE86)),1,0)</f>
        <v>0</v>
      </c>
      <c r="BJ86" s="60">
        <f>IF(ISNUMBER(SEARCH(IF($D86="Tabular",VLOOKUP($G86&amp;"-"&amp;BE$3&amp;"-"&amp;BJ$2,'Compr. Q. - Online Banking'!$C:$I,7,FALSE()),VLOOKUP($G86&amp;"-"&amp;BE$3&amp;"-"&amp;BJ$2,'Compr. Q. - Online Banking'!$C:$I,5,FALSE())), BE86)),1,0)</f>
        <v>0</v>
      </c>
      <c r="BK86" s="60">
        <f t="shared" si="92"/>
        <v>1</v>
      </c>
      <c r="BL86" s="60">
        <f t="shared" si="93"/>
        <v>2</v>
      </c>
      <c r="BM86" s="60">
        <f>IF($D86="Tabular",VLOOKUP($G86&amp;"-"&amp;BE$3&amp;"-"&amp;"1",'Compr. Q. - Online Banking'!$C:$K,9,FALSE()),VLOOKUP($G86&amp;"-"&amp;BE$3&amp;"-"&amp;"1",'Compr. Q. - Online Banking'!$C:$K,8,FALSE()))</f>
        <v>2</v>
      </c>
      <c r="BN86" s="60">
        <f t="shared" si="94"/>
        <v>0.5</v>
      </c>
      <c r="BO86" s="60">
        <f t="shared" si="95"/>
        <v>0.5</v>
      </c>
      <c r="BP86" s="60">
        <f t="shared" si="96"/>
        <v>0.5</v>
      </c>
      <c r="BQ86" s="61" t="str">
        <f>VLOOKUP($B86&amp;"-"&amp;$F86,'dataset cleaned'!$A:$BK,$H$2-2+BQ$2*3,FALSE())</f>
        <v>Minor</v>
      </c>
      <c r="BR86" s="60"/>
      <c r="BS86" s="60">
        <f>IF(ISNUMBER(SEARCH(IF($D86="Tabular",VLOOKUP($G86&amp;"-"&amp;BQ$3&amp;"-"&amp;BS$2,'Compr. Q. - Online Banking'!$C:$I,7,FALSE()),VLOOKUP($G86&amp;"-"&amp;BQ$3&amp;"-"&amp;BS$2,'Compr. Q. - Online Banking'!$C:$I,5,FALSE())), BQ86)),1,0)</f>
        <v>1</v>
      </c>
      <c r="BT86" s="60">
        <f>IF(ISNUMBER(SEARCH(IF($D86="Tabular",VLOOKUP($G86&amp;"-"&amp;BQ$3&amp;"-"&amp;BT$2,'Compr. Q. - Online Banking'!$C:$I,7,FALSE()),VLOOKUP($G86&amp;"-"&amp;BQ$3&amp;"-"&amp;BT$2,'Compr. Q. - Online Banking'!$C:$I,5,FALSE())), BQ86)),1,0)</f>
        <v>0</v>
      </c>
      <c r="BU86" s="60">
        <f>IF(ISNUMBER(SEARCH(IF($D86="Tabular",VLOOKUP($G86&amp;"-"&amp;BQ$3&amp;"-"&amp;BU$2,'Compr. Q. - Online Banking'!$C:$I,7,FALSE()),VLOOKUP($G86&amp;"-"&amp;BQ$3&amp;"-"&amp;BU$2,'Compr. Q. - Online Banking'!$C:$I,5,FALSE())), BQ86)),1,0)</f>
        <v>0</v>
      </c>
      <c r="BV86" s="60">
        <f>IF(ISNUMBER(SEARCH(IF($D86="Tabular",VLOOKUP($G86&amp;"-"&amp;BQ$3&amp;"-"&amp;BV$2,'Compr. Q. - Online Banking'!$C:$I,7,FALSE()),VLOOKUP($G86&amp;"-"&amp;BQ$3&amp;"-"&amp;BV$2,'Compr. Q. - Online Banking'!$C:$I,5,FALSE())), BQ86)),1,0)</f>
        <v>0</v>
      </c>
      <c r="BW86" s="60">
        <f t="shared" si="97"/>
        <v>1</v>
      </c>
      <c r="BX86" s="60">
        <f t="shared" si="98"/>
        <v>1</v>
      </c>
      <c r="BY86" s="60">
        <f>IF($D86="Tabular",VLOOKUP($G86&amp;"-"&amp;BQ$3&amp;"-"&amp;"1",'Compr. Q. - Online Banking'!$C:$K,9,FALSE()),VLOOKUP($G86&amp;"-"&amp;BQ$3&amp;"-"&amp;"1",'Compr. Q. - Online Banking'!$C:$K,8,FALSE()))</f>
        <v>1</v>
      </c>
      <c r="BZ86" s="60">
        <f t="shared" si="99"/>
        <v>1</v>
      </c>
      <c r="CA86" s="60">
        <f t="shared" si="100"/>
        <v>1</v>
      </c>
      <c r="CB86" s="60">
        <f t="shared" si="101"/>
        <v>1</v>
      </c>
    </row>
    <row r="87" spans="1:80" ht="51" x14ac:dyDescent="0.2">
      <c r="A87" s="60" t="str">
        <f t="shared" si="68"/>
        <v>R_Rz92RbrwLoYRKA9-P1</v>
      </c>
      <c r="B87" s="60" t="s">
        <v>988</v>
      </c>
      <c r="C87" s="60" t="str">
        <f>VLOOKUP($B87,'raw data'!$A:$JI,268,FALSE())</f>
        <v>CORAS-G2</v>
      </c>
      <c r="D87" s="60" t="str">
        <f t="shared" si="69"/>
        <v>CORAS</v>
      </c>
      <c r="E87" s="60" t="str">
        <f t="shared" si="70"/>
        <v>G2</v>
      </c>
      <c r="F87" s="60" t="s">
        <v>534</v>
      </c>
      <c r="G87" s="60" t="str">
        <f t="shared" si="71"/>
        <v>G2</v>
      </c>
      <c r="H87" s="62">
        <f>VLOOKUP($B87&amp;"-"&amp;$F87,'dataset cleaned'!$A:$BK,H$2,FALSE())/60</f>
        <v>9.2687833333333334</v>
      </c>
      <c r="I87" s="61" t="str">
        <f>VLOOKUP($B87&amp;"-"&amp;$F87,'dataset cleaned'!$A:$BK,$H$2-2+I$2*3,FALSE())</f>
        <v>Lack of mechanisms for authentication of app,Weak malware protection</v>
      </c>
      <c r="J87" s="60"/>
      <c r="K87" s="60">
        <f>IF(ISNUMBER(SEARCH(IF($D87="Tabular",VLOOKUP($G87&amp;"-"&amp;I$3&amp;"-"&amp;K$2,'Compr. Q. - Online Banking'!$C:$I,7,FALSE()),VLOOKUP($G87&amp;"-"&amp;I$3&amp;"-"&amp;K$2,'Compr. Q. - Online Banking'!$C:$I,5,FALSE())), I87)),1,0)</f>
        <v>1</v>
      </c>
      <c r="L87" s="60">
        <f>IF(ISNUMBER(SEARCH(IF($D87="Tabular",VLOOKUP($G87&amp;"-"&amp;I$3&amp;"-"&amp;L$2,'Compr. Q. - Online Banking'!$C:$I,7,FALSE()),VLOOKUP($G87&amp;"-"&amp;I$3&amp;"-"&amp;L$2,'Compr. Q. - Online Banking'!$C:$I,5,FALSE())), I87)),1,0)</f>
        <v>1</v>
      </c>
      <c r="M87" s="60">
        <f>IF(ISNUMBER(SEARCH(IF($D87="Tabular",VLOOKUP($G87&amp;"-"&amp;I$3&amp;"-"&amp;M$2,'Compr. Q. - Online Banking'!$C:$I,7,FALSE()),VLOOKUP($G87&amp;"-"&amp;I$3&amp;"-"&amp;M$2,'Compr. Q. - Online Banking'!$C:$I,5,FALSE())), I87)),1,0)</f>
        <v>0</v>
      </c>
      <c r="N87" s="60">
        <f>IF(ISNUMBER(SEARCH(IF($D87="Tabular",VLOOKUP($G87&amp;"-"&amp;I$3&amp;"-"&amp;N$2,'Compr. Q. - Online Banking'!$C:$I,7,FALSE()),VLOOKUP($G87&amp;"-"&amp;I$3&amp;"-"&amp;N$2,'Compr. Q. - Online Banking'!$C:$I,5,FALSE())), I87)),1,0)</f>
        <v>0</v>
      </c>
      <c r="O87" s="60">
        <f t="shared" si="72"/>
        <v>2</v>
      </c>
      <c r="P87" s="60">
        <f t="shared" si="73"/>
        <v>2</v>
      </c>
      <c r="Q87" s="60">
        <f>IF($D87="Tabular",VLOOKUP($G87&amp;"-"&amp;I$3&amp;"-"&amp;"1",'Compr. Q. - Online Banking'!$C:$K,9,FALSE()),VLOOKUP($G87&amp;"-"&amp;I$3&amp;"-"&amp;"1",'Compr. Q. - Online Banking'!$C:$K,8,FALSE()))</f>
        <v>2</v>
      </c>
      <c r="R87" s="60">
        <f t="shared" si="74"/>
        <v>1</v>
      </c>
      <c r="S87" s="60">
        <f t="shared" si="75"/>
        <v>1</v>
      </c>
      <c r="T87" s="60">
        <f t="shared" si="76"/>
        <v>1</v>
      </c>
      <c r="U87" s="61" t="str">
        <f>VLOOKUP($B87&amp;"-"&amp;$F87,'dataset cleaned'!$A:$BK,$H$2-2+U$2*3,FALSE())</f>
        <v>Confidentiality of customer data,User authenticity</v>
      </c>
      <c r="V87" s="60" t="s">
        <v>1133</v>
      </c>
      <c r="W87" s="60">
        <f>IF(ISNUMBER(SEARCH(IF($D87="Tabular",VLOOKUP($G87&amp;"-"&amp;U$3&amp;"-"&amp;W$2,'Compr. Q. - Online Banking'!$C:$I,7,FALSE()),VLOOKUP($G87&amp;"-"&amp;U$3&amp;"-"&amp;W$2,'Compr. Q. - Online Banking'!$C:$I,5,FALSE())), U87)),1,0)</f>
        <v>0</v>
      </c>
      <c r="X87" s="60">
        <f>IF(ISNUMBER(SEARCH(IF($D87="Tabular",VLOOKUP($G87&amp;"-"&amp;U$3&amp;"-"&amp;X$2,'Compr. Q. - Online Banking'!$C:$I,7,FALSE()),VLOOKUP($G87&amp;"-"&amp;U$3&amp;"-"&amp;X$2,'Compr. Q. - Online Banking'!$C:$I,5,FALSE())), U87)),1,0)</f>
        <v>0</v>
      </c>
      <c r="Y87" s="60">
        <f>IF(ISNUMBER(SEARCH(IF($D87="Tabular",VLOOKUP($G87&amp;"-"&amp;U$3&amp;"-"&amp;Y$2,'Compr. Q. - Online Banking'!$C:$I,7,FALSE()),VLOOKUP($G87&amp;"-"&amp;U$3&amp;"-"&amp;Y$2,'Compr. Q. - Online Banking'!$C:$I,5,FALSE())), U87)),1,0)</f>
        <v>0</v>
      </c>
      <c r="Z87" s="60">
        <f>IF(ISNUMBER(SEARCH(IF($D87="Tabular",VLOOKUP($G87&amp;"-"&amp;U$3&amp;"-"&amp;Z$2,'Compr. Q. - Online Banking'!$C:$I,7,FALSE()),VLOOKUP($G87&amp;"-"&amp;U$3&amp;"-"&amp;Z$2,'Compr. Q. - Online Banking'!$C:$I,5,FALSE())), U87)),1,0)</f>
        <v>0</v>
      </c>
      <c r="AA87" s="60">
        <f t="shared" si="77"/>
        <v>0</v>
      </c>
      <c r="AB87" s="60">
        <f t="shared" si="78"/>
        <v>2</v>
      </c>
      <c r="AC87" s="60">
        <f>IF($D87="Tabular",VLOOKUP($G87&amp;"-"&amp;U$3&amp;"-"&amp;"1",'Compr. Q. - Online Banking'!$C:$K,9,FALSE()),VLOOKUP($G87&amp;"-"&amp;U$3&amp;"-"&amp;"1",'Compr. Q. - Online Banking'!$C:$K,8,FALSE()))</f>
        <v>3</v>
      </c>
      <c r="AD87" s="60">
        <f t="shared" si="79"/>
        <v>0</v>
      </c>
      <c r="AE87" s="60">
        <f t="shared" si="80"/>
        <v>0</v>
      </c>
      <c r="AF87" s="60">
        <f t="shared" si="81"/>
        <v>0</v>
      </c>
      <c r="AG87" s="61" t="str">
        <f>VLOOKUP($B87&amp;"-"&amp;$F87,'dataset cleaned'!$A:$BK,$H$2-2+AG$2*3,FALSE())</f>
        <v>Fake banking app offered on application store,Keylogger installed on computer,Sniffing of customer credentials,Spear-phishing attack on customers</v>
      </c>
      <c r="AH87" s="60"/>
      <c r="AI87" s="60">
        <f>IF(ISNUMBER(SEARCH(IF($D87="Tabular",VLOOKUP($G87&amp;"-"&amp;AG$3&amp;"-"&amp;AI$2,'Compr. Q. - Online Banking'!$C:$I,7,FALSE()),VLOOKUP($G87&amp;"-"&amp;AG$3&amp;"-"&amp;AI$2,'Compr. Q. - Online Banking'!$C:$I,5,FALSE())), AG87)),1,0)</f>
        <v>1</v>
      </c>
      <c r="AJ87" s="60">
        <f>IF(ISNUMBER(SEARCH(IF($D87="Tabular",VLOOKUP($G87&amp;"-"&amp;AG$3&amp;"-"&amp;AJ$2,'Compr. Q. - Online Banking'!$C:$I,7,FALSE()),VLOOKUP($G87&amp;"-"&amp;AG$3&amp;"-"&amp;AJ$2,'Compr. Q. - Online Banking'!$C:$I,5,FALSE())), AG87)),1,0)</f>
        <v>1</v>
      </c>
      <c r="AK87" s="60">
        <f>IF(ISNUMBER(SEARCH(IF($D87="Tabular",VLOOKUP($G87&amp;"-"&amp;AG$3&amp;"-"&amp;AK$2,'Compr. Q. - Online Banking'!$C:$I,7,FALSE()),VLOOKUP($G87&amp;"-"&amp;AG$3&amp;"-"&amp;AK$2,'Compr. Q. - Online Banking'!$C:$I,5,FALSE())), AG87)),1,0)</f>
        <v>1</v>
      </c>
      <c r="AL87" s="60">
        <f>IF(ISNUMBER(SEARCH(IF($D87="Tabular",VLOOKUP($G87&amp;"-"&amp;AG$3&amp;"-"&amp;AL$2,'Compr. Q. - Online Banking'!$C:$I,7,FALSE()),VLOOKUP($G87&amp;"-"&amp;AG$3&amp;"-"&amp;AL$2,'Compr. Q. - Online Banking'!$C:$I,5,FALSE())), AG87)),1,0)</f>
        <v>1</v>
      </c>
      <c r="AM87" s="60">
        <f t="shared" si="82"/>
        <v>4</v>
      </c>
      <c r="AN87" s="60">
        <f t="shared" si="83"/>
        <v>4</v>
      </c>
      <c r="AO87" s="60">
        <f>IF($D87="Tabular",VLOOKUP($G87&amp;"-"&amp;AG$3&amp;"-"&amp;"1",'Compr. Q. - Online Banking'!$C:$K,9,FALSE()),VLOOKUP($G87&amp;"-"&amp;AG$3&amp;"-"&amp;"1",'Compr. Q. - Online Banking'!$C:$K,8,FALSE()))</f>
        <v>4</v>
      </c>
      <c r="AP87" s="60">
        <f t="shared" si="84"/>
        <v>1</v>
      </c>
      <c r="AQ87" s="60">
        <f t="shared" si="85"/>
        <v>1</v>
      </c>
      <c r="AR87" s="60">
        <f t="shared" si="86"/>
        <v>1</v>
      </c>
      <c r="AS87" s="61" t="str">
        <f>VLOOKUP($B87&amp;"-"&amp;$F87,'dataset cleaned'!$A:$BK,$H$2-2+AS$2*3,FALSE())</f>
        <v>Cyber criminal,Hacker</v>
      </c>
      <c r="AT87" s="60"/>
      <c r="AU87" s="60">
        <f>IF(ISNUMBER(SEARCH(IF($D87="Tabular",VLOOKUP($G87&amp;"-"&amp;AS$3&amp;"-"&amp;AU$2,'Compr. Q. - Online Banking'!$C:$I,7,FALSE()),VLOOKUP($G87&amp;"-"&amp;AS$3&amp;"-"&amp;AU$2,'Compr. Q. - Online Banking'!$C:$I,5,FALSE())), AS87)),1,0)</f>
        <v>1</v>
      </c>
      <c r="AV87" s="60">
        <f>IF(ISNUMBER(SEARCH(IF($D87="Tabular",VLOOKUP($G87&amp;"-"&amp;AS$3&amp;"-"&amp;AV$2,'Compr. Q. - Online Banking'!$C:$I,7,FALSE()),VLOOKUP($G87&amp;"-"&amp;AS$3&amp;"-"&amp;AV$2,'Compr. Q. - Online Banking'!$C:$I,5,FALSE())), AS87)),1,0)</f>
        <v>1</v>
      </c>
      <c r="AW87" s="60">
        <f>IF(ISNUMBER(SEARCH(IF($D87="Tabular",VLOOKUP($G87&amp;"-"&amp;AS$3&amp;"-"&amp;AW$2,'Compr. Q. - Online Banking'!$C:$I,7,FALSE()),VLOOKUP($G87&amp;"-"&amp;AS$3&amp;"-"&amp;AW$2,'Compr. Q. - Online Banking'!$C:$I,5,FALSE())), AS87)),1,0)</f>
        <v>0</v>
      </c>
      <c r="AX87" s="60">
        <f>IF(ISNUMBER(SEARCH(IF($D87="Tabular",VLOOKUP($G87&amp;"-"&amp;AS$3&amp;"-"&amp;AX$2,'Compr. Q. - Online Banking'!$C:$I,7,FALSE()),VLOOKUP($G87&amp;"-"&amp;AS$3&amp;"-"&amp;AX$2,'Compr. Q. - Online Banking'!$C:$I,5,FALSE())), AS87)),1,0)</f>
        <v>0</v>
      </c>
      <c r="AY87" s="60">
        <f t="shared" si="87"/>
        <v>2</v>
      </c>
      <c r="AZ87" s="60">
        <f t="shared" si="88"/>
        <v>2</v>
      </c>
      <c r="BA87" s="60">
        <f>IF($D87="Tabular",VLOOKUP($G87&amp;"-"&amp;AS$3&amp;"-"&amp;"1",'Compr. Q. - Online Banking'!$C:$K,9,FALSE()),VLOOKUP($G87&amp;"-"&amp;AS$3&amp;"-"&amp;"1",'Compr. Q. - Online Banking'!$C:$K,8,FALSE()))</f>
        <v>2</v>
      </c>
      <c r="BB87" s="60">
        <f t="shared" si="89"/>
        <v>1</v>
      </c>
      <c r="BC87" s="60">
        <f t="shared" si="90"/>
        <v>1</v>
      </c>
      <c r="BD87" s="60">
        <f t="shared" si="91"/>
        <v>1</v>
      </c>
      <c r="BE87" s="60" t="str">
        <f>VLOOKUP($B87&amp;"-"&amp;$F87,'dataset cleaned'!$A:$BK,$H$2-2+BE$2*3,FALSE())</f>
        <v>Likely</v>
      </c>
      <c r="BF87" s="60"/>
      <c r="BG87" s="60">
        <f>IF(ISNUMBER(SEARCH(IF($D87="Tabular",VLOOKUP($G87&amp;"-"&amp;BE$3&amp;"-"&amp;BG$2,'Compr. Q. - Online Banking'!$C:$I,7,FALSE()),VLOOKUP($G87&amp;"-"&amp;BE$3&amp;"-"&amp;BG$2,'Compr. Q. - Online Banking'!$C:$I,5,FALSE())), BE87)),1,0)</f>
        <v>1</v>
      </c>
      <c r="BH87" s="60">
        <f>IF(ISNUMBER(SEARCH(IF($D87="Tabular",VLOOKUP($G87&amp;"-"&amp;BE$3&amp;"-"&amp;BH$2,'Compr. Q. - Online Banking'!$C:$I,7,FALSE()),VLOOKUP($G87&amp;"-"&amp;BE$3&amp;"-"&amp;BH$2,'Compr. Q. - Online Banking'!$C:$I,5,FALSE())), BE87)),1,0)</f>
        <v>0</v>
      </c>
      <c r="BI87" s="60">
        <f>IF(ISNUMBER(SEARCH(IF($D87="Tabular",VLOOKUP($G87&amp;"-"&amp;BE$3&amp;"-"&amp;BI$2,'Compr. Q. - Online Banking'!$C:$I,7,FALSE()),VLOOKUP($G87&amp;"-"&amp;BE$3&amp;"-"&amp;BI$2,'Compr. Q. - Online Banking'!$C:$I,5,FALSE())), BE87)),1,0)</f>
        <v>0</v>
      </c>
      <c r="BJ87" s="60">
        <f>IF(ISNUMBER(SEARCH(IF($D87="Tabular",VLOOKUP($G87&amp;"-"&amp;BE$3&amp;"-"&amp;BJ$2,'Compr. Q. - Online Banking'!$C:$I,7,FALSE()),VLOOKUP($G87&amp;"-"&amp;BE$3&amp;"-"&amp;BJ$2,'Compr. Q. - Online Banking'!$C:$I,5,FALSE())), BE87)),1,0)</f>
        <v>0</v>
      </c>
      <c r="BK87" s="60">
        <f t="shared" si="92"/>
        <v>1</v>
      </c>
      <c r="BL87" s="60">
        <f t="shared" si="93"/>
        <v>1</v>
      </c>
      <c r="BM87" s="60">
        <f>IF($D87="Tabular",VLOOKUP($G87&amp;"-"&amp;BE$3&amp;"-"&amp;"1",'Compr. Q. - Online Banking'!$C:$K,9,FALSE()),VLOOKUP($G87&amp;"-"&amp;BE$3&amp;"-"&amp;"1",'Compr. Q. - Online Banking'!$C:$K,8,FALSE()))</f>
        <v>1</v>
      </c>
      <c r="BN87" s="60">
        <f t="shared" si="94"/>
        <v>1</v>
      </c>
      <c r="BO87" s="60">
        <f t="shared" si="95"/>
        <v>1</v>
      </c>
      <c r="BP87" s="60">
        <f t="shared" si="96"/>
        <v>1</v>
      </c>
      <c r="BQ87" s="61" t="str">
        <f>VLOOKUP($B87&amp;"-"&amp;$F87,'dataset cleaned'!$A:$BK,$H$2-2+BQ$2*3,FALSE())</f>
        <v>Insufficient resilience,Poor security awareness,Use of web application,Weak malware protection</v>
      </c>
      <c r="BR87" s="60"/>
      <c r="BS87" s="60">
        <f>IF(ISNUMBER(SEARCH(IF($D87="Tabular",VLOOKUP($G87&amp;"-"&amp;BQ$3&amp;"-"&amp;BS$2,'Compr. Q. - Online Banking'!$C:$I,7,FALSE()),VLOOKUP($G87&amp;"-"&amp;BQ$3&amp;"-"&amp;BS$2,'Compr. Q. - Online Banking'!$C:$I,5,FALSE())), BQ87)),1,0)</f>
        <v>1</v>
      </c>
      <c r="BT87" s="60">
        <f>IF(ISNUMBER(SEARCH(IF($D87="Tabular",VLOOKUP($G87&amp;"-"&amp;BQ$3&amp;"-"&amp;BT$2,'Compr. Q. - Online Banking'!$C:$I,7,FALSE()),VLOOKUP($G87&amp;"-"&amp;BQ$3&amp;"-"&amp;BT$2,'Compr. Q. - Online Banking'!$C:$I,5,FALSE())), BQ87)),1,0)</f>
        <v>1</v>
      </c>
      <c r="BU87" s="60">
        <f>IF(ISNUMBER(SEARCH(IF($D87="Tabular",VLOOKUP($G87&amp;"-"&amp;BQ$3&amp;"-"&amp;BU$2,'Compr. Q. - Online Banking'!$C:$I,7,FALSE()),VLOOKUP($G87&amp;"-"&amp;BQ$3&amp;"-"&amp;BU$2,'Compr. Q. - Online Banking'!$C:$I,5,FALSE())), BQ87)),1,0)</f>
        <v>1</v>
      </c>
      <c r="BV87" s="60">
        <f>IF(ISNUMBER(SEARCH(IF($D87="Tabular",VLOOKUP($G87&amp;"-"&amp;BQ$3&amp;"-"&amp;BV$2,'Compr. Q. - Online Banking'!$C:$I,7,FALSE()),VLOOKUP($G87&amp;"-"&amp;BQ$3&amp;"-"&amp;BV$2,'Compr. Q. - Online Banking'!$C:$I,5,FALSE())), BQ87)),1,0)</f>
        <v>1</v>
      </c>
      <c r="BW87" s="60">
        <f t="shared" si="97"/>
        <v>4</v>
      </c>
      <c r="BX87" s="60">
        <f t="shared" si="98"/>
        <v>4</v>
      </c>
      <c r="BY87" s="60">
        <f>IF($D87="Tabular",VLOOKUP($G87&amp;"-"&amp;BQ$3&amp;"-"&amp;"1",'Compr. Q. - Online Banking'!$C:$K,9,FALSE()),VLOOKUP($G87&amp;"-"&amp;BQ$3&amp;"-"&amp;"1",'Compr. Q. - Online Banking'!$C:$K,8,FALSE()))</f>
        <v>4</v>
      </c>
      <c r="BZ87" s="60">
        <f t="shared" si="99"/>
        <v>1</v>
      </c>
      <c r="CA87" s="60">
        <f t="shared" si="100"/>
        <v>1</v>
      </c>
      <c r="CB87" s="60">
        <f t="shared" si="101"/>
        <v>1</v>
      </c>
    </row>
    <row r="88" spans="1:80" ht="51" x14ac:dyDescent="0.2">
      <c r="A88" s="60" t="str">
        <f t="shared" si="68"/>
        <v>R_2dEXseH6bzYEmSN-P1</v>
      </c>
      <c r="B88" s="60" t="s">
        <v>1065</v>
      </c>
      <c r="C88" s="60" t="str">
        <f>VLOOKUP($B88,'raw data'!$A:$JI,268,FALSE())</f>
        <v>UML-G2</v>
      </c>
      <c r="D88" s="60" t="str">
        <f t="shared" si="69"/>
        <v>UML</v>
      </c>
      <c r="E88" s="60" t="str">
        <f t="shared" si="70"/>
        <v>G2</v>
      </c>
      <c r="F88" s="60" t="s">
        <v>534</v>
      </c>
      <c r="G88" s="60" t="str">
        <f t="shared" si="71"/>
        <v>G2</v>
      </c>
      <c r="H88" s="62">
        <f>VLOOKUP($B88&amp;"-"&amp;$F88,'dataset cleaned'!$A:$BK,H$2,FALSE())/60</f>
        <v>13.183366666666666</v>
      </c>
      <c r="I88" s="61" t="str">
        <f>VLOOKUP($B88&amp;"-"&amp;$F88,'dataset cleaned'!$A:$BK,$H$2-2+I$2*3,FALSE())</f>
        <v>Lack of mechanisms for authentication of app,Weak malware protection</v>
      </c>
      <c r="J88" s="60"/>
      <c r="K88" s="60">
        <f>IF(ISNUMBER(SEARCH(IF($D88="Tabular",VLOOKUP($G88&amp;"-"&amp;I$3&amp;"-"&amp;K$2,'Compr. Q. - Online Banking'!$C:$I,7,FALSE()),VLOOKUP($G88&amp;"-"&amp;I$3&amp;"-"&amp;K$2,'Compr. Q. - Online Banking'!$C:$I,5,FALSE())), I88)),1,0)</f>
        <v>1</v>
      </c>
      <c r="L88" s="60">
        <f>IF(ISNUMBER(SEARCH(IF($D88="Tabular",VLOOKUP($G88&amp;"-"&amp;I$3&amp;"-"&amp;L$2,'Compr. Q. - Online Banking'!$C:$I,7,FALSE()),VLOOKUP($G88&amp;"-"&amp;I$3&amp;"-"&amp;L$2,'Compr. Q. - Online Banking'!$C:$I,5,FALSE())), I88)),1,0)</f>
        <v>1</v>
      </c>
      <c r="M88" s="60">
        <f>IF(ISNUMBER(SEARCH(IF($D88="Tabular",VLOOKUP($G88&amp;"-"&amp;I$3&amp;"-"&amp;M$2,'Compr. Q. - Online Banking'!$C:$I,7,FALSE()),VLOOKUP($G88&amp;"-"&amp;I$3&amp;"-"&amp;M$2,'Compr. Q. - Online Banking'!$C:$I,5,FALSE())), I88)),1,0)</f>
        <v>0</v>
      </c>
      <c r="N88" s="60">
        <f>IF(ISNUMBER(SEARCH(IF($D88="Tabular",VLOOKUP($G88&amp;"-"&amp;I$3&amp;"-"&amp;N$2,'Compr. Q. - Online Banking'!$C:$I,7,FALSE()),VLOOKUP($G88&amp;"-"&amp;I$3&amp;"-"&amp;N$2,'Compr. Q. - Online Banking'!$C:$I,5,FALSE())), I88)),1,0)</f>
        <v>0</v>
      </c>
      <c r="O88" s="60">
        <f t="shared" si="72"/>
        <v>2</v>
      </c>
      <c r="P88" s="60">
        <f t="shared" si="73"/>
        <v>2</v>
      </c>
      <c r="Q88" s="60">
        <f>IF($D88="Tabular",VLOOKUP($G88&amp;"-"&amp;I$3&amp;"-"&amp;"1",'Compr. Q. - Online Banking'!$C:$K,9,FALSE()),VLOOKUP($G88&amp;"-"&amp;I$3&amp;"-"&amp;"1",'Compr. Q. - Online Banking'!$C:$K,8,FALSE()))</f>
        <v>2</v>
      </c>
      <c r="R88" s="60">
        <f t="shared" si="74"/>
        <v>1</v>
      </c>
      <c r="S88" s="60">
        <f t="shared" si="75"/>
        <v>1</v>
      </c>
      <c r="T88" s="60">
        <f t="shared" si="76"/>
        <v>1</v>
      </c>
      <c r="U88" s="61" t="str">
        <f>VLOOKUP($B88&amp;"-"&amp;$F88,'dataset cleaned'!$A:$BK,$H$2-2+U$2*3,FALSE())</f>
        <v>Confidentiality of customer data,Integrity of account data,User authenticity</v>
      </c>
      <c r="V88" s="60" t="s">
        <v>1133</v>
      </c>
      <c r="W88" s="60">
        <f>IF(ISNUMBER(SEARCH(IF($D88="Tabular",VLOOKUP($G88&amp;"-"&amp;U$3&amp;"-"&amp;W$2,'Compr. Q. - Online Banking'!$C:$I,7,FALSE()),VLOOKUP($G88&amp;"-"&amp;U$3&amp;"-"&amp;W$2,'Compr. Q. - Online Banking'!$C:$I,5,FALSE())), U88)),1,0)</f>
        <v>0</v>
      </c>
      <c r="X88" s="60">
        <f>IF(ISNUMBER(SEARCH(IF($D88="Tabular",VLOOKUP($G88&amp;"-"&amp;U$3&amp;"-"&amp;X$2,'Compr. Q. - Online Banking'!$C:$I,7,FALSE()),VLOOKUP($G88&amp;"-"&amp;U$3&amp;"-"&amp;X$2,'Compr. Q. - Online Banking'!$C:$I,5,FALSE())), U88)),1,0)</f>
        <v>0</v>
      </c>
      <c r="Y88" s="60">
        <f>IF(ISNUMBER(SEARCH(IF($D88="Tabular",VLOOKUP($G88&amp;"-"&amp;U$3&amp;"-"&amp;Y$2,'Compr. Q. - Online Banking'!$C:$I,7,FALSE()),VLOOKUP($G88&amp;"-"&amp;U$3&amp;"-"&amp;Y$2,'Compr. Q. - Online Banking'!$C:$I,5,FALSE())), U88)),1,0)</f>
        <v>0</v>
      </c>
      <c r="Z88" s="60">
        <f>IF(ISNUMBER(SEARCH(IF($D88="Tabular",VLOOKUP($G88&amp;"-"&amp;U$3&amp;"-"&amp;Z$2,'Compr. Q. - Online Banking'!$C:$I,7,FALSE()),VLOOKUP($G88&amp;"-"&amp;U$3&amp;"-"&amp;Z$2,'Compr. Q. - Online Banking'!$C:$I,5,FALSE())), U88)),1,0)</f>
        <v>0</v>
      </c>
      <c r="AA88" s="60">
        <f t="shared" si="77"/>
        <v>0</v>
      </c>
      <c r="AB88" s="60">
        <f t="shared" si="78"/>
        <v>3</v>
      </c>
      <c r="AC88" s="60">
        <f>IF($D88="Tabular",VLOOKUP($G88&amp;"-"&amp;U$3&amp;"-"&amp;"1",'Compr. Q. - Online Banking'!$C:$K,9,FALSE()),VLOOKUP($G88&amp;"-"&amp;U$3&amp;"-"&amp;"1",'Compr. Q. - Online Banking'!$C:$K,8,FALSE()))</f>
        <v>3</v>
      </c>
      <c r="AD88" s="60">
        <f t="shared" si="79"/>
        <v>0</v>
      </c>
      <c r="AE88" s="60">
        <f t="shared" si="80"/>
        <v>0</v>
      </c>
      <c r="AF88" s="60">
        <f t="shared" si="81"/>
        <v>0</v>
      </c>
      <c r="AG88" s="61" t="str">
        <f>VLOOKUP($B88&amp;"-"&amp;$F88,'dataset cleaned'!$A:$BK,$H$2-2+AG$2*3,FALSE())</f>
        <v>Cyber criminal</v>
      </c>
      <c r="AH88" s="60" t="s">
        <v>1138</v>
      </c>
      <c r="AI88" s="60">
        <f>IF(ISNUMBER(SEARCH(IF($D88="Tabular",VLOOKUP($G88&amp;"-"&amp;AG$3&amp;"-"&amp;AI$2,'Compr. Q. - Online Banking'!$C:$I,7,FALSE()),VLOOKUP($G88&amp;"-"&amp;AG$3&amp;"-"&amp;AI$2,'Compr. Q. - Online Banking'!$C:$I,5,FALSE())), AG88)),1,0)</f>
        <v>0</v>
      </c>
      <c r="AJ88" s="60">
        <f>IF(ISNUMBER(SEARCH(IF($D88="Tabular",VLOOKUP($G88&amp;"-"&amp;AG$3&amp;"-"&amp;AJ$2,'Compr. Q. - Online Banking'!$C:$I,7,FALSE()),VLOOKUP($G88&amp;"-"&amp;AG$3&amp;"-"&amp;AJ$2,'Compr. Q. - Online Banking'!$C:$I,5,FALSE())), AG88)),1,0)</f>
        <v>0</v>
      </c>
      <c r="AK88" s="60">
        <f>IF(ISNUMBER(SEARCH(IF($D88="Tabular",VLOOKUP($G88&amp;"-"&amp;AG$3&amp;"-"&amp;AK$2,'Compr. Q. - Online Banking'!$C:$I,7,FALSE()),VLOOKUP($G88&amp;"-"&amp;AG$3&amp;"-"&amp;AK$2,'Compr. Q. - Online Banking'!$C:$I,5,FALSE())), AG88)),1,0)</f>
        <v>0</v>
      </c>
      <c r="AL88" s="60">
        <f>IF(ISNUMBER(SEARCH(IF($D88="Tabular",VLOOKUP($G88&amp;"-"&amp;AG$3&amp;"-"&amp;AL$2,'Compr. Q. - Online Banking'!$C:$I,7,FALSE()),VLOOKUP($G88&amp;"-"&amp;AG$3&amp;"-"&amp;AL$2,'Compr. Q. - Online Banking'!$C:$I,5,FALSE())), AG88)),1,0)</f>
        <v>0</v>
      </c>
      <c r="AM88" s="60">
        <f t="shared" si="82"/>
        <v>0</v>
      </c>
      <c r="AN88" s="60">
        <f t="shared" si="83"/>
        <v>1</v>
      </c>
      <c r="AO88" s="60">
        <f>IF($D88="Tabular",VLOOKUP($G88&amp;"-"&amp;AG$3&amp;"-"&amp;"1",'Compr. Q. - Online Banking'!$C:$K,9,FALSE()),VLOOKUP($G88&amp;"-"&amp;AG$3&amp;"-"&amp;"1",'Compr. Q. - Online Banking'!$C:$K,8,FALSE()))</f>
        <v>4</v>
      </c>
      <c r="AP88" s="60">
        <f t="shared" si="84"/>
        <v>0</v>
      </c>
      <c r="AQ88" s="60">
        <f t="shared" si="85"/>
        <v>0</v>
      </c>
      <c r="AR88" s="60">
        <f t="shared" si="86"/>
        <v>0</v>
      </c>
      <c r="AS88" s="61" t="str">
        <f>VLOOKUP($B88&amp;"-"&amp;$F88,'dataset cleaned'!$A:$BK,$H$2-2+AS$2*3,FALSE())</f>
        <v>Cyber criminal,Hacker</v>
      </c>
      <c r="AT88" s="60"/>
      <c r="AU88" s="60">
        <f>IF(ISNUMBER(SEARCH(IF($D88="Tabular",VLOOKUP($G88&amp;"-"&amp;AS$3&amp;"-"&amp;AU$2,'Compr. Q. - Online Banking'!$C:$I,7,FALSE()),VLOOKUP($G88&amp;"-"&amp;AS$3&amp;"-"&amp;AU$2,'Compr. Q. - Online Banking'!$C:$I,5,FALSE())), AS88)),1,0)</f>
        <v>1</v>
      </c>
      <c r="AV88" s="60">
        <f>IF(ISNUMBER(SEARCH(IF($D88="Tabular",VLOOKUP($G88&amp;"-"&amp;AS$3&amp;"-"&amp;AV$2,'Compr. Q. - Online Banking'!$C:$I,7,FALSE()),VLOOKUP($G88&amp;"-"&amp;AS$3&amp;"-"&amp;AV$2,'Compr. Q. - Online Banking'!$C:$I,5,FALSE())), AS88)),1,0)</f>
        <v>1</v>
      </c>
      <c r="AW88" s="60">
        <f>IF(ISNUMBER(SEARCH(IF($D88="Tabular",VLOOKUP($G88&amp;"-"&amp;AS$3&amp;"-"&amp;AW$2,'Compr. Q. - Online Banking'!$C:$I,7,FALSE()),VLOOKUP($G88&amp;"-"&amp;AS$3&amp;"-"&amp;AW$2,'Compr. Q. - Online Banking'!$C:$I,5,FALSE())), AS88)),1,0)</f>
        <v>0</v>
      </c>
      <c r="AX88" s="60">
        <f>IF(ISNUMBER(SEARCH(IF($D88="Tabular",VLOOKUP($G88&amp;"-"&amp;AS$3&amp;"-"&amp;AX$2,'Compr. Q. - Online Banking'!$C:$I,7,FALSE()),VLOOKUP($G88&amp;"-"&amp;AS$3&amp;"-"&amp;AX$2,'Compr. Q. - Online Banking'!$C:$I,5,FALSE())), AS88)),1,0)</f>
        <v>0</v>
      </c>
      <c r="AY88" s="60">
        <f t="shared" si="87"/>
        <v>2</v>
      </c>
      <c r="AZ88" s="60">
        <f t="shared" si="88"/>
        <v>2</v>
      </c>
      <c r="BA88" s="60">
        <f>IF($D88="Tabular",VLOOKUP($G88&amp;"-"&amp;AS$3&amp;"-"&amp;"1",'Compr. Q. - Online Banking'!$C:$K,9,FALSE()),VLOOKUP($G88&amp;"-"&amp;AS$3&amp;"-"&amp;"1",'Compr. Q. - Online Banking'!$C:$K,8,FALSE()))</f>
        <v>2</v>
      </c>
      <c r="BB88" s="60">
        <f t="shared" si="89"/>
        <v>1</v>
      </c>
      <c r="BC88" s="60">
        <f t="shared" si="90"/>
        <v>1</v>
      </c>
      <c r="BD88" s="60">
        <f t="shared" si="91"/>
        <v>1</v>
      </c>
      <c r="BE88" s="60" t="str">
        <f>VLOOKUP($B88&amp;"-"&amp;$F88,'dataset cleaned'!$A:$BK,$H$2-2+BE$2*3,FALSE())</f>
        <v>Unlikely</v>
      </c>
      <c r="BF88" s="60"/>
      <c r="BG88" s="60">
        <v>0</v>
      </c>
      <c r="BH88" s="60">
        <f>IF(ISNUMBER(SEARCH(IF($D88="Tabular",VLOOKUP($G88&amp;"-"&amp;BE$3&amp;"-"&amp;BH$2,'Compr. Q. - Online Banking'!$C:$I,7,FALSE()),VLOOKUP($G88&amp;"-"&amp;BE$3&amp;"-"&amp;BH$2,'Compr. Q. - Online Banking'!$C:$I,5,FALSE())), BE88)),1,0)</f>
        <v>0</v>
      </c>
      <c r="BI88" s="60">
        <f>IF(ISNUMBER(SEARCH(IF($D88="Tabular",VLOOKUP($G88&amp;"-"&amp;BE$3&amp;"-"&amp;BI$2,'Compr. Q. - Online Banking'!$C:$I,7,FALSE()),VLOOKUP($G88&amp;"-"&amp;BE$3&amp;"-"&amp;BI$2,'Compr. Q. - Online Banking'!$C:$I,5,FALSE())), BE88)),1,0)</f>
        <v>0</v>
      </c>
      <c r="BJ88" s="60">
        <f>IF(ISNUMBER(SEARCH(IF($D88="Tabular",VLOOKUP($G88&amp;"-"&amp;BE$3&amp;"-"&amp;BJ$2,'Compr. Q. - Online Banking'!$C:$I,7,FALSE()),VLOOKUP($G88&amp;"-"&amp;BE$3&amp;"-"&amp;BJ$2,'Compr. Q. - Online Banking'!$C:$I,5,FALSE())), BE88)),1,0)</f>
        <v>0</v>
      </c>
      <c r="BK88" s="60">
        <f t="shared" si="92"/>
        <v>0</v>
      </c>
      <c r="BL88" s="60">
        <f t="shared" si="93"/>
        <v>1</v>
      </c>
      <c r="BM88" s="60">
        <f>IF($D88="Tabular",VLOOKUP($G88&amp;"-"&amp;BE$3&amp;"-"&amp;"1",'Compr. Q. - Online Banking'!$C:$K,9,FALSE()),VLOOKUP($G88&amp;"-"&amp;BE$3&amp;"-"&amp;"1",'Compr. Q. - Online Banking'!$C:$K,8,FALSE()))</f>
        <v>1</v>
      </c>
      <c r="BN88" s="60">
        <f t="shared" si="94"/>
        <v>0</v>
      </c>
      <c r="BO88" s="60">
        <f t="shared" si="95"/>
        <v>0</v>
      </c>
      <c r="BP88" s="60">
        <f t="shared" si="96"/>
        <v>0</v>
      </c>
      <c r="BQ88" s="61" t="str">
        <f>VLOOKUP($B88&amp;"-"&amp;$F88,'dataset cleaned'!$A:$BK,$H$2-2+BQ$2*3,FALSE())</f>
        <v>Insufficient resilience,Poor security awareness,Use of web application,Weak malware protection</v>
      </c>
      <c r="BR88" s="60"/>
      <c r="BS88" s="60">
        <f>IF(ISNUMBER(SEARCH(IF($D88="Tabular",VLOOKUP($G88&amp;"-"&amp;BQ$3&amp;"-"&amp;BS$2,'Compr. Q. - Online Banking'!$C:$I,7,FALSE()),VLOOKUP($G88&amp;"-"&amp;BQ$3&amp;"-"&amp;BS$2,'Compr. Q. - Online Banking'!$C:$I,5,FALSE())), BQ88)),1,0)</f>
        <v>1</v>
      </c>
      <c r="BT88" s="60">
        <f>IF(ISNUMBER(SEARCH(IF($D88="Tabular",VLOOKUP($G88&amp;"-"&amp;BQ$3&amp;"-"&amp;BT$2,'Compr. Q. - Online Banking'!$C:$I,7,FALSE()),VLOOKUP($G88&amp;"-"&amp;BQ$3&amp;"-"&amp;BT$2,'Compr. Q. - Online Banking'!$C:$I,5,FALSE())), BQ88)),1,0)</f>
        <v>1</v>
      </c>
      <c r="BU88" s="60">
        <f>IF(ISNUMBER(SEARCH(IF($D88="Tabular",VLOOKUP($G88&amp;"-"&amp;BQ$3&amp;"-"&amp;BU$2,'Compr. Q. - Online Banking'!$C:$I,7,FALSE()),VLOOKUP($G88&amp;"-"&amp;BQ$3&amp;"-"&amp;BU$2,'Compr. Q. - Online Banking'!$C:$I,5,FALSE())), BQ88)),1,0)</f>
        <v>1</v>
      </c>
      <c r="BV88" s="60">
        <f>IF(ISNUMBER(SEARCH(IF($D88="Tabular",VLOOKUP($G88&amp;"-"&amp;BQ$3&amp;"-"&amp;BV$2,'Compr. Q. - Online Banking'!$C:$I,7,FALSE()),VLOOKUP($G88&amp;"-"&amp;BQ$3&amp;"-"&amp;BV$2,'Compr. Q. - Online Banking'!$C:$I,5,FALSE())), BQ88)),1,0)</f>
        <v>1</v>
      </c>
      <c r="BW88" s="60">
        <f t="shared" si="97"/>
        <v>4</v>
      </c>
      <c r="BX88" s="60">
        <f t="shared" si="98"/>
        <v>4</v>
      </c>
      <c r="BY88" s="60">
        <f>IF($D88="Tabular",VLOOKUP($G88&amp;"-"&amp;BQ$3&amp;"-"&amp;"1",'Compr. Q. - Online Banking'!$C:$K,9,FALSE()),VLOOKUP($G88&amp;"-"&amp;BQ$3&amp;"-"&amp;"1",'Compr. Q. - Online Banking'!$C:$K,8,FALSE()))</f>
        <v>4</v>
      </c>
      <c r="BZ88" s="60">
        <f t="shared" si="99"/>
        <v>1</v>
      </c>
      <c r="CA88" s="60">
        <f t="shared" si="100"/>
        <v>1</v>
      </c>
      <c r="CB88" s="60">
        <f t="shared" si="101"/>
        <v>1</v>
      </c>
    </row>
    <row r="89" spans="1:80" ht="102" x14ac:dyDescent="0.2">
      <c r="A89" s="60" t="str">
        <f t="shared" si="68"/>
        <v>R_3QYRyAytLP2pIGm-P1</v>
      </c>
      <c r="B89" s="60" t="s">
        <v>924</v>
      </c>
      <c r="C89" s="60" t="str">
        <f>VLOOKUP($B89,'raw data'!$A:$JI,268,FALSE())</f>
        <v>CORAS-G2</v>
      </c>
      <c r="D89" s="60" t="str">
        <f t="shared" si="69"/>
        <v>CORAS</v>
      </c>
      <c r="E89" s="60" t="str">
        <f t="shared" si="70"/>
        <v>G2</v>
      </c>
      <c r="F89" s="60" t="s">
        <v>534</v>
      </c>
      <c r="G89" s="60" t="str">
        <f t="shared" si="71"/>
        <v>G2</v>
      </c>
      <c r="H89" s="62">
        <f>VLOOKUP($B89&amp;"-"&amp;$F89,'dataset cleaned'!$A:$BK,H$2,FALSE())/60</f>
        <v>18.724350000000001</v>
      </c>
      <c r="I89" s="61" t="str">
        <f>VLOOKUP($B89&amp;"-"&amp;$F89,'dataset cleaned'!$A:$BK,$H$2-2+I$2*3,FALSE())</f>
        <v>Lack of mechanisms for authentication of app,Weak malware protection</v>
      </c>
      <c r="J89" s="60"/>
      <c r="K89" s="60">
        <f>IF(ISNUMBER(SEARCH(IF($D89="Tabular",VLOOKUP($G89&amp;"-"&amp;I$3&amp;"-"&amp;K$2,'Compr. Q. - Online Banking'!$C:$I,7,FALSE()),VLOOKUP($G89&amp;"-"&amp;I$3&amp;"-"&amp;K$2,'Compr. Q. - Online Banking'!$C:$I,5,FALSE())), I89)),1,0)</f>
        <v>1</v>
      </c>
      <c r="L89" s="60">
        <f>IF(ISNUMBER(SEARCH(IF($D89="Tabular",VLOOKUP($G89&amp;"-"&amp;I$3&amp;"-"&amp;L$2,'Compr. Q. - Online Banking'!$C:$I,7,FALSE()),VLOOKUP($G89&amp;"-"&amp;I$3&amp;"-"&amp;L$2,'Compr. Q. - Online Banking'!$C:$I,5,FALSE())), I89)),1,0)</f>
        <v>1</v>
      </c>
      <c r="M89" s="60">
        <f>IF(ISNUMBER(SEARCH(IF($D89="Tabular",VLOOKUP($G89&amp;"-"&amp;I$3&amp;"-"&amp;M$2,'Compr. Q. - Online Banking'!$C:$I,7,FALSE()),VLOOKUP($G89&amp;"-"&amp;I$3&amp;"-"&amp;M$2,'Compr. Q. - Online Banking'!$C:$I,5,FALSE())), I89)),1,0)</f>
        <v>0</v>
      </c>
      <c r="N89" s="60">
        <f>IF(ISNUMBER(SEARCH(IF($D89="Tabular",VLOOKUP($G89&amp;"-"&amp;I$3&amp;"-"&amp;N$2,'Compr. Q. - Online Banking'!$C:$I,7,FALSE()),VLOOKUP($G89&amp;"-"&amp;I$3&amp;"-"&amp;N$2,'Compr. Q. - Online Banking'!$C:$I,5,FALSE())), I89)),1,0)</f>
        <v>0</v>
      </c>
      <c r="O89" s="60">
        <f t="shared" si="72"/>
        <v>2</v>
      </c>
      <c r="P89" s="60">
        <f t="shared" si="73"/>
        <v>2</v>
      </c>
      <c r="Q89" s="60">
        <f>IF($D89="Tabular",VLOOKUP($G89&amp;"-"&amp;I$3&amp;"-"&amp;"1",'Compr. Q. - Online Banking'!$C:$K,9,FALSE()),VLOOKUP($G89&amp;"-"&amp;I$3&amp;"-"&amp;"1",'Compr. Q. - Online Banking'!$C:$K,8,FALSE()))</f>
        <v>2</v>
      </c>
      <c r="R89" s="60">
        <f t="shared" si="74"/>
        <v>1</v>
      </c>
      <c r="S89" s="60">
        <f t="shared" si="75"/>
        <v>1</v>
      </c>
      <c r="T89" s="60">
        <f t="shared" si="76"/>
        <v>1</v>
      </c>
      <c r="U89" s="61" t="str">
        <f>VLOOKUP($B89&amp;"-"&amp;$F89,'dataset cleaned'!$A:$BK,$H$2-2+U$2*3,FALSE())</f>
        <v>Unauthorized access to customer account via fake app,Unauthorized access to customer account via web application,Unauthorized transaction via web application</v>
      </c>
      <c r="V89" s="60"/>
      <c r="W89" s="60">
        <f>IF(ISNUMBER(SEARCH(IF($D89="Tabular",VLOOKUP($G89&amp;"-"&amp;U$3&amp;"-"&amp;W$2,'Compr. Q. - Online Banking'!$C:$I,7,FALSE()),VLOOKUP($G89&amp;"-"&amp;U$3&amp;"-"&amp;W$2,'Compr. Q. - Online Banking'!$C:$I,5,FALSE())), U89)),1,0)</f>
        <v>1</v>
      </c>
      <c r="X89" s="60">
        <f>IF(ISNUMBER(SEARCH(IF($D89="Tabular",VLOOKUP($G89&amp;"-"&amp;U$3&amp;"-"&amp;X$2,'Compr. Q. - Online Banking'!$C:$I,7,FALSE()),VLOOKUP($G89&amp;"-"&amp;U$3&amp;"-"&amp;X$2,'Compr. Q. - Online Banking'!$C:$I,5,FALSE())), U89)),1,0)</f>
        <v>1</v>
      </c>
      <c r="Y89" s="60">
        <f>IF(ISNUMBER(SEARCH(IF($D89="Tabular",VLOOKUP($G89&amp;"-"&amp;U$3&amp;"-"&amp;Y$2,'Compr. Q. - Online Banking'!$C:$I,7,FALSE()),VLOOKUP($G89&amp;"-"&amp;U$3&amp;"-"&amp;Y$2,'Compr. Q. - Online Banking'!$C:$I,5,FALSE())), U89)),1,0)</f>
        <v>1</v>
      </c>
      <c r="Z89" s="60">
        <f>IF(ISNUMBER(SEARCH(IF($D89="Tabular",VLOOKUP($G89&amp;"-"&amp;U$3&amp;"-"&amp;Z$2,'Compr. Q. - Online Banking'!$C:$I,7,FALSE()),VLOOKUP($G89&amp;"-"&amp;U$3&amp;"-"&amp;Z$2,'Compr. Q. - Online Banking'!$C:$I,5,FALSE())), U89)),1,0)</f>
        <v>0</v>
      </c>
      <c r="AA89" s="60">
        <f t="shared" si="77"/>
        <v>3</v>
      </c>
      <c r="AB89" s="60">
        <f t="shared" si="78"/>
        <v>3</v>
      </c>
      <c r="AC89" s="60">
        <f>IF($D89="Tabular",VLOOKUP($G89&amp;"-"&amp;U$3&amp;"-"&amp;"1",'Compr. Q. - Online Banking'!$C:$K,9,FALSE()),VLOOKUP($G89&amp;"-"&amp;U$3&amp;"-"&amp;"1",'Compr. Q. - Online Banking'!$C:$K,8,FALSE()))</f>
        <v>3</v>
      </c>
      <c r="AD89" s="60">
        <f t="shared" si="79"/>
        <v>1</v>
      </c>
      <c r="AE89" s="60">
        <f t="shared" si="80"/>
        <v>1</v>
      </c>
      <c r="AF89" s="60">
        <f t="shared" si="81"/>
        <v>1</v>
      </c>
      <c r="AG89" s="61" t="str">
        <f>VLOOKUP($B89&amp;"-"&amp;$F89,'dataset cleaned'!$A:$BK,$H$2-2+AG$2*3,FALSE())</f>
        <v>Fake banking app offered on application store,Keylogger installed on computer,Sniffing of customer credentials,Spear-phishing attack on customers</v>
      </c>
      <c r="AH89" s="60"/>
      <c r="AI89" s="60">
        <f>IF(ISNUMBER(SEARCH(IF($D89="Tabular",VLOOKUP($G89&amp;"-"&amp;AG$3&amp;"-"&amp;AI$2,'Compr. Q. - Online Banking'!$C:$I,7,FALSE()),VLOOKUP($G89&amp;"-"&amp;AG$3&amp;"-"&amp;AI$2,'Compr. Q. - Online Banking'!$C:$I,5,FALSE())), AG89)),1,0)</f>
        <v>1</v>
      </c>
      <c r="AJ89" s="60">
        <f>IF(ISNUMBER(SEARCH(IF($D89="Tabular",VLOOKUP($G89&amp;"-"&amp;AG$3&amp;"-"&amp;AJ$2,'Compr. Q. - Online Banking'!$C:$I,7,FALSE()),VLOOKUP($G89&amp;"-"&amp;AG$3&amp;"-"&amp;AJ$2,'Compr. Q. - Online Banking'!$C:$I,5,FALSE())), AG89)),1,0)</f>
        <v>1</v>
      </c>
      <c r="AK89" s="60">
        <f>IF(ISNUMBER(SEARCH(IF($D89="Tabular",VLOOKUP($G89&amp;"-"&amp;AG$3&amp;"-"&amp;AK$2,'Compr. Q. - Online Banking'!$C:$I,7,FALSE()),VLOOKUP($G89&amp;"-"&amp;AG$3&amp;"-"&amp;AK$2,'Compr. Q. - Online Banking'!$C:$I,5,FALSE())), AG89)),1,0)</f>
        <v>1</v>
      </c>
      <c r="AL89" s="60">
        <f>IF(ISNUMBER(SEARCH(IF($D89="Tabular",VLOOKUP($G89&amp;"-"&amp;AG$3&amp;"-"&amp;AL$2,'Compr. Q. - Online Banking'!$C:$I,7,FALSE()),VLOOKUP($G89&amp;"-"&amp;AG$3&amp;"-"&amp;AL$2,'Compr. Q. - Online Banking'!$C:$I,5,FALSE())), AG89)),1,0)</f>
        <v>1</v>
      </c>
      <c r="AM89" s="60">
        <f t="shared" si="82"/>
        <v>4</v>
      </c>
      <c r="AN89" s="60">
        <f t="shared" si="83"/>
        <v>4</v>
      </c>
      <c r="AO89" s="60">
        <f>IF($D89="Tabular",VLOOKUP($G89&amp;"-"&amp;AG$3&amp;"-"&amp;"1",'Compr. Q. - Online Banking'!$C:$K,9,FALSE()),VLOOKUP($G89&amp;"-"&amp;AG$3&amp;"-"&amp;"1",'Compr. Q. - Online Banking'!$C:$K,8,FALSE()))</f>
        <v>4</v>
      </c>
      <c r="AP89" s="60">
        <f t="shared" si="84"/>
        <v>1</v>
      </c>
      <c r="AQ89" s="60">
        <f t="shared" si="85"/>
        <v>1</v>
      </c>
      <c r="AR89" s="60">
        <f t="shared" si="86"/>
        <v>1</v>
      </c>
      <c r="AS89" s="61" t="str">
        <f>VLOOKUP($B89&amp;"-"&amp;$F89,'dataset cleaned'!$A:$BK,$H$2-2+AS$2*3,FALSE())</f>
        <v>Cyber criminal,Hacker</v>
      </c>
      <c r="AT89" s="60"/>
      <c r="AU89" s="60">
        <f>IF(ISNUMBER(SEARCH(IF($D89="Tabular",VLOOKUP($G89&amp;"-"&amp;AS$3&amp;"-"&amp;AU$2,'Compr. Q. - Online Banking'!$C:$I,7,FALSE()),VLOOKUP($G89&amp;"-"&amp;AS$3&amp;"-"&amp;AU$2,'Compr. Q. - Online Banking'!$C:$I,5,FALSE())), AS89)),1,0)</f>
        <v>1</v>
      </c>
      <c r="AV89" s="60">
        <f>IF(ISNUMBER(SEARCH(IF($D89="Tabular",VLOOKUP($G89&amp;"-"&amp;AS$3&amp;"-"&amp;AV$2,'Compr. Q. - Online Banking'!$C:$I,7,FALSE()),VLOOKUP($G89&amp;"-"&amp;AS$3&amp;"-"&amp;AV$2,'Compr. Q. - Online Banking'!$C:$I,5,FALSE())), AS89)),1,0)</f>
        <v>1</v>
      </c>
      <c r="AW89" s="60">
        <f>IF(ISNUMBER(SEARCH(IF($D89="Tabular",VLOOKUP($G89&amp;"-"&amp;AS$3&amp;"-"&amp;AW$2,'Compr. Q. - Online Banking'!$C:$I,7,FALSE()),VLOOKUP($G89&amp;"-"&amp;AS$3&amp;"-"&amp;AW$2,'Compr. Q. - Online Banking'!$C:$I,5,FALSE())), AS89)),1,0)</f>
        <v>0</v>
      </c>
      <c r="AX89" s="60">
        <f>IF(ISNUMBER(SEARCH(IF($D89="Tabular",VLOOKUP($G89&amp;"-"&amp;AS$3&amp;"-"&amp;AX$2,'Compr. Q. - Online Banking'!$C:$I,7,FALSE()),VLOOKUP($G89&amp;"-"&amp;AS$3&amp;"-"&amp;AX$2,'Compr. Q. - Online Banking'!$C:$I,5,FALSE())), AS89)),1,0)</f>
        <v>0</v>
      </c>
      <c r="AY89" s="60">
        <f t="shared" si="87"/>
        <v>2</v>
      </c>
      <c r="AZ89" s="60">
        <f t="shared" si="88"/>
        <v>2</v>
      </c>
      <c r="BA89" s="60">
        <f>IF($D89="Tabular",VLOOKUP($G89&amp;"-"&amp;AS$3&amp;"-"&amp;"1",'Compr. Q. - Online Banking'!$C:$K,9,FALSE()),VLOOKUP($G89&amp;"-"&amp;AS$3&amp;"-"&amp;"1",'Compr. Q. - Online Banking'!$C:$K,8,FALSE()))</f>
        <v>2</v>
      </c>
      <c r="BB89" s="60">
        <f t="shared" si="89"/>
        <v>1</v>
      </c>
      <c r="BC89" s="60">
        <f t="shared" si="90"/>
        <v>1</v>
      </c>
      <c r="BD89" s="60">
        <f t="shared" si="91"/>
        <v>1</v>
      </c>
      <c r="BE89" s="60" t="str">
        <f>VLOOKUP($B89&amp;"-"&amp;$F89,'dataset cleaned'!$A:$BK,$H$2-2+BE$2*3,FALSE())</f>
        <v>Likely</v>
      </c>
      <c r="BF89" s="60"/>
      <c r="BG89" s="60">
        <f>IF(ISNUMBER(SEARCH(IF($D89="Tabular",VLOOKUP($G89&amp;"-"&amp;BE$3&amp;"-"&amp;BG$2,'Compr. Q. - Online Banking'!$C:$I,7,FALSE()),VLOOKUP($G89&amp;"-"&amp;BE$3&amp;"-"&amp;BG$2,'Compr. Q. - Online Banking'!$C:$I,5,FALSE())), BE89)),1,0)</f>
        <v>1</v>
      </c>
      <c r="BH89" s="60">
        <f>IF(ISNUMBER(SEARCH(IF($D89="Tabular",VLOOKUP($G89&amp;"-"&amp;BE$3&amp;"-"&amp;BH$2,'Compr. Q. - Online Banking'!$C:$I,7,FALSE()),VLOOKUP($G89&amp;"-"&amp;BE$3&amp;"-"&amp;BH$2,'Compr. Q. - Online Banking'!$C:$I,5,FALSE())), BE89)),1,0)</f>
        <v>0</v>
      </c>
      <c r="BI89" s="60">
        <f>IF(ISNUMBER(SEARCH(IF($D89="Tabular",VLOOKUP($G89&amp;"-"&amp;BE$3&amp;"-"&amp;BI$2,'Compr. Q. - Online Banking'!$C:$I,7,FALSE()),VLOOKUP($G89&amp;"-"&amp;BE$3&amp;"-"&amp;BI$2,'Compr. Q. - Online Banking'!$C:$I,5,FALSE())), BE89)),1,0)</f>
        <v>0</v>
      </c>
      <c r="BJ89" s="60">
        <f>IF(ISNUMBER(SEARCH(IF($D89="Tabular",VLOOKUP($G89&amp;"-"&amp;BE$3&amp;"-"&amp;BJ$2,'Compr. Q. - Online Banking'!$C:$I,7,FALSE()),VLOOKUP($G89&amp;"-"&amp;BE$3&amp;"-"&amp;BJ$2,'Compr. Q. - Online Banking'!$C:$I,5,FALSE())), BE89)),1,0)</f>
        <v>0</v>
      </c>
      <c r="BK89" s="60">
        <f t="shared" si="92"/>
        <v>1</v>
      </c>
      <c r="BL89" s="60">
        <f t="shared" si="93"/>
        <v>1</v>
      </c>
      <c r="BM89" s="60">
        <f>IF($D89="Tabular",VLOOKUP($G89&amp;"-"&amp;BE$3&amp;"-"&amp;"1",'Compr. Q. - Online Banking'!$C:$K,9,FALSE()),VLOOKUP($G89&amp;"-"&amp;BE$3&amp;"-"&amp;"1",'Compr. Q. - Online Banking'!$C:$K,8,FALSE()))</f>
        <v>1</v>
      </c>
      <c r="BN89" s="60">
        <f t="shared" si="94"/>
        <v>1</v>
      </c>
      <c r="BO89" s="60">
        <f t="shared" si="95"/>
        <v>1</v>
      </c>
      <c r="BP89" s="60">
        <f t="shared" si="96"/>
        <v>1</v>
      </c>
      <c r="BQ89" s="61" t="str">
        <f>VLOOKUP($B89&amp;"-"&amp;$F89,'dataset cleaned'!$A:$BK,$H$2-2+BQ$2*3,FALSE())</f>
        <v>Immature technology,Insufficient detection of spyware,Insufficient resilience,Lack of mechanisms for authentication of app,Poor security awareness,Use of web application,Weak malware protection</v>
      </c>
      <c r="BR89" s="60" t="s">
        <v>1147</v>
      </c>
      <c r="BS89" s="60">
        <f>IF(ISNUMBER(SEARCH(IF($D89="Tabular",VLOOKUP($G89&amp;"-"&amp;BQ$3&amp;"-"&amp;BS$2,'Compr. Q. - Online Banking'!$C:$I,7,FALSE()),VLOOKUP($G89&amp;"-"&amp;BQ$3&amp;"-"&amp;BS$2,'Compr. Q. - Online Banking'!$C:$I,5,FALSE())), BQ89)),1,0)</f>
        <v>1</v>
      </c>
      <c r="BT89" s="60">
        <f>IF(ISNUMBER(SEARCH(IF($D89="Tabular",VLOOKUP($G89&amp;"-"&amp;BQ$3&amp;"-"&amp;BT$2,'Compr. Q. - Online Banking'!$C:$I,7,FALSE()),VLOOKUP($G89&amp;"-"&amp;BQ$3&amp;"-"&amp;BT$2,'Compr. Q. - Online Banking'!$C:$I,5,FALSE())), BQ89)),1,0)</f>
        <v>1</v>
      </c>
      <c r="BU89" s="60">
        <f>IF(ISNUMBER(SEARCH(IF($D89="Tabular",VLOOKUP($G89&amp;"-"&amp;BQ$3&amp;"-"&amp;BU$2,'Compr. Q. - Online Banking'!$C:$I,7,FALSE()),VLOOKUP($G89&amp;"-"&amp;BQ$3&amp;"-"&amp;BU$2,'Compr. Q. - Online Banking'!$C:$I,5,FALSE())), BQ89)),1,0)</f>
        <v>1</v>
      </c>
      <c r="BV89" s="60">
        <f>IF(ISNUMBER(SEARCH(IF($D89="Tabular",VLOOKUP($G89&amp;"-"&amp;BQ$3&amp;"-"&amp;BV$2,'Compr. Q. - Online Banking'!$C:$I,7,FALSE()),VLOOKUP($G89&amp;"-"&amp;BQ$3&amp;"-"&amp;BV$2,'Compr. Q. - Online Banking'!$C:$I,5,FALSE())), BQ89)),1,0)</f>
        <v>1</v>
      </c>
      <c r="BW89" s="60">
        <f t="shared" si="97"/>
        <v>4</v>
      </c>
      <c r="BX89" s="60">
        <f t="shared" si="98"/>
        <v>7</v>
      </c>
      <c r="BY89" s="60">
        <f>IF($D89="Tabular",VLOOKUP($G89&amp;"-"&amp;BQ$3&amp;"-"&amp;"1",'Compr. Q. - Online Banking'!$C:$K,9,FALSE()),VLOOKUP($G89&amp;"-"&amp;BQ$3&amp;"-"&amp;"1",'Compr. Q. - Online Banking'!$C:$K,8,FALSE()))</f>
        <v>4</v>
      </c>
      <c r="BZ89" s="60">
        <f t="shared" si="99"/>
        <v>0.5714285714285714</v>
      </c>
      <c r="CA89" s="60">
        <f t="shared" si="100"/>
        <v>1</v>
      </c>
      <c r="CB89" s="60">
        <f t="shared" si="101"/>
        <v>0.72727272727272729</v>
      </c>
    </row>
    <row r="90" spans="1:80" ht="68" x14ac:dyDescent="0.2">
      <c r="A90" s="60" t="str">
        <f t="shared" si="68"/>
        <v>R_1jTdExQawdlxBC4-P2</v>
      </c>
      <c r="B90" s="60" t="s">
        <v>752</v>
      </c>
      <c r="C90" s="60" t="str">
        <f>VLOOKUP($B90,'raw data'!$A:$JI,268,FALSE())</f>
        <v>Tabular-G1</v>
      </c>
      <c r="D90" s="60" t="str">
        <f t="shared" si="69"/>
        <v>Tabular</v>
      </c>
      <c r="E90" s="60" t="str">
        <f t="shared" si="70"/>
        <v>G1</v>
      </c>
      <c r="F90" s="60" t="s">
        <v>536</v>
      </c>
      <c r="G90" s="60" t="str">
        <f t="shared" si="71"/>
        <v>G2</v>
      </c>
      <c r="H90" s="62">
        <f>VLOOKUP($B90&amp;"-"&amp;$F90,'dataset cleaned'!$A:$BK,H$2,FALSE())/60</f>
        <v>9.9374333333333329</v>
      </c>
      <c r="I90" s="61" t="str">
        <f>VLOOKUP($B90&amp;"-"&amp;$F90,'dataset cleaned'!$A:$BK,$H$2-2+I$2*3,FALSE())</f>
        <v>Poor security awareness</v>
      </c>
      <c r="J90" s="60" t="s">
        <v>1147</v>
      </c>
      <c r="K90" s="60">
        <f>IF(ISNUMBER(SEARCH(IF($D90="Tabular",VLOOKUP($G90&amp;"-"&amp;I$3&amp;"-"&amp;K$2,'Compr. Q. - Online Banking'!$C:$I,7,FALSE()),VLOOKUP($G90&amp;"-"&amp;I$3&amp;"-"&amp;K$2,'Compr. Q. - Online Banking'!$C:$I,5,FALSE())), I90)),1,0)</f>
        <v>0</v>
      </c>
      <c r="L90" s="60">
        <f>IF(ISNUMBER(SEARCH(IF($D90="Tabular",VLOOKUP($G90&amp;"-"&amp;I$3&amp;"-"&amp;L$2,'Compr. Q. - Online Banking'!$C:$I,7,FALSE()),VLOOKUP($G90&amp;"-"&amp;I$3&amp;"-"&amp;L$2,'Compr. Q. - Online Banking'!$C:$I,5,FALSE())), I90)),1,0)</f>
        <v>0</v>
      </c>
      <c r="M90" s="60">
        <f>IF(ISNUMBER(SEARCH(IF($D90="Tabular",VLOOKUP($G90&amp;"-"&amp;I$3&amp;"-"&amp;M$2,'Compr. Q. - Online Banking'!$C:$I,7,FALSE()),VLOOKUP($G90&amp;"-"&amp;I$3&amp;"-"&amp;M$2,'Compr. Q. - Online Banking'!$C:$I,5,FALSE())), I90)),1,0)</f>
        <v>0</v>
      </c>
      <c r="N90" s="60">
        <f>IF(ISNUMBER(SEARCH(IF($D90="Tabular",VLOOKUP($G90&amp;"-"&amp;I$3&amp;"-"&amp;N$2,'Compr. Q. - Online Banking'!$C:$I,7,FALSE()),VLOOKUP($G90&amp;"-"&amp;I$3&amp;"-"&amp;N$2,'Compr. Q. - Online Banking'!$C:$I,5,FALSE())), I90)),1,0)</f>
        <v>0</v>
      </c>
      <c r="O90" s="60">
        <f t="shared" si="72"/>
        <v>0</v>
      </c>
      <c r="P90" s="60">
        <f t="shared" si="73"/>
        <v>1</v>
      </c>
      <c r="Q90" s="60">
        <f>IF($D90="Tabular",VLOOKUP($G90&amp;"-"&amp;I$3&amp;"-"&amp;"1",'Compr. Q. - Online Banking'!$C:$K,9,FALSE()),VLOOKUP($G90&amp;"-"&amp;I$3&amp;"-"&amp;"1",'Compr. Q. - Online Banking'!$C:$K,8,FALSE()))</f>
        <v>2</v>
      </c>
      <c r="R90" s="60">
        <f t="shared" si="74"/>
        <v>0</v>
      </c>
      <c r="S90" s="60">
        <f t="shared" si="75"/>
        <v>0</v>
      </c>
      <c r="T90" s="60">
        <f t="shared" si="76"/>
        <v>0</v>
      </c>
      <c r="U90" s="61" t="str">
        <f>VLOOKUP($B90&amp;"-"&amp;$F90,'dataset cleaned'!$A:$BK,$H$2-2+U$2*3,FALSE())</f>
        <v>Unauthorized transaction via Poste App</v>
      </c>
      <c r="V90" s="60" t="s">
        <v>1144</v>
      </c>
      <c r="W90" s="60">
        <f>IF(ISNUMBER(SEARCH(IF($D90="Tabular",VLOOKUP($G90&amp;"-"&amp;U$3&amp;"-"&amp;W$2,'Compr. Q. - Online Banking'!$C:$I,7,FALSE()),VLOOKUP($G90&amp;"-"&amp;U$3&amp;"-"&amp;W$2,'Compr. Q. - Online Banking'!$C:$I,5,FALSE())), U90)),1,0)</f>
        <v>0</v>
      </c>
      <c r="X90" s="60">
        <f>IF(ISNUMBER(SEARCH(IF($D90="Tabular",VLOOKUP($G90&amp;"-"&amp;U$3&amp;"-"&amp;X$2,'Compr. Q. - Online Banking'!$C:$I,7,FALSE()),VLOOKUP($G90&amp;"-"&amp;U$3&amp;"-"&amp;X$2,'Compr. Q. - Online Banking'!$C:$I,5,FALSE())), U90)),1,0)</f>
        <v>0</v>
      </c>
      <c r="Y90" s="60">
        <f>IF(ISNUMBER(SEARCH(IF($D90="Tabular",VLOOKUP($G90&amp;"-"&amp;U$3&amp;"-"&amp;Y$2,'Compr. Q. - Online Banking'!$C:$I,7,FALSE()),VLOOKUP($G90&amp;"-"&amp;U$3&amp;"-"&amp;Y$2,'Compr. Q. - Online Banking'!$C:$I,5,FALSE())), U90)),1,0)</f>
        <v>0</v>
      </c>
      <c r="Z90" s="60">
        <f>IF(ISNUMBER(SEARCH(IF($D90="Tabular",VLOOKUP($G90&amp;"-"&amp;U$3&amp;"-"&amp;Z$2,'Compr. Q. - Online Banking'!$C:$I,7,FALSE()),VLOOKUP($G90&amp;"-"&amp;U$3&amp;"-"&amp;Z$2,'Compr. Q. - Online Banking'!$C:$I,5,FALSE())), U90)),1,0)</f>
        <v>0</v>
      </c>
      <c r="AA90" s="60">
        <f t="shared" si="77"/>
        <v>0</v>
      </c>
      <c r="AB90" s="60">
        <f t="shared" si="78"/>
        <v>1</v>
      </c>
      <c r="AC90" s="60">
        <f>IF($D90="Tabular",VLOOKUP($G90&amp;"-"&amp;U$3&amp;"-"&amp;"1",'Compr. Q. - Online Banking'!$C:$K,9,FALSE()),VLOOKUP($G90&amp;"-"&amp;U$3&amp;"-"&amp;"1",'Compr. Q. - Online Banking'!$C:$K,8,FALSE()))</f>
        <v>3</v>
      </c>
      <c r="AD90" s="60">
        <f t="shared" si="79"/>
        <v>0</v>
      </c>
      <c r="AE90" s="60">
        <f t="shared" si="80"/>
        <v>0</v>
      </c>
      <c r="AF90" s="60">
        <f t="shared" si="81"/>
        <v>0</v>
      </c>
      <c r="AG90" s="61" t="str">
        <f>VLOOKUP($B90&amp;"-"&amp;$F90,'dataset cleaned'!$A:$BK,$H$2-2+AG$2*3,FALSE())</f>
        <v>Fake banking app offered on application store and this leads to sniffing customer credentials,Keylogger installed on customer's computer leads to sniffing customer credentials</v>
      </c>
      <c r="AH90" s="60" t="s">
        <v>1179</v>
      </c>
      <c r="AI90" s="60">
        <f>IF(ISNUMBER(SEARCH(IF($D90="Tabular",VLOOKUP($G90&amp;"-"&amp;AG$3&amp;"-"&amp;AI$2,'Compr. Q. - Online Banking'!$C:$I,7,FALSE()),VLOOKUP($G90&amp;"-"&amp;AG$3&amp;"-"&amp;AI$2,'Compr. Q. - Online Banking'!$C:$I,5,FALSE())), AG90)),1,0)</f>
        <v>1</v>
      </c>
      <c r="AJ90" s="60">
        <f>IF(ISNUMBER(SEARCH(IF($D90="Tabular",VLOOKUP($G90&amp;"-"&amp;AG$3&amp;"-"&amp;AJ$2,'Compr. Q. - Online Banking'!$C:$I,7,FALSE()),VLOOKUP($G90&amp;"-"&amp;AG$3&amp;"-"&amp;AJ$2,'Compr. Q. - Online Banking'!$C:$I,5,FALSE())), AG90)),1,0)</f>
        <v>0</v>
      </c>
      <c r="AK90" s="60">
        <f>IF(ISNUMBER(SEARCH(IF($D90="Tabular",VLOOKUP($G90&amp;"-"&amp;AG$3&amp;"-"&amp;AK$2,'Compr. Q. - Online Banking'!$C:$I,7,FALSE()),VLOOKUP($G90&amp;"-"&amp;AG$3&amp;"-"&amp;AK$2,'Compr. Q. - Online Banking'!$C:$I,5,FALSE())), AG90)),1,0)</f>
        <v>1</v>
      </c>
      <c r="AL90" s="60">
        <f>IF(ISNUMBER(SEARCH(IF($D90="Tabular",VLOOKUP($G90&amp;"-"&amp;AG$3&amp;"-"&amp;AL$2,'Compr. Q. - Online Banking'!$C:$I,7,FALSE()),VLOOKUP($G90&amp;"-"&amp;AG$3&amp;"-"&amp;AL$2,'Compr. Q. - Online Banking'!$C:$I,5,FALSE())), AG90)),1,0)</f>
        <v>0</v>
      </c>
      <c r="AM90" s="60">
        <f t="shared" si="82"/>
        <v>2</v>
      </c>
      <c r="AN90" s="60">
        <f t="shared" si="83"/>
        <v>2</v>
      </c>
      <c r="AO90" s="60">
        <f>IF($D90="Tabular",VLOOKUP($G90&amp;"-"&amp;AG$3&amp;"-"&amp;"1",'Compr. Q. - Online Banking'!$C:$K,9,FALSE()),VLOOKUP($G90&amp;"-"&amp;AG$3&amp;"-"&amp;"1",'Compr. Q. - Online Banking'!$C:$K,8,FALSE()))</f>
        <v>3</v>
      </c>
      <c r="AP90" s="60">
        <f t="shared" si="84"/>
        <v>1</v>
      </c>
      <c r="AQ90" s="60">
        <f t="shared" si="85"/>
        <v>0.66666666666666663</v>
      </c>
      <c r="AR90" s="60">
        <f t="shared" si="86"/>
        <v>0.8</v>
      </c>
      <c r="AS90" s="61" t="str">
        <f>VLOOKUP($B90&amp;"-"&amp;$F90,'dataset cleaned'!$A:$BK,$H$2-2+AS$2*3,FALSE())</f>
        <v>Cyber criminal</v>
      </c>
      <c r="AT90" s="60" t="s">
        <v>1205</v>
      </c>
      <c r="AU90" s="60">
        <f>IF(ISNUMBER(SEARCH(IF($D90="Tabular",VLOOKUP($G90&amp;"-"&amp;AS$3&amp;"-"&amp;AU$2,'Compr. Q. - Online Banking'!$C:$I,7,FALSE()),VLOOKUP($G90&amp;"-"&amp;AS$3&amp;"-"&amp;AU$2,'Compr. Q. - Online Banking'!$C:$I,5,FALSE())), AS90)),1,0)</f>
        <v>0</v>
      </c>
      <c r="AV90" s="60">
        <f>IF(ISNUMBER(SEARCH(IF($D90="Tabular",VLOOKUP($G90&amp;"-"&amp;AS$3&amp;"-"&amp;AV$2,'Compr. Q. - Online Banking'!$C:$I,7,FALSE()),VLOOKUP($G90&amp;"-"&amp;AS$3&amp;"-"&amp;AV$2,'Compr. Q. - Online Banking'!$C:$I,5,FALSE())), AS90)),1,0)</f>
        <v>1</v>
      </c>
      <c r="AW90" s="60">
        <f>IF(ISNUMBER(SEARCH(IF($D90="Tabular",VLOOKUP($G90&amp;"-"&amp;AS$3&amp;"-"&amp;AW$2,'Compr. Q. - Online Banking'!$C:$I,7,FALSE()),VLOOKUP($G90&amp;"-"&amp;AS$3&amp;"-"&amp;AW$2,'Compr. Q. - Online Banking'!$C:$I,5,FALSE())), AS90)),1,0)</f>
        <v>0</v>
      </c>
      <c r="AX90" s="60">
        <f>IF(ISNUMBER(SEARCH(IF($D90="Tabular",VLOOKUP($G90&amp;"-"&amp;AS$3&amp;"-"&amp;AX$2,'Compr. Q. - Online Banking'!$C:$I,7,FALSE()),VLOOKUP($G90&amp;"-"&amp;AS$3&amp;"-"&amp;AX$2,'Compr. Q. - Online Banking'!$C:$I,5,FALSE())), AS90)),1,0)</f>
        <v>0</v>
      </c>
      <c r="AY90" s="60">
        <f t="shared" si="87"/>
        <v>1</v>
      </c>
      <c r="AZ90" s="60">
        <f t="shared" si="88"/>
        <v>1</v>
      </c>
      <c r="BA90" s="60">
        <f>IF($D90="Tabular",VLOOKUP($G90&amp;"-"&amp;AS$3&amp;"-"&amp;"1",'Compr. Q. - Online Banking'!$C:$K,9,FALSE()),VLOOKUP($G90&amp;"-"&amp;AS$3&amp;"-"&amp;"1",'Compr. Q. - Online Banking'!$C:$K,8,FALSE()))</f>
        <v>2</v>
      </c>
      <c r="BB90" s="60">
        <f t="shared" si="89"/>
        <v>1</v>
      </c>
      <c r="BC90" s="60">
        <f t="shared" si="90"/>
        <v>0.5</v>
      </c>
      <c r="BD90" s="60">
        <f t="shared" si="91"/>
        <v>0.66666666666666663</v>
      </c>
      <c r="BE90" s="60" t="str">
        <f>VLOOKUP($B90&amp;"-"&amp;$F90,'dataset cleaned'!$A:$BK,$H$2-2+BE$2*3,FALSE())</f>
        <v>Minor</v>
      </c>
      <c r="BF90" s="60"/>
      <c r="BG90" s="60">
        <f>IF(ISNUMBER(SEARCH(IF($D90="Tabular",VLOOKUP($G90&amp;"-"&amp;BE$3&amp;"-"&amp;BG$2,'Compr. Q. - Online Banking'!$C:$I,7,FALSE()),VLOOKUP($G90&amp;"-"&amp;BE$3&amp;"-"&amp;BG$2,'Compr. Q. - Online Banking'!$C:$I,5,FALSE())), BE90)),1,0)</f>
        <v>0</v>
      </c>
      <c r="BH90" s="60">
        <f>IF(ISNUMBER(SEARCH(IF($D90="Tabular",VLOOKUP($G90&amp;"-"&amp;BE$3&amp;"-"&amp;BH$2,'Compr. Q. - Online Banking'!$C:$I,7,FALSE()),VLOOKUP($G90&amp;"-"&amp;BE$3&amp;"-"&amp;BH$2,'Compr. Q. - Online Banking'!$C:$I,5,FALSE())), BE90)),1,0)</f>
        <v>0</v>
      </c>
      <c r="BI90" s="60">
        <f>IF(ISNUMBER(SEARCH(IF($D90="Tabular",VLOOKUP($G90&amp;"-"&amp;BE$3&amp;"-"&amp;BI$2,'Compr. Q. - Online Banking'!$C:$I,7,FALSE()),VLOOKUP($G90&amp;"-"&amp;BE$3&amp;"-"&amp;BI$2,'Compr. Q. - Online Banking'!$C:$I,5,FALSE())), BE90)),1,0)</f>
        <v>0</v>
      </c>
      <c r="BJ90" s="60">
        <f>IF(ISNUMBER(SEARCH(IF($D90="Tabular",VLOOKUP($G90&amp;"-"&amp;BE$3&amp;"-"&amp;BJ$2,'Compr. Q. - Online Banking'!$C:$I,7,FALSE()),VLOOKUP($G90&amp;"-"&amp;BE$3&amp;"-"&amp;BJ$2,'Compr. Q. - Online Banking'!$C:$I,5,FALSE())), BE90)),1,0)</f>
        <v>0</v>
      </c>
      <c r="BK90" s="60">
        <f t="shared" si="92"/>
        <v>0</v>
      </c>
      <c r="BL90" s="60">
        <f t="shared" si="93"/>
        <v>1</v>
      </c>
      <c r="BM90" s="60">
        <f>IF($D90="Tabular",VLOOKUP($G90&amp;"-"&amp;BE$3&amp;"-"&amp;"1",'Compr. Q. - Online Banking'!$C:$K,9,FALSE()),VLOOKUP($G90&amp;"-"&amp;BE$3&amp;"-"&amp;"1",'Compr. Q. - Online Banking'!$C:$K,8,FALSE()))</f>
        <v>1</v>
      </c>
      <c r="BN90" s="60">
        <f t="shared" si="94"/>
        <v>0</v>
      </c>
      <c r="BO90" s="60">
        <f t="shared" si="95"/>
        <v>0</v>
      </c>
      <c r="BP90" s="60">
        <f t="shared" si="96"/>
        <v>0</v>
      </c>
      <c r="BQ90" s="61" t="str">
        <f>VLOOKUP($B90&amp;"-"&amp;$F90,'dataset cleaned'!$A:$BK,$H$2-2+BQ$2*3,FALSE())</f>
        <v>Poor security awareness,Use of web application</v>
      </c>
      <c r="BR90" s="60"/>
      <c r="BS90" s="60">
        <f>IF(ISNUMBER(SEARCH(IF($D90="Tabular",VLOOKUP($G90&amp;"-"&amp;BQ$3&amp;"-"&amp;BS$2,'Compr. Q. - Online Banking'!$C:$I,7,FALSE()),VLOOKUP($G90&amp;"-"&amp;BQ$3&amp;"-"&amp;BS$2,'Compr. Q. - Online Banking'!$C:$I,5,FALSE())), BQ90)),1,0)</f>
        <v>1</v>
      </c>
      <c r="BT90" s="60">
        <f>IF(ISNUMBER(SEARCH(IF($D90="Tabular",VLOOKUP($G90&amp;"-"&amp;BQ$3&amp;"-"&amp;BT$2,'Compr. Q. - Online Banking'!$C:$I,7,FALSE()),VLOOKUP($G90&amp;"-"&amp;BQ$3&amp;"-"&amp;BT$2,'Compr. Q. - Online Banking'!$C:$I,5,FALSE())), BQ90)),1,0)</f>
        <v>0</v>
      </c>
      <c r="BU90" s="60">
        <f>IF(ISNUMBER(SEARCH(IF($D90="Tabular",VLOOKUP($G90&amp;"-"&amp;BQ$3&amp;"-"&amp;BU$2,'Compr. Q. - Online Banking'!$C:$I,7,FALSE()),VLOOKUP($G90&amp;"-"&amp;BQ$3&amp;"-"&amp;BU$2,'Compr. Q. - Online Banking'!$C:$I,5,FALSE())), BQ90)),1,0)</f>
        <v>1</v>
      </c>
      <c r="BV90" s="60">
        <f>IF(ISNUMBER(SEARCH(IF($D90="Tabular",VLOOKUP($G90&amp;"-"&amp;BQ$3&amp;"-"&amp;BV$2,'Compr. Q. - Online Banking'!$C:$I,7,FALSE()),VLOOKUP($G90&amp;"-"&amp;BQ$3&amp;"-"&amp;BV$2,'Compr. Q. - Online Banking'!$C:$I,5,FALSE())), BQ90)),1,0)</f>
        <v>0</v>
      </c>
      <c r="BW90" s="60">
        <f t="shared" si="97"/>
        <v>2</v>
      </c>
      <c r="BX90" s="60">
        <f t="shared" si="98"/>
        <v>2</v>
      </c>
      <c r="BY90" s="60">
        <f>IF($D90="Tabular",VLOOKUP($G90&amp;"-"&amp;BQ$3&amp;"-"&amp;"1",'Compr. Q. - Online Banking'!$C:$K,9,FALSE()),VLOOKUP($G90&amp;"-"&amp;BQ$3&amp;"-"&amp;"1",'Compr. Q. - Online Banking'!$C:$K,8,FALSE()))</f>
        <v>4</v>
      </c>
      <c r="BZ90" s="60">
        <f t="shared" si="99"/>
        <v>1</v>
      </c>
      <c r="CA90" s="60">
        <f t="shared" si="100"/>
        <v>0.5</v>
      </c>
      <c r="CB90" s="60">
        <f t="shared" si="101"/>
        <v>0.66666666666666663</v>
      </c>
    </row>
    <row r="91" spans="1:80" ht="102" x14ac:dyDescent="0.2">
      <c r="A91" s="60" t="str">
        <f t="shared" si="68"/>
        <v>R_2PilrREGZbE2MvA-P1</v>
      </c>
      <c r="B91" s="60" t="s">
        <v>1075</v>
      </c>
      <c r="C91" s="60" t="str">
        <f>VLOOKUP($B91,'raw data'!$A:$JI,268,FALSE())</f>
        <v>CORAS-G2</v>
      </c>
      <c r="D91" s="60" t="str">
        <f t="shared" si="69"/>
        <v>CORAS</v>
      </c>
      <c r="E91" s="60" t="str">
        <f t="shared" si="70"/>
        <v>G2</v>
      </c>
      <c r="F91" s="60" t="s">
        <v>534</v>
      </c>
      <c r="G91" s="60" t="str">
        <f t="shared" si="71"/>
        <v>G2</v>
      </c>
      <c r="H91" s="62">
        <f>VLOOKUP($B91&amp;"-"&amp;$F91,'dataset cleaned'!$A:$BK,H$2,FALSE())/60</f>
        <v>16.36675</v>
      </c>
      <c r="I91" s="61" t="str">
        <f>VLOOKUP($B91&amp;"-"&amp;$F91,'dataset cleaned'!$A:$BK,$H$2-2+I$2*3,FALSE())</f>
        <v>Immature technology,Insufficient detection of spyware,Insufficient resilience,Lack of mechanisms for authentication of app,Poor security awareness,Use of web application,Weak malware protection</v>
      </c>
      <c r="J91" s="60" t="s">
        <v>1147</v>
      </c>
      <c r="K91" s="60">
        <f>IF(ISNUMBER(SEARCH(IF($D91="Tabular",VLOOKUP($G91&amp;"-"&amp;I$3&amp;"-"&amp;K$2,'Compr. Q. - Online Banking'!$C:$I,7,FALSE()),VLOOKUP($G91&amp;"-"&amp;I$3&amp;"-"&amp;K$2,'Compr. Q. - Online Banking'!$C:$I,5,FALSE())), I91)),1,0)</f>
        <v>1</v>
      </c>
      <c r="L91" s="60">
        <f>IF(ISNUMBER(SEARCH(IF($D91="Tabular",VLOOKUP($G91&amp;"-"&amp;I$3&amp;"-"&amp;L$2,'Compr. Q. - Online Banking'!$C:$I,7,FALSE()),VLOOKUP($G91&amp;"-"&amp;I$3&amp;"-"&amp;L$2,'Compr. Q. - Online Banking'!$C:$I,5,FALSE())), I91)),1,0)</f>
        <v>1</v>
      </c>
      <c r="M91" s="60">
        <f>IF(ISNUMBER(SEARCH(IF($D91="Tabular",VLOOKUP($G91&amp;"-"&amp;I$3&amp;"-"&amp;M$2,'Compr. Q. - Online Banking'!$C:$I,7,FALSE()),VLOOKUP($G91&amp;"-"&amp;I$3&amp;"-"&amp;M$2,'Compr. Q. - Online Banking'!$C:$I,5,FALSE())), I91)),1,0)</f>
        <v>0</v>
      </c>
      <c r="N91" s="60">
        <f>IF(ISNUMBER(SEARCH(IF($D91="Tabular",VLOOKUP($G91&amp;"-"&amp;I$3&amp;"-"&amp;N$2,'Compr. Q. - Online Banking'!$C:$I,7,FALSE()),VLOOKUP($G91&amp;"-"&amp;I$3&amp;"-"&amp;N$2,'Compr. Q. - Online Banking'!$C:$I,5,FALSE())), I91)),1,0)</f>
        <v>0</v>
      </c>
      <c r="O91" s="60">
        <f t="shared" si="72"/>
        <v>2</v>
      </c>
      <c r="P91" s="60">
        <f t="shared" si="73"/>
        <v>7</v>
      </c>
      <c r="Q91" s="60">
        <f>IF($D91="Tabular",VLOOKUP($G91&amp;"-"&amp;I$3&amp;"-"&amp;"1",'Compr. Q. - Online Banking'!$C:$K,9,FALSE()),VLOOKUP($G91&amp;"-"&amp;I$3&amp;"-"&amp;"1",'Compr. Q. - Online Banking'!$C:$K,8,FALSE()))</f>
        <v>2</v>
      </c>
      <c r="R91" s="60">
        <f t="shared" si="74"/>
        <v>0.2857142857142857</v>
      </c>
      <c r="S91" s="60">
        <f t="shared" si="75"/>
        <v>1</v>
      </c>
      <c r="T91" s="60">
        <f t="shared" si="76"/>
        <v>0.44444444444444448</v>
      </c>
      <c r="U91" s="61" t="str">
        <f>VLOOKUP($B91&amp;"-"&amp;$F91,'dataset cleaned'!$A:$BK,$H$2-2+U$2*3,FALSE())</f>
        <v>Unauthorized access to customer account via fake app,Unauthorized access to customer account via web application,Unauthorized transaction via web application</v>
      </c>
      <c r="V91" s="60"/>
      <c r="W91" s="60">
        <f>IF(ISNUMBER(SEARCH(IF($D91="Tabular",VLOOKUP($G91&amp;"-"&amp;U$3&amp;"-"&amp;W$2,'Compr. Q. - Online Banking'!$C:$I,7,FALSE()),VLOOKUP($G91&amp;"-"&amp;U$3&amp;"-"&amp;W$2,'Compr. Q. - Online Banking'!$C:$I,5,FALSE())), U91)),1,0)</f>
        <v>1</v>
      </c>
      <c r="X91" s="60">
        <f>IF(ISNUMBER(SEARCH(IF($D91="Tabular",VLOOKUP($G91&amp;"-"&amp;U$3&amp;"-"&amp;X$2,'Compr. Q. - Online Banking'!$C:$I,7,FALSE()),VLOOKUP($G91&amp;"-"&amp;U$3&amp;"-"&amp;X$2,'Compr. Q. - Online Banking'!$C:$I,5,FALSE())), U91)),1,0)</f>
        <v>1</v>
      </c>
      <c r="Y91" s="60">
        <f>IF(ISNUMBER(SEARCH(IF($D91="Tabular",VLOOKUP($G91&amp;"-"&amp;U$3&amp;"-"&amp;Y$2,'Compr. Q. - Online Banking'!$C:$I,7,FALSE()),VLOOKUP($G91&amp;"-"&amp;U$3&amp;"-"&amp;Y$2,'Compr. Q. - Online Banking'!$C:$I,5,FALSE())), U91)),1,0)</f>
        <v>1</v>
      </c>
      <c r="Z91" s="60">
        <f>IF(ISNUMBER(SEARCH(IF($D91="Tabular",VLOOKUP($G91&amp;"-"&amp;U$3&amp;"-"&amp;Z$2,'Compr. Q. - Online Banking'!$C:$I,7,FALSE()),VLOOKUP($G91&amp;"-"&amp;U$3&amp;"-"&amp;Z$2,'Compr. Q. - Online Banking'!$C:$I,5,FALSE())), U91)),1,0)</f>
        <v>0</v>
      </c>
      <c r="AA91" s="60">
        <f t="shared" si="77"/>
        <v>3</v>
      </c>
      <c r="AB91" s="60">
        <f t="shared" si="78"/>
        <v>3</v>
      </c>
      <c r="AC91" s="60">
        <f>IF($D91="Tabular",VLOOKUP($G91&amp;"-"&amp;U$3&amp;"-"&amp;"1",'Compr. Q. - Online Banking'!$C:$K,9,FALSE()),VLOOKUP($G91&amp;"-"&amp;U$3&amp;"-"&amp;"1",'Compr. Q. - Online Banking'!$C:$K,8,FALSE()))</f>
        <v>3</v>
      </c>
      <c r="AD91" s="60">
        <f t="shared" si="79"/>
        <v>1</v>
      </c>
      <c r="AE91" s="60">
        <f t="shared" si="80"/>
        <v>1</v>
      </c>
      <c r="AF91" s="60">
        <f t="shared" si="81"/>
        <v>1</v>
      </c>
      <c r="AG91" s="61" t="str">
        <f>VLOOKUP($B91&amp;"-"&amp;$F91,'dataset cleaned'!$A:$BK,$H$2-2+AG$2*3,FALSE())</f>
        <v>Fake banking app offered on application store,Keylogger installed on computer,Sniffing of customer credentials,Spear-phishing attack on customers</v>
      </c>
      <c r="AH91" s="60"/>
      <c r="AI91" s="60">
        <f>IF(ISNUMBER(SEARCH(IF($D91="Tabular",VLOOKUP($G91&amp;"-"&amp;AG$3&amp;"-"&amp;AI$2,'Compr. Q. - Online Banking'!$C:$I,7,FALSE()),VLOOKUP($G91&amp;"-"&amp;AG$3&amp;"-"&amp;AI$2,'Compr. Q. - Online Banking'!$C:$I,5,FALSE())), AG91)),1,0)</f>
        <v>1</v>
      </c>
      <c r="AJ91" s="60">
        <f>IF(ISNUMBER(SEARCH(IF($D91="Tabular",VLOOKUP($G91&amp;"-"&amp;AG$3&amp;"-"&amp;AJ$2,'Compr. Q. - Online Banking'!$C:$I,7,FALSE()),VLOOKUP($G91&amp;"-"&amp;AG$3&amp;"-"&amp;AJ$2,'Compr. Q. - Online Banking'!$C:$I,5,FALSE())), AG91)),1,0)</f>
        <v>1</v>
      </c>
      <c r="AK91" s="60">
        <f>IF(ISNUMBER(SEARCH(IF($D91="Tabular",VLOOKUP($G91&amp;"-"&amp;AG$3&amp;"-"&amp;AK$2,'Compr. Q. - Online Banking'!$C:$I,7,FALSE()),VLOOKUP($G91&amp;"-"&amp;AG$3&amp;"-"&amp;AK$2,'Compr. Q. - Online Banking'!$C:$I,5,FALSE())), AG91)),1,0)</f>
        <v>1</v>
      </c>
      <c r="AL91" s="60">
        <f>IF(ISNUMBER(SEARCH(IF($D91="Tabular",VLOOKUP($G91&amp;"-"&amp;AG$3&amp;"-"&amp;AL$2,'Compr. Q. - Online Banking'!$C:$I,7,FALSE()),VLOOKUP($G91&amp;"-"&amp;AG$3&amp;"-"&amp;AL$2,'Compr. Q. - Online Banking'!$C:$I,5,FALSE())), AG91)),1,0)</f>
        <v>1</v>
      </c>
      <c r="AM91" s="60">
        <f t="shared" si="82"/>
        <v>4</v>
      </c>
      <c r="AN91" s="60">
        <f t="shared" si="83"/>
        <v>4</v>
      </c>
      <c r="AO91" s="60">
        <f>IF($D91="Tabular",VLOOKUP($G91&amp;"-"&amp;AG$3&amp;"-"&amp;"1",'Compr. Q. - Online Banking'!$C:$K,9,FALSE()),VLOOKUP($G91&amp;"-"&amp;AG$3&amp;"-"&amp;"1",'Compr. Q. - Online Banking'!$C:$K,8,FALSE()))</f>
        <v>4</v>
      </c>
      <c r="AP91" s="60">
        <f t="shared" si="84"/>
        <v>1</v>
      </c>
      <c r="AQ91" s="60">
        <f t="shared" si="85"/>
        <v>1</v>
      </c>
      <c r="AR91" s="60">
        <f t="shared" si="86"/>
        <v>1</v>
      </c>
      <c r="AS91" s="61" t="str">
        <f>VLOOKUP($B91&amp;"-"&amp;$F91,'dataset cleaned'!$A:$BK,$H$2-2+AS$2*3,FALSE())</f>
        <v>Cyber criminal,Hacker</v>
      </c>
      <c r="AT91" s="60"/>
      <c r="AU91" s="60">
        <f>IF(ISNUMBER(SEARCH(IF($D91="Tabular",VLOOKUP($G91&amp;"-"&amp;AS$3&amp;"-"&amp;AU$2,'Compr. Q. - Online Banking'!$C:$I,7,FALSE()),VLOOKUP($G91&amp;"-"&amp;AS$3&amp;"-"&amp;AU$2,'Compr. Q. - Online Banking'!$C:$I,5,FALSE())), AS91)),1,0)</f>
        <v>1</v>
      </c>
      <c r="AV91" s="60">
        <f>IF(ISNUMBER(SEARCH(IF($D91="Tabular",VLOOKUP($G91&amp;"-"&amp;AS$3&amp;"-"&amp;AV$2,'Compr. Q. - Online Banking'!$C:$I,7,FALSE()),VLOOKUP($G91&amp;"-"&amp;AS$3&amp;"-"&amp;AV$2,'Compr. Q. - Online Banking'!$C:$I,5,FALSE())), AS91)),1,0)</f>
        <v>1</v>
      </c>
      <c r="AW91" s="60">
        <f>IF(ISNUMBER(SEARCH(IF($D91="Tabular",VLOOKUP($G91&amp;"-"&amp;AS$3&amp;"-"&amp;AW$2,'Compr. Q. - Online Banking'!$C:$I,7,FALSE()),VLOOKUP($G91&amp;"-"&amp;AS$3&amp;"-"&amp;AW$2,'Compr. Q. - Online Banking'!$C:$I,5,FALSE())), AS91)),1,0)</f>
        <v>0</v>
      </c>
      <c r="AX91" s="60">
        <f>IF(ISNUMBER(SEARCH(IF($D91="Tabular",VLOOKUP($G91&amp;"-"&amp;AS$3&amp;"-"&amp;AX$2,'Compr. Q. - Online Banking'!$C:$I,7,FALSE()),VLOOKUP($G91&amp;"-"&amp;AS$3&amp;"-"&amp;AX$2,'Compr. Q. - Online Banking'!$C:$I,5,FALSE())), AS91)),1,0)</f>
        <v>0</v>
      </c>
      <c r="AY91" s="60">
        <f t="shared" si="87"/>
        <v>2</v>
      </c>
      <c r="AZ91" s="60">
        <f t="shared" si="88"/>
        <v>2</v>
      </c>
      <c r="BA91" s="60">
        <f>IF($D91="Tabular",VLOOKUP($G91&amp;"-"&amp;AS$3&amp;"-"&amp;"1",'Compr. Q. - Online Banking'!$C:$K,9,FALSE()),VLOOKUP($G91&amp;"-"&amp;AS$3&amp;"-"&amp;"1",'Compr. Q. - Online Banking'!$C:$K,8,FALSE()))</f>
        <v>2</v>
      </c>
      <c r="BB91" s="60">
        <f t="shared" si="89"/>
        <v>1</v>
      </c>
      <c r="BC91" s="60">
        <f t="shared" si="90"/>
        <v>1</v>
      </c>
      <c r="BD91" s="60">
        <f t="shared" si="91"/>
        <v>1</v>
      </c>
      <c r="BE91" s="60" t="str">
        <f>VLOOKUP($B91&amp;"-"&amp;$F91,'dataset cleaned'!$A:$BK,$H$2-2+BE$2*3,FALSE())</f>
        <v>Likely</v>
      </c>
      <c r="BF91" s="60"/>
      <c r="BG91" s="60">
        <f>IF(ISNUMBER(SEARCH(IF($D91="Tabular",VLOOKUP($G91&amp;"-"&amp;BE$3&amp;"-"&amp;BG$2,'Compr. Q. - Online Banking'!$C:$I,7,FALSE()),VLOOKUP($G91&amp;"-"&amp;BE$3&amp;"-"&amp;BG$2,'Compr. Q. - Online Banking'!$C:$I,5,FALSE())), BE91)),1,0)</f>
        <v>1</v>
      </c>
      <c r="BH91" s="60">
        <f>IF(ISNUMBER(SEARCH(IF($D91="Tabular",VLOOKUP($G91&amp;"-"&amp;BE$3&amp;"-"&amp;BH$2,'Compr. Q. - Online Banking'!$C:$I,7,FALSE()),VLOOKUP($G91&amp;"-"&amp;BE$3&amp;"-"&amp;BH$2,'Compr. Q. - Online Banking'!$C:$I,5,FALSE())), BE91)),1,0)</f>
        <v>0</v>
      </c>
      <c r="BI91" s="60">
        <f>IF(ISNUMBER(SEARCH(IF($D91="Tabular",VLOOKUP($G91&amp;"-"&amp;BE$3&amp;"-"&amp;BI$2,'Compr. Q. - Online Banking'!$C:$I,7,FALSE()),VLOOKUP($G91&amp;"-"&amp;BE$3&amp;"-"&amp;BI$2,'Compr. Q. - Online Banking'!$C:$I,5,FALSE())), BE91)),1,0)</f>
        <v>0</v>
      </c>
      <c r="BJ91" s="60">
        <f>IF(ISNUMBER(SEARCH(IF($D91="Tabular",VLOOKUP($G91&amp;"-"&amp;BE$3&amp;"-"&amp;BJ$2,'Compr. Q. - Online Banking'!$C:$I,7,FALSE()),VLOOKUP($G91&amp;"-"&amp;BE$3&amp;"-"&amp;BJ$2,'Compr. Q. - Online Banking'!$C:$I,5,FALSE())), BE91)),1,0)</f>
        <v>0</v>
      </c>
      <c r="BK91" s="60">
        <f t="shared" si="92"/>
        <v>1</v>
      </c>
      <c r="BL91" s="60">
        <f t="shared" si="93"/>
        <v>1</v>
      </c>
      <c r="BM91" s="60">
        <f>IF($D91="Tabular",VLOOKUP($G91&amp;"-"&amp;BE$3&amp;"-"&amp;"1",'Compr. Q. - Online Banking'!$C:$K,9,FALSE()),VLOOKUP($G91&amp;"-"&amp;BE$3&amp;"-"&amp;"1",'Compr. Q. - Online Banking'!$C:$K,8,FALSE()))</f>
        <v>1</v>
      </c>
      <c r="BN91" s="60">
        <f t="shared" si="94"/>
        <v>1</v>
      </c>
      <c r="BO91" s="60">
        <f t="shared" si="95"/>
        <v>1</v>
      </c>
      <c r="BP91" s="60">
        <f t="shared" si="96"/>
        <v>1</v>
      </c>
      <c r="BQ91" s="61" t="str">
        <f>VLOOKUP($B91&amp;"-"&amp;$F91,'dataset cleaned'!$A:$BK,$H$2-2+BQ$2*3,FALSE())</f>
        <v>Immature technology,Insufficient detection of spyware,Insufficient resilience,Lack of mechanisms for authentication of app,Poor security awareness,Use of web application,Weak malware protection</v>
      </c>
      <c r="BR91" s="60" t="s">
        <v>1147</v>
      </c>
      <c r="BS91" s="60">
        <f>IF(ISNUMBER(SEARCH(IF($D91="Tabular",VLOOKUP($G91&amp;"-"&amp;BQ$3&amp;"-"&amp;BS$2,'Compr. Q. - Online Banking'!$C:$I,7,FALSE()),VLOOKUP($G91&amp;"-"&amp;BQ$3&amp;"-"&amp;BS$2,'Compr. Q. - Online Banking'!$C:$I,5,FALSE())), BQ91)),1,0)</f>
        <v>1</v>
      </c>
      <c r="BT91" s="60">
        <f>IF(ISNUMBER(SEARCH(IF($D91="Tabular",VLOOKUP($G91&amp;"-"&amp;BQ$3&amp;"-"&amp;BT$2,'Compr. Q. - Online Banking'!$C:$I,7,FALSE()),VLOOKUP($G91&amp;"-"&amp;BQ$3&amp;"-"&amp;BT$2,'Compr. Q. - Online Banking'!$C:$I,5,FALSE())), BQ91)),1,0)</f>
        <v>1</v>
      </c>
      <c r="BU91" s="60">
        <f>IF(ISNUMBER(SEARCH(IF($D91="Tabular",VLOOKUP($G91&amp;"-"&amp;BQ$3&amp;"-"&amp;BU$2,'Compr. Q. - Online Banking'!$C:$I,7,FALSE()),VLOOKUP($G91&amp;"-"&amp;BQ$3&amp;"-"&amp;BU$2,'Compr. Q. - Online Banking'!$C:$I,5,FALSE())), BQ91)),1,0)</f>
        <v>1</v>
      </c>
      <c r="BV91" s="60">
        <f>IF(ISNUMBER(SEARCH(IF($D91="Tabular",VLOOKUP($G91&amp;"-"&amp;BQ$3&amp;"-"&amp;BV$2,'Compr. Q. - Online Banking'!$C:$I,7,FALSE()),VLOOKUP($G91&amp;"-"&amp;BQ$3&amp;"-"&amp;BV$2,'Compr. Q. - Online Banking'!$C:$I,5,FALSE())), BQ91)),1,0)</f>
        <v>1</v>
      </c>
      <c r="BW91" s="60">
        <f t="shared" si="97"/>
        <v>4</v>
      </c>
      <c r="BX91" s="60">
        <f t="shared" si="98"/>
        <v>7</v>
      </c>
      <c r="BY91" s="60">
        <f>IF($D91="Tabular",VLOOKUP($G91&amp;"-"&amp;BQ$3&amp;"-"&amp;"1",'Compr. Q. - Online Banking'!$C:$K,9,FALSE()),VLOOKUP($G91&amp;"-"&amp;BQ$3&amp;"-"&amp;"1",'Compr. Q. - Online Banking'!$C:$K,8,FALSE()))</f>
        <v>4</v>
      </c>
      <c r="BZ91" s="60">
        <f t="shared" si="99"/>
        <v>0.5714285714285714</v>
      </c>
      <c r="CA91" s="60">
        <f t="shared" si="100"/>
        <v>1</v>
      </c>
      <c r="CB91" s="60">
        <f t="shared" si="101"/>
        <v>0.72727272727272729</v>
      </c>
    </row>
    <row r="92" spans="1:80" ht="34" x14ac:dyDescent="0.2">
      <c r="A92" s="60" t="str">
        <f t="shared" si="68"/>
        <v>R_21gFh4fH79Pix9I-P2</v>
      </c>
      <c r="B92" s="60" t="s">
        <v>651</v>
      </c>
      <c r="C92" s="60" t="str">
        <f>VLOOKUP($B92,'raw data'!$A:$JI,268,FALSE())</f>
        <v>UML-G1</v>
      </c>
      <c r="D92" s="60" t="str">
        <f t="shared" si="69"/>
        <v>UML</v>
      </c>
      <c r="E92" s="60" t="str">
        <f t="shared" si="70"/>
        <v>G1</v>
      </c>
      <c r="F92" s="60" t="s">
        <v>536</v>
      </c>
      <c r="G92" s="60" t="str">
        <f t="shared" si="71"/>
        <v>G2</v>
      </c>
      <c r="H92" s="62">
        <f>VLOOKUP($B92&amp;"-"&amp;$F92,'dataset cleaned'!$A:$BK,H$2,FALSE())/60</f>
        <v>4.3190333333333335</v>
      </c>
      <c r="I92" s="61" t="str">
        <f>VLOOKUP($B92&amp;"-"&amp;$F92,'dataset cleaned'!$A:$BK,$H$2-2+I$2*3,FALSE())</f>
        <v>Lack of mechanisms for authentication of app</v>
      </c>
      <c r="J92" s="60" t="s">
        <v>1148</v>
      </c>
      <c r="K92" s="60">
        <f>IF(ISNUMBER(SEARCH(IF($D92="Tabular",VLOOKUP($G92&amp;"-"&amp;I$3&amp;"-"&amp;K$2,'Compr. Q. - Online Banking'!$C:$I,7,FALSE()),VLOOKUP($G92&amp;"-"&amp;I$3&amp;"-"&amp;K$2,'Compr. Q. - Online Banking'!$C:$I,5,FALSE())), I92)),1,0)</f>
        <v>1</v>
      </c>
      <c r="L92" s="60">
        <f>IF(ISNUMBER(SEARCH(IF($D92="Tabular",VLOOKUP($G92&amp;"-"&amp;I$3&amp;"-"&amp;L$2,'Compr. Q. - Online Banking'!$C:$I,7,FALSE()),VLOOKUP($G92&amp;"-"&amp;I$3&amp;"-"&amp;L$2,'Compr. Q. - Online Banking'!$C:$I,5,FALSE())), I92)),1,0)</f>
        <v>0</v>
      </c>
      <c r="M92" s="60">
        <f>IF(ISNUMBER(SEARCH(IF($D92="Tabular",VLOOKUP($G92&amp;"-"&amp;I$3&amp;"-"&amp;M$2,'Compr. Q. - Online Banking'!$C:$I,7,FALSE()),VLOOKUP($G92&amp;"-"&amp;I$3&amp;"-"&amp;M$2,'Compr. Q. - Online Banking'!$C:$I,5,FALSE())), I92)),1,0)</f>
        <v>0</v>
      </c>
      <c r="N92" s="60">
        <f>IF(ISNUMBER(SEARCH(IF($D92="Tabular",VLOOKUP($G92&amp;"-"&amp;I$3&amp;"-"&amp;N$2,'Compr. Q. - Online Banking'!$C:$I,7,FALSE()),VLOOKUP($G92&amp;"-"&amp;I$3&amp;"-"&amp;N$2,'Compr. Q. - Online Banking'!$C:$I,5,FALSE())), I92)),1,0)</f>
        <v>0</v>
      </c>
      <c r="O92" s="60">
        <f t="shared" si="72"/>
        <v>1</v>
      </c>
      <c r="P92" s="60">
        <f t="shared" si="73"/>
        <v>1</v>
      </c>
      <c r="Q92" s="60">
        <f>IF($D92="Tabular",VLOOKUP($G92&amp;"-"&amp;I$3&amp;"-"&amp;"1",'Compr. Q. - Online Banking'!$C:$K,9,FALSE()),VLOOKUP($G92&amp;"-"&amp;I$3&amp;"-"&amp;"1",'Compr. Q. - Online Banking'!$C:$K,8,FALSE()))</f>
        <v>2</v>
      </c>
      <c r="R92" s="60">
        <f t="shared" si="74"/>
        <v>1</v>
      </c>
      <c r="S92" s="60">
        <f t="shared" si="75"/>
        <v>0.5</v>
      </c>
      <c r="T92" s="60">
        <f t="shared" si="76"/>
        <v>0.66666666666666663</v>
      </c>
      <c r="U92" s="61" t="str">
        <f>VLOOKUP($B92&amp;"-"&amp;$F92,'dataset cleaned'!$A:$BK,$H$2-2+U$2*3,FALSE())</f>
        <v>Unauthorized access to customer account via fake app,Unauthorized transaction via Poste App</v>
      </c>
      <c r="V92" s="60" t="s">
        <v>1144</v>
      </c>
      <c r="W92" s="60">
        <f>IF(ISNUMBER(SEARCH(IF($D92="Tabular",VLOOKUP($G92&amp;"-"&amp;U$3&amp;"-"&amp;W$2,'Compr. Q. - Online Banking'!$C:$I,7,FALSE()),VLOOKUP($G92&amp;"-"&amp;U$3&amp;"-"&amp;W$2,'Compr. Q. - Online Banking'!$C:$I,5,FALSE())), U92)),1,0)</f>
        <v>0</v>
      </c>
      <c r="X92" s="60">
        <f>IF(ISNUMBER(SEARCH(IF($D92="Tabular",VLOOKUP($G92&amp;"-"&amp;U$3&amp;"-"&amp;X$2,'Compr. Q. - Online Banking'!$C:$I,7,FALSE()),VLOOKUP($G92&amp;"-"&amp;U$3&amp;"-"&amp;X$2,'Compr. Q. - Online Banking'!$C:$I,5,FALSE())), U92)),1,0)</f>
        <v>0</v>
      </c>
      <c r="Y92" s="60">
        <f>IF(ISNUMBER(SEARCH(IF($D92="Tabular",VLOOKUP($G92&amp;"-"&amp;U$3&amp;"-"&amp;Y$2,'Compr. Q. - Online Banking'!$C:$I,7,FALSE()),VLOOKUP($G92&amp;"-"&amp;U$3&amp;"-"&amp;Y$2,'Compr. Q. - Online Banking'!$C:$I,5,FALSE())), U92)),1,0)</f>
        <v>1</v>
      </c>
      <c r="Z92" s="60">
        <f>IF(ISNUMBER(SEARCH(IF($D92="Tabular",VLOOKUP($G92&amp;"-"&amp;U$3&amp;"-"&amp;Z$2,'Compr. Q. - Online Banking'!$C:$I,7,FALSE()),VLOOKUP($G92&amp;"-"&amp;U$3&amp;"-"&amp;Z$2,'Compr. Q. - Online Banking'!$C:$I,5,FALSE())), U92)),1,0)</f>
        <v>0</v>
      </c>
      <c r="AA92" s="60">
        <f t="shared" si="77"/>
        <v>1</v>
      </c>
      <c r="AB92" s="60">
        <f t="shared" si="78"/>
        <v>2</v>
      </c>
      <c r="AC92" s="60">
        <f>IF($D92="Tabular",VLOOKUP($G92&amp;"-"&amp;U$3&amp;"-"&amp;"1",'Compr. Q. - Online Banking'!$C:$K,9,FALSE()),VLOOKUP($G92&amp;"-"&amp;U$3&amp;"-"&amp;"1",'Compr. Q. - Online Banking'!$C:$K,8,FALSE()))</f>
        <v>3</v>
      </c>
      <c r="AD92" s="60">
        <f t="shared" si="79"/>
        <v>0.5</v>
      </c>
      <c r="AE92" s="60">
        <f t="shared" si="80"/>
        <v>0.33333333333333331</v>
      </c>
      <c r="AF92" s="60">
        <f t="shared" si="81"/>
        <v>0.4</v>
      </c>
      <c r="AG92" s="61" t="str">
        <f>VLOOKUP($B92&amp;"-"&amp;$F92,'dataset cleaned'!$A:$BK,$H$2-2+AG$2*3,FALSE())</f>
        <v>Fake banking app offered on application store</v>
      </c>
      <c r="AH92" s="60" t="s">
        <v>1204</v>
      </c>
      <c r="AI92" s="60">
        <f>IF(ISNUMBER(SEARCH(IF($D92="Tabular",VLOOKUP($G92&amp;"-"&amp;AG$3&amp;"-"&amp;AI$2,'Compr. Q. - Online Banking'!$C:$I,7,FALSE()),VLOOKUP($G92&amp;"-"&amp;AG$3&amp;"-"&amp;AI$2,'Compr. Q. - Online Banking'!$C:$I,5,FALSE())), AG92)),1,0)</f>
        <v>1</v>
      </c>
      <c r="AJ92" s="60">
        <f>IF(ISNUMBER(SEARCH(IF($D92="Tabular",VLOOKUP($G92&amp;"-"&amp;AG$3&amp;"-"&amp;AJ$2,'Compr. Q. - Online Banking'!$C:$I,7,FALSE()),VLOOKUP($G92&amp;"-"&amp;AG$3&amp;"-"&amp;AJ$2,'Compr. Q. - Online Banking'!$C:$I,5,FALSE())), AG92)),1,0)</f>
        <v>0</v>
      </c>
      <c r="AK92" s="60">
        <f>IF(ISNUMBER(SEARCH(IF($D92="Tabular",VLOOKUP($G92&amp;"-"&amp;AG$3&amp;"-"&amp;AK$2,'Compr. Q. - Online Banking'!$C:$I,7,FALSE()),VLOOKUP($G92&amp;"-"&amp;AG$3&amp;"-"&amp;AK$2,'Compr. Q. - Online Banking'!$C:$I,5,FALSE())), AG92)),1,0)</f>
        <v>0</v>
      </c>
      <c r="AL92" s="60">
        <f>IF(ISNUMBER(SEARCH(IF($D92="Tabular",VLOOKUP($G92&amp;"-"&amp;AG$3&amp;"-"&amp;AL$2,'Compr. Q. - Online Banking'!$C:$I,7,FALSE()),VLOOKUP($G92&amp;"-"&amp;AG$3&amp;"-"&amp;AL$2,'Compr. Q. - Online Banking'!$C:$I,5,FALSE())), AG92)),1,0)</f>
        <v>0</v>
      </c>
      <c r="AM92" s="60">
        <f t="shared" si="82"/>
        <v>1</v>
      </c>
      <c r="AN92" s="60">
        <f t="shared" si="83"/>
        <v>1</v>
      </c>
      <c r="AO92" s="60">
        <f>IF($D92="Tabular",VLOOKUP($G92&amp;"-"&amp;AG$3&amp;"-"&amp;"1",'Compr. Q. - Online Banking'!$C:$K,9,FALSE()),VLOOKUP($G92&amp;"-"&amp;AG$3&amp;"-"&amp;"1",'Compr. Q. - Online Banking'!$C:$K,8,FALSE()))</f>
        <v>4</v>
      </c>
      <c r="AP92" s="60">
        <f t="shared" si="84"/>
        <v>1</v>
      </c>
      <c r="AQ92" s="60">
        <f t="shared" si="85"/>
        <v>0.25</v>
      </c>
      <c r="AR92" s="60">
        <f t="shared" si="86"/>
        <v>0.4</v>
      </c>
      <c r="AS92" s="61" t="str">
        <f>VLOOKUP($B92&amp;"-"&amp;$F92,'dataset cleaned'!$A:$BK,$H$2-2+AS$2*3,FALSE())</f>
        <v>Cyber criminal,Hacker</v>
      </c>
      <c r="AT92" s="60"/>
      <c r="AU92" s="60">
        <f>IF(ISNUMBER(SEARCH(IF($D92="Tabular",VLOOKUP($G92&amp;"-"&amp;AS$3&amp;"-"&amp;AU$2,'Compr. Q. - Online Banking'!$C:$I,7,FALSE()),VLOOKUP($G92&amp;"-"&amp;AS$3&amp;"-"&amp;AU$2,'Compr. Q. - Online Banking'!$C:$I,5,FALSE())), AS92)),1,0)</f>
        <v>1</v>
      </c>
      <c r="AV92" s="60">
        <f>IF(ISNUMBER(SEARCH(IF($D92="Tabular",VLOOKUP($G92&amp;"-"&amp;AS$3&amp;"-"&amp;AV$2,'Compr. Q. - Online Banking'!$C:$I,7,FALSE()),VLOOKUP($G92&amp;"-"&amp;AS$3&amp;"-"&amp;AV$2,'Compr. Q. - Online Banking'!$C:$I,5,FALSE())), AS92)),1,0)</f>
        <v>1</v>
      </c>
      <c r="AW92" s="60">
        <f>IF(ISNUMBER(SEARCH(IF($D92="Tabular",VLOOKUP($G92&amp;"-"&amp;AS$3&amp;"-"&amp;AW$2,'Compr. Q. - Online Banking'!$C:$I,7,FALSE()),VLOOKUP($G92&amp;"-"&amp;AS$3&amp;"-"&amp;AW$2,'Compr. Q. - Online Banking'!$C:$I,5,FALSE())), AS92)),1,0)</f>
        <v>0</v>
      </c>
      <c r="AX92" s="60">
        <f>IF(ISNUMBER(SEARCH(IF($D92="Tabular",VLOOKUP($G92&amp;"-"&amp;AS$3&amp;"-"&amp;AX$2,'Compr. Q. - Online Banking'!$C:$I,7,FALSE()),VLOOKUP($G92&amp;"-"&amp;AS$3&amp;"-"&amp;AX$2,'Compr. Q. - Online Banking'!$C:$I,5,FALSE())), AS92)),1,0)</f>
        <v>0</v>
      </c>
      <c r="AY92" s="60">
        <f t="shared" si="87"/>
        <v>2</v>
      </c>
      <c r="AZ92" s="60">
        <f t="shared" si="88"/>
        <v>2</v>
      </c>
      <c r="BA92" s="60">
        <f>IF($D92="Tabular",VLOOKUP($G92&amp;"-"&amp;AS$3&amp;"-"&amp;"1",'Compr. Q. - Online Banking'!$C:$K,9,FALSE()),VLOOKUP($G92&amp;"-"&amp;AS$3&amp;"-"&amp;"1",'Compr. Q. - Online Banking'!$C:$K,8,FALSE()))</f>
        <v>2</v>
      </c>
      <c r="BB92" s="60">
        <f t="shared" si="89"/>
        <v>1</v>
      </c>
      <c r="BC92" s="60">
        <f t="shared" si="90"/>
        <v>1</v>
      </c>
      <c r="BD92" s="60">
        <f t="shared" si="91"/>
        <v>1</v>
      </c>
      <c r="BE92" s="60" t="str">
        <f>VLOOKUP($B92&amp;"-"&amp;$F92,'dataset cleaned'!$A:$BK,$H$2-2+BE$2*3,FALSE())</f>
        <v>Minor</v>
      </c>
      <c r="BF92" s="60"/>
      <c r="BG92" s="60">
        <f>IF(ISNUMBER(SEARCH(IF($D92="Tabular",VLOOKUP($G92&amp;"-"&amp;BE$3&amp;"-"&amp;BG$2,'Compr. Q. - Online Banking'!$C:$I,7,FALSE()),VLOOKUP($G92&amp;"-"&amp;BE$3&amp;"-"&amp;BG$2,'Compr. Q. - Online Banking'!$C:$I,5,FALSE())), BE92)),1,0)</f>
        <v>0</v>
      </c>
      <c r="BH92" s="60">
        <f>IF(ISNUMBER(SEARCH(IF($D92="Tabular",VLOOKUP($G92&amp;"-"&amp;BE$3&amp;"-"&amp;BH$2,'Compr. Q. - Online Banking'!$C:$I,7,FALSE()),VLOOKUP($G92&amp;"-"&amp;BE$3&amp;"-"&amp;BH$2,'Compr. Q. - Online Banking'!$C:$I,5,FALSE())), BE92)),1,0)</f>
        <v>0</v>
      </c>
      <c r="BI92" s="60">
        <f>IF(ISNUMBER(SEARCH(IF($D92="Tabular",VLOOKUP($G92&amp;"-"&amp;BE$3&amp;"-"&amp;BI$2,'Compr. Q. - Online Banking'!$C:$I,7,FALSE()),VLOOKUP($G92&amp;"-"&amp;BE$3&amp;"-"&amp;BI$2,'Compr. Q. - Online Banking'!$C:$I,5,FALSE())), BE92)),1,0)</f>
        <v>0</v>
      </c>
      <c r="BJ92" s="60">
        <f>IF(ISNUMBER(SEARCH(IF($D92="Tabular",VLOOKUP($G92&amp;"-"&amp;BE$3&amp;"-"&amp;BJ$2,'Compr. Q. - Online Banking'!$C:$I,7,FALSE()),VLOOKUP($G92&amp;"-"&amp;BE$3&amp;"-"&amp;BJ$2,'Compr. Q. - Online Banking'!$C:$I,5,FALSE())), BE92)),1,0)</f>
        <v>0</v>
      </c>
      <c r="BK92" s="60">
        <f t="shared" si="92"/>
        <v>0</v>
      </c>
      <c r="BL92" s="60">
        <f t="shared" si="93"/>
        <v>1</v>
      </c>
      <c r="BM92" s="60">
        <f>IF($D92="Tabular",VLOOKUP($G92&amp;"-"&amp;BE$3&amp;"-"&amp;"1",'Compr. Q. - Online Banking'!$C:$K,9,FALSE()),VLOOKUP($G92&amp;"-"&amp;BE$3&amp;"-"&amp;"1",'Compr. Q. - Online Banking'!$C:$K,8,FALSE()))</f>
        <v>1</v>
      </c>
      <c r="BN92" s="60">
        <f t="shared" si="94"/>
        <v>0</v>
      </c>
      <c r="BO92" s="60">
        <f t="shared" si="95"/>
        <v>0</v>
      </c>
      <c r="BP92" s="60">
        <f t="shared" si="96"/>
        <v>0</v>
      </c>
      <c r="BQ92" s="61" t="str">
        <f>VLOOKUP($B92&amp;"-"&amp;$F92,'dataset cleaned'!$A:$BK,$H$2-2+BQ$2*3,FALSE())</f>
        <v>Denial-of-service attack</v>
      </c>
      <c r="BR92" s="60" t="s">
        <v>1147</v>
      </c>
      <c r="BS92" s="60">
        <f>IF(ISNUMBER(SEARCH(IF($D92="Tabular",VLOOKUP($G92&amp;"-"&amp;BQ$3&amp;"-"&amp;BS$2,'Compr. Q. - Online Banking'!$C:$I,7,FALSE()),VLOOKUP($G92&amp;"-"&amp;BQ$3&amp;"-"&amp;BS$2,'Compr. Q. - Online Banking'!$C:$I,5,FALSE())), BQ92)),1,0)</f>
        <v>0</v>
      </c>
      <c r="BT92" s="60">
        <f>IF(ISNUMBER(SEARCH(IF($D92="Tabular",VLOOKUP($G92&amp;"-"&amp;BQ$3&amp;"-"&amp;BT$2,'Compr. Q. - Online Banking'!$C:$I,7,FALSE()),VLOOKUP($G92&amp;"-"&amp;BQ$3&amp;"-"&amp;BT$2,'Compr. Q. - Online Banking'!$C:$I,5,FALSE())), BQ92)),1,0)</f>
        <v>0</v>
      </c>
      <c r="BU92" s="60">
        <f>IF(ISNUMBER(SEARCH(IF($D92="Tabular",VLOOKUP($G92&amp;"-"&amp;BQ$3&amp;"-"&amp;BU$2,'Compr. Q. - Online Banking'!$C:$I,7,FALSE()),VLOOKUP($G92&amp;"-"&amp;BQ$3&amp;"-"&amp;BU$2,'Compr. Q. - Online Banking'!$C:$I,5,FALSE())), BQ92)),1,0)</f>
        <v>0</v>
      </c>
      <c r="BV92" s="60">
        <f>IF(ISNUMBER(SEARCH(IF($D92="Tabular",VLOOKUP($G92&amp;"-"&amp;BQ$3&amp;"-"&amp;BV$2,'Compr. Q. - Online Banking'!$C:$I,7,FALSE()),VLOOKUP($G92&amp;"-"&amp;BQ$3&amp;"-"&amp;BV$2,'Compr. Q. - Online Banking'!$C:$I,5,FALSE())), BQ92)),1,0)</f>
        <v>0</v>
      </c>
      <c r="BW92" s="60">
        <f t="shared" si="97"/>
        <v>0</v>
      </c>
      <c r="BX92" s="60">
        <f t="shared" si="98"/>
        <v>1</v>
      </c>
      <c r="BY92" s="60">
        <f>IF($D92="Tabular",VLOOKUP($G92&amp;"-"&amp;BQ$3&amp;"-"&amp;"1",'Compr. Q. - Online Banking'!$C:$K,9,FALSE()),VLOOKUP($G92&amp;"-"&amp;BQ$3&amp;"-"&amp;"1",'Compr. Q. - Online Banking'!$C:$K,8,FALSE()))</f>
        <v>4</v>
      </c>
      <c r="BZ92" s="60">
        <f t="shared" si="99"/>
        <v>0</v>
      </c>
      <c r="CA92" s="60">
        <f t="shared" si="100"/>
        <v>0</v>
      </c>
      <c r="CB92" s="60">
        <f t="shared" si="101"/>
        <v>0</v>
      </c>
    </row>
    <row r="93" spans="1:80" ht="51" x14ac:dyDescent="0.2">
      <c r="A93" s="60" t="str">
        <f t="shared" si="68"/>
        <v>R_29bk3Yv8AVYLIE5-P2</v>
      </c>
      <c r="B93" s="60" t="s">
        <v>1045</v>
      </c>
      <c r="C93" s="60" t="str">
        <f>VLOOKUP($B93,'raw data'!$A:$JI,268,FALSE())</f>
        <v>Tabular-G2</v>
      </c>
      <c r="D93" s="60" t="str">
        <f t="shared" si="69"/>
        <v>Tabular</v>
      </c>
      <c r="E93" s="60" t="str">
        <f t="shared" si="70"/>
        <v>G2</v>
      </c>
      <c r="F93" s="60" t="s">
        <v>536</v>
      </c>
      <c r="G93" s="60" t="str">
        <f t="shared" si="71"/>
        <v>G1</v>
      </c>
      <c r="H93" s="62">
        <f>VLOOKUP($B93&amp;"-"&amp;$F93,'dataset cleaned'!$A:$BK,H$2,FALSE())/60</f>
        <v>5.1305500000000004</v>
      </c>
      <c r="I93" s="61" t="str">
        <f>VLOOKUP($B93&amp;"-"&amp;$F93,'dataset cleaned'!$A:$BK,$H$2-2+I$2*3,FALSE())</f>
        <v>Minor</v>
      </c>
      <c r="J93" s="60"/>
      <c r="K93" s="60">
        <f>IF(ISNUMBER(SEARCH(IF($D93="Tabular",VLOOKUP($G93&amp;"-"&amp;I$3&amp;"-"&amp;K$2,'Compr. Q. - Online Banking'!$C:$I,7,FALSE()),VLOOKUP($G93&amp;"-"&amp;I$3&amp;"-"&amp;K$2,'Compr. Q. - Online Banking'!$C:$I,5,FALSE())), I93)),1,0)</f>
        <v>1</v>
      </c>
      <c r="L93" s="60">
        <f>IF(ISNUMBER(SEARCH(IF($D93="Tabular",VLOOKUP($G93&amp;"-"&amp;I$3&amp;"-"&amp;L$2,'Compr. Q. - Online Banking'!$C:$I,7,FALSE()),VLOOKUP($G93&amp;"-"&amp;I$3&amp;"-"&amp;L$2,'Compr. Q. - Online Banking'!$C:$I,5,FALSE())), I93)),1,0)</f>
        <v>0</v>
      </c>
      <c r="M93" s="60">
        <f>IF(ISNUMBER(SEARCH(IF($D93="Tabular",VLOOKUP($G93&amp;"-"&amp;I$3&amp;"-"&amp;M$2,'Compr. Q. - Online Banking'!$C:$I,7,FALSE()),VLOOKUP($G93&amp;"-"&amp;I$3&amp;"-"&amp;M$2,'Compr. Q. - Online Banking'!$C:$I,5,FALSE())), I93)),1,0)</f>
        <v>0</v>
      </c>
      <c r="N93" s="60">
        <f>IF(ISNUMBER(SEARCH(IF($D93="Tabular",VLOOKUP($G93&amp;"-"&amp;I$3&amp;"-"&amp;N$2,'Compr. Q. - Online Banking'!$C:$I,7,FALSE()),VLOOKUP($G93&amp;"-"&amp;I$3&amp;"-"&amp;N$2,'Compr. Q. - Online Banking'!$C:$I,5,FALSE())), I93)),1,0)</f>
        <v>0</v>
      </c>
      <c r="O93" s="60">
        <f t="shared" si="72"/>
        <v>1</v>
      </c>
      <c r="P93" s="60">
        <f t="shared" si="73"/>
        <v>1</v>
      </c>
      <c r="Q93" s="60">
        <f>IF($D93="Tabular",VLOOKUP($G93&amp;"-"&amp;I$3&amp;"-"&amp;"1",'Compr. Q. - Online Banking'!$C:$K,9,FALSE()),VLOOKUP($G93&amp;"-"&amp;I$3&amp;"-"&amp;"1",'Compr. Q. - Online Banking'!$C:$K,8,FALSE()))</f>
        <v>1</v>
      </c>
      <c r="R93" s="60">
        <f t="shared" si="74"/>
        <v>1</v>
      </c>
      <c r="S93" s="60">
        <f t="shared" si="75"/>
        <v>1</v>
      </c>
      <c r="T93" s="60">
        <f t="shared" si="76"/>
        <v>1</v>
      </c>
      <c r="U93" s="60" t="str">
        <f>VLOOKUP($B93&amp;"-"&amp;$F93,'dataset cleaned'!$A:$BK,$H$2-2+U$2*3,FALSE())</f>
        <v>Integrity of account data</v>
      </c>
      <c r="V93" s="60" t="s">
        <v>1133</v>
      </c>
      <c r="W93" s="60">
        <f>IF(ISNUMBER(SEARCH(IF($D93="Tabular",VLOOKUP($G93&amp;"-"&amp;U$3&amp;"-"&amp;W$2,'Compr. Q. - Online Banking'!$C:$I,7,FALSE()),VLOOKUP($G93&amp;"-"&amp;U$3&amp;"-"&amp;W$2,'Compr. Q. - Online Banking'!$C:$I,5,FALSE())), U93)),1,0)</f>
        <v>1</v>
      </c>
      <c r="X93" s="60">
        <f>IF(ISNUMBER(SEARCH(IF($D93="Tabular",VLOOKUP($G93&amp;"-"&amp;U$3&amp;"-"&amp;X$2,'Compr. Q. - Online Banking'!$C:$I,7,FALSE()),VLOOKUP($G93&amp;"-"&amp;U$3&amp;"-"&amp;X$2,'Compr. Q. - Online Banking'!$C:$I,5,FALSE())), U93)),1,0)</f>
        <v>0</v>
      </c>
      <c r="Y93" s="60">
        <f>IF(ISNUMBER(SEARCH(IF($D93="Tabular",VLOOKUP($G93&amp;"-"&amp;U$3&amp;"-"&amp;Y$2,'Compr. Q. - Online Banking'!$C:$I,7,FALSE()),VLOOKUP($G93&amp;"-"&amp;U$3&amp;"-"&amp;Y$2,'Compr. Q. - Online Banking'!$C:$I,5,FALSE())), U93)),1,0)</f>
        <v>0</v>
      </c>
      <c r="Z93" s="60">
        <f>IF(ISNUMBER(SEARCH(IF($D93="Tabular",VLOOKUP($G93&amp;"-"&amp;U$3&amp;"-"&amp;Z$2,'Compr. Q. - Online Banking'!$C:$I,7,FALSE()),VLOOKUP($G93&amp;"-"&amp;U$3&amp;"-"&amp;Z$2,'Compr. Q. - Online Banking'!$C:$I,5,FALSE())), U93)),1,0)</f>
        <v>0</v>
      </c>
      <c r="AA93" s="60">
        <f t="shared" si="77"/>
        <v>1</v>
      </c>
      <c r="AB93" s="60">
        <f t="shared" si="78"/>
        <v>1</v>
      </c>
      <c r="AC93" s="60">
        <f>IF($D93="Tabular",VLOOKUP($G93&amp;"-"&amp;U$3&amp;"-"&amp;"1",'Compr. Q. - Online Banking'!$C:$K,9,FALSE()),VLOOKUP($G93&amp;"-"&amp;U$3&amp;"-"&amp;"1",'Compr. Q. - Online Banking'!$C:$K,8,FALSE()))</f>
        <v>2</v>
      </c>
      <c r="AD93" s="60">
        <f t="shared" si="79"/>
        <v>1</v>
      </c>
      <c r="AE93" s="60">
        <f t="shared" si="80"/>
        <v>0.5</v>
      </c>
      <c r="AF93" s="60">
        <f t="shared" si="81"/>
        <v>0.66666666666666663</v>
      </c>
      <c r="AG93" s="61" t="str">
        <f>VLOOKUP($B93&amp;"-"&amp;$F93,'dataset cleaned'!$A:$BK,$H$2-2+AG$2*3,FALSE())</f>
        <v>Regularly inform customers about security best practices,Strengthen verification and validation procedures</v>
      </c>
      <c r="AH93" s="60" t="s">
        <v>1141</v>
      </c>
      <c r="AI93" s="60">
        <f>IF(ISNUMBER(SEARCH(IF($D93="Tabular",VLOOKUP($G93&amp;"-"&amp;AG$3&amp;"-"&amp;AI$2,'Compr. Q. - Online Banking'!$C:$I,7,FALSE()),VLOOKUP($G93&amp;"-"&amp;AG$3&amp;"-"&amp;AI$2,'Compr. Q. - Online Banking'!$C:$I,5,FALSE())), AG93)),1,0)</f>
        <v>1</v>
      </c>
      <c r="AJ93" s="60">
        <f>IF(ISNUMBER(SEARCH(IF($D93="Tabular",VLOOKUP($G93&amp;"-"&amp;AG$3&amp;"-"&amp;AJ$2,'Compr. Q. - Online Banking'!$C:$I,7,FALSE()),VLOOKUP($G93&amp;"-"&amp;AG$3&amp;"-"&amp;AJ$2,'Compr. Q. - Online Banking'!$C:$I,5,FALSE())), AG93)),1,0)</f>
        <v>0</v>
      </c>
      <c r="AK93" s="60">
        <f>IF(ISNUMBER(SEARCH(IF($D93="Tabular",VLOOKUP($G93&amp;"-"&amp;AG$3&amp;"-"&amp;AK$2,'Compr. Q. - Online Banking'!$C:$I,7,FALSE()),VLOOKUP($G93&amp;"-"&amp;AG$3&amp;"-"&amp;AK$2,'Compr. Q. - Online Banking'!$C:$I,5,FALSE())), AG93)),1,0)</f>
        <v>0</v>
      </c>
      <c r="AL93" s="60">
        <f>IF(ISNUMBER(SEARCH(IF($D93="Tabular",VLOOKUP($G93&amp;"-"&amp;AG$3&amp;"-"&amp;AL$2,'Compr. Q. - Online Banking'!$C:$I,7,FALSE()),VLOOKUP($G93&amp;"-"&amp;AG$3&amp;"-"&amp;AL$2,'Compr. Q. - Online Banking'!$C:$I,5,FALSE())), AG93)),1,0)</f>
        <v>0</v>
      </c>
      <c r="AM93" s="60">
        <f t="shared" si="82"/>
        <v>1</v>
      </c>
      <c r="AN93" s="60">
        <f t="shared" si="83"/>
        <v>2</v>
      </c>
      <c r="AO93" s="60">
        <f>IF($D93="Tabular",VLOOKUP($G93&amp;"-"&amp;AG$3&amp;"-"&amp;"1",'Compr. Q. - Online Banking'!$C:$K,9,FALSE()),VLOOKUP($G93&amp;"-"&amp;AG$3&amp;"-"&amp;"1",'Compr. Q. - Online Banking'!$C:$K,8,FALSE()))</f>
        <v>3</v>
      </c>
      <c r="AP93" s="60">
        <f t="shared" si="84"/>
        <v>0.5</v>
      </c>
      <c r="AQ93" s="60">
        <f t="shared" si="85"/>
        <v>0.33333333333333331</v>
      </c>
      <c r="AR93" s="60">
        <f t="shared" si="86"/>
        <v>0.4</v>
      </c>
      <c r="AS93" s="60" t="str">
        <f>VLOOKUP($B93&amp;"-"&amp;$F93,'dataset cleaned'!$A:$BK,$H$2-2+AS$2*3,FALSE())</f>
        <v>Severe</v>
      </c>
      <c r="AT93" s="60"/>
      <c r="AU93" s="60">
        <f>IF(ISNUMBER(SEARCH(IF($D93="Tabular",VLOOKUP($G93&amp;"-"&amp;AS$3&amp;"-"&amp;AU$2,'Compr. Q. - Online Banking'!$C:$I,7,FALSE()),VLOOKUP($G93&amp;"-"&amp;AS$3&amp;"-"&amp;AU$2,'Compr. Q. - Online Banking'!$C:$I,5,FALSE())), AS93)),1,0)</f>
        <v>1</v>
      </c>
      <c r="AV93" s="60">
        <f>IF(ISNUMBER(SEARCH(IF($D93="Tabular",VLOOKUP($G93&amp;"-"&amp;AS$3&amp;"-"&amp;AV$2,'Compr. Q. - Online Banking'!$C:$I,7,FALSE()),VLOOKUP($G93&amp;"-"&amp;AS$3&amp;"-"&amp;AV$2,'Compr. Q. - Online Banking'!$C:$I,5,FALSE())), AS93)),1,0)</f>
        <v>0</v>
      </c>
      <c r="AW93" s="60">
        <f>IF(ISNUMBER(SEARCH(IF($D93="Tabular",VLOOKUP($G93&amp;"-"&amp;AS$3&amp;"-"&amp;AW$2,'Compr. Q. - Online Banking'!$C:$I,7,FALSE()),VLOOKUP($G93&amp;"-"&amp;AS$3&amp;"-"&amp;AW$2,'Compr. Q. - Online Banking'!$C:$I,5,FALSE())), AS93)),1,0)</f>
        <v>0</v>
      </c>
      <c r="AX93" s="60">
        <f>IF(ISNUMBER(SEARCH(IF($D93="Tabular",VLOOKUP($G93&amp;"-"&amp;AS$3&amp;"-"&amp;AX$2,'Compr. Q. - Online Banking'!$C:$I,7,FALSE()),VLOOKUP($G93&amp;"-"&amp;AS$3&amp;"-"&amp;AX$2,'Compr. Q. - Online Banking'!$C:$I,5,FALSE())), AS93)),1,0)</f>
        <v>0</v>
      </c>
      <c r="AY93" s="60">
        <f t="shared" si="87"/>
        <v>1</v>
      </c>
      <c r="AZ93" s="60">
        <f t="shared" si="88"/>
        <v>1</v>
      </c>
      <c r="BA93" s="60">
        <f>IF($D93="Tabular",VLOOKUP($G93&amp;"-"&amp;AS$3&amp;"-"&amp;"1",'Compr. Q. - Online Banking'!$C:$K,9,FALSE()),VLOOKUP($G93&amp;"-"&amp;AS$3&amp;"-"&amp;"1",'Compr. Q. - Online Banking'!$C:$K,8,FALSE()))</f>
        <v>1</v>
      </c>
      <c r="BB93" s="60">
        <f t="shared" si="89"/>
        <v>1</v>
      </c>
      <c r="BC93" s="60">
        <f t="shared" si="90"/>
        <v>1</v>
      </c>
      <c r="BD93" s="60">
        <f t="shared" si="91"/>
        <v>1</v>
      </c>
      <c r="BE93" s="61" t="str">
        <f>VLOOKUP($B93&amp;"-"&amp;$F93,'dataset cleaned'!$A:$BK,$H$2-2+BE$2*3,FALSE())</f>
        <v>Unauthorized access to customer account via fake app,Unauthorized access to customer account via web application</v>
      </c>
      <c r="BF93" s="61" t="s">
        <v>1144</v>
      </c>
      <c r="BG93" s="60">
        <f>IF(ISNUMBER(SEARCH(IF($D93="Tabular",VLOOKUP($G93&amp;"-"&amp;BE$3&amp;"-"&amp;BG$2,'Compr. Q. - Online Banking'!$C:$I,7,FALSE()),VLOOKUP($G93&amp;"-"&amp;BE$3&amp;"-"&amp;BG$2,'Compr. Q. - Online Banking'!$C:$I,5,FALSE())), BE93)),1,0)</f>
        <v>0</v>
      </c>
      <c r="BH93" s="60">
        <f>IF(ISNUMBER(SEARCH(IF($D93="Tabular",VLOOKUP($G93&amp;"-"&amp;BE$3&amp;"-"&amp;BH$2,'Compr. Q. - Online Banking'!$C:$I,7,FALSE()),VLOOKUP($G93&amp;"-"&amp;BE$3&amp;"-"&amp;BH$2,'Compr. Q. - Online Banking'!$C:$I,5,FALSE())), BE93)),1,0)</f>
        <v>0</v>
      </c>
      <c r="BI93" s="60">
        <f>IF(ISNUMBER(SEARCH(IF($D93="Tabular",VLOOKUP($G93&amp;"-"&amp;BE$3&amp;"-"&amp;BI$2,'Compr. Q. - Online Banking'!$C:$I,7,FALSE()),VLOOKUP($G93&amp;"-"&amp;BE$3&amp;"-"&amp;BI$2,'Compr. Q. - Online Banking'!$C:$I,5,FALSE())), BE93)),1,0)</f>
        <v>0</v>
      </c>
      <c r="BJ93" s="60">
        <f>IF(ISNUMBER(SEARCH(IF($D93="Tabular",VLOOKUP($G93&amp;"-"&amp;BE$3&amp;"-"&amp;BJ$2,'Compr. Q. - Online Banking'!$C:$I,7,FALSE()),VLOOKUP($G93&amp;"-"&amp;BE$3&amp;"-"&amp;BJ$2,'Compr. Q. - Online Banking'!$C:$I,5,FALSE())), BE93)),1,0)</f>
        <v>0</v>
      </c>
      <c r="BK93" s="60">
        <f t="shared" si="92"/>
        <v>0</v>
      </c>
      <c r="BL93" s="60">
        <f t="shared" si="93"/>
        <v>2</v>
      </c>
      <c r="BM93" s="60">
        <f>IF($D93="Tabular",VLOOKUP($G93&amp;"-"&amp;BE$3&amp;"-"&amp;"1",'Compr. Q. - Online Banking'!$C:$K,9,FALSE()),VLOOKUP($G93&amp;"-"&amp;BE$3&amp;"-"&amp;"1",'Compr. Q. - Online Banking'!$C:$K,8,FALSE()))</f>
        <v>2</v>
      </c>
      <c r="BN93" s="60">
        <f t="shared" si="94"/>
        <v>0</v>
      </c>
      <c r="BO93" s="60">
        <f t="shared" si="95"/>
        <v>0</v>
      </c>
      <c r="BP93" s="60">
        <f t="shared" si="96"/>
        <v>0</v>
      </c>
      <c r="BQ93" s="61" t="str">
        <f>VLOOKUP($B93&amp;"-"&amp;$F93,'dataset cleaned'!$A:$BK,$H$2-2+BQ$2*3,FALSE())</f>
        <v>Minor</v>
      </c>
      <c r="BR93" s="60"/>
      <c r="BS93" s="60">
        <f>IF(ISNUMBER(SEARCH(IF($D93="Tabular",VLOOKUP($G93&amp;"-"&amp;BQ$3&amp;"-"&amp;BS$2,'Compr. Q. - Online Banking'!$C:$I,7,FALSE()),VLOOKUP($G93&amp;"-"&amp;BQ$3&amp;"-"&amp;BS$2,'Compr. Q. - Online Banking'!$C:$I,5,FALSE())), BQ93)),1,0)</f>
        <v>1</v>
      </c>
      <c r="BT93" s="60">
        <f>IF(ISNUMBER(SEARCH(IF($D93="Tabular",VLOOKUP($G93&amp;"-"&amp;BQ$3&amp;"-"&amp;BT$2,'Compr. Q. - Online Banking'!$C:$I,7,FALSE()),VLOOKUP($G93&amp;"-"&amp;BQ$3&amp;"-"&amp;BT$2,'Compr. Q. - Online Banking'!$C:$I,5,FALSE())), BQ93)),1,0)</f>
        <v>0</v>
      </c>
      <c r="BU93" s="60">
        <f>IF(ISNUMBER(SEARCH(IF($D93="Tabular",VLOOKUP($G93&amp;"-"&amp;BQ$3&amp;"-"&amp;BU$2,'Compr. Q. - Online Banking'!$C:$I,7,FALSE()),VLOOKUP($G93&amp;"-"&amp;BQ$3&amp;"-"&amp;BU$2,'Compr. Q. - Online Banking'!$C:$I,5,FALSE())), BQ93)),1,0)</f>
        <v>0</v>
      </c>
      <c r="BV93" s="60">
        <f>IF(ISNUMBER(SEARCH(IF($D93="Tabular",VLOOKUP($G93&amp;"-"&amp;BQ$3&amp;"-"&amp;BV$2,'Compr. Q. - Online Banking'!$C:$I,7,FALSE()),VLOOKUP($G93&amp;"-"&amp;BQ$3&amp;"-"&amp;BV$2,'Compr. Q. - Online Banking'!$C:$I,5,FALSE())), BQ93)),1,0)</f>
        <v>0</v>
      </c>
      <c r="BW93" s="60">
        <f t="shared" si="97"/>
        <v>1</v>
      </c>
      <c r="BX93" s="60">
        <f t="shared" si="98"/>
        <v>1</v>
      </c>
      <c r="BY93" s="60">
        <f>IF($D93="Tabular",VLOOKUP($G93&amp;"-"&amp;BQ$3&amp;"-"&amp;"1",'Compr. Q. - Online Banking'!$C:$K,9,FALSE()),VLOOKUP($G93&amp;"-"&amp;BQ$3&amp;"-"&amp;"1",'Compr. Q. - Online Banking'!$C:$K,8,FALSE()))</f>
        <v>1</v>
      </c>
      <c r="BZ93" s="60">
        <f t="shared" si="99"/>
        <v>1</v>
      </c>
      <c r="CA93" s="60">
        <f t="shared" si="100"/>
        <v>1</v>
      </c>
      <c r="CB93" s="60">
        <f t="shared" si="101"/>
        <v>1</v>
      </c>
    </row>
    <row r="94" spans="1:80" ht="85" x14ac:dyDescent="0.2">
      <c r="A94" s="60" t="str">
        <f t="shared" si="68"/>
        <v>R_1OvOkf4boOwgZJB-P1</v>
      </c>
      <c r="B94" s="60" t="s">
        <v>774</v>
      </c>
      <c r="C94" s="60" t="str">
        <f>VLOOKUP($B94,'raw data'!$A:$JI,268,FALSE())</f>
        <v>Tabular-G2</v>
      </c>
      <c r="D94" s="60" t="str">
        <f t="shared" si="69"/>
        <v>Tabular</v>
      </c>
      <c r="E94" s="60" t="str">
        <f t="shared" si="70"/>
        <v>G2</v>
      </c>
      <c r="F94" s="60" t="s">
        <v>534</v>
      </c>
      <c r="G94" s="60" t="str">
        <f t="shared" si="71"/>
        <v>G2</v>
      </c>
      <c r="H94" s="62">
        <f>VLOOKUP($B94&amp;"-"&amp;$F94,'dataset cleaned'!$A:$BK,H$2,FALSE())/60</f>
        <v>12.392616666666667</v>
      </c>
      <c r="I94" s="61" t="str">
        <f>VLOOKUP($B94&amp;"-"&amp;$F94,'dataset cleaned'!$A:$BK,$H$2-2+I$2*3,FALSE())</f>
        <v>Lack of mechanisms for authentication of app,Weak malware protection</v>
      </c>
      <c r="J94" s="60"/>
      <c r="K94" s="60">
        <f>IF(ISNUMBER(SEARCH(IF($D94="Tabular",VLOOKUP($G94&amp;"-"&amp;I$3&amp;"-"&amp;K$2,'Compr. Q. - Online Banking'!$C:$I,7,FALSE()),VLOOKUP($G94&amp;"-"&amp;I$3&amp;"-"&amp;K$2,'Compr. Q. - Online Banking'!$C:$I,5,FALSE())), I94)),1,0)</f>
        <v>1</v>
      </c>
      <c r="L94" s="60">
        <f>IF(ISNUMBER(SEARCH(IF($D94="Tabular",VLOOKUP($G94&amp;"-"&amp;I$3&amp;"-"&amp;L$2,'Compr. Q. - Online Banking'!$C:$I,7,FALSE()),VLOOKUP($G94&amp;"-"&amp;I$3&amp;"-"&amp;L$2,'Compr. Q. - Online Banking'!$C:$I,5,FALSE())), I94)),1,0)</f>
        <v>1</v>
      </c>
      <c r="M94" s="60">
        <f>IF(ISNUMBER(SEARCH(IF($D94="Tabular",VLOOKUP($G94&amp;"-"&amp;I$3&amp;"-"&amp;M$2,'Compr. Q. - Online Banking'!$C:$I,7,FALSE()),VLOOKUP($G94&amp;"-"&amp;I$3&amp;"-"&amp;M$2,'Compr. Q. - Online Banking'!$C:$I,5,FALSE())), I94)),1,0)</f>
        <v>0</v>
      </c>
      <c r="N94" s="60">
        <f>IF(ISNUMBER(SEARCH(IF($D94="Tabular",VLOOKUP($G94&amp;"-"&amp;I$3&amp;"-"&amp;N$2,'Compr. Q. - Online Banking'!$C:$I,7,FALSE()),VLOOKUP($G94&amp;"-"&amp;I$3&amp;"-"&amp;N$2,'Compr. Q. - Online Banking'!$C:$I,5,FALSE())), I94)),1,0)</f>
        <v>0</v>
      </c>
      <c r="O94" s="60">
        <f t="shared" si="72"/>
        <v>2</v>
      </c>
      <c r="P94" s="60">
        <f t="shared" si="73"/>
        <v>2</v>
      </c>
      <c r="Q94" s="60">
        <f>IF($D94="Tabular",VLOOKUP($G94&amp;"-"&amp;I$3&amp;"-"&amp;"1",'Compr. Q. - Online Banking'!$C:$K,9,FALSE()),VLOOKUP($G94&amp;"-"&amp;I$3&amp;"-"&amp;"1",'Compr. Q. - Online Banking'!$C:$K,8,FALSE()))</f>
        <v>2</v>
      </c>
      <c r="R94" s="60">
        <f t="shared" si="74"/>
        <v>1</v>
      </c>
      <c r="S94" s="60">
        <f t="shared" si="75"/>
        <v>1</v>
      </c>
      <c r="T94" s="60">
        <f t="shared" si="76"/>
        <v>1</v>
      </c>
      <c r="U94" s="61" t="str">
        <f>VLOOKUP($B94&amp;"-"&amp;$F94,'dataset cleaned'!$A:$BK,$H$2-2+U$2*3,FALSE())</f>
        <v>Unauthorized access to customer account via fake app,Unauthorized access to customer account via web application,Unauthorized transaction via web application</v>
      </c>
      <c r="V94" s="60"/>
      <c r="W94" s="60">
        <f>IF(ISNUMBER(SEARCH(IF($D94="Tabular",VLOOKUP($G94&amp;"-"&amp;U$3&amp;"-"&amp;W$2,'Compr. Q. - Online Banking'!$C:$I,7,FALSE()),VLOOKUP($G94&amp;"-"&amp;U$3&amp;"-"&amp;W$2,'Compr. Q. - Online Banking'!$C:$I,5,FALSE())), U94)),1,0)</f>
        <v>1</v>
      </c>
      <c r="X94" s="60">
        <f>IF(ISNUMBER(SEARCH(IF($D94="Tabular",VLOOKUP($G94&amp;"-"&amp;U$3&amp;"-"&amp;X$2,'Compr. Q. - Online Banking'!$C:$I,7,FALSE()),VLOOKUP($G94&amp;"-"&amp;U$3&amp;"-"&amp;X$2,'Compr. Q. - Online Banking'!$C:$I,5,FALSE())), U94)),1,0)</f>
        <v>1</v>
      </c>
      <c r="Y94" s="60">
        <f>IF(ISNUMBER(SEARCH(IF($D94="Tabular",VLOOKUP($G94&amp;"-"&amp;U$3&amp;"-"&amp;Y$2,'Compr. Q. - Online Banking'!$C:$I,7,FALSE()),VLOOKUP($G94&amp;"-"&amp;U$3&amp;"-"&amp;Y$2,'Compr. Q. - Online Banking'!$C:$I,5,FALSE())), U94)),1,0)</f>
        <v>1</v>
      </c>
      <c r="Z94" s="60">
        <f>IF(ISNUMBER(SEARCH(IF($D94="Tabular",VLOOKUP($G94&amp;"-"&amp;U$3&amp;"-"&amp;Z$2,'Compr. Q. - Online Banking'!$C:$I,7,FALSE()),VLOOKUP($G94&amp;"-"&amp;U$3&amp;"-"&amp;Z$2,'Compr. Q. - Online Banking'!$C:$I,5,FALSE())), U94)),1,0)</f>
        <v>0</v>
      </c>
      <c r="AA94" s="60">
        <f t="shared" si="77"/>
        <v>3</v>
      </c>
      <c r="AB94" s="60">
        <f t="shared" si="78"/>
        <v>3</v>
      </c>
      <c r="AC94" s="60">
        <f>IF($D94="Tabular",VLOOKUP($G94&amp;"-"&amp;U$3&amp;"-"&amp;"1",'Compr. Q. - Online Banking'!$C:$K,9,FALSE()),VLOOKUP($G94&amp;"-"&amp;U$3&amp;"-"&amp;"1",'Compr. Q. - Online Banking'!$C:$K,8,FALSE()))</f>
        <v>3</v>
      </c>
      <c r="AD94" s="60">
        <f t="shared" si="79"/>
        <v>1</v>
      </c>
      <c r="AE94" s="60">
        <f t="shared" si="80"/>
        <v>1</v>
      </c>
      <c r="AF94" s="60">
        <f t="shared" si="81"/>
        <v>1</v>
      </c>
      <c r="AG94" s="61" t="str">
        <f>VLOOKUP($B94&amp;"-"&amp;$F94,'dataset cleaned'!$A:$BK,$H$2-2+AG$2*3,FALSE())</f>
        <v>Fake banking app offered on application store and this leads to sniffing customer credentials,Keylogger installed on customer's computer leads to sniffing customer credentials,Spear-phishing attack on customers leads to sniffing customer credentials</v>
      </c>
      <c r="AH94" s="60"/>
      <c r="AI94" s="60">
        <f>IF(ISNUMBER(SEARCH(IF($D94="Tabular",VLOOKUP($G94&amp;"-"&amp;AG$3&amp;"-"&amp;AI$2,'Compr. Q. - Online Banking'!$C:$I,7,FALSE()),VLOOKUP($G94&amp;"-"&amp;AG$3&amp;"-"&amp;AI$2,'Compr. Q. - Online Banking'!$C:$I,5,FALSE())), AG94)),1,0)</f>
        <v>1</v>
      </c>
      <c r="AJ94" s="60">
        <f>IF(ISNUMBER(SEARCH(IF($D94="Tabular",VLOOKUP($G94&amp;"-"&amp;AG$3&amp;"-"&amp;AJ$2,'Compr. Q. - Online Banking'!$C:$I,7,FALSE()),VLOOKUP($G94&amp;"-"&amp;AG$3&amp;"-"&amp;AJ$2,'Compr. Q. - Online Banking'!$C:$I,5,FALSE())), AG94)),1,0)</f>
        <v>1</v>
      </c>
      <c r="AK94" s="60">
        <f>IF(ISNUMBER(SEARCH(IF($D94="Tabular",VLOOKUP($G94&amp;"-"&amp;AG$3&amp;"-"&amp;AK$2,'Compr. Q. - Online Banking'!$C:$I,7,FALSE()),VLOOKUP($G94&amp;"-"&amp;AG$3&amp;"-"&amp;AK$2,'Compr. Q. - Online Banking'!$C:$I,5,FALSE())), AG94)),1,0)</f>
        <v>1</v>
      </c>
      <c r="AL94" s="60">
        <f>IF(ISNUMBER(SEARCH(IF($D94="Tabular",VLOOKUP($G94&amp;"-"&amp;AG$3&amp;"-"&amp;AL$2,'Compr. Q. - Online Banking'!$C:$I,7,FALSE()),VLOOKUP($G94&amp;"-"&amp;AG$3&amp;"-"&amp;AL$2,'Compr. Q. - Online Banking'!$C:$I,5,FALSE())), AG94)),1,0)</f>
        <v>0</v>
      </c>
      <c r="AM94" s="60">
        <f t="shared" si="82"/>
        <v>3</v>
      </c>
      <c r="AN94" s="60">
        <f t="shared" si="83"/>
        <v>3</v>
      </c>
      <c r="AO94" s="60">
        <f>IF($D94="Tabular",VLOOKUP($G94&amp;"-"&amp;AG$3&amp;"-"&amp;"1",'Compr. Q. - Online Banking'!$C:$K,9,FALSE()),VLOOKUP($G94&amp;"-"&amp;AG$3&amp;"-"&amp;"1",'Compr. Q. - Online Banking'!$C:$K,8,FALSE()))</f>
        <v>3</v>
      </c>
      <c r="AP94" s="60">
        <f t="shared" si="84"/>
        <v>1</v>
      </c>
      <c r="AQ94" s="60">
        <f t="shared" si="85"/>
        <v>1</v>
      </c>
      <c r="AR94" s="60">
        <f t="shared" si="86"/>
        <v>1</v>
      </c>
      <c r="AS94" s="61" t="str">
        <f>VLOOKUP($B94&amp;"-"&amp;$F94,'dataset cleaned'!$A:$BK,$H$2-2+AS$2*3,FALSE())</f>
        <v>Cyber criminal,Hacker</v>
      </c>
      <c r="AT94" s="60"/>
      <c r="AU94" s="60">
        <f>IF(ISNUMBER(SEARCH(IF($D94="Tabular",VLOOKUP($G94&amp;"-"&amp;AS$3&amp;"-"&amp;AU$2,'Compr. Q. - Online Banking'!$C:$I,7,FALSE()),VLOOKUP($G94&amp;"-"&amp;AS$3&amp;"-"&amp;AU$2,'Compr. Q. - Online Banking'!$C:$I,5,FALSE())), AS94)),1,0)</f>
        <v>1</v>
      </c>
      <c r="AV94" s="60">
        <f>IF(ISNUMBER(SEARCH(IF($D94="Tabular",VLOOKUP($G94&amp;"-"&amp;AS$3&amp;"-"&amp;AV$2,'Compr. Q. - Online Banking'!$C:$I,7,FALSE()),VLOOKUP($G94&amp;"-"&amp;AS$3&amp;"-"&amp;AV$2,'Compr. Q. - Online Banking'!$C:$I,5,FALSE())), AS94)),1,0)</f>
        <v>1</v>
      </c>
      <c r="AW94" s="60">
        <f>IF(ISNUMBER(SEARCH(IF($D94="Tabular",VLOOKUP($G94&amp;"-"&amp;AS$3&amp;"-"&amp;AW$2,'Compr. Q. - Online Banking'!$C:$I,7,FALSE()),VLOOKUP($G94&amp;"-"&amp;AS$3&amp;"-"&amp;AW$2,'Compr. Q. - Online Banking'!$C:$I,5,FALSE())), AS94)),1,0)</f>
        <v>0</v>
      </c>
      <c r="AX94" s="60">
        <f>IF(ISNUMBER(SEARCH(IF($D94="Tabular",VLOOKUP($G94&amp;"-"&amp;AS$3&amp;"-"&amp;AX$2,'Compr. Q. - Online Banking'!$C:$I,7,FALSE()),VLOOKUP($G94&amp;"-"&amp;AS$3&amp;"-"&amp;AX$2,'Compr. Q. - Online Banking'!$C:$I,5,FALSE())), AS94)),1,0)</f>
        <v>0</v>
      </c>
      <c r="AY94" s="60">
        <f t="shared" si="87"/>
        <v>2</v>
      </c>
      <c r="AZ94" s="60">
        <f t="shared" si="88"/>
        <v>2</v>
      </c>
      <c r="BA94" s="60">
        <f>IF($D94="Tabular",VLOOKUP($G94&amp;"-"&amp;AS$3&amp;"-"&amp;"1",'Compr. Q. - Online Banking'!$C:$K,9,FALSE()),VLOOKUP($G94&amp;"-"&amp;AS$3&amp;"-"&amp;"1",'Compr. Q. - Online Banking'!$C:$K,8,FALSE()))</f>
        <v>2</v>
      </c>
      <c r="BB94" s="60">
        <f t="shared" si="89"/>
        <v>1</v>
      </c>
      <c r="BC94" s="60">
        <f t="shared" si="90"/>
        <v>1</v>
      </c>
      <c r="BD94" s="60">
        <f t="shared" si="91"/>
        <v>1</v>
      </c>
      <c r="BE94" s="60" t="str">
        <f>VLOOKUP($B94&amp;"-"&amp;$F94,'dataset cleaned'!$A:$BK,$H$2-2+BE$2*3,FALSE())</f>
        <v>Likely</v>
      </c>
      <c r="BF94" s="60"/>
      <c r="BG94" s="60">
        <f>IF(ISNUMBER(SEARCH(IF($D94="Tabular",VLOOKUP($G94&amp;"-"&amp;BE$3&amp;"-"&amp;BG$2,'Compr. Q. - Online Banking'!$C:$I,7,FALSE()),VLOOKUP($G94&amp;"-"&amp;BE$3&amp;"-"&amp;BG$2,'Compr. Q. - Online Banking'!$C:$I,5,FALSE())), BE94)),1,0)</f>
        <v>1</v>
      </c>
      <c r="BH94" s="60">
        <f>IF(ISNUMBER(SEARCH(IF($D94="Tabular",VLOOKUP($G94&amp;"-"&amp;BE$3&amp;"-"&amp;BH$2,'Compr. Q. - Online Banking'!$C:$I,7,FALSE()),VLOOKUP($G94&amp;"-"&amp;BE$3&amp;"-"&amp;BH$2,'Compr. Q. - Online Banking'!$C:$I,5,FALSE())), BE94)),1,0)</f>
        <v>0</v>
      </c>
      <c r="BI94" s="60">
        <f>IF(ISNUMBER(SEARCH(IF($D94="Tabular",VLOOKUP($G94&amp;"-"&amp;BE$3&amp;"-"&amp;BI$2,'Compr. Q. - Online Banking'!$C:$I,7,FALSE()),VLOOKUP($G94&amp;"-"&amp;BE$3&amp;"-"&amp;BI$2,'Compr. Q. - Online Banking'!$C:$I,5,FALSE())), BE94)),1,0)</f>
        <v>0</v>
      </c>
      <c r="BJ94" s="60">
        <f>IF(ISNUMBER(SEARCH(IF($D94="Tabular",VLOOKUP($G94&amp;"-"&amp;BE$3&amp;"-"&amp;BJ$2,'Compr. Q. - Online Banking'!$C:$I,7,FALSE()),VLOOKUP($G94&amp;"-"&amp;BE$3&amp;"-"&amp;BJ$2,'Compr. Q. - Online Banking'!$C:$I,5,FALSE())), BE94)),1,0)</f>
        <v>0</v>
      </c>
      <c r="BK94" s="60">
        <f t="shared" si="92"/>
        <v>1</v>
      </c>
      <c r="BL94" s="60">
        <f t="shared" si="93"/>
        <v>1</v>
      </c>
      <c r="BM94" s="60">
        <f>IF($D94="Tabular",VLOOKUP($G94&amp;"-"&amp;BE$3&amp;"-"&amp;"1",'Compr. Q. - Online Banking'!$C:$K,9,FALSE()),VLOOKUP($G94&amp;"-"&amp;BE$3&amp;"-"&amp;"1",'Compr. Q. - Online Banking'!$C:$K,8,FALSE()))</f>
        <v>1</v>
      </c>
      <c r="BN94" s="60">
        <f t="shared" si="94"/>
        <v>1</v>
      </c>
      <c r="BO94" s="60">
        <f t="shared" si="95"/>
        <v>1</v>
      </c>
      <c r="BP94" s="60">
        <f t="shared" si="96"/>
        <v>1</v>
      </c>
      <c r="BQ94" s="61" t="str">
        <f>VLOOKUP($B94&amp;"-"&amp;$F94,'dataset cleaned'!$A:$BK,$H$2-2+BQ$2*3,FALSE())</f>
        <v>Insufficient resilience,Poor security awareness,Use of web application,Weak malware protection</v>
      </c>
      <c r="BR94" s="60"/>
      <c r="BS94" s="60">
        <f>IF(ISNUMBER(SEARCH(IF($D94="Tabular",VLOOKUP($G94&amp;"-"&amp;BQ$3&amp;"-"&amp;BS$2,'Compr. Q. - Online Banking'!$C:$I,7,FALSE()),VLOOKUP($G94&amp;"-"&amp;BQ$3&amp;"-"&amp;BS$2,'Compr. Q. - Online Banking'!$C:$I,5,FALSE())), BQ94)),1,0)</f>
        <v>1</v>
      </c>
      <c r="BT94" s="60">
        <f>IF(ISNUMBER(SEARCH(IF($D94="Tabular",VLOOKUP($G94&amp;"-"&amp;BQ$3&amp;"-"&amp;BT$2,'Compr. Q. - Online Banking'!$C:$I,7,FALSE()),VLOOKUP($G94&amp;"-"&amp;BQ$3&amp;"-"&amp;BT$2,'Compr. Q. - Online Banking'!$C:$I,5,FALSE())), BQ94)),1,0)</f>
        <v>1</v>
      </c>
      <c r="BU94" s="60">
        <f>IF(ISNUMBER(SEARCH(IF($D94="Tabular",VLOOKUP($G94&amp;"-"&amp;BQ$3&amp;"-"&amp;BU$2,'Compr. Q. - Online Banking'!$C:$I,7,FALSE()),VLOOKUP($G94&amp;"-"&amp;BQ$3&amp;"-"&amp;BU$2,'Compr. Q. - Online Banking'!$C:$I,5,FALSE())), BQ94)),1,0)</f>
        <v>1</v>
      </c>
      <c r="BV94" s="60">
        <f>IF(ISNUMBER(SEARCH(IF($D94="Tabular",VLOOKUP($G94&amp;"-"&amp;BQ$3&amp;"-"&amp;BV$2,'Compr. Q. - Online Banking'!$C:$I,7,FALSE()),VLOOKUP($G94&amp;"-"&amp;BQ$3&amp;"-"&amp;BV$2,'Compr. Q. - Online Banking'!$C:$I,5,FALSE())), BQ94)),1,0)</f>
        <v>1</v>
      </c>
      <c r="BW94" s="60">
        <f t="shared" si="97"/>
        <v>4</v>
      </c>
      <c r="BX94" s="60">
        <f t="shared" si="98"/>
        <v>4</v>
      </c>
      <c r="BY94" s="60">
        <f>IF($D94="Tabular",VLOOKUP($G94&amp;"-"&amp;BQ$3&amp;"-"&amp;"1",'Compr. Q. - Online Banking'!$C:$K,9,FALSE()),VLOOKUP($G94&amp;"-"&amp;BQ$3&amp;"-"&amp;"1",'Compr. Q. - Online Banking'!$C:$K,8,FALSE()))</f>
        <v>4</v>
      </c>
      <c r="BZ94" s="60">
        <f t="shared" si="99"/>
        <v>1</v>
      </c>
      <c r="CA94" s="60">
        <f t="shared" si="100"/>
        <v>1</v>
      </c>
      <c r="CB94" s="60">
        <f t="shared" si="101"/>
        <v>1</v>
      </c>
    </row>
    <row r="95" spans="1:80" ht="34" x14ac:dyDescent="0.2">
      <c r="A95" s="60" t="str">
        <f t="shared" si="68"/>
        <v>R_wY9tE3P2KqBhmc9-P2</v>
      </c>
      <c r="B95" s="60" t="s">
        <v>772</v>
      </c>
      <c r="C95" s="60" t="str">
        <f>VLOOKUP($B95,'raw data'!$A:$JI,268,FALSE())</f>
        <v>Tabular-G2</v>
      </c>
      <c r="D95" s="60" t="str">
        <f t="shared" si="69"/>
        <v>Tabular</v>
      </c>
      <c r="E95" s="60" t="str">
        <f t="shared" si="70"/>
        <v>G2</v>
      </c>
      <c r="F95" s="60" t="s">
        <v>536</v>
      </c>
      <c r="G95" s="60" t="str">
        <f t="shared" si="71"/>
        <v>G1</v>
      </c>
      <c r="H95" s="62">
        <f>VLOOKUP($B95&amp;"-"&amp;$F95,'dataset cleaned'!$A:$BK,H$2,FALSE())/60</f>
        <v>7.860783333333333</v>
      </c>
      <c r="I95" s="61" t="str">
        <f>VLOOKUP($B95&amp;"-"&amp;$F95,'dataset cleaned'!$A:$BK,$H$2-2+I$2*3,FALSE())</f>
        <v>Minor</v>
      </c>
      <c r="J95" s="60"/>
      <c r="K95" s="60">
        <f>IF(ISNUMBER(SEARCH(IF($D95="Tabular",VLOOKUP($G95&amp;"-"&amp;I$3&amp;"-"&amp;K$2,'Compr. Q. - Online Banking'!$C:$I,7,FALSE()),VLOOKUP($G95&amp;"-"&amp;I$3&amp;"-"&amp;K$2,'Compr. Q. - Online Banking'!$C:$I,5,FALSE())), I95)),1,0)</f>
        <v>1</v>
      </c>
      <c r="L95" s="60">
        <f>IF(ISNUMBER(SEARCH(IF($D95="Tabular",VLOOKUP($G95&amp;"-"&amp;I$3&amp;"-"&amp;L$2,'Compr. Q. - Online Banking'!$C:$I,7,FALSE()),VLOOKUP($G95&amp;"-"&amp;I$3&amp;"-"&amp;L$2,'Compr. Q. - Online Banking'!$C:$I,5,FALSE())), I95)),1,0)</f>
        <v>0</v>
      </c>
      <c r="M95" s="60">
        <f>IF(ISNUMBER(SEARCH(IF($D95="Tabular",VLOOKUP($G95&amp;"-"&amp;I$3&amp;"-"&amp;M$2,'Compr. Q. - Online Banking'!$C:$I,7,FALSE()),VLOOKUP($G95&amp;"-"&amp;I$3&amp;"-"&amp;M$2,'Compr. Q. - Online Banking'!$C:$I,5,FALSE())), I95)),1,0)</f>
        <v>0</v>
      </c>
      <c r="N95" s="60">
        <f>IF(ISNUMBER(SEARCH(IF($D95="Tabular",VLOOKUP($G95&amp;"-"&amp;I$3&amp;"-"&amp;N$2,'Compr. Q. - Online Banking'!$C:$I,7,FALSE()),VLOOKUP($G95&amp;"-"&amp;I$3&amp;"-"&amp;N$2,'Compr. Q. - Online Banking'!$C:$I,5,FALSE())), I95)),1,0)</f>
        <v>0</v>
      </c>
      <c r="O95" s="60">
        <f t="shared" si="72"/>
        <v>1</v>
      </c>
      <c r="P95" s="60">
        <f t="shared" si="73"/>
        <v>1</v>
      </c>
      <c r="Q95" s="60">
        <f>IF($D95="Tabular",VLOOKUP($G95&amp;"-"&amp;I$3&amp;"-"&amp;"1",'Compr. Q. - Online Banking'!$C:$K,9,FALSE()),VLOOKUP($G95&amp;"-"&amp;I$3&amp;"-"&amp;"1",'Compr. Q. - Online Banking'!$C:$K,8,FALSE()))</f>
        <v>1</v>
      </c>
      <c r="R95" s="60">
        <f t="shared" si="74"/>
        <v>1</v>
      </c>
      <c r="S95" s="60">
        <f t="shared" si="75"/>
        <v>1</v>
      </c>
      <c r="T95" s="60">
        <f t="shared" si="76"/>
        <v>1</v>
      </c>
      <c r="U95" s="60" t="str">
        <f>VLOOKUP($B95&amp;"-"&amp;$F95,'dataset cleaned'!$A:$BK,$H$2-2+U$2*3,FALSE())</f>
        <v>Availability of service,Integrity of account data</v>
      </c>
      <c r="V95" s="60"/>
      <c r="W95" s="60">
        <f>IF(ISNUMBER(SEARCH(IF($D95="Tabular",VLOOKUP($G95&amp;"-"&amp;U$3&amp;"-"&amp;W$2,'Compr. Q. - Online Banking'!$C:$I,7,FALSE()),VLOOKUP($G95&amp;"-"&amp;U$3&amp;"-"&amp;W$2,'Compr. Q. - Online Banking'!$C:$I,5,FALSE())), U95)),1,0)</f>
        <v>1</v>
      </c>
      <c r="X95" s="60">
        <f>IF(ISNUMBER(SEARCH(IF($D95="Tabular",VLOOKUP($G95&amp;"-"&amp;U$3&amp;"-"&amp;X$2,'Compr. Q. - Online Banking'!$C:$I,7,FALSE()),VLOOKUP($G95&amp;"-"&amp;U$3&amp;"-"&amp;X$2,'Compr. Q. - Online Banking'!$C:$I,5,FALSE())), U95)),1,0)</f>
        <v>1</v>
      </c>
      <c r="Y95" s="60">
        <f>IF(ISNUMBER(SEARCH(IF($D95="Tabular",VLOOKUP($G95&amp;"-"&amp;U$3&amp;"-"&amp;Y$2,'Compr. Q. - Online Banking'!$C:$I,7,FALSE()),VLOOKUP($G95&amp;"-"&amp;U$3&amp;"-"&amp;Y$2,'Compr. Q. - Online Banking'!$C:$I,5,FALSE())), U95)),1,0)</f>
        <v>0</v>
      </c>
      <c r="Z95" s="60">
        <f>IF(ISNUMBER(SEARCH(IF($D95="Tabular",VLOOKUP($G95&amp;"-"&amp;U$3&amp;"-"&amp;Z$2,'Compr. Q. - Online Banking'!$C:$I,7,FALSE()),VLOOKUP($G95&amp;"-"&amp;U$3&amp;"-"&amp;Z$2,'Compr. Q. - Online Banking'!$C:$I,5,FALSE())), U95)),1,0)</f>
        <v>0</v>
      </c>
      <c r="AA95" s="60">
        <f t="shared" si="77"/>
        <v>2</v>
      </c>
      <c r="AB95" s="60">
        <f t="shared" si="78"/>
        <v>2</v>
      </c>
      <c r="AC95" s="60">
        <f>IF($D95="Tabular",VLOOKUP($G95&amp;"-"&amp;U$3&amp;"-"&amp;"1",'Compr. Q. - Online Banking'!$C:$K,9,FALSE()),VLOOKUP($G95&amp;"-"&amp;U$3&amp;"-"&amp;"1",'Compr. Q. - Online Banking'!$C:$K,8,FALSE()))</f>
        <v>2</v>
      </c>
      <c r="AD95" s="60">
        <f t="shared" si="79"/>
        <v>1</v>
      </c>
      <c r="AE95" s="60">
        <f t="shared" si="80"/>
        <v>1</v>
      </c>
      <c r="AF95" s="60">
        <f t="shared" si="81"/>
        <v>1</v>
      </c>
      <c r="AG95" s="61" t="str">
        <f>VLOOKUP($B95&amp;"-"&amp;$F95,'dataset cleaned'!$A:$BK,$H$2-2+AG$2*3,FALSE())</f>
        <v>Regularly inform customers about security best practices,Strengthen verification and validation procedures</v>
      </c>
      <c r="AH95" s="60" t="s">
        <v>1141</v>
      </c>
      <c r="AI95" s="60">
        <f>IF(ISNUMBER(SEARCH(IF($D95="Tabular",VLOOKUP($G95&amp;"-"&amp;AG$3&amp;"-"&amp;AI$2,'Compr. Q. - Online Banking'!$C:$I,7,FALSE()),VLOOKUP($G95&amp;"-"&amp;AG$3&amp;"-"&amp;AI$2,'Compr. Q. - Online Banking'!$C:$I,5,FALSE())), AG95)),1,0)</f>
        <v>1</v>
      </c>
      <c r="AJ95" s="60">
        <f>IF(ISNUMBER(SEARCH(IF($D95="Tabular",VLOOKUP($G95&amp;"-"&amp;AG$3&amp;"-"&amp;AJ$2,'Compr. Q. - Online Banking'!$C:$I,7,FALSE()),VLOOKUP($G95&amp;"-"&amp;AG$3&amp;"-"&amp;AJ$2,'Compr. Q. - Online Banking'!$C:$I,5,FALSE())), AG95)),1,0)</f>
        <v>0</v>
      </c>
      <c r="AK95" s="60">
        <f>IF(ISNUMBER(SEARCH(IF($D95="Tabular",VLOOKUP($G95&amp;"-"&amp;AG$3&amp;"-"&amp;AK$2,'Compr. Q. - Online Banking'!$C:$I,7,FALSE()),VLOOKUP($G95&amp;"-"&amp;AG$3&amp;"-"&amp;AK$2,'Compr. Q. - Online Banking'!$C:$I,5,FALSE())), AG95)),1,0)</f>
        <v>0</v>
      </c>
      <c r="AL95" s="60">
        <f>IF(ISNUMBER(SEARCH(IF($D95="Tabular",VLOOKUP($G95&amp;"-"&amp;AG$3&amp;"-"&amp;AL$2,'Compr. Q. - Online Banking'!$C:$I,7,FALSE()),VLOOKUP($G95&amp;"-"&amp;AG$3&amp;"-"&amp;AL$2,'Compr. Q. - Online Banking'!$C:$I,5,FALSE())), AG95)),1,0)</f>
        <v>0</v>
      </c>
      <c r="AM95" s="60">
        <f t="shared" si="82"/>
        <v>1</v>
      </c>
      <c r="AN95" s="60">
        <f t="shared" si="83"/>
        <v>2</v>
      </c>
      <c r="AO95" s="60">
        <f>IF($D95="Tabular",VLOOKUP($G95&amp;"-"&amp;AG$3&amp;"-"&amp;"1",'Compr. Q. - Online Banking'!$C:$K,9,FALSE()),VLOOKUP($G95&amp;"-"&amp;AG$3&amp;"-"&amp;"1",'Compr. Q. - Online Banking'!$C:$K,8,FALSE()))</f>
        <v>3</v>
      </c>
      <c r="AP95" s="60">
        <f t="shared" si="84"/>
        <v>0.5</v>
      </c>
      <c r="AQ95" s="60">
        <f t="shared" si="85"/>
        <v>0.33333333333333331</v>
      </c>
      <c r="AR95" s="60">
        <f t="shared" si="86"/>
        <v>0.4</v>
      </c>
      <c r="AS95" s="60" t="str">
        <f>VLOOKUP($B95&amp;"-"&amp;$F95,'dataset cleaned'!$A:$BK,$H$2-2+AS$2*3,FALSE())</f>
        <v>Severe</v>
      </c>
      <c r="AT95" s="60"/>
      <c r="AU95" s="60">
        <f>IF(ISNUMBER(SEARCH(IF($D95="Tabular",VLOOKUP($G95&amp;"-"&amp;AS$3&amp;"-"&amp;AU$2,'Compr. Q. - Online Banking'!$C:$I,7,FALSE()),VLOOKUP($G95&amp;"-"&amp;AS$3&amp;"-"&amp;AU$2,'Compr. Q. - Online Banking'!$C:$I,5,FALSE())), AS95)),1,0)</f>
        <v>1</v>
      </c>
      <c r="AV95" s="60">
        <f>IF(ISNUMBER(SEARCH(IF($D95="Tabular",VLOOKUP($G95&amp;"-"&amp;AS$3&amp;"-"&amp;AV$2,'Compr. Q. - Online Banking'!$C:$I,7,FALSE()),VLOOKUP($G95&amp;"-"&amp;AS$3&amp;"-"&amp;AV$2,'Compr. Q. - Online Banking'!$C:$I,5,FALSE())), AS95)),1,0)</f>
        <v>0</v>
      </c>
      <c r="AW95" s="60">
        <f>IF(ISNUMBER(SEARCH(IF($D95="Tabular",VLOOKUP($G95&amp;"-"&amp;AS$3&amp;"-"&amp;AW$2,'Compr. Q. - Online Banking'!$C:$I,7,FALSE()),VLOOKUP($G95&amp;"-"&amp;AS$3&amp;"-"&amp;AW$2,'Compr. Q. - Online Banking'!$C:$I,5,FALSE())), AS95)),1,0)</f>
        <v>0</v>
      </c>
      <c r="AX95" s="60">
        <f>IF(ISNUMBER(SEARCH(IF($D95="Tabular",VLOOKUP($G95&amp;"-"&amp;AS$3&amp;"-"&amp;AX$2,'Compr. Q. - Online Banking'!$C:$I,7,FALSE()),VLOOKUP($G95&amp;"-"&amp;AS$3&amp;"-"&amp;AX$2,'Compr. Q. - Online Banking'!$C:$I,5,FALSE())), AS95)),1,0)</f>
        <v>0</v>
      </c>
      <c r="AY95" s="60">
        <f t="shared" si="87"/>
        <v>1</v>
      </c>
      <c r="AZ95" s="60">
        <f t="shared" si="88"/>
        <v>1</v>
      </c>
      <c r="BA95" s="60">
        <f>IF($D95="Tabular",VLOOKUP($G95&amp;"-"&amp;AS$3&amp;"-"&amp;"1",'Compr. Q. - Online Banking'!$C:$K,9,FALSE()),VLOOKUP($G95&amp;"-"&amp;AS$3&amp;"-"&amp;"1",'Compr. Q. - Online Banking'!$C:$K,8,FALSE()))</f>
        <v>1</v>
      </c>
      <c r="BB95" s="60">
        <f t="shared" si="89"/>
        <v>1</v>
      </c>
      <c r="BC95" s="60">
        <f t="shared" si="90"/>
        <v>1</v>
      </c>
      <c r="BD95" s="60">
        <f t="shared" si="91"/>
        <v>1</v>
      </c>
      <c r="BE95" s="61" t="str">
        <f>VLOOKUP($B95&amp;"-"&amp;$F95,'dataset cleaned'!$A:$BK,$H$2-2+BE$2*3,FALSE())</f>
        <v>Availability of service</v>
      </c>
      <c r="BF95" s="61" t="s">
        <v>1133</v>
      </c>
      <c r="BG95" s="60">
        <f>IF(ISNUMBER(SEARCH(IF($D95="Tabular",VLOOKUP($G95&amp;"-"&amp;BE$3&amp;"-"&amp;BG$2,'Compr. Q. - Online Banking'!$C:$I,7,FALSE()),VLOOKUP($G95&amp;"-"&amp;BE$3&amp;"-"&amp;BG$2,'Compr. Q. - Online Banking'!$C:$I,5,FALSE())), BE95)),1,0)</f>
        <v>0</v>
      </c>
      <c r="BH95" s="60">
        <f>IF(ISNUMBER(SEARCH(IF($D95="Tabular",VLOOKUP($G95&amp;"-"&amp;BE$3&amp;"-"&amp;BH$2,'Compr. Q. - Online Banking'!$C:$I,7,FALSE()),VLOOKUP($G95&amp;"-"&amp;BE$3&amp;"-"&amp;BH$2,'Compr. Q. - Online Banking'!$C:$I,5,FALSE())), BE95)),1,0)</f>
        <v>0</v>
      </c>
      <c r="BI95" s="60">
        <f>IF(ISNUMBER(SEARCH(IF($D95="Tabular",VLOOKUP($G95&amp;"-"&amp;BE$3&amp;"-"&amp;BI$2,'Compr. Q. - Online Banking'!$C:$I,7,FALSE()),VLOOKUP($G95&amp;"-"&amp;BE$3&amp;"-"&amp;BI$2,'Compr. Q. - Online Banking'!$C:$I,5,FALSE())), BE95)),1,0)</f>
        <v>0</v>
      </c>
      <c r="BJ95" s="60">
        <f>IF(ISNUMBER(SEARCH(IF($D95="Tabular",VLOOKUP($G95&amp;"-"&amp;BE$3&amp;"-"&amp;BJ$2,'Compr. Q. - Online Banking'!$C:$I,7,FALSE()),VLOOKUP($G95&amp;"-"&amp;BE$3&amp;"-"&amp;BJ$2,'Compr. Q. - Online Banking'!$C:$I,5,FALSE())), BE95)),1,0)</f>
        <v>0</v>
      </c>
      <c r="BK95" s="60">
        <f t="shared" si="92"/>
        <v>0</v>
      </c>
      <c r="BL95" s="60">
        <f t="shared" si="93"/>
        <v>1</v>
      </c>
      <c r="BM95" s="60">
        <f>IF($D95="Tabular",VLOOKUP($G95&amp;"-"&amp;BE$3&amp;"-"&amp;"1",'Compr. Q. - Online Banking'!$C:$K,9,FALSE()),VLOOKUP($G95&amp;"-"&amp;BE$3&amp;"-"&amp;"1",'Compr. Q. - Online Banking'!$C:$K,8,FALSE()))</f>
        <v>2</v>
      </c>
      <c r="BN95" s="60">
        <f t="shared" si="94"/>
        <v>0</v>
      </c>
      <c r="BO95" s="60">
        <f t="shared" si="95"/>
        <v>0</v>
      </c>
      <c r="BP95" s="60">
        <f t="shared" si="96"/>
        <v>0</v>
      </c>
      <c r="BQ95" s="61" t="str">
        <f>VLOOKUP($B95&amp;"-"&amp;$F95,'dataset cleaned'!$A:$BK,$H$2-2+BQ$2*3,FALSE())</f>
        <v>Severe</v>
      </c>
      <c r="BR95" s="60" t="s">
        <v>1134</v>
      </c>
      <c r="BS95" s="60">
        <f>IF(ISNUMBER(SEARCH(IF($D95="Tabular",VLOOKUP($G95&amp;"-"&amp;BQ$3&amp;"-"&amp;BS$2,'Compr. Q. - Online Banking'!$C:$I,7,FALSE()),VLOOKUP($G95&amp;"-"&amp;BQ$3&amp;"-"&amp;BS$2,'Compr. Q. - Online Banking'!$C:$I,5,FALSE())), BQ95)),1,0)</f>
        <v>0</v>
      </c>
      <c r="BT95" s="60">
        <f>IF(ISNUMBER(SEARCH(IF($D95="Tabular",VLOOKUP($G95&amp;"-"&amp;BQ$3&amp;"-"&amp;BT$2,'Compr. Q. - Online Banking'!$C:$I,7,FALSE()),VLOOKUP($G95&amp;"-"&amp;BQ$3&amp;"-"&amp;BT$2,'Compr. Q. - Online Banking'!$C:$I,5,FALSE())), BQ95)),1,0)</f>
        <v>0</v>
      </c>
      <c r="BU95" s="60">
        <f>IF(ISNUMBER(SEARCH(IF($D95="Tabular",VLOOKUP($G95&amp;"-"&amp;BQ$3&amp;"-"&amp;BU$2,'Compr. Q. - Online Banking'!$C:$I,7,FALSE()),VLOOKUP($G95&amp;"-"&amp;BQ$3&amp;"-"&amp;BU$2,'Compr. Q. - Online Banking'!$C:$I,5,FALSE())), BQ95)),1,0)</f>
        <v>0</v>
      </c>
      <c r="BV95" s="60">
        <f>IF(ISNUMBER(SEARCH(IF($D95="Tabular",VLOOKUP($G95&amp;"-"&amp;BQ$3&amp;"-"&amp;BV$2,'Compr. Q. - Online Banking'!$C:$I,7,FALSE()),VLOOKUP($G95&amp;"-"&amp;BQ$3&amp;"-"&amp;BV$2,'Compr. Q. - Online Banking'!$C:$I,5,FALSE())), BQ95)),1,0)</f>
        <v>0</v>
      </c>
      <c r="BW95" s="60">
        <f t="shared" si="97"/>
        <v>0</v>
      </c>
      <c r="BX95" s="60">
        <f t="shared" si="98"/>
        <v>1</v>
      </c>
      <c r="BY95" s="60">
        <f>IF($D95="Tabular",VLOOKUP($G95&amp;"-"&amp;BQ$3&amp;"-"&amp;"1",'Compr. Q. - Online Banking'!$C:$K,9,FALSE()),VLOOKUP($G95&amp;"-"&amp;BQ$3&amp;"-"&amp;"1",'Compr. Q. - Online Banking'!$C:$K,8,FALSE()))</f>
        <v>1</v>
      </c>
      <c r="BZ95" s="60">
        <f t="shared" si="99"/>
        <v>0</v>
      </c>
      <c r="CA95" s="60">
        <f t="shared" si="100"/>
        <v>0</v>
      </c>
      <c r="CB95" s="60">
        <f t="shared" si="101"/>
        <v>0</v>
      </c>
    </row>
    <row r="96" spans="1:80" s="9" customFormat="1" ht="102" x14ac:dyDescent="0.2">
      <c r="A96" s="60" t="str">
        <f t="shared" si="68"/>
        <v>R_1dNyc5OOgivZVv4-P2</v>
      </c>
      <c r="B96" s="60" t="s">
        <v>682</v>
      </c>
      <c r="C96" s="60" t="str">
        <f>VLOOKUP($B96,'raw data'!$A:$JI,268,FALSE())</f>
        <v>CORAS-G1</v>
      </c>
      <c r="D96" s="60" t="str">
        <f t="shared" si="69"/>
        <v>CORAS</v>
      </c>
      <c r="E96" s="60" t="str">
        <f t="shared" si="70"/>
        <v>G1</v>
      </c>
      <c r="F96" s="60" t="s">
        <v>536</v>
      </c>
      <c r="G96" s="60" t="str">
        <f t="shared" si="71"/>
        <v>G2</v>
      </c>
      <c r="H96" s="62">
        <f>VLOOKUP($B96&amp;"-"&amp;$F96,'dataset cleaned'!$A:$BK,H$2,FALSE())/60</f>
        <v>8.5995333333333335</v>
      </c>
      <c r="I96" s="61" t="str">
        <f>VLOOKUP($B96&amp;"-"&amp;$F96,'dataset cleaned'!$A:$BK,$H$2-2+I$2*3,FALSE())</f>
        <v>Insufficient detection of spyware,Lack of mechanisms for authentication of app</v>
      </c>
      <c r="J96" s="60" t="s">
        <v>1147</v>
      </c>
      <c r="K96" s="60">
        <f>IF(ISNUMBER(SEARCH(IF($D96="Tabular",VLOOKUP($G96&amp;"-"&amp;I$3&amp;"-"&amp;K$2,'Compr. Q. - Online Banking'!$C:$I,7,FALSE()),VLOOKUP($G96&amp;"-"&amp;I$3&amp;"-"&amp;K$2,'Compr. Q. - Online Banking'!$C:$I,5,FALSE())), I96)),1,0)</f>
        <v>1</v>
      </c>
      <c r="L96" s="60">
        <f>IF(ISNUMBER(SEARCH(IF($D96="Tabular",VLOOKUP($G96&amp;"-"&amp;I$3&amp;"-"&amp;L$2,'Compr. Q. - Online Banking'!$C:$I,7,FALSE()),VLOOKUP($G96&amp;"-"&amp;I$3&amp;"-"&amp;L$2,'Compr. Q. - Online Banking'!$C:$I,5,FALSE())), I96)),1,0)</f>
        <v>0</v>
      </c>
      <c r="M96" s="60">
        <f>IF(ISNUMBER(SEARCH(IF($D96="Tabular",VLOOKUP($G96&amp;"-"&amp;I$3&amp;"-"&amp;M$2,'Compr. Q. - Online Banking'!$C:$I,7,FALSE()),VLOOKUP($G96&amp;"-"&amp;I$3&amp;"-"&amp;M$2,'Compr. Q. - Online Banking'!$C:$I,5,FALSE())), I96)),1,0)</f>
        <v>0</v>
      </c>
      <c r="N96" s="60">
        <f>IF(ISNUMBER(SEARCH(IF($D96="Tabular",VLOOKUP($G96&amp;"-"&amp;I$3&amp;"-"&amp;N$2,'Compr. Q. - Online Banking'!$C:$I,7,FALSE()),VLOOKUP($G96&amp;"-"&amp;I$3&amp;"-"&amp;N$2,'Compr. Q. - Online Banking'!$C:$I,5,FALSE())), I96)),1,0)</f>
        <v>0</v>
      </c>
      <c r="O96" s="60">
        <f t="shared" si="72"/>
        <v>1</v>
      </c>
      <c r="P96" s="60">
        <f t="shared" si="73"/>
        <v>2</v>
      </c>
      <c r="Q96" s="60">
        <f>IF($D96="Tabular",VLOOKUP($G96&amp;"-"&amp;I$3&amp;"-"&amp;"1",'Compr. Q. - Online Banking'!$C:$K,9,FALSE()),VLOOKUP($G96&amp;"-"&amp;I$3&amp;"-"&amp;"1",'Compr. Q. - Online Banking'!$C:$K,8,FALSE()))</f>
        <v>2</v>
      </c>
      <c r="R96" s="60">
        <f t="shared" si="74"/>
        <v>0.5</v>
      </c>
      <c r="S96" s="60">
        <f t="shared" si="75"/>
        <v>0.5</v>
      </c>
      <c r="T96" s="60">
        <f t="shared" si="76"/>
        <v>0.5</v>
      </c>
      <c r="U96" s="61" t="str">
        <f>VLOOKUP($B96&amp;"-"&amp;$F96,'dataset cleaned'!$A:$BK,$H$2-2+U$2*3,FALSE())</f>
        <v>Confidentiality of customer data,Integrity of account data,User authenticity</v>
      </c>
      <c r="V96" s="60" t="s">
        <v>1133</v>
      </c>
      <c r="W96" s="60">
        <f>IF(ISNUMBER(SEARCH(IF($D96="Tabular",VLOOKUP($G96&amp;"-"&amp;U$3&amp;"-"&amp;W$2,'Compr. Q. - Online Banking'!$C:$I,7,FALSE()),VLOOKUP($G96&amp;"-"&amp;U$3&amp;"-"&amp;W$2,'Compr. Q. - Online Banking'!$C:$I,5,FALSE())), U96)),1,0)</f>
        <v>0</v>
      </c>
      <c r="X96" s="60">
        <f>IF(ISNUMBER(SEARCH(IF($D96="Tabular",VLOOKUP($G96&amp;"-"&amp;U$3&amp;"-"&amp;X$2,'Compr. Q. - Online Banking'!$C:$I,7,FALSE()),VLOOKUP($G96&amp;"-"&amp;U$3&amp;"-"&amp;X$2,'Compr. Q. - Online Banking'!$C:$I,5,FALSE())), U96)),1,0)</f>
        <v>0</v>
      </c>
      <c r="Y96" s="60">
        <f>IF(ISNUMBER(SEARCH(IF($D96="Tabular",VLOOKUP($G96&amp;"-"&amp;U$3&amp;"-"&amp;Y$2,'Compr. Q. - Online Banking'!$C:$I,7,FALSE()),VLOOKUP($G96&amp;"-"&amp;U$3&amp;"-"&amp;Y$2,'Compr. Q. - Online Banking'!$C:$I,5,FALSE())), U96)),1,0)</f>
        <v>0</v>
      </c>
      <c r="Z96" s="60">
        <f>IF(ISNUMBER(SEARCH(IF($D96="Tabular",VLOOKUP($G96&amp;"-"&amp;U$3&amp;"-"&amp;Z$2,'Compr. Q. - Online Banking'!$C:$I,7,FALSE()),VLOOKUP($G96&amp;"-"&amp;U$3&amp;"-"&amp;Z$2,'Compr. Q. - Online Banking'!$C:$I,5,FALSE())), U96)),1,0)</f>
        <v>0</v>
      </c>
      <c r="AA96" s="60">
        <f t="shared" si="77"/>
        <v>0</v>
      </c>
      <c r="AB96" s="60">
        <f t="shared" si="78"/>
        <v>3</v>
      </c>
      <c r="AC96" s="60">
        <f>IF($D96="Tabular",VLOOKUP($G96&amp;"-"&amp;U$3&amp;"-"&amp;"1",'Compr. Q. - Online Banking'!$C:$K,9,FALSE()),VLOOKUP($G96&amp;"-"&amp;U$3&amp;"-"&amp;"1",'Compr. Q. - Online Banking'!$C:$K,8,FALSE()))</f>
        <v>3</v>
      </c>
      <c r="AD96" s="60">
        <f t="shared" si="79"/>
        <v>0</v>
      </c>
      <c r="AE96" s="60">
        <f t="shared" si="80"/>
        <v>0</v>
      </c>
      <c r="AF96" s="60">
        <f t="shared" si="81"/>
        <v>0</v>
      </c>
      <c r="AG96" s="61" t="str">
        <f>VLOOKUP($B96&amp;"-"&amp;$F96,'dataset cleaned'!$A:$BK,$H$2-2+AG$2*3,FALSE())</f>
        <v>Customer's browser infected by Trojan,Fake banking app offered on application store,Sniffing of customer credentials,Spear-phishing attack on customers,Unauthorized access to customer account via fake app,Unauthorized access to customer account via web application</v>
      </c>
      <c r="AH96" s="60" t="s">
        <v>1137</v>
      </c>
      <c r="AI96" s="60">
        <f>IF(ISNUMBER(SEARCH(IF($D96="Tabular",VLOOKUP($G96&amp;"-"&amp;AG$3&amp;"-"&amp;AI$2,'Compr. Q. - Online Banking'!$C:$I,7,FALSE()),VLOOKUP($G96&amp;"-"&amp;AG$3&amp;"-"&amp;AI$2,'Compr. Q. - Online Banking'!$C:$I,5,FALSE())), AG96)),1,0)</f>
        <v>1</v>
      </c>
      <c r="AJ96" s="60">
        <f>IF(ISNUMBER(SEARCH(IF($D96="Tabular",VLOOKUP($G96&amp;"-"&amp;AG$3&amp;"-"&amp;AJ$2,'Compr. Q. - Online Banking'!$C:$I,7,FALSE()),VLOOKUP($G96&amp;"-"&amp;AG$3&amp;"-"&amp;AJ$2,'Compr. Q. - Online Banking'!$C:$I,5,FALSE())), AG96)),1,0)</f>
        <v>1</v>
      </c>
      <c r="AK96" s="60">
        <f>IF(ISNUMBER(SEARCH(IF($D96="Tabular",VLOOKUP($G96&amp;"-"&amp;AG$3&amp;"-"&amp;AK$2,'Compr. Q. - Online Banking'!$C:$I,7,FALSE()),VLOOKUP($G96&amp;"-"&amp;AG$3&amp;"-"&amp;AK$2,'Compr. Q. - Online Banking'!$C:$I,5,FALSE())), AG96)),1,0)</f>
        <v>0</v>
      </c>
      <c r="AL96" s="60">
        <f>IF(ISNUMBER(SEARCH(IF($D96="Tabular",VLOOKUP($G96&amp;"-"&amp;AG$3&amp;"-"&amp;AL$2,'Compr. Q. - Online Banking'!$C:$I,7,FALSE()),VLOOKUP($G96&amp;"-"&amp;AG$3&amp;"-"&amp;AL$2,'Compr. Q. - Online Banking'!$C:$I,5,FALSE())), AG96)),1,0)</f>
        <v>1</v>
      </c>
      <c r="AM96" s="60">
        <f t="shared" si="82"/>
        <v>3</v>
      </c>
      <c r="AN96" s="60">
        <f t="shared" si="83"/>
        <v>6</v>
      </c>
      <c r="AO96" s="60">
        <f>IF($D96="Tabular",VLOOKUP($G96&amp;"-"&amp;AG$3&amp;"-"&amp;"1",'Compr. Q. - Online Banking'!$C:$K,9,FALSE()),VLOOKUP($G96&amp;"-"&amp;AG$3&amp;"-"&amp;"1",'Compr. Q. - Online Banking'!$C:$K,8,FALSE()))</f>
        <v>4</v>
      </c>
      <c r="AP96" s="60">
        <f t="shared" si="84"/>
        <v>0.5</v>
      </c>
      <c r="AQ96" s="60">
        <f t="shared" si="85"/>
        <v>0.75</v>
      </c>
      <c r="AR96" s="60">
        <f t="shared" si="86"/>
        <v>0.6</v>
      </c>
      <c r="AS96" s="61" t="str">
        <f>VLOOKUP($B96&amp;"-"&amp;$F96,'dataset cleaned'!$A:$BK,$H$2-2+AS$2*3,FALSE())</f>
        <v>Cyber criminal,Hacker</v>
      </c>
      <c r="AT96" s="60"/>
      <c r="AU96" s="60">
        <f>IF(ISNUMBER(SEARCH(IF($D96="Tabular",VLOOKUP($G96&amp;"-"&amp;AS$3&amp;"-"&amp;AU$2,'Compr. Q. - Online Banking'!$C:$I,7,FALSE()),VLOOKUP($G96&amp;"-"&amp;AS$3&amp;"-"&amp;AU$2,'Compr. Q. - Online Banking'!$C:$I,5,FALSE())), AS96)),1,0)</f>
        <v>1</v>
      </c>
      <c r="AV96" s="60">
        <f>IF(ISNUMBER(SEARCH(IF($D96="Tabular",VLOOKUP($G96&amp;"-"&amp;AS$3&amp;"-"&amp;AV$2,'Compr. Q. - Online Banking'!$C:$I,7,FALSE()),VLOOKUP($G96&amp;"-"&amp;AS$3&amp;"-"&amp;AV$2,'Compr. Q. - Online Banking'!$C:$I,5,FALSE())), AS96)),1,0)</f>
        <v>1</v>
      </c>
      <c r="AW96" s="60">
        <f>IF(ISNUMBER(SEARCH(IF($D96="Tabular",VLOOKUP($G96&amp;"-"&amp;AS$3&amp;"-"&amp;AW$2,'Compr. Q. - Online Banking'!$C:$I,7,FALSE()),VLOOKUP($G96&amp;"-"&amp;AS$3&amp;"-"&amp;AW$2,'Compr. Q. - Online Banking'!$C:$I,5,FALSE())), AS96)),1,0)</f>
        <v>0</v>
      </c>
      <c r="AX96" s="60">
        <f>IF(ISNUMBER(SEARCH(IF($D96="Tabular",VLOOKUP($G96&amp;"-"&amp;AS$3&amp;"-"&amp;AX$2,'Compr. Q. - Online Banking'!$C:$I,7,FALSE()),VLOOKUP($G96&amp;"-"&amp;AS$3&amp;"-"&amp;AX$2,'Compr. Q. - Online Banking'!$C:$I,5,FALSE())), AS96)),1,0)</f>
        <v>0</v>
      </c>
      <c r="AY96" s="60">
        <f t="shared" si="87"/>
        <v>2</v>
      </c>
      <c r="AZ96" s="60">
        <f t="shared" si="88"/>
        <v>2</v>
      </c>
      <c r="BA96" s="60">
        <f>IF($D96="Tabular",VLOOKUP($G96&amp;"-"&amp;AS$3&amp;"-"&amp;"1",'Compr. Q. - Online Banking'!$C:$K,9,FALSE()),VLOOKUP($G96&amp;"-"&amp;AS$3&amp;"-"&amp;"1",'Compr. Q. - Online Banking'!$C:$K,8,FALSE()))</f>
        <v>2</v>
      </c>
      <c r="BB96" s="60">
        <f t="shared" si="89"/>
        <v>1</v>
      </c>
      <c r="BC96" s="60">
        <f t="shared" si="90"/>
        <v>1</v>
      </c>
      <c r="BD96" s="60">
        <f t="shared" si="91"/>
        <v>1</v>
      </c>
      <c r="BE96" s="60" t="str">
        <f>VLOOKUP($B96&amp;"-"&amp;$F96,'dataset cleaned'!$A:$BK,$H$2-2+BE$2*3,FALSE())</f>
        <v>Unlikely</v>
      </c>
      <c r="BF96" s="60"/>
      <c r="BG96" s="60">
        <v>0</v>
      </c>
      <c r="BH96" s="60">
        <f>IF(ISNUMBER(SEARCH(IF($D96="Tabular",VLOOKUP($G96&amp;"-"&amp;BE$3&amp;"-"&amp;BH$2,'Compr. Q. - Online Banking'!$C:$I,7,FALSE()),VLOOKUP($G96&amp;"-"&amp;BE$3&amp;"-"&amp;BH$2,'Compr. Q. - Online Banking'!$C:$I,5,FALSE())), BE96)),1,0)</f>
        <v>0</v>
      </c>
      <c r="BI96" s="60">
        <f>IF(ISNUMBER(SEARCH(IF($D96="Tabular",VLOOKUP($G96&amp;"-"&amp;BE$3&amp;"-"&amp;BI$2,'Compr. Q. - Online Banking'!$C:$I,7,FALSE()),VLOOKUP($G96&amp;"-"&amp;BE$3&amp;"-"&amp;BI$2,'Compr. Q. - Online Banking'!$C:$I,5,FALSE())), BE96)),1,0)</f>
        <v>0</v>
      </c>
      <c r="BJ96" s="60">
        <f>IF(ISNUMBER(SEARCH(IF($D96="Tabular",VLOOKUP($G96&amp;"-"&amp;BE$3&amp;"-"&amp;BJ$2,'Compr. Q. - Online Banking'!$C:$I,7,FALSE()),VLOOKUP($G96&amp;"-"&amp;BE$3&amp;"-"&amp;BJ$2,'Compr. Q. - Online Banking'!$C:$I,5,FALSE())), BE96)),1,0)</f>
        <v>0</v>
      </c>
      <c r="BK96" s="60">
        <f t="shared" si="92"/>
        <v>0</v>
      </c>
      <c r="BL96" s="60">
        <f t="shared" si="93"/>
        <v>1</v>
      </c>
      <c r="BM96" s="60">
        <f>IF($D96="Tabular",VLOOKUP($G96&amp;"-"&amp;BE$3&amp;"-"&amp;"1",'Compr. Q. - Online Banking'!$C:$K,9,FALSE()),VLOOKUP($G96&amp;"-"&amp;BE$3&amp;"-"&amp;"1",'Compr. Q. - Online Banking'!$C:$K,8,FALSE()))</f>
        <v>1</v>
      </c>
      <c r="BN96" s="60">
        <f t="shared" si="94"/>
        <v>0</v>
      </c>
      <c r="BO96" s="60">
        <f t="shared" si="95"/>
        <v>0</v>
      </c>
      <c r="BP96" s="60">
        <f t="shared" si="96"/>
        <v>0</v>
      </c>
      <c r="BQ96" s="61" t="str">
        <f>VLOOKUP($B96&amp;"-"&amp;$F96,'dataset cleaned'!$A:$BK,$H$2-2+BQ$2*3,FALSE())</f>
        <v>Insufficient resilience</v>
      </c>
      <c r="BR96" s="60" t="s">
        <v>1148</v>
      </c>
      <c r="BS96" s="60">
        <f>IF(ISNUMBER(SEARCH(IF($D96="Tabular",VLOOKUP($G96&amp;"-"&amp;BQ$3&amp;"-"&amp;BS$2,'Compr. Q. - Online Banking'!$C:$I,7,FALSE()),VLOOKUP($G96&amp;"-"&amp;BQ$3&amp;"-"&amp;BS$2,'Compr. Q. - Online Banking'!$C:$I,5,FALSE())), BQ96)),1,0)</f>
        <v>0</v>
      </c>
      <c r="BT96" s="60">
        <f>IF(ISNUMBER(SEARCH(IF($D96="Tabular",VLOOKUP($G96&amp;"-"&amp;BQ$3&amp;"-"&amp;BT$2,'Compr. Q. - Online Banking'!$C:$I,7,FALSE()),VLOOKUP($G96&amp;"-"&amp;BQ$3&amp;"-"&amp;BT$2,'Compr. Q. - Online Banking'!$C:$I,5,FALSE())), BQ96)),1,0)</f>
        <v>1</v>
      </c>
      <c r="BU96" s="60">
        <f>IF(ISNUMBER(SEARCH(IF($D96="Tabular",VLOOKUP($G96&amp;"-"&amp;BQ$3&amp;"-"&amp;BU$2,'Compr. Q. - Online Banking'!$C:$I,7,FALSE()),VLOOKUP($G96&amp;"-"&amp;BQ$3&amp;"-"&amp;BU$2,'Compr. Q. - Online Banking'!$C:$I,5,FALSE())), BQ96)),1,0)</f>
        <v>0</v>
      </c>
      <c r="BV96" s="60">
        <f>IF(ISNUMBER(SEARCH(IF($D96="Tabular",VLOOKUP($G96&amp;"-"&amp;BQ$3&amp;"-"&amp;BV$2,'Compr. Q. - Online Banking'!$C:$I,7,FALSE()),VLOOKUP($G96&amp;"-"&amp;BQ$3&amp;"-"&amp;BV$2,'Compr. Q. - Online Banking'!$C:$I,5,FALSE())), BQ96)),1,0)</f>
        <v>0</v>
      </c>
      <c r="BW96" s="60">
        <f t="shared" si="97"/>
        <v>1</v>
      </c>
      <c r="BX96" s="60">
        <f t="shared" si="98"/>
        <v>1</v>
      </c>
      <c r="BY96" s="60">
        <f>IF($D96="Tabular",VLOOKUP($G96&amp;"-"&amp;BQ$3&amp;"-"&amp;"1",'Compr. Q. - Online Banking'!$C:$K,9,FALSE()),VLOOKUP($G96&amp;"-"&amp;BQ$3&amp;"-"&amp;"1",'Compr. Q. - Online Banking'!$C:$K,8,FALSE()))</f>
        <v>4</v>
      </c>
      <c r="BZ96" s="60">
        <f t="shared" si="99"/>
        <v>1</v>
      </c>
      <c r="CA96" s="60">
        <f t="shared" si="100"/>
        <v>0.25</v>
      </c>
      <c r="CB96" s="60">
        <f t="shared" si="101"/>
        <v>0.4</v>
      </c>
    </row>
    <row r="97" spans="1:80" ht="85" x14ac:dyDescent="0.2">
      <c r="A97" s="60" t="str">
        <f t="shared" si="68"/>
        <v>R_2B4ZWTUcx2lVSJm-P2</v>
      </c>
      <c r="B97" s="60" t="s">
        <v>1120</v>
      </c>
      <c r="C97" s="60" t="str">
        <f>VLOOKUP($B97,'raw data'!$A:$JI,268,FALSE())</f>
        <v>CORAS-G1</v>
      </c>
      <c r="D97" s="60" t="str">
        <f t="shared" si="69"/>
        <v>CORAS</v>
      </c>
      <c r="E97" s="60" t="str">
        <f t="shared" si="70"/>
        <v>G1</v>
      </c>
      <c r="F97" s="60" t="s">
        <v>536</v>
      </c>
      <c r="G97" s="60" t="str">
        <f t="shared" si="71"/>
        <v>G2</v>
      </c>
      <c r="H97" s="62">
        <f>VLOOKUP($B97&amp;"-"&amp;$F97,'dataset cleaned'!$A:$BK,H$2,FALSE())/60</f>
        <v>11.063883333333333</v>
      </c>
      <c r="I97" s="61" t="str">
        <f>VLOOKUP($B97&amp;"-"&amp;$F97,'dataset cleaned'!$A:$BK,$H$2-2+I$2*3,FALSE())</f>
        <v>Immature technology,Lack of mechanisms for authentication of app</v>
      </c>
      <c r="J97" s="60" t="s">
        <v>1147</v>
      </c>
      <c r="K97" s="60">
        <f>IF(ISNUMBER(SEARCH(IF($D97="Tabular",VLOOKUP($G97&amp;"-"&amp;I$3&amp;"-"&amp;K$2,'Compr. Q. - Online Banking'!$C:$I,7,FALSE()),VLOOKUP($G97&amp;"-"&amp;I$3&amp;"-"&amp;K$2,'Compr. Q. - Online Banking'!$C:$I,5,FALSE())), I97)),1,0)</f>
        <v>1</v>
      </c>
      <c r="L97" s="60">
        <f>IF(ISNUMBER(SEARCH(IF($D97="Tabular",VLOOKUP($G97&amp;"-"&amp;I$3&amp;"-"&amp;L$2,'Compr. Q. - Online Banking'!$C:$I,7,FALSE()),VLOOKUP($G97&amp;"-"&amp;I$3&amp;"-"&amp;L$2,'Compr. Q. - Online Banking'!$C:$I,5,FALSE())), I97)),1,0)</f>
        <v>0</v>
      </c>
      <c r="M97" s="60">
        <f>IF(ISNUMBER(SEARCH(IF($D97="Tabular",VLOOKUP($G97&amp;"-"&amp;I$3&amp;"-"&amp;M$2,'Compr. Q. - Online Banking'!$C:$I,7,FALSE()),VLOOKUP($G97&amp;"-"&amp;I$3&amp;"-"&amp;M$2,'Compr. Q. - Online Banking'!$C:$I,5,FALSE())), I97)),1,0)</f>
        <v>0</v>
      </c>
      <c r="N97" s="60">
        <f>IF(ISNUMBER(SEARCH(IF($D97="Tabular",VLOOKUP($G97&amp;"-"&amp;I$3&amp;"-"&amp;N$2,'Compr. Q. - Online Banking'!$C:$I,7,FALSE()),VLOOKUP($G97&amp;"-"&amp;I$3&amp;"-"&amp;N$2,'Compr. Q. - Online Banking'!$C:$I,5,FALSE())), I97)),1,0)</f>
        <v>0</v>
      </c>
      <c r="O97" s="60">
        <f t="shared" si="72"/>
        <v>1</v>
      </c>
      <c r="P97" s="60">
        <f t="shared" si="73"/>
        <v>2</v>
      </c>
      <c r="Q97" s="60">
        <f>IF($D97="Tabular",VLOOKUP($G97&amp;"-"&amp;I$3&amp;"-"&amp;"1",'Compr. Q. - Online Banking'!$C:$K,9,FALSE()),VLOOKUP($G97&amp;"-"&amp;I$3&amp;"-"&amp;"1",'Compr. Q. - Online Banking'!$C:$K,8,FALSE()))</f>
        <v>2</v>
      </c>
      <c r="R97" s="60">
        <f t="shared" si="74"/>
        <v>0.5</v>
      </c>
      <c r="S97" s="60">
        <f t="shared" si="75"/>
        <v>0.5</v>
      </c>
      <c r="T97" s="60">
        <f t="shared" si="76"/>
        <v>0.5</v>
      </c>
      <c r="U97" s="61" t="str">
        <f>VLOOKUP($B97&amp;"-"&amp;$F97,'dataset cleaned'!$A:$BK,$H$2-2+U$2*3,FALSE())</f>
        <v>Unauthorized transaction via web application</v>
      </c>
      <c r="V97" s="60" t="s">
        <v>1149</v>
      </c>
      <c r="W97" s="60">
        <f>IF(ISNUMBER(SEARCH(IF($D97="Tabular",VLOOKUP($G97&amp;"-"&amp;U$3&amp;"-"&amp;W$2,'Compr. Q. - Online Banking'!$C:$I,7,FALSE()),VLOOKUP($G97&amp;"-"&amp;U$3&amp;"-"&amp;W$2,'Compr. Q. - Online Banking'!$C:$I,5,FALSE())), U97)),1,0)</f>
        <v>1</v>
      </c>
      <c r="X97" s="60">
        <f>IF(ISNUMBER(SEARCH(IF($D97="Tabular",VLOOKUP($G97&amp;"-"&amp;U$3&amp;"-"&amp;X$2,'Compr. Q. - Online Banking'!$C:$I,7,FALSE()),VLOOKUP($G97&amp;"-"&amp;U$3&amp;"-"&amp;X$2,'Compr. Q. - Online Banking'!$C:$I,5,FALSE())), U97)),1,0)</f>
        <v>0</v>
      </c>
      <c r="Y97" s="60">
        <f>IF(ISNUMBER(SEARCH(IF($D97="Tabular",VLOOKUP($G97&amp;"-"&amp;U$3&amp;"-"&amp;Y$2,'Compr. Q. - Online Banking'!$C:$I,7,FALSE()),VLOOKUP($G97&amp;"-"&amp;U$3&amp;"-"&amp;Y$2,'Compr. Q. - Online Banking'!$C:$I,5,FALSE())), U97)),1,0)</f>
        <v>0</v>
      </c>
      <c r="Z97" s="60">
        <f>IF(ISNUMBER(SEARCH(IF($D97="Tabular",VLOOKUP($G97&amp;"-"&amp;U$3&amp;"-"&amp;Z$2,'Compr. Q. - Online Banking'!$C:$I,7,FALSE()),VLOOKUP($G97&amp;"-"&amp;U$3&amp;"-"&amp;Z$2,'Compr. Q. - Online Banking'!$C:$I,5,FALSE())), U97)),1,0)</f>
        <v>0</v>
      </c>
      <c r="AA97" s="60">
        <f t="shared" si="77"/>
        <v>1</v>
      </c>
      <c r="AB97" s="60">
        <f t="shared" si="78"/>
        <v>1</v>
      </c>
      <c r="AC97" s="60">
        <f>IF($D97="Tabular",VLOOKUP($G97&amp;"-"&amp;U$3&amp;"-"&amp;"1",'Compr. Q. - Online Banking'!$C:$K,9,FALSE()),VLOOKUP($G97&amp;"-"&amp;U$3&amp;"-"&amp;"1",'Compr. Q. - Online Banking'!$C:$K,8,FALSE()))</f>
        <v>3</v>
      </c>
      <c r="AD97" s="60">
        <f t="shared" si="79"/>
        <v>1</v>
      </c>
      <c r="AE97" s="60">
        <f t="shared" si="80"/>
        <v>0.33333333333333331</v>
      </c>
      <c r="AF97" s="60">
        <f t="shared" si="81"/>
        <v>0.5</v>
      </c>
      <c r="AG97" s="61" t="str">
        <f>VLOOKUP($B97&amp;"-"&amp;$F97,'dataset cleaned'!$A:$BK,$H$2-2+AG$2*3,FALSE())</f>
        <v>Fake banking app offered on application store,Keylogger installed on computer,Smartphone infected by malware</v>
      </c>
      <c r="AH97" s="60" t="s">
        <v>1151</v>
      </c>
      <c r="AI97" s="60">
        <f>IF(ISNUMBER(SEARCH(IF($D97="Tabular",VLOOKUP($G97&amp;"-"&amp;AG$3&amp;"-"&amp;AI$2,'Compr. Q. - Online Banking'!$C:$I,7,FALSE()),VLOOKUP($G97&amp;"-"&amp;AG$3&amp;"-"&amp;AI$2,'Compr. Q. - Online Banking'!$C:$I,5,FALSE())), AG97)),1,0)</f>
        <v>1</v>
      </c>
      <c r="AJ97" s="60">
        <f>IF(ISNUMBER(SEARCH(IF($D97="Tabular",VLOOKUP($G97&amp;"-"&amp;AG$3&amp;"-"&amp;AJ$2,'Compr. Q. - Online Banking'!$C:$I,7,FALSE()),VLOOKUP($G97&amp;"-"&amp;AG$3&amp;"-"&amp;AJ$2,'Compr. Q. - Online Banking'!$C:$I,5,FALSE())), AG97)),1,0)</f>
        <v>0</v>
      </c>
      <c r="AK97" s="60">
        <f>IF(ISNUMBER(SEARCH(IF($D97="Tabular",VLOOKUP($G97&amp;"-"&amp;AG$3&amp;"-"&amp;AK$2,'Compr. Q. - Online Banking'!$C:$I,7,FALSE()),VLOOKUP($G97&amp;"-"&amp;AG$3&amp;"-"&amp;AK$2,'Compr. Q. - Online Banking'!$C:$I,5,FALSE())), AG97)),1,0)</f>
        <v>1</v>
      </c>
      <c r="AL97" s="60">
        <f>IF(ISNUMBER(SEARCH(IF($D97="Tabular",VLOOKUP($G97&amp;"-"&amp;AG$3&amp;"-"&amp;AL$2,'Compr. Q. - Online Banking'!$C:$I,7,FALSE()),VLOOKUP($G97&amp;"-"&amp;AG$3&amp;"-"&amp;AL$2,'Compr. Q. - Online Banking'!$C:$I,5,FALSE())), AG97)),1,0)</f>
        <v>0</v>
      </c>
      <c r="AM97" s="60">
        <f t="shared" si="82"/>
        <v>2</v>
      </c>
      <c r="AN97" s="60">
        <f t="shared" si="83"/>
        <v>3</v>
      </c>
      <c r="AO97" s="60">
        <f>IF($D97="Tabular",VLOOKUP($G97&amp;"-"&amp;AG$3&amp;"-"&amp;"1",'Compr. Q. - Online Banking'!$C:$K,9,FALSE()),VLOOKUP($G97&amp;"-"&amp;AG$3&amp;"-"&amp;"1",'Compr. Q. - Online Banking'!$C:$K,8,FALSE()))</f>
        <v>4</v>
      </c>
      <c r="AP97" s="60">
        <f t="shared" si="84"/>
        <v>0.66666666666666663</v>
      </c>
      <c r="AQ97" s="60">
        <f t="shared" si="85"/>
        <v>0.5</v>
      </c>
      <c r="AR97" s="60">
        <f t="shared" si="86"/>
        <v>0.57142857142857151</v>
      </c>
      <c r="AS97" s="61" t="str">
        <f>VLOOKUP($B97&amp;"-"&amp;$F97,'dataset cleaned'!$A:$BK,$H$2-2+AS$2*3,FALSE())</f>
        <v>Poor security awareness,System failure,Weak malware protection</v>
      </c>
      <c r="AT97" s="60" t="s">
        <v>1135</v>
      </c>
      <c r="AU97" s="60">
        <f>IF(ISNUMBER(SEARCH(IF($D97="Tabular",VLOOKUP($G97&amp;"-"&amp;AS$3&amp;"-"&amp;AU$2,'Compr. Q. - Online Banking'!$C:$I,7,FALSE()),VLOOKUP($G97&amp;"-"&amp;AS$3&amp;"-"&amp;AU$2,'Compr. Q. - Online Banking'!$C:$I,5,FALSE())), AS97)),1,0)</f>
        <v>0</v>
      </c>
      <c r="AV97" s="60">
        <f>IF(ISNUMBER(SEARCH(IF($D97="Tabular",VLOOKUP($G97&amp;"-"&amp;AS$3&amp;"-"&amp;AV$2,'Compr. Q. - Online Banking'!$C:$I,7,FALSE()),VLOOKUP($G97&amp;"-"&amp;AS$3&amp;"-"&amp;AV$2,'Compr. Q. - Online Banking'!$C:$I,5,FALSE())), AS97)),1,0)</f>
        <v>0</v>
      </c>
      <c r="AW97" s="60">
        <f>IF(ISNUMBER(SEARCH(IF($D97="Tabular",VLOOKUP($G97&amp;"-"&amp;AS$3&amp;"-"&amp;AW$2,'Compr. Q. - Online Banking'!$C:$I,7,FALSE()),VLOOKUP($G97&amp;"-"&amp;AS$3&amp;"-"&amp;AW$2,'Compr. Q. - Online Banking'!$C:$I,5,FALSE())), AS97)),1,0)</f>
        <v>0</v>
      </c>
      <c r="AX97" s="60">
        <f>IF(ISNUMBER(SEARCH(IF($D97="Tabular",VLOOKUP($G97&amp;"-"&amp;AS$3&amp;"-"&amp;AX$2,'Compr. Q. - Online Banking'!$C:$I,7,FALSE()),VLOOKUP($G97&amp;"-"&amp;AS$3&amp;"-"&amp;AX$2,'Compr. Q. - Online Banking'!$C:$I,5,FALSE())), AS97)),1,0)</f>
        <v>0</v>
      </c>
      <c r="AY97" s="60">
        <f t="shared" si="87"/>
        <v>0</v>
      </c>
      <c r="AZ97" s="60">
        <f t="shared" si="88"/>
        <v>3</v>
      </c>
      <c r="BA97" s="60">
        <f>IF($D97="Tabular",VLOOKUP($G97&amp;"-"&amp;AS$3&amp;"-"&amp;"1",'Compr. Q. - Online Banking'!$C:$K,9,FALSE()),VLOOKUP($G97&amp;"-"&amp;AS$3&amp;"-"&amp;"1",'Compr. Q. - Online Banking'!$C:$K,8,FALSE()))</f>
        <v>2</v>
      </c>
      <c r="BB97" s="60">
        <f t="shared" si="89"/>
        <v>0</v>
      </c>
      <c r="BC97" s="60">
        <f t="shared" si="90"/>
        <v>0</v>
      </c>
      <c r="BD97" s="60">
        <f t="shared" si="91"/>
        <v>0</v>
      </c>
      <c r="BE97" s="60" t="str">
        <f>VLOOKUP($B97&amp;"-"&amp;$F97,'dataset cleaned'!$A:$BK,$H$2-2+BE$2*3,FALSE())</f>
        <v>Very unlikely</v>
      </c>
      <c r="BF97" s="60"/>
      <c r="BG97" s="60">
        <v>0</v>
      </c>
      <c r="BH97" s="60">
        <f>IF(ISNUMBER(SEARCH(IF($D97="Tabular",VLOOKUP($G97&amp;"-"&amp;BE$3&amp;"-"&amp;BH$2,'Compr. Q. - Online Banking'!$C:$I,7,FALSE()),VLOOKUP($G97&amp;"-"&amp;BE$3&amp;"-"&amp;BH$2,'Compr. Q. - Online Banking'!$C:$I,5,FALSE())), BE97)),1,0)</f>
        <v>0</v>
      </c>
      <c r="BI97" s="60">
        <f>IF(ISNUMBER(SEARCH(IF($D97="Tabular",VLOOKUP($G97&amp;"-"&amp;BE$3&amp;"-"&amp;BI$2,'Compr. Q. - Online Banking'!$C:$I,7,FALSE()),VLOOKUP($G97&amp;"-"&amp;BE$3&amp;"-"&amp;BI$2,'Compr. Q. - Online Banking'!$C:$I,5,FALSE())), BE97)),1,0)</f>
        <v>0</v>
      </c>
      <c r="BJ97" s="60">
        <f>IF(ISNUMBER(SEARCH(IF($D97="Tabular",VLOOKUP($G97&amp;"-"&amp;BE$3&amp;"-"&amp;BJ$2,'Compr. Q. - Online Banking'!$C:$I,7,FALSE()),VLOOKUP($G97&amp;"-"&amp;BE$3&amp;"-"&amp;BJ$2,'Compr. Q. - Online Banking'!$C:$I,5,FALSE())), BE97)),1,0)</f>
        <v>0</v>
      </c>
      <c r="BK97" s="60">
        <f t="shared" si="92"/>
        <v>0</v>
      </c>
      <c r="BL97" s="60">
        <f t="shared" si="93"/>
        <v>1</v>
      </c>
      <c r="BM97" s="60">
        <f>IF($D97="Tabular",VLOOKUP($G97&amp;"-"&amp;BE$3&amp;"-"&amp;"1",'Compr. Q. - Online Banking'!$C:$K,9,FALSE()),VLOOKUP($G97&amp;"-"&amp;BE$3&amp;"-"&amp;"1",'Compr. Q. - Online Banking'!$C:$K,8,FALSE()))</f>
        <v>1</v>
      </c>
      <c r="BN97" s="60">
        <f t="shared" si="94"/>
        <v>0</v>
      </c>
      <c r="BO97" s="60">
        <f t="shared" si="95"/>
        <v>0</v>
      </c>
      <c r="BP97" s="60">
        <f t="shared" si="96"/>
        <v>0</v>
      </c>
      <c r="BQ97" s="61" t="str">
        <f>VLOOKUP($B97&amp;"-"&amp;$F97,'dataset cleaned'!$A:$BK,$H$2-2+BQ$2*3,FALSE())</f>
        <v>Availability of service,Insufficient detection of spyware,Insufficient resilience,Lack of mechanisms for authentication of app,Weak malware protection</v>
      </c>
      <c r="BR97" s="60" t="s">
        <v>1148</v>
      </c>
      <c r="BS97" s="60">
        <f>IF(ISNUMBER(SEARCH(IF($D97="Tabular",VLOOKUP($G97&amp;"-"&amp;BQ$3&amp;"-"&amp;BS$2,'Compr. Q. - Online Banking'!$C:$I,7,FALSE()),VLOOKUP($G97&amp;"-"&amp;BQ$3&amp;"-"&amp;BS$2,'Compr. Q. - Online Banking'!$C:$I,5,FALSE())), BQ97)),1,0)</f>
        <v>0</v>
      </c>
      <c r="BT97" s="60">
        <f>IF(ISNUMBER(SEARCH(IF($D97="Tabular",VLOOKUP($G97&amp;"-"&amp;BQ$3&amp;"-"&amp;BT$2,'Compr. Q. - Online Banking'!$C:$I,7,FALSE()),VLOOKUP($G97&amp;"-"&amp;BQ$3&amp;"-"&amp;BT$2,'Compr. Q. - Online Banking'!$C:$I,5,FALSE())), BQ97)),1,0)</f>
        <v>1</v>
      </c>
      <c r="BU97" s="60">
        <f>IF(ISNUMBER(SEARCH(IF($D97="Tabular",VLOOKUP($G97&amp;"-"&amp;BQ$3&amp;"-"&amp;BU$2,'Compr. Q. - Online Banking'!$C:$I,7,FALSE()),VLOOKUP($G97&amp;"-"&amp;BQ$3&amp;"-"&amp;BU$2,'Compr. Q. - Online Banking'!$C:$I,5,FALSE())), BQ97)),1,0)</f>
        <v>0</v>
      </c>
      <c r="BV97" s="60">
        <f>IF(ISNUMBER(SEARCH(IF($D97="Tabular",VLOOKUP($G97&amp;"-"&amp;BQ$3&amp;"-"&amp;BV$2,'Compr. Q. - Online Banking'!$C:$I,7,FALSE()),VLOOKUP($G97&amp;"-"&amp;BQ$3&amp;"-"&amp;BV$2,'Compr. Q. - Online Banking'!$C:$I,5,FALSE())), BQ97)),1,0)</f>
        <v>1</v>
      </c>
      <c r="BW97" s="60">
        <f t="shared" si="97"/>
        <v>2</v>
      </c>
      <c r="BX97" s="60">
        <f t="shared" si="98"/>
        <v>5</v>
      </c>
      <c r="BY97" s="60">
        <f>IF($D97="Tabular",VLOOKUP($G97&amp;"-"&amp;BQ$3&amp;"-"&amp;"1",'Compr. Q. - Online Banking'!$C:$K,9,FALSE()),VLOOKUP($G97&amp;"-"&amp;BQ$3&amp;"-"&amp;"1",'Compr. Q. - Online Banking'!$C:$K,8,FALSE()))</f>
        <v>4</v>
      </c>
      <c r="BZ97" s="60">
        <f t="shared" si="99"/>
        <v>0.4</v>
      </c>
      <c r="CA97" s="60">
        <f t="shared" si="100"/>
        <v>0.5</v>
      </c>
      <c r="CB97" s="60">
        <f t="shared" si="101"/>
        <v>0.44444444444444448</v>
      </c>
    </row>
    <row r="98" spans="1:80" ht="85" x14ac:dyDescent="0.2">
      <c r="A98" s="60" t="str">
        <f t="shared" si="68"/>
        <v>R_3EQe6iHBD6g9X1i-P2</v>
      </c>
      <c r="B98" s="60" t="s">
        <v>676</v>
      </c>
      <c r="C98" s="60" t="str">
        <f>VLOOKUP($B98,'raw data'!$A:$JI,268,FALSE())</f>
        <v>CORAS-G1</v>
      </c>
      <c r="D98" s="60" t="str">
        <f t="shared" si="69"/>
        <v>CORAS</v>
      </c>
      <c r="E98" s="60" t="str">
        <f t="shared" si="70"/>
        <v>G1</v>
      </c>
      <c r="F98" s="60" t="s">
        <v>536</v>
      </c>
      <c r="G98" s="60" t="str">
        <f t="shared" si="71"/>
        <v>G2</v>
      </c>
      <c r="H98" s="62">
        <f>VLOOKUP($B98&amp;"-"&amp;$F98,'dataset cleaned'!$A:$BK,H$2,FALSE())/60</f>
        <v>6.9417166666666663</v>
      </c>
      <c r="I98" s="61" t="str">
        <f>VLOOKUP($B98&amp;"-"&amp;$F98,'dataset cleaned'!$A:$BK,$H$2-2+I$2*3,FALSE())</f>
        <v>Fake banking app offered on application store,Smartphone infected by malware,Weak malware protection</v>
      </c>
      <c r="J98" s="60" t="s">
        <v>1135</v>
      </c>
      <c r="K98" s="60">
        <f>IF(ISNUMBER(SEARCH(IF($D98="Tabular",VLOOKUP($G98&amp;"-"&amp;I$3&amp;"-"&amp;K$2,'Compr. Q. - Online Banking'!$C:$I,7,FALSE()),VLOOKUP($G98&amp;"-"&amp;I$3&amp;"-"&amp;K$2,'Compr. Q. - Online Banking'!$C:$I,5,FALSE())), I98)),1,0)</f>
        <v>0</v>
      </c>
      <c r="L98" s="60">
        <f>IF(ISNUMBER(SEARCH(IF($D98="Tabular",VLOOKUP($G98&amp;"-"&amp;I$3&amp;"-"&amp;L$2,'Compr. Q. - Online Banking'!$C:$I,7,FALSE()),VLOOKUP($G98&amp;"-"&amp;I$3&amp;"-"&amp;L$2,'Compr. Q. - Online Banking'!$C:$I,5,FALSE())), I98)),1,0)</f>
        <v>1</v>
      </c>
      <c r="M98" s="60">
        <f>IF(ISNUMBER(SEARCH(IF($D98="Tabular",VLOOKUP($G98&amp;"-"&amp;I$3&amp;"-"&amp;M$2,'Compr. Q. - Online Banking'!$C:$I,7,FALSE()),VLOOKUP($G98&amp;"-"&amp;I$3&amp;"-"&amp;M$2,'Compr. Q. - Online Banking'!$C:$I,5,FALSE())), I98)),1,0)</f>
        <v>0</v>
      </c>
      <c r="N98" s="60">
        <f>IF(ISNUMBER(SEARCH(IF($D98="Tabular",VLOOKUP($G98&amp;"-"&amp;I$3&amp;"-"&amp;N$2,'Compr. Q. - Online Banking'!$C:$I,7,FALSE()),VLOOKUP($G98&amp;"-"&amp;I$3&amp;"-"&amp;N$2,'Compr. Q. - Online Banking'!$C:$I,5,FALSE())), I98)),1,0)</f>
        <v>0</v>
      </c>
      <c r="O98" s="60">
        <f t="shared" si="72"/>
        <v>1</v>
      </c>
      <c r="P98" s="60">
        <f t="shared" si="73"/>
        <v>3</v>
      </c>
      <c r="Q98" s="60">
        <f>IF($D98="Tabular",VLOOKUP($G98&amp;"-"&amp;I$3&amp;"-"&amp;"1",'Compr. Q. - Online Banking'!$C:$K,9,FALSE()),VLOOKUP($G98&amp;"-"&amp;I$3&amp;"-"&amp;"1",'Compr. Q. - Online Banking'!$C:$K,8,FALSE()))</f>
        <v>2</v>
      </c>
      <c r="R98" s="60">
        <f t="shared" si="74"/>
        <v>0.33333333333333331</v>
      </c>
      <c r="S98" s="60">
        <f t="shared" si="75"/>
        <v>0.5</v>
      </c>
      <c r="T98" s="60">
        <f t="shared" si="76"/>
        <v>0.4</v>
      </c>
      <c r="U98" s="61" t="str">
        <f>VLOOKUP($B98&amp;"-"&amp;$F98,'dataset cleaned'!$A:$BK,$H$2-2+U$2*3,FALSE())</f>
        <v>Unauthorized access to customer account via web application,Unauthorized transaction via web application</v>
      </c>
      <c r="V98" s="60" t="s">
        <v>1149</v>
      </c>
      <c r="W98" s="60">
        <f>IF(ISNUMBER(SEARCH(IF($D98="Tabular",VLOOKUP($G98&amp;"-"&amp;U$3&amp;"-"&amp;W$2,'Compr. Q. - Online Banking'!$C:$I,7,FALSE()),VLOOKUP($G98&amp;"-"&amp;U$3&amp;"-"&amp;W$2,'Compr. Q. - Online Banking'!$C:$I,5,FALSE())), U98)),1,0)</f>
        <v>1</v>
      </c>
      <c r="X98" s="60">
        <f>IF(ISNUMBER(SEARCH(IF($D98="Tabular",VLOOKUP($G98&amp;"-"&amp;U$3&amp;"-"&amp;X$2,'Compr. Q. - Online Banking'!$C:$I,7,FALSE()),VLOOKUP($G98&amp;"-"&amp;U$3&amp;"-"&amp;X$2,'Compr. Q. - Online Banking'!$C:$I,5,FALSE())), U98)),1,0)</f>
        <v>1</v>
      </c>
      <c r="Y98" s="60">
        <f>IF(ISNUMBER(SEARCH(IF($D98="Tabular",VLOOKUP($G98&amp;"-"&amp;U$3&amp;"-"&amp;Y$2,'Compr. Q. - Online Banking'!$C:$I,7,FALSE()),VLOOKUP($G98&amp;"-"&amp;U$3&amp;"-"&amp;Y$2,'Compr. Q. - Online Banking'!$C:$I,5,FALSE())), U98)),1,0)</f>
        <v>0</v>
      </c>
      <c r="Z98" s="60">
        <f>IF(ISNUMBER(SEARCH(IF($D98="Tabular",VLOOKUP($G98&amp;"-"&amp;U$3&amp;"-"&amp;Z$2,'Compr. Q. - Online Banking'!$C:$I,7,FALSE()),VLOOKUP($G98&amp;"-"&amp;U$3&amp;"-"&amp;Z$2,'Compr. Q. - Online Banking'!$C:$I,5,FALSE())), U98)),1,0)</f>
        <v>0</v>
      </c>
      <c r="AA98" s="60">
        <f t="shared" si="77"/>
        <v>2</v>
      </c>
      <c r="AB98" s="60">
        <f t="shared" si="78"/>
        <v>2</v>
      </c>
      <c r="AC98" s="60">
        <f>IF($D98="Tabular",VLOOKUP($G98&amp;"-"&amp;U$3&amp;"-"&amp;"1",'Compr. Q. - Online Banking'!$C:$K,9,FALSE()),VLOOKUP($G98&amp;"-"&amp;U$3&amp;"-"&amp;"1",'Compr. Q. - Online Banking'!$C:$K,8,FALSE()))</f>
        <v>3</v>
      </c>
      <c r="AD98" s="60">
        <f t="shared" si="79"/>
        <v>1</v>
      </c>
      <c r="AE98" s="60">
        <f t="shared" si="80"/>
        <v>0.66666666666666663</v>
      </c>
      <c r="AF98" s="60">
        <f t="shared" si="81"/>
        <v>0.8</v>
      </c>
      <c r="AG98" s="61" t="str">
        <f>VLOOKUP($B98&amp;"-"&amp;$F98,'dataset cleaned'!$A:$BK,$H$2-2+AG$2*3,FALSE())</f>
        <v>Keylogger installed on computer,Spear-phishing attack on customers</v>
      </c>
      <c r="AH98" s="60" t="s">
        <v>1150</v>
      </c>
      <c r="AI98" s="60">
        <f>IF(ISNUMBER(SEARCH(IF($D98="Tabular",VLOOKUP($G98&amp;"-"&amp;AG$3&amp;"-"&amp;AI$2,'Compr. Q. - Online Banking'!$C:$I,7,FALSE()),VLOOKUP($G98&amp;"-"&amp;AG$3&amp;"-"&amp;AI$2,'Compr. Q. - Online Banking'!$C:$I,5,FALSE())), AG98)),1,0)</f>
        <v>0</v>
      </c>
      <c r="AJ98" s="60">
        <f>IF(ISNUMBER(SEARCH(IF($D98="Tabular",VLOOKUP($G98&amp;"-"&amp;AG$3&amp;"-"&amp;AJ$2,'Compr. Q. - Online Banking'!$C:$I,7,FALSE()),VLOOKUP($G98&amp;"-"&amp;AG$3&amp;"-"&amp;AJ$2,'Compr. Q. - Online Banking'!$C:$I,5,FALSE())), AG98)),1,0)</f>
        <v>0</v>
      </c>
      <c r="AK98" s="60">
        <f>IF(ISNUMBER(SEARCH(IF($D98="Tabular",VLOOKUP($G98&amp;"-"&amp;AG$3&amp;"-"&amp;AK$2,'Compr. Q. - Online Banking'!$C:$I,7,FALSE()),VLOOKUP($G98&amp;"-"&amp;AG$3&amp;"-"&amp;AK$2,'Compr. Q. - Online Banking'!$C:$I,5,FALSE())), AG98)),1,0)</f>
        <v>1</v>
      </c>
      <c r="AL98" s="60">
        <f>IF(ISNUMBER(SEARCH(IF($D98="Tabular",VLOOKUP($G98&amp;"-"&amp;AG$3&amp;"-"&amp;AL$2,'Compr. Q. - Online Banking'!$C:$I,7,FALSE()),VLOOKUP($G98&amp;"-"&amp;AG$3&amp;"-"&amp;AL$2,'Compr. Q. - Online Banking'!$C:$I,5,FALSE())), AG98)),1,0)</f>
        <v>1</v>
      </c>
      <c r="AM98" s="60">
        <f t="shared" si="82"/>
        <v>2</v>
      </c>
      <c r="AN98" s="60">
        <f t="shared" si="83"/>
        <v>2</v>
      </c>
      <c r="AO98" s="60">
        <f>IF($D98="Tabular",VLOOKUP($G98&amp;"-"&amp;AG$3&amp;"-"&amp;"1",'Compr. Q. - Online Banking'!$C:$K,9,FALSE()),VLOOKUP($G98&amp;"-"&amp;AG$3&amp;"-"&amp;"1",'Compr. Q. - Online Banking'!$C:$K,8,FALSE()))</f>
        <v>4</v>
      </c>
      <c r="AP98" s="60">
        <f t="shared" si="84"/>
        <v>1</v>
      </c>
      <c r="AQ98" s="60">
        <f t="shared" si="85"/>
        <v>0.5</v>
      </c>
      <c r="AR98" s="60">
        <f t="shared" si="86"/>
        <v>0.66666666666666663</v>
      </c>
      <c r="AS98" s="61" t="str">
        <f>VLOOKUP($B98&amp;"-"&amp;$F98,'dataset cleaned'!$A:$BK,$H$2-2+AS$2*3,FALSE())</f>
        <v>Unauthorized access to customer account via fake app,Unauthorized access to customer account via web application,Unauthorized transaction via web application</v>
      </c>
      <c r="AT98" s="60" t="s">
        <v>1131</v>
      </c>
      <c r="AU98" s="60">
        <f>IF(ISNUMBER(SEARCH(IF($D98="Tabular",VLOOKUP($G98&amp;"-"&amp;AS$3&amp;"-"&amp;AU$2,'Compr. Q. - Online Banking'!$C:$I,7,FALSE()),VLOOKUP($G98&amp;"-"&amp;AS$3&amp;"-"&amp;AU$2,'Compr. Q. - Online Banking'!$C:$I,5,FALSE())), AS98)),1,0)</f>
        <v>0</v>
      </c>
      <c r="AV98" s="60">
        <f>IF(ISNUMBER(SEARCH(IF($D98="Tabular",VLOOKUP($G98&amp;"-"&amp;AS$3&amp;"-"&amp;AV$2,'Compr. Q. - Online Banking'!$C:$I,7,FALSE()),VLOOKUP($G98&amp;"-"&amp;AS$3&amp;"-"&amp;AV$2,'Compr. Q. - Online Banking'!$C:$I,5,FALSE())), AS98)),1,0)</f>
        <v>0</v>
      </c>
      <c r="AW98" s="60">
        <f>IF(ISNUMBER(SEARCH(IF($D98="Tabular",VLOOKUP($G98&amp;"-"&amp;AS$3&amp;"-"&amp;AW$2,'Compr. Q. - Online Banking'!$C:$I,7,FALSE()),VLOOKUP($G98&amp;"-"&amp;AS$3&amp;"-"&amp;AW$2,'Compr. Q. - Online Banking'!$C:$I,5,FALSE())), AS98)),1,0)</f>
        <v>0</v>
      </c>
      <c r="AX98" s="60">
        <f>IF(ISNUMBER(SEARCH(IF($D98="Tabular",VLOOKUP($G98&amp;"-"&amp;AS$3&amp;"-"&amp;AX$2,'Compr. Q. - Online Banking'!$C:$I,7,FALSE()),VLOOKUP($G98&amp;"-"&amp;AS$3&amp;"-"&amp;AX$2,'Compr. Q. - Online Banking'!$C:$I,5,FALSE())), AS98)),1,0)</f>
        <v>0</v>
      </c>
      <c r="AY98" s="60">
        <f t="shared" si="87"/>
        <v>0</v>
      </c>
      <c r="AZ98" s="60">
        <f t="shared" si="88"/>
        <v>3</v>
      </c>
      <c r="BA98" s="60">
        <f>IF($D98="Tabular",VLOOKUP($G98&amp;"-"&amp;AS$3&amp;"-"&amp;"1",'Compr. Q. - Online Banking'!$C:$K,9,FALSE()),VLOOKUP($G98&amp;"-"&amp;AS$3&amp;"-"&amp;"1",'Compr. Q. - Online Banking'!$C:$K,8,FALSE()))</f>
        <v>2</v>
      </c>
      <c r="BB98" s="60">
        <f t="shared" si="89"/>
        <v>0</v>
      </c>
      <c r="BC98" s="60">
        <f t="shared" si="90"/>
        <v>0</v>
      </c>
      <c r="BD98" s="60">
        <f t="shared" si="91"/>
        <v>0</v>
      </c>
      <c r="BE98" s="60" t="str">
        <f>VLOOKUP($B98&amp;"-"&amp;$F98,'dataset cleaned'!$A:$BK,$H$2-2+BE$2*3,FALSE())</f>
        <v>Unlikely</v>
      </c>
      <c r="BF98" s="60"/>
      <c r="BG98" s="60">
        <v>0</v>
      </c>
      <c r="BH98" s="60">
        <f>IF(ISNUMBER(SEARCH(IF($D98="Tabular",VLOOKUP($G98&amp;"-"&amp;BE$3&amp;"-"&amp;BH$2,'Compr. Q. - Online Banking'!$C:$I,7,FALSE()),VLOOKUP($G98&amp;"-"&amp;BE$3&amp;"-"&amp;BH$2,'Compr. Q. - Online Banking'!$C:$I,5,FALSE())), BE98)),1,0)</f>
        <v>0</v>
      </c>
      <c r="BI98" s="60">
        <f>IF(ISNUMBER(SEARCH(IF($D98="Tabular",VLOOKUP($G98&amp;"-"&amp;BE$3&amp;"-"&amp;BI$2,'Compr. Q. - Online Banking'!$C:$I,7,FALSE()),VLOOKUP($G98&amp;"-"&amp;BE$3&amp;"-"&amp;BI$2,'Compr. Q. - Online Banking'!$C:$I,5,FALSE())), BE98)),1,0)</f>
        <v>0</v>
      </c>
      <c r="BJ98" s="60">
        <f>IF(ISNUMBER(SEARCH(IF($D98="Tabular",VLOOKUP($G98&amp;"-"&amp;BE$3&amp;"-"&amp;BJ$2,'Compr. Q. - Online Banking'!$C:$I,7,FALSE()),VLOOKUP($G98&amp;"-"&amp;BE$3&amp;"-"&amp;BJ$2,'Compr. Q. - Online Banking'!$C:$I,5,FALSE())), BE98)),1,0)</f>
        <v>0</v>
      </c>
      <c r="BK98" s="60">
        <f t="shared" si="92"/>
        <v>0</v>
      </c>
      <c r="BL98" s="60">
        <f t="shared" si="93"/>
        <v>1</v>
      </c>
      <c r="BM98" s="60">
        <f>IF($D98="Tabular",VLOOKUP($G98&amp;"-"&amp;BE$3&amp;"-"&amp;"1",'Compr. Q. - Online Banking'!$C:$K,9,FALSE()),VLOOKUP($G98&amp;"-"&amp;BE$3&amp;"-"&amp;"1",'Compr. Q. - Online Banking'!$C:$K,8,FALSE()))</f>
        <v>1</v>
      </c>
      <c r="BN98" s="60">
        <f t="shared" si="94"/>
        <v>0</v>
      </c>
      <c r="BO98" s="60">
        <f t="shared" si="95"/>
        <v>0</v>
      </c>
      <c r="BP98" s="60">
        <f t="shared" si="96"/>
        <v>0</v>
      </c>
      <c r="BQ98" s="61" t="str">
        <f>VLOOKUP($B98&amp;"-"&amp;$F98,'dataset cleaned'!$A:$BK,$H$2-2+BQ$2*3,FALSE())</f>
        <v>Customer's browser infected by Trojan,Insufficient detection of spyware,Lack of mechanisms for authentication of app,Weak malware protection</v>
      </c>
      <c r="BR98" s="60" t="s">
        <v>1148</v>
      </c>
      <c r="BS98" s="60">
        <f>IF(ISNUMBER(SEARCH(IF($D98="Tabular",VLOOKUP($G98&amp;"-"&amp;BQ$3&amp;"-"&amp;BS$2,'Compr. Q. - Online Banking'!$C:$I,7,FALSE()),VLOOKUP($G98&amp;"-"&amp;BQ$3&amp;"-"&amp;BS$2,'Compr. Q. - Online Banking'!$C:$I,5,FALSE())), BQ98)),1,0)</f>
        <v>0</v>
      </c>
      <c r="BT98" s="60">
        <f>IF(ISNUMBER(SEARCH(IF($D98="Tabular",VLOOKUP($G98&amp;"-"&amp;BQ$3&amp;"-"&amp;BT$2,'Compr. Q. - Online Banking'!$C:$I,7,FALSE()),VLOOKUP($G98&amp;"-"&amp;BQ$3&amp;"-"&amp;BT$2,'Compr. Q. - Online Banking'!$C:$I,5,FALSE())), BQ98)),1,0)</f>
        <v>0</v>
      </c>
      <c r="BU98" s="60">
        <f>IF(ISNUMBER(SEARCH(IF($D98="Tabular",VLOOKUP($G98&amp;"-"&amp;BQ$3&amp;"-"&amp;BU$2,'Compr. Q. - Online Banking'!$C:$I,7,FALSE()),VLOOKUP($G98&amp;"-"&amp;BQ$3&amp;"-"&amp;BU$2,'Compr. Q. - Online Banking'!$C:$I,5,FALSE())), BQ98)),1,0)</f>
        <v>0</v>
      </c>
      <c r="BV98" s="60">
        <f>IF(ISNUMBER(SEARCH(IF($D98="Tabular",VLOOKUP($G98&amp;"-"&amp;BQ$3&amp;"-"&amp;BV$2,'Compr. Q. - Online Banking'!$C:$I,7,FALSE()),VLOOKUP($G98&amp;"-"&amp;BQ$3&amp;"-"&amp;BV$2,'Compr. Q. - Online Banking'!$C:$I,5,FALSE())), BQ98)),1,0)</f>
        <v>1</v>
      </c>
      <c r="BW98" s="60">
        <f t="shared" si="97"/>
        <v>1</v>
      </c>
      <c r="BX98" s="60">
        <f t="shared" si="98"/>
        <v>4</v>
      </c>
      <c r="BY98" s="60">
        <f>IF($D98="Tabular",VLOOKUP($G98&amp;"-"&amp;BQ$3&amp;"-"&amp;"1",'Compr. Q. - Online Banking'!$C:$K,9,FALSE()),VLOOKUP($G98&amp;"-"&amp;BQ$3&amp;"-"&amp;"1",'Compr. Q. - Online Banking'!$C:$K,8,FALSE()))</f>
        <v>4</v>
      </c>
      <c r="BZ98" s="60">
        <f t="shared" si="99"/>
        <v>0.25</v>
      </c>
      <c r="CA98" s="60">
        <f t="shared" si="100"/>
        <v>0.25</v>
      </c>
      <c r="CB98" s="60">
        <f t="shared" si="101"/>
        <v>0.25</v>
      </c>
    </row>
    <row r="99" spans="1:80" ht="51" x14ac:dyDescent="0.2">
      <c r="A99" s="60" t="str">
        <f t="shared" si="68"/>
        <v>R_beGPXPLGP6KuzAt-P2</v>
      </c>
      <c r="B99" s="60" t="s">
        <v>746</v>
      </c>
      <c r="C99" s="60" t="str">
        <f>VLOOKUP($B99,'raw data'!$A:$JI,268,FALSE())</f>
        <v>UML-G1</v>
      </c>
      <c r="D99" s="60" t="str">
        <f t="shared" si="69"/>
        <v>UML</v>
      </c>
      <c r="E99" s="60" t="str">
        <f t="shared" si="70"/>
        <v>G1</v>
      </c>
      <c r="F99" s="60" t="s">
        <v>536</v>
      </c>
      <c r="G99" s="60" t="str">
        <f t="shared" si="71"/>
        <v>G2</v>
      </c>
      <c r="H99" s="62">
        <f>VLOOKUP($B99&amp;"-"&amp;$F99,'dataset cleaned'!$A:$BK,H$2,FALSE())/60</f>
        <v>6.2462</v>
      </c>
      <c r="I99" s="61" t="str">
        <f>VLOOKUP($B99&amp;"-"&amp;$F99,'dataset cleaned'!$A:$BK,$H$2-2+I$2*3,FALSE())</f>
        <v>Insufficient detection of spyware,Lack of mechanisms for authentication of app,Poor security awareness,Weak malware protection</v>
      </c>
      <c r="J99" s="60" t="s">
        <v>1147</v>
      </c>
      <c r="K99" s="60">
        <f>IF(ISNUMBER(SEARCH(IF($D99="Tabular",VLOOKUP($G99&amp;"-"&amp;I$3&amp;"-"&amp;K$2,'Compr. Q. - Online Banking'!$C:$I,7,FALSE()),VLOOKUP($G99&amp;"-"&amp;I$3&amp;"-"&amp;K$2,'Compr. Q. - Online Banking'!$C:$I,5,FALSE())), I99)),1,0)</f>
        <v>1</v>
      </c>
      <c r="L99" s="60">
        <f>IF(ISNUMBER(SEARCH(IF($D99="Tabular",VLOOKUP($G99&amp;"-"&amp;I$3&amp;"-"&amp;L$2,'Compr. Q. - Online Banking'!$C:$I,7,FALSE()),VLOOKUP($G99&amp;"-"&amp;I$3&amp;"-"&amp;L$2,'Compr. Q. - Online Banking'!$C:$I,5,FALSE())), I99)),1,0)</f>
        <v>1</v>
      </c>
      <c r="M99" s="60">
        <f>IF(ISNUMBER(SEARCH(IF($D99="Tabular",VLOOKUP($G99&amp;"-"&amp;I$3&amp;"-"&amp;M$2,'Compr. Q. - Online Banking'!$C:$I,7,FALSE()),VLOOKUP($G99&amp;"-"&amp;I$3&amp;"-"&amp;M$2,'Compr. Q. - Online Banking'!$C:$I,5,FALSE())), I99)),1,0)</f>
        <v>0</v>
      </c>
      <c r="N99" s="60">
        <f>IF(ISNUMBER(SEARCH(IF($D99="Tabular",VLOOKUP($G99&amp;"-"&amp;I$3&amp;"-"&amp;N$2,'Compr. Q. - Online Banking'!$C:$I,7,FALSE()),VLOOKUP($G99&amp;"-"&amp;I$3&amp;"-"&amp;N$2,'Compr. Q. - Online Banking'!$C:$I,5,FALSE())), I99)),1,0)</f>
        <v>0</v>
      </c>
      <c r="O99" s="60">
        <f t="shared" si="72"/>
        <v>2</v>
      </c>
      <c r="P99" s="60">
        <f t="shared" si="73"/>
        <v>4</v>
      </c>
      <c r="Q99" s="60">
        <f>IF($D99="Tabular",VLOOKUP($G99&amp;"-"&amp;I$3&amp;"-"&amp;"1",'Compr. Q. - Online Banking'!$C:$K,9,FALSE()),VLOOKUP($G99&amp;"-"&amp;I$3&amp;"-"&amp;"1",'Compr. Q. - Online Banking'!$C:$K,8,FALSE()))</f>
        <v>2</v>
      </c>
      <c r="R99" s="60">
        <f t="shared" si="74"/>
        <v>0.5</v>
      </c>
      <c r="S99" s="60">
        <f t="shared" si="75"/>
        <v>1</v>
      </c>
      <c r="T99" s="60">
        <f t="shared" si="76"/>
        <v>0.66666666666666663</v>
      </c>
      <c r="U99" s="61" t="str">
        <f>VLOOKUP($B99&amp;"-"&amp;$F99,'dataset cleaned'!$A:$BK,$H$2-2+U$2*3,FALSE())</f>
        <v>Unauthorized access to customer account via fake app</v>
      </c>
      <c r="V99" s="60" t="s">
        <v>1149</v>
      </c>
      <c r="W99" s="60">
        <f>IF(ISNUMBER(SEARCH(IF($D99="Tabular",VLOOKUP($G99&amp;"-"&amp;U$3&amp;"-"&amp;W$2,'Compr. Q. - Online Banking'!$C:$I,7,FALSE()),VLOOKUP($G99&amp;"-"&amp;U$3&amp;"-"&amp;W$2,'Compr. Q. - Online Banking'!$C:$I,5,FALSE())), U99)),1,0)</f>
        <v>0</v>
      </c>
      <c r="X99" s="60">
        <f>IF(ISNUMBER(SEARCH(IF($D99="Tabular",VLOOKUP($G99&amp;"-"&amp;U$3&amp;"-"&amp;X$2,'Compr. Q. - Online Banking'!$C:$I,7,FALSE()),VLOOKUP($G99&amp;"-"&amp;U$3&amp;"-"&amp;X$2,'Compr. Q. - Online Banking'!$C:$I,5,FALSE())), U99)),1,0)</f>
        <v>0</v>
      </c>
      <c r="Y99" s="60">
        <f>IF(ISNUMBER(SEARCH(IF($D99="Tabular",VLOOKUP($G99&amp;"-"&amp;U$3&amp;"-"&amp;Y$2,'Compr. Q. - Online Banking'!$C:$I,7,FALSE()),VLOOKUP($G99&amp;"-"&amp;U$3&amp;"-"&amp;Y$2,'Compr. Q. - Online Banking'!$C:$I,5,FALSE())), U99)),1,0)</f>
        <v>1</v>
      </c>
      <c r="Z99" s="60">
        <f>IF(ISNUMBER(SEARCH(IF($D99="Tabular",VLOOKUP($G99&amp;"-"&amp;U$3&amp;"-"&amp;Z$2,'Compr. Q. - Online Banking'!$C:$I,7,FALSE()),VLOOKUP($G99&amp;"-"&amp;U$3&amp;"-"&amp;Z$2,'Compr. Q. - Online Banking'!$C:$I,5,FALSE())), U99)),1,0)</f>
        <v>0</v>
      </c>
      <c r="AA99" s="60">
        <f t="shared" si="77"/>
        <v>1</v>
      </c>
      <c r="AB99" s="60">
        <f t="shared" si="78"/>
        <v>1</v>
      </c>
      <c r="AC99" s="60">
        <f>IF($D99="Tabular",VLOOKUP($G99&amp;"-"&amp;U$3&amp;"-"&amp;"1",'Compr. Q. - Online Banking'!$C:$K,9,FALSE()),VLOOKUP($G99&amp;"-"&amp;U$3&amp;"-"&amp;"1",'Compr. Q. - Online Banking'!$C:$K,8,FALSE()))</f>
        <v>3</v>
      </c>
      <c r="AD99" s="60">
        <f t="shared" si="79"/>
        <v>1</v>
      </c>
      <c r="AE99" s="60">
        <f t="shared" si="80"/>
        <v>0.33333333333333331</v>
      </c>
      <c r="AF99" s="60">
        <f t="shared" si="81"/>
        <v>0.5</v>
      </c>
      <c r="AG99" s="61" t="str">
        <f>VLOOKUP($B99&amp;"-"&amp;$F99,'dataset cleaned'!$A:$BK,$H$2-2+AG$2*3,FALSE())</f>
        <v>Customer's browser infected by Trojan,Fake banking app offered on application store,Keylogger installed on computer,Smartphone infected by malware</v>
      </c>
      <c r="AH99" s="60" t="s">
        <v>1151</v>
      </c>
      <c r="AI99" s="60">
        <f>IF(ISNUMBER(SEARCH(IF($D99="Tabular",VLOOKUP($G99&amp;"-"&amp;AG$3&amp;"-"&amp;AI$2,'Compr. Q. - Online Banking'!$C:$I,7,FALSE()),VLOOKUP($G99&amp;"-"&amp;AG$3&amp;"-"&amp;AI$2,'Compr. Q. - Online Banking'!$C:$I,5,FALSE())), AG99)),1,0)</f>
        <v>1</v>
      </c>
      <c r="AJ99" s="60">
        <f>IF(ISNUMBER(SEARCH(IF($D99="Tabular",VLOOKUP($G99&amp;"-"&amp;AG$3&amp;"-"&amp;AJ$2,'Compr. Q. - Online Banking'!$C:$I,7,FALSE()),VLOOKUP($G99&amp;"-"&amp;AG$3&amp;"-"&amp;AJ$2,'Compr. Q. - Online Banking'!$C:$I,5,FALSE())), AG99)),1,0)</f>
        <v>0</v>
      </c>
      <c r="AK99" s="60">
        <f>IF(ISNUMBER(SEARCH(IF($D99="Tabular",VLOOKUP($G99&amp;"-"&amp;AG$3&amp;"-"&amp;AK$2,'Compr. Q. - Online Banking'!$C:$I,7,FALSE()),VLOOKUP($G99&amp;"-"&amp;AG$3&amp;"-"&amp;AK$2,'Compr. Q. - Online Banking'!$C:$I,5,FALSE())), AG99)),1,0)</f>
        <v>1</v>
      </c>
      <c r="AL99" s="60">
        <f>IF(ISNUMBER(SEARCH(IF($D99="Tabular",VLOOKUP($G99&amp;"-"&amp;AG$3&amp;"-"&amp;AL$2,'Compr. Q. - Online Banking'!$C:$I,7,FALSE()),VLOOKUP($G99&amp;"-"&amp;AG$3&amp;"-"&amp;AL$2,'Compr. Q. - Online Banking'!$C:$I,5,FALSE())), AG99)),1,0)</f>
        <v>0</v>
      </c>
      <c r="AM99" s="60">
        <f t="shared" si="82"/>
        <v>2</v>
      </c>
      <c r="AN99" s="60">
        <f t="shared" si="83"/>
        <v>4</v>
      </c>
      <c r="AO99" s="60">
        <f>IF($D99="Tabular",VLOOKUP($G99&amp;"-"&amp;AG$3&amp;"-"&amp;"1",'Compr. Q. - Online Banking'!$C:$K,9,FALSE()),VLOOKUP($G99&amp;"-"&amp;AG$3&amp;"-"&amp;"1",'Compr. Q. - Online Banking'!$C:$K,8,FALSE()))</f>
        <v>4</v>
      </c>
      <c r="AP99" s="60">
        <f t="shared" si="84"/>
        <v>0.5</v>
      </c>
      <c r="AQ99" s="60">
        <f t="shared" si="85"/>
        <v>0.5</v>
      </c>
      <c r="AR99" s="60">
        <f t="shared" si="86"/>
        <v>0.5</v>
      </c>
      <c r="AS99" s="61" t="str">
        <f>VLOOKUP($B99&amp;"-"&amp;$F99,'dataset cleaned'!$A:$BK,$H$2-2+AS$2*3,FALSE())</f>
        <v>Cyber criminal,Hacker,System failure</v>
      </c>
      <c r="AT99" s="60" t="s">
        <v>1202</v>
      </c>
      <c r="AU99" s="60">
        <f>IF(ISNUMBER(SEARCH(IF($D99="Tabular",VLOOKUP($G99&amp;"-"&amp;AS$3&amp;"-"&amp;AU$2,'Compr. Q. - Online Banking'!$C:$I,7,FALSE()),VLOOKUP($G99&amp;"-"&amp;AS$3&amp;"-"&amp;AU$2,'Compr. Q. - Online Banking'!$C:$I,5,FALSE())), AS99)),1,0)</f>
        <v>1</v>
      </c>
      <c r="AV99" s="60">
        <f>IF(ISNUMBER(SEARCH(IF($D99="Tabular",VLOOKUP($G99&amp;"-"&amp;AS$3&amp;"-"&amp;AV$2,'Compr. Q. - Online Banking'!$C:$I,7,FALSE()),VLOOKUP($G99&amp;"-"&amp;AS$3&amp;"-"&amp;AV$2,'Compr. Q. - Online Banking'!$C:$I,5,FALSE())), AS99)),1,0)</f>
        <v>1</v>
      </c>
      <c r="AW99" s="60">
        <f>IF(ISNUMBER(SEARCH(IF($D99="Tabular",VLOOKUP($G99&amp;"-"&amp;AS$3&amp;"-"&amp;AW$2,'Compr. Q. - Online Banking'!$C:$I,7,FALSE()),VLOOKUP($G99&amp;"-"&amp;AS$3&amp;"-"&amp;AW$2,'Compr. Q. - Online Banking'!$C:$I,5,FALSE())), AS99)),1,0)</f>
        <v>0</v>
      </c>
      <c r="AX99" s="60">
        <f>IF(ISNUMBER(SEARCH(IF($D99="Tabular",VLOOKUP($G99&amp;"-"&amp;AS$3&amp;"-"&amp;AX$2,'Compr. Q. - Online Banking'!$C:$I,7,FALSE()),VLOOKUP($G99&amp;"-"&amp;AS$3&amp;"-"&amp;AX$2,'Compr. Q. - Online Banking'!$C:$I,5,FALSE())), AS99)),1,0)</f>
        <v>0</v>
      </c>
      <c r="AY99" s="60">
        <f t="shared" si="87"/>
        <v>2</v>
      </c>
      <c r="AZ99" s="60">
        <f t="shared" si="88"/>
        <v>3</v>
      </c>
      <c r="BA99" s="60">
        <f>IF($D99="Tabular",VLOOKUP($G99&amp;"-"&amp;AS$3&amp;"-"&amp;"1",'Compr. Q. - Online Banking'!$C:$K,9,FALSE()),VLOOKUP($G99&amp;"-"&amp;AS$3&amp;"-"&amp;"1",'Compr. Q. - Online Banking'!$C:$K,8,FALSE()))</f>
        <v>2</v>
      </c>
      <c r="BB99" s="60">
        <f t="shared" si="89"/>
        <v>0.66666666666666663</v>
      </c>
      <c r="BC99" s="60">
        <f t="shared" si="90"/>
        <v>1</v>
      </c>
      <c r="BD99" s="60">
        <f t="shared" si="91"/>
        <v>0.8</v>
      </c>
      <c r="BE99" s="60" t="str">
        <f>VLOOKUP($B99&amp;"-"&amp;$F99,'dataset cleaned'!$A:$BK,$H$2-2+BE$2*3,FALSE())</f>
        <v>Severe</v>
      </c>
      <c r="BF99" s="60"/>
      <c r="BG99" s="60">
        <f>IF(ISNUMBER(SEARCH(IF($D99="Tabular",VLOOKUP($G99&amp;"-"&amp;BE$3&amp;"-"&amp;BG$2,'Compr. Q. - Online Banking'!$C:$I,7,FALSE()),VLOOKUP($G99&amp;"-"&amp;BE$3&amp;"-"&amp;BG$2,'Compr. Q. - Online Banking'!$C:$I,5,FALSE())), BE99)),1,0)</f>
        <v>0</v>
      </c>
      <c r="BH99" s="60">
        <f>IF(ISNUMBER(SEARCH(IF($D99="Tabular",VLOOKUP($G99&amp;"-"&amp;BE$3&amp;"-"&amp;BH$2,'Compr. Q. - Online Banking'!$C:$I,7,FALSE()),VLOOKUP($G99&amp;"-"&amp;BE$3&amp;"-"&amp;BH$2,'Compr. Q. - Online Banking'!$C:$I,5,FALSE())), BE99)),1,0)</f>
        <v>0</v>
      </c>
      <c r="BI99" s="60">
        <f>IF(ISNUMBER(SEARCH(IF($D99="Tabular",VLOOKUP($G99&amp;"-"&amp;BE$3&amp;"-"&amp;BI$2,'Compr. Q. - Online Banking'!$C:$I,7,FALSE()),VLOOKUP($G99&amp;"-"&amp;BE$3&amp;"-"&amp;BI$2,'Compr. Q. - Online Banking'!$C:$I,5,FALSE())), BE99)),1,0)</f>
        <v>0</v>
      </c>
      <c r="BJ99" s="60">
        <f>IF(ISNUMBER(SEARCH(IF($D99="Tabular",VLOOKUP($G99&amp;"-"&amp;BE$3&amp;"-"&amp;BJ$2,'Compr. Q. - Online Banking'!$C:$I,7,FALSE()),VLOOKUP($G99&amp;"-"&amp;BE$3&amp;"-"&amp;BJ$2,'Compr. Q. - Online Banking'!$C:$I,5,FALSE())), BE99)),1,0)</f>
        <v>0</v>
      </c>
      <c r="BK99" s="60">
        <f t="shared" si="92"/>
        <v>0</v>
      </c>
      <c r="BL99" s="60">
        <f t="shared" si="93"/>
        <v>1</v>
      </c>
      <c r="BM99" s="60">
        <f>IF($D99="Tabular",VLOOKUP($G99&amp;"-"&amp;BE$3&amp;"-"&amp;"1",'Compr. Q. - Online Banking'!$C:$K,9,FALSE()),VLOOKUP($G99&amp;"-"&amp;BE$3&amp;"-"&amp;"1",'Compr. Q. - Online Banking'!$C:$K,8,FALSE()))</f>
        <v>1</v>
      </c>
      <c r="BN99" s="60">
        <f t="shared" si="94"/>
        <v>0</v>
      </c>
      <c r="BO99" s="60">
        <f t="shared" si="95"/>
        <v>0</v>
      </c>
      <c r="BP99" s="60">
        <f t="shared" si="96"/>
        <v>0</v>
      </c>
      <c r="BQ99" s="61" t="str">
        <f>VLOOKUP($B99&amp;"-"&amp;$F99,'dataset cleaned'!$A:$BK,$H$2-2+BQ$2*3,FALSE())</f>
        <v>Insufficient resilience,Poor security awareness</v>
      </c>
      <c r="BR99" s="60" t="s">
        <v>1148</v>
      </c>
      <c r="BS99" s="60">
        <f>IF(ISNUMBER(SEARCH(IF($D99="Tabular",VLOOKUP($G99&amp;"-"&amp;BQ$3&amp;"-"&amp;BS$2,'Compr. Q. - Online Banking'!$C:$I,7,FALSE()),VLOOKUP($G99&amp;"-"&amp;BQ$3&amp;"-"&amp;BS$2,'Compr. Q. - Online Banking'!$C:$I,5,FALSE())), BQ99)),1,0)</f>
        <v>0</v>
      </c>
      <c r="BT99" s="60">
        <f>IF(ISNUMBER(SEARCH(IF($D99="Tabular",VLOOKUP($G99&amp;"-"&amp;BQ$3&amp;"-"&amp;BT$2,'Compr. Q. - Online Banking'!$C:$I,7,FALSE()),VLOOKUP($G99&amp;"-"&amp;BQ$3&amp;"-"&amp;BT$2,'Compr. Q. - Online Banking'!$C:$I,5,FALSE())), BQ99)),1,0)</f>
        <v>1</v>
      </c>
      <c r="BU99" s="60">
        <f>IF(ISNUMBER(SEARCH(IF($D99="Tabular",VLOOKUP($G99&amp;"-"&amp;BQ$3&amp;"-"&amp;BU$2,'Compr. Q. - Online Banking'!$C:$I,7,FALSE()),VLOOKUP($G99&amp;"-"&amp;BQ$3&amp;"-"&amp;BU$2,'Compr. Q. - Online Banking'!$C:$I,5,FALSE())), BQ99)),1,0)</f>
        <v>1</v>
      </c>
      <c r="BV99" s="60">
        <f>IF(ISNUMBER(SEARCH(IF($D99="Tabular",VLOOKUP($G99&amp;"-"&amp;BQ$3&amp;"-"&amp;BV$2,'Compr. Q. - Online Banking'!$C:$I,7,FALSE()),VLOOKUP($G99&amp;"-"&amp;BQ$3&amp;"-"&amp;BV$2,'Compr. Q. - Online Banking'!$C:$I,5,FALSE())), BQ99)),1,0)</f>
        <v>0</v>
      </c>
      <c r="BW99" s="60">
        <f t="shared" si="97"/>
        <v>2</v>
      </c>
      <c r="BX99" s="60">
        <f t="shared" si="98"/>
        <v>2</v>
      </c>
      <c r="BY99" s="60">
        <f>IF($D99="Tabular",VLOOKUP($G99&amp;"-"&amp;BQ$3&amp;"-"&amp;"1",'Compr. Q. - Online Banking'!$C:$K,9,FALSE()),VLOOKUP($G99&amp;"-"&amp;BQ$3&amp;"-"&amp;"1",'Compr. Q. - Online Banking'!$C:$K,8,FALSE()))</f>
        <v>4</v>
      </c>
      <c r="BZ99" s="60">
        <f t="shared" si="99"/>
        <v>1</v>
      </c>
      <c r="CA99" s="60">
        <f t="shared" si="100"/>
        <v>0.5</v>
      </c>
      <c r="CB99" s="60">
        <f t="shared" si="101"/>
        <v>0.66666666666666663</v>
      </c>
    </row>
    <row r="100" spans="1:80" ht="85" x14ac:dyDescent="0.2">
      <c r="A100" s="60" t="str">
        <f t="shared" ref="A100:A131" si="102">B100&amp;"-"&amp;F100</f>
        <v>R_1pnX8uwi20rObXc-P2</v>
      </c>
      <c r="B100" s="60" t="s">
        <v>887</v>
      </c>
      <c r="C100" s="60" t="str">
        <f>VLOOKUP($B100,'raw data'!$A:$JI,268,FALSE())</f>
        <v>CORAS-G1</v>
      </c>
      <c r="D100" s="60" t="str">
        <f t="shared" ref="D100:D131" si="103">LEFT( $C100,FIND( "-", $C100 ) - 1 )</f>
        <v>CORAS</v>
      </c>
      <c r="E100" s="60" t="str">
        <f t="shared" ref="E100:E131" si="104">RIGHT( $C100,LEN($C100)-FIND( "-", $C100 ) )</f>
        <v>G1</v>
      </c>
      <c r="F100" s="60" t="s">
        <v>536</v>
      </c>
      <c r="G100" s="60" t="str">
        <f t="shared" ref="G100:G131" si="105">IF(F100="P1",E100,IF(E100="G1","G2","G1"))</f>
        <v>G2</v>
      </c>
      <c r="H100" s="62">
        <f>VLOOKUP($B100&amp;"-"&amp;$F100,'dataset cleaned'!$A:$BK,H$2,FALSE())/60</f>
        <v>12.303033333333333</v>
      </c>
      <c r="I100" s="61" t="str">
        <f>VLOOKUP($B100&amp;"-"&amp;$F100,'dataset cleaned'!$A:$BK,$H$2-2+I$2*3,FALSE())</f>
        <v>Fake banking app offered on application store,Insufficient detection of spyware,Insufficient resilience,Poor security awareness</v>
      </c>
      <c r="J100" s="60" t="s">
        <v>1135</v>
      </c>
      <c r="K100" s="60">
        <f>IF(ISNUMBER(SEARCH(IF($D100="Tabular",VLOOKUP($G100&amp;"-"&amp;I$3&amp;"-"&amp;K$2,'Compr. Q. - Online Banking'!$C:$I,7,FALSE()),VLOOKUP($G100&amp;"-"&amp;I$3&amp;"-"&amp;K$2,'Compr. Q. - Online Banking'!$C:$I,5,FALSE())), I100)),1,0)</f>
        <v>0</v>
      </c>
      <c r="L100" s="60">
        <f>IF(ISNUMBER(SEARCH(IF($D100="Tabular",VLOOKUP($G100&amp;"-"&amp;I$3&amp;"-"&amp;L$2,'Compr. Q. - Online Banking'!$C:$I,7,FALSE()),VLOOKUP($G100&amp;"-"&amp;I$3&amp;"-"&amp;L$2,'Compr. Q. - Online Banking'!$C:$I,5,FALSE())), I100)),1,0)</f>
        <v>0</v>
      </c>
      <c r="M100" s="60">
        <f>IF(ISNUMBER(SEARCH(IF($D100="Tabular",VLOOKUP($G100&amp;"-"&amp;I$3&amp;"-"&amp;M$2,'Compr. Q. - Online Banking'!$C:$I,7,FALSE()),VLOOKUP($G100&amp;"-"&amp;I$3&amp;"-"&amp;M$2,'Compr. Q. - Online Banking'!$C:$I,5,FALSE())), I100)),1,0)</f>
        <v>0</v>
      </c>
      <c r="N100" s="60">
        <f>IF(ISNUMBER(SEARCH(IF($D100="Tabular",VLOOKUP($G100&amp;"-"&amp;I$3&amp;"-"&amp;N$2,'Compr. Q. - Online Banking'!$C:$I,7,FALSE()),VLOOKUP($G100&amp;"-"&amp;I$3&amp;"-"&amp;N$2,'Compr. Q. - Online Banking'!$C:$I,5,FALSE())), I100)),1,0)</f>
        <v>0</v>
      </c>
      <c r="O100" s="60">
        <f t="shared" ref="O100:O131" si="106">SUM(K100:N100)</f>
        <v>0</v>
      </c>
      <c r="P100" s="60">
        <f t="shared" ref="P100:P131" si="107">IF(I100="",0,IF(I100=-99,0,(LEN(TRIM(I100))-LEN(SUBSTITUTE(TRIM(I100),",",""))+1)))</f>
        <v>4</v>
      </c>
      <c r="Q100" s="60">
        <f>IF($D100="Tabular",VLOOKUP($G100&amp;"-"&amp;I$3&amp;"-"&amp;"1",'Compr. Q. - Online Banking'!$C:$K,9,FALSE()),VLOOKUP($G100&amp;"-"&amp;I$3&amp;"-"&amp;"1",'Compr. Q. - Online Banking'!$C:$K,8,FALSE()))</f>
        <v>2</v>
      </c>
      <c r="R100" s="60">
        <f t="shared" ref="R100:R131" si="108">IF(P100&gt;0,O100/P100,0)</f>
        <v>0</v>
      </c>
      <c r="S100" s="60">
        <f t="shared" ref="S100:S131" si="109">O100/Q100</f>
        <v>0</v>
      </c>
      <c r="T100" s="60">
        <f t="shared" ref="T100:T131" si="110">IF(SUM(R100,S100)&gt;0,2*R100*S100/SUM(R100:S100),0)</f>
        <v>0</v>
      </c>
      <c r="U100" s="60" t="str">
        <f>VLOOKUP($B100&amp;"-"&amp;$F100,'dataset cleaned'!$A:$BK,$H$2-2+U$2*3,FALSE())</f>
        <v>Unauthorized access to customer account via fake app,Unauthorized access to customer account via web application,Unauthorized transaction via web application</v>
      </c>
      <c r="V100" s="60"/>
      <c r="W100" s="60">
        <f>IF(ISNUMBER(SEARCH(IF($D100="Tabular",VLOOKUP($G100&amp;"-"&amp;U$3&amp;"-"&amp;W$2,'Compr. Q. - Online Banking'!$C:$I,7,FALSE()),VLOOKUP($G100&amp;"-"&amp;U$3&amp;"-"&amp;W$2,'Compr. Q. - Online Banking'!$C:$I,5,FALSE())), U100)),1,0)</f>
        <v>1</v>
      </c>
      <c r="X100" s="60">
        <f>IF(ISNUMBER(SEARCH(IF($D100="Tabular",VLOOKUP($G100&amp;"-"&amp;U$3&amp;"-"&amp;X$2,'Compr. Q. - Online Banking'!$C:$I,7,FALSE()),VLOOKUP($G100&amp;"-"&amp;U$3&amp;"-"&amp;X$2,'Compr. Q. - Online Banking'!$C:$I,5,FALSE())), U100)),1,0)</f>
        <v>1</v>
      </c>
      <c r="Y100" s="60">
        <f>IF(ISNUMBER(SEARCH(IF($D100="Tabular",VLOOKUP($G100&amp;"-"&amp;U$3&amp;"-"&amp;Y$2,'Compr. Q. - Online Banking'!$C:$I,7,FALSE()),VLOOKUP($G100&amp;"-"&amp;U$3&amp;"-"&amp;Y$2,'Compr. Q. - Online Banking'!$C:$I,5,FALSE())), U100)),1,0)</f>
        <v>1</v>
      </c>
      <c r="Z100" s="60">
        <f>IF(ISNUMBER(SEARCH(IF($D100="Tabular",VLOOKUP($G100&amp;"-"&amp;U$3&amp;"-"&amp;Z$2,'Compr. Q. - Online Banking'!$C:$I,7,FALSE()),VLOOKUP($G100&amp;"-"&amp;U$3&amp;"-"&amp;Z$2,'Compr. Q. - Online Banking'!$C:$I,5,FALSE())), U100)),1,0)</f>
        <v>0</v>
      </c>
      <c r="AA100" s="60">
        <f t="shared" ref="AA100:AA131" si="111">SUM(W100:Z100)</f>
        <v>3</v>
      </c>
      <c r="AB100" s="60">
        <f t="shared" ref="AB100:AB131" si="112">IF(U100="",0,IF(U100=-99,0,(LEN(TRIM(U100))-LEN(SUBSTITUTE(TRIM(U100),",",""))+1)))</f>
        <v>3</v>
      </c>
      <c r="AC100" s="60">
        <f>IF($D100="Tabular",VLOOKUP($G100&amp;"-"&amp;U$3&amp;"-"&amp;"1",'Compr. Q. - Online Banking'!$C:$K,9,FALSE()),VLOOKUP($G100&amp;"-"&amp;U$3&amp;"-"&amp;"1",'Compr. Q. - Online Banking'!$C:$K,8,FALSE()))</f>
        <v>3</v>
      </c>
      <c r="AD100" s="60">
        <f t="shared" ref="AD100:AD131" si="113">IF(AB100&gt;0,AA100/AB100,0)</f>
        <v>1</v>
      </c>
      <c r="AE100" s="60">
        <f t="shared" ref="AE100:AE131" si="114">AA100/AC100</f>
        <v>1</v>
      </c>
      <c r="AF100" s="60">
        <f t="shared" ref="AF100:AF131" si="115">IF(SUM(AD100,AE100)&gt;0,2*AD100*AE100/SUM(AD100:AE100),0)</f>
        <v>1</v>
      </c>
      <c r="AG100" s="61" t="str">
        <f>VLOOKUP($B100&amp;"-"&amp;$F100,'dataset cleaned'!$A:$BK,$H$2-2+AG$2*3,FALSE())</f>
        <v>Customer's browser infected by Trojan,Fake banking app offered on application store,Keylogger installed on computer,Smartphone infected by malware</v>
      </c>
      <c r="AH100" s="60" t="s">
        <v>1151</v>
      </c>
      <c r="AI100" s="60">
        <f>IF(ISNUMBER(SEARCH(IF($D100="Tabular",VLOOKUP($G100&amp;"-"&amp;AG$3&amp;"-"&amp;AI$2,'Compr. Q. - Online Banking'!$C:$I,7,FALSE()),VLOOKUP($G100&amp;"-"&amp;AG$3&amp;"-"&amp;AI$2,'Compr. Q. - Online Banking'!$C:$I,5,FALSE())), AG100)),1,0)</f>
        <v>1</v>
      </c>
      <c r="AJ100" s="60">
        <f>IF(ISNUMBER(SEARCH(IF($D100="Tabular",VLOOKUP($G100&amp;"-"&amp;AG$3&amp;"-"&amp;AJ$2,'Compr. Q. - Online Banking'!$C:$I,7,FALSE()),VLOOKUP($G100&amp;"-"&amp;AG$3&amp;"-"&amp;AJ$2,'Compr. Q. - Online Banking'!$C:$I,5,FALSE())), AG100)),1,0)</f>
        <v>0</v>
      </c>
      <c r="AK100" s="60">
        <f>IF(ISNUMBER(SEARCH(IF($D100="Tabular",VLOOKUP($G100&amp;"-"&amp;AG$3&amp;"-"&amp;AK$2,'Compr. Q. - Online Banking'!$C:$I,7,FALSE()),VLOOKUP($G100&amp;"-"&amp;AG$3&amp;"-"&amp;AK$2,'Compr. Q. - Online Banking'!$C:$I,5,FALSE())), AG100)),1,0)</f>
        <v>1</v>
      </c>
      <c r="AL100" s="60">
        <f>IF(ISNUMBER(SEARCH(IF($D100="Tabular",VLOOKUP($G100&amp;"-"&amp;AG$3&amp;"-"&amp;AL$2,'Compr. Q. - Online Banking'!$C:$I,7,FALSE()),VLOOKUP($G100&amp;"-"&amp;AG$3&amp;"-"&amp;AL$2,'Compr. Q. - Online Banking'!$C:$I,5,FALSE())), AG100)),1,0)</f>
        <v>0</v>
      </c>
      <c r="AM100" s="60">
        <f t="shared" ref="AM100:AM131" si="116">SUM(AI100:AL100)</f>
        <v>2</v>
      </c>
      <c r="AN100" s="60">
        <f t="shared" ref="AN100:AN131" si="117">IF(AG100="",0,IF(AG100=-99,0,(LEN(TRIM(AG100))-LEN(SUBSTITUTE(TRIM(AG100),",",""))+1)))</f>
        <v>4</v>
      </c>
      <c r="AO100" s="60">
        <f>IF($D100="Tabular",VLOOKUP($G100&amp;"-"&amp;AG$3&amp;"-"&amp;"1",'Compr. Q. - Online Banking'!$C:$K,9,FALSE()),VLOOKUP($G100&amp;"-"&amp;AG$3&amp;"-"&amp;"1",'Compr. Q. - Online Banking'!$C:$K,8,FALSE()))</f>
        <v>4</v>
      </c>
      <c r="AP100" s="60">
        <f t="shared" ref="AP100:AP131" si="118">IF(AN100&gt;0,AM100/AN100,0)</f>
        <v>0.5</v>
      </c>
      <c r="AQ100" s="60">
        <f t="shared" ref="AQ100:AQ131" si="119">AM100/AO100</f>
        <v>0.5</v>
      </c>
      <c r="AR100" s="60">
        <f t="shared" ref="AR100:AR131" si="120">IF(SUM(AP100,AQ100)&gt;0,2*AP100*AQ100/SUM(AP100:AQ100),0)</f>
        <v>0.5</v>
      </c>
      <c r="AS100" s="61" t="str">
        <f>VLOOKUP($B100&amp;"-"&amp;$F100,'dataset cleaned'!$A:$BK,$H$2-2+AS$2*3,FALSE())</f>
        <v>Customer's browser infected by Trojan,Fake banking app offered on application store,Immature technology,Smartphone infected by malware</v>
      </c>
      <c r="AT100" s="60" t="s">
        <v>1129</v>
      </c>
      <c r="AU100" s="60">
        <f>IF(ISNUMBER(SEARCH(IF($D100="Tabular",VLOOKUP($G100&amp;"-"&amp;AS$3&amp;"-"&amp;AU$2,'Compr. Q. - Online Banking'!$C:$I,7,FALSE()),VLOOKUP($G100&amp;"-"&amp;AS$3&amp;"-"&amp;AU$2,'Compr. Q. - Online Banking'!$C:$I,5,FALSE())), AS100)),1,0)</f>
        <v>0</v>
      </c>
      <c r="AV100" s="60">
        <f>IF(ISNUMBER(SEARCH(IF($D100="Tabular",VLOOKUP($G100&amp;"-"&amp;AS$3&amp;"-"&amp;AV$2,'Compr. Q. - Online Banking'!$C:$I,7,FALSE()),VLOOKUP($G100&amp;"-"&amp;AS$3&amp;"-"&amp;AV$2,'Compr. Q. - Online Banking'!$C:$I,5,FALSE())), AS100)),1,0)</f>
        <v>0</v>
      </c>
      <c r="AW100" s="60">
        <f>IF(ISNUMBER(SEARCH(IF($D100="Tabular",VLOOKUP($G100&amp;"-"&amp;AS$3&amp;"-"&amp;AW$2,'Compr. Q. - Online Banking'!$C:$I,7,FALSE()),VLOOKUP($G100&amp;"-"&amp;AS$3&amp;"-"&amp;AW$2,'Compr. Q. - Online Banking'!$C:$I,5,FALSE())), AS100)),1,0)</f>
        <v>0</v>
      </c>
      <c r="AX100" s="60">
        <f>IF(ISNUMBER(SEARCH(IF($D100="Tabular",VLOOKUP($G100&amp;"-"&amp;AS$3&amp;"-"&amp;AX$2,'Compr. Q. - Online Banking'!$C:$I,7,FALSE()),VLOOKUP($G100&amp;"-"&amp;AS$3&amp;"-"&amp;AX$2,'Compr. Q. - Online Banking'!$C:$I,5,FALSE())), AS100)),1,0)</f>
        <v>0</v>
      </c>
      <c r="AY100" s="60">
        <f t="shared" ref="AY100:AY131" si="121">SUM(AU100:AX100)</f>
        <v>0</v>
      </c>
      <c r="AZ100" s="60">
        <f t="shared" ref="AZ100:AZ131" si="122">IF(AS100="",0,IF(AS100=-99,0,(LEN(TRIM(AS100))-LEN(SUBSTITUTE(TRIM(AS100),",",""))+1)))</f>
        <v>4</v>
      </c>
      <c r="BA100" s="60">
        <f>IF($D100="Tabular",VLOOKUP($G100&amp;"-"&amp;AS$3&amp;"-"&amp;"1",'Compr. Q. - Online Banking'!$C:$K,9,FALSE()),VLOOKUP($G100&amp;"-"&amp;AS$3&amp;"-"&amp;"1",'Compr. Q. - Online Banking'!$C:$K,8,FALSE()))</f>
        <v>2</v>
      </c>
      <c r="BB100" s="60">
        <f t="shared" ref="BB100:BB131" si="123">IF(AZ100&gt;0,AY100/AZ100,0)</f>
        <v>0</v>
      </c>
      <c r="BC100" s="60">
        <f t="shared" ref="BC100:BC131" si="124">AY100/BA100</f>
        <v>0</v>
      </c>
      <c r="BD100" s="60">
        <f t="shared" ref="BD100:BD131" si="125">IF(SUM(BB100,BC100)&gt;0,2*BB100*BC100/SUM(BB100:BC100),0)</f>
        <v>0</v>
      </c>
      <c r="BE100" s="60" t="str">
        <f>VLOOKUP($B100&amp;"-"&amp;$F100,'dataset cleaned'!$A:$BK,$H$2-2+BE$2*3,FALSE())</f>
        <v>Unlikely</v>
      </c>
      <c r="BF100" s="60"/>
      <c r="BG100" s="60">
        <v>0</v>
      </c>
      <c r="BH100" s="60">
        <f>IF(ISNUMBER(SEARCH(IF($D100="Tabular",VLOOKUP($G100&amp;"-"&amp;BE$3&amp;"-"&amp;BH$2,'Compr. Q. - Online Banking'!$C:$I,7,FALSE()),VLOOKUP($G100&amp;"-"&amp;BE$3&amp;"-"&amp;BH$2,'Compr. Q. - Online Banking'!$C:$I,5,FALSE())), BE100)),1,0)</f>
        <v>0</v>
      </c>
      <c r="BI100" s="60">
        <f>IF(ISNUMBER(SEARCH(IF($D100="Tabular",VLOOKUP($G100&amp;"-"&amp;BE$3&amp;"-"&amp;BI$2,'Compr. Q. - Online Banking'!$C:$I,7,FALSE()),VLOOKUP($G100&amp;"-"&amp;BE$3&amp;"-"&amp;BI$2,'Compr. Q. - Online Banking'!$C:$I,5,FALSE())), BE100)),1,0)</f>
        <v>0</v>
      </c>
      <c r="BJ100" s="60">
        <f>IF(ISNUMBER(SEARCH(IF($D100="Tabular",VLOOKUP($G100&amp;"-"&amp;BE$3&amp;"-"&amp;BJ$2,'Compr. Q. - Online Banking'!$C:$I,7,FALSE()),VLOOKUP($G100&amp;"-"&amp;BE$3&amp;"-"&amp;BJ$2,'Compr. Q. - Online Banking'!$C:$I,5,FALSE())), BE100)),1,0)</f>
        <v>0</v>
      </c>
      <c r="BK100" s="60">
        <f t="shared" ref="BK100:BK131" si="126">SUM(BG100:BJ100)</f>
        <v>0</v>
      </c>
      <c r="BL100" s="60">
        <f t="shared" ref="BL100:BL131" si="127">IF(BE100="",0,IF(BE100=-99,0,(LEN(TRIM(BE100))-LEN(SUBSTITUTE(TRIM(BE100),",",""))+1)))</f>
        <v>1</v>
      </c>
      <c r="BM100" s="60">
        <f>IF($D100="Tabular",VLOOKUP($G100&amp;"-"&amp;BE$3&amp;"-"&amp;"1",'Compr. Q. - Online Banking'!$C:$K,9,FALSE()),VLOOKUP($G100&amp;"-"&amp;BE$3&amp;"-"&amp;"1",'Compr. Q. - Online Banking'!$C:$K,8,FALSE()))</f>
        <v>1</v>
      </c>
      <c r="BN100" s="60">
        <f t="shared" ref="BN100:BN131" si="128">IF(BL100&gt;0,BK100/BL100,0)</f>
        <v>0</v>
      </c>
      <c r="BO100" s="60">
        <f t="shared" ref="BO100:BO131" si="129">BK100/BM100</f>
        <v>0</v>
      </c>
      <c r="BP100" s="60">
        <f t="shared" ref="BP100:BP131" si="130">IF(SUM(BN100,BO100)&gt;0,2*BN100*BO100/SUM(BN100:BO100),0)</f>
        <v>0</v>
      </c>
      <c r="BQ100" s="61" t="str">
        <f>VLOOKUP($B100&amp;"-"&amp;$F100,'dataset cleaned'!$A:$BK,$H$2-2+BQ$2*3,FALSE())</f>
        <v>Immature technology,Insufficient detection of spyware,Insufficient resilience,Lack of mechanisms for authentication of app,Poor security awareness,Weak malware protection</v>
      </c>
      <c r="BR100" s="60" t="s">
        <v>1148</v>
      </c>
      <c r="BS100" s="60">
        <f>IF(ISNUMBER(SEARCH(IF($D100="Tabular",VLOOKUP($G100&amp;"-"&amp;BQ$3&amp;"-"&amp;BS$2,'Compr. Q. - Online Banking'!$C:$I,7,FALSE()),VLOOKUP($G100&amp;"-"&amp;BQ$3&amp;"-"&amp;BS$2,'Compr. Q. - Online Banking'!$C:$I,5,FALSE())), BQ100)),1,0)</f>
        <v>0</v>
      </c>
      <c r="BT100" s="60">
        <f>IF(ISNUMBER(SEARCH(IF($D100="Tabular",VLOOKUP($G100&amp;"-"&amp;BQ$3&amp;"-"&amp;BT$2,'Compr. Q. - Online Banking'!$C:$I,7,FALSE()),VLOOKUP($G100&amp;"-"&amp;BQ$3&amp;"-"&amp;BT$2,'Compr. Q. - Online Banking'!$C:$I,5,FALSE())), BQ100)),1,0)</f>
        <v>1</v>
      </c>
      <c r="BU100" s="60">
        <f>IF(ISNUMBER(SEARCH(IF($D100="Tabular",VLOOKUP($G100&amp;"-"&amp;BQ$3&amp;"-"&amp;BU$2,'Compr. Q. - Online Banking'!$C:$I,7,FALSE()),VLOOKUP($G100&amp;"-"&amp;BQ$3&amp;"-"&amp;BU$2,'Compr. Q. - Online Banking'!$C:$I,5,FALSE())), BQ100)),1,0)</f>
        <v>1</v>
      </c>
      <c r="BV100" s="60">
        <f>IF(ISNUMBER(SEARCH(IF($D100="Tabular",VLOOKUP($G100&amp;"-"&amp;BQ$3&amp;"-"&amp;BV$2,'Compr. Q. - Online Banking'!$C:$I,7,FALSE()),VLOOKUP($G100&amp;"-"&amp;BQ$3&amp;"-"&amp;BV$2,'Compr. Q. - Online Banking'!$C:$I,5,FALSE())), BQ100)),1,0)</f>
        <v>1</v>
      </c>
      <c r="BW100" s="60">
        <f t="shared" ref="BW100:BW131" si="131">SUM(BS100:BV100)</f>
        <v>3</v>
      </c>
      <c r="BX100" s="60">
        <f t="shared" ref="BX100:BX131" si="132">IF(BQ100="",0,IF(BQ100=-99,0,(LEN(TRIM(BQ100))-LEN(SUBSTITUTE(TRIM(BQ100),",",""))+1)))</f>
        <v>6</v>
      </c>
      <c r="BY100" s="60">
        <f>IF($D100="Tabular",VLOOKUP($G100&amp;"-"&amp;BQ$3&amp;"-"&amp;"1",'Compr. Q. - Online Banking'!$C:$K,9,FALSE()),VLOOKUP($G100&amp;"-"&amp;BQ$3&amp;"-"&amp;"1",'Compr. Q. - Online Banking'!$C:$K,8,FALSE()))</f>
        <v>4</v>
      </c>
      <c r="BZ100" s="60">
        <f t="shared" ref="BZ100:BZ131" si="133">IF(BX100&gt;0,BW100/BX100,0)</f>
        <v>0.5</v>
      </c>
      <c r="CA100" s="60">
        <f t="shared" ref="CA100:CA131" si="134">BW100/BY100</f>
        <v>0.75</v>
      </c>
      <c r="CB100" s="60">
        <f t="shared" ref="CB100:CB131" si="135">IF(SUM(BZ100,CA100)&gt;0,2*BZ100*CA100/SUM(BZ100:CA100),0)</f>
        <v>0.6</v>
      </c>
    </row>
    <row r="101" spans="1:80" ht="34" x14ac:dyDescent="0.2">
      <c r="A101" s="60" t="str">
        <f t="shared" si="102"/>
        <v>R_3ezdVmUp6V15WrO-P2</v>
      </c>
      <c r="B101" s="60" t="s">
        <v>1019</v>
      </c>
      <c r="C101" s="60" t="str">
        <f>VLOOKUP($B101,'raw data'!$A:$JI,268,FALSE())</f>
        <v>CORAS-G1</v>
      </c>
      <c r="D101" s="60" t="str">
        <f t="shared" si="103"/>
        <v>CORAS</v>
      </c>
      <c r="E101" s="60" t="str">
        <f t="shared" si="104"/>
        <v>G1</v>
      </c>
      <c r="F101" s="60" t="s">
        <v>536</v>
      </c>
      <c r="G101" s="60" t="str">
        <f t="shared" si="105"/>
        <v>G2</v>
      </c>
      <c r="H101" s="62">
        <f>VLOOKUP($B101&amp;"-"&amp;$F101,'dataset cleaned'!$A:$BK,H$2,FALSE())/60</f>
        <v>6.0236000000000001</v>
      </c>
      <c r="I101" s="61" t="str">
        <f>VLOOKUP($B101&amp;"-"&amp;$F101,'dataset cleaned'!$A:$BK,$H$2-2+I$2*3,FALSE())</f>
        <v>Customer's browser infected by Trojan,Insufficient detection of spyware,Poor security awareness</v>
      </c>
      <c r="J101" s="60" t="s">
        <v>1135</v>
      </c>
      <c r="K101" s="60">
        <f>IF(ISNUMBER(SEARCH(IF($D101="Tabular",VLOOKUP($G101&amp;"-"&amp;I$3&amp;"-"&amp;K$2,'Compr. Q. - Online Banking'!$C:$I,7,FALSE()),VLOOKUP($G101&amp;"-"&amp;I$3&amp;"-"&amp;K$2,'Compr. Q. - Online Banking'!$C:$I,5,FALSE())), I101)),1,0)</f>
        <v>0</v>
      </c>
      <c r="L101" s="60">
        <f>IF(ISNUMBER(SEARCH(IF($D101="Tabular",VLOOKUP($G101&amp;"-"&amp;I$3&amp;"-"&amp;L$2,'Compr. Q. - Online Banking'!$C:$I,7,FALSE()),VLOOKUP($G101&amp;"-"&amp;I$3&amp;"-"&amp;L$2,'Compr. Q. - Online Banking'!$C:$I,5,FALSE())), I101)),1,0)</f>
        <v>0</v>
      </c>
      <c r="M101" s="60">
        <f>IF(ISNUMBER(SEARCH(IF($D101="Tabular",VLOOKUP($G101&amp;"-"&amp;I$3&amp;"-"&amp;M$2,'Compr. Q. - Online Banking'!$C:$I,7,FALSE()),VLOOKUP($G101&amp;"-"&amp;I$3&amp;"-"&amp;M$2,'Compr. Q. - Online Banking'!$C:$I,5,FALSE())), I101)),1,0)</f>
        <v>0</v>
      </c>
      <c r="N101" s="60">
        <f>IF(ISNUMBER(SEARCH(IF($D101="Tabular",VLOOKUP($G101&amp;"-"&amp;I$3&amp;"-"&amp;N$2,'Compr. Q. - Online Banking'!$C:$I,7,FALSE()),VLOOKUP($G101&amp;"-"&amp;I$3&amp;"-"&amp;N$2,'Compr. Q. - Online Banking'!$C:$I,5,FALSE())), I101)),1,0)</f>
        <v>0</v>
      </c>
      <c r="O101" s="60">
        <f t="shared" si="106"/>
        <v>0</v>
      </c>
      <c r="P101" s="60">
        <f t="shared" si="107"/>
        <v>3</v>
      </c>
      <c r="Q101" s="60">
        <f>IF($D101="Tabular",VLOOKUP($G101&amp;"-"&amp;I$3&amp;"-"&amp;"1",'Compr. Q. - Online Banking'!$C:$K,9,FALSE()),VLOOKUP($G101&amp;"-"&amp;I$3&amp;"-"&amp;"1",'Compr. Q. - Online Banking'!$C:$K,8,FALSE()))</f>
        <v>2</v>
      </c>
      <c r="R101" s="60">
        <f t="shared" si="108"/>
        <v>0</v>
      </c>
      <c r="S101" s="60">
        <f t="shared" si="109"/>
        <v>0</v>
      </c>
      <c r="T101" s="60">
        <f t="shared" si="110"/>
        <v>0</v>
      </c>
      <c r="U101" s="61" t="str">
        <f>VLOOKUP($B101&amp;"-"&amp;$F101,'dataset cleaned'!$A:$BK,$H$2-2+U$2*3,FALSE())</f>
        <v>Sniffing of customer credentials,Unauthorized access to customer account via fake app,Unauthorized access to customer account via web application</v>
      </c>
      <c r="V101" s="60" t="s">
        <v>1137</v>
      </c>
      <c r="W101" s="60">
        <f>IF(ISNUMBER(SEARCH(IF($D101="Tabular",VLOOKUP($G101&amp;"-"&amp;U$3&amp;"-"&amp;W$2,'Compr. Q. - Online Banking'!$C:$I,7,FALSE()),VLOOKUP($G101&amp;"-"&amp;U$3&amp;"-"&amp;W$2,'Compr. Q. - Online Banking'!$C:$I,5,FALSE())), U101)),1,0)</f>
        <v>0</v>
      </c>
      <c r="X101" s="60">
        <f>IF(ISNUMBER(SEARCH(IF($D101="Tabular",VLOOKUP($G101&amp;"-"&amp;U$3&amp;"-"&amp;X$2,'Compr. Q. - Online Banking'!$C:$I,7,FALSE()),VLOOKUP($G101&amp;"-"&amp;U$3&amp;"-"&amp;X$2,'Compr. Q. - Online Banking'!$C:$I,5,FALSE())), U101)),1,0)</f>
        <v>1</v>
      </c>
      <c r="Y101" s="60">
        <f>IF(ISNUMBER(SEARCH(IF($D101="Tabular",VLOOKUP($G101&amp;"-"&amp;U$3&amp;"-"&amp;Y$2,'Compr. Q. - Online Banking'!$C:$I,7,FALSE()),VLOOKUP($G101&amp;"-"&amp;U$3&amp;"-"&amp;Y$2,'Compr. Q. - Online Banking'!$C:$I,5,FALSE())), U101)),1,0)</f>
        <v>1</v>
      </c>
      <c r="Z101" s="60">
        <f>IF(ISNUMBER(SEARCH(IF($D101="Tabular",VLOOKUP($G101&amp;"-"&amp;U$3&amp;"-"&amp;Z$2,'Compr. Q. - Online Banking'!$C:$I,7,FALSE()),VLOOKUP($G101&amp;"-"&amp;U$3&amp;"-"&amp;Z$2,'Compr. Q. - Online Banking'!$C:$I,5,FALSE())), U101)),1,0)</f>
        <v>0</v>
      </c>
      <c r="AA101" s="60">
        <f t="shared" si="111"/>
        <v>2</v>
      </c>
      <c r="AB101" s="60">
        <f t="shared" si="112"/>
        <v>3</v>
      </c>
      <c r="AC101" s="60">
        <f>IF($D101="Tabular",VLOOKUP($G101&amp;"-"&amp;U$3&amp;"-"&amp;"1",'Compr. Q. - Online Banking'!$C:$K,9,FALSE()),VLOOKUP($G101&amp;"-"&amp;U$3&amp;"-"&amp;"1",'Compr. Q. - Online Banking'!$C:$K,8,FALSE()))</f>
        <v>3</v>
      </c>
      <c r="AD101" s="60">
        <f t="shared" si="113"/>
        <v>0.66666666666666663</v>
      </c>
      <c r="AE101" s="60">
        <f t="shared" si="114"/>
        <v>0.66666666666666663</v>
      </c>
      <c r="AF101" s="60">
        <f t="shared" si="115"/>
        <v>0.66666666666666663</v>
      </c>
      <c r="AG101" s="61" t="str">
        <f>VLOOKUP($B101&amp;"-"&amp;$F101,'dataset cleaned'!$A:$BK,$H$2-2+AG$2*3,FALSE())</f>
        <v>Lack of mechanisms for authentication of app,Spear-phishing attack on customers</v>
      </c>
      <c r="AH101" s="60" t="s">
        <v>1151</v>
      </c>
      <c r="AI101" s="60">
        <f>IF(ISNUMBER(SEARCH(IF($D101="Tabular",VLOOKUP($G101&amp;"-"&amp;AG$3&amp;"-"&amp;AI$2,'Compr. Q. - Online Banking'!$C:$I,7,FALSE()),VLOOKUP($G101&amp;"-"&amp;AG$3&amp;"-"&amp;AI$2,'Compr. Q. - Online Banking'!$C:$I,5,FALSE())), AG101)),1,0)</f>
        <v>0</v>
      </c>
      <c r="AJ101" s="60">
        <f>IF(ISNUMBER(SEARCH(IF($D101="Tabular",VLOOKUP($G101&amp;"-"&amp;AG$3&amp;"-"&amp;AJ$2,'Compr. Q. - Online Banking'!$C:$I,7,FALSE()),VLOOKUP($G101&amp;"-"&amp;AG$3&amp;"-"&amp;AJ$2,'Compr. Q. - Online Banking'!$C:$I,5,FALSE())), AG101)),1,0)</f>
        <v>0</v>
      </c>
      <c r="AK101" s="60">
        <f>IF(ISNUMBER(SEARCH(IF($D101="Tabular",VLOOKUP($G101&amp;"-"&amp;AG$3&amp;"-"&amp;AK$2,'Compr. Q. - Online Banking'!$C:$I,7,FALSE()),VLOOKUP($G101&amp;"-"&amp;AG$3&amp;"-"&amp;AK$2,'Compr. Q. - Online Banking'!$C:$I,5,FALSE())), AG101)),1,0)</f>
        <v>0</v>
      </c>
      <c r="AL101" s="60">
        <f>IF(ISNUMBER(SEARCH(IF($D101="Tabular",VLOOKUP($G101&amp;"-"&amp;AG$3&amp;"-"&amp;AL$2,'Compr. Q. - Online Banking'!$C:$I,7,FALSE()),VLOOKUP($G101&amp;"-"&amp;AG$3&amp;"-"&amp;AL$2,'Compr. Q. - Online Banking'!$C:$I,5,FALSE())), AG101)),1,0)</f>
        <v>1</v>
      </c>
      <c r="AM101" s="60">
        <f t="shared" si="116"/>
        <v>1</v>
      </c>
      <c r="AN101" s="60">
        <f t="shared" si="117"/>
        <v>2</v>
      </c>
      <c r="AO101" s="60">
        <f>IF($D101="Tabular",VLOOKUP($G101&amp;"-"&amp;AG$3&amp;"-"&amp;"1",'Compr. Q. - Online Banking'!$C:$K,9,FALSE()),VLOOKUP($G101&amp;"-"&amp;AG$3&amp;"-"&amp;"1",'Compr. Q. - Online Banking'!$C:$K,8,FALSE()))</f>
        <v>4</v>
      </c>
      <c r="AP101" s="60">
        <f t="shared" si="118"/>
        <v>0.5</v>
      </c>
      <c r="AQ101" s="60">
        <f t="shared" si="119"/>
        <v>0.25</v>
      </c>
      <c r="AR101" s="60">
        <f t="shared" si="120"/>
        <v>0.33333333333333331</v>
      </c>
      <c r="AS101" s="61" t="str">
        <f>VLOOKUP($B101&amp;"-"&amp;$F101,'dataset cleaned'!$A:$BK,$H$2-2+AS$2*3,FALSE())</f>
        <v>Lack of mechanisms for authentication of app,Poor security awareness</v>
      </c>
      <c r="AT101" s="60" t="s">
        <v>1143</v>
      </c>
      <c r="AU101" s="60">
        <f>IF(ISNUMBER(SEARCH(IF($D101="Tabular",VLOOKUP($G101&amp;"-"&amp;AS$3&amp;"-"&amp;AU$2,'Compr. Q. - Online Banking'!$C:$I,7,FALSE()),VLOOKUP($G101&amp;"-"&amp;AS$3&amp;"-"&amp;AU$2,'Compr. Q. - Online Banking'!$C:$I,5,FALSE())), AS101)),1,0)</f>
        <v>0</v>
      </c>
      <c r="AV101" s="60">
        <f>IF(ISNUMBER(SEARCH(IF($D101="Tabular",VLOOKUP($G101&amp;"-"&amp;AS$3&amp;"-"&amp;AV$2,'Compr. Q. - Online Banking'!$C:$I,7,FALSE()),VLOOKUP($G101&amp;"-"&amp;AS$3&amp;"-"&amp;AV$2,'Compr. Q. - Online Banking'!$C:$I,5,FALSE())), AS101)),1,0)</f>
        <v>0</v>
      </c>
      <c r="AW101" s="60">
        <f>IF(ISNUMBER(SEARCH(IF($D101="Tabular",VLOOKUP($G101&amp;"-"&amp;AS$3&amp;"-"&amp;AW$2,'Compr. Q. - Online Banking'!$C:$I,7,FALSE()),VLOOKUP($G101&amp;"-"&amp;AS$3&amp;"-"&amp;AW$2,'Compr. Q. - Online Banking'!$C:$I,5,FALSE())), AS101)),1,0)</f>
        <v>0</v>
      </c>
      <c r="AX101" s="60">
        <f>IF(ISNUMBER(SEARCH(IF($D101="Tabular",VLOOKUP($G101&amp;"-"&amp;AS$3&amp;"-"&amp;AX$2,'Compr. Q. - Online Banking'!$C:$I,7,FALSE()),VLOOKUP($G101&amp;"-"&amp;AS$3&amp;"-"&amp;AX$2,'Compr. Q. - Online Banking'!$C:$I,5,FALSE())), AS101)),1,0)</f>
        <v>0</v>
      </c>
      <c r="AY101" s="60">
        <f t="shared" si="121"/>
        <v>0</v>
      </c>
      <c r="AZ101" s="60">
        <f t="shared" si="122"/>
        <v>2</v>
      </c>
      <c r="BA101" s="60">
        <f>IF($D101="Tabular",VLOOKUP($G101&amp;"-"&amp;AS$3&amp;"-"&amp;"1",'Compr. Q. - Online Banking'!$C:$K,9,FALSE()),VLOOKUP($G101&amp;"-"&amp;AS$3&amp;"-"&amp;"1",'Compr. Q. - Online Banking'!$C:$K,8,FALSE()))</f>
        <v>2</v>
      </c>
      <c r="BB101" s="60">
        <f t="shared" si="123"/>
        <v>0</v>
      </c>
      <c r="BC101" s="60">
        <f t="shared" si="124"/>
        <v>0</v>
      </c>
      <c r="BD101" s="60">
        <f t="shared" si="125"/>
        <v>0</v>
      </c>
      <c r="BE101" s="60" t="str">
        <f>VLOOKUP($B101&amp;"-"&amp;$F101,'dataset cleaned'!$A:$BK,$H$2-2+BE$2*3,FALSE())</f>
        <v>Unlikely</v>
      </c>
      <c r="BF101" s="60"/>
      <c r="BG101" s="60">
        <v>0</v>
      </c>
      <c r="BH101" s="60">
        <f>IF(ISNUMBER(SEARCH(IF($D101="Tabular",VLOOKUP($G101&amp;"-"&amp;BE$3&amp;"-"&amp;BH$2,'Compr. Q. - Online Banking'!$C:$I,7,FALSE()),VLOOKUP($G101&amp;"-"&amp;BE$3&amp;"-"&amp;BH$2,'Compr. Q. - Online Banking'!$C:$I,5,FALSE())), BE101)),1,0)</f>
        <v>0</v>
      </c>
      <c r="BI101" s="60">
        <f>IF(ISNUMBER(SEARCH(IF($D101="Tabular",VLOOKUP($G101&amp;"-"&amp;BE$3&amp;"-"&amp;BI$2,'Compr. Q. - Online Banking'!$C:$I,7,FALSE()),VLOOKUP($G101&amp;"-"&amp;BE$3&amp;"-"&amp;BI$2,'Compr. Q. - Online Banking'!$C:$I,5,FALSE())), BE101)),1,0)</f>
        <v>0</v>
      </c>
      <c r="BJ101" s="60">
        <f>IF(ISNUMBER(SEARCH(IF($D101="Tabular",VLOOKUP($G101&amp;"-"&amp;BE$3&amp;"-"&amp;BJ$2,'Compr. Q. - Online Banking'!$C:$I,7,FALSE()),VLOOKUP($G101&amp;"-"&amp;BE$3&amp;"-"&amp;BJ$2,'Compr. Q. - Online Banking'!$C:$I,5,FALSE())), BE101)),1,0)</f>
        <v>0</v>
      </c>
      <c r="BK101" s="60">
        <f t="shared" si="126"/>
        <v>0</v>
      </c>
      <c r="BL101" s="60">
        <f t="shared" si="127"/>
        <v>1</v>
      </c>
      <c r="BM101" s="60">
        <f>IF($D101="Tabular",VLOOKUP($G101&amp;"-"&amp;BE$3&amp;"-"&amp;"1",'Compr. Q. - Online Banking'!$C:$K,9,FALSE()),VLOOKUP($G101&amp;"-"&amp;BE$3&amp;"-"&amp;"1",'Compr. Q. - Online Banking'!$C:$K,8,FALSE()))</f>
        <v>1</v>
      </c>
      <c r="BN101" s="60">
        <f t="shared" si="128"/>
        <v>0</v>
      </c>
      <c r="BO101" s="60">
        <f t="shared" si="129"/>
        <v>0</v>
      </c>
      <c r="BP101" s="60">
        <f t="shared" si="130"/>
        <v>0</v>
      </c>
      <c r="BQ101" s="61" t="str">
        <f>VLOOKUP($B101&amp;"-"&amp;$F101,'dataset cleaned'!$A:$BK,$H$2-2+BQ$2*3,FALSE())</f>
        <v>Fake banking app offered on application store,Poor security awareness</v>
      </c>
      <c r="BR101" s="60" t="s">
        <v>1147</v>
      </c>
      <c r="BS101" s="60">
        <f>IF(ISNUMBER(SEARCH(IF($D101="Tabular",VLOOKUP($G101&amp;"-"&amp;BQ$3&amp;"-"&amp;BS$2,'Compr. Q. - Online Banking'!$C:$I,7,FALSE()),VLOOKUP($G101&amp;"-"&amp;BQ$3&amp;"-"&amp;BS$2,'Compr. Q. - Online Banking'!$C:$I,5,FALSE())), BQ101)),1,0)</f>
        <v>0</v>
      </c>
      <c r="BT101" s="60">
        <f>IF(ISNUMBER(SEARCH(IF($D101="Tabular",VLOOKUP($G101&amp;"-"&amp;BQ$3&amp;"-"&amp;BT$2,'Compr. Q. - Online Banking'!$C:$I,7,FALSE()),VLOOKUP($G101&amp;"-"&amp;BQ$3&amp;"-"&amp;BT$2,'Compr. Q. - Online Banking'!$C:$I,5,FALSE())), BQ101)),1,0)</f>
        <v>0</v>
      </c>
      <c r="BU101" s="60">
        <f>IF(ISNUMBER(SEARCH(IF($D101="Tabular",VLOOKUP($G101&amp;"-"&amp;BQ$3&amp;"-"&amp;BU$2,'Compr. Q. - Online Banking'!$C:$I,7,FALSE()),VLOOKUP($G101&amp;"-"&amp;BQ$3&amp;"-"&amp;BU$2,'Compr. Q. - Online Banking'!$C:$I,5,FALSE())), BQ101)),1,0)</f>
        <v>1</v>
      </c>
      <c r="BV101" s="60">
        <f>IF(ISNUMBER(SEARCH(IF($D101="Tabular",VLOOKUP($G101&amp;"-"&amp;BQ$3&amp;"-"&amp;BV$2,'Compr. Q. - Online Banking'!$C:$I,7,FALSE()),VLOOKUP($G101&amp;"-"&amp;BQ$3&amp;"-"&amp;BV$2,'Compr. Q. - Online Banking'!$C:$I,5,FALSE())), BQ101)),1,0)</f>
        <v>0</v>
      </c>
      <c r="BW101" s="60">
        <f t="shared" si="131"/>
        <v>1</v>
      </c>
      <c r="BX101" s="60">
        <f t="shared" si="132"/>
        <v>2</v>
      </c>
      <c r="BY101" s="60">
        <f>IF($D101="Tabular",VLOOKUP($G101&amp;"-"&amp;BQ$3&amp;"-"&amp;"1",'Compr. Q. - Online Banking'!$C:$K,9,FALSE()),VLOOKUP($G101&amp;"-"&amp;BQ$3&amp;"-"&amp;"1",'Compr. Q. - Online Banking'!$C:$K,8,FALSE()))</f>
        <v>4</v>
      </c>
      <c r="BZ101" s="60">
        <f t="shared" si="133"/>
        <v>0.5</v>
      </c>
      <c r="CA101" s="60">
        <f t="shared" si="134"/>
        <v>0.25</v>
      </c>
      <c r="CB101" s="60">
        <f t="shared" si="135"/>
        <v>0.33333333333333331</v>
      </c>
    </row>
    <row r="102" spans="1:80" ht="68" x14ac:dyDescent="0.2">
      <c r="A102" s="60" t="str">
        <f t="shared" si="102"/>
        <v>R_1N37LeNTW0GfQkg-P2</v>
      </c>
      <c r="B102" s="60" t="s">
        <v>739</v>
      </c>
      <c r="C102" s="60" t="str">
        <f>VLOOKUP($B102,'raw data'!$A:$JI,268,FALSE())</f>
        <v>CORAS-G1</v>
      </c>
      <c r="D102" s="60" t="str">
        <f t="shared" si="103"/>
        <v>CORAS</v>
      </c>
      <c r="E102" s="60" t="str">
        <f t="shared" si="104"/>
        <v>G1</v>
      </c>
      <c r="F102" s="60" t="s">
        <v>536</v>
      </c>
      <c r="G102" s="60" t="str">
        <f t="shared" si="105"/>
        <v>G2</v>
      </c>
      <c r="H102" s="62">
        <f>VLOOKUP($B102&amp;"-"&amp;$F102,'dataset cleaned'!$A:$BK,H$2,FALSE())/60</f>
        <v>6.9360666666666662</v>
      </c>
      <c r="I102" s="61" t="str">
        <f>VLOOKUP($B102&amp;"-"&amp;$F102,'dataset cleaned'!$A:$BK,$H$2-2+I$2*3,FALSE())</f>
        <v>Lack of mechanisms for authentication of app,Unauthorized access to customer account via fake app</v>
      </c>
      <c r="J102" s="60" t="s">
        <v>1135</v>
      </c>
      <c r="K102" s="60">
        <f>IF(ISNUMBER(SEARCH(IF($D102="Tabular",VLOOKUP($G102&amp;"-"&amp;I$3&amp;"-"&amp;K$2,'Compr. Q. - Online Banking'!$C:$I,7,FALSE()),VLOOKUP($G102&amp;"-"&amp;I$3&amp;"-"&amp;K$2,'Compr. Q. - Online Banking'!$C:$I,5,FALSE())), I102)),1,0)</f>
        <v>1</v>
      </c>
      <c r="L102" s="60">
        <f>IF(ISNUMBER(SEARCH(IF($D102="Tabular",VLOOKUP($G102&amp;"-"&amp;I$3&amp;"-"&amp;L$2,'Compr. Q. - Online Banking'!$C:$I,7,FALSE()),VLOOKUP($G102&amp;"-"&amp;I$3&amp;"-"&amp;L$2,'Compr. Q. - Online Banking'!$C:$I,5,FALSE())), I102)),1,0)</f>
        <v>0</v>
      </c>
      <c r="M102" s="60">
        <f>IF(ISNUMBER(SEARCH(IF($D102="Tabular",VLOOKUP($G102&amp;"-"&amp;I$3&amp;"-"&amp;M$2,'Compr. Q. - Online Banking'!$C:$I,7,FALSE()),VLOOKUP($G102&amp;"-"&amp;I$3&amp;"-"&amp;M$2,'Compr. Q. - Online Banking'!$C:$I,5,FALSE())), I102)),1,0)</f>
        <v>0</v>
      </c>
      <c r="N102" s="60">
        <f>IF(ISNUMBER(SEARCH(IF($D102="Tabular",VLOOKUP($G102&amp;"-"&amp;I$3&amp;"-"&amp;N$2,'Compr. Q. - Online Banking'!$C:$I,7,FALSE()),VLOOKUP($G102&amp;"-"&amp;I$3&amp;"-"&amp;N$2,'Compr. Q. - Online Banking'!$C:$I,5,FALSE())), I102)),1,0)</f>
        <v>0</v>
      </c>
      <c r="O102" s="60">
        <f t="shared" si="106"/>
        <v>1</v>
      </c>
      <c r="P102" s="60">
        <f t="shared" si="107"/>
        <v>2</v>
      </c>
      <c r="Q102" s="60">
        <f>IF($D102="Tabular",VLOOKUP($G102&amp;"-"&amp;I$3&amp;"-"&amp;"1",'Compr. Q. - Online Banking'!$C:$K,9,FALSE()),VLOOKUP($G102&amp;"-"&amp;I$3&amp;"-"&amp;"1",'Compr. Q. - Online Banking'!$C:$K,8,FALSE()))</f>
        <v>2</v>
      </c>
      <c r="R102" s="60">
        <f t="shared" si="108"/>
        <v>0.5</v>
      </c>
      <c r="S102" s="60">
        <f t="shared" si="109"/>
        <v>0.5</v>
      </c>
      <c r="T102" s="60">
        <f t="shared" si="110"/>
        <v>0.5</v>
      </c>
      <c r="U102" s="61" t="str">
        <f>VLOOKUP($B102&amp;"-"&amp;$F102,'dataset cleaned'!$A:$BK,$H$2-2+U$2*3,FALSE())</f>
        <v>Integrity of account data,Online banking service goes down</v>
      </c>
      <c r="V102" s="60" t="s">
        <v>1137</v>
      </c>
      <c r="W102" s="60">
        <f>IF(ISNUMBER(SEARCH(IF($D102="Tabular",VLOOKUP($G102&amp;"-"&amp;U$3&amp;"-"&amp;W$2,'Compr. Q. - Online Banking'!$C:$I,7,FALSE()),VLOOKUP($G102&amp;"-"&amp;U$3&amp;"-"&amp;W$2,'Compr. Q. - Online Banking'!$C:$I,5,FALSE())), U102)),1,0)</f>
        <v>0</v>
      </c>
      <c r="X102" s="60">
        <f>IF(ISNUMBER(SEARCH(IF($D102="Tabular",VLOOKUP($G102&amp;"-"&amp;U$3&amp;"-"&amp;X$2,'Compr. Q. - Online Banking'!$C:$I,7,FALSE()),VLOOKUP($G102&amp;"-"&amp;U$3&amp;"-"&amp;X$2,'Compr. Q. - Online Banking'!$C:$I,5,FALSE())), U102)),1,0)</f>
        <v>0</v>
      </c>
      <c r="Y102" s="60">
        <f>IF(ISNUMBER(SEARCH(IF($D102="Tabular",VLOOKUP($G102&amp;"-"&amp;U$3&amp;"-"&amp;Y$2,'Compr. Q. - Online Banking'!$C:$I,7,FALSE()),VLOOKUP($G102&amp;"-"&amp;U$3&amp;"-"&amp;Y$2,'Compr. Q. - Online Banking'!$C:$I,5,FALSE())), U102)),1,0)</f>
        <v>0</v>
      </c>
      <c r="Z102" s="60">
        <f>IF(ISNUMBER(SEARCH(IF($D102="Tabular",VLOOKUP($G102&amp;"-"&amp;U$3&amp;"-"&amp;Z$2,'Compr. Q. - Online Banking'!$C:$I,7,FALSE()),VLOOKUP($G102&amp;"-"&amp;U$3&amp;"-"&amp;Z$2,'Compr. Q. - Online Banking'!$C:$I,5,FALSE())), U102)),1,0)</f>
        <v>0</v>
      </c>
      <c r="AA102" s="60">
        <f t="shared" si="111"/>
        <v>0</v>
      </c>
      <c r="AB102" s="60">
        <f t="shared" si="112"/>
        <v>2</v>
      </c>
      <c r="AC102" s="60">
        <f>IF($D102="Tabular",VLOOKUP($G102&amp;"-"&amp;U$3&amp;"-"&amp;"1",'Compr. Q. - Online Banking'!$C:$K,9,FALSE()),VLOOKUP($G102&amp;"-"&amp;U$3&amp;"-"&amp;"1",'Compr. Q. - Online Banking'!$C:$K,8,FALSE()))</f>
        <v>3</v>
      </c>
      <c r="AD102" s="60">
        <f t="shared" si="113"/>
        <v>0</v>
      </c>
      <c r="AE102" s="60">
        <f t="shared" si="114"/>
        <v>0</v>
      </c>
      <c r="AF102" s="60">
        <f t="shared" si="115"/>
        <v>0</v>
      </c>
      <c r="AG102" s="61" t="str">
        <f>VLOOKUP($B102&amp;"-"&amp;$F102,'dataset cleaned'!$A:$BK,$H$2-2+AG$2*3,FALSE())</f>
        <v>Customer's browser infected by Trojan,Fake banking app offered on application store,Smartphone infected by malware,Sniffing of customer credentials,Spear-phishing attack on customers</v>
      </c>
      <c r="AH102" s="60" t="s">
        <v>1151</v>
      </c>
      <c r="AI102" s="60">
        <f>IF(ISNUMBER(SEARCH(IF($D102="Tabular",VLOOKUP($G102&amp;"-"&amp;AG$3&amp;"-"&amp;AI$2,'Compr. Q. - Online Banking'!$C:$I,7,FALSE()),VLOOKUP($G102&amp;"-"&amp;AG$3&amp;"-"&amp;AI$2,'Compr. Q. - Online Banking'!$C:$I,5,FALSE())), AG102)),1,0)</f>
        <v>1</v>
      </c>
      <c r="AJ102" s="60">
        <f>IF(ISNUMBER(SEARCH(IF($D102="Tabular",VLOOKUP($G102&amp;"-"&amp;AG$3&amp;"-"&amp;AJ$2,'Compr. Q. - Online Banking'!$C:$I,7,FALSE()),VLOOKUP($G102&amp;"-"&amp;AG$3&amp;"-"&amp;AJ$2,'Compr. Q. - Online Banking'!$C:$I,5,FALSE())), AG102)),1,0)</f>
        <v>1</v>
      </c>
      <c r="AK102" s="60">
        <f>IF(ISNUMBER(SEARCH(IF($D102="Tabular",VLOOKUP($G102&amp;"-"&amp;AG$3&amp;"-"&amp;AK$2,'Compr. Q. - Online Banking'!$C:$I,7,FALSE()),VLOOKUP($G102&amp;"-"&amp;AG$3&amp;"-"&amp;AK$2,'Compr. Q. - Online Banking'!$C:$I,5,FALSE())), AG102)),1,0)</f>
        <v>0</v>
      </c>
      <c r="AL102" s="60">
        <f>IF(ISNUMBER(SEARCH(IF($D102="Tabular",VLOOKUP($G102&amp;"-"&amp;AG$3&amp;"-"&amp;AL$2,'Compr. Q. - Online Banking'!$C:$I,7,FALSE()),VLOOKUP($G102&amp;"-"&amp;AG$3&amp;"-"&amp;AL$2,'Compr. Q. - Online Banking'!$C:$I,5,FALSE())), AG102)),1,0)</f>
        <v>1</v>
      </c>
      <c r="AM102" s="60">
        <f t="shared" si="116"/>
        <v>3</v>
      </c>
      <c r="AN102" s="60">
        <f t="shared" si="117"/>
        <v>5</v>
      </c>
      <c r="AO102" s="60">
        <f>IF($D102="Tabular",VLOOKUP($G102&amp;"-"&amp;AG$3&amp;"-"&amp;"1",'Compr. Q. - Online Banking'!$C:$K,9,FALSE()),VLOOKUP($G102&amp;"-"&amp;AG$3&amp;"-"&amp;"1",'Compr. Q. - Online Banking'!$C:$K,8,FALSE()))</f>
        <v>4</v>
      </c>
      <c r="AP102" s="60">
        <f t="shared" si="118"/>
        <v>0.6</v>
      </c>
      <c r="AQ102" s="60">
        <f t="shared" si="119"/>
        <v>0.75</v>
      </c>
      <c r="AR102" s="60">
        <f t="shared" si="120"/>
        <v>0.66666666666666652</v>
      </c>
      <c r="AS102" s="61" t="str">
        <f>VLOOKUP($B102&amp;"-"&amp;$F102,'dataset cleaned'!$A:$BK,$H$2-2+AS$2*3,FALSE())</f>
        <v>Customer's browser infected by Trojan,Immature technology,Keylogger installed on computer</v>
      </c>
      <c r="AT102" s="60" t="s">
        <v>1135</v>
      </c>
      <c r="AU102" s="60">
        <f>IF(ISNUMBER(SEARCH(IF($D102="Tabular",VLOOKUP($G102&amp;"-"&amp;AS$3&amp;"-"&amp;AU$2,'Compr. Q. - Online Banking'!$C:$I,7,FALSE()),VLOOKUP($G102&amp;"-"&amp;AS$3&amp;"-"&amp;AU$2,'Compr. Q. - Online Banking'!$C:$I,5,FALSE())), AS102)),1,0)</f>
        <v>0</v>
      </c>
      <c r="AV102" s="60">
        <f>IF(ISNUMBER(SEARCH(IF($D102="Tabular",VLOOKUP($G102&amp;"-"&amp;AS$3&amp;"-"&amp;AV$2,'Compr. Q. - Online Banking'!$C:$I,7,FALSE()),VLOOKUP($G102&amp;"-"&amp;AS$3&amp;"-"&amp;AV$2,'Compr. Q. - Online Banking'!$C:$I,5,FALSE())), AS102)),1,0)</f>
        <v>0</v>
      </c>
      <c r="AW102" s="60">
        <f>IF(ISNUMBER(SEARCH(IF($D102="Tabular",VLOOKUP($G102&amp;"-"&amp;AS$3&amp;"-"&amp;AW$2,'Compr. Q. - Online Banking'!$C:$I,7,FALSE()),VLOOKUP($G102&amp;"-"&amp;AS$3&amp;"-"&amp;AW$2,'Compr. Q. - Online Banking'!$C:$I,5,FALSE())), AS102)),1,0)</f>
        <v>0</v>
      </c>
      <c r="AX102" s="60">
        <f>IF(ISNUMBER(SEARCH(IF($D102="Tabular",VLOOKUP($G102&amp;"-"&amp;AS$3&amp;"-"&amp;AX$2,'Compr. Q. - Online Banking'!$C:$I,7,FALSE()),VLOOKUP($G102&amp;"-"&amp;AS$3&amp;"-"&amp;AX$2,'Compr. Q. - Online Banking'!$C:$I,5,FALSE())), AS102)),1,0)</f>
        <v>0</v>
      </c>
      <c r="AY102" s="60">
        <f t="shared" si="121"/>
        <v>0</v>
      </c>
      <c r="AZ102" s="60">
        <f t="shared" si="122"/>
        <v>3</v>
      </c>
      <c r="BA102" s="60">
        <f>IF($D102="Tabular",VLOOKUP($G102&amp;"-"&amp;AS$3&amp;"-"&amp;"1",'Compr. Q. - Online Banking'!$C:$K,9,FALSE()),VLOOKUP($G102&amp;"-"&amp;AS$3&amp;"-"&amp;"1",'Compr. Q. - Online Banking'!$C:$K,8,FALSE()))</f>
        <v>2</v>
      </c>
      <c r="BB102" s="60">
        <f t="shared" si="123"/>
        <v>0</v>
      </c>
      <c r="BC102" s="60">
        <f t="shared" si="124"/>
        <v>0</v>
      </c>
      <c r="BD102" s="60">
        <f t="shared" si="125"/>
        <v>0</v>
      </c>
      <c r="BE102" s="60" t="str">
        <f>VLOOKUP($B102&amp;"-"&amp;$F102,'dataset cleaned'!$A:$BK,$H$2-2+BE$2*3,FALSE())</f>
        <v>Unlikely</v>
      </c>
      <c r="BF102" s="60"/>
      <c r="BG102" s="60">
        <v>0</v>
      </c>
      <c r="BH102" s="60">
        <f>IF(ISNUMBER(SEARCH(IF($D102="Tabular",VLOOKUP($G102&amp;"-"&amp;BE$3&amp;"-"&amp;BH$2,'Compr. Q. - Online Banking'!$C:$I,7,FALSE()),VLOOKUP($G102&amp;"-"&amp;BE$3&amp;"-"&amp;BH$2,'Compr. Q. - Online Banking'!$C:$I,5,FALSE())), BE102)),1,0)</f>
        <v>0</v>
      </c>
      <c r="BI102" s="60">
        <f>IF(ISNUMBER(SEARCH(IF($D102="Tabular",VLOOKUP($G102&amp;"-"&amp;BE$3&amp;"-"&amp;BI$2,'Compr. Q. - Online Banking'!$C:$I,7,FALSE()),VLOOKUP($G102&amp;"-"&amp;BE$3&amp;"-"&amp;BI$2,'Compr. Q. - Online Banking'!$C:$I,5,FALSE())), BE102)),1,0)</f>
        <v>0</v>
      </c>
      <c r="BJ102" s="60">
        <f>IF(ISNUMBER(SEARCH(IF($D102="Tabular",VLOOKUP($G102&amp;"-"&amp;BE$3&amp;"-"&amp;BJ$2,'Compr. Q. - Online Banking'!$C:$I,7,FALSE()),VLOOKUP($G102&amp;"-"&amp;BE$3&amp;"-"&amp;BJ$2,'Compr. Q. - Online Banking'!$C:$I,5,FALSE())), BE102)),1,0)</f>
        <v>0</v>
      </c>
      <c r="BK102" s="60">
        <f t="shared" si="126"/>
        <v>0</v>
      </c>
      <c r="BL102" s="60">
        <f t="shared" si="127"/>
        <v>1</v>
      </c>
      <c r="BM102" s="60">
        <f>IF($D102="Tabular",VLOOKUP($G102&amp;"-"&amp;BE$3&amp;"-"&amp;"1",'Compr. Q. - Online Banking'!$C:$K,9,FALSE()),VLOOKUP($G102&amp;"-"&amp;BE$3&amp;"-"&amp;"1",'Compr. Q. - Online Banking'!$C:$K,8,FALSE()))</f>
        <v>1</v>
      </c>
      <c r="BN102" s="60">
        <f t="shared" si="128"/>
        <v>0</v>
      </c>
      <c r="BO102" s="60">
        <f t="shared" si="129"/>
        <v>0</v>
      </c>
      <c r="BP102" s="60">
        <f t="shared" si="130"/>
        <v>0</v>
      </c>
      <c r="BQ102" s="61" t="str">
        <f>VLOOKUP($B102&amp;"-"&amp;$F102,'dataset cleaned'!$A:$BK,$H$2-2+BQ$2*3,FALSE())</f>
        <v>Customer's browser infected by Trojan,Fake banking app offered on application store,Poor security awareness</v>
      </c>
      <c r="BR102" s="60" t="s">
        <v>1147</v>
      </c>
      <c r="BS102" s="60">
        <f>IF(ISNUMBER(SEARCH(IF($D102="Tabular",VLOOKUP($G102&amp;"-"&amp;BQ$3&amp;"-"&amp;BS$2,'Compr. Q. - Online Banking'!$C:$I,7,FALSE()),VLOOKUP($G102&amp;"-"&amp;BQ$3&amp;"-"&amp;BS$2,'Compr. Q. - Online Banking'!$C:$I,5,FALSE())), BQ102)),1,0)</f>
        <v>0</v>
      </c>
      <c r="BT102" s="60">
        <f>IF(ISNUMBER(SEARCH(IF($D102="Tabular",VLOOKUP($G102&amp;"-"&amp;BQ$3&amp;"-"&amp;BT$2,'Compr. Q. - Online Banking'!$C:$I,7,FALSE()),VLOOKUP($G102&amp;"-"&amp;BQ$3&amp;"-"&amp;BT$2,'Compr. Q. - Online Banking'!$C:$I,5,FALSE())), BQ102)),1,0)</f>
        <v>0</v>
      </c>
      <c r="BU102" s="60">
        <f>IF(ISNUMBER(SEARCH(IF($D102="Tabular",VLOOKUP($G102&amp;"-"&amp;BQ$3&amp;"-"&amp;BU$2,'Compr. Q. - Online Banking'!$C:$I,7,FALSE()),VLOOKUP($G102&amp;"-"&amp;BQ$3&amp;"-"&amp;BU$2,'Compr. Q. - Online Banking'!$C:$I,5,FALSE())), BQ102)),1,0)</f>
        <v>1</v>
      </c>
      <c r="BV102" s="60">
        <f>IF(ISNUMBER(SEARCH(IF($D102="Tabular",VLOOKUP($G102&amp;"-"&amp;BQ$3&amp;"-"&amp;BV$2,'Compr. Q. - Online Banking'!$C:$I,7,FALSE()),VLOOKUP($G102&amp;"-"&amp;BQ$3&amp;"-"&amp;BV$2,'Compr. Q. - Online Banking'!$C:$I,5,FALSE())), BQ102)),1,0)</f>
        <v>0</v>
      </c>
      <c r="BW102" s="60">
        <f t="shared" si="131"/>
        <v>1</v>
      </c>
      <c r="BX102" s="60">
        <f t="shared" si="132"/>
        <v>3</v>
      </c>
      <c r="BY102" s="60">
        <f>IF($D102="Tabular",VLOOKUP($G102&amp;"-"&amp;BQ$3&amp;"-"&amp;"1",'Compr. Q. - Online Banking'!$C:$K,9,FALSE()),VLOOKUP($G102&amp;"-"&amp;BQ$3&amp;"-"&amp;"1",'Compr. Q. - Online Banking'!$C:$K,8,FALSE()))</f>
        <v>4</v>
      </c>
      <c r="BZ102" s="60">
        <f t="shared" si="133"/>
        <v>0.33333333333333331</v>
      </c>
      <c r="CA102" s="60">
        <f t="shared" si="134"/>
        <v>0.25</v>
      </c>
      <c r="CB102" s="60">
        <f t="shared" si="135"/>
        <v>0.28571428571428575</v>
      </c>
    </row>
    <row r="103" spans="1:80" ht="85" x14ac:dyDescent="0.2">
      <c r="A103" s="60" t="str">
        <f t="shared" si="102"/>
        <v>R_1QhDWgNIB5l2iP3-P1</v>
      </c>
      <c r="B103" s="60" t="s">
        <v>765</v>
      </c>
      <c r="C103" s="60" t="str">
        <f>VLOOKUP($B103,'raw data'!$A:$JI,268,FALSE())</f>
        <v>Tabular-G2</v>
      </c>
      <c r="D103" s="60" t="str">
        <f t="shared" si="103"/>
        <v>Tabular</v>
      </c>
      <c r="E103" s="60" t="str">
        <f t="shared" si="104"/>
        <v>G2</v>
      </c>
      <c r="F103" s="60" t="s">
        <v>534</v>
      </c>
      <c r="G103" s="60" t="str">
        <f t="shared" si="105"/>
        <v>G2</v>
      </c>
      <c r="H103" s="62">
        <f>VLOOKUP($B103&amp;"-"&amp;$F103,'dataset cleaned'!$A:$BK,H$2,FALSE())/60</f>
        <v>13.5968</v>
      </c>
      <c r="I103" s="61" t="str">
        <f>VLOOKUP($B103&amp;"-"&amp;$F103,'dataset cleaned'!$A:$BK,$H$2-2+I$2*3,FALSE())</f>
        <v>Fake banking app offered on application store leads to alteration of transaction data,Smartphone infected by malware and this leads to alteration of transaction data,Unauthorized access to customer account via fake app</v>
      </c>
      <c r="J103" s="60" t="s">
        <v>1139</v>
      </c>
      <c r="K103" s="60">
        <f>IF(ISNUMBER(SEARCH(IF($D103="Tabular",VLOOKUP($G103&amp;"-"&amp;I$3&amp;"-"&amp;K$2,'Compr. Q. - Online Banking'!$C:$I,7,FALSE()),VLOOKUP($G103&amp;"-"&amp;I$3&amp;"-"&amp;K$2,'Compr. Q. - Online Banking'!$C:$I,5,FALSE())), I103)),1,0)</f>
        <v>0</v>
      </c>
      <c r="L103" s="60">
        <f>IF(ISNUMBER(SEARCH(IF($D103="Tabular",VLOOKUP($G103&amp;"-"&amp;I$3&amp;"-"&amp;L$2,'Compr. Q. - Online Banking'!$C:$I,7,FALSE()),VLOOKUP($G103&amp;"-"&amp;I$3&amp;"-"&amp;L$2,'Compr. Q. - Online Banking'!$C:$I,5,FALSE())), I103)),1,0)</f>
        <v>0</v>
      </c>
      <c r="M103" s="60">
        <f>IF(ISNUMBER(SEARCH(IF($D103="Tabular",VLOOKUP($G103&amp;"-"&amp;I$3&amp;"-"&amp;M$2,'Compr. Q. - Online Banking'!$C:$I,7,FALSE()),VLOOKUP($G103&amp;"-"&amp;I$3&amp;"-"&amp;M$2,'Compr. Q. - Online Banking'!$C:$I,5,FALSE())), I103)),1,0)</f>
        <v>0</v>
      </c>
      <c r="N103" s="60">
        <f>IF(ISNUMBER(SEARCH(IF($D103="Tabular",VLOOKUP($G103&amp;"-"&amp;I$3&amp;"-"&amp;N$2,'Compr. Q. - Online Banking'!$C:$I,7,FALSE()),VLOOKUP($G103&amp;"-"&amp;I$3&amp;"-"&amp;N$2,'Compr. Q. - Online Banking'!$C:$I,5,FALSE())), I103)),1,0)</f>
        <v>0</v>
      </c>
      <c r="O103" s="60">
        <f t="shared" si="106"/>
        <v>0</v>
      </c>
      <c r="P103" s="60">
        <f t="shared" si="107"/>
        <v>3</v>
      </c>
      <c r="Q103" s="60">
        <f>IF($D103="Tabular",VLOOKUP($G103&amp;"-"&amp;I$3&amp;"-"&amp;"1",'Compr. Q. - Online Banking'!$C:$K,9,FALSE()),VLOOKUP($G103&amp;"-"&amp;I$3&amp;"-"&amp;"1",'Compr. Q. - Online Banking'!$C:$K,8,FALSE()))</f>
        <v>2</v>
      </c>
      <c r="R103" s="60">
        <f t="shared" si="108"/>
        <v>0</v>
      </c>
      <c r="S103" s="60">
        <f t="shared" si="109"/>
        <v>0</v>
      </c>
      <c r="T103" s="60">
        <f t="shared" si="110"/>
        <v>0</v>
      </c>
      <c r="U103" s="60" t="str">
        <f>VLOOKUP($B103&amp;"-"&amp;$F103,'dataset cleaned'!$A:$BK,$H$2-2+U$2*3,FALSE())</f>
        <v>Unauthorized access to customer account via fake app,Unauthorized access to customer account via web application,Unauthorized transaction via web application</v>
      </c>
      <c r="V103" s="60"/>
      <c r="W103" s="60">
        <f>IF(ISNUMBER(SEARCH(IF($D103="Tabular",VLOOKUP($G103&amp;"-"&amp;U$3&amp;"-"&amp;W$2,'Compr. Q. - Online Banking'!$C:$I,7,FALSE()),VLOOKUP($G103&amp;"-"&amp;U$3&amp;"-"&amp;W$2,'Compr. Q. - Online Banking'!$C:$I,5,FALSE())), U103)),1,0)</f>
        <v>1</v>
      </c>
      <c r="X103" s="60">
        <f>IF(ISNUMBER(SEARCH(IF($D103="Tabular",VLOOKUP($G103&amp;"-"&amp;U$3&amp;"-"&amp;X$2,'Compr. Q. - Online Banking'!$C:$I,7,FALSE()),VLOOKUP($G103&amp;"-"&amp;U$3&amp;"-"&amp;X$2,'Compr. Q. - Online Banking'!$C:$I,5,FALSE())), U103)),1,0)</f>
        <v>1</v>
      </c>
      <c r="Y103" s="60">
        <f>IF(ISNUMBER(SEARCH(IF($D103="Tabular",VLOOKUP($G103&amp;"-"&amp;U$3&amp;"-"&amp;Y$2,'Compr. Q. - Online Banking'!$C:$I,7,FALSE()),VLOOKUP($G103&amp;"-"&amp;U$3&amp;"-"&amp;Y$2,'Compr. Q. - Online Banking'!$C:$I,5,FALSE())), U103)),1,0)</f>
        <v>1</v>
      </c>
      <c r="Z103" s="60">
        <f>IF(ISNUMBER(SEARCH(IF($D103="Tabular",VLOOKUP($G103&amp;"-"&amp;U$3&amp;"-"&amp;Z$2,'Compr. Q. - Online Banking'!$C:$I,7,FALSE()),VLOOKUP($G103&amp;"-"&amp;U$3&amp;"-"&amp;Z$2,'Compr. Q. - Online Banking'!$C:$I,5,FALSE())), U103)),1,0)</f>
        <v>0</v>
      </c>
      <c r="AA103" s="60">
        <f t="shared" si="111"/>
        <v>3</v>
      </c>
      <c r="AB103" s="60">
        <f t="shared" si="112"/>
        <v>3</v>
      </c>
      <c r="AC103" s="60">
        <f>IF($D103="Tabular",VLOOKUP($G103&amp;"-"&amp;U$3&amp;"-"&amp;"1",'Compr. Q. - Online Banking'!$C:$K,9,FALSE()),VLOOKUP($G103&amp;"-"&amp;U$3&amp;"-"&amp;"1",'Compr. Q. - Online Banking'!$C:$K,8,FALSE()))</f>
        <v>3</v>
      </c>
      <c r="AD103" s="60">
        <f t="shared" si="113"/>
        <v>1</v>
      </c>
      <c r="AE103" s="60">
        <f t="shared" si="114"/>
        <v>1</v>
      </c>
      <c r="AF103" s="60">
        <f t="shared" si="115"/>
        <v>1</v>
      </c>
      <c r="AG103" s="61" t="str">
        <f>VLOOKUP($B103&amp;"-"&amp;$F103,'dataset cleaned'!$A:$BK,$H$2-2+AG$2*3,FALSE())</f>
        <v>Fake banking app offered on application store and this leads to sniffing customer credentials,Keylogger installed on customer's computer leads to sniffing customer credentials,Spear-phishing attack on customers leads to sniffing customer credentials</v>
      </c>
      <c r="AH103" s="60"/>
      <c r="AI103" s="60">
        <f>IF(ISNUMBER(SEARCH(IF($D103="Tabular",VLOOKUP($G103&amp;"-"&amp;AG$3&amp;"-"&amp;AI$2,'Compr. Q. - Online Banking'!$C:$I,7,FALSE()),VLOOKUP($G103&amp;"-"&amp;AG$3&amp;"-"&amp;AI$2,'Compr. Q. - Online Banking'!$C:$I,5,FALSE())), AG103)),1,0)</f>
        <v>1</v>
      </c>
      <c r="AJ103" s="60">
        <f>IF(ISNUMBER(SEARCH(IF($D103="Tabular",VLOOKUP($G103&amp;"-"&amp;AG$3&amp;"-"&amp;AJ$2,'Compr. Q. - Online Banking'!$C:$I,7,FALSE()),VLOOKUP($G103&amp;"-"&amp;AG$3&amp;"-"&amp;AJ$2,'Compr. Q. - Online Banking'!$C:$I,5,FALSE())), AG103)),1,0)</f>
        <v>1</v>
      </c>
      <c r="AK103" s="60">
        <f>IF(ISNUMBER(SEARCH(IF($D103="Tabular",VLOOKUP($G103&amp;"-"&amp;AG$3&amp;"-"&amp;AK$2,'Compr. Q. - Online Banking'!$C:$I,7,FALSE()),VLOOKUP($G103&amp;"-"&amp;AG$3&amp;"-"&amp;AK$2,'Compr. Q. - Online Banking'!$C:$I,5,FALSE())), AG103)),1,0)</f>
        <v>1</v>
      </c>
      <c r="AL103" s="60">
        <f>IF(ISNUMBER(SEARCH(IF($D103="Tabular",VLOOKUP($G103&amp;"-"&amp;AG$3&amp;"-"&amp;AL$2,'Compr. Q. - Online Banking'!$C:$I,7,FALSE()),VLOOKUP($G103&amp;"-"&amp;AG$3&amp;"-"&amp;AL$2,'Compr. Q. - Online Banking'!$C:$I,5,FALSE())), AG103)),1,0)</f>
        <v>0</v>
      </c>
      <c r="AM103" s="60">
        <f t="shared" si="116"/>
        <v>3</v>
      </c>
      <c r="AN103" s="60">
        <f t="shared" si="117"/>
        <v>3</v>
      </c>
      <c r="AO103" s="60">
        <f>IF($D103="Tabular",VLOOKUP($G103&amp;"-"&amp;AG$3&amp;"-"&amp;"1",'Compr. Q. - Online Banking'!$C:$K,9,FALSE()),VLOOKUP($G103&amp;"-"&amp;AG$3&amp;"-"&amp;"1",'Compr. Q. - Online Banking'!$C:$K,8,FALSE()))</f>
        <v>3</v>
      </c>
      <c r="AP103" s="60">
        <f t="shared" si="118"/>
        <v>1</v>
      </c>
      <c r="AQ103" s="60">
        <f t="shared" si="119"/>
        <v>1</v>
      </c>
      <c r="AR103" s="60">
        <f t="shared" si="120"/>
        <v>1</v>
      </c>
      <c r="AS103" s="61" t="str">
        <f>VLOOKUP($B103&amp;"-"&amp;$F103,'dataset cleaned'!$A:$BK,$H$2-2+AS$2*3,FALSE())</f>
        <v>Cyber criminal,Hacker</v>
      </c>
      <c r="AT103" s="60"/>
      <c r="AU103" s="60">
        <f>IF(ISNUMBER(SEARCH(IF($D103="Tabular",VLOOKUP($G103&amp;"-"&amp;AS$3&amp;"-"&amp;AU$2,'Compr. Q. - Online Banking'!$C:$I,7,FALSE()),VLOOKUP($G103&amp;"-"&amp;AS$3&amp;"-"&amp;AU$2,'Compr. Q. - Online Banking'!$C:$I,5,FALSE())), AS103)),1,0)</f>
        <v>1</v>
      </c>
      <c r="AV103" s="60">
        <f>IF(ISNUMBER(SEARCH(IF($D103="Tabular",VLOOKUP($G103&amp;"-"&amp;AS$3&amp;"-"&amp;AV$2,'Compr. Q. - Online Banking'!$C:$I,7,FALSE()),VLOOKUP($G103&amp;"-"&amp;AS$3&amp;"-"&amp;AV$2,'Compr. Q. - Online Banking'!$C:$I,5,FALSE())), AS103)),1,0)</f>
        <v>1</v>
      </c>
      <c r="AW103" s="60">
        <f>IF(ISNUMBER(SEARCH(IF($D103="Tabular",VLOOKUP($G103&amp;"-"&amp;AS$3&amp;"-"&amp;AW$2,'Compr. Q. - Online Banking'!$C:$I,7,FALSE()),VLOOKUP($G103&amp;"-"&amp;AS$3&amp;"-"&amp;AW$2,'Compr. Q. - Online Banking'!$C:$I,5,FALSE())), AS103)),1,0)</f>
        <v>0</v>
      </c>
      <c r="AX103" s="60">
        <f>IF(ISNUMBER(SEARCH(IF($D103="Tabular",VLOOKUP($G103&amp;"-"&amp;AS$3&amp;"-"&amp;AX$2,'Compr. Q. - Online Banking'!$C:$I,7,FALSE()),VLOOKUP($G103&amp;"-"&amp;AS$3&amp;"-"&amp;AX$2,'Compr. Q. - Online Banking'!$C:$I,5,FALSE())), AS103)),1,0)</f>
        <v>0</v>
      </c>
      <c r="AY103" s="60">
        <f t="shared" si="121"/>
        <v>2</v>
      </c>
      <c r="AZ103" s="60">
        <f t="shared" si="122"/>
        <v>2</v>
      </c>
      <c r="BA103" s="60">
        <f>IF($D103="Tabular",VLOOKUP($G103&amp;"-"&amp;AS$3&amp;"-"&amp;"1",'Compr. Q. - Online Banking'!$C:$K,9,FALSE()),VLOOKUP($G103&amp;"-"&amp;AS$3&amp;"-"&amp;"1",'Compr. Q. - Online Banking'!$C:$K,8,FALSE()))</f>
        <v>2</v>
      </c>
      <c r="BB103" s="60">
        <f t="shared" si="123"/>
        <v>1</v>
      </c>
      <c r="BC103" s="60">
        <f t="shared" si="124"/>
        <v>1</v>
      </c>
      <c r="BD103" s="60">
        <f t="shared" si="125"/>
        <v>1</v>
      </c>
      <c r="BE103" s="60" t="str">
        <f>VLOOKUP($B103&amp;"-"&amp;$F103,'dataset cleaned'!$A:$BK,$H$2-2+BE$2*3,FALSE())</f>
        <v>Certain</v>
      </c>
      <c r="BF103" s="60" t="s">
        <v>1203</v>
      </c>
      <c r="BG103" s="60">
        <f>IF(ISNUMBER(SEARCH(IF($D103="Tabular",VLOOKUP($G103&amp;"-"&amp;BE$3&amp;"-"&amp;BG$2,'Compr. Q. - Online Banking'!$C:$I,7,FALSE()),VLOOKUP($G103&amp;"-"&amp;BE$3&amp;"-"&amp;BG$2,'Compr. Q. - Online Banking'!$C:$I,5,FALSE())), BE103)),1,0)</f>
        <v>0</v>
      </c>
      <c r="BH103" s="60">
        <f>IF(ISNUMBER(SEARCH(IF($D103="Tabular",VLOOKUP($G103&amp;"-"&amp;BE$3&amp;"-"&amp;BH$2,'Compr. Q. - Online Banking'!$C:$I,7,FALSE()),VLOOKUP($G103&amp;"-"&amp;BE$3&amp;"-"&amp;BH$2,'Compr. Q. - Online Banking'!$C:$I,5,FALSE())), BE103)),1,0)</f>
        <v>0</v>
      </c>
      <c r="BI103" s="60">
        <f>IF(ISNUMBER(SEARCH(IF($D103="Tabular",VLOOKUP($G103&amp;"-"&amp;BE$3&amp;"-"&amp;BI$2,'Compr. Q. - Online Banking'!$C:$I,7,FALSE()),VLOOKUP($G103&amp;"-"&amp;BE$3&amp;"-"&amp;BI$2,'Compr. Q. - Online Banking'!$C:$I,5,FALSE())), BE103)),1,0)</f>
        <v>0</v>
      </c>
      <c r="BJ103" s="60">
        <f>IF(ISNUMBER(SEARCH(IF($D103="Tabular",VLOOKUP($G103&amp;"-"&amp;BE$3&amp;"-"&amp;BJ$2,'Compr. Q. - Online Banking'!$C:$I,7,FALSE()),VLOOKUP($G103&amp;"-"&amp;BE$3&amp;"-"&amp;BJ$2,'Compr. Q. - Online Banking'!$C:$I,5,FALSE())), BE103)),1,0)</f>
        <v>0</v>
      </c>
      <c r="BK103" s="60">
        <f t="shared" si="126"/>
        <v>0</v>
      </c>
      <c r="BL103" s="60">
        <f t="shared" si="127"/>
        <v>1</v>
      </c>
      <c r="BM103" s="60">
        <f>IF($D103="Tabular",VLOOKUP($G103&amp;"-"&amp;BE$3&amp;"-"&amp;"1",'Compr. Q. - Online Banking'!$C:$K,9,FALSE()),VLOOKUP($G103&amp;"-"&amp;BE$3&amp;"-"&amp;"1",'Compr. Q. - Online Banking'!$C:$K,8,FALSE()))</f>
        <v>1</v>
      </c>
      <c r="BN103" s="60">
        <f t="shared" si="128"/>
        <v>0</v>
      </c>
      <c r="BO103" s="60">
        <f t="shared" si="129"/>
        <v>0</v>
      </c>
      <c r="BP103" s="60">
        <f t="shared" si="130"/>
        <v>0</v>
      </c>
      <c r="BQ103" s="61" t="str">
        <f>VLOOKUP($B103&amp;"-"&amp;$F103,'dataset cleaned'!$A:$BK,$H$2-2+BQ$2*3,FALSE())</f>
        <v>Customer's browser infected by Trojan and this leads to alteration of transaction data,Denial-of-service attack</v>
      </c>
      <c r="BR103" s="60" t="s">
        <v>1139</v>
      </c>
      <c r="BS103" s="60">
        <f>IF(ISNUMBER(SEARCH(IF($D103="Tabular",VLOOKUP($G103&amp;"-"&amp;BQ$3&amp;"-"&amp;BS$2,'Compr. Q. - Online Banking'!$C:$I,7,FALSE()),VLOOKUP($G103&amp;"-"&amp;BQ$3&amp;"-"&amp;BS$2,'Compr. Q. - Online Banking'!$C:$I,5,FALSE())), BQ103)),1,0)</f>
        <v>0</v>
      </c>
      <c r="BT103" s="60">
        <f>IF(ISNUMBER(SEARCH(IF($D103="Tabular",VLOOKUP($G103&amp;"-"&amp;BQ$3&amp;"-"&amp;BT$2,'Compr. Q. - Online Banking'!$C:$I,7,FALSE()),VLOOKUP($G103&amp;"-"&amp;BQ$3&amp;"-"&amp;BT$2,'Compr. Q. - Online Banking'!$C:$I,5,FALSE())), BQ103)),1,0)</f>
        <v>0</v>
      </c>
      <c r="BU103" s="60">
        <f>IF(ISNUMBER(SEARCH(IF($D103="Tabular",VLOOKUP($G103&amp;"-"&amp;BQ$3&amp;"-"&amp;BU$2,'Compr. Q. - Online Banking'!$C:$I,7,FALSE()),VLOOKUP($G103&amp;"-"&amp;BQ$3&amp;"-"&amp;BU$2,'Compr. Q. - Online Banking'!$C:$I,5,FALSE())), BQ103)),1,0)</f>
        <v>0</v>
      </c>
      <c r="BV103" s="60">
        <f>IF(ISNUMBER(SEARCH(IF($D103="Tabular",VLOOKUP($G103&amp;"-"&amp;BQ$3&amp;"-"&amp;BV$2,'Compr. Q. - Online Banking'!$C:$I,7,FALSE()),VLOOKUP($G103&amp;"-"&amp;BQ$3&amp;"-"&amp;BV$2,'Compr. Q. - Online Banking'!$C:$I,5,FALSE())), BQ103)),1,0)</f>
        <v>0</v>
      </c>
      <c r="BW103" s="60">
        <f t="shared" si="131"/>
        <v>0</v>
      </c>
      <c r="BX103" s="60">
        <f t="shared" si="132"/>
        <v>2</v>
      </c>
      <c r="BY103" s="60">
        <f>IF($D103="Tabular",VLOOKUP($G103&amp;"-"&amp;BQ$3&amp;"-"&amp;"1",'Compr. Q. - Online Banking'!$C:$K,9,FALSE()),VLOOKUP($G103&amp;"-"&amp;BQ$3&amp;"-"&amp;"1",'Compr. Q. - Online Banking'!$C:$K,8,FALSE()))</f>
        <v>4</v>
      </c>
      <c r="BZ103" s="60">
        <f t="shared" si="133"/>
        <v>0</v>
      </c>
      <c r="CA103" s="60">
        <f t="shared" si="134"/>
        <v>0</v>
      </c>
      <c r="CB103" s="60">
        <f t="shared" si="135"/>
        <v>0</v>
      </c>
    </row>
    <row r="104" spans="1:80" ht="51" x14ac:dyDescent="0.2">
      <c r="A104" s="60" t="str">
        <f t="shared" si="102"/>
        <v>R_2i5qSPGFL0MRhLj-P2</v>
      </c>
      <c r="B104" s="60" t="s">
        <v>927</v>
      </c>
      <c r="C104" s="60" t="str">
        <f>VLOOKUP($B104,'raw data'!$A:$JI,268,FALSE())</f>
        <v>CORAS-G1</v>
      </c>
      <c r="D104" s="60" t="str">
        <f t="shared" si="103"/>
        <v>CORAS</v>
      </c>
      <c r="E104" s="60" t="str">
        <f t="shared" si="104"/>
        <v>G1</v>
      </c>
      <c r="F104" s="60" t="s">
        <v>536</v>
      </c>
      <c r="G104" s="60" t="str">
        <f t="shared" si="105"/>
        <v>G2</v>
      </c>
      <c r="H104" s="62">
        <f>VLOOKUP($B104&amp;"-"&amp;$F104,'dataset cleaned'!$A:$BK,H$2,FALSE())/60</f>
        <v>15.682449999999999</v>
      </c>
      <c r="I104" s="61" t="str">
        <f>VLOOKUP($B104&amp;"-"&amp;$F104,'dataset cleaned'!$A:$BK,$H$2-2+I$2*3,FALSE())</f>
        <v>Insufficient detection of spyware,Lack of mechanisms for authentication of app,Poor security awareness</v>
      </c>
      <c r="J104" s="60" t="s">
        <v>1147</v>
      </c>
      <c r="K104" s="60">
        <f>IF(ISNUMBER(SEARCH(IF($D104="Tabular",VLOOKUP($G104&amp;"-"&amp;I$3&amp;"-"&amp;K$2,'Compr. Q. - Online Banking'!$C:$I,7,FALSE()),VLOOKUP($G104&amp;"-"&amp;I$3&amp;"-"&amp;K$2,'Compr. Q. - Online Banking'!$C:$I,5,FALSE())), I104)),1,0)</f>
        <v>1</v>
      </c>
      <c r="L104" s="60">
        <f>IF(ISNUMBER(SEARCH(IF($D104="Tabular",VLOOKUP($G104&amp;"-"&amp;I$3&amp;"-"&amp;L$2,'Compr. Q. - Online Banking'!$C:$I,7,FALSE()),VLOOKUP($G104&amp;"-"&amp;I$3&amp;"-"&amp;L$2,'Compr. Q. - Online Banking'!$C:$I,5,FALSE())), I104)),1,0)</f>
        <v>0</v>
      </c>
      <c r="M104" s="60">
        <f>IF(ISNUMBER(SEARCH(IF($D104="Tabular",VLOOKUP($G104&amp;"-"&amp;I$3&amp;"-"&amp;M$2,'Compr. Q. - Online Banking'!$C:$I,7,FALSE()),VLOOKUP($G104&amp;"-"&amp;I$3&amp;"-"&amp;M$2,'Compr. Q. - Online Banking'!$C:$I,5,FALSE())), I104)),1,0)</f>
        <v>0</v>
      </c>
      <c r="N104" s="60">
        <f>IF(ISNUMBER(SEARCH(IF($D104="Tabular",VLOOKUP($G104&amp;"-"&amp;I$3&amp;"-"&amp;N$2,'Compr. Q. - Online Banking'!$C:$I,7,FALSE()),VLOOKUP($G104&amp;"-"&amp;I$3&amp;"-"&amp;N$2,'Compr. Q. - Online Banking'!$C:$I,5,FALSE())), I104)),1,0)</f>
        <v>0</v>
      </c>
      <c r="O104" s="60">
        <f t="shared" si="106"/>
        <v>1</v>
      </c>
      <c r="P104" s="60">
        <f t="shared" si="107"/>
        <v>3</v>
      </c>
      <c r="Q104" s="60">
        <f>IF($D104="Tabular",VLOOKUP($G104&amp;"-"&amp;I$3&amp;"-"&amp;"1",'Compr. Q. - Online Banking'!$C:$K,9,FALSE()),VLOOKUP($G104&amp;"-"&amp;I$3&amp;"-"&amp;"1",'Compr. Q. - Online Banking'!$C:$K,8,FALSE()))</f>
        <v>2</v>
      </c>
      <c r="R104" s="60">
        <f t="shared" si="108"/>
        <v>0.33333333333333331</v>
      </c>
      <c r="S104" s="60">
        <f t="shared" si="109"/>
        <v>0.5</v>
      </c>
      <c r="T104" s="60">
        <f t="shared" si="110"/>
        <v>0.4</v>
      </c>
      <c r="U104" s="61" t="str">
        <f>VLOOKUP($B104&amp;"-"&amp;$F104,'dataset cleaned'!$A:$BK,$H$2-2+U$2*3,FALSE())</f>
        <v>Unauthorized access to customer account via fake app,Unauthorized access to customer account via web application,Unauthorized transaction via Poste App,Unauthorized transaction via web application</v>
      </c>
      <c r="V104" s="60" t="s">
        <v>1144</v>
      </c>
      <c r="W104" s="60">
        <f>IF(ISNUMBER(SEARCH(IF($D104="Tabular",VLOOKUP($G104&amp;"-"&amp;U$3&amp;"-"&amp;W$2,'Compr. Q. - Online Banking'!$C:$I,7,FALSE()),VLOOKUP($G104&amp;"-"&amp;U$3&amp;"-"&amp;W$2,'Compr. Q. - Online Banking'!$C:$I,5,FALSE())), U104)),1,0)</f>
        <v>1</v>
      </c>
      <c r="X104" s="60">
        <f>IF(ISNUMBER(SEARCH(IF($D104="Tabular",VLOOKUP($G104&amp;"-"&amp;U$3&amp;"-"&amp;X$2,'Compr. Q. - Online Banking'!$C:$I,7,FALSE()),VLOOKUP($G104&amp;"-"&amp;U$3&amp;"-"&amp;X$2,'Compr. Q. - Online Banking'!$C:$I,5,FALSE())), U104)),1,0)</f>
        <v>1</v>
      </c>
      <c r="Y104" s="60">
        <f>IF(ISNUMBER(SEARCH(IF($D104="Tabular",VLOOKUP($G104&amp;"-"&amp;U$3&amp;"-"&amp;Y$2,'Compr. Q. - Online Banking'!$C:$I,7,FALSE()),VLOOKUP($G104&amp;"-"&amp;U$3&amp;"-"&amp;Y$2,'Compr. Q. - Online Banking'!$C:$I,5,FALSE())), U104)),1,0)</f>
        <v>1</v>
      </c>
      <c r="Z104" s="60">
        <f>IF(ISNUMBER(SEARCH(IF($D104="Tabular",VLOOKUP($G104&amp;"-"&amp;U$3&amp;"-"&amp;Z$2,'Compr. Q. - Online Banking'!$C:$I,7,FALSE()),VLOOKUP($G104&amp;"-"&amp;U$3&amp;"-"&amp;Z$2,'Compr. Q. - Online Banking'!$C:$I,5,FALSE())), U104)),1,0)</f>
        <v>0</v>
      </c>
      <c r="AA104" s="60">
        <f t="shared" si="111"/>
        <v>3</v>
      </c>
      <c r="AB104" s="60">
        <f t="shared" si="112"/>
        <v>4</v>
      </c>
      <c r="AC104" s="60">
        <f>IF($D104="Tabular",VLOOKUP($G104&amp;"-"&amp;U$3&amp;"-"&amp;"1",'Compr. Q. - Online Banking'!$C:$K,9,FALSE()),VLOOKUP($G104&amp;"-"&amp;U$3&amp;"-"&amp;"1",'Compr. Q. - Online Banking'!$C:$K,8,FALSE()))</f>
        <v>3</v>
      </c>
      <c r="AD104" s="60">
        <f t="shared" si="113"/>
        <v>0.75</v>
      </c>
      <c r="AE104" s="60">
        <f t="shared" si="114"/>
        <v>1</v>
      </c>
      <c r="AF104" s="60">
        <f t="shared" si="115"/>
        <v>0.8571428571428571</v>
      </c>
      <c r="AG104" s="61" t="str">
        <f>VLOOKUP($B104&amp;"-"&amp;$F104,'dataset cleaned'!$A:$BK,$H$2-2+AG$2*3,FALSE())</f>
        <v>Unauthorized access to customer account via fake app,Unauthorized access to customer account via web application</v>
      </c>
      <c r="AH104" s="60" t="s">
        <v>1131</v>
      </c>
      <c r="AI104" s="60">
        <f>IF(ISNUMBER(SEARCH(IF($D104="Tabular",VLOOKUP($G104&amp;"-"&amp;AG$3&amp;"-"&amp;AI$2,'Compr. Q. - Online Banking'!$C:$I,7,FALSE()),VLOOKUP($G104&amp;"-"&amp;AG$3&amp;"-"&amp;AI$2,'Compr. Q. - Online Banking'!$C:$I,5,FALSE())), AG104)),1,0)</f>
        <v>0</v>
      </c>
      <c r="AJ104" s="60">
        <f>IF(ISNUMBER(SEARCH(IF($D104="Tabular",VLOOKUP($G104&amp;"-"&amp;AG$3&amp;"-"&amp;AJ$2,'Compr. Q. - Online Banking'!$C:$I,7,FALSE()),VLOOKUP($G104&amp;"-"&amp;AG$3&amp;"-"&amp;AJ$2,'Compr. Q. - Online Banking'!$C:$I,5,FALSE())), AG104)),1,0)</f>
        <v>0</v>
      </c>
      <c r="AK104" s="60">
        <f>IF(ISNUMBER(SEARCH(IF($D104="Tabular",VLOOKUP($G104&amp;"-"&amp;AG$3&amp;"-"&amp;AK$2,'Compr. Q. - Online Banking'!$C:$I,7,FALSE()),VLOOKUP($G104&amp;"-"&amp;AG$3&amp;"-"&amp;AK$2,'Compr. Q. - Online Banking'!$C:$I,5,FALSE())), AG104)),1,0)</f>
        <v>0</v>
      </c>
      <c r="AL104" s="60">
        <f>IF(ISNUMBER(SEARCH(IF($D104="Tabular",VLOOKUP($G104&amp;"-"&amp;AG$3&amp;"-"&amp;AL$2,'Compr. Q. - Online Banking'!$C:$I,7,FALSE()),VLOOKUP($G104&amp;"-"&amp;AG$3&amp;"-"&amp;AL$2,'Compr. Q. - Online Banking'!$C:$I,5,FALSE())), AG104)),1,0)</f>
        <v>0</v>
      </c>
      <c r="AM104" s="60">
        <f t="shared" si="116"/>
        <v>0</v>
      </c>
      <c r="AN104" s="60">
        <f t="shared" si="117"/>
        <v>2</v>
      </c>
      <c r="AO104" s="60">
        <f>IF($D104="Tabular",VLOOKUP($G104&amp;"-"&amp;AG$3&amp;"-"&amp;"1",'Compr. Q. - Online Banking'!$C:$K,9,FALSE()),VLOOKUP($G104&amp;"-"&amp;AG$3&amp;"-"&amp;"1",'Compr. Q. - Online Banking'!$C:$K,8,FALSE()))</f>
        <v>4</v>
      </c>
      <c r="AP104" s="60">
        <f t="shared" si="118"/>
        <v>0</v>
      </c>
      <c r="AQ104" s="60">
        <f t="shared" si="119"/>
        <v>0</v>
      </c>
      <c r="AR104" s="60">
        <f t="shared" si="120"/>
        <v>0</v>
      </c>
      <c r="AS104" s="61" t="str">
        <f>VLOOKUP($B104&amp;"-"&amp;$F104,'dataset cleaned'!$A:$BK,$H$2-2+AS$2*3,FALSE())</f>
        <v>Cyber criminal,Hacker</v>
      </c>
      <c r="AT104" s="60"/>
      <c r="AU104" s="60">
        <f>IF(ISNUMBER(SEARCH(IF($D104="Tabular",VLOOKUP($G104&amp;"-"&amp;AS$3&amp;"-"&amp;AU$2,'Compr. Q. - Online Banking'!$C:$I,7,FALSE()),VLOOKUP($G104&amp;"-"&amp;AS$3&amp;"-"&amp;AU$2,'Compr. Q. - Online Banking'!$C:$I,5,FALSE())), AS104)),1,0)</f>
        <v>1</v>
      </c>
      <c r="AV104" s="60">
        <f>IF(ISNUMBER(SEARCH(IF($D104="Tabular",VLOOKUP($G104&amp;"-"&amp;AS$3&amp;"-"&amp;AV$2,'Compr. Q. - Online Banking'!$C:$I,7,FALSE()),VLOOKUP($G104&amp;"-"&amp;AS$3&amp;"-"&amp;AV$2,'Compr. Q. - Online Banking'!$C:$I,5,FALSE())), AS104)),1,0)</f>
        <v>1</v>
      </c>
      <c r="AW104" s="60">
        <f>IF(ISNUMBER(SEARCH(IF($D104="Tabular",VLOOKUP($G104&amp;"-"&amp;AS$3&amp;"-"&amp;AW$2,'Compr. Q. - Online Banking'!$C:$I,7,FALSE()),VLOOKUP($G104&amp;"-"&amp;AS$3&amp;"-"&amp;AW$2,'Compr. Q. - Online Banking'!$C:$I,5,FALSE())), AS104)),1,0)</f>
        <v>0</v>
      </c>
      <c r="AX104" s="60">
        <f>IF(ISNUMBER(SEARCH(IF($D104="Tabular",VLOOKUP($G104&amp;"-"&amp;AS$3&amp;"-"&amp;AX$2,'Compr. Q. - Online Banking'!$C:$I,7,FALSE()),VLOOKUP($G104&amp;"-"&amp;AS$3&amp;"-"&amp;AX$2,'Compr. Q. - Online Banking'!$C:$I,5,FALSE())), AS104)),1,0)</f>
        <v>0</v>
      </c>
      <c r="AY104" s="60">
        <f t="shared" si="121"/>
        <v>2</v>
      </c>
      <c r="AZ104" s="60">
        <f t="shared" si="122"/>
        <v>2</v>
      </c>
      <c r="BA104" s="60">
        <f>IF($D104="Tabular",VLOOKUP($G104&amp;"-"&amp;AS$3&amp;"-"&amp;"1",'Compr. Q. - Online Banking'!$C:$K,9,FALSE()),VLOOKUP($G104&amp;"-"&amp;AS$3&amp;"-"&amp;"1",'Compr. Q. - Online Banking'!$C:$K,8,FALSE()))</f>
        <v>2</v>
      </c>
      <c r="BB104" s="60">
        <f t="shared" si="123"/>
        <v>1</v>
      </c>
      <c r="BC104" s="60">
        <f t="shared" si="124"/>
        <v>1</v>
      </c>
      <c r="BD104" s="60">
        <f t="shared" si="125"/>
        <v>1</v>
      </c>
      <c r="BE104" s="60" t="str">
        <f>VLOOKUP($B104&amp;"-"&amp;$F104,'dataset cleaned'!$A:$BK,$H$2-2+BE$2*3,FALSE())</f>
        <v>Severe</v>
      </c>
      <c r="BF104" s="60"/>
      <c r="BG104" s="60">
        <f>IF(ISNUMBER(SEARCH(IF($D104="Tabular",VLOOKUP($G104&amp;"-"&amp;BE$3&amp;"-"&amp;BG$2,'Compr. Q. - Online Banking'!$C:$I,7,FALSE()),VLOOKUP($G104&amp;"-"&amp;BE$3&amp;"-"&amp;BG$2,'Compr. Q. - Online Banking'!$C:$I,5,FALSE())), BE104)),1,0)</f>
        <v>0</v>
      </c>
      <c r="BH104" s="60">
        <f>IF(ISNUMBER(SEARCH(IF($D104="Tabular",VLOOKUP($G104&amp;"-"&amp;BE$3&amp;"-"&amp;BH$2,'Compr. Q. - Online Banking'!$C:$I,7,FALSE()),VLOOKUP($G104&amp;"-"&amp;BE$3&amp;"-"&amp;BH$2,'Compr. Q. - Online Banking'!$C:$I,5,FALSE())), BE104)),1,0)</f>
        <v>0</v>
      </c>
      <c r="BI104" s="60">
        <f>IF(ISNUMBER(SEARCH(IF($D104="Tabular",VLOOKUP($G104&amp;"-"&amp;BE$3&amp;"-"&amp;BI$2,'Compr. Q. - Online Banking'!$C:$I,7,FALSE()),VLOOKUP($G104&amp;"-"&amp;BE$3&amp;"-"&amp;BI$2,'Compr. Q. - Online Banking'!$C:$I,5,FALSE())), BE104)),1,0)</f>
        <v>0</v>
      </c>
      <c r="BJ104" s="60">
        <f>IF(ISNUMBER(SEARCH(IF($D104="Tabular",VLOOKUP($G104&amp;"-"&amp;BE$3&amp;"-"&amp;BJ$2,'Compr. Q. - Online Banking'!$C:$I,7,FALSE()),VLOOKUP($G104&amp;"-"&amp;BE$3&amp;"-"&amp;BJ$2,'Compr. Q. - Online Banking'!$C:$I,5,FALSE())), BE104)),1,0)</f>
        <v>0</v>
      </c>
      <c r="BK104" s="60">
        <f t="shared" si="126"/>
        <v>0</v>
      </c>
      <c r="BL104" s="60">
        <f t="shared" si="127"/>
        <v>1</v>
      </c>
      <c r="BM104" s="60">
        <f>IF($D104="Tabular",VLOOKUP($G104&amp;"-"&amp;BE$3&amp;"-"&amp;"1",'Compr. Q. - Online Banking'!$C:$K,9,FALSE()),VLOOKUP($G104&amp;"-"&amp;BE$3&amp;"-"&amp;"1",'Compr. Q. - Online Banking'!$C:$K,8,FALSE()))</f>
        <v>1</v>
      </c>
      <c r="BN104" s="60">
        <f t="shared" si="128"/>
        <v>0</v>
      </c>
      <c r="BO104" s="60">
        <f t="shared" si="129"/>
        <v>0</v>
      </c>
      <c r="BP104" s="60">
        <f t="shared" si="130"/>
        <v>0</v>
      </c>
      <c r="BQ104" s="61" t="str">
        <f>VLOOKUP($B104&amp;"-"&amp;$F104,'dataset cleaned'!$A:$BK,$H$2-2+BQ$2*3,FALSE())</f>
        <v>Poor security awareness,Weak malware protection</v>
      </c>
      <c r="BR104" s="60" t="s">
        <v>1148</v>
      </c>
      <c r="BS104" s="60">
        <f>IF(ISNUMBER(SEARCH(IF($D104="Tabular",VLOOKUP($G104&amp;"-"&amp;BQ$3&amp;"-"&amp;BS$2,'Compr. Q. - Online Banking'!$C:$I,7,FALSE()),VLOOKUP($G104&amp;"-"&amp;BQ$3&amp;"-"&amp;BS$2,'Compr. Q. - Online Banking'!$C:$I,5,FALSE())), BQ104)),1,0)</f>
        <v>0</v>
      </c>
      <c r="BT104" s="60">
        <f>IF(ISNUMBER(SEARCH(IF($D104="Tabular",VLOOKUP($G104&amp;"-"&amp;BQ$3&amp;"-"&amp;BT$2,'Compr. Q. - Online Banking'!$C:$I,7,FALSE()),VLOOKUP($G104&amp;"-"&amp;BQ$3&amp;"-"&amp;BT$2,'Compr. Q. - Online Banking'!$C:$I,5,FALSE())), BQ104)),1,0)</f>
        <v>0</v>
      </c>
      <c r="BU104" s="60">
        <f>IF(ISNUMBER(SEARCH(IF($D104="Tabular",VLOOKUP($G104&amp;"-"&amp;BQ$3&amp;"-"&amp;BU$2,'Compr. Q. - Online Banking'!$C:$I,7,FALSE()),VLOOKUP($G104&amp;"-"&amp;BQ$3&amp;"-"&amp;BU$2,'Compr. Q. - Online Banking'!$C:$I,5,FALSE())), BQ104)),1,0)</f>
        <v>1</v>
      </c>
      <c r="BV104" s="60">
        <f>IF(ISNUMBER(SEARCH(IF($D104="Tabular",VLOOKUP($G104&amp;"-"&amp;BQ$3&amp;"-"&amp;BV$2,'Compr. Q. - Online Banking'!$C:$I,7,FALSE()),VLOOKUP($G104&amp;"-"&amp;BQ$3&amp;"-"&amp;BV$2,'Compr. Q. - Online Banking'!$C:$I,5,FALSE())), BQ104)),1,0)</f>
        <v>1</v>
      </c>
      <c r="BW104" s="60">
        <f t="shared" si="131"/>
        <v>2</v>
      </c>
      <c r="BX104" s="60">
        <f t="shared" si="132"/>
        <v>2</v>
      </c>
      <c r="BY104" s="60">
        <f>IF($D104="Tabular",VLOOKUP($G104&amp;"-"&amp;BQ$3&amp;"-"&amp;"1",'Compr. Q. - Online Banking'!$C:$K,9,FALSE()),VLOOKUP($G104&amp;"-"&amp;BQ$3&amp;"-"&amp;"1",'Compr. Q. - Online Banking'!$C:$K,8,FALSE()))</f>
        <v>4</v>
      </c>
      <c r="BZ104" s="60">
        <f t="shared" si="133"/>
        <v>1</v>
      </c>
      <c r="CA104" s="60">
        <f t="shared" si="134"/>
        <v>0.5</v>
      </c>
      <c r="CB104" s="60">
        <f t="shared" si="135"/>
        <v>0.66666666666666663</v>
      </c>
    </row>
    <row r="105" spans="1:80" ht="51" x14ac:dyDescent="0.2">
      <c r="A105" s="60" t="str">
        <f t="shared" si="102"/>
        <v>R_1QrWPrsK6vU2c3n-P2</v>
      </c>
      <c r="B105" s="60" t="s">
        <v>782</v>
      </c>
      <c r="C105" s="60" t="str">
        <f>VLOOKUP($B105,'raw data'!$A:$JI,268,FALSE())</f>
        <v>CORAS-G1</v>
      </c>
      <c r="D105" s="60" t="str">
        <f t="shared" si="103"/>
        <v>CORAS</v>
      </c>
      <c r="E105" s="60" t="str">
        <f t="shared" si="104"/>
        <v>G1</v>
      </c>
      <c r="F105" s="60" t="s">
        <v>536</v>
      </c>
      <c r="G105" s="60" t="str">
        <f t="shared" si="105"/>
        <v>G2</v>
      </c>
      <c r="H105" s="62">
        <f>VLOOKUP($B105&amp;"-"&amp;$F105,'dataset cleaned'!$A:$BK,H$2,FALSE())/60</f>
        <v>10.055183333333334</v>
      </c>
      <c r="I105" s="61" t="str">
        <f>VLOOKUP($B105&amp;"-"&amp;$F105,'dataset cleaned'!$A:$BK,$H$2-2+I$2*3,FALSE())</f>
        <v>Insufficient detection of spyware,Lack of mechanisms for authentication of app,Weak malware protection</v>
      </c>
      <c r="J105" s="60" t="s">
        <v>1147</v>
      </c>
      <c r="K105" s="60">
        <f>IF(ISNUMBER(SEARCH(IF($D105="Tabular",VLOOKUP($G105&amp;"-"&amp;I$3&amp;"-"&amp;K$2,'Compr. Q. - Online Banking'!$C:$I,7,FALSE()),VLOOKUP($G105&amp;"-"&amp;I$3&amp;"-"&amp;K$2,'Compr. Q. - Online Banking'!$C:$I,5,FALSE())), I105)),1,0)</f>
        <v>1</v>
      </c>
      <c r="L105" s="60">
        <f>IF(ISNUMBER(SEARCH(IF($D105="Tabular",VLOOKUP($G105&amp;"-"&amp;I$3&amp;"-"&amp;L$2,'Compr. Q. - Online Banking'!$C:$I,7,FALSE()),VLOOKUP($G105&amp;"-"&amp;I$3&amp;"-"&amp;L$2,'Compr. Q. - Online Banking'!$C:$I,5,FALSE())), I105)),1,0)</f>
        <v>1</v>
      </c>
      <c r="M105" s="60">
        <f>IF(ISNUMBER(SEARCH(IF($D105="Tabular",VLOOKUP($G105&amp;"-"&amp;I$3&amp;"-"&amp;M$2,'Compr. Q. - Online Banking'!$C:$I,7,FALSE()),VLOOKUP($G105&amp;"-"&amp;I$3&amp;"-"&amp;M$2,'Compr. Q. - Online Banking'!$C:$I,5,FALSE())), I105)),1,0)</f>
        <v>0</v>
      </c>
      <c r="N105" s="60">
        <f>IF(ISNUMBER(SEARCH(IF($D105="Tabular",VLOOKUP($G105&amp;"-"&amp;I$3&amp;"-"&amp;N$2,'Compr. Q. - Online Banking'!$C:$I,7,FALSE()),VLOOKUP($G105&amp;"-"&amp;I$3&amp;"-"&amp;N$2,'Compr. Q. - Online Banking'!$C:$I,5,FALSE())), I105)),1,0)</f>
        <v>0</v>
      </c>
      <c r="O105" s="60">
        <f t="shared" si="106"/>
        <v>2</v>
      </c>
      <c r="P105" s="60">
        <f t="shared" si="107"/>
        <v>3</v>
      </c>
      <c r="Q105" s="60">
        <f>IF($D105="Tabular",VLOOKUP($G105&amp;"-"&amp;I$3&amp;"-"&amp;"1",'Compr. Q. - Online Banking'!$C:$K,9,FALSE()),VLOOKUP($G105&amp;"-"&amp;I$3&amp;"-"&amp;"1",'Compr. Q. - Online Banking'!$C:$K,8,FALSE()))</f>
        <v>2</v>
      </c>
      <c r="R105" s="60">
        <f t="shared" si="108"/>
        <v>0.66666666666666663</v>
      </c>
      <c r="S105" s="60">
        <f t="shared" si="109"/>
        <v>1</v>
      </c>
      <c r="T105" s="60">
        <f t="shared" si="110"/>
        <v>0.8</v>
      </c>
      <c r="U105" s="61" t="str">
        <f>VLOOKUP($B105&amp;"-"&amp;$F105,'dataset cleaned'!$A:$BK,$H$2-2+U$2*3,FALSE())</f>
        <v>Unauthorized access to customer account via fake app,Unauthorized access to customer account via web application,Unauthorized transaction via Poste App,Unauthorized transaction via web application</v>
      </c>
      <c r="V105" s="60" t="s">
        <v>1144</v>
      </c>
      <c r="W105" s="60">
        <f>IF(ISNUMBER(SEARCH(IF($D105="Tabular",VLOOKUP($G105&amp;"-"&amp;U$3&amp;"-"&amp;W$2,'Compr. Q. - Online Banking'!$C:$I,7,FALSE()),VLOOKUP($G105&amp;"-"&amp;U$3&amp;"-"&amp;W$2,'Compr. Q. - Online Banking'!$C:$I,5,FALSE())), U105)),1,0)</f>
        <v>1</v>
      </c>
      <c r="X105" s="60">
        <f>IF(ISNUMBER(SEARCH(IF($D105="Tabular",VLOOKUP($G105&amp;"-"&amp;U$3&amp;"-"&amp;X$2,'Compr. Q. - Online Banking'!$C:$I,7,FALSE()),VLOOKUP($G105&amp;"-"&amp;U$3&amp;"-"&amp;X$2,'Compr. Q. - Online Banking'!$C:$I,5,FALSE())), U105)),1,0)</f>
        <v>1</v>
      </c>
      <c r="Y105" s="60">
        <f>IF(ISNUMBER(SEARCH(IF($D105="Tabular",VLOOKUP($G105&amp;"-"&amp;U$3&amp;"-"&amp;Y$2,'Compr. Q. - Online Banking'!$C:$I,7,FALSE()),VLOOKUP($G105&amp;"-"&amp;U$3&amp;"-"&amp;Y$2,'Compr. Q. - Online Banking'!$C:$I,5,FALSE())), U105)),1,0)</f>
        <v>1</v>
      </c>
      <c r="Z105" s="60">
        <f>IF(ISNUMBER(SEARCH(IF($D105="Tabular",VLOOKUP($G105&amp;"-"&amp;U$3&amp;"-"&amp;Z$2,'Compr. Q. - Online Banking'!$C:$I,7,FALSE()),VLOOKUP($G105&amp;"-"&amp;U$3&amp;"-"&amp;Z$2,'Compr. Q. - Online Banking'!$C:$I,5,FALSE())), U105)),1,0)</f>
        <v>0</v>
      </c>
      <c r="AA105" s="60">
        <f t="shared" si="111"/>
        <v>3</v>
      </c>
      <c r="AB105" s="60">
        <f t="shared" si="112"/>
        <v>4</v>
      </c>
      <c r="AC105" s="60">
        <f>IF($D105="Tabular",VLOOKUP($G105&amp;"-"&amp;U$3&amp;"-"&amp;"1",'Compr. Q. - Online Banking'!$C:$K,9,FALSE()),VLOOKUP($G105&amp;"-"&amp;U$3&amp;"-"&amp;"1",'Compr. Q. - Online Banking'!$C:$K,8,FALSE()))</f>
        <v>3</v>
      </c>
      <c r="AD105" s="60">
        <f t="shared" si="113"/>
        <v>0.75</v>
      </c>
      <c r="AE105" s="60">
        <f t="shared" si="114"/>
        <v>1</v>
      </c>
      <c r="AF105" s="60">
        <f t="shared" si="115"/>
        <v>0.8571428571428571</v>
      </c>
      <c r="AG105" s="61" t="str">
        <f>VLOOKUP($B105&amp;"-"&amp;$F105,'dataset cleaned'!$A:$BK,$H$2-2+AG$2*3,FALSE())</f>
        <v>Fake banking app offered on application store,Keylogger installed on computer,Sniffing of customer credentials</v>
      </c>
      <c r="AH105" s="60" t="s">
        <v>1150</v>
      </c>
      <c r="AI105" s="60">
        <f>IF(ISNUMBER(SEARCH(IF($D105="Tabular",VLOOKUP($G105&amp;"-"&amp;AG$3&amp;"-"&amp;AI$2,'Compr. Q. - Online Banking'!$C:$I,7,FALSE()),VLOOKUP($G105&amp;"-"&amp;AG$3&amp;"-"&amp;AI$2,'Compr. Q. - Online Banking'!$C:$I,5,FALSE())), AG105)),1,0)</f>
        <v>1</v>
      </c>
      <c r="AJ105" s="60">
        <f>IF(ISNUMBER(SEARCH(IF($D105="Tabular",VLOOKUP($G105&amp;"-"&amp;AG$3&amp;"-"&amp;AJ$2,'Compr. Q. - Online Banking'!$C:$I,7,FALSE()),VLOOKUP($G105&amp;"-"&amp;AG$3&amp;"-"&amp;AJ$2,'Compr. Q. - Online Banking'!$C:$I,5,FALSE())), AG105)),1,0)</f>
        <v>1</v>
      </c>
      <c r="AK105" s="60">
        <f>IF(ISNUMBER(SEARCH(IF($D105="Tabular",VLOOKUP($G105&amp;"-"&amp;AG$3&amp;"-"&amp;AK$2,'Compr. Q. - Online Banking'!$C:$I,7,FALSE()),VLOOKUP($G105&amp;"-"&amp;AG$3&amp;"-"&amp;AK$2,'Compr. Q. - Online Banking'!$C:$I,5,FALSE())), AG105)),1,0)</f>
        <v>1</v>
      </c>
      <c r="AL105" s="60">
        <f>IF(ISNUMBER(SEARCH(IF($D105="Tabular",VLOOKUP($G105&amp;"-"&amp;AG$3&amp;"-"&amp;AL$2,'Compr. Q. - Online Banking'!$C:$I,7,FALSE()),VLOOKUP($G105&amp;"-"&amp;AG$3&amp;"-"&amp;AL$2,'Compr. Q. - Online Banking'!$C:$I,5,FALSE())), AG105)),1,0)</f>
        <v>0</v>
      </c>
      <c r="AM105" s="60">
        <f t="shared" si="116"/>
        <v>3</v>
      </c>
      <c r="AN105" s="60">
        <f t="shared" si="117"/>
        <v>3</v>
      </c>
      <c r="AO105" s="60">
        <f>IF($D105="Tabular",VLOOKUP($G105&amp;"-"&amp;AG$3&amp;"-"&amp;"1",'Compr. Q. - Online Banking'!$C:$K,9,FALSE()),VLOOKUP($G105&amp;"-"&amp;AG$3&amp;"-"&amp;"1",'Compr. Q. - Online Banking'!$C:$K,8,FALSE()))</f>
        <v>4</v>
      </c>
      <c r="AP105" s="60">
        <f t="shared" si="118"/>
        <v>1</v>
      </c>
      <c r="AQ105" s="60">
        <f t="shared" si="119"/>
        <v>0.75</v>
      </c>
      <c r="AR105" s="60">
        <f t="shared" si="120"/>
        <v>0.8571428571428571</v>
      </c>
      <c r="AS105" s="61" t="str">
        <f>VLOOKUP($B105&amp;"-"&amp;$F105,'dataset cleaned'!$A:$BK,$H$2-2+AS$2*3,FALSE())</f>
        <v>Lack of mechanisms for authentication of app,Poor security awareness,Weak malware protection</v>
      </c>
      <c r="AT105" s="60" t="s">
        <v>1143</v>
      </c>
      <c r="AU105" s="60">
        <f>IF(ISNUMBER(SEARCH(IF($D105="Tabular",VLOOKUP($G105&amp;"-"&amp;AS$3&amp;"-"&amp;AU$2,'Compr. Q. - Online Banking'!$C:$I,7,FALSE()),VLOOKUP($G105&amp;"-"&amp;AS$3&amp;"-"&amp;AU$2,'Compr. Q. - Online Banking'!$C:$I,5,FALSE())), AS105)),1,0)</f>
        <v>0</v>
      </c>
      <c r="AV105" s="60">
        <f>IF(ISNUMBER(SEARCH(IF($D105="Tabular",VLOOKUP($G105&amp;"-"&amp;AS$3&amp;"-"&amp;AV$2,'Compr. Q. - Online Banking'!$C:$I,7,FALSE()),VLOOKUP($G105&amp;"-"&amp;AS$3&amp;"-"&amp;AV$2,'Compr. Q. - Online Banking'!$C:$I,5,FALSE())), AS105)),1,0)</f>
        <v>0</v>
      </c>
      <c r="AW105" s="60">
        <f>IF(ISNUMBER(SEARCH(IF($D105="Tabular",VLOOKUP($G105&amp;"-"&amp;AS$3&amp;"-"&amp;AW$2,'Compr. Q. - Online Banking'!$C:$I,7,FALSE()),VLOOKUP($G105&amp;"-"&amp;AS$3&amp;"-"&amp;AW$2,'Compr. Q. - Online Banking'!$C:$I,5,FALSE())), AS105)),1,0)</f>
        <v>0</v>
      </c>
      <c r="AX105" s="60">
        <f>IF(ISNUMBER(SEARCH(IF($D105="Tabular",VLOOKUP($G105&amp;"-"&amp;AS$3&amp;"-"&amp;AX$2,'Compr. Q. - Online Banking'!$C:$I,7,FALSE()),VLOOKUP($G105&amp;"-"&amp;AS$3&amp;"-"&amp;AX$2,'Compr. Q. - Online Banking'!$C:$I,5,FALSE())), AS105)),1,0)</f>
        <v>0</v>
      </c>
      <c r="AY105" s="60">
        <f t="shared" si="121"/>
        <v>0</v>
      </c>
      <c r="AZ105" s="60">
        <f t="shared" si="122"/>
        <v>3</v>
      </c>
      <c r="BA105" s="60">
        <f>IF($D105="Tabular",VLOOKUP($G105&amp;"-"&amp;AS$3&amp;"-"&amp;"1",'Compr. Q. - Online Banking'!$C:$K,9,FALSE()),VLOOKUP($G105&amp;"-"&amp;AS$3&amp;"-"&amp;"1",'Compr. Q. - Online Banking'!$C:$K,8,FALSE()))</f>
        <v>2</v>
      </c>
      <c r="BB105" s="60">
        <f t="shared" si="123"/>
        <v>0</v>
      </c>
      <c r="BC105" s="60">
        <f t="shared" si="124"/>
        <v>0</v>
      </c>
      <c r="BD105" s="60">
        <f t="shared" si="125"/>
        <v>0</v>
      </c>
      <c r="BE105" s="60" t="str">
        <f>VLOOKUP($B105&amp;"-"&amp;$F105,'dataset cleaned'!$A:$BK,$H$2-2+BE$2*3,FALSE())</f>
        <v>Severe</v>
      </c>
      <c r="BF105" s="60"/>
      <c r="BG105" s="60">
        <f>IF(ISNUMBER(SEARCH(IF($D105="Tabular",VLOOKUP($G105&amp;"-"&amp;BE$3&amp;"-"&amp;BG$2,'Compr. Q. - Online Banking'!$C:$I,7,FALSE()),VLOOKUP($G105&amp;"-"&amp;BE$3&amp;"-"&amp;BG$2,'Compr. Q. - Online Banking'!$C:$I,5,FALSE())), BE105)),1,0)</f>
        <v>0</v>
      </c>
      <c r="BH105" s="60">
        <f>IF(ISNUMBER(SEARCH(IF($D105="Tabular",VLOOKUP($G105&amp;"-"&amp;BE$3&amp;"-"&amp;BH$2,'Compr. Q. - Online Banking'!$C:$I,7,FALSE()),VLOOKUP($G105&amp;"-"&amp;BE$3&amp;"-"&amp;BH$2,'Compr. Q. - Online Banking'!$C:$I,5,FALSE())), BE105)),1,0)</f>
        <v>0</v>
      </c>
      <c r="BI105" s="60">
        <f>IF(ISNUMBER(SEARCH(IF($D105="Tabular",VLOOKUP($G105&amp;"-"&amp;BE$3&amp;"-"&amp;BI$2,'Compr. Q. - Online Banking'!$C:$I,7,FALSE()),VLOOKUP($G105&amp;"-"&amp;BE$3&amp;"-"&amp;BI$2,'Compr. Q. - Online Banking'!$C:$I,5,FALSE())), BE105)),1,0)</f>
        <v>0</v>
      </c>
      <c r="BJ105" s="60">
        <f>IF(ISNUMBER(SEARCH(IF($D105="Tabular",VLOOKUP($G105&amp;"-"&amp;BE$3&amp;"-"&amp;BJ$2,'Compr. Q. - Online Banking'!$C:$I,7,FALSE()),VLOOKUP($G105&amp;"-"&amp;BE$3&amp;"-"&amp;BJ$2,'Compr. Q. - Online Banking'!$C:$I,5,FALSE())), BE105)),1,0)</f>
        <v>0</v>
      </c>
      <c r="BK105" s="60">
        <f t="shared" si="126"/>
        <v>0</v>
      </c>
      <c r="BL105" s="60">
        <f t="shared" si="127"/>
        <v>1</v>
      </c>
      <c r="BM105" s="60">
        <f>IF($D105="Tabular",VLOOKUP($G105&amp;"-"&amp;BE$3&amp;"-"&amp;"1",'Compr. Q. - Online Banking'!$C:$K,9,FALSE()),VLOOKUP($G105&amp;"-"&amp;BE$3&amp;"-"&amp;"1",'Compr. Q. - Online Banking'!$C:$K,8,FALSE()))</f>
        <v>1</v>
      </c>
      <c r="BN105" s="60">
        <f t="shared" si="128"/>
        <v>0</v>
      </c>
      <c r="BO105" s="60">
        <f t="shared" si="129"/>
        <v>0</v>
      </c>
      <c r="BP105" s="60">
        <f t="shared" si="130"/>
        <v>0</v>
      </c>
      <c r="BQ105" s="61" t="str">
        <f>VLOOKUP($B105&amp;"-"&amp;$F105,'dataset cleaned'!$A:$BK,$H$2-2+BQ$2*3,FALSE())</f>
        <v>Lack of mechanisms for authentication of app,Weak malware protection</v>
      </c>
      <c r="BR105" s="60" t="s">
        <v>1147</v>
      </c>
      <c r="BS105" s="60">
        <f>IF(ISNUMBER(SEARCH(IF($D105="Tabular",VLOOKUP($G105&amp;"-"&amp;BQ$3&amp;"-"&amp;BS$2,'Compr. Q. - Online Banking'!$C:$I,7,FALSE()),VLOOKUP($G105&amp;"-"&amp;BQ$3&amp;"-"&amp;BS$2,'Compr. Q. - Online Banking'!$C:$I,5,FALSE())), BQ105)),1,0)</f>
        <v>0</v>
      </c>
      <c r="BT105" s="60">
        <f>IF(ISNUMBER(SEARCH(IF($D105="Tabular",VLOOKUP($G105&amp;"-"&amp;BQ$3&amp;"-"&amp;BT$2,'Compr. Q. - Online Banking'!$C:$I,7,FALSE()),VLOOKUP($G105&amp;"-"&amp;BQ$3&amp;"-"&amp;BT$2,'Compr. Q. - Online Banking'!$C:$I,5,FALSE())), BQ105)),1,0)</f>
        <v>0</v>
      </c>
      <c r="BU105" s="60">
        <f>IF(ISNUMBER(SEARCH(IF($D105="Tabular",VLOOKUP($G105&amp;"-"&amp;BQ$3&amp;"-"&amp;BU$2,'Compr. Q. - Online Banking'!$C:$I,7,FALSE()),VLOOKUP($G105&amp;"-"&amp;BQ$3&amp;"-"&amp;BU$2,'Compr. Q. - Online Banking'!$C:$I,5,FALSE())), BQ105)),1,0)</f>
        <v>0</v>
      </c>
      <c r="BV105" s="60">
        <f>IF(ISNUMBER(SEARCH(IF($D105="Tabular",VLOOKUP($G105&amp;"-"&amp;BQ$3&amp;"-"&amp;BV$2,'Compr. Q. - Online Banking'!$C:$I,7,FALSE()),VLOOKUP($G105&amp;"-"&amp;BQ$3&amp;"-"&amp;BV$2,'Compr. Q. - Online Banking'!$C:$I,5,FALSE())), BQ105)),1,0)</f>
        <v>1</v>
      </c>
      <c r="BW105" s="60">
        <f t="shared" si="131"/>
        <v>1</v>
      </c>
      <c r="BX105" s="60">
        <f t="shared" si="132"/>
        <v>2</v>
      </c>
      <c r="BY105" s="60">
        <f>IF($D105="Tabular",VLOOKUP($G105&amp;"-"&amp;BQ$3&amp;"-"&amp;"1",'Compr. Q. - Online Banking'!$C:$K,9,FALSE()),VLOOKUP($G105&amp;"-"&amp;BQ$3&amp;"-"&amp;"1",'Compr. Q. - Online Banking'!$C:$K,8,FALSE()))</f>
        <v>4</v>
      </c>
      <c r="BZ105" s="60">
        <f t="shared" si="133"/>
        <v>0.5</v>
      </c>
      <c r="CA105" s="60">
        <f t="shared" si="134"/>
        <v>0.25</v>
      </c>
      <c r="CB105" s="60">
        <f t="shared" si="135"/>
        <v>0.33333333333333331</v>
      </c>
    </row>
    <row r="106" spans="1:80" ht="51" x14ac:dyDescent="0.2">
      <c r="A106" s="60" t="str">
        <f t="shared" si="102"/>
        <v>R_qIowXXuXIIQjEVX-P2</v>
      </c>
      <c r="B106" s="60" t="s">
        <v>1041</v>
      </c>
      <c r="C106" s="60" t="str">
        <f>VLOOKUP($B106,'raw data'!$A:$JI,268,FALSE())</f>
        <v>Tabular-G2</v>
      </c>
      <c r="D106" s="60" t="str">
        <f t="shared" si="103"/>
        <v>Tabular</v>
      </c>
      <c r="E106" s="60" t="str">
        <f t="shared" si="104"/>
        <v>G2</v>
      </c>
      <c r="F106" s="60" t="s">
        <v>536</v>
      </c>
      <c r="G106" s="60" t="str">
        <f t="shared" si="105"/>
        <v>G1</v>
      </c>
      <c r="H106" s="62">
        <f>VLOOKUP($B106&amp;"-"&amp;$F106,'dataset cleaned'!$A:$BK,H$2,FALSE())/60</f>
        <v>5.8347333333333333</v>
      </c>
      <c r="I106" s="61" t="str">
        <f>VLOOKUP($B106&amp;"-"&amp;$F106,'dataset cleaned'!$A:$BK,$H$2-2+I$2*3,FALSE())</f>
        <v>Minor</v>
      </c>
      <c r="J106" s="60"/>
      <c r="K106" s="60">
        <f>IF(ISNUMBER(SEARCH(IF($D106="Tabular",VLOOKUP($G106&amp;"-"&amp;I$3&amp;"-"&amp;K$2,'Compr. Q. - Online Banking'!$C:$I,7,FALSE()),VLOOKUP($G106&amp;"-"&amp;I$3&amp;"-"&amp;K$2,'Compr. Q. - Online Banking'!$C:$I,5,FALSE())), I106)),1,0)</f>
        <v>1</v>
      </c>
      <c r="L106" s="60">
        <f>IF(ISNUMBER(SEARCH(IF($D106="Tabular",VLOOKUP($G106&amp;"-"&amp;I$3&amp;"-"&amp;L$2,'Compr. Q. - Online Banking'!$C:$I,7,FALSE()),VLOOKUP($G106&amp;"-"&amp;I$3&amp;"-"&amp;L$2,'Compr. Q. - Online Banking'!$C:$I,5,FALSE())), I106)),1,0)</f>
        <v>0</v>
      </c>
      <c r="M106" s="60">
        <f>IF(ISNUMBER(SEARCH(IF($D106="Tabular",VLOOKUP($G106&amp;"-"&amp;I$3&amp;"-"&amp;M$2,'Compr. Q. - Online Banking'!$C:$I,7,FALSE()),VLOOKUP($G106&amp;"-"&amp;I$3&amp;"-"&amp;M$2,'Compr. Q. - Online Banking'!$C:$I,5,FALSE())), I106)),1,0)</f>
        <v>0</v>
      </c>
      <c r="N106" s="60">
        <f>IF(ISNUMBER(SEARCH(IF($D106="Tabular",VLOOKUP($G106&amp;"-"&amp;I$3&amp;"-"&amp;N$2,'Compr. Q. - Online Banking'!$C:$I,7,FALSE()),VLOOKUP($G106&amp;"-"&amp;I$3&amp;"-"&amp;N$2,'Compr. Q. - Online Banking'!$C:$I,5,FALSE())), I106)),1,0)</f>
        <v>0</v>
      </c>
      <c r="O106" s="60">
        <f t="shared" si="106"/>
        <v>1</v>
      </c>
      <c r="P106" s="60">
        <f t="shared" si="107"/>
        <v>1</v>
      </c>
      <c r="Q106" s="60">
        <f>IF($D106="Tabular",VLOOKUP($G106&amp;"-"&amp;I$3&amp;"-"&amp;"1",'Compr. Q. - Online Banking'!$C:$K,9,FALSE()),VLOOKUP($G106&amp;"-"&amp;I$3&amp;"-"&amp;"1",'Compr. Q. - Online Banking'!$C:$K,8,FALSE()))</f>
        <v>1</v>
      </c>
      <c r="R106" s="60">
        <f t="shared" si="108"/>
        <v>1</v>
      </c>
      <c r="S106" s="60">
        <f t="shared" si="109"/>
        <v>1</v>
      </c>
      <c r="T106" s="60">
        <f t="shared" si="110"/>
        <v>1</v>
      </c>
      <c r="U106" s="60" t="str">
        <f>VLOOKUP($B106&amp;"-"&amp;$F106,'dataset cleaned'!$A:$BK,$H$2-2+U$2*3,FALSE())</f>
        <v>Availability of service,Integrity of account data</v>
      </c>
      <c r="V106" s="60"/>
      <c r="W106" s="60">
        <f>IF(ISNUMBER(SEARCH(IF($D106="Tabular",VLOOKUP($G106&amp;"-"&amp;U$3&amp;"-"&amp;W$2,'Compr. Q. - Online Banking'!$C:$I,7,FALSE()),VLOOKUP($G106&amp;"-"&amp;U$3&amp;"-"&amp;W$2,'Compr. Q. - Online Banking'!$C:$I,5,FALSE())), U106)),1,0)</f>
        <v>1</v>
      </c>
      <c r="X106" s="60">
        <f>IF(ISNUMBER(SEARCH(IF($D106="Tabular",VLOOKUP($G106&amp;"-"&amp;U$3&amp;"-"&amp;X$2,'Compr. Q. - Online Banking'!$C:$I,7,FALSE()),VLOOKUP($G106&amp;"-"&amp;U$3&amp;"-"&amp;X$2,'Compr. Q. - Online Banking'!$C:$I,5,FALSE())), U106)),1,0)</f>
        <v>1</v>
      </c>
      <c r="Y106" s="60">
        <f>IF(ISNUMBER(SEARCH(IF($D106="Tabular",VLOOKUP($G106&amp;"-"&amp;U$3&amp;"-"&amp;Y$2,'Compr. Q. - Online Banking'!$C:$I,7,FALSE()),VLOOKUP($G106&amp;"-"&amp;U$3&amp;"-"&amp;Y$2,'Compr. Q. - Online Banking'!$C:$I,5,FALSE())), U106)),1,0)</f>
        <v>0</v>
      </c>
      <c r="Z106" s="60">
        <f>IF(ISNUMBER(SEARCH(IF($D106="Tabular",VLOOKUP($G106&amp;"-"&amp;U$3&amp;"-"&amp;Z$2,'Compr. Q. - Online Banking'!$C:$I,7,FALSE()),VLOOKUP($G106&amp;"-"&amp;U$3&amp;"-"&amp;Z$2,'Compr. Q. - Online Banking'!$C:$I,5,FALSE())), U106)),1,0)</f>
        <v>0</v>
      </c>
      <c r="AA106" s="60">
        <f t="shared" si="111"/>
        <v>2</v>
      </c>
      <c r="AB106" s="60">
        <f t="shared" si="112"/>
        <v>2</v>
      </c>
      <c r="AC106" s="60">
        <f>IF($D106="Tabular",VLOOKUP($G106&amp;"-"&amp;U$3&amp;"-"&amp;"1",'Compr. Q. - Online Banking'!$C:$K,9,FALSE()),VLOOKUP($G106&amp;"-"&amp;U$3&amp;"-"&amp;"1",'Compr. Q. - Online Banking'!$C:$K,8,FALSE()))</f>
        <v>2</v>
      </c>
      <c r="AD106" s="60">
        <f t="shared" si="113"/>
        <v>1</v>
      </c>
      <c r="AE106" s="60">
        <f t="shared" si="114"/>
        <v>1</v>
      </c>
      <c r="AF106" s="60">
        <f t="shared" si="115"/>
        <v>1</v>
      </c>
      <c r="AG106" s="61" t="str">
        <f>VLOOKUP($B106&amp;"-"&amp;$F106,'dataset cleaned'!$A:$BK,$H$2-2+AG$2*3,FALSE())</f>
        <v>Conduct regular searches for fake apps,Regularly inform customers about security best practices,Strengthen verification and validation procedures</v>
      </c>
      <c r="AH106" s="60" t="s">
        <v>1141</v>
      </c>
      <c r="AI106" s="60">
        <f>IF(ISNUMBER(SEARCH(IF($D106="Tabular",VLOOKUP($G106&amp;"-"&amp;AG$3&amp;"-"&amp;AI$2,'Compr. Q. - Online Banking'!$C:$I,7,FALSE()),VLOOKUP($G106&amp;"-"&amp;AG$3&amp;"-"&amp;AI$2,'Compr. Q. - Online Banking'!$C:$I,5,FALSE())), AG106)),1,0)</f>
        <v>1</v>
      </c>
      <c r="AJ106" s="60">
        <f>IF(ISNUMBER(SEARCH(IF($D106="Tabular",VLOOKUP($G106&amp;"-"&amp;AG$3&amp;"-"&amp;AJ$2,'Compr. Q. - Online Banking'!$C:$I,7,FALSE()),VLOOKUP($G106&amp;"-"&amp;AG$3&amp;"-"&amp;AJ$2,'Compr. Q. - Online Banking'!$C:$I,5,FALSE())), AG106)),1,0)</f>
        <v>0</v>
      </c>
      <c r="AK106" s="60">
        <f>IF(ISNUMBER(SEARCH(IF($D106="Tabular",VLOOKUP($G106&amp;"-"&amp;AG$3&amp;"-"&amp;AK$2,'Compr. Q. - Online Banking'!$C:$I,7,FALSE()),VLOOKUP($G106&amp;"-"&amp;AG$3&amp;"-"&amp;AK$2,'Compr. Q. - Online Banking'!$C:$I,5,FALSE())), AG106)),1,0)</f>
        <v>1</v>
      </c>
      <c r="AL106" s="60">
        <f>IF(ISNUMBER(SEARCH(IF($D106="Tabular",VLOOKUP($G106&amp;"-"&amp;AG$3&amp;"-"&amp;AL$2,'Compr. Q. - Online Banking'!$C:$I,7,FALSE()),VLOOKUP($G106&amp;"-"&amp;AG$3&amp;"-"&amp;AL$2,'Compr. Q. - Online Banking'!$C:$I,5,FALSE())), AG106)),1,0)</f>
        <v>0</v>
      </c>
      <c r="AM106" s="60">
        <f t="shared" si="116"/>
        <v>2</v>
      </c>
      <c r="AN106" s="60">
        <f t="shared" si="117"/>
        <v>3</v>
      </c>
      <c r="AO106" s="60">
        <f>IF($D106="Tabular",VLOOKUP($G106&amp;"-"&amp;AG$3&amp;"-"&amp;"1",'Compr. Q. - Online Banking'!$C:$K,9,FALSE()),VLOOKUP($G106&amp;"-"&amp;AG$3&amp;"-"&amp;"1",'Compr. Q. - Online Banking'!$C:$K,8,FALSE()))</f>
        <v>3</v>
      </c>
      <c r="AP106" s="60">
        <f t="shared" si="118"/>
        <v>0.66666666666666663</v>
      </c>
      <c r="AQ106" s="60">
        <f t="shared" si="119"/>
        <v>0.66666666666666663</v>
      </c>
      <c r="AR106" s="60">
        <f t="shared" si="120"/>
        <v>0.66666666666666663</v>
      </c>
      <c r="AS106" s="61" t="str">
        <f>VLOOKUP($B106&amp;"-"&amp;$F106,'dataset cleaned'!$A:$BK,$H$2-2+AS$2*3,FALSE())</f>
        <v>Likely</v>
      </c>
      <c r="AT106" s="60" t="s">
        <v>1142</v>
      </c>
      <c r="AU106" s="60">
        <f>IF(ISNUMBER(SEARCH(IF($D106="Tabular",VLOOKUP($G106&amp;"-"&amp;AS$3&amp;"-"&amp;AU$2,'Compr. Q. - Online Banking'!$C:$I,7,FALSE()),VLOOKUP($G106&amp;"-"&amp;AS$3&amp;"-"&amp;AU$2,'Compr. Q. - Online Banking'!$C:$I,5,FALSE())), AS106)),1,0)</f>
        <v>0</v>
      </c>
      <c r="AV106" s="60">
        <f>IF(ISNUMBER(SEARCH(IF($D106="Tabular",VLOOKUP($G106&amp;"-"&amp;AS$3&amp;"-"&amp;AV$2,'Compr. Q. - Online Banking'!$C:$I,7,FALSE()),VLOOKUP($G106&amp;"-"&amp;AS$3&amp;"-"&amp;AV$2,'Compr. Q. - Online Banking'!$C:$I,5,FALSE())), AS106)),1,0)</f>
        <v>0</v>
      </c>
      <c r="AW106" s="60">
        <f>IF(ISNUMBER(SEARCH(IF($D106="Tabular",VLOOKUP($G106&amp;"-"&amp;AS$3&amp;"-"&amp;AW$2,'Compr. Q. - Online Banking'!$C:$I,7,FALSE()),VLOOKUP($G106&amp;"-"&amp;AS$3&amp;"-"&amp;AW$2,'Compr. Q. - Online Banking'!$C:$I,5,FALSE())), AS106)),1,0)</f>
        <v>0</v>
      </c>
      <c r="AX106" s="60">
        <f>IF(ISNUMBER(SEARCH(IF($D106="Tabular",VLOOKUP($G106&amp;"-"&amp;AS$3&amp;"-"&amp;AX$2,'Compr. Q. - Online Banking'!$C:$I,7,FALSE()),VLOOKUP($G106&amp;"-"&amp;AS$3&amp;"-"&amp;AX$2,'Compr. Q. - Online Banking'!$C:$I,5,FALSE())), AS106)),1,0)</f>
        <v>0</v>
      </c>
      <c r="AY106" s="60">
        <f t="shared" si="121"/>
        <v>0</v>
      </c>
      <c r="AZ106" s="60">
        <f t="shared" si="122"/>
        <v>1</v>
      </c>
      <c r="BA106" s="60">
        <f>IF($D106="Tabular",VLOOKUP($G106&amp;"-"&amp;AS$3&amp;"-"&amp;"1",'Compr. Q. - Online Banking'!$C:$K,9,FALSE()),VLOOKUP($G106&amp;"-"&amp;AS$3&amp;"-"&amp;"1",'Compr. Q. - Online Banking'!$C:$K,8,FALSE()))</f>
        <v>1</v>
      </c>
      <c r="BB106" s="60">
        <f t="shared" si="123"/>
        <v>0</v>
      </c>
      <c r="BC106" s="60">
        <f t="shared" si="124"/>
        <v>0</v>
      </c>
      <c r="BD106" s="60">
        <f t="shared" si="125"/>
        <v>0</v>
      </c>
      <c r="BE106" s="61" t="str">
        <f>VLOOKUP($B106&amp;"-"&amp;$F106,'dataset cleaned'!$A:$BK,$H$2-2+BE$2*3,FALSE())</f>
        <v>Customer's browser infected by Trojan and this leads to alteration of transaction data</v>
      </c>
      <c r="BF106" s="61" t="s">
        <v>1139</v>
      </c>
      <c r="BG106" s="60">
        <f>IF(ISNUMBER(SEARCH(IF($D106="Tabular",VLOOKUP($G106&amp;"-"&amp;BE$3&amp;"-"&amp;BG$2,'Compr. Q. - Online Banking'!$C:$I,7,FALSE()),VLOOKUP($G106&amp;"-"&amp;BE$3&amp;"-"&amp;BG$2,'Compr. Q. - Online Banking'!$C:$I,5,FALSE())), BE106)),1,0)</f>
        <v>0</v>
      </c>
      <c r="BH106" s="60">
        <f>IF(ISNUMBER(SEARCH(IF($D106="Tabular",VLOOKUP($G106&amp;"-"&amp;BE$3&amp;"-"&amp;BH$2,'Compr. Q. - Online Banking'!$C:$I,7,FALSE()),VLOOKUP($G106&amp;"-"&amp;BE$3&amp;"-"&amp;BH$2,'Compr. Q. - Online Banking'!$C:$I,5,FALSE())), BE106)),1,0)</f>
        <v>0</v>
      </c>
      <c r="BI106" s="60">
        <f>IF(ISNUMBER(SEARCH(IF($D106="Tabular",VLOOKUP($G106&amp;"-"&amp;BE$3&amp;"-"&amp;BI$2,'Compr. Q. - Online Banking'!$C:$I,7,FALSE()),VLOOKUP($G106&amp;"-"&amp;BE$3&amp;"-"&amp;BI$2,'Compr. Q. - Online Banking'!$C:$I,5,FALSE())), BE106)),1,0)</f>
        <v>0</v>
      </c>
      <c r="BJ106" s="60">
        <f>IF(ISNUMBER(SEARCH(IF($D106="Tabular",VLOOKUP($G106&amp;"-"&amp;BE$3&amp;"-"&amp;BJ$2,'Compr. Q. - Online Banking'!$C:$I,7,FALSE()),VLOOKUP($G106&amp;"-"&amp;BE$3&amp;"-"&amp;BJ$2,'Compr. Q. - Online Banking'!$C:$I,5,FALSE())), BE106)),1,0)</f>
        <v>0</v>
      </c>
      <c r="BK106" s="60">
        <f t="shared" si="126"/>
        <v>0</v>
      </c>
      <c r="BL106" s="60">
        <f t="shared" si="127"/>
        <v>1</v>
      </c>
      <c r="BM106" s="60">
        <f>IF($D106="Tabular",VLOOKUP($G106&amp;"-"&amp;BE$3&amp;"-"&amp;"1",'Compr. Q. - Online Banking'!$C:$K,9,FALSE()),VLOOKUP($G106&amp;"-"&amp;BE$3&amp;"-"&amp;"1",'Compr. Q. - Online Banking'!$C:$K,8,FALSE()))</f>
        <v>2</v>
      </c>
      <c r="BN106" s="60">
        <f t="shared" si="128"/>
        <v>0</v>
      </c>
      <c r="BO106" s="60">
        <f t="shared" si="129"/>
        <v>0</v>
      </c>
      <c r="BP106" s="60">
        <f t="shared" si="130"/>
        <v>0</v>
      </c>
      <c r="BQ106" s="61" t="str">
        <f>VLOOKUP($B106&amp;"-"&amp;$F106,'dataset cleaned'!$A:$BK,$H$2-2+BQ$2*3,FALSE())</f>
        <v>Likely</v>
      </c>
      <c r="BR106" s="60" t="s">
        <v>1142</v>
      </c>
      <c r="BS106" s="60">
        <f>IF(ISNUMBER(SEARCH(IF($D106="Tabular",VLOOKUP($G106&amp;"-"&amp;BQ$3&amp;"-"&amp;BS$2,'Compr. Q. - Online Banking'!$C:$I,7,FALSE()),VLOOKUP($G106&amp;"-"&amp;BQ$3&amp;"-"&amp;BS$2,'Compr. Q. - Online Banking'!$C:$I,5,FALSE())), BQ106)),1,0)</f>
        <v>0</v>
      </c>
      <c r="BT106" s="60">
        <f>IF(ISNUMBER(SEARCH(IF($D106="Tabular",VLOOKUP($G106&amp;"-"&amp;BQ$3&amp;"-"&amp;BT$2,'Compr. Q. - Online Banking'!$C:$I,7,FALSE()),VLOOKUP($G106&amp;"-"&amp;BQ$3&amp;"-"&amp;BT$2,'Compr. Q. - Online Banking'!$C:$I,5,FALSE())), BQ106)),1,0)</f>
        <v>0</v>
      </c>
      <c r="BU106" s="60">
        <f>IF(ISNUMBER(SEARCH(IF($D106="Tabular",VLOOKUP($G106&amp;"-"&amp;BQ$3&amp;"-"&amp;BU$2,'Compr. Q. - Online Banking'!$C:$I,7,FALSE()),VLOOKUP($G106&amp;"-"&amp;BQ$3&amp;"-"&amp;BU$2,'Compr. Q. - Online Banking'!$C:$I,5,FALSE())), BQ106)),1,0)</f>
        <v>0</v>
      </c>
      <c r="BV106" s="60">
        <f>IF(ISNUMBER(SEARCH(IF($D106="Tabular",VLOOKUP($G106&amp;"-"&amp;BQ$3&amp;"-"&amp;BV$2,'Compr. Q. - Online Banking'!$C:$I,7,FALSE()),VLOOKUP($G106&amp;"-"&amp;BQ$3&amp;"-"&amp;BV$2,'Compr. Q. - Online Banking'!$C:$I,5,FALSE())), BQ106)),1,0)</f>
        <v>0</v>
      </c>
      <c r="BW106" s="60">
        <f t="shared" si="131"/>
        <v>0</v>
      </c>
      <c r="BX106" s="60">
        <f t="shared" si="132"/>
        <v>1</v>
      </c>
      <c r="BY106" s="60">
        <f>IF($D106="Tabular",VLOOKUP($G106&amp;"-"&amp;BQ$3&amp;"-"&amp;"1",'Compr. Q. - Online Banking'!$C:$K,9,FALSE()),VLOOKUP($G106&amp;"-"&amp;BQ$3&amp;"-"&amp;"1",'Compr. Q. - Online Banking'!$C:$K,8,FALSE()))</f>
        <v>1</v>
      </c>
      <c r="BZ106" s="60">
        <f t="shared" si="133"/>
        <v>0</v>
      </c>
      <c r="CA106" s="60">
        <f t="shared" si="134"/>
        <v>0</v>
      </c>
      <c r="CB106" s="60">
        <f t="shared" si="135"/>
        <v>0</v>
      </c>
    </row>
    <row r="107" spans="1:80" ht="85" x14ac:dyDescent="0.2">
      <c r="A107" s="60" t="str">
        <f t="shared" si="102"/>
        <v>R_2PheScU0AXH1V2M-P1</v>
      </c>
      <c r="B107" s="60" t="s">
        <v>704</v>
      </c>
      <c r="C107" s="60" t="str">
        <f>VLOOKUP($B107,'raw data'!$A:$JI,268,FALSE())</f>
        <v>CORAS-G2</v>
      </c>
      <c r="D107" s="60" t="str">
        <f t="shared" si="103"/>
        <v>CORAS</v>
      </c>
      <c r="E107" s="60" t="str">
        <f t="shared" si="104"/>
        <v>G2</v>
      </c>
      <c r="F107" s="60" t="s">
        <v>534</v>
      </c>
      <c r="G107" s="60" t="str">
        <f t="shared" si="105"/>
        <v>G2</v>
      </c>
      <c r="H107" s="62">
        <f>VLOOKUP($B107&amp;"-"&amp;$F107,'dataset cleaned'!$A:$BK,H$2,FALSE())/60</f>
        <v>11.885233333333334</v>
      </c>
      <c r="I107" s="61" t="str">
        <f>VLOOKUP($B107&amp;"-"&amp;$F107,'dataset cleaned'!$A:$BK,$H$2-2+I$2*3,FALSE())</f>
        <v>Lack of mechanisms for authentication of app,Weak malware protection</v>
      </c>
      <c r="J107" s="60"/>
      <c r="K107" s="60">
        <f>IF(ISNUMBER(SEARCH(IF($D107="Tabular",VLOOKUP($G107&amp;"-"&amp;I$3&amp;"-"&amp;K$2,'Compr. Q. - Online Banking'!$C:$I,7,FALSE()),VLOOKUP($G107&amp;"-"&amp;I$3&amp;"-"&amp;K$2,'Compr. Q. - Online Banking'!$C:$I,5,FALSE())), I107)),1,0)</f>
        <v>1</v>
      </c>
      <c r="L107" s="60">
        <f>IF(ISNUMBER(SEARCH(IF($D107="Tabular",VLOOKUP($G107&amp;"-"&amp;I$3&amp;"-"&amp;L$2,'Compr. Q. - Online Banking'!$C:$I,7,FALSE()),VLOOKUP($G107&amp;"-"&amp;I$3&amp;"-"&amp;L$2,'Compr. Q. - Online Banking'!$C:$I,5,FALSE())), I107)),1,0)</f>
        <v>1</v>
      </c>
      <c r="M107" s="60">
        <f>IF(ISNUMBER(SEARCH(IF($D107="Tabular",VLOOKUP($G107&amp;"-"&amp;I$3&amp;"-"&amp;M$2,'Compr. Q. - Online Banking'!$C:$I,7,FALSE()),VLOOKUP($G107&amp;"-"&amp;I$3&amp;"-"&amp;M$2,'Compr. Q. - Online Banking'!$C:$I,5,FALSE())), I107)),1,0)</f>
        <v>0</v>
      </c>
      <c r="N107" s="60">
        <f>IF(ISNUMBER(SEARCH(IF($D107="Tabular",VLOOKUP($G107&amp;"-"&amp;I$3&amp;"-"&amp;N$2,'Compr. Q. - Online Banking'!$C:$I,7,FALSE()),VLOOKUP($G107&amp;"-"&amp;I$3&amp;"-"&amp;N$2,'Compr. Q. - Online Banking'!$C:$I,5,FALSE())), I107)),1,0)</f>
        <v>0</v>
      </c>
      <c r="O107" s="60">
        <f t="shared" si="106"/>
        <v>2</v>
      </c>
      <c r="P107" s="60">
        <f t="shared" si="107"/>
        <v>2</v>
      </c>
      <c r="Q107" s="60">
        <f>IF($D107="Tabular",VLOOKUP($G107&amp;"-"&amp;I$3&amp;"-"&amp;"1",'Compr. Q. - Online Banking'!$C:$K,9,FALSE()),VLOOKUP($G107&amp;"-"&amp;I$3&amp;"-"&amp;"1",'Compr. Q. - Online Banking'!$C:$K,8,FALSE()))</f>
        <v>2</v>
      </c>
      <c r="R107" s="60">
        <f t="shared" si="108"/>
        <v>1</v>
      </c>
      <c r="S107" s="60">
        <f t="shared" si="109"/>
        <v>1</v>
      </c>
      <c r="T107" s="60">
        <f t="shared" si="110"/>
        <v>1</v>
      </c>
      <c r="U107" s="61" t="str">
        <f>VLOOKUP($B107&amp;"-"&amp;$F107,'dataset cleaned'!$A:$BK,$H$2-2+U$2*3,FALSE())</f>
        <v>Confidentiality of customer data,User authenticity</v>
      </c>
      <c r="V107" s="60" t="s">
        <v>1133</v>
      </c>
      <c r="W107" s="60">
        <f>IF(ISNUMBER(SEARCH(IF($D107="Tabular",VLOOKUP($G107&amp;"-"&amp;U$3&amp;"-"&amp;W$2,'Compr. Q. - Online Banking'!$C:$I,7,FALSE()),VLOOKUP($G107&amp;"-"&amp;U$3&amp;"-"&amp;W$2,'Compr. Q. - Online Banking'!$C:$I,5,FALSE())), U107)),1,0)</f>
        <v>0</v>
      </c>
      <c r="X107" s="60">
        <f>IF(ISNUMBER(SEARCH(IF($D107="Tabular",VLOOKUP($G107&amp;"-"&amp;U$3&amp;"-"&amp;X$2,'Compr. Q. - Online Banking'!$C:$I,7,FALSE()),VLOOKUP($G107&amp;"-"&amp;U$3&amp;"-"&amp;X$2,'Compr. Q. - Online Banking'!$C:$I,5,FALSE())), U107)),1,0)</f>
        <v>0</v>
      </c>
      <c r="Y107" s="60">
        <f>IF(ISNUMBER(SEARCH(IF($D107="Tabular",VLOOKUP($G107&amp;"-"&amp;U$3&amp;"-"&amp;Y$2,'Compr. Q. - Online Banking'!$C:$I,7,FALSE()),VLOOKUP($G107&amp;"-"&amp;U$3&amp;"-"&amp;Y$2,'Compr. Q. - Online Banking'!$C:$I,5,FALSE())), U107)),1,0)</f>
        <v>0</v>
      </c>
      <c r="Z107" s="60">
        <f>IF(ISNUMBER(SEARCH(IF($D107="Tabular",VLOOKUP($G107&amp;"-"&amp;U$3&amp;"-"&amp;Z$2,'Compr. Q. - Online Banking'!$C:$I,7,FALSE()),VLOOKUP($G107&amp;"-"&amp;U$3&amp;"-"&amp;Z$2,'Compr. Q. - Online Banking'!$C:$I,5,FALSE())), U107)),1,0)</f>
        <v>0</v>
      </c>
      <c r="AA107" s="60">
        <f t="shared" si="111"/>
        <v>0</v>
      </c>
      <c r="AB107" s="60">
        <f t="shared" si="112"/>
        <v>2</v>
      </c>
      <c r="AC107" s="60">
        <f>IF($D107="Tabular",VLOOKUP($G107&amp;"-"&amp;U$3&amp;"-"&amp;"1",'Compr. Q. - Online Banking'!$C:$K,9,FALSE()),VLOOKUP($G107&amp;"-"&amp;U$3&amp;"-"&amp;"1",'Compr. Q. - Online Banking'!$C:$K,8,FALSE()))</f>
        <v>3</v>
      </c>
      <c r="AD107" s="60">
        <f t="shared" si="113"/>
        <v>0</v>
      </c>
      <c r="AE107" s="60">
        <f t="shared" si="114"/>
        <v>0</v>
      </c>
      <c r="AF107" s="60">
        <f t="shared" si="115"/>
        <v>0</v>
      </c>
      <c r="AG107" s="61" t="str">
        <f>VLOOKUP($B107&amp;"-"&amp;$F107,'dataset cleaned'!$A:$BK,$H$2-2+AG$2*3,FALSE())</f>
        <v>Fake banking app offered on application store,Keylogger installed on computer,Sniffing of customer credentials,Spear-phishing attack on customers</v>
      </c>
      <c r="AH107" s="60"/>
      <c r="AI107" s="60">
        <f>IF(ISNUMBER(SEARCH(IF($D107="Tabular",VLOOKUP($G107&amp;"-"&amp;AG$3&amp;"-"&amp;AI$2,'Compr. Q. - Online Banking'!$C:$I,7,FALSE()),VLOOKUP($G107&amp;"-"&amp;AG$3&amp;"-"&amp;AI$2,'Compr. Q. - Online Banking'!$C:$I,5,FALSE())), AG107)),1,0)</f>
        <v>1</v>
      </c>
      <c r="AJ107" s="60">
        <f>IF(ISNUMBER(SEARCH(IF($D107="Tabular",VLOOKUP($G107&amp;"-"&amp;AG$3&amp;"-"&amp;AJ$2,'Compr. Q. - Online Banking'!$C:$I,7,FALSE()),VLOOKUP($G107&amp;"-"&amp;AG$3&amp;"-"&amp;AJ$2,'Compr. Q. - Online Banking'!$C:$I,5,FALSE())), AG107)),1,0)</f>
        <v>1</v>
      </c>
      <c r="AK107" s="60">
        <f>IF(ISNUMBER(SEARCH(IF($D107="Tabular",VLOOKUP($G107&amp;"-"&amp;AG$3&amp;"-"&amp;AK$2,'Compr. Q. - Online Banking'!$C:$I,7,FALSE()),VLOOKUP($G107&amp;"-"&amp;AG$3&amp;"-"&amp;AK$2,'Compr. Q. - Online Banking'!$C:$I,5,FALSE())), AG107)),1,0)</f>
        <v>1</v>
      </c>
      <c r="AL107" s="60">
        <f>IF(ISNUMBER(SEARCH(IF($D107="Tabular",VLOOKUP($G107&amp;"-"&amp;AG$3&amp;"-"&amp;AL$2,'Compr. Q. - Online Banking'!$C:$I,7,FALSE()),VLOOKUP($G107&amp;"-"&amp;AG$3&amp;"-"&amp;AL$2,'Compr. Q. - Online Banking'!$C:$I,5,FALSE())), AG107)),1,0)</f>
        <v>1</v>
      </c>
      <c r="AM107" s="60">
        <f t="shared" si="116"/>
        <v>4</v>
      </c>
      <c r="AN107" s="60">
        <f t="shared" si="117"/>
        <v>4</v>
      </c>
      <c r="AO107" s="60">
        <f>IF($D107="Tabular",VLOOKUP($G107&amp;"-"&amp;AG$3&amp;"-"&amp;"1",'Compr. Q. - Online Banking'!$C:$K,9,FALSE()),VLOOKUP($G107&amp;"-"&amp;AG$3&amp;"-"&amp;"1",'Compr. Q. - Online Banking'!$C:$K,8,FALSE()))</f>
        <v>4</v>
      </c>
      <c r="AP107" s="60">
        <f t="shared" si="118"/>
        <v>1</v>
      </c>
      <c r="AQ107" s="60">
        <f t="shared" si="119"/>
        <v>1</v>
      </c>
      <c r="AR107" s="60">
        <f t="shared" si="120"/>
        <v>1</v>
      </c>
      <c r="AS107" s="61" t="str">
        <f>VLOOKUP($B107&amp;"-"&amp;$F107,'dataset cleaned'!$A:$BK,$H$2-2+AS$2*3,FALSE())</f>
        <v>Customer's browser infected by Trojan,Fake banking app offered on application store,Hacker alters transaction data,Keylogger installed on computer,Sniffing of customer credentials,Spear-phishing attack on customers</v>
      </c>
      <c r="AT107" s="60" t="s">
        <v>1129</v>
      </c>
      <c r="AU107" s="60">
        <f>IF(ISNUMBER(SEARCH(IF($D107="Tabular",VLOOKUP($G107&amp;"-"&amp;AS$3&amp;"-"&amp;AU$2,'Compr. Q. - Online Banking'!$C:$I,7,FALSE()),VLOOKUP($G107&amp;"-"&amp;AS$3&amp;"-"&amp;AU$2,'Compr. Q. - Online Banking'!$C:$I,5,FALSE())), AS107)),1,0)</f>
        <v>1</v>
      </c>
      <c r="AV107" s="60">
        <f>IF(ISNUMBER(SEARCH(IF($D107="Tabular",VLOOKUP($G107&amp;"-"&amp;AS$3&amp;"-"&amp;AV$2,'Compr. Q. - Online Banking'!$C:$I,7,FALSE()),VLOOKUP($G107&amp;"-"&amp;AS$3&amp;"-"&amp;AV$2,'Compr. Q. - Online Banking'!$C:$I,5,FALSE())), AS107)),1,0)</f>
        <v>0</v>
      </c>
      <c r="AW107" s="60">
        <f>IF(ISNUMBER(SEARCH(IF($D107="Tabular",VLOOKUP($G107&amp;"-"&amp;AS$3&amp;"-"&amp;AW$2,'Compr. Q. - Online Banking'!$C:$I,7,FALSE()),VLOOKUP($G107&amp;"-"&amp;AS$3&amp;"-"&amp;AW$2,'Compr. Q. - Online Banking'!$C:$I,5,FALSE())), AS107)),1,0)</f>
        <v>0</v>
      </c>
      <c r="AX107" s="60">
        <f>IF(ISNUMBER(SEARCH(IF($D107="Tabular",VLOOKUP($G107&amp;"-"&amp;AS$3&amp;"-"&amp;AX$2,'Compr. Q. - Online Banking'!$C:$I,7,FALSE()),VLOOKUP($G107&amp;"-"&amp;AS$3&amp;"-"&amp;AX$2,'Compr. Q. - Online Banking'!$C:$I,5,FALSE())), AS107)),1,0)</f>
        <v>0</v>
      </c>
      <c r="AY107" s="60">
        <f t="shared" si="121"/>
        <v>1</v>
      </c>
      <c r="AZ107" s="60">
        <f t="shared" si="122"/>
        <v>6</v>
      </c>
      <c r="BA107" s="60">
        <f>IF($D107="Tabular",VLOOKUP($G107&amp;"-"&amp;AS$3&amp;"-"&amp;"1",'Compr. Q. - Online Banking'!$C:$K,9,FALSE()),VLOOKUP($G107&amp;"-"&amp;AS$3&amp;"-"&amp;"1",'Compr. Q. - Online Banking'!$C:$K,8,FALSE()))</f>
        <v>2</v>
      </c>
      <c r="BB107" s="60">
        <f t="shared" si="123"/>
        <v>0.16666666666666666</v>
      </c>
      <c r="BC107" s="60">
        <f t="shared" si="124"/>
        <v>0.5</v>
      </c>
      <c r="BD107" s="60">
        <f t="shared" si="125"/>
        <v>0.25</v>
      </c>
      <c r="BE107" s="60" t="str">
        <f>VLOOKUP($B107&amp;"-"&amp;$F107,'dataset cleaned'!$A:$BK,$H$2-2+BE$2*3,FALSE())</f>
        <v>Severe</v>
      </c>
      <c r="BF107" s="60" t="s">
        <v>1130</v>
      </c>
      <c r="BG107" s="60">
        <f>IF(ISNUMBER(SEARCH(IF($D107="Tabular",VLOOKUP($G107&amp;"-"&amp;BE$3&amp;"-"&amp;BG$2,'Compr. Q. - Online Banking'!$C:$I,7,FALSE()),VLOOKUP($G107&amp;"-"&amp;BE$3&amp;"-"&amp;BG$2,'Compr. Q. - Online Banking'!$C:$I,5,FALSE())), BE107)),1,0)</f>
        <v>0</v>
      </c>
      <c r="BH107" s="60">
        <f>IF(ISNUMBER(SEARCH(IF($D107="Tabular",VLOOKUP($G107&amp;"-"&amp;BE$3&amp;"-"&amp;BH$2,'Compr. Q. - Online Banking'!$C:$I,7,FALSE()),VLOOKUP($G107&amp;"-"&amp;BE$3&amp;"-"&amp;BH$2,'Compr. Q. - Online Banking'!$C:$I,5,FALSE())), BE107)),1,0)</f>
        <v>0</v>
      </c>
      <c r="BI107" s="60">
        <f>IF(ISNUMBER(SEARCH(IF($D107="Tabular",VLOOKUP($G107&amp;"-"&amp;BE$3&amp;"-"&amp;BI$2,'Compr. Q. - Online Banking'!$C:$I,7,FALSE()),VLOOKUP($G107&amp;"-"&amp;BE$3&amp;"-"&amp;BI$2,'Compr. Q. - Online Banking'!$C:$I,5,FALSE())), BE107)),1,0)</f>
        <v>0</v>
      </c>
      <c r="BJ107" s="60">
        <f>IF(ISNUMBER(SEARCH(IF($D107="Tabular",VLOOKUP($G107&amp;"-"&amp;BE$3&amp;"-"&amp;BJ$2,'Compr. Q. - Online Banking'!$C:$I,7,FALSE()),VLOOKUP($G107&amp;"-"&amp;BE$3&amp;"-"&amp;BJ$2,'Compr. Q. - Online Banking'!$C:$I,5,FALSE())), BE107)),1,0)</f>
        <v>0</v>
      </c>
      <c r="BK107" s="60">
        <f t="shared" si="126"/>
        <v>0</v>
      </c>
      <c r="BL107" s="60">
        <f t="shared" si="127"/>
        <v>1</v>
      </c>
      <c r="BM107" s="60">
        <f>IF($D107="Tabular",VLOOKUP($G107&amp;"-"&amp;BE$3&amp;"-"&amp;"1",'Compr. Q. - Online Banking'!$C:$K,9,FALSE()),VLOOKUP($G107&amp;"-"&amp;BE$3&amp;"-"&amp;"1",'Compr. Q. - Online Banking'!$C:$K,8,FALSE()))</f>
        <v>1</v>
      </c>
      <c r="BN107" s="60">
        <f t="shared" si="128"/>
        <v>0</v>
      </c>
      <c r="BO107" s="60">
        <f t="shared" si="129"/>
        <v>0</v>
      </c>
      <c r="BP107" s="60">
        <f t="shared" si="130"/>
        <v>0</v>
      </c>
      <c r="BQ107" s="61" t="str">
        <f>VLOOKUP($B107&amp;"-"&amp;$F107,'dataset cleaned'!$A:$BK,$H$2-2+BQ$2*3,FALSE())</f>
        <v>Immature technology,Insufficient resilience,Poor security awareness,Use of web application,Weak malware protection</v>
      </c>
      <c r="BR107" s="60" t="s">
        <v>1147</v>
      </c>
      <c r="BS107" s="60">
        <f>IF(ISNUMBER(SEARCH(IF($D107="Tabular",VLOOKUP($G107&amp;"-"&amp;BQ$3&amp;"-"&amp;BS$2,'Compr. Q. - Online Banking'!$C:$I,7,FALSE()),VLOOKUP($G107&amp;"-"&amp;BQ$3&amp;"-"&amp;BS$2,'Compr. Q. - Online Banking'!$C:$I,5,FALSE())), BQ107)),1,0)</f>
        <v>1</v>
      </c>
      <c r="BT107" s="60">
        <f>IF(ISNUMBER(SEARCH(IF($D107="Tabular",VLOOKUP($G107&amp;"-"&amp;BQ$3&amp;"-"&amp;BT$2,'Compr. Q. - Online Banking'!$C:$I,7,FALSE()),VLOOKUP($G107&amp;"-"&amp;BQ$3&amp;"-"&amp;BT$2,'Compr. Q. - Online Banking'!$C:$I,5,FALSE())), BQ107)),1,0)</f>
        <v>1</v>
      </c>
      <c r="BU107" s="60">
        <f>IF(ISNUMBER(SEARCH(IF($D107="Tabular",VLOOKUP($G107&amp;"-"&amp;BQ$3&amp;"-"&amp;BU$2,'Compr. Q. - Online Banking'!$C:$I,7,FALSE()),VLOOKUP($G107&amp;"-"&amp;BQ$3&amp;"-"&amp;BU$2,'Compr. Q. - Online Banking'!$C:$I,5,FALSE())), BQ107)),1,0)</f>
        <v>1</v>
      </c>
      <c r="BV107" s="60">
        <f>IF(ISNUMBER(SEARCH(IF($D107="Tabular",VLOOKUP($G107&amp;"-"&amp;BQ$3&amp;"-"&amp;BV$2,'Compr. Q. - Online Banking'!$C:$I,7,FALSE()),VLOOKUP($G107&amp;"-"&amp;BQ$3&amp;"-"&amp;BV$2,'Compr. Q. - Online Banking'!$C:$I,5,FALSE())), BQ107)),1,0)</f>
        <v>1</v>
      </c>
      <c r="BW107" s="60">
        <f t="shared" si="131"/>
        <v>4</v>
      </c>
      <c r="BX107" s="60">
        <f t="shared" si="132"/>
        <v>5</v>
      </c>
      <c r="BY107" s="60">
        <f>IF($D107="Tabular",VLOOKUP($G107&amp;"-"&amp;BQ$3&amp;"-"&amp;"1",'Compr. Q. - Online Banking'!$C:$K,9,FALSE()),VLOOKUP($G107&amp;"-"&amp;BQ$3&amp;"-"&amp;"1",'Compr. Q. - Online Banking'!$C:$K,8,FALSE()))</f>
        <v>4</v>
      </c>
      <c r="BZ107" s="60">
        <f t="shared" si="133"/>
        <v>0.8</v>
      </c>
      <c r="CA107" s="60">
        <f t="shared" si="134"/>
        <v>1</v>
      </c>
      <c r="CB107" s="60">
        <f t="shared" si="135"/>
        <v>0.88888888888888895</v>
      </c>
    </row>
    <row r="108" spans="1:80" ht="85" x14ac:dyDescent="0.2">
      <c r="A108" s="60" t="str">
        <f t="shared" si="102"/>
        <v>R_23IXHF9fPN6Ik3D-P1</v>
      </c>
      <c r="B108" s="60" t="s">
        <v>815</v>
      </c>
      <c r="C108" s="60" t="str">
        <f>VLOOKUP($B108,'raw data'!$A:$JI,268,FALSE())</f>
        <v>Tabular-G2</v>
      </c>
      <c r="D108" s="60" t="str">
        <f t="shared" si="103"/>
        <v>Tabular</v>
      </c>
      <c r="E108" s="60" t="str">
        <f t="shared" si="104"/>
        <v>G2</v>
      </c>
      <c r="F108" s="60" t="s">
        <v>534</v>
      </c>
      <c r="G108" s="60" t="str">
        <f t="shared" si="105"/>
        <v>G2</v>
      </c>
      <c r="H108" s="62">
        <f>VLOOKUP($B108&amp;"-"&amp;$F108,'dataset cleaned'!$A:$BK,H$2,FALSE())/60</f>
        <v>16.028500000000001</v>
      </c>
      <c r="I108" s="61" t="str">
        <f>VLOOKUP($B108&amp;"-"&amp;$F108,'dataset cleaned'!$A:$BK,$H$2-2+I$2*3,FALSE())</f>
        <v>Lack of mechanisms for authentication of app,Weak malware protection</v>
      </c>
      <c r="J108" s="60"/>
      <c r="K108" s="60">
        <f>IF(ISNUMBER(SEARCH(IF($D108="Tabular",VLOOKUP($G108&amp;"-"&amp;I$3&amp;"-"&amp;K$2,'Compr. Q. - Online Banking'!$C:$I,7,FALSE()),VLOOKUP($G108&amp;"-"&amp;I$3&amp;"-"&amp;K$2,'Compr. Q. - Online Banking'!$C:$I,5,FALSE())), I108)),1,0)</f>
        <v>1</v>
      </c>
      <c r="L108" s="60">
        <f>IF(ISNUMBER(SEARCH(IF($D108="Tabular",VLOOKUP($G108&amp;"-"&amp;I$3&amp;"-"&amp;L$2,'Compr. Q. - Online Banking'!$C:$I,7,FALSE()),VLOOKUP($G108&amp;"-"&amp;I$3&amp;"-"&amp;L$2,'Compr. Q. - Online Banking'!$C:$I,5,FALSE())), I108)),1,0)</f>
        <v>1</v>
      </c>
      <c r="M108" s="60">
        <f>IF(ISNUMBER(SEARCH(IF($D108="Tabular",VLOOKUP($G108&amp;"-"&amp;I$3&amp;"-"&amp;M$2,'Compr. Q. - Online Banking'!$C:$I,7,FALSE()),VLOOKUP($G108&amp;"-"&amp;I$3&amp;"-"&amp;M$2,'Compr. Q. - Online Banking'!$C:$I,5,FALSE())), I108)),1,0)</f>
        <v>0</v>
      </c>
      <c r="N108" s="60">
        <f>IF(ISNUMBER(SEARCH(IF($D108="Tabular",VLOOKUP($G108&amp;"-"&amp;I$3&amp;"-"&amp;N$2,'Compr. Q. - Online Banking'!$C:$I,7,FALSE()),VLOOKUP($G108&amp;"-"&amp;I$3&amp;"-"&amp;N$2,'Compr. Q. - Online Banking'!$C:$I,5,FALSE())), I108)),1,0)</f>
        <v>0</v>
      </c>
      <c r="O108" s="60">
        <f t="shared" si="106"/>
        <v>2</v>
      </c>
      <c r="P108" s="60">
        <f t="shared" si="107"/>
        <v>2</v>
      </c>
      <c r="Q108" s="60">
        <f>IF($D108="Tabular",VLOOKUP($G108&amp;"-"&amp;I$3&amp;"-"&amp;"1",'Compr. Q. - Online Banking'!$C:$K,9,FALSE()),VLOOKUP($G108&amp;"-"&amp;I$3&amp;"-"&amp;"1",'Compr. Q. - Online Banking'!$C:$K,8,FALSE()))</f>
        <v>2</v>
      </c>
      <c r="R108" s="60">
        <f t="shared" si="108"/>
        <v>1</v>
      </c>
      <c r="S108" s="60">
        <f t="shared" si="109"/>
        <v>1</v>
      </c>
      <c r="T108" s="60">
        <f t="shared" si="110"/>
        <v>1</v>
      </c>
      <c r="U108" s="61" t="str">
        <f>VLOOKUP($B108&amp;"-"&amp;$F108,'dataset cleaned'!$A:$BK,$H$2-2+U$2*3,FALSE())</f>
        <v>Unauthorized access to customer account via fake app,Unauthorized access to customer account via web application,Unauthorized transaction via web application</v>
      </c>
      <c r="V108" s="60"/>
      <c r="W108" s="60">
        <f>IF(ISNUMBER(SEARCH(IF($D108="Tabular",VLOOKUP($G108&amp;"-"&amp;U$3&amp;"-"&amp;W$2,'Compr. Q. - Online Banking'!$C:$I,7,FALSE()),VLOOKUP($G108&amp;"-"&amp;U$3&amp;"-"&amp;W$2,'Compr. Q. - Online Banking'!$C:$I,5,FALSE())), U108)),1,0)</f>
        <v>1</v>
      </c>
      <c r="X108" s="60">
        <f>IF(ISNUMBER(SEARCH(IF($D108="Tabular",VLOOKUP($G108&amp;"-"&amp;U$3&amp;"-"&amp;X$2,'Compr. Q. - Online Banking'!$C:$I,7,FALSE()),VLOOKUP($G108&amp;"-"&amp;U$3&amp;"-"&amp;X$2,'Compr. Q. - Online Banking'!$C:$I,5,FALSE())), U108)),1,0)</f>
        <v>1</v>
      </c>
      <c r="Y108" s="60">
        <f>IF(ISNUMBER(SEARCH(IF($D108="Tabular",VLOOKUP($G108&amp;"-"&amp;U$3&amp;"-"&amp;Y$2,'Compr. Q. - Online Banking'!$C:$I,7,FALSE()),VLOOKUP($G108&amp;"-"&amp;U$3&amp;"-"&amp;Y$2,'Compr. Q. - Online Banking'!$C:$I,5,FALSE())), U108)),1,0)</f>
        <v>1</v>
      </c>
      <c r="Z108" s="60">
        <f>IF(ISNUMBER(SEARCH(IF($D108="Tabular",VLOOKUP($G108&amp;"-"&amp;U$3&amp;"-"&amp;Z$2,'Compr. Q. - Online Banking'!$C:$I,7,FALSE()),VLOOKUP($G108&amp;"-"&amp;U$3&amp;"-"&amp;Z$2,'Compr. Q. - Online Banking'!$C:$I,5,FALSE())), U108)),1,0)</f>
        <v>0</v>
      </c>
      <c r="AA108" s="60">
        <f t="shared" si="111"/>
        <v>3</v>
      </c>
      <c r="AB108" s="60">
        <f t="shared" si="112"/>
        <v>3</v>
      </c>
      <c r="AC108" s="60">
        <f>IF($D108="Tabular",VLOOKUP($G108&amp;"-"&amp;U$3&amp;"-"&amp;"1",'Compr. Q. - Online Banking'!$C:$K,9,FALSE()),VLOOKUP($G108&amp;"-"&amp;U$3&amp;"-"&amp;"1",'Compr. Q. - Online Banking'!$C:$K,8,FALSE()))</f>
        <v>3</v>
      </c>
      <c r="AD108" s="60">
        <f t="shared" si="113"/>
        <v>1</v>
      </c>
      <c r="AE108" s="60">
        <f t="shared" si="114"/>
        <v>1</v>
      </c>
      <c r="AF108" s="60">
        <f t="shared" si="115"/>
        <v>1</v>
      </c>
      <c r="AG108" s="61" t="str">
        <f>VLOOKUP($B108&amp;"-"&amp;$F108,'dataset cleaned'!$A:$BK,$H$2-2+AG$2*3,FALSE())</f>
        <v>Fake banking app offered on application store and this leads to sniffing customer credentials,Keylogger installed on customer's computer leads to sniffing customer credentials,Spear-phishing attack on customers leads to sniffing customer credentials</v>
      </c>
      <c r="AH108" s="60"/>
      <c r="AI108" s="60">
        <f>IF(ISNUMBER(SEARCH(IF($D108="Tabular",VLOOKUP($G108&amp;"-"&amp;AG$3&amp;"-"&amp;AI$2,'Compr. Q. - Online Banking'!$C:$I,7,FALSE()),VLOOKUP($G108&amp;"-"&amp;AG$3&amp;"-"&amp;AI$2,'Compr. Q. - Online Banking'!$C:$I,5,FALSE())), AG108)),1,0)</f>
        <v>1</v>
      </c>
      <c r="AJ108" s="60">
        <f>IF(ISNUMBER(SEARCH(IF($D108="Tabular",VLOOKUP($G108&amp;"-"&amp;AG$3&amp;"-"&amp;AJ$2,'Compr. Q. - Online Banking'!$C:$I,7,FALSE()),VLOOKUP($G108&amp;"-"&amp;AG$3&amp;"-"&amp;AJ$2,'Compr. Q. - Online Banking'!$C:$I,5,FALSE())), AG108)),1,0)</f>
        <v>1</v>
      </c>
      <c r="AK108" s="60">
        <f>IF(ISNUMBER(SEARCH(IF($D108="Tabular",VLOOKUP($G108&amp;"-"&amp;AG$3&amp;"-"&amp;AK$2,'Compr. Q. - Online Banking'!$C:$I,7,FALSE()),VLOOKUP($G108&amp;"-"&amp;AG$3&amp;"-"&amp;AK$2,'Compr. Q. - Online Banking'!$C:$I,5,FALSE())), AG108)),1,0)</f>
        <v>1</v>
      </c>
      <c r="AL108" s="60">
        <f>IF(ISNUMBER(SEARCH(IF($D108="Tabular",VLOOKUP($G108&amp;"-"&amp;AG$3&amp;"-"&amp;AL$2,'Compr. Q. - Online Banking'!$C:$I,7,FALSE()),VLOOKUP($G108&amp;"-"&amp;AG$3&amp;"-"&amp;AL$2,'Compr. Q. - Online Banking'!$C:$I,5,FALSE())), AG108)),1,0)</f>
        <v>0</v>
      </c>
      <c r="AM108" s="60">
        <f t="shared" si="116"/>
        <v>3</v>
      </c>
      <c r="AN108" s="60">
        <f t="shared" si="117"/>
        <v>3</v>
      </c>
      <c r="AO108" s="60">
        <f>IF($D108="Tabular",VLOOKUP($G108&amp;"-"&amp;AG$3&amp;"-"&amp;"1",'Compr. Q. - Online Banking'!$C:$K,9,FALSE()),VLOOKUP($G108&amp;"-"&amp;AG$3&amp;"-"&amp;"1",'Compr. Q. - Online Banking'!$C:$K,8,FALSE()))</f>
        <v>3</v>
      </c>
      <c r="AP108" s="60">
        <f t="shared" si="118"/>
        <v>1</v>
      </c>
      <c r="AQ108" s="60">
        <f t="shared" si="119"/>
        <v>1</v>
      </c>
      <c r="AR108" s="60">
        <f t="shared" si="120"/>
        <v>1</v>
      </c>
      <c r="AS108" s="61" t="str">
        <f>VLOOKUP($B108&amp;"-"&amp;$F108,'dataset cleaned'!$A:$BK,$H$2-2+AS$2*3,FALSE())</f>
        <v>Cyber criminal,Hacker</v>
      </c>
      <c r="AT108" s="60"/>
      <c r="AU108" s="60">
        <f>IF(ISNUMBER(SEARCH(IF($D108="Tabular",VLOOKUP($G108&amp;"-"&amp;AS$3&amp;"-"&amp;AU$2,'Compr. Q. - Online Banking'!$C:$I,7,FALSE()),VLOOKUP($G108&amp;"-"&amp;AS$3&amp;"-"&amp;AU$2,'Compr. Q. - Online Banking'!$C:$I,5,FALSE())), AS108)),1,0)</f>
        <v>1</v>
      </c>
      <c r="AV108" s="60">
        <f>IF(ISNUMBER(SEARCH(IF($D108="Tabular",VLOOKUP($G108&amp;"-"&amp;AS$3&amp;"-"&amp;AV$2,'Compr. Q. - Online Banking'!$C:$I,7,FALSE()),VLOOKUP($G108&amp;"-"&amp;AS$3&amp;"-"&amp;AV$2,'Compr. Q. - Online Banking'!$C:$I,5,FALSE())), AS108)),1,0)</f>
        <v>1</v>
      </c>
      <c r="AW108" s="60">
        <f>IF(ISNUMBER(SEARCH(IF($D108="Tabular",VLOOKUP($G108&amp;"-"&amp;AS$3&amp;"-"&amp;AW$2,'Compr. Q. - Online Banking'!$C:$I,7,FALSE()),VLOOKUP($G108&amp;"-"&amp;AS$3&amp;"-"&amp;AW$2,'Compr. Q. - Online Banking'!$C:$I,5,FALSE())), AS108)),1,0)</f>
        <v>0</v>
      </c>
      <c r="AX108" s="60">
        <f>IF(ISNUMBER(SEARCH(IF($D108="Tabular",VLOOKUP($G108&amp;"-"&amp;AS$3&amp;"-"&amp;AX$2,'Compr. Q. - Online Banking'!$C:$I,7,FALSE()),VLOOKUP($G108&amp;"-"&amp;AS$3&amp;"-"&amp;AX$2,'Compr. Q. - Online Banking'!$C:$I,5,FALSE())), AS108)),1,0)</f>
        <v>0</v>
      </c>
      <c r="AY108" s="60">
        <f t="shared" si="121"/>
        <v>2</v>
      </c>
      <c r="AZ108" s="60">
        <f t="shared" si="122"/>
        <v>2</v>
      </c>
      <c r="BA108" s="60">
        <f>IF($D108="Tabular",VLOOKUP($G108&amp;"-"&amp;AS$3&amp;"-"&amp;"1",'Compr. Q. - Online Banking'!$C:$K,9,FALSE()),VLOOKUP($G108&amp;"-"&amp;AS$3&amp;"-"&amp;"1",'Compr. Q. - Online Banking'!$C:$K,8,FALSE()))</f>
        <v>2</v>
      </c>
      <c r="BB108" s="60">
        <f t="shared" si="123"/>
        <v>1</v>
      </c>
      <c r="BC108" s="60">
        <f t="shared" si="124"/>
        <v>1</v>
      </c>
      <c r="BD108" s="60">
        <f t="shared" si="125"/>
        <v>1</v>
      </c>
      <c r="BE108" s="60" t="str">
        <f>VLOOKUP($B108&amp;"-"&amp;$F108,'dataset cleaned'!$A:$BK,$H$2-2+BE$2*3,FALSE())</f>
        <v>Likely</v>
      </c>
      <c r="BF108" s="60"/>
      <c r="BG108" s="60">
        <f>IF(ISNUMBER(SEARCH(IF($D108="Tabular",VLOOKUP($G108&amp;"-"&amp;BE$3&amp;"-"&amp;BG$2,'Compr. Q. - Online Banking'!$C:$I,7,FALSE()),VLOOKUP($G108&amp;"-"&amp;BE$3&amp;"-"&amp;BG$2,'Compr. Q. - Online Banking'!$C:$I,5,FALSE())), BE108)),1,0)</f>
        <v>1</v>
      </c>
      <c r="BH108" s="60">
        <f>IF(ISNUMBER(SEARCH(IF($D108="Tabular",VLOOKUP($G108&amp;"-"&amp;BE$3&amp;"-"&amp;BH$2,'Compr. Q. - Online Banking'!$C:$I,7,FALSE()),VLOOKUP($G108&amp;"-"&amp;BE$3&amp;"-"&amp;BH$2,'Compr. Q. - Online Banking'!$C:$I,5,FALSE())), BE108)),1,0)</f>
        <v>0</v>
      </c>
      <c r="BI108" s="60">
        <f>IF(ISNUMBER(SEARCH(IF($D108="Tabular",VLOOKUP($G108&amp;"-"&amp;BE$3&amp;"-"&amp;BI$2,'Compr. Q. - Online Banking'!$C:$I,7,FALSE()),VLOOKUP($G108&amp;"-"&amp;BE$3&amp;"-"&amp;BI$2,'Compr. Q. - Online Banking'!$C:$I,5,FALSE())), BE108)),1,0)</f>
        <v>0</v>
      </c>
      <c r="BJ108" s="60">
        <f>IF(ISNUMBER(SEARCH(IF($D108="Tabular",VLOOKUP($G108&amp;"-"&amp;BE$3&amp;"-"&amp;BJ$2,'Compr. Q. - Online Banking'!$C:$I,7,FALSE()),VLOOKUP($G108&amp;"-"&amp;BE$3&amp;"-"&amp;BJ$2,'Compr. Q. - Online Banking'!$C:$I,5,FALSE())), BE108)),1,0)</f>
        <v>0</v>
      </c>
      <c r="BK108" s="60">
        <f t="shared" si="126"/>
        <v>1</v>
      </c>
      <c r="BL108" s="60">
        <f t="shared" si="127"/>
        <v>1</v>
      </c>
      <c r="BM108" s="60">
        <f>IF($D108="Tabular",VLOOKUP($G108&amp;"-"&amp;BE$3&amp;"-"&amp;"1",'Compr. Q. - Online Banking'!$C:$K,9,FALSE()),VLOOKUP($G108&amp;"-"&amp;BE$3&amp;"-"&amp;"1",'Compr. Q. - Online Banking'!$C:$K,8,FALSE()))</f>
        <v>1</v>
      </c>
      <c r="BN108" s="60">
        <f t="shared" si="128"/>
        <v>1</v>
      </c>
      <c r="BO108" s="60">
        <f t="shared" si="129"/>
        <v>1</v>
      </c>
      <c r="BP108" s="60">
        <f t="shared" si="130"/>
        <v>1</v>
      </c>
      <c r="BQ108" s="61" t="str">
        <f>VLOOKUP($B108&amp;"-"&amp;$F108,'dataset cleaned'!$A:$BK,$H$2-2+BQ$2*3,FALSE())</f>
        <v>Insufficient resilience,Poor security awareness,Use of web application,Weak malware protection</v>
      </c>
      <c r="BR108" s="60"/>
      <c r="BS108" s="60">
        <f>IF(ISNUMBER(SEARCH(IF($D108="Tabular",VLOOKUP($G108&amp;"-"&amp;BQ$3&amp;"-"&amp;BS$2,'Compr. Q. - Online Banking'!$C:$I,7,FALSE()),VLOOKUP($G108&amp;"-"&amp;BQ$3&amp;"-"&amp;BS$2,'Compr. Q. - Online Banking'!$C:$I,5,FALSE())), BQ108)),1,0)</f>
        <v>1</v>
      </c>
      <c r="BT108" s="60">
        <f>IF(ISNUMBER(SEARCH(IF($D108="Tabular",VLOOKUP($G108&amp;"-"&amp;BQ$3&amp;"-"&amp;BT$2,'Compr. Q. - Online Banking'!$C:$I,7,FALSE()),VLOOKUP($G108&amp;"-"&amp;BQ$3&amp;"-"&amp;BT$2,'Compr. Q. - Online Banking'!$C:$I,5,FALSE())), BQ108)),1,0)</f>
        <v>1</v>
      </c>
      <c r="BU108" s="60">
        <f>IF(ISNUMBER(SEARCH(IF($D108="Tabular",VLOOKUP($G108&amp;"-"&amp;BQ$3&amp;"-"&amp;BU$2,'Compr. Q. - Online Banking'!$C:$I,7,FALSE()),VLOOKUP($G108&amp;"-"&amp;BQ$3&amp;"-"&amp;BU$2,'Compr. Q. - Online Banking'!$C:$I,5,FALSE())), BQ108)),1,0)</f>
        <v>1</v>
      </c>
      <c r="BV108" s="60">
        <f>IF(ISNUMBER(SEARCH(IF($D108="Tabular",VLOOKUP($G108&amp;"-"&amp;BQ$3&amp;"-"&amp;BV$2,'Compr. Q. - Online Banking'!$C:$I,7,FALSE()),VLOOKUP($G108&amp;"-"&amp;BQ$3&amp;"-"&amp;BV$2,'Compr. Q. - Online Banking'!$C:$I,5,FALSE())), BQ108)),1,0)</f>
        <v>1</v>
      </c>
      <c r="BW108" s="60">
        <f t="shared" si="131"/>
        <v>4</v>
      </c>
      <c r="BX108" s="60">
        <f t="shared" si="132"/>
        <v>4</v>
      </c>
      <c r="BY108" s="60">
        <f>IF($D108="Tabular",VLOOKUP($G108&amp;"-"&amp;BQ$3&amp;"-"&amp;"1",'Compr. Q. - Online Banking'!$C:$K,9,FALSE()),VLOOKUP($G108&amp;"-"&amp;BQ$3&amp;"-"&amp;"1",'Compr. Q. - Online Banking'!$C:$K,8,FALSE()))</f>
        <v>4</v>
      </c>
      <c r="BZ108" s="60">
        <f t="shared" si="133"/>
        <v>1</v>
      </c>
      <c r="CA108" s="60">
        <f t="shared" si="134"/>
        <v>1</v>
      </c>
      <c r="CB108" s="60">
        <f t="shared" si="135"/>
        <v>1</v>
      </c>
    </row>
    <row r="109" spans="1:80" ht="51" x14ac:dyDescent="0.2">
      <c r="A109" s="60" t="str">
        <f t="shared" si="102"/>
        <v>R_2upHNiJy4c0F9Bi-P2</v>
      </c>
      <c r="B109" s="60" t="s">
        <v>659</v>
      </c>
      <c r="C109" s="60" t="str">
        <f>VLOOKUP($B109,'raw data'!$A:$JI,268,FALSE())</f>
        <v>UML-G2</v>
      </c>
      <c r="D109" s="60" t="str">
        <f t="shared" si="103"/>
        <v>UML</v>
      </c>
      <c r="E109" s="60" t="str">
        <f t="shared" si="104"/>
        <v>G2</v>
      </c>
      <c r="F109" s="60" t="s">
        <v>536</v>
      </c>
      <c r="G109" s="60" t="str">
        <f t="shared" si="105"/>
        <v>G1</v>
      </c>
      <c r="H109" s="62">
        <f>VLOOKUP($B109&amp;"-"&amp;$F109,'dataset cleaned'!$A:$BK,H$2,FALSE())/60</f>
        <v>5.7938166666666673</v>
      </c>
      <c r="I109" s="61" t="str">
        <f>VLOOKUP($B109&amp;"-"&amp;$F109,'dataset cleaned'!$A:$BK,$H$2-2+I$2*3,FALSE())</f>
        <v>Minor</v>
      </c>
      <c r="J109" s="60"/>
      <c r="K109" s="60">
        <f>IF(ISNUMBER(SEARCH(IF($D109="Tabular",VLOOKUP($G109&amp;"-"&amp;I$3&amp;"-"&amp;K$2,'Compr. Q. - Online Banking'!$C:$I,7,FALSE()),VLOOKUP($G109&amp;"-"&amp;I$3&amp;"-"&amp;K$2,'Compr. Q. - Online Banking'!$C:$I,5,FALSE())), I109)),1,0)</f>
        <v>1</v>
      </c>
      <c r="L109" s="60">
        <f>IF(ISNUMBER(SEARCH(IF($D109="Tabular",VLOOKUP($G109&amp;"-"&amp;I$3&amp;"-"&amp;L$2,'Compr. Q. - Online Banking'!$C:$I,7,FALSE()),VLOOKUP($G109&amp;"-"&amp;I$3&amp;"-"&amp;L$2,'Compr. Q. - Online Banking'!$C:$I,5,FALSE())), I109)),1,0)</f>
        <v>0</v>
      </c>
      <c r="M109" s="60">
        <f>IF(ISNUMBER(SEARCH(IF($D109="Tabular",VLOOKUP($G109&amp;"-"&amp;I$3&amp;"-"&amp;M$2,'Compr. Q. - Online Banking'!$C:$I,7,FALSE()),VLOOKUP($G109&amp;"-"&amp;I$3&amp;"-"&amp;M$2,'Compr. Q. - Online Banking'!$C:$I,5,FALSE())), I109)),1,0)</f>
        <v>0</v>
      </c>
      <c r="N109" s="60">
        <f>IF(ISNUMBER(SEARCH(IF($D109="Tabular",VLOOKUP($G109&amp;"-"&amp;I$3&amp;"-"&amp;N$2,'Compr. Q. - Online Banking'!$C:$I,7,FALSE()),VLOOKUP($G109&amp;"-"&amp;I$3&amp;"-"&amp;N$2,'Compr. Q. - Online Banking'!$C:$I,5,FALSE())), I109)),1,0)</f>
        <v>0</v>
      </c>
      <c r="O109" s="60">
        <f t="shared" si="106"/>
        <v>1</v>
      </c>
      <c r="P109" s="60">
        <f t="shared" si="107"/>
        <v>1</v>
      </c>
      <c r="Q109" s="60">
        <f>IF($D109="Tabular",VLOOKUP($G109&amp;"-"&amp;I$3&amp;"-"&amp;"1",'Compr. Q. - Online Banking'!$C:$K,9,FALSE()),VLOOKUP($G109&amp;"-"&amp;I$3&amp;"-"&amp;"1",'Compr. Q. - Online Banking'!$C:$K,8,FALSE()))</f>
        <v>1</v>
      </c>
      <c r="R109" s="60">
        <f t="shared" si="108"/>
        <v>1</v>
      </c>
      <c r="S109" s="60">
        <f t="shared" si="109"/>
        <v>1</v>
      </c>
      <c r="T109" s="60">
        <f t="shared" si="110"/>
        <v>1</v>
      </c>
      <c r="U109" s="60" t="str">
        <f>VLOOKUP($B109&amp;"-"&amp;$F109,'dataset cleaned'!$A:$BK,$H$2-2+U$2*3,FALSE())</f>
        <v>Availability of service,Confidentiality of customer data,Integrity of account data,User authenticity</v>
      </c>
      <c r="V109" s="60"/>
      <c r="W109" s="60">
        <f>IF(ISNUMBER(SEARCH(IF($D109="Tabular",VLOOKUP($G109&amp;"-"&amp;U$3&amp;"-"&amp;W$2,'Compr. Q. - Online Banking'!$C:$I,7,FALSE()),VLOOKUP($G109&amp;"-"&amp;U$3&amp;"-"&amp;W$2,'Compr. Q. - Online Banking'!$C:$I,5,FALSE())), U109)),1,0)</f>
        <v>1</v>
      </c>
      <c r="X109" s="60">
        <f>IF(ISNUMBER(SEARCH(IF($D109="Tabular",VLOOKUP($G109&amp;"-"&amp;U$3&amp;"-"&amp;X$2,'Compr. Q. - Online Banking'!$C:$I,7,FALSE()),VLOOKUP($G109&amp;"-"&amp;U$3&amp;"-"&amp;X$2,'Compr. Q. - Online Banking'!$C:$I,5,FALSE())), U109)),1,0)</f>
        <v>1</v>
      </c>
      <c r="Y109" s="60">
        <f>IF(ISNUMBER(SEARCH(IF($D109="Tabular",VLOOKUP($G109&amp;"-"&amp;U$3&amp;"-"&amp;Y$2,'Compr. Q. - Online Banking'!$C:$I,7,FALSE()),VLOOKUP($G109&amp;"-"&amp;U$3&amp;"-"&amp;Y$2,'Compr. Q. - Online Banking'!$C:$I,5,FALSE())), U109)),1,0)</f>
        <v>0</v>
      </c>
      <c r="Z109" s="60">
        <f>IF(ISNUMBER(SEARCH(IF($D109="Tabular",VLOOKUP($G109&amp;"-"&amp;U$3&amp;"-"&amp;Z$2,'Compr. Q. - Online Banking'!$C:$I,7,FALSE()),VLOOKUP($G109&amp;"-"&amp;U$3&amp;"-"&amp;Z$2,'Compr. Q. - Online Banking'!$C:$I,5,FALSE())), U109)),1,0)</f>
        <v>0</v>
      </c>
      <c r="AA109" s="60">
        <f t="shared" si="111"/>
        <v>2</v>
      </c>
      <c r="AB109" s="60">
        <f t="shared" si="112"/>
        <v>4</v>
      </c>
      <c r="AC109" s="60">
        <f>IF($D109="Tabular",VLOOKUP($G109&amp;"-"&amp;U$3&amp;"-"&amp;"1",'Compr. Q. - Online Banking'!$C:$K,9,FALSE()),VLOOKUP($G109&amp;"-"&amp;U$3&amp;"-"&amp;"1",'Compr. Q. - Online Banking'!$C:$K,8,FALSE()))</f>
        <v>2</v>
      </c>
      <c r="AD109" s="60">
        <f t="shared" si="113"/>
        <v>0.5</v>
      </c>
      <c r="AE109" s="60">
        <f t="shared" si="114"/>
        <v>1</v>
      </c>
      <c r="AF109" s="60">
        <f t="shared" si="115"/>
        <v>0.66666666666666663</v>
      </c>
      <c r="AG109" s="61" t="str">
        <f>VLOOKUP($B109&amp;"-"&amp;$F109,'dataset cleaned'!$A:$BK,$H$2-2+AG$2*3,FALSE())</f>
        <v>Conduct regular searches for fake apps,Regularly inform customers about security best practices</v>
      </c>
      <c r="AH109" s="60" t="s">
        <v>1204</v>
      </c>
      <c r="AI109" s="60">
        <f>IF(ISNUMBER(SEARCH(IF($D109="Tabular",VLOOKUP($G109&amp;"-"&amp;AG$3&amp;"-"&amp;AI$2,'Compr. Q. - Online Banking'!$C:$I,7,FALSE()),VLOOKUP($G109&amp;"-"&amp;AG$3&amp;"-"&amp;AI$2,'Compr. Q. - Online Banking'!$C:$I,5,FALSE())), AG109)),1,0)</f>
        <v>1</v>
      </c>
      <c r="AJ109" s="60">
        <f>IF(ISNUMBER(SEARCH(IF($D109="Tabular",VLOOKUP($G109&amp;"-"&amp;AG$3&amp;"-"&amp;AJ$2,'Compr. Q. - Online Banking'!$C:$I,7,FALSE()),VLOOKUP($G109&amp;"-"&amp;AG$3&amp;"-"&amp;AJ$2,'Compr. Q. - Online Banking'!$C:$I,5,FALSE())), AG109)),1,0)</f>
        <v>0</v>
      </c>
      <c r="AK109" s="60">
        <f>IF(ISNUMBER(SEARCH(IF($D109="Tabular",VLOOKUP($G109&amp;"-"&amp;AG$3&amp;"-"&amp;AK$2,'Compr. Q. - Online Banking'!$C:$I,7,FALSE()),VLOOKUP($G109&amp;"-"&amp;AG$3&amp;"-"&amp;AK$2,'Compr. Q. - Online Banking'!$C:$I,5,FALSE())), AG109)),1,0)</f>
        <v>1</v>
      </c>
      <c r="AL109" s="60">
        <f>IF(ISNUMBER(SEARCH(IF($D109="Tabular",VLOOKUP($G109&amp;"-"&amp;AG$3&amp;"-"&amp;AL$2,'Compr. Q. - Online Banking'!$C:$I,7,FALSE()),VLOOKUP($G109&amp;"-"&amp;AG$3&amp;"-"&amp;AL$2,'Compr. Q. - Online Banking'!$C:$I,5,FALSE())), AG109)),1,0)</f>
        <v>0</v>
      </c>
      <c r="AM109" s="60">
        <f t="shared" si="116"/>
        <v>2</v>
      </c>
      <c r="AN109" s="60">
        <f t="shared" si="117"/>
        <v>2</v>
      </c>
      <c r="AO109" s="60">
        <f>IF($D109="Tabular",VLOOKUP($G109&amp;"-"&amp;AG$3&amp;"-"&amp;"1",'Compr. Q. - Online Banking'!$C:$K,9,FALSE()),VLOOKUP($G109&amp;"-"&amp;AG$3&amp;"-"&amp;"1",'Compr. Q. - Online Banking'!$C:$K,8,FALSE()))</f>
        <v>3</v>
      </c>
      <c r="AP109" s="60">
        <f t="shared" si="118"/>
        <v>1</v>
      </c>
      <c r="AQ109" s="60">
        <f t="shared" si="119"/>
        <v>0.66666666666666663</v>
      </c>
      <c r="AR109" s="60">
        <f t="shared" si="120"/>
        <v>0.8</v>
      </c>
      <c r="AS109" s="60" t="str">
        <f>VLOOKUP($B109&amp;"-"&amp;$F109,'dataset cleaned'!$A:$BK,$H$2-2+AS$2*3,FALSE())</f>
        <v>Severe</v>
      </c>
      <c r="AT109" s="60"/>
      <c r="AU109" s="60">
        <f>IF(ISNUMBER(SEARCH(IF($D109="Tabular",VLOOKUP($G109&amp;"-"&amp;AS$3&amp;"-"&amp;AU$2,'Compr. Q. - Online Banking'!$C:$I,7,FALSE()),VLOOKUP($G109&amp;"-"&amp;AS$3&amp;"-"&amp;AU$2,'Compr. Q. - Online Banking'!$C:$I,5,FALSE())), AS109)),1,0)</f>
        <v>1</v>
      </c>
      <c r="AV109" s="60">
        <f>IF(ISNUMBER(SEARCH(IF($D109="Tabular",VLOOKUP($G109&amp;"-"&amp;AS$3&amp;"-"&amp;AV$2,'Compr. Q. - Online Banking'!$C:$I,7,FALSE()),VLOOKUP($G109&amp;"-"&amp;AS$3&amp;"-"&amp;AV$2,'Compr. Q. - Online Banking'!$C:$I,5,FALSE())), AS109)),1,0)</f>
        <v>0</v>
      </c>
      <c r="AW109" s="60">
        <f>IF(ISNUMBER(SEARCH(IF($D109="Tabular",VLOOKUP($G109&amp;"-"&amp;AS$3&amp;"-"&amp;AW$2,'Compr. Q. - Online Banking'!$C:$I,7,FALSE()),VLOOKUP($G109&amp;"-"&amp;AS$3&amp;"-"&amp;AW$2,'Compr. Q. - Online Banking'!$C:$I,5,FALSE())), AS109)),1,0)</f>
        <v>0</v>
      </c>
      <c r="AX109" s="60">
        <f>IF(ISNUMBER(SEARCH(IF($D109="Tabular",VLOOKUP($G109&amp;"-"&amp;AS$3&amp;"-"&amp;AX$2,'Compr. Q. - Online Banking'!$C:$I,7,FALSE()),VLOOKUP($G109&amp;"-"&amp;AS$3&amp;"-"&amp;AX$2,'Compr. Q. - Online Banking'!$C:$I,5,FALSE())), AS109)),1,0)</f>
        <v>0</v>
      </c>
      <c r="AY109" s="60">
        <f t="shared" si="121"/>
        <v>1</v>
      </c>
      <c r="AZ109" s="60">
        <f t="shared" si="122"/>
        <v>1</v>
      </c>
      <c r="BA109" s="60">
        <f>IF($D109="Tabular",VLOOKUP($G109&amp;"-"&amp;AS$3&amp;"-"&amp;"1",'Compr. Q. - Online Banking'!$C:$K,9,FALSE()),VLOOKUP($G109&amp;"-"&amp;AS$3&amp;"-"&amp;"1",'Compr. Q. - Online Banking'!$C:$K,8,FALSE()))</f>
        <v>1</v>
      </c>
      <c r="BB109" s="60">
        <f t="shared" si="123"/>
        <v>1</v>
      </c>
      <c r="BC109" s="60">
        <f t="shared" si="124"/>
        <v>1</v>
      </c>
      <c r="BD109" s="60">
        <f t="shared" si="125"/>
        <v>1</v>
      </c>
      <c r="BE109" s="61" t="str">
        <f>VLOOKUP($B109&amp;"-"&amp;$F109,'dataset cleaned'!$A:$BK,$H$2-2+BE$2*3,FALSE())</f>
        <v>Unauthorized access to customer account via fake app,Unauthorized access to customer account via web application</v>
      </c>
      <c r="BF109" s="61" t="s">
        <v>1144</v>
      </c>
      <c r="BG109" s="60">
        <f>IF(ISNUMBER(SEARCH(IF($D109="Tabular",VLOOKUP($G109&amp;"-"&amp;BE$3&amp;"-"&amp;BG$2,'Compr. Q. - Online Banking'!$C:$I,7,FALSE()),VLOOKUP($G109&amp;"-"&amp;BE$3&amp;"-"&amp;BG$2,'Compr. Q. - Online Banking'!$C:$I,5,FALSE())), BE109)),1,0)</f>
        <v>0</v>
      </c>
      <c r="BH109" s="60">
        <f>IF(ISNUMBER(SEARCH(IF($D109="Tabular",VLOOKUP($G109&amp;"-"&amp;BE$3&amp;"-"&amp;BH$2,'Compr. Q. - Online Banking'!$C:$I,7,FALSE()),VLOOKUP($G109&amp;"-"&amp;BE$3&amp;"-"&amp;BH$2,'Compr. Q. - Online Banking'!$C:$I,5,FALSE())), BE109)),1,0)</f>
        <v>0</v>
      </c>
      <c r="BI109" s="60">
        <f>IF(ISNUMBER(SEARCH(IF($D109="Tabular",VLOOKUP($G109&amp;"-"&amp;BE$3&amp;"-"&amp;BI$2,'Compr. Q. - Online Banking'!$C:$I,7,FALSE()),VLOOKUP($G109&amp;"-"&amp;BE$3&amp;"-"&amp;BI$2,'Compr. Q. - Online Banking'!$C:$I,5,FALSE())), BE109)),1,0)</f>
        <v>0</v>
      </c>
      <c r="BJ109" s="60">
        <f>IF(ISNUMBER(SEARCH(IF($D109="Tabular",VLOOKUP($G109&amp;"-"&amp;BE$3&amp;"-"&amp;BJ$2,'Compr. Q. - Online Banking'!$C:$I,7,FALSE()),VLOOKUP($G109&amp;"-"&amp;BE$3&amp;"-"&amp;BJ$2,'Compr. Q. - Online Banking'!$C:$I,5,FALSE())), BE109)),1,0)</f>
        <v>0</v>
      </c>
      <c r="BK109" s="60">
        <f t="shared" si="126"/>
        <v>0</v>
      </c>
      <c r="BL109" s="60">
        <f t="shared" si="127"/>
        <v>2</v>
      </c>
      <c r="BM109" s="60">
        <f>IF($D109="Tabular",VLOOKUP($G109&amp;"-"&amp;BE$3&amp;"-"&amp;"1",'Compr. Q. - Online Banking'!$C:$K,9,FALSE()),VLOOKUP($G109&amp;"-"&amp;BE$3&amp;"-"&amp;"1",'Compr. Q. - Online Banking'!$C:$K,8,FALSE()))</f>
        <v>2</v>
      </c>
      <c r="BN109" s="60">
        <f t="shared" si="128"/>
        <v>0</v>
      </c>
      <c r="BO109" s="60">
        <f t="shared" si="129"/>
        <v>0</v>
      </c>
      <c r="BP109" s="60">
        <f t="shared" si="130"/>
        <v>0</v>
      </c>
      <c r="BQ109" s="61" t="str">
        <f>VLOOKUP($B109&amp;"-"&amp;$F109,'dataset cleaned'!$A:$BK,$H$2-2+BQ$2*3,FALSE())</f>
        <v>Severe</v>
      </c>
      <c r="BR109" s="60" t="s">
        <v>1134</v>
      </c>
      <c r="BS109" s="60">
        <f>IF(ISNUMBER(SEARCH(IF($D109="Tabular",VLOOKUP($G109&amp;"-"&amp;BQ$3&amp;"-"&amp;BS$2,'Compr. Q. - Online Banking'!$C:$I,7,FALSE()),VLOOKUP($G109&amp;"-"&amp;BQ$3&amp;"-"&amp;BS$2,'Compr. Q. - Online Banking'!$C:$I,5,FALSE())), BQ109)),1,0)</f>
        <v>0</v>
      </c>
      <c r="BT109" s="60">
        <f>IF(ISNUMBER(SEARCH(IF($D109="Tabular",VLOOKUP($G109&amp;"-"&amp;BQ$3&amp;"-"&amp;BT$2,'Compr. Q. - Online Banking'!$C:$I,7,FALSE()),VLOOKUP($G109&amp;"-"&amp;BQ$3&amp;"-"&amp;BT$2,'Compr. Q. - Online Banking'!$C:$I,5,FALSE())), BQ109)),1,0)</f>
        <v>0</v>
      </c>
      <c r="BU109" s="60">
        <f>IF(ISNUMBER(SEARCH(IF($D109="Tabular",VLOOKUP($G109&amp;"-"&amp;BQ$3&amp;"-"&amp;BU$2,'Compr. Q. - Online Banking'!$C:$I,7,FALSE()),VLOOKUP($G109&amp;"-"&amp;BQ$3&amp;"-"&amp;BU$2,'Compr. Q. - Online Banking'!$C:$I,5,FALSE())), BQ109)),1,0)</f>
        <v>0</v>
      </c>
      <c r="BV109" s="60">
        <f>IF(ISNUMBER(SEARCH(IF($D109="Tabular",VLOOKUP($G109&amp;"-"&amp;BQ$3&amp;"-"&amp;BV$2,'Compr. Q. - Online Banking'!$C:$I,7,FALSE()),VLOOKUP($G109&amp;"-"&amp;BQ$3&amp;"-"&amp;BV$2,'Compr. Q. - Online Banking'!$C:$I,5,FALSE())), BQ109)),1,0)</f>
        <v>0</v>
      </c>
      <c r="BW109" s="60">
        <f t="shared" si="131"/>
        <v>0</v>
      </c>
      <c r="BX109" s="60">
        <f t="shared" si="132"/>
        <v>1</v>
      </c>
      <c r="BY109" s="60">
        <f>IF($D109="Tabular",VLOOKUP($G109&amp;"-"&amp;BQ$3&amp;"-"&amp;"1",'Compr. Q. - Online Banking'!$C:$K,9,FALSE()),VLOOKUP($G109&amp;"-"&amp;BQ$3&amp;"-"&amp;"1",'Compr. Q. - Online Banking'!$C:$K,8,FALSE()))</f>
        <v>1</v>
      </c>
      <c r="BZ109" s="60">
        <f t="shared" si="133"/>
        <v>0</v>
      </c>
      <c r="CA109" s="60">
        <f t="shared" si="134"/>
        <v>0</v>
      </c>
      <c r="CB109" s="60">
        <f t="shared" si="135"/>
        <v>0</v>
      </c>
    </row>
    <row r="110" spans="1:80" ht="85" x14ac:dyDescent="0.2">
      <c r="A110" s="60" t="str">
        <f t="shared" si="102"/>
        <v>R_2QYfobL48T40mM4-P1</v>
      </c>
      <c r="B110" s="60" t="s">
        <v>1090</v>
      </c>
      <c r="C110" s="60" t="str">
        <f>VLOOKUP($B110,'raw data'!$A:$JI,268,FALSE())</f>
        <v>Tabular-G2</v>
      </c>
      <c r="D110" s="60" t="str">
        <f t="shared" si="103"/>
        <v>Tabular</v>
      </c>
      <c r="E110" s="60" t="str">
        <f t="shared" si="104"/>
        <v>G2</v>
      </c>
      <c r="F110" s="60" t="s">
        <v>534</v>
      </c>
      <c r="G110" s="60" t="str">
        <f t="shared" si="105"/>
        <v>G2</v>
      </c>
      <c r="H110" s="62">
        <f>VLOOKUP($B110&amp;"-"&amp;$F110,'dataset cleaned'!$A:$BK,H$2,FALSE())/60</f>
        <v>17.853483333333333</v>
      </c>
      <c r="I110" s="61" t="str">
        <f>VLOOKUP($B110&amp;"-"&amp;$F110,'dataset cleaned'!$A:$BK,$H$2-2+I$2*3,FALSE())</f>
        <v>Lack of mechanisms for authentication of app,Weak malware protection</v>
      </c>
      <c r="J110" s="60"/>
      <c r="K110" s="60">
        <f>IF(ISNUMBER(SEARCH(IF($D110="Tabular",VLOOKUP($G110&amp;"-"&amp;I$3&amp;"-"&amp;K$2,'Compr. Q. - Online Banking'!$C:$I,7,FALSE()),VLOOKUP($G110&amp;"-"&amp;I$3&amp;"-"&amp;K$2,'Compr. Q. - Online Banking'!$C:$I,5,FALSE())), I110)),1,0)</f>
        <v>1</v>
      </c>
      <c r="L110" s="60">
        <f>IF(ISNUMBER(SEARCH(IF($D110="Tabular",VLOOKUP($G110&amp;"-"&amp;I$3&amp;"-"&amp;L$2,'Compr. Q. - Online Banking'!$C:$I,7,FALSE()),VLOOKUP($G110&amp;"-"&amp;I$3&amp;"-"&amp;L$2,'Compr. Q. - Online Banking'!$C:$I,5,FALSE())), I110)),1,0)</f>
        <v>1</v>
      </c>
      <c r="M110" s="60">
        <f>IF(ISNUMBER(SEARCH(IF($D110="Tabular",VLOOKUP($G110&amp;"-"&amp;I$3&amp;"-"&amp;M$2,'Compr. Q. - Online Banking'!$C:$I,7,FALSE()),VLOOKUP($G110&amp;"-"&amp;I$3&amp;"-"&amp;M$2,'Compr. Q. - Online Banking'!$C:$I,5,FALSE())), I110)),1,0)</f>
        <v>0</v>
      </c>
      <c r="N110" s="60">
        <f>IF(ISNUMBER(SEARCH(IF($D110="Tabular",VLOOKUP($G110&amp;"-"&amp;I$3&amp;"-"&amp;N$2,'Compr. Q. - Online Banking'!$C:$I,7,FALSE()),VLOOKUP($G110&amp;"-"&amp;I$3&amp;"-"&amp;N$2,'Compr. Q. - Online Banking'!$C:$I,5,FALSE())), I110)),1,0)</f>
        <v>0</v>
      </c>
      <c r="O110" s="60">
        <f t="shared" si="106"/>
        <v>2</v>
      </c>
      <c r="P110" s="60">
        <f t="shared" si="107"/>
        <v>2</v>
      </c>
      <c r="Q110" s="60">
        <f>IF($D110="Tabular",VLOOKUP($G110&amp;"-"&amp;I$3&amp;"-"&amp;"1",'Compr. Q. - Online Banking'!$C:$K,9,FALSE()),VLOOKUP($G110&amp;"-"&amp;I$3&amp;"-"&amp;"1",'Compr. Q. - Online Banking'!$C:$K,8,FALSE()))</f>
        <v>2</v>
      </c>
      <c r="R110" s="60">
        <f t="shared" si="108"/>
        <v>1</v>
      </c>
      <c r="S110" s="60">
        <f t="shared" si="109"/>
        <v>1</v>
      </c>
      <c r="T110" s="60">
        <f t="shared" si="110"/>
        <v>1</v>
      </c>
      <c r="U110" s="61" t="str">
        <f>VLOOKUP($B110&amp;"-"&amp;$F110,'dataset cleaned'!$A:$BK,$H$2-2+U$2*3,FALSE())</f>
        <v>Unauthorized access to customer account via web application,Unauthorized transaction via web application</v>
      </c>
      <c r="V110" s="60" t="s">
        <v>1149</v>
      </c>
      <c r="W110" s="60">
        <f>IF(ISNUMBER(SEARCH(IF($D110="Tabular",VLOOKUP($G110&amp;"-"&amp;U$3&amp;"-"&amp;W$2,'Compr. Q. - Online Banking'!$C:$I,7,FALSE()),VLOOKUP($G110&amp;"-"&amp;U$3&amp;"-"&amp;W$2,'Compr. Q. - Online Banking'!$C:$I,5,FALSE())), U110)),1,0)</f>
        <v>1</v>
      </c>
      <c r="X110" s="60">
        <f>IF(ISNUMBER(SEARCH(IF($D110="Tabular",VLOOKUP($G110&amp;"-"&amp;U$3&amp;"-"&amp;X$2,'Compr. Q. - Online Banking'!$C:$I,7,FALSE()),VLOOKUP($G110&amp;"-"&amp;U$3&amp;"-"&amp;X$2,'Compr. Q. - Online Banking'!$C:$I,5,FALSE())), U110)),1,0)</f>
        <v>1</v>
      </c>
      <c r="Y110" s="60">
        <f>IF(ISNUMBER(SEARCH(IF($D110="Tabular",VLOOKUP($G110&amp;"-"&amp;U$3&amp;"-"&amp;Y$2,'Compr. Q. - Online Banking'!$C:$I,7,FALSE()),VLOOKUP($G110&amp;"-"&amp;U$3&amp;"-"&amp;Y$2,'Compr. Q. - Online Banking'!$C:$I,5,FALSE())), U110)),1,0)</f>
        <v>0</v>
      </c>
      <c r="Z110" s="60">
        <f>IF(ISNUMBER(SEARCH(IF($D110="Tabular",VLOOKUP($G110&amp;"-"&amp;U$3&amp;"-"&amp;Z$2,'Compr. Q. - Online Banking'!$C:$I,7,FALSE()),VLOOKUP($G110&amp;"-"&amp;U$3&amp;"-"&amp;Z$2,'Compr. Q. - Online Banking'!$C:$I,5,FALSE())), U110)),1,0)</f>
        <v>0</v>
      </c>
      <c r="AA110" s="60">
        <f t="shared" si="111"/>
        <v>2</v>
      </c>
      <c r="AB110" s="60">
        <f t="shared" si="112"/>
        <v>2</v>
      </c>
      <c r="AC110" s="60">
        <f>IF($D110="Tabular",VLOOKUP($G110&amp;"-"&amp;U$3&amp;"-"&amp;"1",'Compr. Q. - Online Banking'!$C:$K,9,FALSE()),VLOOKUP($G110&amp;"-"&amp;U$3&amp;"-"&amp;"1",'Compr. Q. - Online Banking'!$C:$K,8,FALSE()))</f>
        <v>3</v>
      </c>
      <c r="AD110" s="60">
        <f t="shared" si="113"/>
        <v>1</v>
      </c>
      <c r="AE110" s="60">
        <f t="shared" si="114"/>
        <v>0.66666666666666663</v>
      </c>
      <c r="AF110" s="60">
        <f t="shared" si="115"/>
        <v>0.8</v>
      </c>
      <c r="AG110" s="61" t="str">
        <f>VLOOKUP($B110&amp;"-"&amp;$F110,'dataset cleaned'!$A:$BK,$H$2-2+AG$2*3,FALSE())</f>
        <v>Fake banking app offered on application store and this leads to sniffing customer credentials,Keylogger installed on customer's computer leads to sniffing customer credentials,Spear-phishing attack on customers leads to sniffing customer credentials</v>
      </c>
      <c r="AH110" s="60"/>
      <c r="AI110" s="60">
        <f>IF(ISNUMBER(SEARCH(IF($D110="Tabular",VLOOKUP($G110&amp;"-"&amp;AG$3&amp;"-"&amp;AI$2,'Compr. Q. - Online Banking'!$C:$I,7,FALSE()),VLOOKUP($G110&amp;"-"&amp;AG$3&amp;"-"&amp;AI$2,'Compr. Q. - Online Banking'!$C:$I,5,FALSE())), AG110)),1,0)</f>
        <v>1</v>
      </c>
      <c r="AJ110" s="60">
        <f>IF(ISNUMBER(SEARCH(IF($D110="Tabular",VLOOKUP($G110&amp;"-"&amp;AG$3&amp;"-"&amp;AJ$2,'Compr. Q. - Online Banking'!$C:$I,7,FALSE()),VLOOKUP($G110&amp;"-"&amp;AG$3&amp;"-"&amp;AJ$2,'Compr. Q. - Online Banking'!$C:$I,5,FALSE())), AG110)),1,0)</f>
        <v>1</v>
      </c>
      <c r="AK110" s="60">
        <f>IF(ISNUMBER(SEARCH(IF($D110="Tabular",VLOOKUP($G110&amp;"-"&amp;AG$3&amp;"-"&amp;AK$2,'Compr. Q. - Online Banking'!$C:$I,7,FALSE()),VLOOKUP($G110&amp;"-"&amp;AG$3&amp;"-"&amp;AK$2,'Compr. Q. - Online Banking'!$C:$I,5,FALSE())), AG110)),1,0)</f>
        <v>1</v>
      </c>
      <c r="AL110" s="60">
        <f>IF(ISNUMBER(SEARCH(IF($D110="Tabular",VLOOKUP($G110&amp;"-"&amp;AG$3&amp;"-"&amp;AL$2,'Compr. Q. - Online Banking'!$C:$I,7,FALSE()),VLOOKUP($G110&amp;"-"&amp;AG$3&amp;"-"&amp;AL$2,'Compr. Q. - Online Banking'!$C:$I,5,FALSE())), AG110)),1,0)</f>
        <v>0</v>
      </c>
      <c r="AM110" s="60">
        <f t="shared" si="116"/>
        <v>3</v>
      </c>
      <c r="AN110" s="60">
        <f t="shared" si="117"/>
        <v>3</v>
      </c>
      <c r="AO110" s="60">
        <f>IF($D110="Tabular",VLOOKUP($G110&amp;"-"&amp;AG$3&amp;"-"&amp;"1",'Compr. Q. - Online Banking'!$C:$K,9,FALSE()),VLOOKUP($G110&amp;"-"&amp;AG$3&amp;"-"&amp;"1",'Compr. Q. - Online Banking'!$C:$K,8,FALSE()))</f>
        <v>3</v>
      </c>
      <c r="AP110" s="60">
        <f t="shared" si="118"/>
        <v>1</v>
      </c>
      <c r="AQ110" s="60">
        <f t="shared" si="119"/>
        <v>1</v>
      </c>
      <c r="AR110" s="60">
        <f t="shared" si="120"/>
        <v>1</v>
      </c>
      <c r="AS110" s="61" t="str">
        <f>VLOOKUP($B110&amp;"-"&amp;$F110,'dataset cleaned'!$A:$BK,$H$2-2+AS$2*3,FALSE())</f>
        <v>Cyber criminal,Hacker</v>
      </c>
      <c r="AT110" s="60"/>
      <c r="AU110" s="60">
        <f>IF(ISNUMBER(SEARCH(IF($D110="Tabular",VLOOKUP($G110&amp;"-"&amp;AS$3&amp;"-"&amp;AU$2,'Compr. Q. - Online Banking'!$C:$I,7,FALSE()),VLOOKUP($G110&amp;"-"&amp;AS$3&amp;"-"&amp;AU$2,'Compr. Q. - Online Banking'!$C:$I,5,FALSE())), AS110)),1,0)</f>
        <v>1</v>
      </c>
      <c r="AV110" s="60">
        <f>IF(ISNUMBER(SEARCH(IF($D110="Tabular",VLOOKUP($G110&amp;"-"&amp;AS$3&amp;"-"&amp;AV$2,'Compr. Q. - Online Banking'!$C:$I,7,FALSE()),VLOOKUP($G110&amp;"-"&amp;AS$3&amp;"-"&amp;AV$2,'Compr. Q. - Online Banking'!$C:$I,5,FALSE())), AS110)),1,0)</f>
        <v>1</v>
      </c>
      <c r="AW110" s="60">
        <f>IF(ISNUMBER(SEARCH(IF($D110="Tabular",VLOOKUP($G110&amp;"-"&amp;AS$3&amp;"-"&amp;AW$2,'Compr. Q. - Online Banking'!$C:$I,7,FALSE()),VLOOKUP($G110&amp;"-"&amp;AS$3&amp;"-"&amp;AW$2,'Compr. Q. - Online Banking'!$C:$I,5,FALSE())), AS110)),1,0)</f>
        <v>0</v>
      </c>
      <c r="AX110" s="60">
        <f>IF(ISNUMBER(SEARCH(IF($D110="Tabular",VLOOKUP($G110&amp;"-"&amp;AS$3&amp;"-"&amp;AX$2,'Compr. Q. - Online Banking'!$C:$I,7,FALSE()),VLOOKUP($G110&amp;"-"&amp;AS$3&amp;"-"&amp;AX$2,'Compr. Q. - Online Banking'!$C:$I,5,FALSE())), AS110)),1,0)</f>
        <v>0</v>
      </c>
      <c r="AY110" s="60">
        <f t="shared" si="121"/>
        <v>2</v>
      </c>
      <c r="AZ110" s="60">
        <f t="shared" si="122"/>
        <v>2</v>
      </c>
      <c r="BA110" s="60">
        <f>IF($D110="Tabular",VLOOKUP($G110&amp;"-"&amp;AS$3&amp;"-"&amp;"1",'Compr. Q. - Online Banking'!$C:$K,9,FALSE()),VLOOKUP($G110&amp;"-"&amp;AS$3&amp;"-"&amp;"1",'Compr. Q. - Online Banking'!$C:$K,8,FALSE()))</f>
        <v>2</v>
      </c>
      <c r="BB110" s="60">
        <f t="shared" si="123"/>
        <v>1</v>
      </c>
      <c r="BC110" s="60">
        <f t="shared" si="124"/>
        <v>1</v>
      </c>
      <c r="BD110" s="60">
        <f t="shared" si="125"/>
        <v>1</v>
      </c>
      <c r="BE110" s="60" t="str">
        <f>VLOOKUP($B110&amp;"-"&amp;$F110,'dataset cleaned'!$A:$BK,$H$2-2+BE$2*3,FALSE())</f>
        <v>Likely</v>
      </c>
      <c r="BF110" s="60"/>
      <c r="BG110" s="60">
        <f>IF(ISNUMBER(SEARCH(IF($D110="Tabular",VLOOKUP($G110&amp;"-"&amp;BE$3&amp;"-"&amp;BG$2,'Compr. Q. - Online Banking'!$C:$I,7,FALSE()),VLOOKUP($G110&amp;"-"&amp;BE$3&amp;"-"&amp;BG$2,'Compr. Q. - Online Banking'!$C:$I,5,FALSE())), BE110)),1,0)</f>
        <v>1</v>
      </c>
      <c r="BH110" s="60">
        <f>IF(ISNUMBER(SEARCH(IF($D110="Tabular",VLOOKUP($G110&amp;"-"&amp;BE$3&amp;"-"&amp;BH$2,'Compr. Q. - Online Banking'!$C:$I,7,FALSE()),VLOOKUP($G110&amp;"-"&amp;BE$3&amp;"-"&amp;BH$2,'Compr. Q. - Online Banking'!$C:$I,5,FALSE())), BE110)),1,0)</f>
        <v>0</v>
      </c>
      <c r="BI110" s="60">
        <f>IF(ISNUMBER(SEARCH(IF($D110="Tabular",VLOOKUP($G110&amp;"-"&amp;BE$3&amp;"-"&amp;BI$2,'Compr. Q. - Online Banking'!$C:$I,7,FALSE()),VLOOKUP($G110&amp;"-"&amp;BE$3&amp;"-"&amp;BI$2,'Compr. Q. - Online Banking'!$C:$I,5,FALSE())), BE110)),1,0)</f>
        <v>0</v>
      </c>
      <c r="BJ110" s="60">
        <f>IF(ISNUMBER(SEARCH(IF($D110="Tabular",VLOOKUP($G110&amp;"-"&amp;BE$3&amp;"-"&amp;BJ$2,'Compr. Q. - Online Banking'!$C:$I,7,FALSE()),VLOOKUP($G110&amp;"-"&amp;BE$3&amp;"-"&amp;BJ$2,'Compr. Q. - Online Banking'!$C:$I,5,FALSE())), BE110)),1,0)</f>
        <v>0</v>
      </c>
      <c r="BK110" s="60">
        <f t="shared" si="126"/>
        <v>1</v>
      </c>
      <c r="BL110" s="60">
        <f t="shared" si="127"/>
        <v>1</v>
      </c>
      <c r="BM110" s="60">
        <f>IF($D110="Tabular",VLOOKUP($G110&amp;"-"&amp;BE$3&amp;"-"&amp;"1",'Compr. Q. - Online Banking'!$C:$K,9,FALSE()),VLOOKUP($G110&amp;"-"&amp;BE$3&amp;"-"&amp;"1",'Compr. Q. - Online Banking'!$C:$K,8,FALSE()))</f>
        <v>1</v>
      </c>
      <c r="BN110" s="60">
        <f t="shared" si="128"/>
        <v>1</v>
      </c>
      <c r="BO110" s="60">
        <f t="shared" si="129"/>
        <v>1</v>
      </c>
      <c r="BP110" s="60">
        <f t="shared" si="130"/>
        <v>1</v>
      </c>
      <c r="BQ110" s="61" t="str">
        <f>VLOOKUP($B110&amp;"-"&amp;$F110,'dataset cleaned'!$A:$BK,$H$2-2+BQ$2*3,FALSE())</f>
        <v>Insufficient resilience,Poor security awareness,Use of web application,Weak malware protection</v>
      </c>
      <c r="BR110" s="60"/>
      <c r="BS110" s="60">
        <f>IF(ISNUMBER(SEARCH(IF($D110="Tabular",VLOOKUP($G110&amp;"-"&amp;BQ$3&amp;"-"&amp;BS$2,'Compr. Q. - Online Banking'!$C:$I,7,FALSE()),VLOOKUP($G110&amp;"-"&amp;BQ$3&amp;"-"&amp;BS$2,'Compr. Q. - Online Banking'!$C:$I,5,FALSE())), BQ110)),1,0)</f>
        <v>1</v>
      </c>
      <c r="BT110" s="60">
        <f>IF(ISNUMBER(SEARCH(IF($D110="Tabular",VLOOKUP($G110&amp;"-"&amp;BQ$3&amp;"-"&amp;BT$2,'Compr. Q. - Online Banking'!$C:$I,7,FALSE()),VLOOKUP($G110&amp;"-"&amp;BQ$3&amp;"-"&amp;BT$2,'Compr. Q. - Online Banking'!$C:$I,5,FALSE())), BQ110)),1,0)</f>
        <v>1</v>
      </c>
      <c r="BU110" s="60">
        <f>IF(ISNUMBER(SEARCH(IF($D110="Tabular",VLOOKUP($G110&amp;"-"&amp;BQ$3&amp;"-"&amp;BU$2,'Compr. Q. - Online Banking'!$C:$I,7,FALSE()),VLOOKUP($G110&amp;"-"&amp;BQ$3&amp;"-"&amp;BU$2,'Compr. Q. - Online Banking'!$C:$I,5,FALSE())), BQ110)),1,0)</f>
        <v>1</v>
      </c>
      <c r="BV110" s="60">
        <f>IF(ISNUMBER(SEARCH(IF($D110="Tabular",VLOOKUP($G110&amp;"-"&amp;BQ$3&amp;"-"&amp;BV$2,'Compr. Q. - Online Banking'!$C:$I,7,FALSE()),VLOOKUP($G110&amp;"-"&amp;BQ$3&amp;"-"&amp;BV$2,'Compr. Q. - Online Banking'!$C:$I,5,FALSE())), BQ110)),1,0)</f>
        <v>1</v>
      </c>
      <c r="BW110" s="60">
        <f t="shared" si="131"/>
        <v>4</v>
      </c>
      <c r="BX110" s="60">
        <f t="shared" si="132"/>
        <v>4</v>
      </c>
      <c r="BY110" s="60">
        <f>IF($D110="Tabular",VLOOKUP($G110&amp;"-"&amp;BQ$3&amp;"-"&amp;"1",'Compr. Q. - Online Banking'!$C:$K,9,FALSE()),VLOOKUP($G110&amp;"-"&amp;BQ$3&amp;"-"&amp;"1",'Compr. Q. - Online Banking'!$C:$K,8,FALSE()))</f>
        <v>4</v>
      </c>
      <c r="BZ110" s="60">
        <f t="shared" si="133"/>
        <v>1</v>
      </c>
      <c r="CA110" s="60">
        <f t="shared" si="134"/>
        <v>1</v>
      </c>
      <c r="CB110" s="60">
        <f t="shared" si="135"/>
        <v>1</v>
      </c>
    </row>
    <row r="111" spans="1:80" ht="51" x14ac:dyDescent="0.2">
      <c r="A111" s="60" t="str">
        <f t="shared" si="102"/>
        <v>R_2y4a58qbrSAKxpv-P1</v>
      </c>
      <c r="B111" s="60" t="s">
        <v>812</v>
      </c>
      <c r="C111" s="60" t="str">
        <f>VLOOKUP($B111,'raw data'!$A:$JI,268,FALSE())</f>
        <v>Tabular-G2</v>
      </c>
      <c r="D111" s="60" t="str">
        <f t="shared" si="103"/>
        <v>Tabular</v>
      </c>
      <c r="E111" s="60" t="str">
        <f t="shared" si="104"/>
        <v>G2</v>
      </c>
      <c r="F111" s="60" t="s">
        <v>534</v>
      </c>
      <c r="G111" s="60" t="str">
        <f t="shared" si="105"/>
        <v>G2</v>
      </c>
      <c r="H111" s="62">
        <f>VLOOKUP($B111&amp;"-"&amp;$F111,'dataset cleaned'!$A:$BK,H$2,FALSE())/60</f>
        <v>19.040150000000001</v>
      </c>
      <c r="I111" s="61" t="str">
        <f>VLOOKUP($B111&amp;"-"&amp;$F111,'dataset cleaned'!$A:$BK,$H$2-2+I$2*3,FALSE())</f>
        <v>Lack of mechanisms for authentication of app,Weak malware protection</v>
      </c>
      <c r="J111" s="60"/>
      <c r="K111" s="60">
        <f>IF(ISNUMBER(SEARCH(IF($D111="Tabular",VLOOKUP($G111&amp;"-"&amp;I$3&amp;"-"&amp;K$2,'Compr. Q. - Online Banking'!$C:$I,7,FALSE()),VLOOKUP($G111&amp;"-"&amp;I$3&amp;"-"&amp;K$2,'Compr. Q. - Online Banking'!$C:$I,5,FALSE())), I111)),1,0)</f>
        <v>1</v>
      </c>
      <c r="L111" s="60">
        <f>IF(ISNUMBER(SEARCH(IF($D111="Tabular",VLOOKUP($G111&amp;"-"&amp;I$3&amp;"-"&amp;L$2,'Compr. Q. - Online Banking'!$C:$I,7,FALSE()),VLOOKUP($G111&amp;"-"&amp;I$3&amp;"-"&amp;L$2,'Compr. Q. - Online Banking'!$C:$I,5,FALSE())), I111)),1,0)</f>
        <v>1</v>
      </c>
      <c r="M111" s="60">
        <f>IF(ISNUMBER(SEARCH(IF($D111="Tabular",VLOOKUP($G111&amp;"-"&amp;I$3&amp;"-"&amp;M$2,'Compr. Q. - Online Banking'!$C:$I,7,FALSE()),VLOOKUP($G111&amp;"-"&amp;I$3&amp;"-"&amp;M$2,'Compr. Q. - Online Banking'!$C:$I,5,FALSE())), I111)),1,0)</f>
        <v>0</v>
      </c>
      <c r="N111" s="60">
        <f>IF(ISNUMBER(SEARCH(IF($D111="Tabular",VLOOKUP($G111&amp;"-"&amp;I$3&amp;"-"&amp;N$2,'Compr. Q. - Online Banking'!$C:$I,7,FALSE()),VLOOKUP($G111&amp;"-"&amp;I$3&amp;"-"&amp;N$2,'Compr. Q. - Online Banking'!$C:$I,5,FALSE())), I111)),1,0)</f>
        <v>0</v>
      </c>
      <c r="O111" s="60">
        <f t="shared" si="106"/>
        <v>2</v>
      </c>
      <c r="P111" s="60">
        <f t="shared" si="107"/>
        <v>2</v>
      </c>
      <c r="Q111" s="60">
        <f>IF($D111="Tabular",VLOOKUP($G111&amp;"-"&amp;I$3&amp;"-"&amp;"1",'Compr. Q. - Online Banking'!$C:$K,9,FALSE()),VLOOKUP($G111&amp;"-"&amp;I$3&amp;"-"&amp;"1",'Compr. Q. - Online Banking'!$C:$K,8,FALSE()))</f>
        <v>2</v>
      </c>
      <c r="R111" s="60">
        <f t="shared" si="108"/>
        <v>1</v>
      </c>
      <c r="S111" s="60">
        <f t="shared" si="109"/>
        <v>1</v>
      </c>
      <c r="T111" s="60">
        <f t="shared" si="110"/>
        <v>1</v>
      </c>
      <c r="U111" s="61" t="str">
        <f>VLOOKUP($B111&amp;"-"&amp;$F111,'dataset cleaned'!$A:$BK,$H$2-2+U$2*3,FALSE())</f>
        <v>Unauthorized access to customer account via fake app,Unauthorized access to customer account via web application,Unauthorized transaction via web application</v>
      </c>
      <c r="V111" s="60"/>
      <c r="W111" s="60">
        <f>IF(ISNUMBER(SEARCH(IF($D111="Tabular",VLOOKUP($G111&amp;"-"&amp;U$3&amp;"-"&amp;W$2,'Compr. Q. - Online Banking'!$C:$I,7,FALSE()),VLOOKUP($G111&amp;"-"&amp;U$3&amp;"-"&amp;W$2,'Compr. Q. - Online Banking'!$C:$I,5,FALSE())), U111)),1,0)</f>
        <v>1</v>
      </c>
      <c r="X111" s="60">
        <f>IF(ISNUMBER(SEARCH(IF($D111="Tabular",VLOOKUP($G111&amp;"-"&amp;U$3&amp;"-"&amp;X$2,'Compr. Q. - Online Banking'!$C:$I,7,FALSE()),VLOOKUP($G111&amp;"-"&amp;U$3&amp;"-"&amp;X$2,'Compr. Q. - Online Banking'!$C:$I,5,FALSE())), U111)),1,0)</f>
        <v>1</v>
      </c>
      <c r="Y111" s="60">
        <f>IF(ISNUMBER(SEARCH(IF($D111="Tabular",VLOOKUP($G111&amp;"-"&amp;U$3&amp;"-"&amp;Y$2,'Compr. Q. - Online Banking'!$C:$I,7,FALSE()),VLOOKUP($G111&amp;"-"&amp;U$3&amp;"-"&amp;Y$2,'Compr. Q. - Online Banking'!$C:$I,5,FALSE())), U111)),1,0)</f>
        <v>1</v>
      </c>
      <c r="Z111" s="60">
        <f>IF(ISNUMBER(SEARCH(IF($D111="Tabular",VLOOKUP($G111&amp;"-"&amp;U$3&amp;"-"&amp;Z$2,'Compr. Q. - Online Banking'!$C:$I,7,FALSE()),VLOOKUP($G111&amp;"-"&amp;U$3&amp;"-"&amp;Z$2,'Compr. Q. - Online Banking'!$C:$I,5,FALSE())), U111)),1,0)</f>
        <v>0</v>
      </c>
      <c r="AA111" s="60">
        <f t="shared" si="111"/>
        <v>3</v>
      </c>
      <c r="AB111" s="60">
        <f t="shared" si="112"/>
        <v>3</v>
      </c>
      <c r="AC111" s="60">
        <f>IF($D111="Tabular",VLOOKUP($G111&amp;"-"&amp;U$3&amp;"-"&amp;"1",'Compr. Q. - Online Banking'!$C:$K,9,FALSE()),VLOOKUP($G111&amp;"-"&amp;U$3&amp;"-"&amp;"1",'Compr. Q. - Online Banking'!$C:$K,8,FALSE()))</f>
        <v>3</v>
      </c>
      <c r="AD111" s="60">
        <f t="shared" si="113"/>
        <v>1</v>
      </c>
      <c r="AE111" s="60">
        <f t="shared" si="114"/>
        <v>1</v>
      </c>
      <c r="AF111" s="60">
        <f t="shared" si="115"/>
        <v>1</v>
      </c>
      <c r="AG111" s="61" t="str">
        <f>VLOOKUP($B111&amp;"-"&amp;$F111,'dataset cleaned'!$A:$BK,$H$2-2+AG$2*3,FALSE())</f>
        <v>Fake banking app offered on application store and this leads to sniffing customer credentials</v>
      </c>
      <c r="AH111" s="60" t="s">
        <v>1150</v>
      </c>
      <c r="AI111" s="60">
        <f>IF(ISNUMBER(SEARCH(IF($D111="Tabular",VLOOKUP($G111&amp;"-"&amp;AG$3&amp;"-"&amp;AI$2,'Compr. Q. - Online Banking'!$C:$I,7,FALSE()),VLOOKUP($G111&amp;"-"&amp;AG$3&amp;"-"&amp;AI$2,'Compr. Q. - Online Banking'!$C:$I,5,FALSE())), AG111)),1,0)</f>
        <v>0</v>
      </c>
      <c r="AJ111" s="60">
        <f>IF(ISNUMBER(SEARCH(IF($D111="Tabular",VLOOKUP($G111&amp;"-"&amp;AG$3&amp;"-"&amp;AJ$2,'Compr. Q. - Online Banking'!$C:$I,7,FALSE()),VLOOKUP($G111&amp;"-"&amp;AG$3&amp;"-"&amp;AJ$2,'Compr. Q. - Online Banking'!$C:$I,5,FALSE())), AG111)),1,0)</f>
        <v>0</v>
      </c>
      <c r="AK111" s="60">
        <f>IF(ISNUMBER(SEARCH(IF($D111="Tabular",VLOOKUP($G111&amp;"-"&amp;AG$3&amp;"-"&amp;AK$2,'Compr. Q. - Online Banking'!$C:$I,7,FALSE()),VLOOKUP($G111&amp;"-"&amp;AG$3&amp;"-"&amp;AK$2,'Compr. Q. - Online Banking'!$C:$I,5,FALSE())), AG111)),1,0)</f>
        <v>1</v>
      </c>
      <c r="AL111" s="60">
        <f>IF(ISNUMBER(SEARCH(IF($D111="Tabular",VLOOKUP($G111&amp;"-"&amp;AG$3&amp;"-"&amp;AL$2,'Compr. Q. - Online Banking'!$C:$I,7,FALSE()),VLOOKUP($G111&amp;"-"&amp;AG$3&amp;"-"&amp;AL$2,'Compr. Q. - Online Banking'!$C:$I,5,FALSE())), AG111)),1,0)</f>
        <v>0</v>
      </c>
      <c r="AM111" s="60">
        <f t="shared" si="116"/>
        <v>1</v>
      </c>
      <c r="AN111" s="60">
        <f t="shared" si="117"/>
        <v>1</v>
      </c>
      <c r="AO111" s="60">
        <f>IF($D111="Tabular",VLOOKUP($G111&amp;"-"&amp;AG$3&amp;"-"&amp;"1",'Compr. Q. - Online Banking'!$C:$K,9,FALSE()),VLOOKUP($G111&amp;"-"&amp;AG$3&amp;"-"&amp;"1",'Compr. Q. - Online Banking'!$C:$K,8,FALSE()))</f>
        <v>3</v>
      </c>
      <c r="AP111" s="60">
        <f t="shared" si="118"/>
        <v>1</v>
      </c>
      <c r="AQ111" s="60">
        <f t="shared" si="119"/>
        <v>0.33333333333333331</v>
      </c>
      <c r="AR111" s="60">
        <f t="shared" si="120"/>
        <v>0.5</v>
      </c>
      <c r="AS111" s="61" t="str">
        <f>VLOOKUP($B111&amp;"-"&amp;$F111,'dataset cleaned'!$A:$BK,$H$2-2+AS$2*3,FALSE())</f>
        <v>Cyber criminal,Hacker</v>
      </c>
      <c r="AT111" s="60"/>
      <c r="AU111" s="60">
        <f>IF(ISNUMBER(SEARCH(IF($D111="Tabular",VLOOKUP($G111&amp;"-"&amp;AS$3&amp;"-"&amp;AU$2,'Compr. Q. - Online Banking'!$C:$I,7,FALSE()),VLOOKUP($G111&amp;"-"&amp;AS$3&amp;"-"&amp;AU$2,'Compr. Q. - Online Banking'!$C:$I,5,FALSE())), AS111)),1,0)</f>
        <v>1</v>
      </c>
      <c r="AV111" s="60">
        <f>IF(ISNUMBER(SEARCH(IF($D111="Tabular",VLOOKUP($G111&amp;"-"&amp;AS$3&amp;"-"&amp;AV$2,'Compr. Q. - Online Banking'!$C:$I,7,FALSE()),VLOOKUP($G111&amp;"-"&amp;AS$3&amp;"-"&amp;AV$2,'Compr. Q. - Online Banking'!$C:$I,5,FALSE())), AS111)),1,0)</f>
        <v>1</v>
      </c>
      <c r="AW111" s="60">
        <f>IF(ISNUMBER(SEARCH(IF($D111="Tabular",VLOOKUP($G111&amp;"-"&amp;AS$3&amp;"-"&amp;AW$2,'Compr. Q. - Online Banking'!$C:$I,7,FALSE()),VLOOKUP($G111&amp;"-"&amp;AS$3&amp;"-"&amp;AW$2,'Compr. Q. - Online Banking'!$C:$I,5,FALSE())), AS111)),1,0)</f>
        <v>0</v>
      </c>
      <c r="AX111" s="60">
        <f>IF(ISNUMBER(SEARCH(IF($D111="Tabular",VLOOKUP($G111&amp;"-"&amp;AS$3&amp;"-"&amp;AX$2,'Compr. Q. - Online Banking'!$C:$I,7,FALSE()),VLOOKUP($G111&amp;"-"&amp;AS$3&amp;"-"&amp;AX$2,'Compr. Q. - Online Banking'!$C:$I,5,FALSE())), AS111)),1,0)</f>
        <v>0</v>
      </c>
      <c r="AY111" s="60">
        <f t="shared" si="121"/>
        <v>2</v>
      </c>
      <c r="AZ111" s="60">
        <f t="shared" si="122"/>
        <v>2</v>
      </c>
      <c r="BA111" s="60">
        <f>IF($D111="Tabular",VLOOKUP($G111&amp;"-"&amp;AS$3&amp;"-"&amp;"1",'Compr. Q. - Online Banking'!$C:$K,9,FALSE()),VLOOKUP($G111&amp;"-"&amp;AS$3&amp;"-"&amp;"1",'Compr. Q. - Online Banking'!$C:$K,8,FALSE()))</f>
        <v>2</v>
      </c>
      <c r="BB111" s="60">
        <f t="shared" si="123"/>
        <v>1</v>
      </c>
      <c r="BC111" s="60">
        <f t="shared" si="124"/>
        <v>1</v>
      </c>
      <c r="BD111" s="60">
        <f t="shared" si="125"/>
        <v>1</v>
      </c>
      <c r="BE111" s="60" t="str">
        <f>VLOOKUP($B111&amp;"-"&amp;$F111,'dataset cleaned'!$A:$BK,$H$2-2+BE$2*3,FALSE())</f>
        <v>Likely</v>
      </c>
      <c r="BF111" s="60"/>
      <c r="BG111" s="60">
        <f>IF(ISNUMBER(SEARCH(IF($D111="Tabular",VLOOKUP($G111&amp;"-"&amp;BE$3&amp;"-"&amp;BG$2,'Compr. Q. - Online Banking'!$C:$I,7,FALSE()),VLOOKUP($G111&amp;"-"&amp;BE$3&amp;"-"&amp;BG$2,'Compr. Q. - Online Banking'!$C:$I,5,FALSE())), BE111)),1,0)</f>
        <v>1</v>
      </c>
      <c r="BH111" s="60">
        <f>IF(ISNUMBER(SEARCH(IF($D111="Tabular",VLOOKUP($G111&amp;"-"&amp;BE$3&amp;"-"&amp;BH$2,'Compr. Q. - Online Banking'!$C:$I,7,FALSE()),VLOOKUP($G111&amp;"-"&amp;BE$3&amp;"-"&amp;BH$2,'Compr. Q. - Online Banking'!$C:$I,5,FALSE())), BE111)),1,0)</f>
        <v>0</v>
      </c>
      <c r="BI111" s="60">
        <f>IF(ISNUMBER(SEARCH(IF($D111="Tabular",VLOOKUP($G111&amp;"-"&amp;BE$3&amp;"-"&amp;BI$2,'Compr. Q. - Online Banking'!$C:$I,7,FALSE()),VLOOKUP($G111&amp;"-"&amp;BE$3&amp;"-"&amp;BI$2,'Compr. Q. - Online Banking'!$C:$I,5,FALSE())), BE111)),1,0)</f>
        <v>0</v>
      </c>
      <c r="BJ111" s="60">
        <f>IF(ISNUMBER(SEARCH(IF($D111="Tabular",VLOOKUP($G111&amp;"-"&amp;BE$3&amp;"-"&amp;BJ$2,'Compr. Q. - Online Banking'!$C:$I,7,FALSE()),VLOOKUP($G111&amp;"-"&amp;BE$3&amp;"-"&amp;BJ$2,'Compr. Q. - Online Banking'!$C:$I,5,FALSE())), BE111)),1,0)</f>
        <v>0</v>
      </c>
      <c r="BK111" s="60">
        <f t="shared" si="126"/>
        <v>1</v>
      </c>
      <c r="BL111" s="60">
        <f t="shared" si="127"/>
        <v>1</v>
      </c>
      <c r="BM111" s="60">
        <f>IF($D111="Tabular",VLOOKUP($G111&amp;"-"&amp;BE$3&amp;"-"&amp;"1",'Compr. Q. - Online Banking'!$C:$K,9,FALSE()),VLOOKUP($G111&amp;"-"&amp;BE$3&amp;"-"&amp;"1",'Compr. Q. - Online Banking'!$C:$K,8,FALSE()))</f>
        <v>1</v>
      </c>
      <c r="BN111" s="60">
        <f t="shared" si="128"/>
        <v>1</v>
      </c>
      <c r="BO111" s="60">
        <f t="shared" si="129"/>
        <v>1</v>
      </c>
      <c r="BP111" s="60">
        <f t="shared" si="130"/>
        <v>1</v>
      </c>
      <c r="BQ111" s="61" t="str">
        <f>VLOOKUP($B111&amp;"-"&amp;$F111,'dataset cleaned'!$A:$BK,$H$2-2+BQ$2*3,FALSE())</f>
        <v>Insufficient resilience,Poor security awareness,Use of web application,Weak malware protection</v>
      </c>
      <c r="BR111" s="60"/>
      <c r="BS111" s="60">
        <f>IF(ISNUMBER(SEARCH(IF($D111="Tabular",VLOOKUP($G111&amp;"-"&amp;BQ$3&amp;"-"&amp;BS$2,'Compr. Q. - Online Banking'!$C:$I,7,FALSE()),VLOOKUP($G111&amp;"-"&amp;BQ$3&amp;"-"&amp;BS$2,'Compr. Q. - Online Banking'!$C:$I,5,FALSE())), BQ111)),1,0)</f>
        <v>1</v>
      </c>
      <c r="BT111" s="60">
        <f>IF(ISNUMBER(SEARCH(IF($D111="Tabular",VLOOKUP($G111&amp;"-"&amp;BQ$3&amp;"-"&amp;BT$2,'Compr. Q. - Online Banking'!$C:$I,7,FALSE()),VLOOKUP($G111&amp;"-"&amp;BQ$3&amp;"-"&amp;BT$2,'Compr. Q. - Online Banking'!$C:$I,5,FALSE())), BQ111)),1,0)</f>
        <v>1</v>
      </c>
      <c r="BU111" s="60">
        <f>IF(ISNUMBER(SEARCH(IF($D111="Tabular",VLOOKUP($G111&amp;"-"&amp;BQ$3&amp;"-"&amp;BU$2,'Compr. Q. - Online Banking'!$C:$I,7,FALSE()),VLOOKUP($G111&amp;"-"&amp;BQ$3&amp;"-"&amp;BU$2,'Compr. Q. - Online Banking'!$C:$I,5,FALSE())), BQ111)),1,0)</f>
        <v>1</v>
      </c>
      <c r="BV111" s="60">
        <f>IF(ISNUMBER(SEARCH(IF($D111="Tabular",VLOOKUP($G111&amp;"-"&amp;BQ$3&amp;"-"&amp;BV$2,'Compr. Q. - Online Banking'!$C:$I,7,FALSE()),VLOOKUP($G111&amp;"-"&amp;BQ$3&amp;"-"&amp;BV$2,'Compr. Q. - Online Banking'!$C:$I,5,FALSE())), BQ111)),1,0)</f>
        <v>1</v>
      </c>
      <c r="BW111" s="60">
        <f t="shared" si="131"/>
        <v>4</v>
      </c>
      <c r="BX111" s="60">
        <f t="shared" si="132"/>
        <v>4</v>
      </c>
      <c r="BY111" s="60">
        <f>IF($D111="Tabular",VLOOKUP($G111&amp;"-"&amp;BQ$3&amp;"-"&amp;"1",'Compr. Q. - Online Banking'!$C:$K,9,FALSE()),VLOOKUP($G111&amp;"-"&amp;BQ$3&amp;"-"&amp;"1",'Compr. Q. - Online Banking'!$C:$K,8,FALSE()))</f>
        <v>4</v>
      </c>
      <c r="BZ111" s="60">
        <f t="shared" si="133"/>
        <v>1</v>
      </c>
      <c r="CA111" s="60">
        <f t="shared" si="134"/>
        <v>1</v>
      </c>
      <c r="CB111" s="60">
        <f t="shared" si="135"/>
        <v>1</v>
      </c>
    </row>
    <row r="112" spans="1:80" ht="85" x14ac:dyDescent="0.2">
      <c r="A112" s="60" t="str">
        <f t="shared" si="102"/>
        <v>R_qIowXXuXIIQjEVX-P1</v>
      </c>
      <c r="B112" s="60" t="s">
        <v>1041</v>
      </c>
      <c r="C112" s="60" t="str">
        <f>VLOOKUP($B112,'raw data'!$A:$JI,268,FALSE())</f>
        <v>Tabular-G2</v>
      </c>
      <c r="D112" s="60" t="str">
        <f t="shared" si="103"/>
        <v>Tabular</v>
      </c>
      <c r="E112" s="60" t="str">
        <f t="shared" si="104"/>
        <v>G2</v>
      </c>
      <c r="F112" s="60" t="s">
        <v>534</v>
      </c>
      <c r="G112" s="60" t="str">
        <f t="shared" si="105"/>
        <v>G2</v>
      </c>
      <c r="H112" s="62">
        <f>VLOOKUP($B112&amp;"-"&amp;$F112,'dataset cleaned'!$A:$BK,H$2,FALSE())/60</f>
        <v>14.866683333333333</v>
      </c>
      <c r="I112" s="61" t="str">
        <f>VLOOKUP($B112&amp;"-"&amp;$F112,'dataset cleaned'!$A:$BK,$H$2-2+I$2*3,FALSE())</f>
        <v>Lack of mechanisms for authentication of app,Weak malware protection</v>
      </c>
      <c r="J112" s="60"/>
      <c r="K112" s="60">
        <f>IF(ISNUMBER(SEARCH(IF($D112="Tabular",VLOOKUP($G112&amp;"-"&amp;I$3&amp;"-"&amp;K$2,'Compr. Q. - Online Banking'!$C:$I,7,FALSE()),VLOOKUP($G112&amp;"-"&amp;I$3&amp;"-"&amp;K$2,'Compr. Q. - Online Banking'!$C:$I,5,FALSE())), I112)),1,0)</f>
        <v>1</v>
      </c>
      <c r="L112" s="60">
        <f>IF(ISNUMBER(SEARCH(IF($D112="Tabular",VLOOKUP($G112&amp;"-"&amp;I$3&amp;"-"&amp;L$2,'Compr. Q. - Online Banking'!$C:$I,7,FALSE()),VLOOKUP($G112&amp;"-"&amp;I$3&amp;"-"&amp;L$2,'Compr. Q. - Online Banking'!$C:$I,5,FALSE())), I112)),1,0)</f>
        <v>1</v>
      </c>
      <c r="M112" s="60">
        <f>IF(ISNUMBER(SEARCH(IF($D112="Tabular",VLOOKUP($G112&amp;"-"&amp;I$3&amp;"-"&amp;M$2,'Compr. Q. - Online Banking'!$C:$I,7,FALSE()),VLOOKUP($G112&amp;"-"&amp;I$3&amp;"-"&amp;M$2,'Compr. Q. - Online Banking'!$C:$I,5,FALSE())), I112)),1,0)</f>
        <v>0</v>
      </c>
      <c r="N112" s="60">
        <f>IF(ISNUMBER(SEARCH(IF($D112="Tabular",VLOOKUP($G112&amp;"-"&amp;I$3&amp;"-"&amp;N$2,'Compr. Q. - Online Banking'!$C:$I,7,FALSE()),VLOOKUP($G112&amp;"-"&amp;I$3&amp;"-"&amp;N$2,'Compr. Q. - Online Banking'!$C:$I,5,FALSE())), I112)),1,0)</f>
        <v>0</v>
      </c>
      <c r="O112" s="60">
        <f t="shared" si="106"/>
        <v>2</v>
      </c>
      <c r="P112" s="60">
        <f t="shared" si="107"/>
        <v>2</v>
      </c>
      <c r="Q112" s="60">
        <f>IF($D112="Tabular",VLOOKUP($G112&amp;"-"&amp;I$3&amp;"-"&amp;"1",'Compr. Q. - Online Banking'!$C:$K,9,FALSE()),VLOOKUP($G112&amp;"-"&amp;I$3&amp;"-"&amp;"1",'Compr. Q. - Online Banking'!$C:$K,8,FALSE()))</f>
        <v>2</v>
      </c>
      <c r="R112" s="60">
        <f t="shared" si="108"/>
        <v>1</v>
      </c>
      <c r="S112" s="60">
        <f t="shared" si="109"/>
        <v>1</v>
      </c>
      <c r="T112" s="60">
        <f t="shared" si="110"/>
        <v>1</v>
      </c>
      <c r="U112" s="61" t="str">
        <f>VLOOKUP($B112&amp;"-"&amp;$F112,'dataset cleaned'!$A:$BK,$H$2-2+U$2*3,FALSE())</f>
        <v>Unauthorized access to customer account via fake app,Unauthorized access to customer account via web application,Unauthorized transaction via web application</v>
      </c>
      <c r="V112" s="60"/>
      <c r="W112" s="60">
        <f>IF(ISNUMBER(SEARCH(IF($D112="Tabular",VLOOKUP($G112&amp;"-"&amp;U$3&amp;"-"&amp;W$2,'Compr. Q. - Online Banking'!$C:$I,7,FALSE()),VLOOKUP($G112&amp;"-"&amp;U$3&amp;"-"&amp;W$2,'Compr. Q. - Online Banking'!$C:$I,5,FALSE())), U112)),1,0)</f>
        <v>1</v>
      </c>
      <c r="X112" s="60">
        <f>IF(ISNUMBER(SEARCH(IF($D112="Tabular",VLOOKUP($G112&amp;"-"&amp;U$3&amp;"-"&amp;X$2,'Compr. Q. - Online Banking'!$C:$I,7,FALSE()),VLOOKUP($G112&amp;"-"&amp;U$3&amp;"-"&amp;X$2,'Compr. Q. - Online Banking'!$C:$I,5,FALSE())), U112)),1,0)</f>
        <v>1</v>
      </c>
      <c r="Y112" s="60">
        <f>IF(ISNUMBER(SEARCH(IF($D112="Tabular",VLOOKUP($G112&amp;"-"&amp;U$3&amp;"-"&amp;Y$2,'Compr. Q. - Online Banking'!$C:$I,7,FALSE()),VLOOKUP($G112&amp;"-"&amp;U$3&amp;"-"&amp;Y$2,'Compr. Q. - Online Banking'!$C:$I,5,FALSE())), U112)),1,0)</f>
        <v>1</v>
      </c>
      <c r="Z112" s="60">
        <f>IF(ISNUMBER(SEARCH(IF($D112="Tabular",VLOOKUP($G112&amp;"-"&amp;U$3&amp;"-"&amp;Z$2,'Compr. Q. - Online Banking'!$C:$I,7,FALSE()),VLOOKUP($G112&amp;"-"&amp;U$3&amp;"-"&amp;Z$2,'Compr. Q. - Online Banking'!$C:$I,5,FALSE())), U112)),1,0)</f>
        <v>0</v>
      </c>
      <c r="AA112" s="60">
        <f t="shared" si="111"/>
        <v>3</v>
      </c>
      <c r="AB112" s="60">
        <f t="shared" si="112"/>
        <v>3</v>
      </c>
      <c r="AC112" s="60">
        <f>IF($D112="Tabular",VLOOKUP($G112&amp;"-"&amp;U$3&amp;"-"&amp;"1",'Compr. Q. - Online Banking'!$C:$K,9,FALSE()),VLOOKUP($G112&amp;"-"&amp;U$3&amp;"-"&amp;"1",'Compr. Q. - Online Banking'!$C:$K,8,FALSE()))</f>
        <v>3</v>
      </c>
      <c r="AD112" s="60">
        <f t="shared" si="113"/>
        <v>1</v>
      </c>
      <c r="AE112" s="60">
        <f t="shared" si="114"/>
        <v>1</v>
      </c>
      <c r="AF112" s="60">
        <f t="shared" si="115"/>
        <v>1</v>
      </c>
      <c r="AG112" s="61" t="str">
        <f>VLOOKUP($B112&amp;"-"&amp;$F112,'dataset cleaned'!$A:$BK,$H$2-2+AG$2*3,FALSE())</f>
        <v>Fake banking app offered on application store and this leads to sniffing customer credentials,Keylogger installed on customer's computer leads to sniffing customer credentials,Spear-phishing attack on customers leads to sniffing customer credentials</v>
      </c>
      <c r="AH112" s="60"/>
      <c r="AI112" s="60">
        <f>IF(ISNUMBER(SEARCH(IF($D112="Tabular",VLOOKUP($G112&amp;"-"&amp;AG$3&amp;"-"&amp;AI$2,'Compr. Q. - Online Banking'!$C:$I,7,FALSE()),VLOOKUP($G112&amp;"-"&amp;AG$3&amp;"-"&amp;AI$2,'Compr. Q. - Online Banking'!$C:$I,5,FALSE())), AG112)),1,0)</f>
        <v>1</v>
      </c>
      <c r="AJ112" s="60">
        <f>IF(ISNUMBER(SEARCH(IF($D112="Tabular",VLOOKUP($G112&amp;"-"&amp;AG$3&amp;"-"&amp;AJ$2,'Compr. Q. - Online Banking'!$C:$I,7,FALSE()),VLOOKUP($G112&amp;"-"&amp;AG$3&amp;"-"&amp;AJ$2,'Compr. Q. - Online Banking'!$C:$I,5,FALSE())), AG112)),1,0)</f>
        <v>1</v>
      </c>
      <c r="AK112" s="60">
        <f>IF(ISNUMBER(SEARCH(IF($D112="Tabular",VLOOKUP($G112&amp;"-"&amp;AG$3&amp;"-"&amp;AK$2,'Compr. Q. - Online Banking'!$C:$I,7,FALSE()),VLOOKUP($G112&amp;"-"&amp;AG$3&amp;"-"&amp;AK$2,'Compr. Q. - Online Banking'!$C:$I,5,FALSE())), AG112)),1,0)</f>
        <v>1</v>
      </c>
      <c r="AL112" s="60">
        <f>IF(ISNUMBER(SEARCH(IF($D112="Tabular",VLOOKUP($G112&amp;"-"&amp;AG$3&amp;"-"&amp;AL$2,'Compr. Q. - Online Banking'!$C:$I,7,FALSE()),VLOOKUP($G112&amp;"-"&amp;AG$3&amp;"-"&amp;AL$2,'Compr. Q. - Online Banking'!$C:$I,5,FALSE())), AG112)),1,0)</f>
        <v>0</v>
      </c>
      <c r="AM112" s="60">
        <f t="shared" si="116"/>
        <v>3</v>
      </c>
      <c r="AN112" s="60">
        <f t="shared" si="117"/>
        <v>3</v>
      </c>
      <c r="AO112" s="60">
        <f>IF($D112="Tabular",VLOOKUP($G112&amp;"-"&amp;AG$3&amp;"-"&amp;"1",'Compr. Q. - Online Banking'!$C:$K,9,FALSE()),VLOOKUP($G112&amp;"-"&amp;AG$3&amp;"-"&amp;"1",'Compr. Q. - Online Banking'!$C:$K,8,FALSE()))</f>
        <v>3</v>
      </c>
      <c r="AP112" s="60">
        <f t="shared" si="118"/>
        <v>1</v>
      </c>
      <c r="AQ112" s="60">
        <f t="shared" si="119"/>
        <v>1</v>
      </c>
      <c r="AR112" s="60">
        <f t="shared" si="120"/>
        <v>1</v>
      </c>
      <c r="AS112" s="61" t="str">
        <f>VLOOKUP($B112&amp;"-"&amp;$F112,'dataset cleaned'!$A:$BK,$H$2-2+AS$2*3,FALSE())</f>
        <v>Cyber criminal,Hacker</v>
      </c>
      <c r="AT112" s="60"/>
      <c r="AU112" s="60">
        <f>IF(ISNUMBER(SEARCH(IF($D112="Tabular",VLOOKUP($G112&amp;"-"&amp;AS$3&amp;"-"&amp;AU$2,'Compr. Q. - Online Banking'!$C:$I,7,FALSE()),VLOOKUP($G112&amp;"-"&amp;AS$3&amp;"-"&amp;AU$2,'Compr. Q. - Online Banking'!$C:$I,5,FALSE())), AS112)),1,0)</f>
        <v>1</v>
      </c>
      <c r="AV112" s="60">
        <f>IF(ISNUMBER(SEARCH(IF($D112="Tabular",VLOOKUP($G112&amp;"-"&amp;AS$3&amp;"-"&amp;AV$2,'Compr. Q. - Online Banking'!$C:$I,7,FALSE()),VLOOKUP($G112&amp;"-"&amp;AS$3&amp;"-"&amp;AV$2,'Compr. Q. - Online Banking'!$C:$I,5,FALSE())), AS112)),1,0)</f>
        <v>1</v>
      </c>
      <c r="AW112" s="60">
        <f>IF(ISNUMBER(SEARCH(IF($D112="Tabular",VLOOKUP($G112&amp;"-"&amp;AS$3&amp;"-"&amp;AW$2,'Compr. Q. - Online Banking'!$C:$I,7,FALSE()),VLOOKUP($G112&amp;"-"&amp;AS$3&amp;"-"&amp;AW$2,'Compr. Q. - Online Banking'!$C:$I,5,FALSE())), AS112)),1,0)</f>
        <v>0</v>
      </c>
      <c r="AX112" s="60">
        <f>IF(ISNUMBER(SEARCH(IF($D112="Tabular",VLOOKUP($G112&amp;"-"&amp;AS$3&amp;"-"&amp;AX$2,'Compr. Q. - Online Banking'!$C:$I,7,FALSE()),VLOOKUP($G112&amp;"-"&amp;AS$3&amp;"-"&amp;AX$2,'Compr. Q. - Online Banking'!$C:$I,5,FALSE())), AS112)),1,0)</f>
        <v>0</v>
      </c>
      <c r="AY112" s="60">
        <f t="shared" si="121"/>
        <v>2</v>
      </c>
      <c r="AZ112" s="60">
        <f t="shared" si="122"/>
        <v>2</v>
      </c>
      <c r="BA112" s="60">
        <f>IF($D112="Tabular",VLOOKUP($G112&amp;"-"&amp;AS$3&amp;"-"&amp;"1",'Compr. Q. - Online Banking'!$C:$K,9,FALSE()),VLOOKUP($G112&amp;"-"&amp;AS$3&amp;"-"&amp;"1",'Compr. Q. - Online Banking'!$C:$K,8,FALSE()))</f>
        <v>2</v>
      </c>
      <c r="BB112" s="60">
        <f t="shared" si="123"/>
        <v>1</v>
      </c>
      <c r="BC112" s="60">
        <f t="shared" si="124"/>
        <v>1</v>
      </c>
      <c r="BD112" s="60">
        <f t="shared" si="125"/>
        <v>1</v>
      </c>
      <c r="BE112" s="60" t="str">
        <f>VLOOKUP($B112&amp;"-"&amp;$F112,'dataset cleaned'!$A:$BK,$H$2-2+BE$2*3,FALSE())</f>
        <v>Likely</v>
      </c>
      <c r="BF112" s="60"/>
      <c r="BG112" s="60">
        <f>IF(ISNUMBER(SEARCH(IF($D112="Tabular",VLOOKUP($G112&amp;"-"&amp;BE$3&amp;"-"&amp;BG$2,'Compr. Q. - Online Banking'!$C:$I,7,FALSE()),VLOOKUP($G112&amp;"-"&amp;BE$3&amp;"-"&amp;BG$2,'Compr. Q. - Online Banking'!$C:$I,5,FALSE())), BE112)),1,0)</f>
        <v>1</v>
      </c>
      <c r="BH112" s="60">
        <f>IF(ISNUMBER(SEARCH(IF($D112="Tabular",VLOOKUP($G112&amp;"-"&amp;BE$3&amp;"-"&amp;BH$2,'Compr. Q. - Online Banking'!$C:$I,7,FALSE()),VLOOKUP($G112&amp;"-"&amp;BE$3&amp;"-"&amp;BH$2,'Compr. Q. - Online Banking'!$C:$I,5,FALSE())), BE112)),1,0)</f>
        <v>0</v>
      </c>
      <c r="BI112" s="60">
        <f>IF(ISNUMBER(SEARCH(IF($D112="Tabular",VLOOKUP($G112&amp;"-"&amp;BE$3&amp;"-"&amp;BI$2,'Compr. Q. - Online Banking'!$C:$I,7,FALSE()),VLOOKUP($G112&amp;"-"&amp;BE$3&amp;"-"&amp;BI$2,'Compr. Q. - Online Banking'!$C:$I,5,FALSE())), BE112)),1,0)</f>
        <v>0</v>
      </c>
      <c r="BJ112" s="60">
        <f>IF(ISNUMBER(SEARCH(IF($D112="Tabular",VLOOKUP($G112&amp;"-"&amp;BE$3&amp;"-"&amp;BJ$2,'Compr. Q. - Online Banking'!$C:$I,7,FALSE()),VLOOKUP($G112&amp;"-"&amp;BE$3&amp;"-"&amp;BJ$2,'Compr. Q. - Online Banking'!$C:$I,5,FALSE())), BE112)),1,0)</f>
        <v>0</v>
      </c>
      <c r="BK112" s="60">
        <f t="shared" si="126"/>
        <v>1</v>
      </c>
      <c r="BL112" s="60">
        <f t="shared" si="127"/>
        <v>1</v>
      </c>
      <c r="BM112" s="60">
        <f>IF($D112="Tabular",VLOOKUP($G112&amp;"-"&amp;BE$3&amp;"-"&amp;"1",'Compr. Q. - Online Banking'!$C:$K,9,FALSE()),VLOOKUP($G112&amp;"-"&amp;BE$3&amp;"-"&amp;"1",'Compr. Q. - Online Banking'!$C:$K,8,FALSE()))</f>
        <v>1</v>
      </c>
      <c r="BN112" s="60">
        <f t="shared" si="128"/>
        <v>1</v>
      </c>
      <c r="BO112" s="60">
        <f t="shared" si="129"/>
        <v>1</v>
      </c>
      <c r="BP112" s="60">
        <f t="shared" si="130"/>
        <v>1</v>
      </c>
      <c r="BQ112" s="61" t="str">
        <f>VLOOKUP($B112&amp;"-"&amp;$F112,'dataset cleaned'!$A:$BK,$H$2-2+BQ$2*3,FALSE())</f>
        <v>Insufficient resilience,Poor security awareness,Use of web application,Weak malware protection</v>
      </c>
      <c r="BR112" s="60"/>
      <c r="BS112" s="60">
        <f>IF(ISNUMBER(SEARCH(IF($D112="Tabular",VLOOKUP($G112&amp;"-"&amp;BQ$3&amp;"-"&amp;BS$2,'Compr. Q. - Online Banking'!$C:$I,7,FALSE()),VLOOKUP($G112&amp;"-"&amp;BQ$3&amp;"-"&amp;BS$2,'Compr. Q. - Online Banking'!$C:$I,5,FALSE())), BQ112)),1,0)</f>
        <v>1</v>
      </c>
      <c r="BT112" s="60">
        <f>IF(ISNUMBER(SEARCH(IF($D112="Tabular",VLOOKUP($G112&amp;"-"&amp;BQ$3&amp;"-"&amp;BT$2,'Compr. Q. - Online Banking'!$C:$I,7,FALSE()),VLOOKUP($G112&amp;"-"&amp;BQ$3&amp;"-"&amp;BT$2,'Compr. Q. - Online Banking'!$C:$I,5,FALSE())), BQ112)),1,0)</f>
        <v>1</v>
      </c>
      <c r="BU112" s="60">
        <f>IF(ISNUMBER(SEARCH(IF($D112="Tabular",VLOOKUP($G112&amp;"-"&amp;BQ$3&amp;"-"&amp;BU$2,'Compr. Q. - Online Banking'!$C:$I,7,FALSE()),VLOOKUP($G112&amp;"-"&amp;BQ$3&amp;"-"&amp;BU$2,'Compr. Q. - Online Banking'!$C:$I,5,FALSE())), BQ112)),1,0)</f>
        <v>1</v>
      </c>
      <c r="BV112" s="60">
        <f>IF(ISNUMBER(SEARCH(IF($D112="Tabular",VLOOKUP($G112&amp;"-"&amp;BQ$3&amp;"-"&amp;BV$2,'Compr. Q. - Online Banking'!$C:$I,7,FALSE()),VLOOKUP($G112&amp;"-"&amp;BQ$3&amp;"-"&amp;BV$2,'Compr. Q. - Online Banking'!$C:$I,5,FALSE())), BQ112)),1,0)</f>
        <v>1</v>
      </c>
      <c r="BW112" s="60">
        <f t="shared" si="131"/>
        <v>4</v>
      </c>
      <c r="BX112" s="60">
        <f t="shared" si="132"/>
        <v>4</v>
      </c>
      <c r="BY112" s="60">
        <f>IF($D112="Tabular",VLOOKUP($G112&amp;"-"&amp;BQ$3&amp;"-"&amp;"1",'Compr. Q. - Online Banking'!$C:$K,9,FALSE()),VLOOKUP($G112&amp;"-"&amp;BQ$3&amp;"-"&amp;"1",'Compr. Q. - Online Banking'!$C:$K,8,FALSE()))</f>
        <v>4</v>
      </c>
      <c r="BZ112" s="60">
        <f t="shared" si="133"/>
        <v>1</v>
      </c>
      <c r="CA112" s="60">
        <f t="shared" si="134"/>
        <v>1</v>
      </c>
      <c r="CB112" s="60">
        <f t="shared" si="135"/>
        <v>1</v>
      </c>
    </row>
    <row r="113" spans="1:80" ht="34" x14ac:dyDescent="0.2">
      <c r="A113" s="60" t="str">
        <f t="shared" si="102"/>
        <v>R_1etNqGXLuAX9upn-P2</v>
      </c>
      <c r="B113" s="60" t="s">
        <v>850</v>
      </c>
      <c r="C113" s="60" t="str">
        <f>VLOOKUP($B113,'raw data'!$A:$JI,268,FALSE())</f>
        <v>CORAS-G2</v>
      </c>
      <c r="D113" s="60" t="str">
        <f t="shared" si="103"/>
        <v>CORAS</v>
      </c>
      <c r="E113" s="60" t="str">
        <f t="shared" si="104"/>
        <v>G2</v>
      </c>
      <c r="F113" s="60" t="s">
        <v>536</v>
      </c>
      <c r="G113" s="60" t="str">
        <f t="shared" si="105"/>
        <v>G1</v>
      </c>
      <c r="H113" s="62">
        <f>VLOOKUP($B113&amp;"-"&amp;$F113,'dataset cleaned'!$A:$BK,H$2,FALSE())/60</f>
        <v>5.77745</v>
      </c>
      <c r="I113" s="61" t="str">
        <f>VLOOKUP($B113&amp;"-"&amp;$F113,'dataset cleaned'!$A:$BK,$H$2-2+I$2*3,FALSE())</f>
        <v>Certain</v>
      </c>
      <c r="J113" s="60" t="s">
        <v>1134</v>
      </c>
      <c r="K113" s="60">
        <f>IF(ISNUMBER(SEARCH(IF($D113="Tabular",VLOOKUP($G113&amp;"-"&amp;I$3&amp;"-"&amp;K$2,'Compr. Q. - Online Banking'!$C:$I,7,FALSE()),VLOOKUP($G113&amp;"-"&amp;I$3&amp;"-"&amp;K$2,'Compr. Q. - Online Banking'!$C:$I,5,FALSE())), I113)),1,0)</f>
        <v>0</v>
      </c>
      <c r="L113" s="60">
        <f>IF(ISNUMBER(SEARCH(IF($D113="Tabular",VLOOKUP($G113&amp;"-"&amp;I$3&amp;"-"&amp;L$2,'Compr. Q. - Online Banking'!$C:$I,7,FALSE()),VLOOKUP($G113&amp;"-"&amp;I$3&amp;"-"&amp;L$2,'Compr. Q. - Online Banking'!$C:$I,5,FALSE())), I113)),1,0)</f>
        <v>0</v>
      </c>
      <c r="M113" s="60">
        <f>IF(ISNUMBER(SEARCH(IF($D113="Tabular",VLOOKUP($G113&amp;"-"&amp;I$3&amp;"-"&amp;M$2,'Compr. Q. - Online Banking'!$C:$I,7,FALSE()),VLOOKUP($G113&amp;"-"&amp;I$3&amp;"-"&amp;M$2,'Compr. Q. - Online Banking'!$C:$I,5,FALSE())), I113)),1,0)</f>
        <v>0</v>
      </c>
      <c r="N113" s="60">
        <f>IF(ISNUMBER(SEARCH(IF($D113="Tabular",VLOOKUP($G113&amp;"-"&amp;I$3&amp;"-"&amp;N$2,'Compr. Q. - Online Banking'!$C:$I,7,FALSE()),VLOOKUP($G113&amp;"-"&amp;I$3&amp;"-"&amp;N$2,'Compr. Q. - Online Banking'!$C:$I,5,FALSE())), I113)),1,0)</f>
        <v>0</v>
      </c>
      <c r="O113" s="60">
        <f t="shared" si="106"/>
        <v>0</v>
      </c>
      <c r="P113" s="60">
        <f t="shared" si="107"/>
        <v>1</v>
      </c>
      <c r="Q113" s="60">
        <f>IF($D113="Tabular",VLOOKUP($G113&amp;"-"&amp;I$3&amp;"-"&amp;"1",'Compr. Q. - Online Banking'!$C:$K,9,FALSE()),VLOOKUP($G113&amp;"-"&amp;I$3&amp;"-"&amp;"1",'Compr. Q. - Online Banking'!$C:$K,8,FALSE()))</f>
        <v>1</v>
      </c>
      <c r="R113" s="60">
        <f t="shared" si="108"/>
        <v>0</v>
      </c>
      <c r="S113" s="60">
        <f t="shared" si="109"/>
        <v>0</v>
      </c>
      <c r="T113" s="60">
        <f t="shared" si="110"/>
        <v>0</v>
      </c>
      <c r="U113" s="60" t="str">
        <f>VLOOKUP($B113&amp;"-"&amp;$F113,'dataset cleaned'!$A:$BK,$H$2-2+U$2*3,FALSE())</f>
        <v>Availability of service,Integrity of account data</v>
      </c>
      <c r="V113" s="60"/>
      <c r="W113" s="60">
        <f>IF(ISNUMBER(SEARCH(IF($D113="Tabular",VLOOKUP($G113&amp;"-"&amp;U$3&amp;"-"&amp;W$2,'Compr. Q. - Online Banking'!$C:$I,7,FALSE()),VLOOKUP($G113&amp;"-"&amp;U$3&amp;"-"&amp;W$2,'Compr. Q. - Online Banking'!$C:$I,5,FALSE())), U113)),1,0)</f>
        <v>1</v>
      </c>
      <c r="X113" s="60">
        <f>IF(ISNUMBER(SEARCH(IF($D113="Tabular",VLOOKUP($G113&amp;"-"&amp;U$3&amp;"-"&amp;X$2,'Compr. Q. - Online Banking'!$C:$I,7,FALSE()),VLOOKUP($G113&amp;"-"&amp;U$3&amp;"-"&amp;X$2,'Compr. Q. - Online Banking'!$C:$I,5,FALSE())), U113)),1,0)</f>
        <v>1</v>
      </c>
      <c r="Y113" s="60">
        <f>IF(ISNUMBER(SEARCH(IF($D113="Tabular",VLOOKUP($G113&amp;"-"&amp;U$3&amp;"-"&amp;Y$2,'Compr. Q. - Online Banking'!$C:$I,7,FALSE()),VLOOKUP($G113&amp;"-"&amp;U$3&amp;"-"&amp;Y$2,'Compr. Q. - Online Banking'!$C:$I,5,FALSE())), U113)),1,0)</f>
        <v>0</v>
      </c>
      <c r="Z113" s="60">
        <f>IF(ISNUMBER(SEARCH(IF($D113="Tabular",VLOOKUP($G113&amp;"-"&amp;U$3&amp;"-"&amp;Z$2,'Compr. Q. - Online Banking'!$C:$I,7,FALSE()),VLOOKUP($G113&amp;"-"&amp;U$3&amp;"-"&amp;Z$2,'Compr. Q. - Online Banking'!$C:$I,5,FALSE())), U113)),1,0)</f>
        <v>0</v>
      </c>
      <c r="AA113" s="60">
        <f t="shared" si="111"/>
        <v>2</v>
      </c>
      <c r="AB113" s="60">
        <f t="shared" si="112"/>
        <v>2</v>
      </c>
      <c r="AC113" s="60">
        <f>IF($D113="Tabular",VLOOKUP($G113&amp;"-"&amp;U$3&amp;"-"&amp;"1",'Compr. Q. - Online Banking'!$C:$K,9,FALSE()),VLOOKUP($G113&amp;"-"&amp;U$3&amp;"-"&amp;"1",'Compr. Q. - Online Banking'!$C:$K,8,FALSE()))</f>
        <v>2</v>
      </c>
      <c r="AD113" s="60">
        <f t="shared" si="113"/>
        <v>1</v>
      </c>
      <c r="AE113" s="60">
        <f t="shared" si="114"/>
        <v>1</v>
      </c>
      <c r="AF113" s="60">
        <f t="shared" si="115"/>
        <v>1</v>
      </c>
      <c r="AG113" s="61" t="str">
        <f>VLOOKUP($B113&amp;"-"&amp;$F113,'dataset cleaned'!$A:$BK,$H$2-2+AG$2*3,FALSE())</f>
        <v>Monitor network traffic,Regularly inform customers about security best practices</v>
      </c>
      <c r="AH113" s="60" t="s">
        <v>1141</v>
      </c>
      <c r="AI113" s="60">
        <f>IF(ISNUMBER(SEARCH(IF($D113="Tabular",VLOOKUP($G113&amp;"-"&amp;AG$3&amp;"-"&amp;AI$2,'Compr. Q. - Online Banking'!$C:$I,7,FALSE()),VLOOKUP($G113&amp;"-"&amp;AG$3&amp;"-"&amp;AI$2,'Compr. Q. - Online Banking'!$C:$I,5,FALSE())), AG113)),1,0)</f>
        <v>1</v>
      </c>
      <c r="AJ113" s="60">
        <f>IF(ISNUMBER(SEARCH(IF($D113="Tabular",VLOOKUP($G113&amp;"-"&amp;AG$3&amp;"-"&amp;AJ$2,'Compr. Q. - Online Banking'!$C:$I,7,FALSE()),VLOOKUP($G113&amp;"-"&amp;AG$3&amp;"-"&amp;AJ$2,'Compr. Q. - Online Banking'!$C:$I,5,FALSE())), AG113)),1,0)</f>
        <v>0</v>
      </c>
      <c r="AK113" s="60">
        <f>IF(ISNUMBER(SEARCH(IF($D113="Tabular",VLOOKUP($G113&amp;"-"&amp;AG$3&amp;"-"&amp;AK$2,'Compr. Q. - Online Banking'!$C:$I,7,FALSE()),VLOOKUP($G113&amp;"-"&amp;AG$3&amp;"-"&amp;AK$2,'Compr. Q. - Online Banking'!$C:$I,5,FALSE())), AG113)),1,0)</f>
        <v>0</v>
      </c>
      <c r="AL113" s="60">
        <f>IF(ISNUMBER(SEARCH(IF($D113="Tabular",VLOOKUP($G113&amp;"-"&amp;AG$3&amp;"-"&amp;AL$2,'Compr. Q. - Online Banking'!$C:$I,7,FALSE()),VLOOKUP($G113&amp;"-"&amp;AG$3&amp;"-"&amp;AL$2,'Compr. Q. - Online Banking'!$C:$I,5,FALSE())), AG113)),1,0)</f>
        <v>0</v>
      </c>
      <c r="AM113" s="60">
        <f t="shared" si="116"/>
        <v>1</v>
      </c>
      <c r="AN113" s="60">
        <f t="shared" si="117"/>
        <v>2</v>
      </c>
      <c r="AO113" s="60">
        <f>IF($D113="Tabular",VLOOKUP($G113&amp;"-"&amp;AG$3&amp;"-"&amp;"1",'Compr. Q. - Online Banking'!$C:$K,9,FALSE()),VLOOKUP($G113&amp;"-"&amp;AG$3&amp;"-"&amp;"1",'Compr. Q. - Online Banking'!$C:$K,8,FALSE()))</f>
        <v>3</v>
      </c>
      <c r="AP113" s="60">
        <f t="shared" si="118"/>
        <v>0.5</v>
      </c>
      <c r="AQ113" s="60">
        <f t="shared" si="119"/>
        <v>0.33333333333333331</v>
      </c>
      <c r="AR113" s="60">
        <f t="shared" si="120"/>
        <v>0.4</v>
      </c>
      <c r="AS113" s="60" t="str">
        <f>VLOOKUP($B113&amp;"-"&amp;$F113,'dataset cleaned'!$A:$BK,$H$2-2+AS$2*3,FALSE())</f>
        <v>Severe</v>
      </c>
      <c r="AT113" s="60"/>
      <c r="AU113" s="60">
        <f>IF(ISNUMBER(SEARCH(IF($D113="Tabular",VLOOKUP($G113&amp;"-"&amp;AS$3&amp;"-"&amp;AU$2,'Compr. Q. - Online Banking'!$C:$I,7,FALSE()),VLOOKUP($G113&amp;"-"&amp;AS$3&amp;"-"&amp;AU$2,'Compr. Q. - Online Banking'!$C:$I,5,FALSE())), AS113)),1,0)</f>
        <v>1</v>
      </c>
      <c r="AV113" s="60">
        <f>IF(ISNUMBER(SEARCH(IF($D113="Tabular",VLOOKUP($G113&amp;"-"&amp;AS$3&amp;"-"&amp;AV$2,'Compr. Q. - Online Banking'!$C:$I,7,FALSE()),VLOOKUP($G113&amp;"-"&amp;AS$3&amp;"-"&amp;AV$2,'Compr. Q. - Online Banking'!$C:$I,5,FALSE())), AS113)),1,0)</f>
        <v>0</v>
      </c>
      <c r="AW113" s="60">
        <f>IF(ISNUMBER(SEARCH(IF($D113="Tabular",VLOOKUP($G113&amp;"-"&amp;AS$3&amp;"-"&amp;AW$2,'Compr. Q. - Online Banking'!$C:$I,7,FALSE()),VLOOKUP($G113&amp;"-"&amp;AS$3&amp;"-"&amp;AW$2,'Compr. Q. - Online Banking'!$C:$I,5,FALSE())), AS113)),1,0)</f>
        <v>0</v>
      </c>
      <c r="AX113" s="60">
        <f>IF(ISNUMBER(SEARCH(IF($D113="Tabular",VLOOKUP($G113&amp;"-"&amp;AS$3&amp;"-"&amp;AX$2,'Compr. Q. - Online Banking'!$C:$I,7,FALSE()),VLOOKUP($G113&amp;"-"&amp;AS$3&amp;"-"&amp;AX$2,'Compr. Q. - Online Banking'!$C:$I,5,FALSE())), AS113)),1,0)</f>
        <v>0</v>
      </c>
      <c r="AY113" s="60">
        <f t="shared" si="121"/>
        <v>1</v>
      </c>
      <c r="AZ113" s="60">
        <f t="shared" si="122"/>
        <v>1</v>
      </c>
      <c r="BA113" s="60">
        <f>IF($D113="Tabular",VLOOKUP($G113&amp;"-"&amp;AS$3&amp;"-"&amp;"1",'Compr. Q. - Online Banking'!$C:$K,9,FALSE()),VLOOKUP($G113&amp;"-"&amp;AS$3&amp;"-"&amp;"1",'Compr. Q. - Online Banking'!$C:$K,8,FALSE()))</f>
        <v>1</v>
      </c>
      <c r="BB113" s="60">
        <f t="shared" si="123"/>
        <v>1</v>
      </c>
      <c r="BC113" s="60">
        <f t="shared" si="124"/>
        <v>1</v>
      </c>
      <c r="BD113" s="60">
        <f t="shared" si="125"/>
        <v>1</v>
      </c>
      <c r="BE113" s="61" t="str">
        <f>VLOOKUP($B113&amp;"-"&amp;$F113,'dataset cleaned'!$A:$BK,$H$2-2+BE$2*3,FALSE())</f>
        <v>Denial-of-service attack</v>
      </c>
      <c r="BF113" s="61" t="s">
        <v>1129</v>
      </c>
      <c r="BG113" s="60">
        <f>IF(ISNUMBER(SEARCH(IF($D113="Tabular",VLOOKUP($G113&amp;"-"&amp;BE$3&amp;"-"&amp;BG$2,'Compr. Q. - Online Banking'!$C:$I,7,FALSE()),VLOOKUP($G113&amp;"-"&amp;BE$3&amp;"-"&amp;BG$2,'Compr. Q. - Online Banking'!$C:$I,5,FALSE())), BE113)),1,0)</f>
        <v>0</v>
      </c>
      <c r="BH113" s="60">
        <f>IF(ISNUMBER(SEARCH(IF($D113="Tabular",VLOOKUP($G113&amp;"-"&amp;BE$3&amp;"-"&amp;BH$2,'Compr. Q. - Online Banking'!$C:$I,7,FALSE()),VLOOKUP($G113&amp;"-"&amp;BE$3&amp;"-"&amp;BH$2,'Compr. Q. - Online Banking'!$C:$I,5,FALSE())), BE113)),1,0)</f>
        <v>0</v>
      </c>
      <c r="BI113" s="60">
        <f>IF(ISNUMBER(SEARCH(IF($D113="Tabular",VLOOKUP($G113&amp;"-"&amp;BE$3&amp;"-"&amp;BI$2,'Compr. Q. - Online Banking'!$C:$I,7,FALSE()),VLOOKUP($G113&amp;"-"&amp;BE$3&amp;"-"&amp;BI$2,'Compr. Q. - Online Banking'!$C:$I,5,FALSE())), BE113)),1,0)</f>
        <v>0</v>
      </c>
      <c r="BJ113" s="60">
        <f>IF(ISNUMBER(SEARCH(IF($D113="Tabular",VLOOKUP($G113&amp;"-"&amp;BE$3&amp;"-"&amp;BJ$2,'Compr. Q. - Online Banking'!$C:$I,7,FALSE()),VLOOKUP($G113&amp;"-"&amp;BE$3&amp;"-"&amp;BJ$2,'Compr. Q. - Online Banking'!$C:$I,5,FALSE())), BE113)),1,0)</f>
        <v>0</v>
      </c>
      <c r="BK113" s="60">
        <f t="shared" si="126"/>
        <v>0</v>
      </c>
      <c r="BL113" s="60">
        <f t="shared" si="127"/>
        <v>1</v>
      </c>
      <c r="BM113" s="60">
        <f>IF($D113="Tabular",VLOOKUP($G113&amp;"-"&amp;BE$3&amp;"-"&amp;"1",'Compr. Q. - Online Banking'!$C:$K,9,FALSE()),VLOOKUP($G113&amp;"-"&amp;BE$3&amp;"-"&amp;"1",'Compr. Q. - Online Banking'!$C:$K,8,FALSE()))</f>
        <v>2</v>
      </c>
      <c r="BN113" s="60">
        <f t="shared" si="128"/>
        <v>0</v>
      </c>
      <c r="BO113" s="60">
        <f t="shared" si="129"/>
        <v>0</v>
      </c>
      <c r="BP113" s="60">
        <f t="shared" si="130"/>
        <v>0</v>
      </c>
      <c r="BQ113" s="61" t="str">
        <f>VLOOKUP($B113&amp;"-"&amp;$F113,'dataset cleaned'!$A:$BK,$H$2-2+BQ$2*3,FALSE())</f>
        <v>Severe</v>
      </c>
      <c r="BR113" s="60" t="s">
        <v>1134</v>
      </c>
      <c r="BS113" s="60">
        <f>IF(ISNUMBER(SEARCH(IF($D113="Tabular",VLOOKUP($G113&amp;"-"&amp;BQ$3&amp;"-"&amp;BS$2,'Compr. Q. - Online Banking'!$C:$I,7,FALSE()),VLOOKUP($G113&amp;"-"&amp;BQ$3&amp;"-"&amp;BS$2,'Compr. Q. - Online Banking'!$C:$I,5,FALSE())), BQ113)),1,0)</f>
        <v>0</v>
      </c>
      <c r="BT113" s="60">
        <f>IF(ISNUMBER(SEARCH(IF($D113="Tabular",VLOOKUP($G113&amp;"-"&amp;BQ$3&amp;"-"&amp;BT$2,'Compr. Q. - Online Banking'!$C:$I,7,FALSE()),VLOOKUP($G113&amp;"-"&amp;BQ$3&amp;"-"&amp;BT$2,'Compr. Q. - Online Banking'!$C:$I,5,FALSE())), BQ113)),1,0)</f>
        <v>0</v>
      </c>
      <c r="BU113" s="60">
        <f>IF(ISNUMBER(SEARCH(IF($D113="Tabular",VLOOKUP($G113&amp;"-"&amp;BQ$3&amp;"-"&amp;BU$2,'Compr. Q. - Online Banking'!$C:$I,7,FALSE()),VLOOKUP($G113&amp;"-"&amp;BQ$3&amp;"-"&amp;BU$2,'Compr. Q. - Online Banking'!$C:$I,5,FALSE())), BQ113)),1,0)</f>
        <v>0</v>
      </c>
      <c r="BV113" s="60">
        <f>IF(ISNUMBER(SEARCH(IF($D113="Tabular",VLOOKUP($G113&amp;"-"&amp;BQ$3&amp;"-"&amp;BV$2,'Compr. Q. - Online Banking'!$C:$I,7,FALSE()),VLOOKUP($G113&amp;"-"&amp;BQ$3&amp;"-"&amp;BV$2,'Compr. Q. - Online Banking'!$C:$I,5,FALSE())), BQ113)),1,0)</f>
        <v>0</v>
      </c>
      <c r="BW113" s="60">
        <f t="shared" si="131"/>
        <v>0</v>
      </c>
      <c r="BX113" s="60">
        <f t="shared" si="132"/>
        <v>1</v>
      </c>
      <c r="BY113" s="60">
        <f>IF($D113="Tabular",VLOOKUP($G113&amp;"-"&amp;BQ$3&amp;"-"&amp;"1",'Compr. Q. - Online Banking'!$C:$K,9,FALSE()),VLOOKUP($G113&amp;"-"&amp;BQ$3&amp;"-"&amp;"1",'Compr. Q. - Online Banking'!$C:$K,8,FALSE()))</f>
        <v>1</v>
      </c>
      <c r="BZ113" s="60">
        <f t="shared" si="133"/>
        <v>0</v>
      </c>
      <c r="CA113" s="60">
        <f t="shared" si="134"/>
        <v>0</v>
      </c>
      <c r="CB113" s="60">
        <f t="shared" si="135"/>
        <v>0</v>
      </c>
    </row>
    <row r="114" spans="1:80" ht="85" x14ac:dyDescent="0.2">
      <c r="A114" s="60" t="str">
        <f t="shared" si="102"/>
        <v>R_29bk3Yv8AVYLIE5-P1</v>
      </c>
      <c r="B114" s="60" t="s">
        <v>1045</v>
      </c>
      <c r="C114" s="60" t="str">
        <f>VLOOKUP($B114,'raw data'!$A:$JI,268,FALSE())</f>
        <v>Tabular-G2</v>
      </c>
      <c r="D114" s="60" t="str">
        <f t="shared" si="103"/>
        <v>Tabular</v>
      </c>
      <c r="E114" s="60" t="str">
        <f t="shared" si="104"/>
        <v>G2</v>
      </c>
      <c r="F114" s="60" t="s">
        <v>534</v>
      </c>
      <c r="G114" s="60" t="str">
        <f t="shared" si="105"/>
        <v>G2</v>
      </c>
      <c r="H114" s="62">
        <f>VLOOKUP($B114&amp;"-"&amp;$F114,'dataset cleaned'!$A:$BK,H$2,FALSE())/60</f>
        <v>15.277116666666666</v>
      </c>
      <c r="I114" s="61" t="str">
        <f>VLOOKUP($B114&amp;"-"&amp;$F114,'dataset cleaned'!$A:$BK,$H$2-2+I$2*3,FALSE())</f>
        <v>Lack of mechanisms for authentication of app,Weak malware protection</v>
      </c>
      <c r="J114" s="60"/>
      <c r="K114" s="60">
        <f>IF(ISNUMBER(SEARCH(IF($D114="Tabular",VLOOKUP($G114&amp;"-"&amp;I$3&amp;"-"&amp;K$2,'Compr. Q. - Online Banking'!$C:$I,7,FALSE()),VLOOKUP($G114&amp;"-"&amp;I$3&amp;"-"&amp;K$2,'Compr. Q. - Online Banking'!$C:$I,5,FALSE())), I114)),1,0)</f>
        <v>1</v>
      </c>
      <c r="L114" s="60">
        <f>IF(ISNUMBER(SEARCH(IF($D114="Tabular",VLOOKUP($G114&amp;"-"&amp;I$3&amp;"-"&amp;L$2,'Compr. Q. - Online Banking'!$C:$I,7,FALSE()),VLOOKUP($G114&amp;"-"&amp;I$3&amp;"-"&amp;L$2,'Compr. Q. - Online Banking'!$C:$I,5,FALSE())), I114)),1,0)</f>
        <v>1</v>
      </c>
      <c r="M114" s="60">
        <f>IF(ISNUMBER(SEARCH(IF($D114="Tabular",VLOOKUP($G114&amp;"-"&amp;I$3&amp;"-"&amp;M$2,'Compr. Q. - Online Banking'!$C:$I,7,FALSE()),VLOOKUP($G114&amp;"-"&amp;I$3&amp;"-"&amp;M$2,'Compr. Q. - Online Banking'!$C:$I,5,FALSE())), I114)),1,0)</f>
        <v>0</v>
      </c>
      <c r="N114" s="60">
        <f>IF(ISNUMBER(SEARCH(IF($D114="Tabular",VLOOKUP($G114&amp;"-"&amp;I$3&amp;"-"&amp;N$2,'Compr. Q. - Online Banking'!$C:$I,7,FALSE()),VLOOKUP($G114&amp;"-"&amp;I$3&amp;"-"&amp;N$2,'Compr. Q. - Online Banking'!$C:$I,5,FALSE())), I114)),1,0)</f>
        <v>0</v>
      </c>
      <c r="O114" s="60">
        <f t="shared" si="106"/>
        <v>2</v>
      </c>
      <c r="P114" s="60">
        <f t="shared" si="107"/>
        <v>2</v>
      </c>
      <c r="Q114" s="60">
        <f>IF($D114="Tabular",VLOOKUP($G114&amp;"-"&amp;I$3&amp;"-"&amp;"1",'Compr. Q. - Online Banking'!$C:$K,9,FALSE()),VLOOKUP($G114&amp;"-"&amp;I$3&amp;"-"&amp;"1",'Compr. Q. - Online Banking'!$C:$K,8,FALSE()))</f>
        <v>2</v>
      </c>
      <c r="R114" s="60">
        <f t="shared" si="108"/>
        <v>1</v>
      </c>
      <c r="S114" s="60">
        <f t="shared" si="109"/>
        <v>1</v>
      </c>
      <c r="T114" s="60">
        <f t="shared" si="110"/>
        <v>1</v>
      </c>
      <c r="U114" s="61" t="str">
        <f>VLOOKUP($B114&amp;"-"&amp;$F114,'dataset cleaned'!$A:$BK,$H$2-2+U$2*3,FALSE())</f>
        <v>Unauthorized access to customer account via fake app,Unauthorized transaction via web application</v>
      </c>
      <c r="V114" s="60" t="s">
        <v>1149</v>
      </c>
      <c r="W114" s="60">
        <f>IF(ISNUMBER(SEARCH(IF($D114="Tabular",VLOOKUP($G114&amp;"-"&amp;U$3&amp;"-"&amp;W$2,'Compr. Q. - Online Banking'!$C:$I,7,FALSE()),VLOOKUP($G114&amp;"-"&amp;U$3&amp;"-"&amp;W$2,'Compr. Q. - Online Banking'!$C:$I,5,FALSE())), U114)),1,0)</f>
        <v>1</v>
      </c>
      <c r="X114" s="60">
        <f>IF(ISNUMBER(SEARCH(IF($D114="Tabular",VLOOKUP($G114&amp;"-"&amp;U$3&amp;"-"&amp;X$2,'Compr. Q. - Online Banking'!$C:$I,7,FALSE()),VLOOKUP($G114&amp;"-"&amp;U$3&amp;"-"&amp;X$2,'Compr. Q. - Online Banking'!$C:$I,5,FALSE())), U114)),1,0)</f>
        <v>0</v>
      </c>
      <c r="Y114" s="60">
        <f>IF(ISNUMBER(SEARCH(IF($D114="Tabular",VLOOKUP($G114&amp;"-"&amp;U$3&amp;"-"&amp;Y$2,'Compr. Q. - Online Banking'!$C:$I,7,FALSE()),VLOOKUP($G114&amp;"-"&amp;U$3&amp;"-"&amp;Y$2,'Compr. Q. - Online Banking'!$C:$I,5,FALSE())), U114)),1,0)</f>
        <v>1</v>
      </c>
      <c r="Z114" s="60">
        <f>IF(ISNUMBER(SEARCH(IF($D114="Tabular",VLOOKUP($G114&amp;"-"&amp;U$3&amp;"-"&amp;Z$2,'Compr. Q. - Online Banking'!$C:$I,7,FALSE()),VLOOKUP($G114&amp;"-"&amp;U$3&amp;"-"&amp;Z$2,'Compr. Q. - Online Banking'!$C:$I,5,FALSE())), U114)),1,0)</f>
        <v>0</v>
      </c>
      <c r="AA114" s="60">
        <f t="shared" si="111"/>
        <v>2</v>
      </c>
      <c r="AB114" s="60">
        <f t="shared" si="112"/>
        <v>2</v>
      </c>
      <c r="AC114" s="60">
        <f>IF($D114="Tabular",VLOOKUP($G114&amp;"-"&amp;U$3&amp;"-"&amp;"1",'Compr. Q. - Online Banking'!$C:$K,9,FALSE()),VLOOKUP($G114&amp;"-"&amp;U$3&amp;"-"&amp;"1",'Compr. Q. - Online Banking'!$C:$K,8,FALSE()))</f>
        <v>3</v>
      </c>
      <c r="AD114" s="60">
        <f t="shared" si="113"/>
        <v>1</v>
      </c>
      <c r="AE114" s="60">
        <f t="shared" si="114"/>
        <v>0.66666666666666663</v>
      </c>
      <c r="AF114" s="60">
        <f t="shared" si="115"/>
        <v>0.8</v>
      </c>
      <c r="AG114" s="61" t="str">
        <f>VLOOKUP($B114&amp;"-"&amp;$F114,'dataset cleaned'!$A:$BK,$H$2-2+AG$2*3,FALSE())</f>
        <v>Fake banking app offered on application store and this leads to sniffing customer credentials,Keylogger installed on customer's computer leads to sniffing customer credentials,Spear-phishing attack on customers leads to sniffing customer credentials</v>
      </c>
      <c r="AH114" s="60"/>
      <c r="AI114" s="60">
        <f>IF(ISNUMBER(SEARCH(IF($D114="Tabular",VLOOKUP($G114&amp;"-"&amp;AG$3&amp;"-"&amp;AI$2,'Compr. Q. - Online Banking'!$C:$I,7,FALSE()),VLOOKUP($G114&amp;"-"&amp;AG$3&amp;"-"&amp;AI$2,'Compr. Q. - Online Banking'!$C:$I,5,FALSE())), AG114)),1,0)</f>
        <v>1</v>
      </c>
      <c r="AJ114" s="60">
        <f>IF(ISNUMBER(SEARCH(IF($D114="Tabular",VLOOKUP($G114&amp;"-"&amp;AG$3&amp;"-"&amp;AJ$2,'Compr. Q. - Online Banking'!$C:$I,7,FALSE()),VLOOKUP($G114&amp;"-"&amp;AG$3&amp;"-"&amp;AJ$2,'Compr. Q. - Online Banking'!$C:$I,5,FALSE())), AG114)),1,0)</f>
        <v>1</v>
      </c>
      <c r="AK114" s="60">
        <f>IF(ISNUMBER(SEARCH(IF($D114="Tabular",VLOOKUP($G114&amp;"-"&amp;AG$3&amp;"-"&amp;AK$2,'Compr. Q. - Online Banking'!$C:$I,7,FALSE()),VLOOKUP($G114&amp;"-"&amp;AG$3&amp;"-"&amp;AK$2,'Compr. Q. - Online Banking'!$C:$I,5,FALSE())), AG114)),1,0)</f>
        <v>1</v>
      </c>
      <c r="AL114" s="60">
        <f>IF(ISNUMBER(SEARCH(IF($D114="Tabular",VLOOKUP($G114&amp;"-"&amp;AG$3&amp;"-"&amp;AL$2,'Compr. Q. - Online Banking'!$C:$I,7,FALSE()),VLOOKUP($G114&amp;"-"&amp;AG$3&amp;"-"&amp;AL$2,'Compr. Q. - Online Banking'!$C:$I,5,FALSE())), AG114)),1,0)</f>
        <v>0</v>
      </c>
      <c r="AM114" s="60">
        <f t="shared" si="116"/>
        <v>3</v>
      </c>
      <c r="AN114" s="60">
        <f t="shared" si="117"/>
        <v>3</v>
      </c>
      <c r="AO114" s="60">
        <f>IF($D114="Tabular",VLOOKUP($G114&amp;"-"&amp;AG$3&amp;"-"&amp;"1",'Compr. Q. - Online Banking'!$C:$K,9,FALSE()),VLOOKUP($G114&amp;"-"&amp;AG$3&amp;"-"&amp;"1",'Compr. Q. - Online Banking'!$C:$K,8,FALSE()))</f>
        <v>3</v>
      </c>
      <c r="AP114" s="60">
        <f t="shared" si="118"/>
        <v>1</v>
      </c>
      <c r="AQ114" s="60">
        <f t="shared" si="119"/>
        <v>1</v>
      </c>
      <c r="AR114" s="60">
        <f t="shared" si="120"/>
        <v>1</v>
      </c>
      <c r="AS114" s="61" t="str">
        <f>VLOOKUP($B114&amp;"-"&amp;$F114,'dataset cleaned'!$A:$BK,$H$2-2+AS$2*3,FALSE())</f>
        <v>Cyber criminal,Hacker,Online banking service goes down</v>
      </c>
      <c r="AT114" s="60" t="s">
        <v>1131</v>
      </c>
      <c r="AU114" s="60">
        <f>IF(ISNUMBER(SEARCH(IF($D114="Tabular",VLOOKUP($G114&amp;"-"&amp;AS$3&amp;"-"&amp;AU$2,'Compr. Q. - Online Banking'!$C:$I,7,FALSE()),VLOOKUP($G114&amp;"-"&amp;AS$3&amp;"-"&amp;AU$2,'Compr. Q. - Online Banking'!$C:$I,5,FALSE())), AS114)),1,0)</f>
        <v>1</v>
      </c>
      <c r="AV114" s="60">
        <f>IF(ISNUMBER(SEARCH(IF($D114="Tabular",VLOOKUP($G114&amp;"-"&amp;AS$3&amp;"-"&amp;AV$2,'Compr. Q. - Online Banking'!$C:$I,7,FALSE()),VLOOKUP($G114&amp;"-"&amp;AS$3&amp;"-"&amp;AV$2,'Compr. Q. - Online Banking'!$C:$I,5,FALSE())), AS114)),1,0)</f>
        <v>1</v>
      </c>
      <c r="AW114" s="60">
        <f>IF(ISNUMBER(SEARCH(IF($D114="Tabular",VLOOKUP($G114&amp;"-"&amp;AS$3&amp;"-"&amp;AW$2,'Compr. Q. - Online Banking'!$C:$I,7,FALSE()),VLOOKUP($G114&amp;"-"&amp;AS$3&amp;"-"&amp;AW$2,'Compr. Q. - Online Banking'!$C:$I,5,FALSE())), AS114)),1,0)</f>
        <v>0</v>
      </c>
      <c r="AX114" s="60">
        <f>IF(ISNUMBER(SEARCH(IF($D114="Tabular",VLOOKUP($G114&amp;"-"&amp;AS$3&amp;"-"&amp;AX$2,'Compr. Q. - Online Banking'!$C:$I,7,FALSE()),VLOOKUP($G114&amp;"-"&amp;AS$3&amp;"-"&amp;AX$2,'Compr. Q. - Online Banking'!$C:$I,5,FALSE())), AS114)),1,0)</f>
        <v>0</v>
      </c>
      <c r="AY114" s="60">
        <f t="shared" si="121"/>
        <v>2</v>
      </c>
      <c r="AZ114" s="60">
        <f t="shared" si="122"/>
        <v>3</v>
      </c>
      <c r="BA114" s="60">
        <f>IF($D114="Tabular",VLOOKUP($G114&amp;"-"&amp;AS$3&amp;"-"&amp;"1",'Compr. Q. - Online Banking'!$C:$K,9,FALSE()),VLOOKUP($G114&amp;"-"&amp;AS$3&amp;"-"&amp;"1",'Compr. Q. - Online Banking'!$C:$K,8,FALSE()))</f>
        <v>2</v>
      </c>
      <c r="BB114" s="60">
        <f t="shared" si="123"/>
        <v>0.66666666666666663</v>
      </c>
      <c r="BC114" s="60">
        <f t="shared" si="124"/>
        <v>1</v>
      </c>
      <c r="BD114" s="60">
        <f t="shared" si="125"/>
        <v>0.8</v>
      </c>
      <c r="BE114" s="60" t="str">
        <f>VLOOKUP($B114&amp;"-"&amp;$F114,'dataset cleaned'!$A:$BK,$H$2-2+BE$2*3,FALSE())</f>
        <v>Likely</v>
      </c>
      <c r="BF114" s="60"/>
      <c r="BG114" s="60">
        <f>IF(ISNUMBER(SEARCH(IF($D114="Tabular",VLOOKUP($G114&amp;"-"&amp;BE$3&amp;"-"&amp;BG$2,'Compr. Q. - Online Banking'!$C:$I,7,FALSE()),VLOOKUP($G114&amp;"-"&amp;BE$3&amp;"-"&amp;BG$2,'Compr. Q. - Online Banking'!$C:$I,5,FALSE())), BE114)),1,0)</f>
        <v>1</v>
      </c>
      <c r="BH114" s="60">
        <f>IF(ISNUMBER(SEARCH(IF($D114="Tabular",VLOOKUP($G114&amp;"-"&amp;BE$3&amp;"-"&amp;BH$2,'Compr. Q. - Online Banking'!$C:$I,7,FALSE()),VLOOKUP($G114&amp;"-"&amp;BE$3&amp;"-"&amp;BH$2,'Compr. Q. - Online Banking'!$C:$I,5,FALSE())), BE114)),1,0)</f>
        <v>0</v>
      </c>
      <c r="BI114" s="60">
        <f>IF(ISNUMBER(SEARCH(IF($D114="Tabular",VLOOKUP($G114&amp;"-"&amp;BE$3&amp;"-"&amp;BI$2,'Compr. Q. - Online Banking'!$C:$I,7,FALSE()),VLOOKUP($G114&amp;"-"&amp;BE$3&amp;"-"&amp;BI$2,'Compr. Q. - Online Banking'!$C:$I,5,FALSE())), BE114)),1,0)</f>
        <v>0</v>
      </c>
      <c r="BJ114" s="60">
        <f>IF(ISNUMBER(SEARCH(IF($D114="Tabular",VLOOKUP($G114&amp;"-"&amp;BE$3&amp;"-"&amp;BJ$2,'Compr. Q. - Online Banking'!$C:$I,7,FALSE()),VLOOKUP($G114&amp;"-"&amp;BE$3&amp;"-"&amp;BJ$2,'Compr. Q. - Online Banking'!$C:$I,5,FALSE())), BE114)),1,0)</f>
        <v>0</v>
      </c>
      <c r="BK114" s="60">
        <f t="shared" si="126"/>
        <v>1</v>
      </c>
      <c r="BL114" s="60">
        <f t="shared" si="127"/>
        <v>1</v>
      </c>
      <c r="BM114" s="60">
        <f>IF($D114="Tabular",VLOOKUP($G114&amp;"-"&amp;BE$3&amp;"-"&amp;"1",'Compr. Q. - Online Banking'!$C:$K,9,FALSE()),VLOOKUP($G114&amp;"-"&amp;BE$3&amp;"-"&amp;"1",'Compr. Q. - Online Banking'!$C:$K,8,FALSE()))</f>
        <v>1</v>
      </c>
      <c r="BN114" s="60">
        <f t="shared" si="128"/>
        <v>1</v>
      </c>
      <c r="BO114" s="60">
        <f t="shared" si="129"/>
        <v>1</v>
      </c>
      <c r="BP114" s="60">
        <f t="shared" si="130"/>
        <v>1</v>
      </c>
      <c r="BQ114" s="61" t="str">
        <f>VLOOKUP($B114&amp;"-"&amp;$F114,'dataset cleaned'!$A:$BK,$H$2-2+BQ$2*3,FALSE())</f>
        <v>Insufficient resilience,Poor security awareness,Use of web application,Weak malware protection</v>
      </c>
      <c r="BR114" s="60"/>
      <c r="BS114" s="60">
        <f>IF(ISNUMBER(SEARCH(IF($D114="Tabular",VLOOKUP($G114&amp;"-"&amp;BQ$3&amp;"-"&amp;BS$2,'Compr. Q. - Online Banking'!$C:$I,7,FALSE()),VLOOKUP($G114&amp;"-"&amp;BQ$3&amp;"-"&amp;BS$2,'Compr. Q. - Online Banking'!$C:$I,5,FALSE())), BQ114)),1,0)</f>
        <v>1</v>
      </c>
      <c r="BT114" s="60">
        <f>IF(ISNUMBER(SEARCH(IF($D114="Tabular",VLOOKUP($G114&amp;"-"&amp;BQ$3&amp;"-"&amp;BT$2,'Compr. Q. - Online Banking'!$C:$I,7,FALSE()),VLOOKUP($G114&amp;"-"&amp;BQ$3&amp;"-"&amp;BT$2,'Compr. Q. - Online Banking'!$C:$I,5,FALSE())), BQ114)),1,0)</f>
        <v>1</v>
      </c>
      <c r="BU114" s="60">
        <f>IF(ISNUMBER(SEARCH(IF($D114="Tabular",VLOOKUP($G114&amp;"-"&amp;BQ$3&amp;"-"&amp;BU$2,'Compr. Q. - Online Banking'!$C:$I,7,FALSE()),VLOOKUP($G114&amp;"-"&amp;BQ$3&amp;"-"&amp;BU$2,'Compr. Q. - Online Banking'!$C:$I,5,FALSE())), BQ114)),1,0)</f>
        <v>1</v>
      </c>
      <c r="BV114" s="60">
        <f>IF(ISNUMBER(SEARCH(IF($D114="Tabular",VLOOKUP($G114&amp;"-"&amp;BQ$3&amp;"-"&amp;BV$2,'Compr. Q. - Online Banking'!$C:$I,7,FALSE()),VLOOKUP($G114&amp;"-"&amp;BQ$3&amp;"-"&amp;BV$2,'Compr. Q. - Online Banking'!$C:$I,5,FALSE())), BQ114)),1,0)</f>
        <v>1</v>
      </c>
      <c r="BW114" s="60">
        <f t="shared" si="131"/>
        <v>4</v>
      </c>
      <c r="BX114" s="60">
        <f t="shared" si="132"/>
        <v>4</v>
      </c>
      <c r="BY114" s="60">
        <f>IF($D114="Tabular",VLOOKUP($G114&amp;"-"&amp;BQ$3&amp;"-"&amp;"1",'Compr. Q. - Online Banking'!$C:$K,9,FALSE()),VLOOKUP($G114&amp;"-"&amp;BQ$3&amp;"-"&amp;"1",'Compr. Q. - Online Banking'!$C:$K,8,FALSE()))</f>
        <v>4</v>
      </c>
      <c r="BZ114" s="60">
        <f t="shared" si="133"/>
        <v>1</v>
      </c>
      <c r="CA114" s="60">
        <f t="shared" si="134"/>
        <v>1</v>
      </c>
      <c r="CB114" s="60">
        <f t="shared" si="135"/>
        <v>1</v>
      </c>
    </row>
    <row r="115" spans="1:80" ht="85" x14ac:dyDescent="0.2">
      <c r="A115" s="60" t="str">
        <f t="shared" si="102"/>
        <v>R_2coUTI3wHGOB9Ds-P1</v>
      </c>
      <c r="B115" s="60" t="s">
        <v>633</v>
      </c>
      <c r="C115" s="60" t="str">
        <f>VLOOKUP($B115,'raw data'!$A:$JI,268,FALSE())</f>
        <v>Tabular-G2</v>
      </c>
      <c r="D115" s="60" t="str">
        <f t="shared" si="103"/>
        <v>Tabular</v>
      </c>
      <c r="E115" s="60" t="str">
        <f t="shared" si="104"/>
        <v>G2</v>
      </c>
      <c r="F115" s="60" t="s">
        <v>534</v>
      </c>
      <c r="G115" s="60" t="str">
        <f t="shared" si="105"/>
        <v>G2</v>
      </c>
      <c r="H115" s="62">
        <f>VLOOKUP($B115&amp;"-"&amp;$F115,'dataset cleaned'!$A:$BK,H$2,FALSE())/60</f>
        <v>10.45125</v>
      </c>
      <c r="I115" s="61" t="str">
        <f>VLOOKUP($B115&amp;"-"&amp;$F115,'dataset cleaned'!$A:$BK,$H$2-2+I$2*3,FALSE())</f>
        <v>Lack of mechanisms for authentication of app,Weak malware protection</v>
      </c>
      <c r="J115" s="60"/>
      <c r="K115" s="60">
        <f>IF(ISNUMBER(SEARCH(IF($D115="Tabular",VLOOKUP($G115&amp;"-"&amp;I$3&amp;"-"&amp;K$2,'Compr. Q. - Online Banking'!$C:$I,7,FALSE()),VLOOKUP($G115&amp;"-"&amp;I$3&amp;"-"&amp;K$2,'Compr. Q. - Online Banking'!$C:$I,5,FALSE())), I115)),1,0)</f>
        <v>1</v>
      </c>
      <c r="L115" s="60">
        <f>IF(ISNUMBER(SEARCH(IF($D115="Tabular",VLOOKUP($G115&amp;"-"&amp;I$3&amp;"-"&amp;L$2,'Compr. Q. - Online Banking'!$C:$I,7,FALSE()),VLOOKUP($G115&amp;"-"&amp;I$3&amp;"-"&amp;L$2,'Compr. Q. - Online Banking'!$C:$I,5,FALSE())), I115)),1,0)</f>
        <v>1</v>
      </c>
      <c r="M115" s="60">
        <f>IF(ISNUMBER(SEARCH(IF($D115="Tabular",VLOOKUP($G115&amp;"-"&amp;I$3&amp;"-"&amp;M$2,'Compr. Q. - Online Banking'!$C:$I,7,FALSE()),VLOOKUP($G115&amp;"-"&amp;I$3&amp;"-"&amp;M$2,'Compr. Q. - Online Banking'!$C:$I,5,FALSE())), I115)),1,0)</f>
        <v>0</v>
      </c>
      <c r="N115" s="60">
        <f>IF(ISNUMBER(SEARCH(IF($D115="Tabular",VLOOKUP($G115&amp;"-"&amp;I$3&amp;"-"&amp;N$2,'Compr. Q. - Online Banking'!$C:$I,7,FALSE()),VLOOKUP($G115&amp;"-"&amp;I$3&amp;"-"&amp;N$2,'Compr. Q. - Online Banking'!$C:$I,5,FALSE())), I115)),1,0)</f>
        <v>0</v>
      </c>
      <c r="O115" s="60">
        <f t="shared" si="106"/>
        <v>2</v>
      </c>
      <c r="P115" s="60">
        <f t="shared" si="107"/>
        <v>2</v>
      </c>
      <c r="Q115" s="60">
        <f>IF($D115="Tabular",VLOOKUP($G115&amp;"-"&amp;I$3&amp;"-"&amp;"1",'Compr. Q. - Online Banking'!$C:$K,9,FALSE()),VLOOKUP($G115&amp;"-"&amp;I$3&amp;"-"&amp;"1",'Compr. Q. - Online Banking'!$C:$K,8,FALSE()))</f>
        <v>2</v>
      </c>
      <c r="R115" s="60">
        <f t="shared" si="108"/>
        <v>1</v>
      </c>
      <c r="S115" s="60">
        <f t="shared" si="109"/>
        <v>1</v>
      </c>
      <c r="T115" s="60">
        <f t="shared" si="110"/>
        <v>1</v>
      </c>
      <c r="U115" s="61" t="str">
        <f>VLOOKUP($B115&amp;"-"&amp;$F115,'dataset cleaned'!$A:$BK,$H$2-2+U$2*3,FALSE())</f>
        <v>Unauthorized access to customer account via fake app,Unauthorized access to customer account via web application,Unauthorized transaction via web application</v>
      </c>
      <c r="V115" s="60"/>
      <c r="W115" s="60">
        <f>IF(ISNUMBER(SEARCH(IF($D115="Tabular",VLOOKUP($G115&amp;"-"&amp;U$3&amp;"-"&amp;W$2,'Compr. Q. - Online Banking'!$C:$I,7,FALSE()),VLOOKUP($G115&amp;"-"&amp;U$3&amp;"-"&amp;W$2,'Compr. Q. - Online Banking'!$C:$I,5,FALSE())), U115)),1,0)</f>
        <v>1</v>
      </c>
      <c r="X115" s="60">
        <f>IF(ISNUMBER(SEARCH(IF($D115="Tabular",VLOOKUP($G115&amp;"-"&amp;U$3&amp;"-"&amp;X$2,'Compr. Q. - Online Banking'!$C:$I,7,FALSE()),VLOOKUP($G115&amp;"-"&amp;U$3&amp;"-"&amp;X$2,'Compr. Q. - Online Banking'!$C:$I,5,FALSE())), U115)),1,0)</f>
        <v>1</v>
      </c>
      <c r="Y115" s="60">
        <f>IF(ISNUMBER(SEARCH(IF($D115="Tabular",VLOOKUP($G115&amp;"-"&amp;U$3&amp;"-"&amp;Y$2,'Compr. Q. - Online Banking'!$C:$I,7,FALSE()),VLOOKUP($G115&amp;"-"&amp;U$3&amp;"-"&amp;Y$2,'Compr. Q. - Online Banking'!$C:$I,5,FALSE())), U115)),1,0)</f>
        <v>1</v>
      </c>
      <c r="Z115" s="60">
        <f>IF(ISNUMBER(SEARCH(IF($D115="Tabular",VLOOKUP($G115&amp;"-"&amp;U$3&amp;"-"&amp;Z$2,'Compr. Q. - Online Banking'!$C:$I,7,FALSE()),VLOOKUP($G115&amp;"-"&amp;U$3&amp;"-"&amp;Z$2,'Compr. Q. - Online Banking'!$C:$I,5,FALSE())), U115)),1,0)</f>
        <v>0</v>
      </c>
      <c r="AA115" s="60">
        <f t="shared" si="111"/>
        <v>3</v>
      </c>
      <c r="AB115" s="60">
        <f t="shared" si="112"/>
        <v>3</v>
      </c>
      <c r="AC115" s="60">
        <f>IF($D115="Tabular",VLOOKUP($G115&amp;"-"&amp;U$3&amp;"-"&amp;"1",'Compr. Q. - Online Banking'!$C:$K,9,FALSE()),VLOOKUP($G115&amp;"-"&amp;U$3&amp;"-"&amp;"1",'Compr. Q. - Online Banking'!$C:$K,8,FALSE()))</f>
        <v>3</v>
      </c>
      <c r="AD115" s="60">
        <f t="shared" si="113"/>
        <v>1</v>
      </c>
      <c r="AE115" s="60">
        <f t="shared" si="114"/>
        <v>1</v>
      </c>
      <c r="AF115" s="60">
        <f t="shared" si="115"/>
        <v>1</v>
      </c>
      <c r="AG115" s="61" t="str">
        <f>VLOOKUP($B115&amp;"-"&amp;$F115,'dataset cleaned'!$A:$BK,$H$2-2+AG$2*3,FALSE())</f>
        <v>Fake banking app offered on application store and this leads to sniffing customer credentials,Keylogger installed on customer's computer leads to sniffing customer credentials,Spear-phishing attack on customers leads to sniffing customer credentials</v>
      </c>
      <c r="AH115" s="60"/>
      <c r="AI115" s="60">
        <f>IF(ISNUMBER(SEARCH(IF($D115="Tabular",VLOOKUP($G115&amp;"-"&amp;AG$3&amp;"-"&amp;AI$2,'Compr. Q. - Online Banking'!$C:$I,7,FALSE()),VLOOKUP($G115&amp;"-"&amp;AG$3&amp;"-"&amp;AI$2,'Compr. Q. - Online Banking'!$C:$I,5,FALSE())), AG115)),1,0)</f>
        <v>1</v>
      </c>
      <c r="AJ115" s="60">
        <f>IF(ISNUMBER(SEARCH(IF($D115="Tabular",VLOOKUP($G115&amp;"-"&amp;AG$3&amp;"-"&amp;AJ$2,'Compr. Q. - Online Banking'!$C:$I,7,FALSE()),VLOOKUP($G115&amp;"-"&amp;AG$3&amp;"-"&amp;AJ$2,'Compr. Q. - Online Banking'!$C:$I,5,FALSE())), AG115)),1,0)</f>
        <v>1</v>
      </c>
      <c r="AK115" s="60">
        <f>IF(ISNUMBER(SEARCH(IF($D115="Tabular",VLOOKUP($G115&amp;"-"&amp;AG$3&amp;"-"&amp;AK$2,'Compr. Q. - Online Banking'!$C:$I,7,FALSE()),VLOOKUP($G115&amp;"-"&amp;AG$3&amp;"-"&amp;AK$2,'Compr. Q. - Online Banking'!$C:$I,5,FALSE())), AG115)),1,0)</f>
        <v>1</v>
      </c>
      <c r="AL115" s="60">
        <f>IF(ISNUMBER(SEARCH(IF($D115="Tabular",VLOOKUP($G115&amp;"-"&amp;AG$3&amp;"-"&amp;AL$2,'Compr. Q. - Online Banking'!$C:$I,7,FALSE()),VLOOKUP($G115&amp;"-"&amp;AG$3&amp;"-"&amp;AL$2,'Compr. Q. - Online Banking'!$C:$I,5,FALSE())), AG115)),1,0)</f>
        <v>0</v>
      </c>
      <c r="AM115" s="60">
        <f t="shared" si="116"/>
        <v>3</v>
      </c>
      <c r="AN115" s="60">
        <f t="shared" si="117"/>
        <v>3</v>
      </c>
      <c r="AO115" s="60">
        <f>IF($D115="Tabular",VLOOKUP($G115&amp;"-"&amp;AG$3&amp;"-"&amp;"1",'Compr. Q. - Online Banking'!$C:$K,9,FALSE()),VLOOKUP($G115&amp;"-"&amp;AG$3&amp;"-"&amp;"1",'Compr. Q. - Online Banking'!$C:$K,8,FALSE()))</f>
        <v>3</v>
      </c>
      <c r="AP115" s="60">
        <f t="shared" si="118"/>
        <v>1</v>
      </c>
      <c r="AQ115" s="60">
        <f t="shared" si="119"/>
        <v>1</v>
      </c>
      <c r="AR115" s="60">
        <f t="shared" si="120"/>
        <v>1</v>
      </c>
      <c r="AS115" s="61" t="str">
        <f>VLOOKUP($B115&amp;"-"&amp;$F115,'dataset cleaned'!$A:$BK,$H$2-2+AS$2*3,FALSE())</f>
        <v>Cyber criminal,Immature technology</v>
      </c>
      <c r="AT115" s="60" t="s">
        <v>1143</v>
      </c>
      <c r="AU115" s="60">
        <f>IF(ISNUMBER(SEARCH(IF($D115="Tabular",VLOOKUP($G115&amp;"-"&amp;AS$3&amp;"-"&amp;AU$2,'Compr. Q. - Online Banking'!$C:$I,7,FALSE()),VLOOKUP($G115&amp;"-"&amp;AS$3&amp;"-"&amp;AU$2,'Compr. Q. - Online Banking'!$C:$I,5,FALSE())), AS115)),1,0)</f>
        <v>0</v>
      </c>
      <c r="AV115" s="60">
        <f>IF(ISNUMBER(SEARCH(IF($D115="Tabular",VLOOKUP($G115&amp;"-"&amp;AS$3&amp;"-"&amp;AV$2,'Compr. Q. - Online Banking'!$C:$I,7,FALSE()),VLOOKUP($G115&amp;"-"&amp;AS$3&amp;"-"&amp;AV$2,'Compr. Q. - Online Banking'!$C:$I,5,FALSE())), AS115)),1,0)</f>
        <v>1</v>
      </c>
      <c r="AW115" s="60">
        <f>IF(ISNUMBER(SEARCH(IF($D115="Tabular",VLOOKUP($G115&amp;"-"&amp;AS$3&amp;"-"&amp;AW$2,'Compr. Q. - Online Banking'!$C:$I,7,FALSE()),VLOOKUP($G115&amp;"-"&amp;AS$3&amp;"-"&amp;AW$2,'Compr. Q. - Online Banking'!$C:$I,5,FALSE())), AS115)),1,0)</f>
        <v>0</v>
      </c>
      <c r="AX115" s="60">
        <f>IF(ISNUMBER(SEARCH(IF($D115="Tabular",VLOOKUP($G115&amp;"-"&amp;AS$3&amp;"-"&amp;AX$2,'Compr. Q. - Online Banking'!$C:$I,7,FALSE()),VLOOKUP($G115&amp;"-"&amp;AS$3&amp;"-"&amp;AX$2,'Compr. Q. - Online Banking'!$C:$I,5,FALSE())), AS115)),1,0)</f>
        <v>0</v>
      </c>
      <c r="AY115" s="60">
        <f t="shared" si="121"/>
        <v>1</v>
      </c>
      <c r="AZ115" s="60">
        <f t="shared" si="122"/>
        <v>2</v>
      </c>
      <c r="BA115" s="60">
        <f>IF($D115="Tabular",VLOOKUP($G115&amp;"-"&amp;AS$3&amp;"-"&amp;"1",'Compr. Q. - Online Banking'!$C:$K,9,FALSE()),VLOOKUP($G115&amp;"-"&amp;AS$3&amp;"-"&amp;"1",'Compr. Q. - Online Banking'!$C:$K,8,FALSE()))</f>
        <v>2</v>
      </c>
      <c r="BB115" s="60">
        <f t="shared" si="123"/>
        <v>0.5</v>
      </c>
      <c r="BC115" s="60">
        <f t="shared" si="124"/>
        <v>0.5</v>
      </c>
      <c r="BD115" s="60">
        <f t="shared" si="125"/>
        <v>0.5</v>
      </c>
      <c r="BE115" s="60" t="str">
        <f>VLOOKUP($B115&amp;"-"&amp;$F115,'dataset cleaned'!$A:$BK,$H$2-2+BE$2*3,FALSE())</f>
        <v>Likely</v>
      </c>
      <c r="BF115" s="60"/>
      <c r="BG115" s="60">
        <f>IF(ISNUMBER(SEARCH(IF($D115="Tabular",VLOOKUP($G115&amp;"-"&amp;BE$3&amp;"-"&amp;BG$2,'Compr. Q. - Online Banking'!$C:$I,7,FALSE()),VLOOKUP($G115&amp;"-"&amp;BE$3&amp;"-"&amp;BG$2,'Compr. Q. - Online Banking'!$C:$I,5,FALSE())), BE115)),1,0)</f>
        <v>1</v>
      </c>
      <c r="BH115" s="60">
        <f>IF(ISNUMBER(SEARCH(IF($D115="Tabular",VLOOKUP($G115&amp;"-"&amp;BE$3&amp;"-"&amp;BH$2,'Compr. Q. - Online Banking'!$C:$I,7,FALSE()),VLOOKUP($G115&amp;"-"&amp;BE$3&amp;"-"&amp;BH$2,'Compr. Q. - Online Banking'!$C:$I,5,FALSE())), BE115)),1,0)</f>
        <v>0</v>
      </c>
      <c r="BI115" s="60">
        <f>IF(ISNUMBER(SEARCH(IF($D115="Tabular",VLOOKUP($G115&amp;"-"&amp;BE$3&amp;"-"&amp;BI$2,'Compr. Q. - Online Banking'!$C:$I,7,FALSE()),VLOOKUP($G115&amp;"-"&amp;BE$3&amp;"-"&amp;BI$2,'Compr. Q. - Online Banking'!$C:$I,5,FALSE())), BE115)),1,0)</f>
        <v>0</v>
      </c>
      <c r="BJ115" s="60">
        <f>IF(ISNUMBER(SEARCH(IF($D115="Tabular",VLOOKUP($G115&amp;"-"&amp;BE$3&amp;"-"&amp;BJ$2,'Compr. Q. - Online Banking'!$C:$I,7,FALSE()),VLOOKUP($G115&amp;"-"&amp;BE$3&amp;"-"&amp;BJ$2,'Compr. Q. - Online Banking'!$C:$I,5,FALSE())), BE115)),1,0)</f>
        <v>0</v>
      </c>
      <c r="BK115" s="60">
        <f t="shared" si="126"/>
        <v>1</v>
      </c>
      <c r="BL115" s="60">
        <f t="shared" si="127"/>
        <v>1</v>
      </c>
      <c r="BM115" s="60">
        <f>IF($D115="Tabular",VLOOKUP($G115&amp;"-"&amp;BE$3&amp;"-"&amp;"1",'Compr. Q. - Online Banking'!$C:$K,9,FALSE()),VLOOKUP($G115&amp;"-"&amp;BE$3&amp;"-"&amp;"1",'Compr. Q. - Online Banking'!$C:$K,8,FALSE()))</f>
        <v>1</v>
      </c>
      <c r="BN115" s="60">
        <f t="shared" si="128"/>
        <v>1</v>
      </c>
      <c r="BO115" s="60">
        <f t="shared" si="129"/>
        <v>1</v>
      </c>
      <c r="BP115" s="60">
        <f t="shared" si="130"/>
        <v>1</v>
      </c>
      <c r="BQ115" s="61" t="str">
        <f>VLOOKUP($B115&amp;"-"&amp;$F115,'dataset cleaned'!$A:$BK,$H$2-2+BQ$2*3,FALSE())</f>
        <v>Denial-of-service attack,Poor security awareness,Weak malware protection</v>
      </c>
      <c r="BR115" s="60" t="s">
        <v>1139</v>
      </c>
      <c r="BS115" s="60">
        <f>IF(ISNUMBER(SEARCH(IF($D115="Tabular",VLOOKUP($G115&amp;"-"&amp;BQ$3&amp;"-"&amp;BS$2,'Compr. Q. - Online Banking'!$C:$I,7,FALSE()),VLOOKUP($G115&amp;"-"&amp;BQ$3&amp;"-"&amp;BS$2,'Compr. Q. - Online Banking'!$C:$I,5,FALSE())), BQ115)),1,0)</f>
        <v>0</v>
      </c>
      <c r="BT115" s="60">
        <f>IF(ISNUMBER(SEARCH(IF($D115="Tabular",VLOOKUP($G115&amp;"-"&amp;BQ$3&amp;"-"&amp;BT$2,'Compr. Q. - Online Banking'!$C:$I,7,FALSE()),VLOOKUP($G115&amp;"-"&amp;BQ$3&amp;"-"&amp;BT$2,'Compr. Q. - Online Banking'!$C:$I,5,FALSE())), BQ115)),1,0)</f>
        <v>0</v>
      </c>
      <c r="BU115" s="60">
        <f>IF(ISNUMBER(SEARCH(IF($D115="Tabular",VLOOKUP($G115&amp;"-"&amp;BQ$3&amp;"-"&amp;BU$2,'Compr. Q. - Online Banking'!$C:$I,7,FALSE()),VLOOKUP($G115&amp;"-"&amp;BQ$3&amp;"-"&amp;BU$2,'Compr. Q. - Online Banking'!$C:$I,5,FALSE())), BQ115)),1,0)</f>
        <v>1</v>
      </c>
      <c r="BV115" s="60">
        <f>IF(ISNUMBER(SEARCH(IF($D115="Tabular",VLOOKUP($G115&amp;"-"&amp;BQ$3&amp;"-"&amp;BV$2,'Compr. Q. - Online Banking'!$C:$I,7,FALSE()),VLOOKUP($G115&amp;"-"&amp;BQ$3&amp;"-"&amp;BV$2,'Compr. Q. - Online Banking'!$C:$I,5,FALSE())), BQ115)),1,0)</f>
        <v>1</v>
      </c>
      <c r="BW115" s="60">
        <f t="shared" si="131"/>
        <v>2</v>
      </c>
      <c r="BX115" s="60">
        <f t="shared" si="132"/>
        <v>3</v>
      </c>
      <c r="BY115" s="60">
        <f>IF($D115="Tabular",VLOOKUP($G115&amp;"-"&amp;BQ$3&amp;"-"&amp;"1",'Compr. Q. - Online Banking'!$C:$K,9,FALSE()),VLOOKUP($G115&amp;"-"&amp;BQ$3&amp;"-"&amp;"1",'Compr. Q. - Online Banking'!$C:$K,8,FALSE()))</f>
        <v>4</v>
      </c>
      <c r="BZ115" s="60">
        <f t="shared" si="133"/>
        <v>0.66666666666666663</v>
      </c>
      <c r="CA115" s="60">
        <f t="shared" si="134"/>
        <v>0.5</v>
      </c>
      <c r="CB115" s="60">
        <f t="shared" si="135"/>
        <v>0.57142857142857151</v>
      </c>
    </row>
    <row r="116" spans="1:80" ht="34" x14ac:dyDescent="0.2">
      <c r="A116" s="60" t="str">
        <f t="shared" si="102"/>
        <v>R_3npl28Fh25tu11I-P2</v>
      </c>
      <c r="B116" s="60" t="s">
        <v>723</v>
      </c>
      <c r="C116" s="60" t="str">
        <f>VLOOKUP($B116,'raw data'!$A:$JI,268,FALSE())</f>
        <v>UML-G2</v>
      </c>
      <c r="D116" s="60" t="str">
        <f t="shared" si="103"/>
        <v>UML</v>
      </c>
      <c r="E116" s="60" t="str">
        <f t="shared" si="104"/>
        <v>G2</v>
      </c>
      <c r="F116" s="60" t="s">
        <v>536</v>
      </c>
      <c r="G116" s="60" t="str">
        <f t="shared" si="105"/>
        <v>G1</v>
      </c>
      <c r="H116" s="62">
        <f>VLOOKUP($B116&amp;"-"&amp;$F116,'dataset cleaned'!$A:$BK,H$2,FALSE())/60</f>
        <v>8.441533333333334</v>
      </c>
      <c r="I116" s="61" t="str">
        <f>VLOOKUP($B116&amp;"-"&amp;$F116,'dataset cleaned'!$A:$BK,$H$2-2+I$2*3,FALSE())</f>
        <v>Minor</v>
      </c>
      <c r="J116" s="60"/>
      <c r="K116" s="60">
        <f>IF(ISNUMBER(SEARCH(IF($D116="Tabular",VLOOKUP($G116&amp;"-"&amp;I$3&amp;"-"&amp;K$2,'Compr. Q. - Online Banking'!$C:$I,7,FALSE()),VLOOKUP($G116&amp;"-"&amp;I$3&amp;"-"&amp;K$2,'Compr. Q. - Online Banking'!$C:$I,5,FALSE())), I116)),1,0)</f>
        <v>1</v>
      </c>
      <c r="L116" s="60">
        <f>IF(ISNUMBER(SEARCH(IF($D116="Tabular",VLOOKUP($G116&amp;"-"&amp;I$3&amp;"-"&amp;L$2,'Compr. Q. - Online Banking'!$C:$I,7,FALSE()),VLOOKUP($G116&amp;"-"&amp;I$3&amp;"-"&amp;L$2,'Compr. Q. - Online Banking'!$C:$I,5,FALSE())), I116)),1,0)</f>
        <v>0</v>
      </c>
      <c r="M116" s="60">
        <f>IF(ISNUMBER(SEARCH(IF($D116="Tabular",VLOOKUP($G116&amp;"-"&amp;I$3&amp;"-"&amp;M$2,'Compr. Q. - Online Banking'!$C:$I,7,FALSE()),VLOOKUP($G116&amp;"-"&amp;I$3&amp;"-"&amp;M$2,'Compr. Q. - Online Banking'!$C:$I,5,FALSE())), I116)),1,0)</f>
        <v>0</v>
      </c>
      <c r="N116" s="60">
        <f>IF(ISNUMBER(SEARCH(IF($D116="Tabular",VLOOKUP($G116&amp;"-"&amp;I$3&amp;"-"&amp;N$2,'Compr. Q. - Online Banking'!$C:$I,7,FALSE()),VLOOKUP($G116&amp;"-"&amp;I$3&amp;"-"&amp;N$2,'Compr. Q. - Online Banking'!$C:$I,5,FALSE())), I116)),1,0)</f>
        <v>0</v>
      </c>
      <c r="O116" s="60">
        <f t="shared" si="106"/>
        <v>1</v>
      </c>
      <c r="P116" s="60">
        <f t="shared" si="107"/>
        <v>1</v>
      </c>
      <c r="Q116" s="60">
        <f>IF($D116="Tabular",VLOOKUP($G116&amp;"-"&amp;I$3&amp;"-"&amp;"1",'Compr. Q. - Online Banking'!$C:$K,9,FALSE()),VLOOKUP($G116&amp;"-"&amp;I$3&amp;"-"&amp;"1",'Compr. Q. - Online Banking'!$C:$K,8,FALSE()))</f>
        <v>1</v>
      </c>
      <c r="R116" s="60">
        <f t="shared" si="108"/>
        <v>1</v>
      </c>
      <c r="S116" s="60">
        <f t="shared" si="109"/>
        <v>1</v>
      </c>
      <c r="T116" s="60">
        <f t="shared" si="110"/>
        <v>1</v>
      </c>
      <c r="U116" s="60" t="str">
        <f>VLOOKUP($B116&amp;"-"&amp;$F116,'dataset cleaned'!$A:$BK,$H$2-2+U$2*3,FALSE())</f>
        <v>Availability of service,Integrity of account data</v>
      </c>
      <c r="V116" s="60"/>
      <c r="W116" s="60">
        <f>IF(ISNUMBER(SEARCH(IF($D116="Tabular",VLOOKUP($G116&amp;"-"&amp;U$3&amp;"-"&amp;W$2,'Compr. Q. - Online Banking'!$C:$I,7,FALSE()),VLOOKUP($G116&amp;"-"&amp;U$3&amp;"-"&amp;W$2,'Compr. Q. - Online Banking'!$C:$I,5,FALSE())), U116)),1,0)</f>
        <v>1</v>
      </c>
      <c r="X116" s="60">
        <f>IF(ISNUMBER(SEARCH(IF($D116="Tabular",VLOOKUP($G116&amp;"-"&amp;U$3&amp;"-"&amp;X$2,'Compr. Q. - Online Banking'!$C:$I,7,FALSE()),VLOOKUP($G116&amp;"-"&amp;U$3&amp;"-"&amp;X$2,'Compr. Q. - Online Banking'!$C:$I,5,FALSE())), U116)),1,0)</f>
        <v>1</v>
      </c>
      <c r="Y116" s="60">
        <f>IF(ISNUMBER(SEARCH(IF($D116="Tabular",VLOOKUP($G116&amp;"-"&amp;U$3&amp;"-"&amp;Y$2,'Compr. Q. - Online Banking'!$C:$I,7,FALSE()),VLOOKUP($G116&amp;"-"&amp;U$3&amp;"-"&amp;Y$2,'Compr. Q. - Online Banking'!$C:$I,5,FALSE())), U116)),1,0)</f>
        <v>0</v>
      </c>
      <c r="Z116" s="60">
        <f>IF(ISNUMBER(SEARCH(IF($D116="Tabular",VLOOKUP($G116&amp;"-"&amp;U$3&amp;"-"&amp;Z$2,'Compr. Q. - Online Banking'!$C:$I,7,FALSE()),VLOOKUP($G116&amp;"-"&amp;U$3&amp;"-"&amp;Z$2,'Compr. Q. - Online Banking'!$C:$I,5,FALSE())), U116)),1,0)</f>
        <v>0</v>
      </c>
      <c r="AA116" s="60">
        <f t="shared" si="111"/>
        <v>2</v>
      </c>
      <c r="AB116" s="60">
        <f t="shared" si="112"/>
        <v>2</v>
      </c>
      <c r="AC116" s="60">
        <f>IF($D116="Tabular",VLOOKUP($G116&amp;"-"&amp;U$3&amp;"-"&amp;"1",'Compr. Q. - Online Banking'!$C:$K,9,FALSE()),VLOOKUP($G116&amp;"-"&amp;U$3&amp;"-"&amp;"1",'Compr. Q. - Online Banking'!$C:$K,8,FALSE()))</f>
        <v>2</v>
      </c>
      <c r="AD116" s="60">
        <f t="shared" si="113"/>
        <v>1</v>
      </c>
      <c r="AE116" s="60">
        <f t="shared" si="114"/>
        <v>1</v>
      </c>
      <c r="AF116" s="60">
        <f t="shared" si="115"/>
        <v>1</v>
      </c>
      <c r="AG116" s="61" t="str">
        <f>VLOOKUP($B116&amp;"-"&amp;$F116,'dataset cleaned'!$A:$BK,$H$2-2+AG$2*3,FALSE())</f>
        <v>Regularly inform customers about security best practices,Strengthen verification and validation procedures</v>
      </c>
      <c r="AH116" s="60" t="s">
        <v>1141</v>
      </c>
      <c r="AI116" s="60">
        <f>IF(ISNUMBER(SEARCH(IF($D116="Tabular",VLOOKUP($G116&amp;"-"&amp;AG$3&amp;"-"&amp;AI$2,'Compr. Q. - Online Banking'!$C:$I,7,FALSE()),VLOOKUP($G116&amp;"-"&amp;AG$3&amp;"-"&amp;AI$2,'Compr. Q. - Online Banking'!$C:$I,5,FALSE())), AG116)),1,0)</f>
        <v>1</v>
      </c>
      <c r="AJ116" s="60">
        <f>IF(ISNUMBER(SEARCH(IF($D116="Tabular",VLOOKUP($G116&amp;"-"&amp;AG$3&amp;"-"&amp;AJ$2,'Compr. Q. - Online Banking'!$C:$I,7,FALSE()),VLOOKUP($G116&amp;"-"&amp;AG$3&amp;"-"&amp;AJ$2,'Compr. Q. - Online Banking'!$C:$I,5,FALSE())), AG116)),1,0)</f>
        <v>0</v>
      </c>
      <c r="AK116" s="60">
        <f>IF(ISNUMBER(SEARCH(IF($D116="Tabular",VLOOKUP($G116&amp;"-"&amp;AG$3&amp;"-"&amp;AK$2,'Compr. Q. - Online Banking'!$C:$I,7,FALSE()),VLOOKUP($G116&amp;"-"&amp;AG$3&amp;"-"&amp;AK$2,'Compr. Q. - Online Banking'!$C:$I,5,FALSE())), AG116)),1,0)</f>
        <v>0</v>
      </c>
      <c r="AL116" s="60">
        <f>IF(ISNUMBER(SEARCH(IF($D116="Tabular",VLOOKUP($G116&amp;"-"&amp;AG$3&amp;"-"&amp;AL$2,'Compr. Q. - Online Banking'!$C:$I,7,FALSE()),VLOOKUP($G116&amp;"-"&amp;AG$3&amp;"-"&amp;AL$2,'Compr. Q. - Online Banking'!$C:$I,5,FALSE())), AG116)),1,0)</f>
        <v>0</v>
      </c>
      <c r="AM116" s="60">
        <f t="shared" si="116"/>
        <v>1</v>
      </c>
      <c r="AN116" s="60">
        <f t="shared" si="117"/>
        <v>2</v>
      </c>
      <c r="AO116" s="60">
        <f>IF($D116="Tabular",VLOOKUP($G116&amp;"-"&amp;AG$3&amp;"-"&amp;"1",'Compr. Q. - Online Banking'!$C:$K,9,FALSE()),VLOOKUP($G116&amp;"-"&amp;AG$3&amp;"-"&amp;"1",'Compr. Q. - Online Banking'!$C:$K,8,FALSE()))</f>
        <v>3</v>
      </c>
      <c r="AP116" s="60">
        <f t="shared" si="118"/>
        <v>0.5</v>
      </c>
      <c r="AQ116" s="60">
        <f t="shared" si="119"/>
        <v>0.33333333333333331</v>
      </c>
      <c r="AR116" s="60">
        <f t="shared" si="120"/>
        <v>0.4</v>
      </c>
      <c r="AS116" s="61" t="str">
        <f>VLOOKUP($B116&amp;"-"&amp;$F116,'dataset cleaned'!$A:$BK,$H$2-2+AS$2*3,FALSE())</f>
        <v>Minor</v>
      </c>
      <c r="AT116" s="60" t="s">
        <v>1134</v>
      </c>
      <c r="AU116" s="60">
        <f>IF(ISNUMBER(SEARCH(IF($D116="Tabular",VLOOKUP($G116&amp;"-"&amp;AS$3&amp;"-"&amp;AU$2,'Compr. Q. - Online Banking'!$C:$I,7,FALSE()),VLOOKUP($G116&amp;"-"&amp;AS$3&amp;"-"&amp;AU$2,'Compr. Q. - Online Banking'!$C:$I,5,FALSE())), AS116)),1,0)</f>
        <v>0</v>
      </c>
      <c r="AV116" s="60">
        <f>IF(ISNUMBER(SEARCH(IF($D116="Tabular",VLOOKUP($G116&amp;"-"&amp;AS$3&amp;"-"&amp;AV$2,'Compr. Q. - Online Banking'!$C:$I,7,FALSE()),VLOOKUP($G116&amp;"-"&amp;AS$3&amp;"-"&amp;AV$2,'Compr. Q. - Online Banking'!$C:$I,5,FALSE())), AS116)),1,0)</f>
        <v>0</v>
      </c>
      <c r="AW116" s="60">
        <f>IF(ISNUMBER(SEARCH(IF($D116="Tabular",VLOOKUP($G116&amp;"-"&amp;AS$3&amp;"-"&amp;AW$2,'Compr. Q. - Online Banking'!$C:$I,7,FALSE()),VLOOKUP($G116&amp;"-"&amp;AS$3&amp;"-"&amp;AW$2,'Compr. Q. - Online Banking'!$C:$I,5,FALSE())), AS116)),1,0)</f>
        <v>0</v>
      </c>
      <c r="AX116" s="60">
        <f>IF(ISNUMBER(SEARCH(IF($D116="Tabular",VLOOKUP($G116&amp;"-"&amp;AS$3&amp;"-"&amp;AX$2,'Compr. Q. - Online Banking'!$C:$I,7,FALSE()),VLOOKUP($G116&amp;"-"&amp;AS$3&amp;"-"&amp;AX$2,'Compr. Q. - Online Banking'!$C:$I,5,FALSE())), AS116)),1,0)</f>
        <v>0</v>
      </c>
      <c r="AY116" s="60">
        <f t="shared" si="121"/>
        <v>0</v>
      </c>
      <c r="AZ116" s="60">
        <f t="shared" si="122"/>
        <v>1</v>
      </c>
      <c r="BA116" s="60">
        <f>IF($D116="Tabular",VLOOKUP($G116&amp;"-"&amp;AS$3&amp;"-"&amp;"1",'Compr. Q. - Online Banking'!$C:$K,9,FALSE()),VLOOKUP($G116&amp;"-"&amp;AS$3&amp;"-"&amp;"1",'Compr. Q. - Online Banking'!$C:$K,8,FALSE()))</f>
        <v>1</v>
      </c>
      <c r="BB116" s="60">
        <f t="shared" si="123"/>
        <v>0</v>
      </c>
      <c r="BC116" s="60">
        <f t="shared" si="124"/>
        <v>0</v>
      </c>
      <c r="BD116" s="60">
        <f t="shared" si="125"/>
        <v>0</v>
      </c>
      <c r="BE116" s="61" t="str">
        <f>VLOOKUP($B116&amp;"-"&amp;$F116,'dataset cleaned'!$A:$BK,$H$2-2+BE$2*3,FALSE())</f>
        <v>Denial-of-service attack,Hacker alters transaction data,Smartphone infected by malware</v>
      </c>
      <c r="BF116" s="61" t="s">
        <v>1129</v>
      </c>
      <c r="BG116" s="60">
        <f>IF(ISNUMBER(SEARCH(IF($D116="Tabular",VLOOKUP($G116&amp;"-"&amp;BE$3&amp;"-"&amp;BG$2,'Compr. Q. - Online Banking'!$C:$I,7,FALSE()),VLOOKUP($G116&amp;"-"&amp;BE$3&amp;"-"&amp;BG$2,'Compr. Q. - Online Banking'!$C:$I,5,FALSE())), BE116)),1,0)</f>
        <v>0</v>
      </c>
      <c r="BH116" s="60">
        <f>IF(ISNUMBER(SEARCH(IF($D116="Tabular",VLOOKUP($G116&amp;"-"&amp;BE$3&amp;"-"&amp;BH$2,'Compr. Q. - Online Banking'!$C:$I,7,FALSE()),VLOOKUP($G116&amp;"-"&amp;BE$3&amp;"-"&amp;BH$2,'Compr. Q. - Online Banking'!$C:$I,5,FALSE())), BE116)),1,0)</f>
        <v>0</v>
      </c>
      <c r="BI116" s="60">
        <f>IF(ISNUMBER(SEARCH(IF($D116="Tabular",VLOOKUP($G116&amp;"-"&amp;BE$3&amp;"-"&amp;BI$2,'Compr. Q. - Online Banking'!$C:$I,7,FALSE()),VLOOKUP($G116&amp;"-"&amp;BE$3&amp;"-"&amp;BI$2,'Compr. Q. - Online Banking'!$C:$I,5,FALSE())), BE116)),1,0)</f>
        <v>0</v>
      </c>
      <c r="BJ116" s="60">
        <f>IF(ISNUMBER(SEARCH(IF($D116="Tabular",VLOOKUP($G116&amp;"-"&amp;BE$3&amp;"-"&amp;BJ$2,'Compr. Q. - Online Banking'!$C:$I,7,FALSE()),VLOOKUP($G116&amp;"-"&amp;BE$3&amp;"-"&amp;BJ$2,'Compr. Q. - Online Banking'!$C:$I,5,FALSE())), BE116)),1,0)</f>
        <v>0</v>
      </c>
      <c r="BK116" s="60">
        <f t="shared" si="126"/>
        <v>0</v>
      </c>
      <c r="BL116" s="60">
        <f t="shared" si="127"/>
        <v>3</v>
      </c>
      <c r="BM116" s="60">
        <f>IF($D116="Tabular",VLOOKUP($G116&amp;"-"&amp;BE$3&amp;"-"&amp;"1",'Compr. Q. - Online Banking'!$C:$K,9,FALSE()),VLOOKUP($G116&amp;"-"&amp;BE$3&amp;"-"&amp;"1",'Compr. Q. - Online Banking'!$C:$K,8,FALSE()))</f>
        <v>2</v>
      </c>
      <c r="BN116" s="60">
        <f t="shared" si="128"/>
        <v>0</v>
      </c>
      <c r="BO116" s="60">
        <f t="shared" si="129"/>
        <v>0</v>
      </c>
      <c r="BP116" s="60">
        <f t="shared" si="130"/>
        <v>0</v>
      </c>
      <c r="BQ116" s="61" t="str">
        <f>VLOOKUP($B116&amp;"-"&amp;$F116,'dataset cleaned'!$A:$BK,$H$2-2+BQ$2*3,FALSE())</f>
        <v>Minor</v>
      </c>
      <c r="BR116" s="60"/>
      <c r="BS116" s="60">
        <f>IF(ISNUMBER(SEARCH(IF($D116="Tabular",VLOOKUP($G116&amp;"-"&amp;BQ$3&amp;"-"&amp;BS$2,'Compr. Q. - Online Banking'!$C:$I,7,FALSE()),VLOOKUP($G116&amp;"-"&amp;BQ$3&amp;"-"&amp;BS$2,'Compr. Q. - Online Banking'!$C:$I,5,FALSE())), BQ116)),1,0)</f>
        <v>1</v>
      </c>
      <c r="BT116" s="60">
        <f>IF(ISNUMBER(SEARCH(IF($D116="Tabular",VLOOKUP($G116&amp;"-"&amp;BQ$3&amp;"-"&amp;BT$2,'Compr. Q. - Online Banking'!$C:$I,7,FALSE()),VLOOKUP($G116&amp;"-"&amp;BQ$3&amp;"-"&amp;BT$2,'Compr. Q. - Online Banking'!$C:$I,5,FALSE())), BQ116)),1,0)</f>
        <v>0</v>
      </c>
      <c r="BU116" s="60">
        <f>IF(ISNUMBER(SEARCH(IF($D116="Tabular",VLOOKUP($G116&amp;"-"&amp;BQ$3&amp;"-"&amp;BU$2,'Compr. Q. - Online Banking'!$C:$I,7,FALSE()),VLOOKUP($G116&amp;"-"&amp;BQ$3&amp;"-"&amp;BU$2,'Compr. Q. - Online Banking'!$C:$I,5,FALSE())), BQ116)),1,0)</f>
        <v>0</v>
      </c>
      <c r="BV116" s="60">
        <f>IF(ISNUMBER(SEARCH(IF($D116="Tabular",VLOOKUP($G116&amp;"-"&amp;BQ$3&amp;"-"&amp;BV$2,'Compr. Q. - Online Banking'!$C:$I,7,FALSE()),VLOOKUP($G116&amp;"-"&amp;BQ$3&amp;"-"&amp;BV$2,'Compr. Q. - Online Banking'!$C:$I,5,FALSE())), BQ116)),1,0)</f>
        <v>0</v>
      </c>
      <c r="BW116" s="60">
        <f t="shared" si="131"/>
        <v>1</v>
      </c>
      <c r="BX116" s="60">
        <f t="shared" si="132"/>
        <v>1</v>
      </c>
      <c r="BY116" s="60">
        <f>IF($D116="Tabular",VLOOKUP($G116&amp;"-"&amp;BQ$3&amp;"-"&amp;"1",'Compr. Q. - Online Banking'!$C:$K,9,FALSE()),VLOOKUP($G116&amp;"-"&amp;BQ$3&amp;"-"&amp;"1",'Compr. Q. - Online Banking'!$C:$K,8,FALSE()))</f>
        <v>1</v>
      </c>
      <c r="BZ116" s="60">
        <f t="shared" si="133"/>
        <v>1</v>
      </c>
      <c r="CA116" s="60">
        <f t="shared" si="134"/>
        <v>1</v>
      </c>
      <c r="CB116" s="60">
        <f t="shared" si="135"/>
        <v>1</v>
      </c>
    </row>
    <row r="117" spans="1:80" ht="51" x14ac:dyDescent="0.2">
      <c r="A117" s="60" t="str">
        <f t="shared" si="102"/>
        <v>R_3QYRyAytLP2pIGm-P2</v>
      </c>
      <c r="B117" s="60" t="s">
        <v>924</v>
      </c>
      <c r="C117" s="60" t="str">
        <f>VLOOKUP($B117,'raw data'!$A:$JI,268,FALSE())</f>
        <v>CORAS-G2</v>
      </c>
      <c r="D117" s="60" t="str">
        <f t="shared" si="103"/>
        <v>CORAS</v>
      </c>
      <c r="E117" s="60" t="str">
        <f t="shared" si="104"/>
        <v>G2</v>
      </c>
      <c r="F117" s="60" t="s">
        <v>536</v>
      </c>
      <c r="G117" s="60" t="str">
        <f t="shared" si="105"/>
        <v>G1</v>
      </c>
      <c r="H117" s="62">
        <f>VLOOKUP($B117&amp;"-"&amp;$F117,'dataset cleaned'!$A:$BK,H$2,FALSE())/60</f>
        <v>6.919483333333333</v>
      </c>
      <c r="I117" s="61" t="str">
        <f>VLOOKUP($B117&amp;"-"&amp;$F117,'dataset cleaned'!$A:$BK,$H$2-2+I$2*3,FALSE())</f>
        <v>Minor</v>
      </c>
      <c r="J117" s="60"/>
      <c r="K117" s="60">
        <f>IF(ISNUMBER(SEARCH(IF($D117="Tabular",VLOOKUP($G117&amp;"-"&amp;I$3&amp;"-"&amp;K$2,'Compr. Q. - Online Banking'!$C:$I,7,FALSE()),VLOOKUP($G117&amp;"-"&amp;I$3&amp;"-"&amp;K$2,'Compr. Q. - Online Banking'!$C:$I,5,FALSE())), I117)),1,0)</f>
        <v>1</v>
      </c>
      <c r="L117" s="60">
        <f>IF(ISNUMBER(SEARCH(IF($D117="Tabular",VLOOKUP($G117&amp;"-"&amp;I$3&amp;"-"&amp;L$2,'Compr. Q. - Online Banking'!$C:$I,7,FALSE()),VLOOKUP($G117&amp;"-"&amp;I$3&amp;"-"&amp;L$2,'Compr. Q. - Online Banking'!$C:$I,5,FALSE())), I117)),1,0)</f>
        <v>0</v>
      </c>
      <c r="M117" s="60">
        <f>IF(ISNUMBER(SEARCH(IF($D117="Tabular",VLOOKUP($G117&amp;"-"&amp;I$3&amp;"-"&amp;M$2,'Compr. Q. - Online Banking'!$C:$I,7,FALSE()),VLOOKUP($G117&amp;"-"&amp;I$3&amp;"-"&amp;M$2,'Compr. Q. - Online Banking'!$C:$I,5,FALSE())), I117)),1,0)</f>
        <v>0</v>
      </c>
      <c r="N117" s="60">
        <f>IF(ISNUMBER(SEARCH(IF($D117="Tabular",VLOOKUP($G117&amp;"-"&amp;I$3&amp;"-"&amp;N$2,'Compr. Q. - Online Banking'!$C:$I,7,FALSE()),VLOOKUP($G117&amp;"-"&amp;I$3&amp;"-"&amp;N$2,'Compr. Q. - Online Banking'!$C:$I,5,FALSE())), I117)),1,0)</f>
        <v>0</v>
      </c>
      <c r="O117" s="60">
        <f t="shared" si="106"/>
        <v>1</v>
      </c>
      <c r="P117" s="60">
        <f t="shared" si="107"/>
        <v>1</v>
      </c>
      <c r="Q117" s="60">
        <f>IF($D117="Tabular",VLOOKUP($G117&amp;"-"&amp;I$3&amp;"-"&amp;"1",'Compr. Q. - Online Banking'!$C:$K,9,FALSE()),VLOOKUP($G117&amp;"-"&amp;I$3&amp;"-"&amp;"1",'Compr. Q. - Online Banking'!$C:$K,8,FALSE()))</f>
        <v>1</v>
      </c>
      <c r="R117" s="60">
        <f t="shared" si="108"/>
        <v>1</v>
      </c>
      <c r="S117" s="60">
        <f t="shared" si="109"/>
        <v>1</v>
      </c>
      <c r="T117" s="60">
        <f t="shared" si="110"/>
        <v>1</v>
      </c>
      <c r="U117" s="60" t="str">
        <f>VLOOKUP($B117&amp;"-"&amp;$F117,'dataset cleaned'!$A:$BK,$H$2-2+U$2*3,FALSE())</f>
        <v>Availability of service</v>
      </c>
      <c r="V117" s="60" t="s">
        <v>1133</v>
      </c>
      <c r="W117" s="60">
        <f>IF(ISNUMBER(SEARCH(IF($D117="Tabular",VLOOKUP($G117&amp;"-"&amp;U$3&amp;"-"&amp;W$2,'Compr. Q. - Online Banking'!$C:$I,7,FALSE()),VLOOKUP($G117&amp;"-"&amp;U$3&amp;"-"&amp;W$2,'Compr. Q. - Online Banking'!$C:$I,5,FALSE())), U117)),1,0)</f>
        <v>0</v>
      </c>
      <c r="X117" s="60">
        <f>IF(ISNUMBER(SEARCH(IF($D117="Tabular",VLOOKUP($G117&amp;"-"&amp;U$3&amp;"-"&amp;X$2,'Compr. Q. - Online Banking'!$C:$I,7,FALSE()),VLOOKUP($G117&amp;"-"&amp;U$3&amp;"-"&amp;X$2,'Compr. Q. - Online Banking'!$C:$I,5,FALSE())), U117)),1,0)</f>
        <v>1</v>
      </c>
      <c r="Y117" s="60">
        <f>IF(ISNUMBER(SEARCH(IF($D117="Tabular",VLOOKUP($G117&amp;"-"&amp;U$3&amp;"-"&amp;Y$2,'Compr. Q. - Online Banking'!$C:$I,7,FALSE()),VLOOKUP($G117&amp;"-"&amp;U$3&amp;"-"&amp;Y$2,'Compr. Q. - Online Banking'!$C:$I,5,FALSE())), U117)),1,0)</f>
        <v>0</v>
      </c>
      <c r="Z117" s="60">
        <f>IF(ISNUMBER(SEARCH(IF($D117="Tabular",VLOOKUP($G117&amp;"-"&amp;U$3&amp;"-"&amp;Z$2,'Compr. Q. - Online Banking'!$C:$I,7,FALSE()),VLOOKUP($G117&amp;"-"&amp;U$3&amp;"-"&amp;Z$2,'Compr. Q. - Online Banking'!$C:$I,5,FALSE())), U117)),1,0)</f>
        <v>0</v>
      </c>
      <c r="AA117" s="60">
        <f t="shared" si="111"/>
        <v>1</v>
      </c>
      <c r="AB117" s="60">
        <f t="shared" si="112"/>
        <v>1</v>
      </c>
      <c r="AC117" s="60">
        <f>IF($D117="Tabular",VLOOKUP($G117&amp;"-"&amp;U$3&amp;"-"&amp;"1",'Compr. Q. - Online Banking'!$C:$K,9,FALSE()),VLOOKUP($G117&amp;"-"&amp;U$3&amp;"-"&amp;"1",'Compr. Q. - Online Banking'!$C:$K,8,FALSE()))</f>
        <v>2</v>
      </c>
      <c r="AD117" s="60">
        <f t="shared" si="113"/>
        <v>1</v>
      </c>
      <c r="AE117" s="60">
        <f t="shared" si="114"/>
        <v>0.5</v>
      </c>
      <c r="AF117" s="60">
        <f t="shared" si="115"/>
        <v>0.66666666666666663</v>
      </c>
      <c r="AG117" s="61" t="str">
        <f>VLOOKUP($B117&amp;"-"&amp;$F117,'dataset cleaned'!$A:$BK,$H$2-2+AG$2*3,FALSE())</f>
        <v>Conduct regular searches for fake apps,Regularly inform customers about security best practices,Strengthen verification and validation procedures</v>
      </c>
      <c r="AH117" s="60" t="s">
        <v>1141</v>
      </c>
      <c r="AI117" s="60">
        <f>IF(ISNUMBER(SEARCH(IF($D117="Tabular",VLOOKUP($G117&amp;"-"&amp;AG$3&amp;"-"&amp;AI$2,'Compr. Q. - Online Banking'!$C:$I,7,FALSE()),VLOOKUP($G117&amp;"-"&amp;AG$3&amp;"-"&amp;AI$2,'Compr. Q. - Online Banking'!$C:$I,5,FALSE())), AG117)),1,0)</f>
        <v>1</v>
      </c>
      <c r="AJ117" s="60">
        <f>IF(ISNUMBER(SEARCH(IF($D117="Tabular",VLOOKUP($G117&amp;"-"&amp;AG$3&amp;"-"&amp;AJ$2,'Compr. Q. - Online Banking'!$C:$I,7,FALSE()),VLOOKUP($G117&amp;"-"&amp;AG$3&amp;"-"&amp;AJ$2,'Compr. Q. - Online Banking'!$C:$I,5,FALSE())), AG117)),1,0)</f>
        <v>0</v>
      </c>
      <c r="AK117" s="60">
        <f>IF(ISNUMBER(SEARCH(IF($D117="Tabular",VLOOKUP($G117&amp;"-"&amp;AG$3&amp;"-"&amp;AK$2,'Compr. Q. - Online Banking'!$C:$I,7,FALSE()),VLOOKUP($G117&amp;"-"&amp;AG$3&amp;"-"&amp;AK$2,'Compr. Q. - Online Banking'!$C:$I,5,FALSE())), AG117)),1,0)</f>
        <v>1</v>
      </c>
      <c r="AL117" s="60">
        <f>IF(ISNUMBER(SEARCH(IF($D117="Tabular",VLOOKUP($G117&amp;"-"&amp;AG$3&amp;"-"&amp;AL$2,'Compr. Q. - Online Banking'!$C:$I,7,FALSE()),VLOOKUP($G117&amp;"-"&amp;AG$3&amp;"-"&amp;AL$2,'Compr. Q. - Online Banking'!$C:$I,5,FALSE())), AG117)),1,0)</f>
        <v>0</v>
      </c>
      <c r="AM117" s="60">
        <f t="shared" si="116"/>
        <v>2</v>
      </c>
      <c r="AN117" s="60">
        <f t="shared" si="117"/>
        <v>3</v>
      </c>
      <c r="AO117" s="60">
        <f>IF($D117="Tabular",VLOOKUP($G117&amp;"-"&amp;AG$3&amp;"-"&amp;"1",'Compr. Q. - Online Banking'!$C:$K,9,FALSE()),VLOOKUP($G117&amp;"-"&amp;AG$3&amp;"-"&amp;"1",'Compr. Q. - Online Banking'!$C:$K,8,FALSE()))</f>
        <v>3</v>
      </c>
      <c r="AP117" s="60">
        <f t="shared" si="118"/>
        <v>0.66666666666666663</v>
      </c>
      <c r="AQ117" s="60">
        <f t="shared" si="119"/>
        <v>0.66666666666666663</v>
      </c>
      <c r="AR117" s="60">
        <f t="shared" si="120"/>
        <v>0.66666666666666663</v>
      </c>
      <c r="AS117" s="60" t="str">
        <f>VLOOKUP($B117&amp;"-"&amp;$F117,'dataset cleaned'!$A:$BK,$H$2-2+AS$2*3,FALSE())</f>
        <v>Severe</v>
      </c>
      <c r="AT117" s="60"/>
      <c r="AU117" s="60">
        <f>IF(ISNUMBER(SEARCH(IF($D117="Tabular",VLOOKUP($G117&amp;"-"&amp;AS$3&amp;"-"&amp;AU$2,'Compr. Q. - Online Banking'!$C:$I,7,FALSE()),VLOOKUP($G117&amp;"-"&amp;AS$3&amp;"-"&amp;AU$2,'Compr. Q. - Online Banking'!$C:$I,5,FALSE())), AS117)),1,0)</f>
        <v>1</v>
      </c>
      <c r="AV117" s="60">
        <f>IF(ISNUMBER(SEARCH(IF($D117="Tabular",VLOOKUP($G117&amp;"-"&amp;AS$3&amp;"-"&amp;AV$2,'Compr. Q. - Online Banking'!$C:$I,7,FALSE()),VLOOKUP($G117&amp;"-"&amp;AS$3&amp;"-"&amp;AV$2,'Compr. Q. - Online Banking'!$C:$I,5,FALSE())), AS117)),1,0)</f>
        <v>0</v>
      </c>
      <c r="AW117" s="60">
        <f>IF(ISNUMBER(SEARCH(IF($D117="Tabular",VLOOKUP($G117&amp;"-"&amp;AS$3&amp;"-"&amp;AW$2,'Compr. Q. - Online Banking'!$C:$I,7,FALSE()),VLOOKUP($G117&amp;"-"&amp;AS$3&amp;"-"&amp;AW$2,'Compr. Q. - Online Banking'!$C:$I,5,FALSE())), AS117)),1,0)</f>
        <v>0</v>
      </c>
      <c r="AX117" s="60">
        <f>IF(ISNUMBER(SEARCH(IF($D117="Tabular",VLOOKUP($G117&amp;"-"&amp;AS$3&amp;"-"&amp;AX$2,'Compr. Q. - Online Banking'!$C:$I,7,FALSE()),VLOOKUP($G117&amp;"-"&amp;AS$3&amp;"-"&amp;AX$2,'Compr. Q. - Online Banking'!$C:$I,5,FALSE())), AS117)),1,0)</f>
        <v>0</v>
      </c>
      <c r="AY117" s="60">
        <f t="shared" si="121"/>
        <v>1</v>
      </c>
      <c r="AZ117" s="60">
        <f t="shared" si="122"/>
        <v>1</v>
      </c>
      <c r="BA117" s="60">
        <f>IF($D117="Tabular",VLOOKUP($G117&amp;"-"&amp;AS$3&amp;"-"&amp;"1",'Compr. Q. - Online Banking'!$C:$K,9,FALSE()),VLOOKUP($G117&amp;"-"&amp;AS$3&amp;"-"&amp;"1",'Compr. Q. - Online Banking'!$C:$K,8,FALSE()))</f>
        <v>1</v>
      </c>
      <c r="BB117" s="60">
        <f t="shared" si="123"/>
        <v>1</v>
      </c>
      <c r="BC117" s="60">
        <f t="shared" si="124"/>
        <v>1</v>
      </c>
      <c r="BD117" s="60">
        <f t="shared" si="125"/>
        <v>1</v>
      </c>
      <c r="BE117" s="61" t="str">
        <f>VLOOKUP($B117&amp;"-"&amp;$F117,'dataset cleaned'!$A:$BK,$H$2-2+BE$2*3,FALSE())</f>
        <v>Unauthorized access to customer account via fake app,Unauthorized access to customer account via web application,Unauthorized transaction via Poste App</v>
      </c>
      <c r="BF117" s="61" t="s">
        <v>1144</v>
      </c>
      <c r="BG117" s="60">
        <f>IF(ISNUMBER(SEARCH(IF($D117="Tabular",VLOOKUP($G117&amp;"-"&amp;BE$3&amp;"-"&amp;BG$2,'Compr. Q. - Online Banking'!$C:$I,7,FALSE()),VLOOKUP($G117&amp;"-"&amp;BE$3&amp;"-"&amp;BG$2,'Compr. Q. - Online Banking'!$C:$I,5,FALSE())), BE117)),1,0)</f>
        <v>0</v>
      </c>
      <c r="BH117" s="60">
        <f>IF(ISNUMBER(SEARCH(IF($D117="Tabular",VLOOKUP($G117&amp;"-"&amp;BE$3&amp;"-"&amp;BH$2,'Compr. Q. - Online Banking'!$C:$I,7,FALSE()),VLOOKUP($G117&amp;"-"&amp;BE$3&amp;"-"&amp;BH$2,'Compr. Q. - Online Banking'!$C:$I,5,FALSE())), BE117)),1,0)</f>
        <v>0</v>
      </c>
      <c r="BI117" s="60">
        <f>IF(ISNUMBER(SEARCH(IF($D117="Tabular",VLOOKUP($G117&amp;"-"&amp;BE$3&amp;"-"&amp;BI$2,'Compr. Q. - Online Banking'!$C:$I,7,FALSE()),VLOOKUP($G117&amp;"-"&amp;BE$3&amp;"-"&amp;BI$2,'Compr. Q. - Online Banking'!$C:$I,5,FALSE())), BE117)),1,0)</f>
        <v>0</v>
      </c>
      <c r="BJ117" s="60">
        <f>IF(ISNUMBER(SEARCH(IF($D117="Tabular",VLOOKUP($G117&amp;"-"&amp;BE$3&amp;"-"&amp;BJ$2,'Compr. Q. - Online Banking'!$C:$I,7,FALSE()),VLOOKUP($G117&amp;"-"&amp;BE$3&amp;"-"&amp;BJ$2,'Compr. Q. - Online Banking'!$C:$I,5,FALSE())), BE117)),1,0)</f>
        <v>0</v>
      </c>
      <c r="BK117" s="60">
        <f t="shared" si="126"/>
        <v>0</v>
      </c>
      <c r="BL117" s="60">
        <f t="shared" si="127"/>
        <v>3</v>
      </c>
      <c r="BM117" s="60">
        <f>IF($D117="Tabular",VLOOKUP($G117&amp;"-"&amp;BE$3&amp;"-"&amp;"1",'Compr. Q. - Online Banking'!$C:$K,9,FALSE()),VLOOKUP($G117&amp;"-"&amp;BE$3&amp;"-"&amp;"1",'Compr. Q. - Online Banking'!$C:$K,8,FALSE()))</f>
        <v>2</v>
      </c>
      <c r="BN117" s="60">
        <f t="shared" si="128"/>
        <v>0</v>
      </c>
      <c r="BO117" s="60">
        <f t="shared" si="129"/>
        <v>0</v>
      </c>
      <c r="BP117" s="60">
        <f t="shared" si="130"/>
        <v>0</v>
      </c>
      <c r="BQ117" s="61" t="str">
        <f>VLOOKUP($B117&amp;"-"&amp;$F117,'dataset cleaned'!$A:$BK,$H$2-2+BQ$2*3,FALSE())</f>
        <v>Severe</v>
      </c>
      <c r="BR117" s="60" t="s">
        <v>1134</v>
      </c>
      <c r="BS117" s="60">
        <f>IF(ISNUMBER(SEARCH(IF($D117="Tabular",VLOOKUP($G117&amp;"-"&amp;BQ$3&amp;"-"&amp;BS$2,'Compr. Q. - Online Banking'!$C:$I,7,FALSE()),VLOOKUP($G117&amp;"-"&amp;BQ$3&amp;"-"&amp;BS$2,'Compr. Q. - Online Banking'!$C:$I,5,FALSE())), BQ117)),1,0)</f>
        <v>0</v>
      </c>
      <c r="BT117" s="60">
        <f>IF(ISNUMBER(SEARCH(IF($D117="Tabular",VLOOKUP($G117&amp;"-"&amp;BQ$3&amp;"-"&amp;BT$2,'Compr. Q. - Online Banking'!$C:$I,7,FALSE()),VLOOKUP($G117&amp;"-"&amp;BQ$3&amp;"-"&amp;BT$2,'Compr. Q. - Online Banking'!$C:$I,5,FALSE())), BQ117)),1,0)</f>
        <v>0</v>
      </c>
      <c r="BU117" s="60">
        <f>IF(ISNUMBER(SEARCH(IF($D117="Tabular",VLOOKUP($G117&amp;"-"&amp;BQ$3&amp;"-"&amp;BU$2,'Compr. Q. - Online Banking'!$C:$I,7,FALSE()),VLOOKUP($G117&amp;"-"&amp;BQ$3&amp;"-"&amp;BU$2,'Compr. Q. - Online Banking'!$C:$I,5,FALSE())), BQ117)),1,0)</f>
        <v>0</v>
      </c>
      <c r="BV117" s="60">
        <f>IF(ISNUMBER(SEARCH(IF($D117="Tabular",VLOOKUP($G117&amp;"-"&amp;BQ$3&amp;"-"&amp;BV$2,'Compr. Q. - Online Banking'!$C:$I,7,FALSE()),VLOOKUP($G117&amp;"-"&amp;BQ$3&amp;"-"&amp;BV$2,'Compr. Q. - Online Banking'!$C:$I,5,FALSE())), BQ117)),1,0)</f>
        <v>0</v>
      </c>
      <c r="BW117" s="60">
        <f t="shared" si="131"/>
        <v>0</v>
      </c>
      <c r="BX117" s="60">
        <f t="shared" si="132"/>
        <v>1</v>
      </c>
      <c r="BY117" s="60">
        <f>IF($D117="Tabular",VLOOKUP($G117&amp;"-"&amp;BQ$3&amp;"-"&amp;"1",'Compr. Q. - Online Banking'!$C:$K,9,FALSE()),VLOOKUP($G117&amp;"-"&amp;BQ$3&amp;"-"&amp;"1",'Compr. Q. - Online Banking'!$C:$K,8,FALSE()))</f>
        <v>1</v>
      </c>
      <c r="BZ117" s="60">
        <f t="shared" si="133"/>
        <v>0</v>
      </c>
      <c r="CA117" s="60">
        <f t="shared" si="134"/>
        <v>0</v>
      </c>
      <c r="CB117" s="60">
        <f t="shared" si="135"/>
        <v>0</v>
      </c>
    </row>
    <row r="118" spans="1:80" ht="85" x14ac:dyDescent="0.2">
      <c r="A118" s="60" t="str">
        <f t="shared" si="102"/>
        <v>R_3m1zjFgs8IRVvHj-P1</v>
      </c>
      <c r="B118" s="60" t="s">
        <v>807</v>
      </c>
      <c r="C118" s="60" t="str">
        <f>VLOOKUP($B118,'raw data'!$A:$JI,268,FALSE())</f>
        <v>Tabular-G2</v>
      </c>
      <c r="D118" s="60" t="str">
        <f t="shared" si="103"/>
        <v>Tabular</v>
      </c>
      <c r="E118" s="60" t="str">
        <f t="shared" si="104"/>
        <v>G2</v>
      </c>
      <c r="F118" s="60" t="s">
        <v>534</v>
      </c>
      <c r="G118" s="60" t="str">
        <f t="shared" si="105"/>
        <v>G2</v>
      </c>
      <c r="H118" s="62">
        <f>VLOOKUP($B118&amp;"-"&amp;$F118,'dataset cleaned'!$A:$BK,H$2,FALSE())/60</f>
        <v>12.724933333333333</v>
      </c>
      <c r="I118" s="61" t="str">
        <f>VLOOKUP($B118&amp;"-"&amp;$F118,'dataset cleaned'!$A:$BK,$H$2-2+I$2*3,FALSE())</f>
        <v>Lack of mechanisms for authentication of app,Weak malware protection</v>
      </c>
      <c r="J118" s="60"/>
      <c r="K118" s="60">
        <f>IF(ISNUMBER(SEARCH(IF($D118="Tabular",VLOOKUP($G118&amp;"-"&amp;I$3&amp;"-"&amp;K$2,'Compr. Q. - Online Banking'!$C:$I,7,FALSE()),VLOOKUP($G118&amp;"-"&amp;I$3&amp;"-"&amp;K$2,'Compr. Q. - Online Banking'!$C:$I,5,FALSE())), I118)),1,0)</f>
        <v>1</v>
      </c>
      <c r="L118" s="60">
        <f>IF(ISNUMBER(SEARCH(IF($D118="Tabular",VLOOKUP($G118&amp;"-"&amp;I$3&amp;"-"&amp;L$2,'Compr. Q. - Online Banking'!$C:$I,7,FALSE()),VLOOKUP($G118&amp;"-"&amp;I$3&amp;"-"&amp;L$2,'Compr. Q. - Online Banking'!$C:$I,5,FALSE())), I118)),1,0)</f>
        <v>1</v>
      </c>
      <c r="M118" s="60">
        <f>IF(ISNUMBER(SEARCH(IF($D118="Tabular",VLOOKUP($G118&amp;"-"&amp;I$3&amp;"-"&amp;M$2,'Compr. Q. - Online Banking'!$C:$I,7,FALSE()),VLOOKUP($G118&amp;"-"&amp;I$3&amp;"-"&amp;M$2,'Compr. Q. - Online Banking'!$C:$I,5,FALSE())), I118)),1,0)</f>
        <v>0</v>
      </c>
      <c r="N118" s="60">
        <f>IF(ISNUMBER(SEARCH(IF($D118="Tabular",VLOOKUP($G118&amp;"-"&amp;I$3&amp;"-"&amp;N$2,'Compr. Q. - Online Banking'!$C:$I,7,FALSE()),VLOOKUP($G118&amp;"-"&amp;I$3&amp;"-"&amp;N$2,'Compr. Q. - Online Banking'!$C:$I,5,FALSE())), I118)),1,0)</f>
        <v>0</v>
      </c>
      <c r="O118" s="60">
        <f t="shared" si="106"/>
        <v>2</v>
      </c>
      <c r="P118" s="60">
        <f t="shared" si="107"/>
        <v>2</v>
      </c>
      <c r="Q118" s="60">
        <f>IF($D118="Tabular",VLOOKUP($G118&amp;"-"&amp;I$3&amp;"-"&amp;"1",'Compr. Q. - Online Banking'!$C:$K,9,FALSE()),VLOOKUP($G118&amp;"-"&amp;I$3&amp;"-"&amp;"1",'Compr. Q. - Online Banking'!$C:$K,8,FALSE()))</f>
        <v>2</v>
      </c>
      <c r="R118" s="60">
        <f t="shared" si="108"/>
        <v>1</v>
      </c>
      <c r="S118" s="60">
        <f t="shared" si="109"/>
        <v>1</v>
      </c>
      <c r="T118" s="60">
        <f t="shared" si="110"/>
        <v>1</v>
      </c>
      <c r="U118" s="61" t="str">
        <f>VLOOKUP($B118&amp;"-"&amp;$F118,'dataset cleaned'!$A:$BK,$H$2-2+U$2*3,FALSE())</f>
        <v>Unauthorized access to customer account via web application,Unauthorized transaction via web application</v>
      </c>
      <c r="V118" s="60" t="s">
        <v>1149</v>
      </c>
      <c r="W118" s="60">
        <f>IF(ISNUMBER(SEARCH(IF($D118="Tabular",VLOOKUP($G118&amp;"-"&amp;U$3&amp;"-"&amp;W$2,'Compr. Q. - Online Banking'!$C:$I,7,FALSE()),VLOOKUP($G118&amp;"-"&amp;U$3&amp;"-"&amp;W$2,'Compr. Q. - Online Banking'!$C:$I,5,FALSE())), U118)),1,0)</f>
        <v>1</v>
      </c>
      <c r="X118" s="60">
        <f>IF(ISNUMBER(SEARCH(IF($D118="Tabular",VLOOKUP($G118&amp;"-"&amp;U$3&amp;"-"&amp;X$2,'Compr. Q. - Online Banking'!$C:$I,7,FALSE()),VLOOKUP($G118&amp;"-"&amp;U$3&amp;"-"&amp;X$2,'Compr. Q. - Online Banking'!$C:$I,5,FALSE())), U118)),1,0)</f>
        <v>1</v>
      </c>
      <c r="Y118" s="60">
        <f>IF(ISNUMBER(SEARCH(IF($D118="Tabular",VLOOKUP($G118&amp;"-"&amp;U$3&amp;"-"&amp;Y$2,'Compr. Q. - Online Banking'!$C:$I,7,FALSE()),VLOOKUP($G118&amp;"-"&amp;U$3&amp;"-"&amp;Y$2,'Compr. Q. - Online Banking'!$C:$I,5,FALSE())), U118)),1,0)</f>
        <v>0</v>
      </c>
      <c r="Z118" s="60">
        <f>IF(ISNUMBER(SEARCH(IF($D118="Tabular",VLOOKUP($G118&amp;"-"&amp;U$3&amp;"-"&amp;Z$2,'Compr. Q. - Online Banking'!$C:$I,7,FALSE()),VLOOKUP($G118&amp;"-"&amp;U$3&amp;"-"&amp;Z$2,'Compr. Q. - Online Banking'!$C:$I,5,FALSE())), U118)),1,0)</f>
        <v>0</v>
      </c>
      <c r="AA118" s="60">
        <f t="shared" si="111"/>
        <v>2</v>
      </c>
      <c r="AB118" s="60">
        <f t="shared" si="112"/>
        <v>2</v>
      </c>
      <c r="AC118" s="60">
        <f>IF($D118="Tabular",VLOOKUP($G118&amp;"-"&amp;U$3&amp;"-"&amp;"1",'Compr. Q. - Online Banking'!$C:$K,9,FALSE()),VLOOKUP($G118&amp;"-"&amp;U$3&amp;"-"&amp;"1",'Compr. Q. - Online Banking'!$C:$K,8,FALSE()))</f>
        <v>3</v>
      </c>
      <c r="AD118" s="60">
        <f t="shared" si="113"/>
        <v>1</v>
      </c>
      <c r="AE118" s="60">
        <f t="shared" si="114"/>
        <v>0.66666666666666663</v>
      </c>
      <c r="AF118" s="60">
        <f t="shared" si="115"/>
        <v>0.8</v>
      </c>
      <c r="AG118" s="61" t="str">
        <f>VLOOKUP($B118&amp;"-"&amp;$F118,'dataset cleaned'!$A:$BK,$H$2-2+AG$2*3,FALSE())</f>
        <v>Fake banking app offered on application store leads to alteration of transaction data,Keylogger installed on customer's computer leads to sniffing customer credentials,Spear-phishing attack on customers leads to sniffing customer credentials</v>
      </c>
      <c r="AH118" s="60" t="s">
        <v>1179</v>
      </c>
      <c r="AI118" s="60">
        <f>IF(ISNUMBER(SEARCH(IF($D118="Tabular",VLOOKUP($G118&amp;"-"&amp;AG$3&amp;"-"&amp;AI$2,'Compr. Q. - Online Banking'!$C:$I,7,FALSE()),VLOOKUP($G118&amp;"-"&amp;AG$3&amp;"-"&amp;AI$2,'Compr. Q. - Online Banking'!$C:$I,5,FALSE())), AG118)),1,0)</f>
        <v>1</v>
      </c>
      <c r="AJ118" s="60">
        <f>IF(ISNUMBER(SEARCH(IF($D118="Tabular",VLOOKUP($G118&amp;"-"&amp;AG$3&amp;"-"&amp;AJ$2,'Compr. Q. - Online Banking'!$C:$I,7,FALSE()),VLOOKUP($G118&amp;"-"&amp;AG$3&amp;"-"&amp;AJ$2,'Compr. Q. - Online Banking'!$C:$I,5,FALSE())), AG118)),1,0)</f>
        <v>1</v>
      </c>
      <c r="AK118" s="60">
        <f>IF(ISNUMBER(SEARCH(IF($D118="Tabular",VLOOKUP($G118&amp;"-"&amp;AG$3&amp;"-"&amp;AK$2,'Compr. Q. - Online Banking'!$C:$I,7,FALSE()),VLOOKUP($G118&amp;"-"&amp;AG$3&amp;"-"&amp;AK$2,'Compr. Q. - Online Banking'!$C:$I,5,FALSE())), AG118)),1,0)</f>
        <v>0</v>
      </c>
      <c r="AL118" s="60">
        <f>IF(ISNUMBER(SEARCH(IF($D118="Tabular",VLOOKUP($G118&amp;"-"&amp;AG$3&amp;"-"&amp;AL$2,'Compr. Q. - Online Banking'!$C:$I,7,FALSE()),VLOOKUP($G118&amp;"-"&amp;AG$3&amp;"-"&amp;AL$2,'Compr. Q. - Online Banking'!$C:$I,5,FALSE())), AG118)),1,0)</f>
        <v>0</v>
      </c>
      <c r="AM118" s="60">
        <f t="shared" si="116"/>
        <v>2</v>
      </c>
      <c r="AN118" s="60">
        <f t="shared" si="117"/>
        <v>3</v>
      </c>
      <c r="AO118" s="60">
        <f>IF($D118="Tabular",VLOOKUP($G118&amp;"-"&amp;AG$3&amp;"-"&amp;"1",'Compr. Q. - Online Banking'!$C:$K,9,FALSE()),VLOOKUP($G118&amp;"-"&amp;AG$3&amp;"-"&amp;"1",'Compr. Q. - Online Banking'!$C:$K,8,FALSE()))</f>
        <v>3</v>
      </c>
      <c r="AP118" s="60">
        <f t="shared" si="118"/>
        <v>0.66666666666666663</v>
      </c>
      <c r="AQ118" s="60">
        <f t="shared" si="119"/>
        <v>0.66666666666666663</v>
      </c>
      <c r="AR118" s="60">
        <f t="shared" si="120"/>
        <v>0.66666666666666663</v>
      </c>
      <c r="AS118" s="61" t="str">
        <f>VLOOKUP($B118&amp;"-"&amp;$F118,'dataset cleaned'!$A:$BK,$H$2-2+AS$2*3,FALSE())</f>
        <v>Cyber criminal,Immature technology</v>
      </c>
      <c r="AT118" s="60" t="s">
        <v>1143</v>
      </c>
      <c r="AU118" s="60">
        <f>IF(ISNUMBER(SEARCH(IF($D118="Tabular",VLOOKUP($G118&amp;"-"&amp;AS$3&amp;"-"&amp;AU$2,'Compr. Q. - Online Banking'!$C:$I,7,FALSE()),VLOOKUP($G118&amp;"-"&amp;AS$3&amp;"-"&amp;AU$2,'Compr. Q. - Online Banking'!$C:$I,5,FALSE())), AS118)),1,0)</f>
        <v>0</v>
      </c>
      <c r="AV118" s="60">
        <f>IF(ISNUMBER(SEARCH(IF($D118="Tabular",VLOOKUP($G118&amp;"-"&amp;AS$3&amp;"-"&amp;AV$2,'Compr. Q. - Online Banking'!$C:$I,7,FALSE()),VLOOKUP($G118&amp;"-"&amp;AS$3&amp;"-"&amp;AV$2,'Compr. Q. - Online Banking'!$C:$I,5,FALSE())), AS118)),1,0)</f>
        <v>1</v>
      </c>
      <c r="AW118" s="60">
        <f>IF(ISNUMBER(SEARCH(IF($D118="Tabular",VLOOKUP($G118&amp;"-"&amp;AS$3&amp;"-"&amp;AW$2,'Compr. Q. - Online Banking'!$C:$I,7,FALSE()),VLOOKUP($G118&amp;"-"&amp;AS$3&amp;"-"&amp;AW$2,'Compr. Q. - Online Banking'!$C:$I,5,FALSE())), AS118)),1,0)</f>
        <v>0</v>
      </c>
      <c r="AX118" s="60">
        <f>IF(ISNUMBER(SEARCH(IF($D118="Tabular",VLOOKUP($G118&amp;"-"&amp;AS$3&amp;"-"&amp;AX$2,'Compr. Q. - Online Banking'!$C:$I,7,FALSE()),VLOOKUP($G118&amp;"-"&amp;AS$3&amp;"-"&amp;AX$2,'Compr. Q. - Online Banking'!$C:$I,5,FALSE())), AS118)),1,0)</f>
        <v>0</v>
      </c>
      <c r="AY118" s="60">
        <f t="shared" si="121"/>
        <v>1</v>
      </c>
      <c r="AZ118" s="60">
        <f t="shared" si="122"/>
        <v>2</v>
      </c>
      <c r="BA118" s="60">
        <f>IF($D118="Tabular",VLOOKUP($G118&amp;"-"&amp;AS$3&amp;"-"&amp;"1",'Compr. Q. - Online Banking'!$C:$K,9,FALSE()),VLOOKUP($G118&amp;"-"&amp;AS$3&amp;"-"&amp;"1",'Compr. Q. - Online Banking'!$C:$K,8,FALSE()))</f>
        <v>2</v>
      </c>
      <c r="BB118" s="60">
        <f t="shared" si="123"/>
        <v>0.5</v>
      </c>
      <c r="BC118" s="60">
        <f t="shared" si="124"/>
        <v>0.5</v>
      </c>
      <c r="BD118" s="60">
        <f t="shared" si="125"/>
        <v>0.5</v>
      </c>
      <c r="BE118" s="60" t="str">
        <f>VLOOKUP($B118&amp;"-"&amp;$F118,'dataset cleaned'!$A:$BK,$H$2-2+BE$2*3,FALSE())</f>
        <v>Likely</v>
      </c>
      <c r="BF118" s="60"/>
      <c r="BG118" s="60">
        <f>IF(ISNUMBER(SEARCH(IF($D118="Tabular",VLOOKUP($G118&amp;"-"&amp;BE$3&amp;"-"&amp;BG$2,'Compr. Q. - Online Banking'!$C:$I,7,FALSE()),VLOOKUP($G118&amp;"-"&amp;BE$3&amp;"-"&amp;BG$2,'Compr. Q. - Online Banking'!$C:$I,5,FALSE())), BE118)),1,0)</f>
        <v>1</v>
      </c>
      <c r="BH118" s="60">
        <f>IF(ISNUMBER(SEARCH(IF($D118="Tabular",VLOOKUP($G118&amp;"-"&amp;BE$3&amp;"-"&amp;BH$2,'Compr. Q. - Online Banking'!$C:$I,7,FALSE()),VLOOKUP($G118&amp;"-"&amp;BE$3&amp;"-"&amp;BH$2,'Compr. Q. - Online Banking'!$C:$I,5,FALSE())), BE118)),1,0)</f>
        <v>0</v>
      </c>
      <c r="BI118" s="60">
        <f>IF(ISNUMBER(SEARCH(IF($D118="Tabular",VLOOKUP($G118&amp;"-"&amp;BE$3&amp;"-"&amp;BI$2,'Compr. Q. - Online Banking'!$C:$I,7,FALSE()),VLOOKUP($G118&amp;"-"&amp;BE$3&amp;"-"&amp;BI$2,'Compr. Q. - Online Banking'!$C:$I,5,FALSE())), BE118)),1,0)</f>
        <v>0</v>
      </c>
      <c r="BJ118" s="60">
        <f>IF(ISNUMBER(SEARCH(IF($D118="Tabular",VLOOKUP($G118&amp;"-"&amp;BE$3&amp;"-"&amp;BJ$2,'Compr. Q. - Online Banking'!$C:$I,7,FALSE()),VLOOKUP($G118&amp;"-"&amp;BE$3&amp;"-"&amp;BJ$2,'Compr. Q. - Online Banking'!$C:$I,5,FALSE())), BE118)),1,0)</f>
        <v>0</v>
      </c>
      <c r="BK118" s="60">
        <f t="shared" si="126"/>
        <v>1</v>
      </c>
      <c r="BL118" s="60">
        <f t="shared" si="127"/>
        <v>1</v>
      </c>
      <c r="BM118" s="60">
        <f>IF($D118="Tabular",VLOOKUP($G118&amp;"-"&amp;BE$3&amp;"-"&amp;"1",'Compr. Q. - Online Banking'!$C:$K,9,FALSE()),VLOOKUP($G118&amp;"-"&amp;BE$3&amp;"-"&amp;"1",'Compr. Q. - Online Banking'!$C:$K,8,FALSE()))</f>
        <v>1</v>
      </c>
      <c r="BN118" s="60">
        <f t="shared" si="128"/>
        <v>1</v>
      </c>
      <c r="BO118" s="60">
        <f t="shared" si="129"/>
        <v>1</v>
      </c>
      <c r="BP118" s="60">
        <f t="shared" si="130"/>
        <v>1</v>
      </c>
      <c r="BQ118" s="61" t="str">
        <f>VLOOKUP($B118&amp;"-"&amp;$F118,'dataset cleaned'!$A:$BK,$H$2-2+BQ$2*3,FALSE())</f>
        <v>Insufficient resilience,Poor security awareness,Use of web application,Weak malware protection</v>
      </c>
      <c r="BR118" s="60"/>
      <c r="BS118" s="60">
        <f>IF(ISNUMBER(SEARCH(IF($D118="Tabular",VLOOKUP($G118&amp;"-"&amp;BQ$3&amp;"-"&amp;BS$2,'Compr. Q. - Online Banking'!$C:$I,7,FALSE()),VLOOKUP($G118&amp;"-"&amp;BQ$3&amp;"-"&amp;BS$2,'Compr. Q. - Online Banking'!$C:$I,5,FALSE())), BQ118)),1,0)</f>
        <v>1</v>
      </c>
      <c r="BT118" s="60">
        <f>IF(ISNUMBER(SEARCH(IF($D118="Tabular",VLOOKUP($G118&amp;"-"&amp;BQ$3&amp;"-"&amp;BT$2,'Compr. Q. - Online Banking'!$C:$I,7,FALSE()),VLOOKUP($G118&amp;"-"&amp;BQ$3&amp;"-"&amp;BT$2,'Compr. Q. - Online Banking'!$C:$I,5,FALSE())), BQ118)),1,0)</f>
        <v>1</v>
      </c>
      <c r="BU118" s="60">
        <f>IF(ISNUMBER(SEARCH(IF($D118="Tabular",VLOOKUP($G118&amp;"-"&amp;BQ$3&amp;"-"&amp;BU$2,'Compr. Q. - Online Banking'!$C:$I,7,FALSE()),VLOOKUP($G118&amp;"-"&amp;BQ$3&amp;"-"&amp;BU$2,'Compr. Q. - Online Banking'!$C:$I,5,FALSE())), BQ118)),1,0)</f>
        <v>1</v>
      </c>
      <c r="BV118" s="60">
        <f>IF(ISNUMBER(SEARCH(IF($D118="Tabular",VLOOKUP($G118&amp;"-"&amp;BQ$3&amp;"-"&amp;BV$2,'Compr. Q. - Online Banking'!$C:$I,7,FALSE()),VLOOKUP($G118&amp;"-"&amp;BQ$3&amp;"-"&amp;BV$2,'Compr. Q. - Online Banking'!$C:$I,5,FALSE())), BQ118)),1,0)</f>
        <v>1</v>
      </c>
      <c r="BW118" s="60">
        <f t="shared" si="131"/>
        <v>4</v>
      </c>
      <c r="BX118" s="60">
        <f t="shared" si="132"/>
        <v>4</v>
      </c>
      <c r="BY118" s="60">
        <f>IF($D118="Tabular",VLOOKUP($G118&amp;"-"&amp;BQ$3&amp;"-"&amp;"1",'Compr. Q. - Online Banking'!$C:$K,9,FALSE()),VLOOKUP($G118&amp;"-"&amp;BQ$3&amp;"-"&amp;"1",'Compr. Q. - Online Banking'!$C:$K,8,FALSE()))</f>
        <v>4</v>
      </c>
      <c r="BZ118" s="60">
        <f t="shared" si="133"/>
        <v>1</v>
      </c>
      <c r="CA118" s="60">
        <f t="shared" si="134"/>
        <v>1</v>
      </c>
      <c r="CB118" s="60">
        <f t="shared" si="135"/>
        <v>1</v>
      </c>
    </row>
    <row r="119" spans="1:80" ht="85" x14ac:dyDescent="0.2">
      <c r="A119" s="60" t="str">
        <f t="shared" si="102"/>
        <v>R_WcAiBKJLQwKVLFf-P1</v>
      </c>
      <c r="B119" s="60" t="s">
        <v>854</v>
      </c>
      <c r="C119" s="60" t="str">
        <f>VLOOKUP($B119,'raw data'!$A:$JI,268,FALSE())</f>
        <v>Tabular-G2</v>
      </c>
      <c r="D119" s="60" t="str">
        <f t="shared" si="103"/>
        <v>Tabular</v>
      </c>
      <c r="E119" s="60" t="str">
        <f t="shared" si="104"/>
        <v>G2</v>
      </c>
      <c r="F119" s="60" t="s">
        <v>534</v>
      </c>
      <c r="G119" s="60" t="str">
        <f t="shared" si="105"/>
        <v>G2</v>
      </c>
      <c r="H119" s="62">
        <f>VLOOKUP($B119&amp;"-"&amp;$F119,'dataset cleaned'!$A:$BK,H$2,FALSE())/60</f>
        <v>19.66685</v>
      </c>
      <c r="I119" s="61" t="str">
        <f>VLOOKUP($B119&amp;"-"&amp;$F119,'dataset cleaned'!$A:$BK,$H$2-2+I$2*3,FALSE())</f>
        <v>Lack of mechanisms for authentication of app,Weak malware protection</v>
      </c>
      <c r="J119" s="60"/>
      <c r="K119" s="60">
        <f>IF(ISNUMBER(SEARCH(IF($D119="Tabular",VLOOKUP($G119&amp;"-"&amp;I$3&amp;"-"&amp;K$2,'Compr. Q. - Online Banking'!$C:$I,7,FALSE()),VLOOKUP($G119&amp;"-"&amp;I$3&amp;"-"&amp;K$2,'Compr. Q. - Online Banking'!$C:$I,5,FALSE())), I119)),1,0)</f>
        <v>1</v>
      </c>
      <c r="L119" s="60">
        <f>IF(ISNUMBER(SEARCH(IF($D119="Tabular",VLOOKUP($G119&amp;"-"&amp;I$3&amp;"-"&amp;L$2,'Compr. Q. - Online Banking'!$C:$I,7,FALSE()),VLOOKUP($G119&amp;"-"&amp;I$3&amp;"-"&amp;L$2,'Compr. Q. - Online Banking'!$C:$I,5,FALSE())), I119)),1,0)</f>
        <v>1</v>
      </c>
      <c r="M119" s="60">
        <f>IF(ISNUMBER(SEARCH(IF($D119="Tabular",VLOOKUP($G119&amp;"-"&amp;I$3&amp;"-"&amp;M$2,'Compr. Q. - Online Banking'!$C:$I,7,FALSE()),VLOOKUP($G119&amp;"-"&amp;I$3&amp;"-"&amp;M$2,'Compr. Q. - Online Banking'!$C:$I,5,FALSE())), I119)),1,0)</f>
        <v>0</v>
      </c>
      <c r="N119" s="60">
        <f>IF(ISNUMBER(SEARCH(IF($D119="Tabular",VLOOKUP($G119&amp;"-"&amp;I$3&amp;"-"&amp;N$2,'Compr. Q. - Online Banking'!$C:$I,7,FALSE()),VLOOKUP($G119&amp;"-"&amp;I$3&amp;"-"&amp;N$2,'Compr. Q. - Online Banking'!$C:$I,5,FALSE())), I119)),1,0)</f>
        <v>0</v>
      </c>
      <c r="O119" s="60">
        <f t="shared" si="106"/>
        <v>2</v>
      </c>
      <c r="P119" s="60">
        <f t="shared" si="107"/>
        <v>2</v>
      </c>
      <c r="Q119" s="60">
        <f>IF($D119="Tabular",VLOOKUP($G119&amp;"-"&amp;I$3&amp;"-"&amp;"1",'Compr. Q. - Online Banking'!$C:$K,9,FALSE()),VLOOKUP($G119&amp;"-"&amp;I$3&amp;"-"&amp;"1",'Compr. Q. - Online Banking'!$C:$K,8,FALSE()))</f>
        <v>2</v>
      </c>
      <c r="R119" s="60">
        <f t="shared" si="108"/>
        <v>1</v>
      </c>
      <c r="S119" s="60">
        <f t="shared" si="109"/>
        <v>1</v>
      </c>
      <c r="T119" s="60">
        <f t="shared" si="110"/>
        <v>1</v>
      </c>
      <c r="U119" s="61" t="str">
        <f>VLOOKUP($B119&amp;"-"&amp;$F119,'dataset cleaned'!$A:$BK,$H$2-2+U$2*3,FALSE())</f>
        <v>Unauthorized access to customer account via fake app,Unauthorized access to customer account via web application,Unauthorized transaction via web application</v>
      </c>
      <c r="V119" s="60"/>
      <c r="W119" s="60">
        <f>IF(ISNUMBER(SEARCH(IF($D119="Tabular",VLOOKUP($G119&amp;"-"&amp;U$3&amp;"-"&amp;W$2,'Compr. Q. - Online Banking'!$C:$I,7,FALSE()),VLOOKUP($G119&amp;"-"&amp;U$3&amp;"-"&amp;W$2,'Compr. Q. - Online Banking'!$C:$I,5,FALSE())), U119)),1,0)</f>
        <v>1</v>
      </c>
      <c r="X119" s="60">
        <f>IF(ISNUMBER(SEARCH(IF($D119="Tabular",VLOOKUP($G119&amp;"-"&amp;U$3&amp;"-"&amp;X$2,'Compr. Q. - Online Banking'!$C:$I,7,FALSE()),VLOOKUP($G119&amp;"-"&amp;U$3&amp;"-"&amp;X$2,'Compr. Q. - Online Banking'!$C:$I,5,FALSE())), U119)),1,0)</f>
        <v>1</v>
      </c>
      <c r="Y119" s="60">
        <f>IF(ISNUMBER(SEARCH(IF($D119="Tabular",VLOOKUP($G119&amp;"-"&amp;U$3&amp;"-"&amp;Y$2,'Compr. Q. - Online Banking'!$C:$I,7,FALSE()),VLOOKUP($G119&amp;"-"&amp;U$3&amp;"-"&amp;Y$2,'Compr. Q. - Online Banking'!$C:$I,5,FALSE())), U119)),1,0)</f>
        <v>1</v>
      </c>
      <c r="Z119" s="60">
        <f>IF(ISNUMBER(SEARCH(IF($D119="Tabular",VLOOKUP($G119&amp;"-"&amp;U$3&amp;"-"&amp;Z$2,'Compr. Q. - Online Banking'!$C:$I,7,FALSE()),VLOOKUP($G119&amp;"-"&amp;U$3&amp;"-"&amp;Z$2,'Compr. Q. - Online Banking'!$C:$I,5,FALSE())), U119)),1,0)</f>
        <v>0</v>
      </c>
      <c r="AA119" s="60">
        <f t="shared" si="111"/>
        <v>3</v>
      </c>
      <c r="AB119" s="60">
        <f t="shared" si="112"/>
        <v>3</v>
      </c>
      <c r="AC119" s="60">
        <f>IF($D119="Tabular",VLOOKUP($G119&amp;"-"&amp;U$3&amp;"-"&amp;"1",'Compr. Q. - Online Banking'!$C:$K,9,FALSE()),VLOOKUP($G119&amp;"-"&amp;U$3&amp;"-"&amp;"1",'Compr. Q. - Online Banking'!$C:$K,8,FALSE()))</f>
        <v>3</v>
      </c>
      <c r="AD119" s="60">
        <f t="shared" si="113"/>
        <v>1</v>
      </c>
      <c r="AE119" s="60">
        <f t="shared" si="114"/>
        <v>1</v>
      </c>
      <c r="AF119" s="60">
        <f t="shared" si="115"/>
        <v>1</v>
      </c>
      <c r="AG119" s="61" t="str">
        <f>VLOOKUP($B119&amp;"-"&amp;$F119,'dataset cleaned'!$A:$BK,$H$2-2+AG$2*3,FALSE())</f>
        <v>Fake banking app offered on application store and this leads to sniffing customer credentials,Keylogger installed on customer's computer leads to sniffing customer credentials,Spear-phishing attack on customers leads to sniffing customer credentials</v>
      </c>
      <c r="AH119" s="60"/>
      <c r="AI119" s="60">
        <f>IF(ISNUMBER(SEARCH(IF($D119="Tabular",VLOOKUP($G119&amp;"-"&amp;AG$3&amp;"-"&amp;AI$2,'Compr. Q. - Online Banking'!$C:$I,7,FALSE()),VLOOKUP($G119&amp;"-"&amp;AG$3&amp;"-"&amp;AI$2,'Compr. Q. - Online Banking'!$C:$I,5,FALSE())), AG119)),1,0)</f>
        <v>1</v>
      </c>
      <c r="AJ119" s="60">
        <f>IF(ISNUMBER(SEARCH(IF($D119="Tabular",VLOOKUP($G119&amp;"-"&amp;AG$3&amp;"-"&amp;AJ$2,'Compr. Q. - Online Banking'!$C:$I,7,FALSE()),VLOOKUP($G119&amp;"-"&amp;AG$3&amp;"-"&amp;AJ$2,'Compr. Q. - Online Banking'!$C:$I,5,FALSE())), AG119)),1,0)</f>
        <v>1</v>
      </c>
      <c r="AK119" s="60">
        <f>IF(ISNUMBER(SEARCH(IF($D119="Tabular",VLOOKUP($G119&amp;"-"&amp;AG$3&amp;"-"&amp;AK$2,'Compr. Q. - Online Banking'!$C:$I,7,FALSE()),VLOOKUP($G119&amp;"-"&amp;AG$3&amp;"-"&amp;AK$2,'Compr. Q. - Online Banking'!$C:$I,5,FALSE())), AG119)),1,0)</f>
        <v>1</v>
      </c>
      <c r="AL119" s="60">
        <f>IF(ISNUMBER(SEARCH(IF($D119="Tabular",VLOOKUP($G119&amp;"-"&amp;AG$3&amp;"-"&amp;AL$2,'Compr. Q. - Online Banking'!$C:$I,7,FALSE()),VLOOKUP($G119&amp;"-"&amp;AG$3&amp;"-"&amp;AL$2,'Compr. Q. - Online Banking'!$C:$I,5,FALSE())), AG119)),1,0)</f>
        <v>0</v>
      </c>
      <c r="AM119" s="60">
        <f t="shared" si="116"/>
        <v>3</v>
      </c>
      <c r="AN119" s="60">
        <f t="shared" si="117"/>
        <v>3</v>
      </c>
      <c r="AO119" s="60">
        <f>IF($D119="Tabular",VLOOKUP($G119&amp;"-"&amp;AG$3&amp;"-"&amp;"1",'Compr. Q. - Online Banking'!$C:$K,9,FALSE()),VLOOKUP($G119&amp;"-"&amp;AG$3&amp;"-"&amp;"1",'Compr. Q. - Online Banking'!$C:$K,8,FALSE()))</f>
        <v>3</v>
      </c>
      <c r="AP119" s="60">
        <f t="shared" si="118"/>
        <v>1</v>
      </c>
      <c r="AQ119" s="60">
        <f t="shared" si="119"/>
        <v>1</v>
      </c>
      <c r="AR119" s="60">
        <f t="shared" si="120"/>
        <v>1</v>
      </c>
      <c r="AS119" s="61" t="str">
        <f>VLOOKUP($B119&amp;"-"&amp;$F119,'dataset cleaned'!$A:$BK,$H$2-2+AS$2*3,FALSE())</f>
        <v>Cyber criminal,Hacker</v>
      </c>
      <c r="AT119" s="60"/>
      <c r="AU119" s="60">
        <f>IF(ISNUMBER(SEARCH(IF($D119="Tabular",VLOOKUP($G119&amp;"-"&amp;AS$3&amp;"-"&amp;AU$2,'Compr. Q. - Online Banking'!$C:$I,7,FALSE()),VLOOKUP($G119&amp;"-"&amp;AS$3&amp;"-"&amp;AU$2,'Compr. Q. - Online Banking'!$C:$I,5,FALSE())), AS119)),1,0)</f>
        <v>1</v>
      </c>
      <c r="AV119" s="60">
        <f>IF(ISNUMBER(SEARCH(IF($D119="Tabular",VLOOKUP($G119&amp;"-"&amp;AS$3&amp;"-"&amp;AV$2,'Compr. Q. - Online Banking'!$C:$I,7,FALSE()),VLOOKUP($G119&amp;"-"&amp;AS$3&amp;"-"&amp;AV$2,'Compr. Q. - Online Banking'!$C:$I,5,FALSE())), AS119)),1,0)</f>
        <v>1</v>
      </c>
      <c r="AW119" s="60">
        <f>IF(ISNUMBER(SEARCH(IF($D119="Tabular",VLOOKUP($G119&amp;"-"&amp;AS$3&amp;"-"&amp;AW$2,'Compr. Q. - Online Banking'!$C:$I,7,FALSE()),VLOOKUP($G119&amp;"-"&amp;AS$3&amp;"-"&amp;AW$2,'Compr. Q. - Online Banking'!$C:$I,5,FALSE())), AS119)),1,0)</f>
        <v>0</v>
      </c>
      <c r="AX119" s="60">
        <f>IF(ISNUMBER(SEARCH(IF($D119="Tabular",VLOOKUP($G119&amp;"-"&amp;AS$3&amp;"-"&amp;AX$2,'Compr. Q. - Online Banking'!$C:$I,7,FALSE()),VLOOKUP($G119&amp;"-"&amp;AS$3&amp;"-"&amp;AX$2,'Compr. Q. - Online Banking'!$C:$I,5,FALSE())), AS119)),1,0)</f>
        <v>0</v>
      </c>
      <c r="AY119" s="60">
        <f t="shared" si="121"/>
        <v>2</v>
      </c>
      <c r="AZ119" s="60">
        <f t="shared" si="122"/>
        <v>2</v>
      </c>
      <c r="BA119" s="60">
        <f>IF($D119="Tabular",VLOOKUP($G119&amp;"-"&amp;AS$3&amp;"-"&amp;"1",'Compr. Q. - Online Banking'!$C:$K,9,FALSE()),VLOOKUP($G119&amp;"-"&amp;AS$3&amp;"-"&amp;"1",'Compr. Q. - Online Banking'!$C:$K,8,FALSE()))</f>
        <v>2</v>
      </c>
      <c r="BB119" s="60">
        <f t="shared" si="123"/>
        <v>1</v>
      </c>
      <c r="BC119" s="60">
        <f t="shared" si="124"/>
        <v>1</v>
      </c>
      <c r="BD119" s="60">
        <f t="shared" si="125"/>
        <v>1</v>
      </c>
      <c r="BE119" s="60" t="str">
        <f>VLOOKUP($B119&amp;"-"&amp;$F119,'dataset cleaned'!$A:$BK,$H$2-2+BE$2*3,FALSE())</f>
        <v>Likely</v>
      </c>
      <c r="BF119" s="60"/>
      <c r="BG119" s="60">
        <f>IF(ISNUMBER(SEARCH(IF($D119="Tabular",VLOOKUP($G119&amp;"-"&amp;BE$3&amp;"-"&amp;BG$2,'Compr. Q. - Online Banking'!$C:$I,7,FALSE()),VLOOKUP($G119&amp;"-"&amp;BE$3&amp;"-"&amp;BG$2,'Compr. Q. - Online Banking'!$C:$I,5,FALSE())), BE119)),1,0)</f>
        <v>1</v>
      </c>
      <c r="BH119" s="60">
        <f>IF(ISNUMBER(SEARCH(IF($D119="Tabular",VLOOKUP($G119&amp;"-"&amp;BE$3&amp;"-"&amp;BH$2,'Compr. Q. - Online Banking'!$C:$I,7,FALSE()),VLOOKUP($G119&amp;"-"&amp;BE$3&amp;"-"&amp;BH$2,'Compr. Q. - Online Banking'!$C:$I,5,FALSE())), BE119)),1,0)</f>
        <v>0</v>
      </c>
      <c r="BI119" s="60">
        <f>IF(ISNUMBER(SEARCH(IF($D119="Tabular",VLOOKUP($G119&amp;"-"&amp;BE$3&amp;"-"&amp;BI$2,'Compr. Q. - Online Banking'!$C:$I,7,FALSE()),VLOOKUP($G119&amp;"-"&amp;BE$3&amp;"-"&amp;BI$2,'Compr. Q. - Online Banking'!$C:$I,5,FALSE())), BE119)),1,0)</f>
        <v>0</v>
      </c>
      <c r="BJ119" s="60">
        <f>IF(ISNUMBER(SEARCH(IF($D119="Tabular",VLOOKUP($G119&amp;"-"&amp;BE$3&amp;"-"&amp;BJ$2,'Compr. Q. - Online Banking'!$C:$I,7,FALSE()),VLOOKUP($G119&amp;"-"&amp;BE$3&amp;"-"&amp;BJ$2,'Compr. Q. - Online Banking'!$C:$I,5,FALSE())), BE119)),1,0)</f>
        <v>0</v>
      </c>
      <c r="BK119" s="60">
        <f t="shared" si="126"/>
        <v>1</v>
      </c>
      <c r="BL119" s="60">
        <f t="shared" si="127"/>
        <v>1</v>
      </c>
      <c r="BM119" s="60">
        <f>IF($D119="Tabular",VLOOKUP($G119&amp;"-"&amp;BE$3&amp;"-"&amp;"1",'Compr. Q. - Online Banking'!$C:$K,9,FALSE()),VLOOKUP($G119&amp;"-"&amp;BE$3&amp;"-"&amp;"1",'Compr. Q. - Online Banking'!$C:$K,8,FALSE()))</f>
        <v>1</v>
      </c>
      <c r="BN119" s="60">
        <f t="shared" si="128"/>
        <v>1</v>
      </c>
      <c r="BO119" s="60">
        <f t="shared" si="129"/>
        <v>1</v>
      </c>
      <c r="BP119" s="60">
        <f t="shared" si="130"/>
        <v>1</v>
      </c>
      <c r="BQ119" s="61" t="str">
        <f>VLOOKUP($B119&amp;"-"&amp;$F119,'dataset cleaned'!$A:$BK,$H$2-2+BQ$2*3,FALSE())</f>
        <v>Customer's browser infected by Trojan and this leads to alteration of transaction data,Denial-of-service attack</v>
      </c>
      <c r="BR119" s="60" t="s">
        <v>1139</v>
      </c>
      <c r="BS119" s="60">
        <f>IF(ISNUMBER(SEARCH(IF($D119="Tabular",VLOOKUP($G119&amp;"-"&amp;BQ$3&amp;"-"&amp;BS$2,'Compr. Q. - Online Banking'!$C:$I,7,FALSE()),VLOOKUP($G119&amp;"-"&amp;BQ$3&amp;"-"&amp;BS$2,'Compr. Q. - Online Banking'!$C:$I,5,FALSE())), BQ119)),1,0)</f>
        <v>0</v>
      </c>
      <c r="BT119" s="60">
        <f>IF(ISNUMBER(SEARCH(IF($D119="Tabular",VLOOKUP($G119&amp;"-"&amp;BQ$3&amp;"-"&amp;BT$2,'Compr. Q. - Online Banking'!$C:$I,7,FALSE()),VLOOKUP($G119&amp;"-"&amp;BQ$3&amp;"-"&amp;BT$2,'Compr. Q. - Online Banking'!$C:$I,5,FALSE())), BQ119)),1,0)</f>
        <v>0</v>
      </c>
      <c r="BU119" s="60">
        <f>IF(ISNUMBER(SEARCH(IF($D119="Tabular",VLOOKUP($G119&amp;"-"&amp;BQ$3&amp;"-"&amp;BU$2,'Compr. Q. - Online Banking'!$C:$I,7,FALSE()),VLOOKUP($G119&amp;"-"&amp;BQ$3&amp;"-"&amp;BU$2,'Compr. Q. - Online Banking'!$C:$I,5,FALSE())), BQ119)),1,0)</f>
        <v>0</v>
      </c>
      <c r="BV119" s="60">
        <f>IF(ISNUMBER(SEARCH(IF($D119="Tabular",VLOOKUP($G119&amp;"-"&amp;BQ$3&amp;"-"&amp;BV$2,'Compr. Q. - Online Banking'!$C:$I,7,FALSE()),VLOOKUP($G119&amp;"-"&amp;BQ$3&amp;"-"&amp;BV$2,'Compr. Q. - Online Banking'!$C:$I,5,FALSE())), BQ119)),1,0)</f>
        <v>0</v>
      </c>
      <c r="BW119" s="60">
        <f t="shared" si="131"/>
        <v>0</v>
      </c>
      <c r="BX119" s="60">
        <f t="shared" si="132"/>
        <v>2</v>
      </c>
      <c r="BY119" s="60">
        <f>IF($D119="Tabular",VLOOKUP($G119&amp;"-"&amp;BQ$3&amp;"-"&amp;"1",'Compr. Q. - Online Banking'!$C:$K,9,FALSE()),VLOOKUP($G119&amp;"-"&amp;BQ$3&amp;"-"&amp;"1",'Compr. Q. - Online Banking'!$C:$K,8,FALSE()))</f>
        <v>4</v>
      </c>
      <c r="BZ119" s="60">
        <f t="shared" si="133"/>
        <v>0</v>
      </c>
      <c r="CA119" s="60">
        <f t="shared" si="134"/>
        <v>0</v>
      </c>
      <c r="CB119" s="60">
        <f t="shared" si="135"/>
        <v>0</v>
      </c>
    </row>
    <row r="120" spans="1:80" ht="85" x14ac:dyDescent="0.2">
      <c r="A120" s="60" t="str">
        <f t="shared" si="102"/>
        <v>R_wY9tE3P2KqBhmc9-P1</v>
      </c>
      <c r="B120" s="60" t="s">
        <v>772</v>
      </c>
      <c r="C120" s="60" t="str">
        <f>VLOOKUP($B120,'raw data'!$A:$JI,268,FALSE())</f>
        <v>Tabular-G2</v>
      </c>
      <c r="D120" s="60" t="str">
        <f t="shared" si="103"/>
        <v>Tabular</v>
      </c>
      <c r="E120" s="60" t="str">
        <f t="shared" si="104"/>
        <v>G2</v>
      </c>
      <c r="F120" s="60" t="s">
        <v>534</v>
      </c>
      <c r="G120" s="60" t="str">
        <f t="shared" si="105"/>
        <v>G2</v>
      </c>
      <c r="H120" s="62">
        <f>VLOOKUP($B120&amp;"-"&amp;$F120,'dataset cleaned'!$A:$BK,H$2,FALSE())/60</f>
        <v>12.8422</v>
      </c>
      <c r="I120" s="61" t="str">
        <f>VLOOKUP($B120&amp;"-"&amp;$F120,'dataset cleaned'!$A:$BK,$H$2-2+I$2*3,FALSE())</f>
        <v>Lack of mechanisms for authentication of app,Weak malware protection</v>
      </c>
      <c r="J120" s="60"/>
      <c r="K120" s="60">
        <f>IF(ISNUMBER(SEARCH(IF($D120="Tabular",VLOOKUP($G120&amp;"-"&amp;I$3&amp;"-"&amp;K$2,'Compr. Q. - Online Banking'!$C:$I,7,FALSE()),VLOOKUP($G120&amp;"-"&amp;I$3&amp;"-"&amp;K$2,'Compr. Q. - Online Banking'!$C:$I,5,FALSE())), I120)),1,0)</f>
        <v>1</v>
      </c>
      <c r="L120" s="60">
        <f>IF(ISNUMBER(SEARCH(IF($D120="Tabular",VLOOKUP($G120&amp;"-"&amp;I$3&amp;"-"&amp;L$2,'Compr. Q. - Online Banking'!$C:$I,7,FALSE()),VLOOKUP($G120&amp;"-"&amp;I$3&amp;"-"&amp;L$2,'Compr. Q. - Online Banking'!$C:$I,5,FALSE())), I120)),1,0)</f>
        <v>1</v>
      </c>
      <c r="M120" s="60">
        <f>IF(ISNUMBER(SEARCH(IF($D120="Tabular",VLOOKUP($G120&amp;"-"&amp;I$3&amp;"-"&amp;M$2,'Compr. Q. - Online Banking'!$C:$I,7,FALSE()),VLOOKUP($G120&amp;"-"&amp;I$3&amp;"-"&amp;M$2,'Compr. Q. - Online Banking'!$C:$I,5,FALSE())), I120)),1,0)</f>
        <v>0</v>
      </c>
      <c r="N120" s="60">
        <f>IF(ISNUMBER(SEARCH(IF($D120="Tabular",VLOOKUP($G120&amp;"-"&amp;I$3&amp;"-"&amp;N$2,'Compr. Q. - Online Banking'!$C:$I,7,FALSE()),VLOOKUP($G120&amp;"-"&amp;I$3&amp;"-"&amp;N$2,'Compr. Q. - Online Banking'!$C:$I,5,FALSE())), I120)),1,0)</f>
        <v>0</v>
      </c>
      <c r="O120" s="60">
        <f t="shared" si="106"/>
        <v>2</v>
      </c>
      <c r="P120" s="60">
        <f t="shared" si="107"/>
        <v>2</v>
      </c>
      <c r="Q120" s="60">
        <f>IF($D120="Tabular",VLOOKUP($G120&amp;"-"&amp;I$3&amp;"-"&amp;"1",'Compr. Q. - Online Banking'!$C:$K,9,FALSE()),VLOOKUP($G120&amp;"-"&amp;I$3&amp;"-"&amp;"1",'Compr. Q. - Online Banking'!$C:$K,8,FALSE()))</f>
        <v>2</v>
      </c>
      <c r="R120" s="60">
        <f t="shared" si="108"/>
        <v>1</v>
      </c>
      <c r="S120" s="60">
        <f t="shared" si="109"/>
        <v>1</v>
      </c>
      <c r="T120" s="60">
        <f t="shared" si="110"/>
        <v>1</v>
      </c>
      <c r="U120" s="61" t="str">
        <f>VLOOKUP($B120&amp;"-"&amp;$F120,'dataset cleaned'!$A:$BK,$H$2-2+U$2*3,FALSE())</f>
        <v>Unauthorized access to customer account via fake app,Unauthorized access to customer account via web application,Unauthorized transaction via web application</v>
      </c>
      <c r="V120" s="60"/>
      <c r="W120" s="60">
        <f>IF(ISNUMBER(SEARCH(IF($D120="Tabular",VLOOKUP($G120&amp;"-"&amp;U$3&amp;"-"&amp;W$2,'Compr. Q. - Online Banking'!$C:$I,7,FALSE()),VLOOKUP($G120&amp;"-"&amp;U$3&amp;"-"&amp;W$2,'Compr. Q. - Online Banking'!$C:$I,5,FALSE())), U120)),1,0)</f>
        <v>1</v>
      </c>
      <c r="X120" s="60">
        <f>IF(ISNUMBER(SEARCH(IF($D120="Tabular",VLOOKUP($G120&amp;"-"&amp;U$3&amp;"-"&amp;X$2,'Compr. Q. - Online Banking'!$C:$I,7,FALSE()),VLOOKUP($G120&amp;"-"&amp;U$3&amp;"-"&amp;X$2,'Compr. Q. - Online Banking'!$C:$I,5,FALSE())), U120)),1,0)</f>
        <v>1</v>
      </c>
      <c r="Y120" s="60">
        <f>IF(ISNUMBER(SEARCH(IF($D120="Tabular",VLOOKUP($G120&amp;"-"&amp;U$3&amp;"-"&amp;Y$2,'Compr. Q. - Online Banking'!$C:$I,7,FALSE()),VLOOKUP($G120&amp;"-"&amp;U$3&amp;"-"&amp;Y$2,'Compr. Q. - Online Banking'!$C:$I,5,FALSE())), U120)),1,0)</f>
        <v>1</v>
      </c>
      <c r="Z120" s="60">
        <f>IF(ISNUMBER(SEARCH(IF($D120="Tabular",VLOOKUP($G120&amp;"-"&amp;U$3&amp;"-"&amp;Z$2,'Compr. Q. - Online Banking'!$C:$I,7,FALSE()),VLOOKUP($G120&amp;"-"&amp;U$3&amp;"-"&amp;Z$2,'Compr. Q. - Online Banking'!$C:$I,5,FALSE())), U120)),1,0)</f>
        <v>0</v>
      </c>
      <c r="AA120" s="60">
        <f t="shared" si="111"/>
        <v>3</v>
      </c>
      <c r="AB120" s="60">
        <f t="shared" si="112"/>
        <v>3</v>
      </c>
      <c r="AC120" s="60">
        <f>IF($D120="Tabular",VLOOKUP($G120&amp;"-"&amp;U$3&amp;"-"&amp;"1",'Compr. Q. - Online Banking'!$C:$K,9,FALSE()),VLOOKUP($G120&amp;"-"&amp;U$3&amp;"-"&amp;"1",'Compr. Q. - Online Banking'!$C:$K,8,FALSE()))</f>
        <v>3</v>
      </c>
      <c r="AD120" s="60">
        <f t="shared" si="113"/>
        <v>1</v>
      </c>
      <c r="AE120" s="60">
        <f t="shared" si="114"/>
        <v>1</v>
      </c>
      <c r="AF120" s="60">
        <f t="shared" si="115"/>
        <v>1</v>
      </c>
      <c r="AG120" s="61" t="str">
        <f>VLOOKUP($B120&amp;"-"&amp;$F120,'dataset cleaned'!$A:$BK,$H$2-2+AG$2*3,FALSE())</f>
        <v>Fake banking app offered on application store and this leads to sniffing customer credentials,Keylogger installed on customer's computer leads to sniffing customer credentials,Spear-phishing attack on customers leads to sniffing customer credentials</v>
      </c>
      <c r="AH120" s="60"/>
      <c r="AI120" s="60">
        <f>IF(ISNUMBER(SEARCH(IF($D120="Tabular",VLOOKUP($G120&amp;"-"&amp;AG$3&amp;"-"&amp;AI$2,'Compr. Q. - Online Banking'!$C:$I,7,FALSE()),VLOOKUP($G120&amp;"-"&amp;AG$3&amp;"-"&amp;AI$2,'Compr. Q. - Online Banking'!$C:$I,5,FALSE())), AG120)),1,0)</f>
        <v>1</v>
      </c>
      <c r="AJ120" s="60">
        <f>IF(ISNUMBER(SEARCH(IF($D120="Tabular",VLOOKUP($G120&amp;"-"&amp;AG$3&amp;"-"&amp;AJ$2,'Compr. Q. - Online Banking'!$C:$I,7,FALSE()),VLOOKUP($G120&amp;"-"&amp;AG$3&amp;"-"&amp;AJ$2,'Compr. Q. - Online Banking'!$C:$I,5,FALSE())), AG120)),1,0)</f>
        <v>1</v>
      </c>
      <c r="AK120" s="60">
        <f>IF(ISNUMBER(SEARCH(IF($D120="Tabular",VLOOKUP($G120&amp;"-"&amp;AG$3&amp;"-"&amp;AK$2,'Compr. Q. - Online Banking'!$C:$I,7,FALSE()),VLOOKUP($G120&amp;"-"&amp;AG$3&amp;"-"&amp;AK$2,'Compr. Q. - Online Banking'!$C:$I,5,FALSE())), AG120)),1,0)</f>
        <v>1</v>
      </c>
      <c r="AL120" s="60">
        <f>IF(ISNUMBER(SEARCH(IF($D120="Tabular",VLOOKUP($G120&amp;"-"&amp;AG$3&amp;"-"&amp;AL$2,'Compr. Q. - Online Banking'!$C:$I,7,FALSE()),VLOOKUP($G120&amp;"-"&amp;AG$3&amp;"-"&amp;AL$2,'Compr. Q. - Online Banking'!$C:$I,5,FALSE())), AG120)),1,0)</f>
        <v>0</v>
      </c>
      <c r="AM120" s="60">
        <f t="shared" si="116"/>
        <v>3</v>
      </c>
      <c r="AN120" s="60">
        <f t="shared" si="117"/>
        <v>3</v>
      </c>
      <c r="AO120" s="60">
        <f>IF($D120="Tabular",VLOOKUP($G120&amp;"-"&amp;AG$3&amp;"-"&amp;"1",'Compr. Q. - Online Banking'!$C:$K,9,FALSE()),VLOOKUP($G120&amp;"-"&amp;AG$3&amp;"-"&amp;"1",'Compr. Q. - Online Banking'!$C:$K,8,FALSE()))</f>
        <v>3</v>
      </c>
      <c r="AP120" s="60">
        <f t="shared" si="118"/>
        <v>1</v>
      </c>
      <c r="AQ120" s="60">
        <f t="shared" si="119"/>
        <v>1</v>
      </c>
      <c r="AR120" s="60">
        <f t="shared" si="120"/>
        <v>1</v>
      </c>
      <c r="AS120" s="61" t="str">
        <f>VLOOKUP($B120&amp;"-"&amp;$F120,'dataset cleaned'!$A:$BK,$H$2-2+AS$2*3,FALSE())</f>
        <v>Cyber criminal,Hacker</v>
      </c>
      <c r="AT120" s="60"/>
      <c r="AU120" s="60">
        <f>IF(ISNUMBER(SEARCH(IF($D120="Tabular",VLOOKUP($G120&amp;"-"&amp;AS$3&amp;"-"&amp;AU$2,'Compr. Q. - Online Banking'!$C:$I,7,FALSE()),VLOOKUP($G120&amp;"-"&amp;AS$3&amp;"-"&amp;AU$2,'Compr. Q. - Online Banking'!$C:$I,5,FALSE())), AS120)),1,0)</f>
        <v>1</v>
      </c>
      <c r="AV120" s="60">
        <f>IF(ISNUMBER(SEARCH(IF($D120="Tabular",VLOOKUP($G120&amp;"-"&amp;AS$3&amp;"-"&amp;AV$2,'Compr. Q. - Online Banking'!$C:$I,7,FALSE()),VLOOKUP($G120&amp;"-"&amp;AS$3&amp;"-"&amp;AV$2,'Compr. Q. - Online Banking'!$C:$I,5,FALSE())), AS120)),1,0)</f>
        <v>1</v>
      </c>
      <c r="AW120" s="60">
        <f>IF(ISNUMBER(SEARCH(IF($D120="Tabular",VLOOKUP($G120&amp;"-"&amp;AS$3&amp;"-"&amp;AW$2,'Compr. Q. - Online Banking'!$C:$I,7,FALSE()),VLOOKUP($G120&amp;"-"&amp;AS$3&amp;"-"&amp;AW$2,'Compr. Q. - Online Banking'!$C:$I,5,FALSE())), AS120)),1,0)</f>
        <v>0</v>
      </c>
      <c r="AX120" s="60">
        <f>IF(ISNUMBER(SEARCH(IF($D120="Tabular",VLOOKUP($G120&amp;"-"&amp;AS$3&amp;"-"&amp;AX$2,'Compr. Q. - Online Banking'!$C:$I,7,FALSE()),VLOOKUP($G120&amp;"-"&amp;AS$3&amp;"-"&amp;AX$2,'Compr. Q. - Online Banking'!$C:$I,5,FALSE())), AS120)),1,0)</f>
        <v>0</v>
      </c>
      <c r="AY120" s="60">
        <f t="shared" si="121"/>
        <v>2</v>
      </c>
      <c r="AZ120" s="60">
        <f t="shared" si="122"/>
        <v>2</v>
      </c>
      <c r="BA120" s="60">
        <f>IF($D120="Tabular",VLOOKUP($G120&amp;"-"&amp;AS$3&amp;"-"&amp;"1",'Compr. Q. - Online Banking'!$C:$K,9,FALSE()),VLOOKUP($G120&amp;"-"&amp;AS$3&amp;"-"&amp;"1",'Compr. Q. - Online Banking'!$C:$K,8,FALSE()))</f>
        <v>2</v>
      </c>
      <c r="BB120" s="60">
        <f t="shared" si="123"/>
        <v>1</v>
      </c>
      <c r="BC120" s="60">
        <f t="shared" si="124"/>
        <v>1</v>
      </c>
      <c r="BD120" s="60">
        <f t="shared" si="125"/>
        <v>1</v>
      </c>
      <c r="BE120" s="60" t="str">
        <f>VLOOKUP($B120&amp;"-"&amp;$F120,'dataset cleaned'!$A:$BK,$H$2-2+BE$2*3,FALSE())</f>
        <v>Likely</v>
      </c>
      <c r="BF120" s="60"/>
      <c r="BG120" s="60">
        <f>IF(ISNUMBER(SEARCH(IF($D120="Tabular",VLOOKUP($G120&amp;"-"&amp;BE$3&amp;"-"&amp;BG$2,'Compr. Q. - Online Banking'!$C:$I,7,FALSE()),VLOOKUP($G120&amp;"-"&amp;BE$3&amp;"-"&amp;BG$2,'Compr. Q. - Online Banking'!$C:$I,5,FALSE())), BE120)),1,0)</f>
        <v>1</v>
      </c>
      <c r="BH120" s="60">
        <f>IF(ISNUMBER(SEARCH(IF($D120="Tabular",VLOOKUP($G120&amp;"-"&amp;BE$3&amp;"-"&amp;BH$2,'Compr. Q. - Online Banking'!$C:$I,7,FALSE()),VLOOKUP($G120&amp;"-"&amp;BE$3&amp;"-"&amp;BH$2,'Compr. Q. - Online Banking'!$C:$I,5,FALSE())), BE120)),1,0)</f>
        <v>0</v>
      </c>
      <c r="BI120" s="60">
        <f>IF(ISNUMBER(SEARCH(IF($D120="Tabular",VLOOKUP($G120&amp;"-"&amp;BE$3&amp;"-"&amp;BI$2,'Compr. Q. - Online Banking'!$C:$I,7,FALSE()),VLOOKUP($G120&amp;"-"&amp;BE$3&amp;"-"&amp;BI$2,'Compr. Q. - Online Banking'!$C:$I,5,FALSE())), BE120)),1,0)</f>
        <v>0</v>
      </c>
      <c r="BJ120" s="60">
        <f>IF(ISNUMBER(SEARCH(IF($D120="Tabular",VLOOKUP($G120&amp;"-"&amp;BE$3&amp;"-"&amp;BJ$2,'Compr. Q. - Online Banking'!$C:$I,7,FALSE()),VLOOKUP($G120&amp;"-"&amp;BE$3&amp;"-"&amp;BJ$2,'Compr. Q. - Online Banking'!$C:$I,5,FALSE())), BE120)),1,0)</f>
        <v>0</v>
      </c>
      <c r="BK120" s="60">
        <f t="shared" si="126"/>
        <v>1</v>
      </c>
      <c r="BL120" s="60">
        <f t="shared" si="127"/>
        <v>1</v>
      </c>
      <c r="BM120" s="60">
        <f>IF($D120="Tabular",VLOOKUP($G120&amp;"-"&amp;BE$3&amp;"-"&amp;"1",'Compr. Q. - Online Banking'!$C:$K,9,FALSE()),VLOOKUP($G120&amp;"-"&amp;BE$3&amp;"-"&amp;"1",'Compr. Q. - Online Banking'!$C:$K,8,FALSE()))</f>
        <v>1</v>
      </c>
      <c r="BN120" s="60">
        <f t="shared" si="128"/>
        <v>1</v>
      </c>
      <c r="BO120" s="60">
        <f t="shared" si="129"/>
        <v>1</v>
      </c>
      <c r="BP120" s="60">
        <f t="shared" si="130"/>
        <v>1</v>
      </c>
      <c r="BQ120" s="61" t="str">
        <f>VLOOKUP($B120&amp;"-"&amp;$F120,'dataset cleaned'!$A:$BK,$H$2-2+BQ$2*3,FALSE())</f>
        <v>Customer's browser infected by Trojan and this leads to alteration of transaction data,Denial-of-service attack</v>
      </c>
      <c r="BR120" s="60" t="s">
        <v>1139</v>
      </c>
      <c r="BS120" s="60">
        <f>IF(ISNUMBER(SEARCH(IF($D120="Tabular",VLOOKUP($G120&amp;"-"&amp;BQ$3&amp;"-"&amp;BS$2,'Compr. Q. - Online Banking'!$C:$I,7,FALSE()),VLOOKUP($G120&amp;"-"&amp;BQ$3&amp;"-"&amp;BS$2,'Compr. Q. - Online Banking'!$C:$I,5,FALSE())), BQ120)),1,0)</f>
        <v>0</v>
      </c>
      <c r="BT120" s="60">
        <f>IF(ISNUMBER(SEARCH(IF($D120="Tabular",VLOOKUP($G120&amp;"-"&amp;BQ$3&amp;"-"&amp;BT$2,'Compr. Q. - Online Banking'!$C:$I,7,FALSE()),VLOOKUP($G120&amp;"-"&amp;BQ$3&amp;"-"&amp;BT$2,'Compr. Q. - Online Banking'!$C:$I,5,FALSE())), BQ120)),1,0)</f>
        <v>0</v>
      </c>
      <c r="BU120" s="60">
        <f>IF(ISNUMBER(SEARCH(IF($D120="Tabular",VLOOKUP($G120&amp;"-"&amp;BQ$3&amp;"-"&amp;BU$2,'Compr. Q. - Online Banking'!$C:$I,7,FALSE()),VLOOKUP($G120&amp;"-"&amp;BQ$3&amp;"-"&amp;BU$2,'Compr. Q. - Online Banking'!$C:$I,5,FALSE())), BQ120)),1,0)</f>
        <v>0</v>
      </c>
      <c r="BV120" s="60">
        <f>IF(ISNUMBER(SEARCH(IF($D120="Tabular",VLOOKUP($G120&amp;"-"&amp;BQ$3&amp;"-"&amp;BV$2,'Compr. Q. - Online Banking'!$C:$I,7,FALSE()),VLOOKUP($G120&amp;"-"&amp;BQ$3&amp;"-"&amp;BV$2,'Compr. Q. - Online Banking'!$C:$I,5,FALSE())), BQ120)),1,0)</f>
        <v>0</v>
      </c>
      <c r="BW120" s="60">
        <f t="shared" si="131"/>
        <v>0</v>
      </c>
      <c r="BX120" s="60">
        <f t="shared" si="132"/>
        <v>2</v>
      </c>
      <c r="BY120" s="60">
        <f>IF($D120="Tabular",VLOOKUP($G120&amp;"-"&amp;BQ$3&amp;"-"&amp;"1",'Compr. Q. - Online Banking'!$C:$K,9,FALSE()),VLOOKUP($G120&amp;"-"&amp;BQ$3&amp;"-"&amp;"1",'Compr. Q. - Online Banking'!$C:$K,8,FALSE()))</f>
        <v>4</v>
      </c>
      <c r="BZ120" s="60">
        <f t="shared" si="133"/>
        <v>0</v>
      </c>
      <c r="CA120" s="60">
        <f t="shared" si="134"/>
        <v>0</v>
      </c>
      <c r="CB120" s="60">
        <f t="shared" si="135"/>
        <v>0</v>
      </c>
    </row>
    <row r="121" spans="1:80" ht="51" x14ac:dyDescent="0.2">
      <c r="A121" s="60" t="str">
        <f t="shared" si="102"/>
        <v>R_1QrSOZ3kdCwXMpM-P1</v>
      </c>
      <c r="B121" s="60" t="s">
        <v>799</v>
      </c>
      <c r="C121" s="60" t="str">
        <f>VLOOKUP($B121,'raw data'!$A:$JI,268,FALSE())</f>
        <v>UML-G2</v>
      </c>
      <c r="D121" s="60" t="str">
        <f t="shared" si="103"/>
        <v>UML</v>
      </c>
      <c r="E121" s="60" t="str">
        <f t="shared" si="104"/>
        <v>G2</v>
      </c>
      <c r="F121" s="60" t="s">
        <v>534</v>
      </c>
      <c r="G121" s="60" t="str">
        <f t="shared" si="105"/>
        <v>G2</v>
      </c>
      <c r="H121" s="62">
        <f>VLOOKUP($B121&amp;"-"&amp;$F121,'dataset cleaned'!$A:$BK,H$2,FALSE())/60</f>
        <v>15.454733333333333</v>
      </c>
      <c r="I121" s="61" t="str">
        <f>VLOOKUP($B121&amp;"-"&amp;$F121,'dataset cleaned'!$A:$BK,$H$2-2+I$2*3,FALSE())</f>
        <v>Lack of mechanisms for authentication of app,Weak malware protection</v>
      </c>
      <c r="J121" s="60"/>
      <c r="K121" s="60">
        <f>IF(ISNUMBER(SEARCH(IF($D121="Tabular",VLOOKUP($G121&amp;"-"&amp;I$3&amp;"-"&amp;K$2,'Compr. Q. - Online Banking'!$C:$I,7,FALSE()),VLOOKUP($G121&amp;"-"&amp;I$3&amp;"-"&amp;K$2,'Compr. Q. - Online Banking'!$C:$I,5,FALSE())), I121)),1,0)</f>
        <v>1</v>
      </c>
      <c r="L121" s="60">
        <f>IF(ISNUMBER(SEARCH(IF($D121="Tabular",VLOOKUP($G121&amp;"-"&amp;I$3&amp;"-"&amp;L$2,'Compr. Q. - Online Banking'!$C:$I,7,FALSE()),VLOOKUP($G121&amp;"-"&amp;I$3&amp;"-"&amp;L$2,'Compr. Q. - Online Banking'!$C:$I,5,FALSE())), I121)),1,0)</f>
        <v>1</v>
      </c>
      <c r="M121" s="60">
        <f>IF(ISNUMBER(SEARCH(IF($D121="Tabular",VLOOKUP($G121&amp;"-"&amp;I$3&amp;"-"&amp;M$2,'Compr. Q. - Online Banking'!$C:$I,7,FALSE()),VLOOKUP($G121&amp;"-"&amp;I$3&amp;"-"&amp;M$2,'Compr. Q. - Online Banking'!$C:$I,5,FALSE())), I121)),1,0)</f>
        <v>0</v>
      </c>
      <c r="N121" s="60">
        <f>IF(ISNUMBER(SEARCH(IF($D121="Tabular",VLOOKUP($G121&amp;"-"&amp;I$3&amp;"-"&amp;N$2,'Compr. Q. - Online Banking'!$C:$I,7,FALSE()),VLOOKUP($G121&amp;"-"&amp;I$3&amp;"-"&amp;N$2,'Compr. Q. - Online Banking'!$C:$I,5,FALSE())), I121)),1,0)</f>
        <v>0</v>
      </c>
      <c r="O121" s="60">
        <f t="shared" si="106"/>
        <v>2</v>
      </c>
      <c r="P121" s="60">
        <f t="shared" si="107"/>
        <v>2</v>
      </c>
      <c r="Q121" s="60">
        <f>IF($D121="Tabular",VLOOKUP($G121&amp;"-"&amp;I$3&amp;"-"&amp;"1",'Compr. Q. - Online Banking'!$C:$K,9,FALSE()),VLOOKUP($G121&amp;"-"&amp;I$3&amp;"-"&amp;"1",'Compr. Q. - Online Banking'!$C:$K,8,FALSE()))</f>
        <v>2</v>
      </c>
      <c r="R121" s="60">
        <f t="shared" si="108"/>
        <v>1</v>
      </c>
      <c r="S121" s="60">
        <f t="shared" si="109"/>
        <v>1</v>
      </c>
      <c r="T121" s="60">
        <f t="shared" si="110"/>
        <v>1</v>
      </c>
      <c r="U121" s="61" t="str">
        <f>VLOOKUP($B121&amp;"-"&amp;$F121,'dataset cleaned'!$A:$BK,$H$2-2+U$2*3,FALSE())</f>
        <v>Unauthorized access to customer account via fake app,Unauthorized access to customer account via web application,Unauthorized transaction via web application</v>
      </c>
      <c r="V121" s="60"/>
      <c r="W121" s="60">
        <f>IF(ISNUMBER(SEARCH(IF($D121="Tabular",VLOOKUP($G121&amp;"-"&amp;U$3&amp;"-"&amp;W$2,'Compr. Q. - Online Banking'!$C:$I,7,FALSE()),VLOOKUP($G121&amp;"-"&amp;U$3&amp;"-"&amp;W$2,'Compr. Q. - Online Banking'!$C:$I,5,FALSE())), U121)),1,0)</f>
        <v>1</v>
      </c>
      <c r="X121" s="60">
        <f>IF(ISNUMBER(SEARCH(IF($D121="Tabular",VLOOKUP($G121&amp;"-"&amp;U$3&amp;"-"&amp;X$2,'Compr. Q. - Online Banking'!$C:$I,7,FALSE()),VLOOKUP($G121&amp;"-"&amp;U$3&amp;"-"&amp;X$2,'Compr. Q. - Online Banking'!$C:$I,5,FALSE())), U121)),1,0)</f>
        <v>1</v>
      </c>
      <c r="Y121" s="60">
        <f>IF(ISNUMBER(SEARCH(IF($D121="Tabular",VLOOKUP($G121&amp;"-"&amp;U$3&amp;"-"&amp;Y$2,'Compr. Q. - Online Banking'!$C:$I,7,FALSE()),VLOOKUP($G121&amp;"-"&amp;U$3&amp;"-"&amp;Y$2,'Compr. Q. - Online Banking'!$C:$I,5,FALSE())), U121)),1,0)</f>
        <v>1</v>
      </c>
      <c r="Z121" s="60">
        <f>IF(ISNUMBER(SEARCH(IF($D121="Tabular",VLOOKUP($G121&amp;"-"&amp;U$3&amp;"-"&amp;Z$2,'Compr. Q. - Online Banking'!$C:$I,7,FALSE()),VLOOKUP($G121&amp;"-"&amp;U$3&amp;"-"&amp;Z$2,'Compr. Q. - Online Banking'!$C:$I,5,FALSE())), U121)),1,0)</f>
        <v>0</v>
      </c>
      <c r="AA121" s="60">
        <f t="shared" si="111"/>
        <v>3</v>
      </c>
      <c r="AB121" s="60">
        <f t="shared" si="112"/>
        <v>3</v>
      </c>
      <c r="AC121" s="60">
        <f>IF($D121="Tabular",VLOOKUP($G121&amp;"-"&amp;U$3&amp;"-"&amp;"1",'Compr. Q. - Online Banking'!$C:$K,9,FALSE()),VLOOKUP($G121&amp;"-"&amp;U$3&amp;"-"&amp;"1",'Compr. Q. - Online Banking'!$C:$K,8,FALSE()))</f>
        <v>3</v>
      </c>
      <c r="AD121" s="60">
        <f t="shared" si="113"/>
        <v>1</v>
      </c>
      <c r="AE121" s="60">
        <f t="shared" si="114"/>
        <v>1</v>
      </c>
      <c r="AF121" s="60">
        <f t="shared" si="115"/>
        <v>1</v>
      </c>
      <c r="AG121" s="61" t="str">
        <f>VLOOKUP($B121&amp;"-"&amp;$F121,'dataset cleaned'!$A:$BK,$H$2-2+AG$2*3,FALSE())</f>
        <v>Fake banking app offered on application store,Keylogger installed on computer,Sniffing of customer credentials,Spear-phishing attack on customers</v>
      </c>
      <c r="AH121" s="61"/>
      <c r="AI121" s="60">
        <f>IF(ISNUMBER(SEARCH(IF($D121="Tabular",VLOOKUP($G121&amp;"-"&amp;AG$3&amp;"-"&amp;AI$2,'Compr. Q. - Online Banking'!$C:$I,7,FALSE()),VLOOKUP($G121&amp;"-"&amp;AG$3&amp;"-"&amp;AI$2,'Compr. Q. - Online Banking'!$C:$I,5,FALSE())), AG121)),1,0)</f>
        <v>1</v>
      </c>
      <c r="AJ121" s="60">
        <f>IF(ISNUMBER(SEARCH(IF($D121="Tabular",VLOOKUP($G121&amp;"-"&amp;AG$3&amp;"-"&amp;AJ$2,'Compr. Q. - Online Banking'!$C:$I,7,FALSE()),VLOOKUP($G121&amp;"-"&amp;AG$3&amp;"-"&amp;AJ$2,'Compr. Q. - Online Banking'!$C:$I,5,FALSE())), AG121)),1,0)</f>
        <v>1</v>
      </c>
      <c r="AK121" s="60">
        <f>IF(ISNUMBER(SEARCH(IF($D121="Tabular",VLOOKUP($G121&amp;"-"&amp;AG$3&amp;"-"&amp;AK$2,'Compr. Q. - Online Banking'!$C:$I,7,FALSE()),VLOOKUP($G121&amp;"-"&amp;AG$3&amp;"-"&amp;AK$2,'Compr. Q. - Online Banking'!$C:$I,5,FALSE())), AG121)),1,0)</f>
        <v>1</v>
      </c>
      <c r="AL121" s="60">
        <f>IF(ISNUMBER(SEARCH(IF($D121="Tabular",VLOOKUP($G121&amp;"-"&amp;AG$3&amp;"-"&amp;AL$2,'Compr. Q. - Online Banking'!$C:$I,7,FALSE()),VLOOKUP($G121&amp;"-"&amp;AG$3&amp;"-"&amp;AL$2,'Compr. Q. - Online Banking'!$C:$I,5,FALSE())), AG121)),1,0)</f>
        <v>1</v>
      </c>
      <c r="AM121" s="60">
        <f t="shared" si="116"/>
        <v>4</v>
      </c>
      <c r="AN121" s="60">
        <f t="shared" si="117"/>
        <v>4</v>
      </c>
      <c r="AO121" s="60">
        <f>IF($D121="Tabular",VLOOKUP($G121&amp;"-"&amp;AG$3&amp;"-"&amp;"1",'Compr. Q. - Online Banking'!$C:$K,9,FALSE()),VLOOKUP($G121&amp;"-"&amp;AG$3&amp;"-"&amp;"1",'Compr. Q. - Online Banking'!$C:$K,8,FALSE()))</f>
        <v>4</v>
      </c>
      <c r="AP121" s="60">
        <f t="shared" si="118"/>
        <v>1</v>
      </c>
      <c r="AQ121" s="60">
        <f t="shared" si="119"/>
        <v>1</v>
      </c>
      <c r="AR121" s="60">
        <f t="shared" si="120"/>
        <v>1</v>
      </c>
      <c r="AS121" s="61" t="str">
        <f>VLOOKUP($B121&amp;"-"&amp;$F121,'dataset cleaned'!$A:$BK,$H$2-2+AS$2*3,FALSE())</f>
        <v>Cyber criminal,Hacker</v>
      </c>
      <c r="AT121" s="60"/>
      <c r="AU121" s="60">
        <f>IF(ISNUMBER(SEARCH(IF($D121="Tabular",VLOOKUP($G121&amp;"-"&amp;AS$3&amp;"-"&amp;AU$2,'Compr. Q. - Online Banking'!$C:$I,7,FALSE()),VLOOKUP($G121&amp;"-"&amp;AS$3&amp;"-"&amp;AU$2,'Compr. Q. - Online Banking'!$C:$I,5,FALSE())), AS121)),1,0)</f>
        <v>1</v>
      </c>
      <c r="AV121" s="60">
        <f>IF(ISNUMBER(SEARCH(IF($D121="Tabular",VLOOKUP($G121&amp;"-"&amp;AS$3&amp;"-"&amp;AV$2,'Compr. Q. - Online Banking'!$C:$I,7,FALSE()),VLOOKUP($G121&amp;"-"&amp;AS$3&amp;"-"&amp;AV$2,'Compr. Q. - Online Banking'!$C:$I,5,FALSE())), AS121)),1,0)</f>
        <v>1</v>
      </c>
      <c r="AW121" s="60">
        <f>IF(ISNUMBER(SEARCH(IF($D121="Tabular",VLOOKUP($G121&amp;"-"&amp;AS$3&amp;"-"&amp;AW$2,'Compr. Q. - Online Banking'!$C:$I,7,FALSE()),VLOOKUP($G121&amp;"-"&amp;AS$3&amp;"-"&amp;AW$2,'Compr. Q. - Online Banking'!$C:$I,5,FALSE())), AS121)),1,0)</f>
        <v>0</v>
      </c>
      <c r="AX121" s="60">
        <f>IF(ISNUMBER(SEARCH(IF($D121="Tabular",VLOOKUP($G121&amp;"-"&amp;AS$3&amp;"-"&amp;AX$2,'Compr. Q. - Online Banking'!$C:$I,7,FALSE()),VLOOKUP($G121&amp;"-"&amp;AS$3&amp;"-"&amp;AX$2,'Compr. Q. - Online Banking'!$C:$I,5,FALSE())), AS121)),1,0)</f>
        <v>0</v>
      </c>
      <c r="AY121" s="60">
        <f t="shared" si="121"/>
        <v>2</v>
      </c>
      <c r="AZ121" s="60">
        <f t="shared" si="122"/>
        <v>2</v>
      </c>
      <c r="BA121" s="60">
        <f>IF($D121="Tabular",VLOOKUP($G121&amp;"-"&amp;AS$3&amp;"-"&amp;"1",'Compr. Q. - Online Banking'!$C:$K,9,FALSE()),VLOOKUP($G121&amp;"-"&amp;AS$3&amp;"-"&amp;"1",'Compr. Q. - Online Banking'!$C:$K,8,FALSE()))</f>
        <v>2</v>
      </c>
      <c r="BB121" s="60">
        <f t="shared" si="123"/>
        <v>1</v>
      </c>
      <c r="BC121" s="60">
        <f t="shared" si="124"/>
        <v>1</v>
      </c>
      <c r="BD121" s="60">
        <f t="shared" si="125"/>
        <v>1</v>
      </c>
      <c r="BE121" s="60" t="str">
        <f>VLOOKUP($B121&amp;"-"&amp;$F121,'dataset cleaned'!$A:$BK,$H$2-2+BE$2*3,FALSE())</f>
        <v>Likely</v>
      </c>
      <c r="BF121" s="60"/>
      <c r="BG121" s="60">
        <f>IF(ISNUMBER(SEARCH(IF($D121="Tabular",VLOOKUP($G121&amp;"-"&amp;BE$3&amp;"-"&amp;BG$2,'Compr. Q. - Online Banking'!$C:$I,7,FALSE()),VLOOKUP($G121&amp;"-"&amp;BE$3&amp;"-"&amp;BG$2,'Compr. Q. - Online Banking'!$C:$I,5,FALSE())), BE121)),1,0)</f>
        <v>1</v>
      </c>
      <c r="BH121" s="60">
        <f>IF(ISNUMBER(SEARCH(IF($D121="Tabular",VLOOKUP($G121&amp;"-"&amp;BE$3&amp;"-"&amp;BH$2,'Compr. Q. - Online Banking'!$C:$I,7,FALSE()),VLOOKUP($G121&amp;"-"&amp;BE$3&amp;"-"&amp;BH$2,'Compr. Q. - Online Banking'!$C:$I,5,FALSE())), BE121)),1,0)</f>
        <v>0</v>
      </c>
      <c r="BI121" s="60">
        <f>IF(ISNUMBER(SEARCH(IF($D121="Tabular",VLOOKUP($G121&amp;"-"&amp;BE$3&amp;"-"&amp;BI$2,'Compr. Q. - Online Banking'!$C:$I,7,FALSE()),VLOOKUP($G121&amp;"-"&amp;BE$3&amp;"-"&amp;BI$2,'Compr. Q. - Online Banking'!$C:$I,5,FALSE())), BE121)),1,0)</f>
        <v>0</v>
      </c>
      <c r="BJ121" s="60">
        <f>IF(ISNUMBER(SEARCH(IF($D121="Tabular",VLOOKUP($G121&amp;"-"&amp;BE$3&amp;"-"&amp;BJ$2,'Compr. Q. - Online Banking'!$C:$I,7,FALSE()),VLOOKUP($G121&amp;"-"&amp;BE$3&amp;"-"&amp;BJ$2,'Compr. Q. - Online Banking'!$C:$I,5,FALSE())), BE121)),1,0)</f>
        <v>0</v>
      </c>
      <c r="BK121" s="60">
        <f t="shared" si="126"/>
        <v>1</v>
      </c>
      <c r="BL121" s="60">
        <f t="shared" si="127"/>
        <v>1</v>
      </c>
      <c r="BM121" s="60">
        <f>IF($D121="Tabular",VLOOKUP($G121&amp;"-"&amp;BE$3&amp;"-"&amp;"1",'Compr. Q. - Online Banking'!$C:$K,9,FALSE()),VLOOKUP($G121&amp;"-"&amp;BE$3&amp;"-"&amp;"1",'Compr. Q. - Online Banking'!$C:$K,8,FALSE()))</f>
        <v>1</v>
      </c>
      <c r="BN121" s="60">
        <f t="shared" si="128"/>
        <v>1</v>
      </c>
      <c r="BO121" s="60">
        <f t="shared" si="129"/>
        <v>1</v>
      </c>
      <c r="BP121" s="60">
        <f t="shared" si="130"/>
        <v>1</v>
      </c>
      <c r="BQ121" s="61" t="str">
        <f>VLOOKUP($B121&amp;"-"&amp;$F121,'dataset cleaned'!$A:$BK,$H$2-2+BQ$2*3,FALSE())</f>
        <v>Insufficient resilience,Poor security awareness,Use of web application,Weak malware protection</v>
      </c>
      <c r="BR121" s="61"/>
      <c r="BS121" s="60">
        <f>IF(ISNUMBER(SEARCH(IF($D121="Tabular",VLOOKUP($G121&amp;"-"&amp;BQ$3&amp;"-"&amp;BS$2,'Compr. Q. - Online Banking'!$C:$I,7,FALSE()),VLOOKUP($G121&amp;"-"&amp;BQ$3&amp;"-"&amp;BS$2,'Compr. Q. - Online Banking'!$C:$I,5,FALSE())), BQ121)),1,0)</f>
        <v>1</v>
      </c>
      <c r="BT121" s="60">
        <f>IF(ISNUMBER(SEARCH(IF($D121="Tabular",VLOOKUP($G121&amp;"-"&amp;BQ$3&amp;"-"&amp;BT$2,'Compr. Q. - Online Banking'!$C:$I,7,FALSE()),VLOOKUP($G121&amp;"-"&amp;BQ$3&amp;"-"&amp;BT$2,'Compr. Q. - Online Banking'!$C:$I,5,FALSE())), BQ121)),1,0)</f>
        <v>1</v>
      </c>
      <c r="BU121" s="60">
        <f>IF(ISNUMBER(SEARCH(IF($D121="Tabular",VLOOKUP($G121&amp;"-"&amp;BQ$3&amp;"-"&amp;BU$2,'Compr. Q. - Online Banking'!$C:$I,7,FALSE()),VLOOKUP($G121&amp;"-"&amp;BQ$3&amp;"-"&amp;BU$2,'Compr. Q. - Online Banking'!$C:$I,5,FALSE())), BQ121)),1,0)</f>
        <v>1</v>
      </c>
      <c r="BV121" s="60">
        <f>IF(ISNUMBER(SEARCH(IF($D121="Tabular",VLOOKUP($G121&amp;"-"&amp;BQ$3&amp;"-"&amp;BV$2,'Compr. Q. - Online Banking'!$C:$I,7,FALSE()),VLOOKUP($G121&amp;"-"&amp;BQ$3&amp;"-"&amp;BV$2,'Compr. Q. - Online Banking'!$C:$I,5,FALSE())), BQ121)),1,0)</f>
        <v>1</v>
      </c>
      <c r="BW121" s="60">
        <f t="shared" si="131"/>
        <v>4</v>
      </c>
      <c r="BX121" s="60">
        <f t="shared" si="132"/>
        <v>4</v>
      </c>
      <c r="BY121" s="60">
        <f>IF($D121="Tabular",VLOOKUP($G121&amp;"-"&amp;BQ$3&amp;"-"&amp;"1",'Compr. Q. - Online Banking'!$C:$K,9,FALSE()),VLOOKUP($G121&amp;"-"&amp;BQ$3&amp;"-"&amp;"1",'Compr. Q. - Online Banking'!$C:$K,8,FALSE()))</f>
        <v>4</v>
      </c>
      <c r="BZ121" s="60">
        <f t="shared" si="133"/>
        <v>1</v>
      </c>
      <c r="CA121" s="60">
        <f t="shared" si="134"/>
        <v>1</v>
      </c>
      <c r="CB121" s="60">
        <f t="shared" si="135"/>
        <v>1</v>
      </c>
    </row>
    <row r="122" spans="1:80" ht="51" x14ac:dyDescent="0.2">
      <c r="A122" s="60" t="str">
        <f t="shared" si="102"/>
        <v>R_24odwsyQxYceSKT-P1</v>
      </c>
      <c r="B122" s="60" t="s">
        <v>840</v>
      </c>
      <c r="C122" s="60" t="str">
        <f>VLOOKUP($B122,'raw data'!$A:$JI,268,FALSE())</f>
        <v>UML-G2</v>
      </c>
      <c r="D122" s="60" t="str">
        <f t="shared" si="103"/>
        <v>UML</v>
      </c>
      <c r="E122" s="60" t="str">
        <f t="shared" si="104"/>
        <v>G2</v>
      </c>
      <c r="F122" s="60" t="s">
        <v>534</v>
      </c>
      <c r="G122" s="60" t="str">
        <f t="shared" si="105"/>
        <v>G2</v>
      </c>
      <c r="H122" s="62">
        <f>VLOOKUP($B122&amp;"-"&amp;$F122,'dataset cleaned'!$A:$BK,H$2,FALSE())/60</f>
        <v>12.031316666666667</v>
      </c>
      <c r="I122" s="61" t="str">
        <f>VLOOKUP($B122&amp;"-"&amp;$F122,'dataset cleaned'!$A:$BK,$H$2-2+I$2*3,FALSE())</f>
        <v>Weak malware protection</v>
      </c>
      <c r="J122" s="60" t="s">
        <v>1148</v>
      </c>
      <c r="K122" s="60">
        <f>IF(ISNUMBER(SEARCH(IF($D122="Tabular",VLOOKUP($G122&amp;"-"&amp;I$3&amp;"-"&amp;K$2,'Compr. Q. - Online Banking'!$C:$I,7,FALSE()),VLOOKUP($G122&amp;"-"&amp;I$3&amp;"-"&amp;K$2,'Compr. Q. - Online Banking'!$C:$I,5,FALSE())), I122)),1,0)</f>
        <v>0</v>
      </c>
      <c r="L122" s="60">
        <f>IF(ISNUMBER(SEARCH(IF($D122="Tabular",VLOOKUP($G122&amp;"-"&amp;I$3&amp;"-"&amp;L$2,'Compr. Q. - Online Banking'!$C:$I,7,FALSE()),VLOOKUP($G122&amp;"-"&amp;I$3&amp;"-"&amp;L$2,'Compr. Q. - Online Banking'!$C:$I,5,FALSE())), I122)),1,0)</f>
        <v>1</v>
      </c>
      <c r="M122" s="60">
        <f>IF(ISNUMBER(SEARCH(IF($D122="Tabular",VLOOKUP($G122&amp;"-"&amp;I$3&amp;"-"&amp;M$2,'Compr. Q. - Online Banking'!$C:$I,7,FALSE()),VLOOKUP($G122&amp;"-"&amp;I$3&amp;"-"&amp;M$2,'Compr. Q. - Online Banking'!$C:$I,5,FALSE())), I122)),1,0)</f>
        <v>0</v>
      </c>
      <c r="N122" s="60">
        <f>IF(ISNUMBER(SEARCH(IF($D122="Tabular",VLOOKUP($G122&amp;"-"&amp;I$3&amp;"-"&amp;N$2,'Compr. Q. - Online Banking'!$C:$I,7,FALSE()),VLOOKUP($G122&amp;"-"&amp;I$3&amp;"-"&amp;N$2,'Compr. Q. - Online Banking'!$C:$I,5,FALSE())), I122)),1,0)</f>
        <v>0</v>
      </c>
      <c r="O122" s="60">
        <f t="shared" si="106"/>
        <v>1</v>
      </c>
      <c r="P122" s="60">
        <f t="shared" si="107"/>
        <v>1</v>
      </c>
      <c r="Q122" s="60">
        <f>IF($D122="Tabular",VLOOKUP($G122&amp;"-"&amp;I$3&amp;"-"&amp;"1",'Compr. Q. - Online Banking'!$C:$K,9,FALSE()),VLOOKUP($G122&amp;"-"&amp;I$3&amp;"-"&amp;"1",'Compr. Q. - Online Banking'!$C:$K,8,FALSE()))</f>
        <v>2</v>
      </c>
      <c r="R122" s="60">
        <f t="shared" si="108"/>
        <v>1</v>
      </c>
      <c r="S122" s="60">
        <f t="shared" si="109"/>
        <v>0.5</v>
      </c>
      <c r="T122" s="60">
        <f t="shared" si="110"/>
        <v>0.66666666666666663</v>
      </c>
      <c r="U122" s="61" t="str">
        <f>VLOOKUP($B122&amp;"-"&amp;$F122,'dataset cleaned'!$A:$BK,$H$2-2+U$2*3,FALSE())</f>
        <v>Unauthorized access to customer account via fake app,Unauthorized access to customer account via web application,Unauthorized transaction via web application</v>
      </c>
      <c r="V122" s="60"/>
      <c r="W122" s="60">
        <f>IF(ISNUMBER(SEARCH(IF($D122="Tabular",VLOOKUP($G122&amp;"-"&amp;U$3&amp;"-"&amp;W$2,'Compr. Q. - Online Banking'!$C:$I,7,FALSE()),VLOOKUP($G122&amp;"-"&amp;U$3&amp;"-"&amp;W$2,'Compr. Q. - Online Banking'!$C:$I,5,FALSE())), U122)),1,0)</f>
        <v>1</v>
      </c>
      <c r="X122" s="60">
        <f>IF(ISNUMBER(SEARCH(IF($D122="Tabular",VLOOKUP($G122&amp;"-"&amp;U$3&amp;"-"&amp;X$2,'Compr. Q. - Online Banking'!$C:$I,7,FALSE()),VLOOKUP($G122&amp;"-"&amp;U$3&amp;"-"&amp;X$2,'Compr. Q. - Online Banking'!$C:$I,5,FALSE())), U122)),1,0)</f>
        <v>1</v>
      </c>
      <c r="Y122" s="60">
        <f>IF(ISNUMBER(SEARCH(IF($D122="Tabular",VLOOKUP($G122&amp;"-"&amp;U$3&amp;"-"&amp;Y$2,'Compr. Q. - Online Banking'!$C:$I,7,FALSE()),VLOOKUP($G122&amp;"-"&amp;U$3&amp;"-"&amp;Y$2,'Compr. Q. - Online Banking'!$C:$I,5,FALSE())), U122)),1,0)</f>
        <v>1</v>
      </c>
      <c r="Z122" s="60">
        <f>IF(ISNUMBER(SEARCH(IF($D122="Tabular",VLOOKUP($G122&amp;"-"&amp;U$3&amp;"-"&amp;Z$2,'Compr. Q. - Online Banking'!$C:$I,7,FALSE()),VLOOKUP($G122&amp;"-"&amp;U$3&amp;"-"&amp;Z$2,'Compr. Q. - Online Banking'!$C:$I,5,FALSE())), U122)),1,0)</f>
        <v>0</v>
      </c>
      <c r="AA122" s="60">
        <f t="shared" si="111"/>
        <v>3</v>
      </c>
      <c r="AB122" s="60">
        <f t="shared" si="112"/>
        <v>3</v>
      </c>
      <c r="AC122" s="60">
        <f>IF($D122="Tabular",VLOOKUP($G122&amp;"-"&amp;U$3&amp;"-"&amp;"1",'Compr. Q. - Online Banking'!$C:$K,9,FALSE()),VLOOKUP($G122&amp;"-"&amp;U$3&amp;"-"&amp;"1",'Compr. Q. - Online Banking'!$C:$K,8,FALSE()))</f>
        <v>3</v>
      </c>
      <c r="AD122" s="60">
        <f t="shared" si="113"/>
        <v>1</v>
      </c>
      <c r="AE122" s="60">
        <f t="shared" si="114"/>
        <v>1</v>
      </c>
      <c r="AF122" s="60">
        <f t="shared" si="115"/>
        <v>1</v>
      </c>
      <c r="AG122" s="61" t="str">
        <f>VLOOKUP($B122&amp;"-"&amp;$F122,'dataset cleaned'!$A:$BK,$H$2-2+AG$2*3,FALSE())</f>
        <v>Fake banking app offered on application store,Keylogger installed on computer,Sniffing of customer credentials,Spear-phishing attack on customers</v>
      </c>
      <c r="AH122" s="61"/>
      <c r="AI122" s="60">
        <f>IF(ISNUMBER(SEARCH(IF($D122="Tabular",VLOOKUP($G122&amp;"-"&amp;AG$3&amp;"-"&amp;AI$2,'Compr. Q. - Online Banking'!$C:$I,7,FALSE()),VLOOKUP($G122&amp;"-"&amp;AG$3&amp;"-"&amp;AI$2,'Compr. Q. - Online Banking'!$C:$I,5,FALSE())), AG122)),1,0)</f>
        <v>1</v>
      </c>
      <c r="AJ122" s="60">
        <f>IF(ISNUMBER(SEARCH(IF($D122="Tabular",VLOOKUP($G122&amp;"-"&amp;AG$3&amp;"-"&amp;AJ$2,'Compr. Q. - Online Banking'!$C:$I,7,FALSE()),VLOOKUP($G122&amp;"-"&amp;AG$3&amp;"-"&amp;AJ$2,'Compr. Q. - Online Banking'!$C:$I,5,FALSE())), AG122)),1,0)</f>
        <v>1</v>
      </c>
      <c r="AK122" s="60">
        <f>IF(ISNUMBER(SEARCH(IF($D122="Tabular",VLOOKUP($G122&amp;"-"&amp;AG$3&amp;"-"&amp;AK$2,'Compr. Q. - Online Banking'!$C:$I,7,FALSE()),VLOOKUP($G122&amp;"-"&amp;AG$3&amp;"-"&amp;AK$2,'Compr. Q. - Online Banking'!$C:$I,5,FALSE())), AG122)),1,0)</f>
        <v>1</v>
      </c>
      <c r="AL122" s="60">
        <f>IF(ISNUMBER(SEARCH(IF($D122="Tabular",VLOOKUP($G122&amp;"-"&amp;AG$3&amp;"-"&amp;AL$2,'Compr. Q. - Online Banking'!$C:$I,7,FALSE()),VLOOKUP($G122&amp;"-"&amp;AG$3&amp;"-"&amp;AL$2,'Compr. Q. - Online Banking'!$C:$I,5,FALSE())), AG122)),1,0)</f>
        <v>1</v>
      </c>
      <c r="AM122" s="60">
        <f t="shared" si="116"/>
        <v>4</v>
      </c>
      <c r="AN122" s="60">
        <f t="shared" si="117"/>
        <v>4</v>
      </c>
      <c r="AO122" s="60">
        <f>IF($D122="Tabular",VLOOKUP($G122&amp;"-"&amp;AG$3&amp;"-"&amp;"1",'Compr. Q. - Online Banking'!$C:$K,9,FALSE()),VLOOKUP($G122&amp;"-"&amp;AG$3&amp;"-"&amp;"1",'Compr. Q. - Online Banking'!$C:$K,8,FALSE()))</f>
        <v>4</v>
      </c>
      <c r="AP122" s="60">
        <f t="shared" si="118"/>
        <v>1</v>
      </c>
      <c r="AQ122" s="60">
        <f t="shared" si="119"/>
        <v>1</v>
      </c>
      <c r="AR122" s="60">
        <f t="shared" si="120"/>
        <v>1</v>
      </c>
      <c r="AS122" s="61" t="str">
        <f>VLOOKUP($B122&amp;"-"&amp;$F122,'dataset cleaned'!$A:$BK,$H$2-2+AS$2*3,FALSE())</f>
        <v>Cyber criminal,Hacker</v>
      </c>
      <c r="AT122" s="60"/>
      <c r="AU122" s="60">
        <f>IF(ISNUMBER(SEARCH(IF($D122="Tabular",VLOOKUP($G122&amp;"-"&amp;AS$3&amp;"-"&amp;AU$2,'Compr. Q. - Online Banking'!$C:$I,7,FALSE()),VLOOKUP($G122&amp;"-"&amp;AS$3&amp;"-"&amp;AU$2,'Compr. Q. - Online Banking'!$C:$I,5,FALSE())), AS122)),1,0)</f>
        <v>1</v>
      </c>
      <c r="AV122" s="60">
        <f>IF(ISNUMBER(SEARCH(IF($D122="Tabular",VLOOKUP($G122&amp;"-"&amp;AS$3&amp;"-"&amp;AV$2,'Compr. Q. - Online Banking'!$C:$I,7,FALSE()),VLOOKUP($G122&amp;"-"&amp;AS$3&amp;"-"&amp;AV$2,'Compr. Q. - Online Banking'!$C:$I,5,FALSE())), AS122)),1,0)</f>
        <v>1</v>
      </c>
      <c r="AW122" s="60">
        <f>IF(ISNUMBER(SEARCH(IF($D122="Tabular",VLOOKUP($G122&amp;"-"&amp;AS$3&amp;"-"&amp;AW$2,'Compr. Q. - Online Banking'!$C:$I,7,FALSE()),VLOOKUP($G122&amp;"-"&amp;AS$3&amp;"-"&amp;AW$2,'Compr. Q. - Online Banking'!$C:$I,5,FALSE())), AS122)),1,0)</f>
        <v>0</v>
      </c>
      <c r="AX122" s="60">
        <f>IF(ISNUMBER(SEARCH(IF($D122="Tabular",VLOOKUP($G122&amp;"-"&amp;AS$3&amp;"-"&amp;AX$2,'Compr. Q. - Online Banking'!$C:$I,7,FALSE()),VLOOKUP($G122&amp;"-"&amp;AS$3&amp;"-"&amp;AX$2,'Compr. Q. - Online Banking'!$C:$I,5,FALSE())), AS122)),1,0)</f>
        <v>0</v>
      </c>
      <c r="AY122" s="60">
        <f t="shared" si="121"/>
        <v>2</v>
      </c>
      <c r="AZ122" s="60">
        <f t="shared" si="122"/>
        <v>2</v>
      </c>
      <c r="BA122" s="60">
        <f>IF($D122="Tabular",VLOOKUP($G122&amp;"-"&amp;AS$3&amp;"-"&amp;"1",'Compr. Q. - Online Banking'!$C:$K,9,FALSE()),VLOOKUP($G122&amp;"-"&amp;AS$3&amp;"-"&amp;"1",'Compr. Q. - Online Banking'!$C:$K,8,FALSE()))</f>
        <v>2</v>
      </c>
      <c r="BB122" s="60">
        <f t="shared" si="123"/>
        <v>1</v>
      </c>
      <c r="BC122" s="60">
        <f t="shared" si="124"/>
        <v>1</v>
      </c>
      <c r="BD122" s="60">
        <f t="shared" si="125"/>
        <v>1</v>
      </c>
      <c r="BE122" s="60" t="str">
        <f>VLOOKUP($B122&amp;"-"&amp;$F122,'dataset cleaned'!$A:$BK,$H$2-2+BE$2*3,FALSE())</f>
        <v>Likely</v>
      </c>
      <c r="BF122" s="60"/>
      <c r="BG122" s="60">
        <f>IF(ISNUMBER(SEARCH(IF($D122="Tabular",VLOOKUP($G122&amp;"-"&amp;BE$3&amp;"-"&amp;BG$2,'Compr. Q. - Online Banking'!$C:$I,7,FALSE()),VLOOKUP($G122&amp;"-"&amp;BE$3&amp;"-"&amp;BG$2,'Compr. Q. - Online Banking'!$C:$I,5,FALSE())), BE122)),1,0)</f>
        <v>1</v>
      </c>
      <c r="BH122" s="60">
        <f>IF(ISNUMBER(SEARCH(IF($D122="Tabular",VLOOKUP($G122&amp;"-"&amp;BE$3&amp;"-"&amp;BH$2,'Compr. Q. - Online Banking'!$C:$I,7,FALSE()),VLOOKUP($G122&amp;"-"&amp;BE$3&amp;"-"&amp;BH$2,'Compr. Q. - Online Banking'!$C:$I,5,FALSE())), BE122)),1,0)</f>
        <v>0</v>
      </c>
      <c r="BI122" s="60">
        <f>IF(ISNUMBER(SEARCH(IF($D122="Tabular",VLOOKUP($G122&amp;"-"&amp;BE$3&amp;"-"&amp;BI$2,'Compr. Q. - Online Banking'!$C:$I,7,FALSE()),VLOOKUP($G122&amp;"-"&amp;BE$3&amp;"-"&amp;BI$2,'Compr. Q. - Online Banking'!$C:$I,5,FALSE())), BE122)),1,0)</f>
        <v>0</v>
      </c>
      <c r="BJ122" s="60">
        <f>IF(ISNUMBER(SEARCH(IF($D122="Tabular",VLOOKUP($G122&amp;"-"&amp;BE$3&amp;"-"&amp;BJ$2,'Compr. Q. - Online Banking'!$C:$I,7,FALSE()),VLOOKUP($G122&amp;"-"&amp;BE$3&amp;"-"&amp;BJ$2,'Compr. Q. - Online Banking'!$C:$I,5,FALSE())), BE122)),1,0)</f>
        <v>0</v>
      </c>
      <c r="BK122" s="60">
        <f t="shared" si="126"/>
        <v>1</v>
      </c>
      <c r="BL122" s="60">
        <f t="shared" si="127"/>
        <v>1</v>
      </c>
      <c r="BM122" s="60">
        <f>IF($D122="Tabular",VLOOKUP($G122&amp;"-"&amp;BE$3&amp;"-"&amp;"1",'Compr. Q. - Online Banking'!$C:$K,9,FALSE()),VLOOKUP($G122&amp;"-"&amp;BE$3&amp;"-"&amp;"1",'Compr. Q. - Online Banking'!$C:$K,8,FALSE()))</f>
        <v>1</v>
      </c>
      <c r="BN122" s="60">
        <f t="shared" si="128"/>
        <v>1</v>
      </c>
      <c r="BO122" s="60">
        <f t="shared" si="129"/>
        <v>1</v>
      </c>
      <c r="BP122" s="60">
        <f t="shared" si="130"/>
        <v>1</v>
      </c>
      <c r="BQ122" s="61" t="str">
        <f>VLOOKUP($B122&amp;"-"&amp;$F122,'dataset cleaned'!$A:$BK,$H$2-2+BQ$2*3,FALSE())</f>
        <v>Poor security awareness,Weak malware protection</v>
      </c>
      <c r="BR122" s="60" t="s">
        <v>1148</v>
      </c>
      <c r="BS122" s="60">
        <f>IF(ISNUMBER(SEARCH(IF($D122="Tabular",VLOOKUP($G122&amp;"-"&amp;BQ$3&amp;"-"&amp;BS$2,'Compr. Q. - Online Banking'!$C:$I,7,FALSE()),VLOOKUP($G122&amp;"-"&amp;BQ$3&amp;"-"&amp;BS$2,'Compr. Q. - Online Banking'!$C:$I,5,FALSE())), BQ122)),1,0)</f>
        <v>0</v>
      </c>
      <c r="BT122" s="60">
        <f>IF(ISNUMBER(SEARCH(IF($D122="Tabular",VLOOKUP($G122&amp;"-"&amp;BQ$3&amp;"-"&amp;BT$2,'Compr. Q. - Online Banking'!$C:$I,7,FALSE()),VLOOKUP($G122&amp;"-"&amp;BQ$3&amp;"-"&amp;BT$2,'Compr. Q. - Online Banking'!$C:$I,5,FALSE())), BQ122)),1,0)</f>
        <v>0</v>
      </c>
      <c r="BU122" s="60">
        <f>IF(ISNUMBER(SEARCH(IF($D122="Tabular",VLOOKUP($G122&amp;"-"&amp;BQ$3&amp;"-"&amp;BU$2,'Compr. Q. - Online Banking'!$C:$I,7,FALSE()),VLOOKUP($G122&amp;"-"&amp;BQ$3&amp;"-"&amp;BU$2,'Compr. Q. - Online Banking'!$C:$I,5,FALSE())), BQ122)),1,0)</f>
        <v>1</v>
      </c>
      <c r="BV122" s="60">
        <f>IF(ISNUMBER(SEARCH(IF($D122="Tabular",VLOOKUP($G122&amp;"-"&amp;BQ$3&amp;"-"&amp;BV$2,'Compr. Q. - Online Banking'!$C:$I,7,FALSE()),VLOOKUP($G122&amp;"-"&amp;BQ$3&amp;"-"&amp;BV$2,'Compr. Q. - Online Banking'!$C:$I,5,FALSE())), BQ122)),1,0)</f>
        <v>1</v>
      </c>
      <c r="BW122" s="60">
        <f t="shared" si="131"/>
        <v>2</v>
      </c>
      <c r="BX122" s="60">
        <f t="shared" si="132"/>
        <v>2</v>
      </c>
      <c r="BY122" s="60">
        <f>IF($D122="Tabular",VLOOKUP($G122&amp;"-"&amp;BQ$3&amp;"-"&amp;"1",'Compr. Q. - Online Banking'!$C:$K,9,FALSE()),VLOOKUP($G122&amp;"-"&amp;BQ$3&amp;"-"&amp;"1",'Compr. Q. - Online Banking'!$C:$K,8,FALSE()))</f>
        <v>4</v>
      </c>
      <c r="BZ122" s="60">
        <f t="shared" si="133"/>
        <v>1</v>
      </c>
      <c r="CA122" s="60">
        <f t="shared" si="134"/>
        <v>0.5</v>
      </c>
      <c r="CB122" s="60">
        <f t="shared" si="135"/>
        <v>0.66666666666666663</v>
      </c>
    </row>
    <row r="123" spans="1:80" ht="68" x14ac:dyDescent="0.2">
      <c r="A123" s="60" t="str">
        <f t="shared" si="102"/>
        <v>R_3NxPxxI1kSXnXiG-P2</v>
      </c>
      <c r="B123" s="60" t="s">
        <v>1010</v>
      </c>
      <c r="C123" s="60" t="str">
        <f>VLOOKUP($B123,'raw data'!$A:$JI,268,FALSE())</f>
        <v>UML-G1</v>
      </c>
      <c r="D123" s="60" t="str">
        <f t="shared" si="103"/>
        <v>UML</v>
      </c>
      <c r="E123" s="60" t="str">
        <f t="shared" si="104"/>
        <v>G1</v>
      </c>
      <c r="F123" s="60" t="s">
        <v>536</v>
      </c>
      <c r="G123" s="60" t="str">
        <f t="shared" si="105"/>
        <v>G2</v>
      </c>
      <c r="H123" s="62">
        <f>VLOOKUP($B123&amp;"-"&amp;$F123,'dataset cleaned'!$A:$BK,H$2,FALSE())/60</f>
        <v>5.1464499999999997</v>
      </c>
      <c r="I123" s="61" t="str">
        <f>VLOOKUP($B123&amp;"-"&amp;$F123,'dataset cleaned'!$A:$BK,$H$2-2+I$2*3,FALSE())</f>
        <v>Smartphone infected by malware</v>
      </c>
      <c r="J123" s="60" t="s">
        <v>1129</v>
      </c>
      <c r="K123" s="60">
        <f>IF(ISNUMBER(SEARCH(IF($D123="Tabular",VLOOKUP($G123&amp;"-"&amp;I$3&amp;"-"&amp;K$2,'Compr. Q. - Online Banking'!$C:$I,7,FALSE()),VLOOKUP($G123&amp;"-"&amp;I$3&amp;"-"&amp;K$2,'Compr. Q. - Online Banking'!$C:$I,5,FALSE())), I123)),1,0)</f>
        <v>0</v>
      </c>
      <c r="L123" s="60">
        <f>IF(ISNUMBER(SEARCH(IF($D123="Tabular",VLOOKUP($G123&amp;"-"&amp;I$3&amp;"-"&amp;L$2,'Compr. Q. - Online Banking'!$C:$I,7,FALSE()),VLOOKUP($G123&amp;"-"&amp;I$3&amp;"-"&amp;L$2,'Compr. Q. - Online Banking'!$C:$I,5,FALSE())), I123)),1,0)</f>
        <v>0</v>
      </c>
      <c r="M123" s="60">
        <f>IF(ISNUMBER(SEARCH(IF($D123="Tabular",VLOOKUP($G123&amp;"-"&amp;I$3&amp;"-"&amp;M$2,'Compr. Q. - Online Banking'!$C:$I,7,FALSE()),VLOOKUP($G123&amp;"-"&amp;I$3&amp;"-"&amp;M$2,'Compr. Q. - Online Banking'!$C:$I,5,FALSE())), I123)),1,0)</f>
        <v>0</v>
      </c>
      <c r="N123" s="60">
        <f>IF(ISNUMBER(SEARCH(IF($D123="Tabular",VLOOKUP($G123&amp;"-"&amp;I$3&amp;"-"&amp;N$2,'Compr. Q. - Online Banking'!$C:$I,7,FALSE()),VLOOKUP($G123&amp;"-"&amp;I$3&amp;"-"&amp;N$2,'Compr. Q. - Online Banking'!$C:$I,5,FALSE())), I123)),1,0)</f>
        <v>0</v>
      </c>
      <c r="O123" s="60">
        <f t="shared" si="106"/>
        <v>0</v>
      </c>
      <c r="P123" s="60">
        <f t="shared" si="107"/>
        <v>1</v>
      </c>
      <c r="Q123" s="60">
        <f>IF($D123="Tabular",VLOOKUP($G123&amp;"-"&amp;I$3&amp;"-"&amp;"1",'Compr. Q. - Online Banking'!$C:$K,9,FALSE()),VLOOKUP($G123&amp;"-"&amp;I$3&amp;"-"&amp;"1",'Compr. Q. - Online Banking'!$C:$K,8,FALSE()))</f>
        <v>2</v>
      </c>
      <c r="R123" s="60">
        <f t="shared" si="108"/>
        <v>0</v>
      </c>
      <c r="S123" s="60">
        <f t="shared" si="109"/>
        <v>0</v>
      </c>
      <c r="T123" s="60">
        <f t="shared" si="110"/>
        <v>0</v>
      </c>
      <c r="U123" s="61" t="str">
        <f>VLOOKUP($B123&amp;"-"&amp;$F123,'dataset cleaned'!$A:$BK,$H$2-2+U$2*3,FALSE())</f>
        <v>Unauthorized access to customer account via fake app,Unauthorized access to customer account via web application,Unauthorized transaction via Poste App,Unauthorized transaction via web application</v>
      </c>
      <c r="V123" s="60" t="s">
        <v>1144</v>
      </c>
      <c r="W123" s="60">
        <f>IF(ISNUMBER(SEARCH(IF($D123="Tabular",VLOOKUP($G123&amp;"-"&amp;U$3&amp;"-"&amp;W$2,'Compr. Q. - Online Banking'!$C:$I,7,FALSE()),VLOOKUP($G123&amp;"-"&amp;U$3&amp;"-"&amp;W$2,'Compr. Q. - Online Banking'!$C:$I,5,FALSE())), U123)),1,0)</f>
        <v>1</v>
      </c>
      <c r="X123" s="60">
        <f>IF(ISNUMBER(SEARCH(IF($D123="Tabular",VLOOKUP($G123&amp;"-"&amp;U$3&amp;"-"&amp;X$2,'Compr. Q. - Online Banking'!$C:$I,7,FALSE()),VLOOKUP($G123&amp;"-"&amp;U$3&amp;"-"&amp;X$2,'Compr. Q. - Online Banking'!$C:$I,5,FALSE())), U123)),1,0)</f>
        <v>1</v>
      </c>
      <c r="Y123" s="60">
        <f>IF(ISNUMBER(SEARCH(IF($D123="Tabular",VLOOKUP($G123&amp;"-"&amp;U$3&amp;"-"&amp;Y$2,'Compr. Q. - Online Banking'!$C:$I,7,FALSE()),VLOOKUP($G123&amp;"-"&amp;U$3&amp;"-"&amp;Y$2,'Compr. Q. - Online Banking'!$C:$I,5,FALSE())), U123)),1,0)</f>
        <v>1</v>
      </c>
      <c r="Z123" s="60">
        <f>IF(ISNUMBER(SEARCH(IF($D123="Tabular",VLOOKUP($G123&amp;"-"&amp;U$3&amp;"-"&amp;Z$2,'Compr. Q. - Online Banking'!$C:$I,7,FALSE()),VLOOKUP($G123&amp;"-"&amp;U$3&amp;"-"&amp;Z$2,'Compr. Q. - Online Banking'!$C:$I,5,FALSE())), U123)),1,0)</f>
        <v>0</v>
      </c>
      <c r="AA123" s="60">
        <f t="shared" si="111"/>
        <v>3</v>
      </c>
      <c r="AB123" s="60">
        <f t="shared" si="112"/>
        <v>4</v>
      </c>
      <c r="AC123" s="60">
        <f>IF($D123="Tabular",VLOOKUP($G123&amp;"-"&amp;U$3&amp;"-"&amp;"1",'Compr. Q. - Online Banking'!$C:$K,9,FALSE()),VLOOKUP($G123&amp;"-"&amp;U$3&amp;"-"&amp;"1",'Compr. Q. - Online Banking'!$C:$K,8,FALSE()))</f>
        <v>3</v>
      </c>
      <c r="AD123" s="60">
        <f t="shared" si="113"/>
        <v>0.75</v>
      </c>
      <c r="AE123" s="60">
        <f t="shared" si="114"/>
        <v>1</v>
      </c>
      <c r="AF123" s="60">
        <f t="shared" si="115"/>
        <v>0.8571428571428571</v>
      </c>
      <c r="AG123" s="61" t="str">
        <f>VLOOKUP($B123&amp;"-"&amp;$F123,'dataset cleaned'!$A:$BK,$H$2-2+AG$2*3,FALSE())</f>
        <v>Keylogger installed on computer,Sniffing of customer credentials,Spear-phishing attack on customers</v>
      </c>
      <c r="AH123" s="60" t="s">
        <v>1150</v>
      </c>
      <c r="AI123" s="60">
        <f>IF(ISNUMBER(SEARCH(IF($D123="Tabular",VLOOKUP($G123&amp;"-"&amp;AG$3&amp;"-"&amp;AI$2,'Compr. Q. - Online Banking'!$C:$I,7,FALSE()),VLOOKUP($G123&amp;"-"&amp;AG$3&amp;"-"&amp;AI$2,'Compr. Q. - Online Banking'!$C:$I,5,FALSE())), AG123)),1,0)</f>
        <v>0</v>
      </c>
      <c r="AJ123" s="60">
        <f>IF(ISNUMBER(SEARCH(IF($D123="Tabular",VLOOKUP($G123&amp;"-"&amp;AG$3&amp;"-"&amp;AJ$2,'Compr. Q. - Online Banking'!$C:$I,7,FALSE()),VLOOKUP($G123&amp;"-"&amp;AG$3&amp;"-"&amp;AJ$2,'Compr. Q. - Online Banking'!$C:$I,5,FALSE())), AG123)),1,0)</f>
        <v>1</v>
      </c>
      <c r="AK123" s="60">
        <f>IF(ISNUMBER(SEARCH(IF($D123="Tabular",VLOOKUP($G123&amp;"-"&amp;AG$3&amp;"-"&amp;AK$2,'Compr. Q. - Online Banking'!$C:$I,7,FALSE()),VLOOKUP($G123&amp;"-"&amp;AG$3&amp;"-"&amp;AK$2,'Compr. Q. - Online Banking'!$C:$I,5,FALSE())), AG123)),1,0)</f>
        <v>1</v>
      </c>
      <c r="AL123" s="60">
        <f>IF(ISNUMBER(SEARCH(IF($D123="Tabular",VLOOKUP($G123&amp;"-"&amp;AG$3&amp;"-"&amp;AL$2,'Compr. Q. - Online Banking'!$C:$I,7,FALSE()),VLOOKUP($G123&amp;"-"&amp;AG$3&amp;"-"&amp;AL$2,'Compr. Q. - Online Banking'!$C:$I,5,FALSE())), AG123)),1,0)</f>
        <v>1</v>
      </c>
      <c r="AM123" s="60">
        <f t="shared" si="116"/>
        <v>3</v>
      </c>
      <c r="AN123" s="60">
        <f t="shared" si="117"/>
        <v>3</v>
      </c>
      <c r="AO123" s="60">
        <f>IF($D123="Tabular",VLOOKUP($G123&amp;"-"&amp;AG$3&amp;"-"&amp;"1",'Compr. Q. - Online Banking'!$C:$K,9,FALSE()),VLOOKUP($G123&amp;"-"&amp;AG$3&amp;"-"&amp;"1",'Compr. Q. - Online Banking'!$C:$K,8,FALSE()))</f>
        <v>4</v>
      </c>
      <c r="AP123" s="60">
        <f t="shared" si="118"/>
        <v>1</v>
      </c>
      <c r="AQ123" s="60">
        <f t="shared" si="119"/>
        <v>0.75</v>
      </c>
      <c r="AR123" s="60">
        <f t="shared" si="120"/>
        <v>0.8571428571428571</v>
      </c>
      <c r="AS123" s="61" t="str">
        <f>VLOOKUP($B123&amp;"-"&amp;$F123,'dataset cleaned'!$A:$BK,$H$2-2+AS$2*3,FALSE())</f>
        <v>Unauthorized access to customer account via fake app,Unauthorized access to customer account via web application,Unauthorized transaction via Poste App,Unauthorized transaction via web application</v>
      </c>
      <c r="AT123" s="60" t="s">
        <v>1131</v>
      </c>
      <c r="AU123" s="60">
        <f>IF(ISNUMBER(SEARCH(IF($D123="Tabular",VLOOKUP($G123&amp;"-"&amp;AS$3&amp;"-"&amp;AU$2,'Compr. Q. - Online Banking'!$C:$I,7,FALSE()),VLOOKUP($G123&amp;"-"&amp;AS$3&amp;"-"&amp;AU$2,'Compr. Q. - Online Banking'!$C:$I,5,FALSE())), AS123)),1,0)</f>
        <v>0</v>
      </c>
      <c r="AV123" s="60">
        <f>IF(ISNUMBER(SEARCH(IF($D123="Tabular",VLOOKUP($G123&amp;"-"&amp;AS$3&amp;"-"&amp;AV$2,'Compr. Q. - Online Banking'!$C:$I,7,FALSE()),VLOOKUP($G123&amp;"-"&amp;AS$3&amp;"-"&amp;AV$2,'Compr. Q. - Online Banking'!$C:$I,5,FALSE())), AS123)),1,0)</f>
        <v>0</v>
      </c>
      <c r="AW123" s="60">
        <f>IF(ISNUMBER(SEARCH(IF($D123="Tabular",VLOOKUP($G123&amp;"-"&amp;AS$3&amp;"-"&amp;AW$2,'Compr. Q. - Online Banking'!$C:$I,7,FALSE()),VLOOKUP($G123&amp;"-"&amp;AS$3&amp;"-"&amp;AW$2,'Compr. Q. - Online Banking'!$C:$I,5,FALSE())), AS123)),1,0)</f>
        <v>0</v>
      </c>
      <c r="AX123" s="60">
        <f>IF(ISNUMBER(SEARCH(IF($D123="Tabular",VLOOKUP($G123&amp;"-"&amp;AS$3&amp;"-"&amp;AX$2,'Compr. Q. - Online Banking'!$C:$I,7,FALSE()),VLOOKUP($G123&amp;"-"&amp;AS$3&amp;"-"&amp;AX$2,'Compr. Q. - Online Banking'!$C:$I,5,FALSE())), AS123)),1,0)</f>
        <v>0</v>
      </c>
      <c r="AY123" s="60">
        <f t="shared" si="121"/>
        <v>0</v>
      </c>
      <c r="AZ123" s="60">
        <f t="shared" si="122"/>
        <v>4</v>
      </c>
      <c r="BA123" s="60">
        <f>IF($D123="Tabular",VLOOKUP($G123&amp;"-"&amp;AS$3&amp;"-"&amp;"1",'Compr. Q. - Online Banking'!$C:$K,9,FALSE()),VLOOKUP($G123&amp;"-"&amp;AS$3&amp;"-"&amp;"1",'Compr. Q. - Online Banking'!$C:$K,8,FALSE()))</f>
        <v>2</v>
      </c>
      <c r="BB123" s="60">
        <f t="shared" si="123"/>
        <v>0</v>
      </c>
      <c r="BC123" s="60">
        <f t="shared" si="124"/>
        <v>0</v>
      </c>
      <c r="BD123" s="60">
        <f t="shared" si="125"/>
        <v>0</v>
      </c>
      <c r="BE123" s="60" t="str">
        <f>VLOOKUP($B123&amp;"-"&amp;$F123,'dataset cleaned'!$A:$BK,$H$2-2+BE$2*3,FALSE())</f>
        <v>Minor</v>
      </c>
      <c r="BF123" s="60"/>
      <c r="BG123" s="60">
        <f>IF(ISNUMBER(SEARCH(IF($D123="Tabular",VLOOKUP($G123&amp;"-"&amp;BE$3&amp;"-"&amp;BG$2,'Compr. Q. - Online Banking'!$C:$I,7,FALSE()),VLOOKUP($G123&amp;"-"&amp;BE$3&amp;"-"&amp;BG$2,'Compr. Q. - Online Banking'!$C:$I,5,FALSE())), BE123)),1,0)</f>
        <v>0</v>
      </c>
      <c r="BH123" s="60">
        <f>IF(ISNUMBER(SEARCH(IF($D123="Tabular",VLOOKUP($G123&amp;"-"&amp;BE$3&amp;"-"&amp;BH$2,'Compr. Q. - Online Banking'!$C:$I,7,FALSE()),VLOOKUP($G123&amp;"-"&amp;BE$3&amp;"-"&amp;BH$2,'Compr. Q. - Online Banking'!$C:$I,5,FALSE())), BE123)),1,0)</f>
        <v>0</v>
      </c>
      <c r="BI123" s="60">
        <f>IF(ISNUMBER(SEARCH(IF($D123="Tabular",VLOOKUP($G123&amp;"-"&amp;BE$3&amp;"-"&amp;BI$2,'Compr. Q. - Online Banking'!$C:$I,7,FALSE()),VLOOKUP($G123&amp;"-"&amp;BE$3&amp;"-"&amp;BI$2,'Compr. Q. - Online Banking'!$C:$I,5,FALSE())), BE123)),1,0)</f>
        <v>0</v>
      </c>
      <c r="BJ123" s="60">
        <f>IF(ISNUMBER(SEARCH(IF($D123="Tabular",VLOOKUP($G123&amp;"-"&amp;BE$3&amp;"-"&amp;BJ$2,'Compr. Q. - Online Banking'!$C:$I,7,FALSE()),VLOOKUP($G123&amp;"-"&amp;BE$3&amp;"-"&amp;BJ$2,'Compr. Q. - Online Banking'!$C:$I,5,FALSE())), BE123)),1,0)</f>
        <v>0</v>
      </c>
      <c r="BK123" s="60">
        <f t="shared" si="126"/>
        <v>0</v>
      </c>
      <c r="BL123" s="60">
        <f t="shared" si="127"/>
        <v>1</v>
      </c>
      <c r="BM123" s="60">
        <f>IF($D123="Tabular",VLOOKUP($G123&amp;"-"&amp;BE$3&amp;"-"&amp;"1",'Compr. Q. - Online Banking'!$C:$K,9,FALSE()),VLOOKUP($G123&amp;"-"&amp;BE$3&amp;"-"&amp;"1",'Compr. Q. - Online Banking'!$C:$K,8,FALSE()))</f>
        <v>1</v>
      </c>
      <c r="BN123" s="60">
        <f t="shared" si="128"/>
        <v>0</v>
      </c>
      <c r="BO123" s="60">
        <f t="shared" si="129"/>
        <v>0</v>
      </c>
      <c r="BP123" s="60">
        <f t="shared" si="130"/>
        <v>0</v>
      </c>
      <c r="BQ123" s="61">
        <f>VLOOKUP($B123&amp;"-"&amp;$F123,'dataset cleaned'!$A:$BK,$H$2-2+BQ$2*3,FALSE())</f>
        <v>-99</v>
      </c>
      <c r="BR123" s="60" t="s">
        <v>1132</v>
      </c>
      <c r="BS123" s="60">
        <f>IF(ISNUMBER(SEARCH(IF($D123="Tabular",VLOOKUP($G123&amp;"-"&amp;BQ$3&amp;"-"&amp;BS$2,'Compr. Q. - Online Banking'!$C:$I,7,FALSE()),VLOOKUP($G123&amp;"-"&amp;BQ$3&amp;"-"&amp;BS$2,'Compr. Q. - Online Banking'!$C:$I,5,FALSE())), BQ123)),1,0)</f>
        <v>0</v>
      </c>
      <c r="BT123" s="60">
        <f>IF(ISNUMBER(SEARCH(IF($D123="Tabular",VLOOKUP($G123&amp;"-"&amp;BQ$3&amp;"-"&amp;BT$2,'Compr. Q. - Online Banking'!$C:$I,7,FALSE()),VLOOKUP($G123&amp;"-"&amp;BQ$3&amp;"-"&amp;BT$2,'Compr. Q. - Online Banking'!$C:$I,5,FALSE())), BQ123)),1,0)</f>
        <v>0</v>
      </c>
      <c r="BU123" s="60">
        <f>IF(ISNUMBER(SEARCH(IF($D123="Tabular",VLOOKUP($G123&amp;"-"&amp;BQ$3&amp;"-"&amp;BU$2,'Compr. Q. - Online Banking'!$C:$I,7,FALSE()),VLOOKUP($G123&amp;"-"&amp;BQ$3&amp;"-"&amp;BU$2,'Compr. Q. - Online Banking'!$C:$I,5,FALSE())), BQ123)),1,0)</f>
        <v>0</v>
      </c>
      <c r="BV123" s="60">
        <f>IF(ISNUMBER(SEARCH(IF($D123="Tabular",VLOOKUP($G123&amp;"-"&amp;BQ$3&amp;"-"&amp;BV$2,'Compr. Q. - Online Banking'!$C:$I,7,FALSE()),VLOOKUP($G123&amp;"-"&amp;BQ$3&amp;"-"&amp;BV$2,'Compr. Q. - Online Banking'!$C:$I,5,FALSE())), BQ123)),1,0)</f>
        <v>0</v>
      </c>
      <c r="BW123" s="60">
        <f t="shared" si="131"/>
        <v>0</v>
      </c>
      <c r="BX123" s="60">
        <f t="shared" si="132"/>
        <v>0</v>
      </c>
      <c r="BY123" s="60">
        <f>IF($D123="Tabular",VLOOKUP($G123&amp;"-"&amp;BQ$3&amp;"-"&amp;"1",'Compr. Q. - Online Banking'!$C:$K,9,FALSE()),VLOOKUP($G123&amp;"-"&amp;BQ$3&amp;"-"&amp;"1",'Compr. Q. - Online Banking'!$C:$K,8,FALSE()))</f>
        <v>4</v>
      </c>
      <c r="BZ123" s="60">
        <f t="shared" si="133"/>
        <v>0</v>
      </c>
      <c r="CA123" s="60">
        <f t="shared" si="134"/>
        <v>0</v>
      </c>
      <c r="CB123" s="60">
        <f t="shared" si="135"/>
        <v>0</v>
      </c>
    </row>
    <row r="124" spans="1:80" s="9" customFormat="1" ht="51" x14ac:dyDescent="0.2">
      <c r="A124" s="60" t="str">
        <f t="shared" si="102"/>
        <v>R_2tspyHUpTidYp4g-P1</v>
      </c>
      <c r="B124" s="60" t="s">
        <v>830</v>
      </c>
      <c r="C124" s="60" t="str">
        <f>VLOOKUP($B124,'raw data'!$A:$JI,268,FALSE())</f>
        <v>UML-G2</v>
      </c>
      <c r="D124" s="60" t="str">
        <f t="shared" si="103"/>
        <v>UML</v>
      </c>
      <c r="E124" s="60" t="str">
        <f t="shared" si="104"/>
        <v>G2</v>
      </c>
      <c r="F124" s="60" t="s">
        <v>534</v>
      </c>
      <c r="G124" s="60" t="str">
        <f t="shared" si="105"/>
        <v>G2</v>
      </c>
      <c r="H124" s="62">
        <f>VLOOKUP($B124&amp;"-"&amp;$F124,'dataset cleaned'!$A:$BK,H$2,FALSE())/60</f>
        <v>15.041983333333333</v>
      </c>
      <c r="I124" s="61" t="str">
        <f>VLOOKUP($B124&amp;"-"&amp;$F124,'dataset cleaned'!$A:$BK,$H$2-2+I$2*3,FALSE())</f>
        <v>Lack of mechanisms for authentication of app,Weak malware protection</v>
      </c>
      <c r="J124" s="60"/>
      <c r="K124" s="60">
        <f>IF(ISNUMBER(SEARCH(IF($D124="Tabular",VLOOKUP($G124&amp;"-"&amp;I$3&amp;"-"&amp;K$2,'Compr. Q. - Online Banking'!$C:$I,7,FALSE()),VLOOKUP($G124&amp;"-"&amp;I$3&amp;"-"&amp;K$2,'Compr. Q. - Online Banking'!$C:$I,5,FALSE())), I124)),1,0)</f>
        <v>1</v>
      </c>
      <c r="L124" s="60">
        <f>IF(ISNUMBER(SEARCH(IF($D124="Tabular",VLOOKUP($G124&amp;"-"&amp;I$3&amp;"-"&amp;L$2,'Compr. Q. - Online Banking'!$C:$I,7,FALSE()),VLOOKUP($G124&amp;"-"&amp;I$3&amp;"-"&amp;L$2,'Compr. Q. - Online Banking'!$C:$I,5,FALSE())), I124)),1,0)</f>
        <v>1</v>
      </c>
      <c r="M124" s="60">
        <f>IF(ISNUMBER(SEARCH(IF($D124="Tabular",VLOOKUP($G124&amp;"-"&amp;I$3&amp;"-"&amp;M$2,'Compr. Q. - Online Banking'!$C:$I,7,FALSE()),VLOOKUP($G124&amp;"-"&amp;I$3&amp;"-"&amp;M$2,'Compr. Q. - Online Banking'!$C:$I,5,FALSE())), I124)),1,0)</f>
        <v>0</v>
      </c>
      <c r="N124" s="60">
        <f>IF(ISNUMBER(SEARCH(IF($D124="Tabular",VLOOKUP($G124&amp;"-"&amp;I$3&amp;"-"&amp;N$2,'Compr. Q. - Online Banking'!$C:$I,7,FALSE()),VLOOKUP($G124&amp;"-"&amp;I$3&amp;"-"&amp;N$2,'Compr. Q. - Online Banking'!$C:$I,5,FALSE())), I124)),1,0)</f>
        <v>0</v>
      </c>
      <c r="O124" s="60">
        <f t="shared" si="106"/>
        <v>2</v>
      </c>
      <c r="P124" s="60">
        <f t="shared" si="107"/>
        <v>2</v>
      </c>
      <c r="Q124" s="60">
        <f>IF($D124="Tabular",VLOOKUP($G124&amp;"-"&amp;I$3&amp;"-"&amp;"1",'Compr. Q. - Online Banking'!$C:$K,9,FALSE()),VLOOKUP($G124&amp;"-"&amp;I$3&amp;"-"&amp;"1",'Compr. Q. - Online Banking'!$C:$K,8,FALSE()))</f>
        <v>2</v>
      </c>
      <c r="R124" s="60">
        <f t="shared" si="108"/>
        <v>1</v>
      </c>
      <c r="S124" s="60">
        <f t="shared" si="109"/>
        <v>1</v>
      </c>
      <c r="T124" s="60">
        <f t="shared" si="110"/>
        <v>1</v>
      </c>
      <c r="U124" s="61" t="str">
        <f>VLOOKUP($B124&amp;"-"&amp;$F124,'dataset cleaned'!$A:$BK,$H$2-2+U$2*3,FALSE())</f>
        <v>Unauthorized access to customer account via fake app,Unauthorized access to customer account via web application,Unauthorized transaction via web application</v>
      </c>
      <c r="V124" s="60"/>
      <c r="W124" s="60">
        <f>IF(ISNUMBER(SEARCH(IF($D124="Tabular",VLOOKUP($G124&amp;"-"&amp;U$3&amp;"-"&amp;W$2,'Compr. Q. - Online Banking'!$C:$I,7,FALSE()),VLOOKUP($G124&amp;"-"&amp;U$3&amp;"-"&amp;W$2,'Compr. Q. - Online Banking'!$C:$I,5,FALSE())), U124)),1,0)</f>
        <v>1</v>
      </c>
      <c r="X124" s="60">
        <f>IF(ISNUMBER(SEARCH(IF($D124="Tabular",VLOOKUP($G124&amp;"-"&amp;U$3&amp;"-"&amp;X$2,'Compr. Q. - Online Banking'!$C:$I,7,FALSE()),VLOOKUP($G124&amp;"-"&amp;U$3&amp;"-"&amp;X$2,'Compr. Q. - Online Banking'!$C:$I,5,FALSE())), U124)),1,0)</f>
        <v>1</v>
      </c>
      <c r="Y124" s="60">
        <f>IF(ISNUMBER(SEARCH(IF($D124="Tabular",VLOOKUP($G124&amp;"-"&amp;U$3&amp;"-"&amp;Y$2,'Compr. Q. - Online Banking'!$C:$I,7,FALSE()),VLOOKUP($G124&amp;"-"&amp;U$3&amp;"-"&amp;Y$2,'Compr. Q. - Online Banking'!$C:$I,5,FALSE())), U124)),1,0)</f>
        <v>1</v>
      </c>
      <c r="Z124" s="60">
        <f>IF(ISNUMBER(SEARCH(IF($D124="Tabular",VLOOKUP($G124&amp;"-"&amp;U$3&amp;"-"&amp;Z$2,'Compr. Q. - Online Banking'!$C:$I,7,FALSE()),VLOOKUP($G124&amp;"-"&amp;U$3&amp;"-"&amp;Z$2,'Compr. Q. - Online Banking'!$C:$I,5,FALSE())), U124)),1,0)</f>
        <v>0</v>
      </c>
      <c r="AA124" s="60">
        <f t="shared" si="111"/>
        <v>3</v>
      </c>
      <c r="AB124" s="60">
        <f t="shared" si="112"/>
        <v>3</v>
      </c>
      <c r="AC124" s="60">
        <f>IF($D124="Tabular",VLOOKUP($G124&amp;"-"&amp;U$3&amp;"-"&amp;"1",'Compr. Q. - Online Banking'!$C:$K,9,FALSE()),VLOOKUP($G124&amp;"-"&amp;U$3&amp;"-"&amp;"1",'Compr. Q. - Online Banking'!$C:$K,8,FALSE()))</f>
        <v>3</v>
      </c>
      <c r="AD124" s="60">
        <f t="shared" si="113"/>
        <v>1</v>
      </c>
      <c r="AE124" s="60">
        <f t="shared" si="114"/>
        <v>1</v>
      </c>
      <c r="AF124" s="60">
        <f t="shared" si="115"/>
        <v>1</v>
      </c>
      <c r="AG124" s="61" t="str">
        <f>VLOOKUP($B124&amp;"-"&amp;$F124,'dataset cleaned'!$A:$BK,$H$2-2+AG$2*3,FALSE())</f>
        <v>Fake banking app offered on application store,Keylogger installed on computer,Sniffing of customer credentials,Spear-phishing attack on customers</v>
      </c>
      <c r="AH124" s="61"/>
      <c r="AI124" s="60">
        <f>IF(ISNUMBER(SEARCH(IF($D124="Tabular",VLOOKUP($G124&amp;"-"&amp;AG$3&amp;"-"&amp;AI$2,'Compr. Q. - Online Banking'!$C:$I,7,FALSE()),VLOOKUP($G124&amp;"-"&amp;AG$3&amp;"-"&amp;AI$2,'Compr. Q. - Online Banking'!$C:$I,5,FALSE())), AG124)),1,0)</f>
        <v>1</v>
      </c>
      <c r="AJ124" s="60">
        <f>IF(ISNUMBER(SEARCH(IF($D124="Tabular",VLOOKUP($G124&amp;"-"&amp;AG$3&amp;"-"&amp;AJ$2,'Compr. Q. - Online Banking'!$C:$I,7,FALSE()),VLOOKUP($G124&amp;"-"&amp;AG$3&amp;"-"&amp;AJ$2,'Compr. Q. - Online Banking'!$C:$I,5,FALSE())), AG124)),1,0)</f>
        <v>1</v>
      </c>
      <c r="AK124" s="60">
        <f>IF(ISNUMBER(SEARCH(IF($D124="Tabular",VLOOKUP($G124&amp;"-"&amp;AG$3&amp;"-"&amp;AK$2,'Compr. Q. - Online Banking'!$C:$I,7,FALSE()),VLOOKUP($G124&amp;"-"&amp;AG$3&amp;"-"&amp;AK$2,'Compr. Q. - Online Banking'!$C:$I,5,FALSE())), AG124)),1,0)</f>
        <v>1</v>
      </c>
      <c r="AL124" s="60">
        <f>IF(ISNUMBER(SEARCH(IF($D124="Tabular",VLOOKUP($G124&amp;"-"&amp;AG$3&amp;"-"&amp;AL$2,'Compr. Q. - Online Banking'!$C:$I,7,FALSE()),VLOOKUP($G124&amp;"-"&amp;AG$3&amp;"-"&amp;AL$2,'Compr. Q. - Online Banking'!$C:$I,5,FALSE())), AG124)),1,0)</f>
        <v>1</v>
      </c>
      <c r="AM124" s="60">
        <f t="shared" si="116"/>
        <v>4</v>
      </c>
      <c r="AN124" s="60">
        <f t="shared" si="117"/>
        <v>4</v>
      </c>
      <c r="AO124" s="60">
        <f>IF($D124="Tabular",VLOOKUP($G124&amp;"-"&amp;AG$3&amp;"-"&amp;"1",'Compr. Q. - Online Banking'!$C:$K,9,FALSE()),VLOOKUP($G124&amp;"-"&amp;AG$3&amp;"-"&amp;"1",'Compr. Q. - Online Banking'!$C:$K,8,FALSE()))</f>
        <v>4</v>
      </c>
      <c r="AP124" s="60">
        <f t="shared" si="118"/>
        <v>1</v>
      </c>
      <c r="AQ124" s="60">
        <f t="shared" si="119"/>
        <v>1</v>
      </c>
      <c r="AR124" s="60">
        <f t="shared" si="120"/>
        <v>1</v>
      </c>
      <c r="AS124" s="61" t="str">
        <f>VLOOKUP($B124&amp;"-"&amp;$F124,'dataset cleaned'!$A:$BK,$H$2-2+AS$2*3,FALSE())</f>
        <v>Cyber criminal,Hacker</v>
      </c>
      <c r="AT124" s="60"/>
      <c r="AU124" s="60">
        <f>IF(ISNUMBER(SEARCH(IF($D124="Tabular",VLOOKUP($G124&amp;"-"&amp;AS$3&amp;"-"&amp;AU$2,'Compr. Q. - Online Banking'!$C:$I,7,FALSE()),VLOOKUP($G124&amp;"-"&amp;AS$3&amp;"-"&amp;AU$2,'Compr. Q. - Online Banking'!$C:$I,5,FALSE())), AS124)),1,0)</f>
        <v>1</v>
      </c>
      <c r="AV124" s="60">
        <f>IF(ISNUMBER(SEARCH(IF($D124="Tabular",VLOOKUP($G124&amp;"-"&amp;AS$3&amp;"-"&amp;AV$2,'Compr. Q. - Online Banking'!$C:$I,7,FALSE()),VLOOKUP($G124&amp;"-"&amp;AS$3&amp;"-"&amp;AV$2,'Compr. Q. - Online Banking'!$C:$I,5,FALSE())), AS124)),1,0)</f>
        <v>1</v>
      </c>
      <c r="AW124" s="60">
        <f>IF(ISNUMBER(SEARCH(IF($D124="Tabular",VLOOKUP($G124&amp;"-"&amp;AS$3&amp;"-"&amp;AW$2,'Compr. Q. - Online Banking'!$C:$I,7,FALSE()),VLOOKUP($G124&amp;"-"&amp;AS$3&amp;"-"&amp;AW$2,'Compr. Q. - Online Banking'!$C:$I,5,FALSE())), AS124)),1,0)</f>
        <v>0</v>
      </c>
      <c r="AX124" s="60">
        <f>IF(ISNUMBER(SEARCH(IF($D124="Tabular",VLOOKUP($G124&amp;"-"&amp;AS$3&amp;"-"&amp;AX$2,'Compr. Q. - Online Banking'!$C:$I,7,FALSE()),VLOOKUP($G124&amp;"-"&amp;AS$3&amp;"-"&amp;AX$2,'Compr. Q. - Online Banking'!$C:$I,5,FALSE())), AS124)),1,0)</f>
        <v>0</v>
      </c>
      <c r="AY124" s="60">
        <f t="shared" si="121"/>
        <v>2</v>
      </c>
      <c r="AZ124" s="60">
        <f t="shared" si="122"/>
        <v>2</v>
      </c>
      <c r="BA124" s="60">
        <f>IF($D124="Tabular",VLOOKUP($G124&amp;"-"&amp;AS$3&amp;"-"&amp;"1",'Compr. Q. - Online Banking'!$C:$K,9,FALSE()),VLOOKUP($G124&amp;"-"&amp;AS$3&amp;"-"&amp;"1",'Compr. Q. - Online Banking'!$C:$K,8,FALSE()))</f>
        <v>2</v>
      </c>
      <c r="BB124" s="60">
        <f t="shared" si="123"/>
        <v>1</v>
      </c>
      <c r="BC124" s="60">
        <f t="shared" si="124"/>
        <v>1</v>
      </c>
      <c r="BD124" s="60">
        <f t="shared" si="125"/>
        <v>1</v>
      </c>
      <c r="BE124" s="60" t="str">
        <f>VLOOKUP($B124&amp;"-"&amp;$F124,'dataset cleaned'!$A:$BK,$H$2-2+BE$2*3,FALSE())</f>
        <v>Likely</v>
      </c>
      <c r="BF124" s="60"/>
      <c r="BG124" s="60">
        <f>IF(ISNUMBER(SEARCH(IF($D124="Tabular",VLOOKUP($G124&amp;"-"&amp;BE$3&amp;"-"&amp;BG$2,'Compr. Q. - Online Banking'!$C:$I,7,FALSE()),VLOOKUP($G124&amp;"-"&amp;BE$3&amp;"-"&amp;BG$2,'Compr. Q. - Online Banking'!$C:$I,5,FALSE())), BE124)),1,0)</f>
        <v>1</v>
      </c>
      <c r="BH124" s="60">
        <f>IF(ISNUMBER(SEARCH(IF($D124="Tabular",VLOOKUP($G124&amp;"-"&amp;BE$3&amp;"-"&amp;BH$2,'Compr. Q. - Online Banking'!$C:$I,7,FALSE()),VLOOKUP($G124&amp;"-"&amp;BE$3&amp;"-"&amp;BH$2,'Compr. Q. - Online Banking'!$C:$I,5,FALSE())), BE124)),1,0)</f>
        <v>0</v>
      </c>
      <c r="BI124" s="60">
        <f>IF(ISNUMBER(SEARCH(IF($D124="Tabular",VLOOKUP($G124&amp;"-"&amp;BE$3&amp;"-"&amp;BI$2,'Compr. Q. - Online Banking'!$C:$I,7,FALSE()),VLOOKUP($G124&amp;"-"&amp;BE$3&amp;"-"&amp;BI$2,'Compr. Q. - Online Banking'!$C:$I,5,FALSE())), BE124)),1,0)</f>
        <v>0</v>
      </c>
      <c r="BJ124" s="60">
        <f>IF(ISNUMBER(SEARCH(IF($D124="Tabular",VLOOKUP($G124&amp;"-"&amp;BE$3&amp;"-"&amp;BJ$2,'Compr. Q. - Online Banking'!$C:$I,7,FALSE()),VLOOKUP($G124&amp;"-"&amp;BE$3&amp;"-"&amp;BJ$2,'Compr. Q. - Online Banking'!$C:$I,5,FALSE())), BE124)),1,0)</f>
        <v>0</v>
      </c>
      <c r="BK124" s="60">
        <f t="shared" si="126"/>
        <v>1</v>
      </c>
      <c r="BL124" s="60">
        <f t="shared" si="127"/>
        <v>1</v>
      </c>
      <c r="BM124" s="60">
        <f>IF($D124="Tabular",VLOOKUP($G124&amp;"-"&amp;BE$3&amp;"-"&amp;"1",'Compr. Q. - Online Banking'!$C:$K,9,FALSE()),VLOOKUP($G124&amp;"-"&amp;BE$3&amp;"-"&amp;"1",'Compr. Q. - Online Banking'!$C:$K,8,FALSE()))</f>
        <v>1</v>
      </c>
      <c r="BN124" s="60">
        <f t="shared" si="128"/>
        <v>1</v>
      </c>
      <c r="BO124" s="60">
        <f t="shared" si="129"/>
        <v>1</v>
      </c>
      <c r="BP124" s="60">
        <f t="shared" si="130"/>
        <v>1</v>
      </c>
      <c r="BQ124" s="61" t="str">
        <f>VLOOKUP($B124&amp;"-"&amp;$F124,'dataset cleaned'!$A:$BK,$H$2-2+BQ$2*3,FALSE())</f>
        <v>Insufficient resilience,Poor security awareness,Use of web application,Weak malware protection</v>
      </c>
      <c r="BR124" s="60"/>
      <c r="BS124" s="60">
        <f>IF(ISNUMBER(SEARCH(IF($D124="Tabular",VLOOKUP($G124&amp;"-"&amp;BQ$3&amp;"-"&amp;BS$2,'Compr. Q. - Online Banking'!$C:$I,7,FALSE()),VLOOKUP($G124&amp;"-"&amp;BQ$3&amp;"-"&amp;BS$2,'Compr. Q. - Online Banking'!$C:$I,5,FALSE())), BQ124)),1,0)</f>
        <v>1</v>
      </c>
      <c r="BT124" s="60">
        <f>IF(ISNUMBER(SEARCH(IF($D124="Tabular",VLOOKUP($G124&amp;"-"&amp;BQ$3&amp;"-"&amp;BT$2,'Compr. Q. - Online Banking'!$C:$I,7,FALSE()),VLOOKUP($G124&amp;"-"&amp;BQ$3&amp;"-"&amp;BT$2,'Compr. Q. - Online Banking'!$C:$I,5,FALSE())), BQ124)),1,0)</f>
        <v>1</v>
      </c>
      <c r="BU124" s="60">
        <f>IF(ISNUMBER(SEARCH(IF($D124="Tabular",VLOOKUP($G124&amp;"-"&amp;BQ$3&amp;"-"&amp;BU$2,'Compr. Q. - Online Banking'!$C:$I,7,FALSE()),VLOOKUP($G124&amp;"-"&amp;BQ$3&amp;"-"&amp;BU$2,'Compr. Q. - Online Banking'!$C:$I,5,FALSE())), BQ124)),1,0)</f>
        <v>1</v>
      </c>
      <c r="BV124" s="60">
        <f>IF(ISNUMBER(SEARCH(IF($D124="Tabular",VLOOKUP($G124&amp;"-"&amp;BQ$3&amp;"-"&amp;BV$2,'Compr. Q. - Online Banking'!$C:$I,7,FALSE()),VLOOKUP($G124&amp;"-"&amp;BQ$3&amp;"-"&amp;BV$2,'Compr. Q. - Online Banking'!$C:$I,5,FALSE())), BQ124)),1,0)</f>
        <v>1</v>
      </c>
      <c r="BW124" s="60">
        <f t="shared" si="131"/>
        <v>4</v>
      </c>
      <c r="BX124" s="60">
        <f t="shared" si="132"/>
        <v>4</v>
      </c>
      <c r="BY124" s="60">
        <f>IF($D124="Tabular",VLOOKUP($G124&amp;"-"&amp;BQ$3&amp;"-"&amp;"1",'Compr. Q. - Online Banking'!$C:$K,9,FALSE()),VLOOKUP($G124&amp;"-"&amp;BQ$3&amp;"-"&amp;"1",'Compr. Q. - Online Banking'!$C:$K,8,FALSE()))</f>
        <v>4</v>
      </c>
      <c r="BZ124" s="60">
        <f t="shared" si="133"/>
        <v>1</v>
      </c>
      <c r="CA124" s="60">
        <f t="shared" si="134"/>
        <v>1</v>
      </c>
      <c r="CB124" s="60">
        <f t="shared" si="135"/>
        <v>1</v>
      </c>
    </row>
    <row r="125" spans="1:80" ht="51" x14ac:dyDescent="0.2">
      <c r="A125" s="60" t="str">
        <f t="shared" si="102"/>
        <v>R_3npl28Fh25tu11I-P1</v>
      </c>
      <c r="B125" s="60" t="s">
        <v>723</v>
      </c>
      <c r="C125" s="60" t="str">
        <f>VLOOKUP($B125,'raw data'!$A:$JI,268,FALSE())</f>
        <v>UML-G2</v>
      </c>
      <c r="D125" s="60" t="str">
        <f t="shared" si="103"/>
        <v>UML</v>
      </c>
      <c r="E125" s="60" t="str">
        <f t="shared" si="104"/>
        <v>G2</v>
      </c>
      <c r="F125" s="60" t="s">
        <v>534</v>
      </c>
      <c r="G125" s="60" t="str">
        <f t="shared" si="105"/>
        <v>G2</v>
      </c>
      <c r="H125" s="62">
        <f>VLOOKUP($B125&amp;"-"&amp;$F125,'dataset cleaned'!$A:$BK,H$2,FALSE())/60</f>
        <v>12.762499999999999</v>
      </c>
      <c r="I125" s="61" t="str">
        <f>VLOOKUP($B125&amp;"-"&amp;$F125,'dataset cleaned'!$A:$BK,$H$2-2+I$2*3,FALSE())</f>
        <v>Lack of mechanisms for authentication of app,Weak malware protection</v>
      </c>
      <c r="J125" s="60"/>
      <c r="K125" s="60">
        <f>IF(ISNUMBER(SEARCH(IF($D125="Tabular",VLOOKUP($G125&amp;"-"&amp;I$3&amp;"-"&amp;K$2,'Compr. Q. - Online Banking'!$C:$I,7,FALSE()),VLOOKUP($G125&amp;"-"&amp;I$3&amp;"-"&amp;K$2,'Compr. Q. - Online Banking'!$C:$I,5,FALSE())), I125)),1,0)</f>
        <v>1</v>
      </c>
      <c r="L125" s="60">
        <f>IF(ISNUMBER(SEARCH(IF($D125="Tabular",VLOOKUP($G125&amp;"-"&amp;I$3&amp;"-"&amp;L$2,'Compr. Q. - Online Banking'!$C:$I,7,FALSE()),VLOOKUP($G125&amp;"-"&amp;I$3&amp;"-"&amp;L$2,'Compr. Q. - Online Banking'!$C:$I,5,FALSE())), I125)),1,0)</f>
        <v>1</v>
      </c>
      <c r="M125" s="60">
        <f>IF(ISNUMBER(SEARCH(IF($D125="Tabular",VLOOKUP($G125&amp;"-"&amp;I$3&amp;"-"&amp;M$2,'Compr. Q. - Online Banking'!$C:$I,7,FALSE()),VLOOKUP($G125&amp;"-"&amp;I$3&amp;"-"&amp;M$2,'Compr. Q. - Online Banking'!$C:$I,5,FALSE())), I125)),1,0)</f>
        <v>0</v>
      </c>
      <c r="N125" s="60">
        <f>IF(ISNUMBER(SEARCH(IF($D125="Tabular",VLOOKUP($G125&amp;"-"&amp;I$3&amp;"-"&amp;N$2,'Compr. Q. - Online Banking'!$C:$I,7,FALSE()),VLOOKUP($G125&amp;"-"&amp;I$3&amp;"-"&amp;N$2,'Compr. Q. - Online Banking'!$C:$I,5,FALSE())), I125)),1,0)</f>
        <v>0</v>
      </c>
      <c r="O125" s="60">
        <f t="shared" si="106"/>
        <v>2</v>
      </c>
      <c r="P125" s="60">
        <f t="shared" si="107"/>
        <v>2</v>
      </c>
      <c r="Q125" s="60">
        <f>IF($D125="Tabular",VLOOKUP($G125&amp;"-"&amp;I$3&amp;"-"&amp;"1",'Compr. Q. - Online Banking'!$C:$K,9,FALSE()),VLOOKUP($G125&amp;"-"&amp;I$3&amp;"-"&amp;"1",'Compr. Q. - Online Banking'!$C:$K,8,FALSE()))</f>
        <v>2</v>
      </c>
      <c r="R125" s="60">
        <f t="shared" si="108"/>
        <v>1</v>
      </c>
      <c r="S125" s="60">
        <f t="shared" si="109"/>
        <v>1</v>
      </c>
      <c r="T125" s="60">
        <f t="shared" si="110"/>
        <v>1</v>
      </c>
      <c r="U125" s="61" t="str">
        <f>VLOOKUP($B125&amp;"-"&amp;$F125,'dataset cleaned'!$A:$BK,$H$2-2+U$2*3,FALSE())</f>
        <v>Unauthorized access to customer account via fake app,Unauthorized access to customer account via web application</v>
      </c>
      <c r="V125" s="60" t="s">
        <v>1149</v>
      </c>
      <c r="W125" s="60">
        <f>IF(ISNUMBER(SEARCH(IF($D125="Tabular",VLOOKUP($G125&amp;"-"&amp;U$3&amp;"-"&amp;W$2,'Compr. Q. - Online Banking'!$C:$I,7,FALSE()),VLOOKUP($G125&amp;"-"&amp;U$3&amp;"-"&amp;W$2,'Compr. Q. - Online Banking'!$C:$I,5,FALSE())), U125)),1,0)</f>
        <v>0</v>
      </c>
      <c r="X125" s="60">
        <f>IF(ISNUMBER(SEARCH(IF($D125="Tabular",VLOOKUP($G125&amp;"-"&amp;U$3&amp;"-"&amp;X$2,'Compr. Q. - Online Banking'!$C:$I,7,FALSE()),VLOOKUP($G125&amp;"-"&amp;U$3&amp;"-"&amp;X$2,'Compr. Q. - Online Banking'!$C:$I,5,FALSE())), U125)),1,0)</f>
        <v>1</v>
      </c>
      <c r="Y125" s="60">
        <f>IF(ISNUMBER(SEARCH(IF($D125="Tabular",VLOOKUP($G125&amp;"-"&amp;U$3&amp;"-"&amp;Y$2,'Compr. Q. - Online Banking'!$C:$I,7,FALSE()),VLOOKUP($G125&amp;"-"&amp;U$3&amp;"-"&amp;Y$2,'Compr. Q. - Online Banking'!$C:$I,5,FALSE())), U125)),1,0)</f>
        <v>1</v>
      </c>
      <c r="Z125" s="60">
        <f>IF(ISNUMBER(SEARCH(IF($D125="Tabular",VLOOKUP($G125&amp;"-"&amp;U$3&amp;"-"&amp;Z$2,'Compr. Q. - Online Banking'!$C:$I,7,FALSE()),VLOOKUP($G125&amp;"-"&amp;U$3&amp;"-"&amp;Z$2,'Compr. Q. - Online Banking'!$C:$I,5,FALSE())), U125)),1,0)</f>
        <v>0</v>
      </c>
      <c r="AA125" s="60">
        <f t="shared" si="111"/>
        <v>2</v>
      </c>
      <c r="AB125" s="60">
        <f t="shared" si="112"/>
        <v>2</v>
      </c>
      <c r="AC125" s="60">
        <f>IF($D125="Tabular",VLOOKUP($G125&amp;"-"&amp;U$3&amp;"-"&amp;"1",'Compr. Q. - Online Banking'!$C:$K,9,FALSE()),VLOOKUP($G125&amp;"-"&amp;U$3&amp;"-"&amp;"1",'Compr. Q. - Online Banking'!$C:$K,8,FALSE()))</f>
        <v>3</v>
      </c>
      <c r="AD125" s="60">
        <f t="shared" si="113"/>
        <v>1</v>
      </c>
      <c r="AE125" s="60">
        <f t="shared" si="114"/>
        <v>0.66666666666666663</v>
      </c>
      <c r="AF125" s="60">
        <f t="shared" si="115"/>
        <v>0.8</v>
      </c>
      <c r="AG125" s="61" t="str">
        <f>VLOOKUP($B125&amp;"-"&amp;$F125,'dataset cleaned'!$A:$BK,$H$2-2+AG$2*3,FALSE())</f>
        <v>Fake banking app offered on application store,Keylogger installed on computer,Sniffing of customer credentials,Spear-phishing attack on customers</v>
      </c>
      <c r="AH125" s="61"/>
      <c r="AI125" s="60">
        <f>IF(ISNUMBER(SEARCH(IF($D125="Tabular",VLOOKUP($G125&amp;"-"&amp;AG$3&amp;"-"&amp;AI$2,'Compr. Q. - Online Banking'!$C:$I,7,FALSE()),VLOOKUP($G125&amp;"-"&amp;AG$3&amp;"-"&amp;AI$2,'Compr. Q. - Online Banking'!$C:$I,5,FALSE())), AG125)),1,0)</f>
        <v>1</v>
      </c>
      <c r="AJ125" s="60">
        <f>IF(ISNUMBER(SEARCH(IF($D125="Tabular",VLOOKUP($G125&amp;"-"&amp;AG$3&amp;"-"&amp;AJ$2,'Compr. Q. - Online Banking'!$C:$I,7,FALSE()),VLOOKUP($G125&amp;"-"&amp;AG$3&amp;"-"&amp;AJ$2,'Compr. Q. - Online Banking'!$C:$I,5,FALSE())), AG125)),1,0)</f>
        <v>1</v>
      </c>
      <c r="AK125" s="60">
        <f>IF(ISNUMBER(SEARCH(IF($D125="Tabular",VLOOKUP($G125&amp;"-"&amp;AG$3&amp;"-"&amp;AK$2,'Compr. Q. - Online Banking'!$C:$I,7,FALSE()),VLOOKUP($G125&amp;"-"&amp;AG$3&amp;"-"&amp;AK$2,'Compr. Q. - Online Banking'!$C:$I,5,FALSE())), AG125)),1,0)</f>
        <v>1</v>
      </c>
      <c r="AL125" s="60">
        <f>IF(ISNUMBER(SEARCH(IF($D125="Tabular",VLOOKUP($G125&amp;"-"&amp;AG$3&amp;"-"&amp;AL$2,'Compr. Q. - Online Banking'!$C:$I,7,FALSE()),VLOOKUP($G125&amp;"-"&amp;AG$3&amp;"-"&amp;AL$2,'Compr. Q. - Online Banking'!$C:$I,5,FALSE())), AG125)),1,0)</f>
        <v>1</v>
      </c>
      <c r="AM125" s="60">
        <f t="shared" si="116"/>
        <v>4</v>
      </c>
      <c r="AN125" s="60">
        <f t="shared" si="117"/>
        <v>4</v>
      </c>
      <c r="AO125" s="60">
        <f>IF($D125="Tabular",VLOOKUP($G125&amp;"-"&amp;AG$3&amp;"-"&amp;"1",'Compr. Q. - Online Banking'!$C:$K,9,FALSE()),VLOOKUP($G125&amp;"-"&amp;AG$3&amp;"-"&amp;"1",'Compr. Q. - Online Banking'!$C:$K,8,FALSE()))</f>
        <v>4</v>
      </c>
      <c r="AP125" s="60">
        <f t="shared" si="118"/>
        <v>1</v>
      </c>
      <c r="AQ125" s="60">
        <f t="shared" si="119"/>
        <v>1</v>
      </c>
      <c r="AR125" s="60">
        <f t="shared" si="120"/>
        <v>1</v>
      </c>
      <c r="AS125" s="61" t="str">
        <f>VLOOKUP($B125&amp;"-"&amp;$F125,'dataset cleaned'!$A:$BK,$H$2-2+AS$2*3,FALSE())</f>
        <v>Cyber criminal,Hacker</v>
      </c>
      <c r="AT125" s="60"/>
      <c r="AU125" s="60">
        <f>IF(ISNUMBER(SEARCH(IF($D125="Tabular",VLOOKUP($G125&amp;"-"&amp;AS$3&amp;"-"&amp;AU$2,'Compr. Q. - Online Banking'!$C:$I,7,FALSE()),VLOOKUP($G125&amp;"-"&amp;AS$3&amp;"-"&amp;AU$2,'Compr. Q. - Online Banking'!$C:$I,5,FALSE())), AS125)),1,0)</f>
        <v>1</v>
      </c>
      <c r="AV125" s="60">
        <f>IF(ISNUMBER(SEARCH(IF($D125="Tabular",VLOOKUP($G125&amp;"-"&amp;AS$3&amp;"-"&amp;AV$2,'Compr. Q. - Online Banking'!$C:$I,7,FALSE()),VLOOKUP($G125&amp;"-"&amp;AS$3&amp;"-"&amp;AV$2,'Compr. Q. - Online Banking'!$C:$I,5,FALSE())), AS125)),1,0)</f>
        <v>1</v>
      </c>
      <c r="AW125" s="60">
        <f>IF(ISNUMBER(SEARCH(IF($D125="Tabular",VLOOKUP($G125&amp;"-"&amp;AS$3&amp;"-"&amp;AW$2,'Compr. Q. - Online Banking'!$C:$I,7,FALSE()),VLOOKUP($G125&amp;"-"&amp;AS$3&amp;"-"&amp;AW$2,'Compr. Q. - Online Banking'!$C:$I,5,FALSE())), AS125)),1,0)</f>
        <v>0</v>
      </c>
      <c r="AX125" s="60">
        <f>IF(ISNUMBER(SEARCH(IF($D125="Tabular",VLOOKUP($G125&amp;"-"&amp;AS$3&amp;"-"&amp;AX$2,'Compr. Q. - Online Banking'!$C:$I,7,FALSE()),VLOOKUP($G125&amp;"-"&amp;AS$3&amp;"-"&amp;AX$2,'Compr. Q. - Online Banking'!$C:$I,5,FALSE())), AS125)),1,0)</f>
        <v>0</v>
      </c>
      <c r="AY125" s="60">
        <f t="shared" si="121"/>
        <v>2</v>
      </c>
      <c r="AZ125" s="60">
        <f t="shared" si="122"/>
        <v>2</v>
      </c>
      <c r="BA125" s="60">
        <f>IF($D125="Tabular",VLOOKUP($G125&amp;"-"&amp;AS$3&amp;"-"&amp;"1",'Compr. Q. - Online Banking'!$C:$K,9,FALSE()),VLOOKUP($G125&amp;"-"&amp;AS$3&amp;"-"&amp;"1",'Compr. Q. - Online Banking'!$C:$K,8,FALSE()))</f>
        <v>2</v>
      </c>
      <c r="BB125" s="60">
        <f t="shared" si="123"/>
        <v>1</v>
      </c>
      <c r="BC125" s="60">
        <f t="shared" si="124"/>
        <v>1</v>
      </c>
      <c r="BD125" s="60">
        <f t="shared" si="125"/>
        <v>1</v>
      </c>
      <c r="BE125" s="60" t="str">
        <f>VLOOKUP($B125&amp;"-"&amp;$F125,'dataset cleaned'!$A:$BK,$H$2-2+BE$2*3,FALSE())</f>
        <v>Likely</v>
      </c>
      <c r="BF125" s="60"/>
      <c r="BG125" s="60">
        <f>IF(ISNUMBER(SEARCH(IF($D125="Tabular",VLOOKUP($G125&amp;"-"&amp;BE$3&amp;"-"&amp;BG$2,'Compr. Q. - Online Banking'!$C:$I,7,FALSE()),VLOOKUP($G125&amp;"-"&amp;BE$3&amp;"-"&amp;BG$2,'Compr. Q. - Online Banking'!$C:$I,5,FALSE())), BE125)),1,0)</f>
        <v>1</v>
      </c>
      <c r="BH125" s="60">
        <f>IF(ISNUMBER(SEARCH(IF($D125="Tabular",VLOOKUP($G125&amp;"-"&amp;BE$3&amp;"-"&amp;BH$2,'Compr. Q. - Online Banking'!$C:$I,7,FALSE()),VLOOKUP($G125&amp;"-"&amp;BE$3&amp;"-"&amp;BH$2,'Compr. Q. - Online Banking'!$C:$I,5,FALSE())), BE125)),1,0)</f>
        <v>0</v>
      </c>
      <c r="BI125" s="60">
        <f>IF(ISNUMBER(SEARCH(IF($D125="Tabular",VLOOKUP($G125&amp;"-"&amp;BE$3&amp;"-"&amp;BI$2,'Compr. Q. - Online Banking'!$C:$I,7,FALSE()),VLOOKUP($G125&amp;"-"&amp;BE$3&amp;"-"&amp;BI$2,'Compr. Q. - Online Banking'!$C:$I,5,FALSE())), BE125)),1,0)</f>
        <v>0</v>
      </c>
      <c r="BJ125" s="60">
        <f>IF(ISNUMBER(SEARCH(IF($D125="Tabular",VLOOKUP($G125&amp;"-"&amp;BE$3&amp;"-"&amp;BJ$2,'Compr. Q. - Online Banking'!$C:$I,7,FALSE()),VLOOKUP($G125&amp;"-"&amp;BE$3&amp;"-"&amp;BJ$2,'Compr. Q. - Online Banking'!$C:$I,5,FALSE())), BE125)),1,0)</f>
        <v>0</v>
      </c>
      <c r="BK125" s="60">
        <f t="shared" si="126"/>
        <v>1</v>
      </c>
      <c r="BL125" s="60">
        <f t="shared" si="127"/>
        <v>1</v>
      </c>
      <c r="BM125" s="60">
        <f>IF($D125="Tabular",VLOOKUP($G125&amp;"-"&amp;BE$3&amp;"-"&amp;"1",'Compr. Q. - Online Banking'!$C:$K,9,FALSE()),VLOOKUP($G125&amp;"-"&amp;BE$3&amp;"-"&amp;"1",'Compr. Q. - Online Banking'!$C:$K,8,FALSE()))</f>
        <v>1</v>
      </c>
      <c r="BN125" s="60">
        <f t="shared" si="128"/>
        <v>1</v>
      </c>
      <c r="BO125" s="60">
        <f t="shared" si="129"/>
        <v>1</v>
      </c>
      <c r="BP125" s="60">
        <f t="shared" si="130"/>
        <v>1</v>
      </c>
      <c r="BQ125" s="61" t="str">
        <f>VLOOKUP($B125&amp;"-"&amp;$F125,'dataset cleaned'!$A:$BK,$H$2-2+BQ$2*3,FALSE())</f>
        <v>Insufficient resilience,Poor security awareness,Use of web application,Weak malware protection</v>
      </c>
      <c r="BR125" s="60"/>
      <c r="BS125" s="60">
        <f>IF(ISNUMBER(SEARCH(IF($D125="Tabular",VLOOKUP($G125&amp;"-"&amp;BQ$3&amp;"-"&amp;BS$2,'Compr. Q. - Online Banking'!$C:$I,7,FALSE()),VLOOKUP($G125&amp;"-"&amp;BQ$3&amp;"-"&amp;BS$2,'Compr. Q. - Online Banking'!$C:$I,5,FALSE())), BQ125)),1,0)</f>
        <v>1</v>
      </c>
      <c r="BT125" s="60">
        <f>IF(ISNUMBER(SEARCH(IF($D125="Tabular",VLOOKUP($G125&amp;"-"&amp;BQ$3&amp;"-"&amp;BT$2,'Compr. Q. - Online Banking'!$C:$I,7,FALSE()),VLOOKUP($G125&amp;"-"&amp;BQ$3&amp;"-"&amp;BT$2,'Compr. Q. - Online Banking'!$C:$I,5,FALSE())), BQ125)),1,0)</f>
        <v>1</v>
      </c>
      <c r="BU125" s="60">
        <f>IF(ISNUMBER(SEARCH(IF($D125="Tabular",VLOOKUP($G125&amp;"-"&amp;BQ$3&amp;"-"&amp;BU$2,'Compr. Q. - Online Banking'!$C:$I,7,FALSE()),VLOOKUP($G125&amp;"-"&amp;BQ$3&amp;"-"&amp;BU$2,'Compr. Q. - Online Banking'!$C:$I,5,FALSE())), BQ125)),1,0)</f>
        <v>1</v>
      </c>
      <c r="BV125" s="60">
        <f>IF(ISNUMBER(SEARCH(IF($D125="Tabular",VLOOKUP($G125&amp;"-"&amp;BQ$3&amp;"-"&amp;BV$2,'Compr. Q. - Online Banking'!$C:$I,7,FALSE()),VLOOKUP($G125&amp;"-"&amp;BQ$3&amp;"-"&amp;BV$2,'Compr. Q. - Online Banking'!$C:$I,5,FALSE())), BQ125)),1,0)</f>
        <v>1</v>
      </c>
      <c r="BW125" s="60">
        <f t="shared" si="131"/>
        <v>4</v>
      </c>
      <c r="BX125" s="60">
        <f t="shared" si="132"/>
        <v>4</v>
      </c>
      <c r="BY125" s="60">
        <f>IF($D125="Tabular",VLOOKUP($G125&amp;"-"&amp;BQ$3&amp;"-"&amp;"1",'Compr. Q. - Online Banking'!$C:$K,9,FALSE()),VLOOKUP($G125&amp;"-"&amp;BQ$3&amp;"-"&amp;"1",'Compr. Q. - Online Banking'!$C:$K,8,FALSE()))</f>
        <v>4</v>
      </c>
      <c r="BZ125" s="60">
        <f t="shared" si="133"/>
        <v>1</v>
      </c>
      <c r="CA125" s="60">
        <f t="shared" si="134"/>
        <v>1</v>
      </c>
      <c r="CB125" s="60">
        <f t="shared" si="135"/>
        <v>1</v>
      </c>
    </row>
    <row r="126" spans="1:80" ht="51" x14ac:dyDescent="0.2">
      <c r="A126" s="60" t="str">
        <f t="shared" si="102"/>
        <v>R_3OoTaUJCQFnMsFK-P1</v>
      </c>
      <c r="B126" s="60" t="s">
        <v>1005</v>
      </c>
      <c r="C126" s="60" t="str">
        <f>VLOOKUP($B126,'raw data'!$A:$JI,268,FALSE())</f>
        <v>Tabular-G1</v>
      </c>
      <c r="D126" s="60" t="str">
        <f t="shared" si="103"/>
        <v>Tabular</v>
      </c>
      <c r="E126" s="60" t="str">
        <f t="shared" si="104"/>
        <v>G1</v>
      </c>
      <c r="F126" s="60" t="s">
        <v>534</v>
      </c>
      <c r="G126" s="60" t="str">
        <f t="shared" si="105"/>
        <v>G1</v>
      </c>
      <c r="H126" s="62">
        <f>VLOOKUP($B126&amp;"-"&amp;$F126,'dataset cleaned'!$A:$BK,H$2,FALSE())/60</f>
        <v>13.54645</v>
      </c>
      <c r="I126" s="61" t="str">
        <f>VLOOKUP($B126&amp;"-"&amp;$F126,'dataset cleaned'!$A:$BK,$H$2-2+I$2*3,FALSE())</f>
        <v>Minor</v>
      </c>
      <c r="J126" s="60"/>
      <c r="K126" s="60">
        <f>IF(ISNUMBER(SEARCH(IF($D126="Tabular",VLOOKUP($G126&amp;"-"&amp;I$3&amp;"-"&amp;K$2,'Compr. Q. - Online Banking'!$C:$I,7,FALSE()),VLOOKUP($G126&amp;"-"&amp;I$3&amp;"-"&amp;K$2,'Compr. Q. - Online Banking'!$C:$I,5,FALSE())), I126)),1,0)</f>
        <v>1</v>
      </c>
      <c r="L126" s="60">
        <f>IF(ISNUMBER(SEARCH(IF($D126="Tabular",VLOOKUP($G126&amp;"-"&amp;I$3&amp;"-"&amp;L$2,'Compr. Q. - Online Banking'!$C:$I,7,FALSE()),VLOOKUP($G126&amp;"-"&amp;I$3&amp;"-"&amp;L$2,'Compr. Q. - Online Banking'!$C:$I,5,FALSE())), I126)),1,0)</f>
        <v>0</v>
      </c>
      <c r="M126" s="60">
        <f>IF(ISNUMBER(SEARCH(IF($D126="Tabular",VLOOKUP($G126&amp;"-"&amp;I$3&amp;"-"&amp;M$2,'Compr. Q. - Online Banking'!$C:$I,7,FALSE()),VLOOKUP($G126&amp;"-"&amp;I$3&amp;"-"&amp;M$2,'Compr. Q. - Online Banking'!$C:$I,5,FALSE())), I126)),1,0)</f>
        <v>0</v>
      </c>
      <c r="N126" s="60">
        <f>IF(ISNUMBER(SEARCH(IF($D126="Tabular",VLOOKUP($G126&amp;"-"&amp;I$3&amp;"-"&amp;N$2,'Compr. Q. - Online Banking'!$C:$I,7,FALSE()),VLOOKUP($G126&amp;"-"&amp;I$3&amp;"-"&amp;N$2,'Compr. Q. - Online Banking'!$C:$I,5,FALSE())), I126)),1,0)</f>
        <v>0</v>
      </c>
      <c r="O126" s="60">
        <f t="shared" si="106"/>
        <v>1</v>
      </c>
      <c r="P126" s="60">
        <f t="shared" si="107"/>
        <v>1</v>
      </c>
      <c r="Q126" s="60">
        <f>IF($D126="Tabular",VLOOKUP($G126&amp;"-"&amp;I$3&amp;"-"&amp;"1",'Compr. Q. - Online Banking'!$C:$K,9,FALSE()),VLOOKUP($G126&amp;"-"&amp;I$3&amp;"-"&amp;"1",'Compr. Q. - Online Banking'!$C:$K,8,FALSE()))</f>
        <v>1</v>
      </c>
      <c r="R126" s="60">
        <f t="shared" si="108"/>
        <v>1</v>
      </c>
      <c r="S126" s="60">
        <f t="shared" si="109"/>
        <v>1</v>
      </c>
      <c r="T126" s="60">
        <f t="shared" si="110"/>
        <v>1</v>
      </c>
      <c r="U126" s="61" t="str">
        <f>VLOOKUP($B126&amp;"-"&amp;$F126,'dataset cleaned'!$A:$BK,$H$2-2+U$2*3,FALSE())</f>
        <v>Customer's browser infected by Trojan and this leads to alteration of transaction data,Denial-of-service attack,Smartphone infected by malware and this leads to alteration of transaction data</v>
      </c>
      <c r="V126" s="60" t="s">
        <v>1139</v>
      </c>
      <c r="W126" s="60">
        <f>IF(ISNUMBER(SEARCH(IF($D126="Tabular",VLOOKUP($G126&amp;"-"&amp;U$3&amp;"-"&amp;W$2,'Compr. Q. - Online Banking'!$C:$I,7,FALSE()),VLOOKUP($G126&amp;"-"&amp;U$3&amp;"-"&amp;W$2,'Compr. Q. - Online Banking'!$C:$I,5,FALSE())), U126)),1,0)</f>
        <v>0</v>
      </c>
      <c r="X126" s="60">
        <f>IF(ISNUMBER(SEARCH(IF($D126="Tabular",VLOOKUP($G126&amp;"-"&amp;U$3&amp;"-"&amp;X$2,'Compr. Q. - Online Banking'!$C:$I,7,FALSE()),VLOOKUP($G126&amp;"-"&amp;U$3&amp;"-"&amp;X$2,'Compr. Q. - Online Banking'!$C:$I,5,FALSE())), U126)),1,0)</f>
        <v>0</v>
      </c>
      <c r="Y126" s="60">
        <f>IF(ISNUMBER(SEARCH(IF($D126="Tabular",VLOOKUP($G126&amp;"-"&amp;U$3&amp;"-"&amp;Y$2,'Compr. Q. - Online Banking'!$C:$I,7,FALSE()),VLOOKUP($G126&amp;"-"&amp;U$3&amp;"-"&amp;Y$2,'Compr. Q. - Online Banking'!$C:$I,5,FALSE())), U126)),1,0)</f>
        <v>0</v>
      </c>
      <c r="Z126" s="60">
        <f>IF(ISNUMBER(SEARCH(IF($D126="Tabular",VLOOKUP($G126&amp;"-"&amp;U$3&amp;"-"&amp;Z$2,'Compr. Q. - Online Banking'!$C:$I,7,FALSE()),VLOOKUP($G126&amp;"-"&amp;U$3&amp;"-"&amp;Z$2,'Compr. Q. - Online Banking'!$C:$I,5,FALSE())), U126)),1,0)</f>
        <v>0</v>
      </c>
      <c r="AA126" s="60">
        <f t="shared" si="111"/>
        <v>0</v>
      </c>
      <c r="AB126" s="60">
        <f t="shared" si="112"/>
        <v>3</v>
      </c>
      <c r="AC126" s="60">
        <f>IF($D126="Tabular",VLOOKUP($G126&amp;"-"&amp;U$3&amp;"-"&amp;"1",'Compr. Q. - Online Banking'!$C:$K,9,FALSE()),VLOOKUP($G126&amp;"-"&amp;U$3&amp;"-"&amp;"1",'Compr. Q. - Online Banking'!$C:$K,8,FALSE()))</f>
        <v>2</v>
      </c>
      <c r="AD126" s="60">
        <f t="shared" si="113"/>
        <v>0</v>
      </c>
      <c r="AE126" s="60">
        <f t="shared" si="114"/>
        <v>0</v>
      </c>
      <c r="AF126" s="60">
        <f t="shared" si="115"/>
        <v>0</v>
      </c>
      <c r="AG126" s="60" t="str">
        <f>VLOOKUP($B126&amp;"-"&amp;$F126,'dataset cleaned'!$A:$BK,$H$2-2+AG$2*3,FALSE())</f>
        <v>Conduct regular searches for fake apps,Regularly inform customers about security best practices,Strengthen authentication of transaction in web application</v>
      </c>
      <c r="AH126" s="60"/>
      <c r="AI126" s="60">
        <f>IF(ISNUMBER(SEARCH(IF($D126="Tabular",VLOOKUP($G126&amp;"-"&amp;AG$3&amp;"-"&amp;AI$2,'Compr. Q. - Online Banking'!$C:$I,7,FALSE()),VLOOKUP($G126&amp;"-"&amp;AG$3&amp;"-"&amp;AI$2,'Compr. Q. - Online Banking'!$C:$I,5,FALSE())), AG126)),1,0)</f>
        <v>1</v>
      </c>
      <c r="AJ126" s="60">
        <f>IF(ISNUMBER(SEARCH(IF($D126="Tabular",VLOOKUP($G126&amp;"-"&amp;AG$3&amp;"-"&amp;AJ$2,'Compr. Q. - Online Banking'!$C:$I,7,FALSE()),VLOOKUP($G126&amp;"-"&amp;AG$3&amp;"-"&amp;AJ$2,'Compr. Q. - Online Banking'!$C:$I,5,FALSE())), AG126)),1,0)</f>
        <v>1</v>
      </c>
      <c r="AK126" s="60">
        <f>IF(ISNUMBER(SEARCH(IF($D126="Tabular",VLOOKUP($G126&amp;"-"&amp;AG$3&amp;"-"&amp;AK$2,'Compr. Q. - Online Banking'!$C:$I,7,FALSE()),VLOOKUP($G126&amp;"-"&amp;AG$3&amp;"-"&amp;AK$2,'Compr. Q. - Online Banking'!$C:$I,5,FALSE())), AG126)),1,0)</f>
        <v>1</v>
      </c>
      <c r="AL126" s="60">
        <f>IF(ISNUMBER(SEARCH(IF($D126="Tabular",VLOOKUP($G126&amp;"-"&amp;AG$3&amp;"-"&amp;AL$2,'Compr. Q. - Online Banking'!$C:$I,7,FALSE()),VLOOKUP($G126&amp;"-"&amp;AG$3&amp;"-"&amp;AL$2,'Compr. Q. - Online Banking'!$C:$I,5,FALSE())), AG126)),1,0)</f>
        <v>0</v>
      </c>
      <c r="AM126" s="60">
        <f t="shared" si="116"/>
        <v>3</v>
      </c>
      <c r="AN126" s="60">
        <f t="shared" si="117"/>
        <v>3</v>
      </c>
      <c r="AO126" s="60">
        <f>IF($D126="Tabular",VLOOKUP($G126&amp;"-"&amp;AG$3&amp;"-"&amp;"1",'Compr. Q. - Online Banking'!$C:$K,9,FALSE()),VLOOKUP($G126&amp;"-"&amp;AG$3&amp;"-"&amp;"1",'Compr. Q. - Online Banking'!$C:$K,8,FALSE()))</f>
        <v>3</v>
      </c>
      <c r="AP126" s="60">
        <f t="shared" si="118"/>
        <v>1</v>
      </c>
      <c r="AQ126" s="60">
        <f t="shared" si="119"/>
        <v>1</v>
      </c>
      <c r="AR126" s="60">
        <f t="shared" si="120"/>
        <v>1</v>
      </c>
      <c r="AS126" s="61" t="str">
        <f>VLOOKUP($B126&amp;"-"&amp;$F126,'dataset cleaned'!$A:$BK,$H$2-2+AS$2*3,FALSE())</f>
        <v>Critical</v>
      </c>
      <c r="AT126" s="60" t="s">
        <v>1134</v>
      </c>
      <c r="AU126" s="60">
        <f>IF(ISNUMBER(SEARCH(IF($D126="Tabular",VLOOKUP($G126&amp;"-"&amp;AS$3&amp;"-"&amp;AU$2,'Compr. Q. - Online Banking'!$C:$I,7,FALSE()),VLOOKUP($G126&amp;"-"&amp;AS$3&amp;"-"&amp;AU$2,'Compr. Q. - Online Banking'!$C:$I,5,FALSE())), AS126)),1,0)</f>
        <v>0</v>
      </c>
      <c r="AV126" s="60">
        <f>IF(ISNUMBER(SEARCH(IF($D126="Tabular",VLOOKUP($G126&amp;"-"&amp;AS$3&amp;"-"&amp;AV$2,'Compr. Q. - Online Banking'!$C:$I,7,FALSE()),VLOOKUP($G126&amp;"-"&amp;AS$3&amp;"-"&amp;AV$2,'Compr. Q. - Online Banking'!$C:$I,5,FALSE())), AS126)),1,0)</f>
        <v>0</v>
      </c>
      <c r="AW126" s="60">
        <f>IF(ISNUMBER(SEARCH(IF($D126="Tabular",VLOOKUP($G126&amp;"-"&amp;AS$3&amp;"-"&amp;AW$2,'Compr. Q. - Online Banking'!$C:$I,7,FALSE()),VLOOKUP($G126&amp;"-"&amp;AS$3&amp;"-"&amp;AW$2,'Compr. Q. - Online Banking'!$C:$I,5,FALSE())), AS126)),1,0)</f>
        <v>0</v>
      </c>
      <c r="AX126" s="60">
        <f>IF(ISNUMBER(SEARCH(IF($D126="Tabular",VLOOKUP($G126&amp;"-"&amp;AS$3&amp;"-"&amp;AX$2,'Compr. Q. - Online Banking'!$C:$I,7,FALSE()),VLOOKUP($G126&amp;"-"&amp;AS$3&amp;"-"&amp;AX$2,'Compr. Q. - Online Banking'!$C:$I,5,FALSE())), AS126)),1,0)</f>
        <v>0</v>
      </c>
      <c r="AY126" s="60">
        <f t="shared" si="121"/>
        <v>0</v>
      </c>
      <c r="AZ126" s="60">
        <f t="shared" si="122"/>
        <v>1</v>
      </c>
      <c r="BA126" s="60">
        <f>IF($D126="Tabular",VLOOKUP($G126&amp;"-"&amp;AS$3&amp;"-"&amp;"1",'Compr. Q. - Online Banking'!$C:$K,9,FALSE()),VLOOKUP($G126&amp;"-"&amp;AS$3&amp;"-"&amp;"1",'Compr. Q. - Online Banking'!$C:$K,8,FALSE()))</f>
        <v>1</v>
      </c>
      <c r="BB126" s="60">
        <f t="shared" si="123"/>
        <v>0</v>
      </c>
      <c r="BC126" s="60">
        <f t="shared" si="124"/>
        <v>0</v>
      </c>
      <c r="BD126" s="60">
        <f t="shared" si="125"/>
        <v>0</v>
      </c>
      <c r="BE126" s="61" t="str">
        <f>VLOOKUP($B126&amp;"-"&amp;$F126,'dataset cleaned'!$A:$BK,$H$2-2+BE$2*3,FALSE())</f>
        <v>Minor,Severe</v>
      </c>
      <c r="BF126" s="61" t="s">
        <v>1130</v>
      </c>
      <c r="BG126" s="60">
        <f>IF(ISNUMBER(SEARCH(IF($D126="Tabular",VLOOKUP($G126&amp;"-"&amp;BE$3&amp;"-"&amp;BG$2,'Compr. Q. - Online Banking'!$C:$I,7,FALSE()),VLOOKUP($G126&amp;"-"&amp;BE$3&amp;"-"&amp;BG$2,'Compr. Q. - Online Banking'!$C:$I,5,FALSE())), BE126)),1,0)</f>
        <v>0</v>
      </c>
      <c r="BH126" s="60">
        <f>IF(ISNUMBER(SEARCH(IF($D126="Tabular",VLOOKUP($G126&amp;"-"&amp;BE$3&amp;"-"&amp;BH$2,'Compr. Q. - Online Banking'!$C:$I,7,FALSE()),VLOOKUP($G126&amp;"-"&amp;BE$3&amp;"-"&amp;BH$2,'Compr. Q. - Online Banking'!$C:$I,5,FALSE())), BE126)),1,0)</f>
        <v>0</v>
      </c>
      <c r="BI126" s="60">
        <f>IF(ISNUMBER(SEARCH(IF($D126="Tabular",VLOOKUP($G126&amp;"-"&amp;BE$3&amp;"-"&amp;BI$2,'Compr. Q. - Online Banking'!$C:$I,7,FALSE()),VLOOKUP($G126&amp;"-"&amp;BE$3&amp;"-"&amp;BI$2,'Compr. Q. - Online Banking'!$C:$I,5,FALSE())), BE126)),1,0)</f>
        <v>0</v>
      </c>
      <c r="BJ126" s="60">
        <f>IF(ISNUMBER(SEARCH(IF($D126="Tabular",VLOOKUP($G126&amp;"-"&amp;BE$3&amp;"-"&amp;BJ$2,'Compr. Q. - Online Banking'!$C:$I,7,FALSE()),VLOOKUP($G126&amp;"-"&amp;BE$3&amp;"-"&amp;BJ$2,'Compr. Q. - Online Banking'!$C:$I,5,FALSE())), BE126)),1,0)</f>
        <v>0</v>
      </c>
      <c r="BK126" s="60">
        <f t="shared" si="126"/>
        <v>0</v>
      </c>
      <c r="BL126" s="60">
        <f t="shared" si="127"/>
        <v>2</v>
      </c>
      <c r="BM126" s="60">
        <f>IF($D126="Tabular",VLOOKUP($G126&amp;"-"&amp;BE$3&amp;"-"&amp;"1",'Compr. Q. - Online Banking'!$C:$K,9,FALSE()),VLOOKUP($G126&amp;"-"&amp;BE$3&amp;"-"&amp;"1",'Compr. Q. - Online Banking'!$C:$K,8,FALSE()))</f>
        <v>2</v>
      </c>
      <c r="BN126" s="60">
        <f t="shared" si="128"/>
        <v>0</v>
      </c>
      <c r="BO126" s="60">
        <f t="shared" si="129"/>
        <v>0</v>
      </c>
      <c r="BP126" s="60">
        <f t="shared" si="130"/>
        <v>0</v>
      </c>
      <c r="BQ126" s="61" t="str">
        <f>VLOOKUP($B126&amp;"-"&amp;$F126,'dataset cleaned'!$A:$BK,$H$2-2+BQ$2*3,FALSE())</f>
        <v>Minor</v>
      </c>
      <c r="BR126" s="60"/>
      <c r="BS126" s="60">
        <f>IF(ISNUMBER(SEARCH(IF($D126="Tabular",VLOOKUP($G126&amp;"-"&amp;BQ$3&amp;"-"&amp;BS$2,'Compr. Q. - Online Banking'!$C:$I,7,FALSE()),VLOOKUP($G126&amp;"-"&amp;BQ$3&amp;"-"&amp;BS$2,'Compr. Q. - Online Banking'!$C:$I,5,FALSE())), BQ126)),1,0)</f>
        <v>1</v>
      </c>
      <c r="BT126" s="60">
        <f>IF(ISNUMBER(SEARCH(IF($D126="Tabular",VLOOKUP($G126&amp;"-"&amp;BQ$3&amp;"-"&amp;BT$2,'Compr. Q. - Online Banking'!$C:$I,7,FALSE()),VLOOKUP($G126&amp;"-"&amp;BQ$3&amp;"-"&amp;BT$2,'Compr. Q. - Online Banking'!$C:$I,5,FALSE())), BQ126)),1,0)</f>
        <v>0</v>
      </c>
      <c r="BU126" s="60">
        <f>IF(ISNUMBER(SEARCH(IF($D126="Tabular",VLOOKUP($G126&amp;"-"&amp;BQ$3&amp;"-"&amp;BU$2,'Compr. Q. - Online Banking'!$C:$I,7,FALSE()),VLOOKUP($G126&amp;"-"&amp;BQ$3&amp;"-"&amp;BU$2,'Compr. Q. - Online Banking'!$C:$I,5,FALSE())), BQ126)),1,0)</f>
        <v>0</v>
      </c>
      <c r="BV126" s="60">
        <f>IF(ISNUMBER(SEARCH(IF($D126="Tabular",VLOOKUP($G126&amp;"-"&amp;BQ$3&amp;"-"&amp;BV$2,'Compr. Q. - Online Banking'!$C:$I,7,FALSE()),VLOOKUP($G126&amp;"-"&amp;BQ$3&amp;"-"&amp;BV$2,'Compr. Q. - Online Banking'!$C:$I,5,FALSE())), BQ126)),1,0)</f>
        <v>0</v>
      </c>
      <c r="BW126" s="60">
        <f t="shared" si="131"/>
        <v>1</v>
      </c>
      <c r="BX126" s="60">
        <f t="shared" si="132"/>
        <v>1</v>
      </c>
      <c r="BY126" s="60">
        <f>IF($D126="Tabular",VLOOKUP($G126&amp;"-"&amp;BQ$3&amp;"-"&amp;"1",'Compr. Q. - Online Banking'!$C:$K,9,FALSE()),VLOOKUP($G126&amp;"-"&amp;BQ$3&amp;"-"&amp;"1",'Compr. Q. - Online Banking'!$C:$K,8,FALSE()))</f>
        <v>1</v>
      </c>
      <c r="BZ126" s="60">
        <f t="shared" si="133"/>
        <v>1</v>
      </c>
      <c r="CA126" s="60">
        <f t="shared" si="134"/>
        <v>1</v>
      </c>
      <c r="CB126" s="60">
        <f t="shared" si="135"/>
        <v>1</v>
      </c>
    </row>
    <row r="127" spans="1:80" ht="85" x14ac:dyDescent="0.2">
      <c r="A127" s="60" t="str">
        <f t="shared" si="102"/>
        <v>R_PFfVlu4kmGXBRrH-P2</v>
      </c>
      <c r="B127" s="60" t="s">
        <v>1059</v>
      </c>
      <c r="C127" s="60" t="str">
        <f>VLOOKUP($B127,'raw data'!$A:$JI,268,FALSE())</f>
        <v>CORAS-G1</v>
      </c>
      <c r="D127" s="60" t="str">
        <f t="shared" si="103"/>
        <v>CORAS</v>
      </c>
      <c r="E127" s="60" t="str">
        <f t="shared" si="104"/>
        <v>G1</v>
      </c>
      <c r="F127" s="60" t="s">
        <v>536</v>
      </c>
      <c r="G127" s="60" t="str">
        <f t="shared" si="105"/>
        <v>G2</v>
      </c>
      <c r="H127" s="62">
        <f>VLOOKUP($B127&amp;"-"&amp;$F127,'dataset cleaned'!$A:$BK,H$2,FALSE())/60</f>
        <v>8.3132666666666672</v>
      </c>
      <c r="I127" s="61" t="str">
        <f>VLOOKUP($B127&amp;"-"&amp;$F127,'dataset cleaned'!$A:$BK,$H$2-2+I$2*3,FALSE())</f>
        <v>Lack of mechanisms for authentication of app,Poor security awareness</v>
      </c>
      <c r="J127" s="60" t="s">
        <v>1147</v>
      </c>
      <c r="K127" s="60">
        <f>IF(ISNUMBER(SEARCH(IF($D127="Tabular",VLOOKUP($G127&amp;"-"&amp;I$3&amp;"-"&amp;K$2,'Compr. Q. - Online Banking'!$C:$I,7,FALSE()),VLOOKUP($G127&amp;"-"&amp;I$3&amp;"-"&amp;K$2,'Compr. Q. - Online Banking'!$C:$I,5,FALSE())), I127)),1,0)</f>
        <v>1</v>
      </c>
      <c r="L127" s="60">
        <f>IF(ISNUMBER(SEARCH(IF($D127="Tabular",VLOOKUP($G127&amp;"-"&amp;I$3&amp;"-"&amp;L$2,'Compr. Q. - Online Banking'!$C:$I,7,FALSE()),VLOOKUP($G127&amp;"-"&amp;I$3&amp;"-"&amp;L$2,'Compr. Q. - Online Banking'!$C:$I,5,FALSE())), I127)),1,0)</f>
        <v>0</v>
      </c>
      <c r="M127" s="60">
        <f>IF(ISNUMBER(SEARCH(IF($D127="Tabular",VLOOKUP($G127&amp;"-"&amp;I$3&amp;"-"&amp;M$2,'Compr. Q. - Online Banking'!$C:$I,7,FALSE()),VLOOKUP($G127&amp;"-"&amp;I$3&amp;"-"&amp;M$2,'Compr. Q. - Online Banking'!$C:$I,5,FALSE())), I127)),1,0)</f>
        <v>0</v>
      </c>
      <c r="N127" s="60">
        <f>IF(ISNUMBER(SEARCH(IF($D127="Tabular",VLOOKUP($G127&amp;"-"&amp;I$3&amp;"-"&amp;N$2,'Compr. Q. - Online Banking'!$C:$I,7,FALSE()),VLOOKUP($G127&amp;"-"&amp;I$3&amp;"-"&amp;N$2,'Compr. Q. - Online Banking'!$C:$I,5,FALSE())), I127)),1,0)</f>
        <v>0</v>
      </c>
      <c r="O127" s="60">
        <f t="shared" si="106"/>
        <v>1</v>
      </c>
      <c r="P127" s="60">
        <f t="shared" si="107"/>
        <v>2</v>
      </c>
      <c r="Q127" s="60">
        <f>IF($D127="Tabular",VLOOKUP($G127&amp;"-"&amp;I$3&amp;"-"&amp;"1",'Compr. Q. - Online Banking'!$C:$K,9,FALSE()),VLOOKUP($G127&amp;"-"&amp;I$3&amp;"-"&amp;"1",'Compr. Q. - Online Banking'!$C:$K,8,FALSE()))</f>
        <v>2</v>
      </c>
      <c r="R127" s="60">
        <f t="shared" si="108"/>
        <v>0.5</v>
      </c>
      <c r="S127" s="60">
        <f t="shared" si="109"/>
        <v>0.5</v>
      </c>
      <c r="T127" s="60">
        <f t="shared" si="110"/>
        <v>0.5</v>
      </c>
      <c r="U127" s="61" t="str">
        <f>VLOOKUP($B127&amp;"-"&amp;$F127,'dataset cleaned'!$A:$BK,$H$2-2+U$2*3,FALSE())</f>
        <v>Keylogger installed on computer,Sniffing of customer credentials,Spear-phishing attack on customers,Unauthorized access to customer account via fake app,Unauthorized access to customer account via web application,Unauthorized transaction via Poste App,Unauthorized transaction via web application</v>
      </c>
      <c r="V127" s="60" t="s">
        <v>1137</v>
      </c>
      <c r="W127" s="60">
        <f>IF(ISNUMBER(SEARCH(IF($D127="Tabular",VLOOKUP($G127&amp;"-"&amp;U$3&amp;"-"&amp;W$2,'Compr. Q. - Online Banking'!$C:$I,7,FALSE()),VLOOKUP($G127&amp;"-"&amp;U$3&amp;"-"&amp;W$2,'Compr. Q. - Online Banking'!$C:$I,5,FALSE())), U127)),1,0)</f>
        <v>1</v>
      </c>
      <c r="X127" s="60">
        <f>IF(ISNUMBER(SEARCH(IF($D127="Tabular",VLOOKUP($G127&amp;"-"&amp;U$3&amp;"-"&amp;X$2,'Compr. Q. - Online Banking'!$C:$I,7,FALSE()),VLOOKUP($G127&amp;"-"&amp;U$3&amp;"-"&amp;X$2,'Compr. Q. - Online Banking'!$C:$I,5,FALSE())), U127)),1,0)</f>
        <v>1</v>
      </c>
      <c r="Y127" s="60">
        <f>IF(ISNUMBER(SEARCH(IF($D127="Tabular",VLOOKUP($G127&amp;"-"&amp;U$3&amp;"-"&amp;Y$2,'Compr. Q. - Online Banking'!$C:$I,7,FALSE()),VLOOKUP($G127&amp;"-"&amp;U$3&amp;"-"&amp;Y$2,'Compr. Q. - Online Banking'!$C:$I,5,FALSE())), U127)),1,0)</f>
        <v>1</v>
      </c>
      <c r="Z127" s="60">
        <f>IF(ISNUMBER(SEARCH(IF($D127="Tabular",VLOOKUP($G127&amp;"-"&amp;U$3&amp;"-"&amp;Z$2,'Compr. Q. - Online Banking'!$C:$I,7,FALSE()),VLOOKUP($G127&amp;"-"&amp;U$3&amp;"-"&amp;Z$2,'Compr. Q. - Online Banking'!$C:$I,5,FALSE())), U127)),1,0)</f>
        <v>0</v>
      </c>
      <c r="AA127" s="60">
        <f t="shared" si="111"/>
        <v>3</v>
      </c>
      <c r="AB127" s="60">
        <f t="shared" si="112"/>
        <v>7</v>
      </c>
      <c r="AC127" s="60">
        <f>IF($D127="Tabular",VLOOKUP($G127&amp;"-"&amp;U$3&amp;"-"&amp;"1",'Compr. Q. - Online Banking'!$C:$K,9,FALSE()),VLOOKUP($G127&amp;"-"&amp;U$3&amp;"-"&amp;"1",'Compr. Q. - Online Banking'!$C:$K,8,FALSE()))</f>
        <v>3</v>
      </c>
      <c r="AD127" s="60">
        <f t="shared" si="113"/>
        <v>0.42857142857142855</v>
      </c>
      <c r="AE127" s="60">
        <f t="shared" si="114"/>
        <v>1</v>
      </c>
      <c r="AF127" s="60">
        <f t="shared" si="115"/>
        <v>0.6</v>
      </c>
      <c r="AG127" s="61" t="str">
        <f>VLOOKUP($B127&amp;"-"&amp;$F127,'dataset cleaned'!$A:$BK,$H$2-2+AG$2*3,FALSE())</f>
        <v>Fake banking app offered on application store,Keylogger installed on computer,Smartphone infected by malware,Sniffing of customer credentials,Spear-phishing attack on customers</v>
      </c>
      <c r="AH127" s="60" t="s">
        <v>1151</v>
      </c>
      <c r="AI127" s="60">
        <f>IF(ISNUMBER(SEARCH(IF($D127="Tabular",VLOOKUP($G127&amp;"-"&amp;AG$3&amp;"-"&amp;AI$2,'Compr. Q. - Online Banking'!$C:$I,7,FALSE()),VLOOKUP($G127&amp;"-"&amp;AG$3&amp;"-"&amp;AI$2,'Compr. Q. - Online Banking'!$C:$I,5,FALSE())), AG127)),1,0)</f>
        <v>1</v>
      </c>
      <c r="AJ127" s="60">
        <f>IF(ISNUMBER(SEARCH(IF($D127="Tabular",VLOOKUP($G127&amp;"-"&amp;AG$3&amp;"-"&amp;AJ$2,'Compr. Q. - Online Banking'!$C:$I,7,FALSE()),VLOOKUP($G127&amp;"-"&amp;AG$3&amp;"-"&amp;AJ$2,'Compr. Q. - Online Banking'!$C:$I,5,FALSE())), AG127)),1,0)</f>
        <v>1</v>
      </c>
      <c r="AK127" s="60">
        <f>IF(ISNUMBER(SEARCH(IF($D127="Tabular",VLOOKUP($G127&amp;"-"&amp;AG$3&amp;"-"&amp;AK$2,'Compr. Q. - Online Banking'!$C:$I,7,FALSE()),VLOOKUP($G127&amp;"-"&amp;AG$3&amp;"-"&amp;AK$2,'Compr. Q. - Online Banking'!$C:$I,5,FALSE())), AG127)),1,0)</f>
        <v>1</v>
      </c>
      <c r="AL127" s="60">
        <f>IF(ISNUMBER(SEARCH(IF($D127="Tabular",VLOOKUP($G127&amp;"-"&amp;AG$3&amp;"-"&amp;AL$2,'Compr. Q. - Online Banking'!$C:$I,7,FALSE()),VLOOKUP($G127&amp;"-"&amp;AG$3&amp;"-"&amp;AL$2,'Compr. Q. - Online Banking'!$C:$I,5,FALSE())), AG127)),1,0)</f>
        <v>1</v>
      </c>
      <c r="AM127" s="60">
        <f t="shared" si="116"/>
        <v>4</v>
      </c>
      <c r="AN127" s="60">
        <f t="shared" si="117"/>
        <v>5</v>
      </c>
      <c r="AO127" s="60">
        <f>IF($D127="Tabular",VLOOKUP($G127&amp;"-"&amp;AG$3&amp;"-"&amp;"1",'Compr. Q. - Online Banking'!$C:$K,9,FALSE()),VLOOKUP($G127&amp;"-"&amp;AG$3&amp;"-"&amp;"1",'Compr. Q. - Online Banking'!$C:$K,8,FALSE()))</f>
        <v>4</v>
      </c>
      <c r="AP127" s="60">
        <f t="shared" si="118"/>
        <v>0.8</v>
      </c>
      <c r="AQ127" s="60">
        <f t="shared" si="119"/>
        <v>1</v>
      </c>
      <c r="AR127" s="60">
        <f t="shared" si="120"/>
        <v>0.88888888888888895</v>
      </c>
      <c r="AS127" s="61" t="str">
        <f>VLOOKUP($B127&amp;"-"&amp;$F127,'dataset cleaned'!$A:$BK,$H$2-2+AS$2*3,FALSE())</f>
        <v>Customer's browser infected by Trojan,Fake banking app offered on application store,Sniffing of customer credentials,Spear-phishing attack on customers</v>
      </c>
      <c r="AT127" s="60" t="s">
        <v>1129</v>
      </c>
      <c r="AU127" s="60">
        <f>IF(ISNUMBER(SEARCH(IF($D127="Tabular",VLOOKUP($G127&amp;"-"&amp;AS$3&amp;"-"&amp;AU$2,'Compr. Q. - Online Banking'!$C:$I,7,FALSE()),VLOOKUP($G127&amp;"-"&amp;AS$3&amp;"-"&amp;AU$2,'Compr. Q. - Online Banking'!$C:$I,5,FALSE())), AS127)),1,0)</f>
        <v>0</v>
      </c>
      <c r="AV127" s="60">
        <f>IF(ISNUMBER(SEARCH(IF($D127="Tabular",VLOOKUP($G127&amp;"-"&amp;AS$3&amp;"-"&amp;AV$2,'Compr. Q. - Online Banking'!$C:$I,7,FALSE()),VLOOKUP($G127&amp;"-"&amp;AS$3&amp;"-"&amp;AV$2,'Compr. Q. - Online Banking'!$C:$I,5,FALSE())), AS127)),1,0)</f>
        <v>0</v>
      </c>
      <c r="AW127" s="60">
        <f>IF(ISNUMBER(SEARCH(IF($D127="Tabular",VLOOKUP($G127&amp;"-"&amp;AS$3&amp;"-"&amp;AW$2,'Compr. Q. - Online Banking'!$C:$I,7,FALSE()),VLOOKUP($G127&amp;"-"&amp;AS$3&amp;"-"&amp;AW$2,'Compr. Q. - Online Banking'!$C:$I,5,FALSE())), AS127)),1,0)</f>
        <v>0</v>
      </c>
      <c r="AX127" s="60">
        <f>IF(ISNUMBER(SEARCH(IF($D127="Tabular",VLOOKUP($G127&amp;"-"&amp;AS$3&amp;"-"&amp;AX$2,'Compr. Q. - Online Banking'!$C:$I,7,FALSE()),VLOOKUP($G127&amp;"-"&amp;AS$3&amp;"-"&amp;AX$2,'Compr. Q. - Online Banking'!$C:$I,5,FALSE())), AS127)),1,0)</f>
        <v>0</v>
      </c>
      <c r="AY127" s="60">
        <f t="shared" si="121"/>
        <v>0</v>
      </c>
      <c r="AZ127" s="60">
        <f t="shared" si="122"/>
        <v>4</v>
      </c>
      <c r="BA127" s="60">
        <f>IF($D127="Tabular",VLOOKUP($G127&amp;"-"&amp;AS$3&amp;"-"&amp;"1",'Compr. Q. - Online Banking'!$C:$K,9,FALSE()),VLOOKUP($G127&amp;"-"&amp;AS$3&amp;"-"&amp;"1",'Compr. Q. - Online Banking'!$C:$K,8,FALSE()))</f>
        <v>2</v>
      </c>
      <c r="BB127" s="60">
        <f t="shared" si="123"/>
        <v>0</v>
      </c>
      <c r="BC127" s="60">
        <f t="shared" si="124"/>
        <v>0</v>
      </c>
      <c r="BD127" s="60">
        <f t="shared" si="125"/>
        <v>0</v>
      </c>
      <c r="BE127" s="60" t="str">
        <f>VLOOKUP($B127&amp;"-"&amp;$F127,'dataset cleaned'!$A:$BK,$H$2-2+BE$2*3,FALSE())</f>
        <v>Minor</v>
      </c>
      <c r="BF127" s="60"/>
      <c r="BG127" s="60">
        <f>IF(ISNUMBER(SEARCH(IF($D127="Tabular",VLOOKUP($G127&amp;"-"&amp;BE$3&amp;"-"&amp;BG$2,'Compr. Q. - Online Banking'!$C:$I,7,FALSE()),VLOOKUP($G127&amp;"-"&amp;BE$3&amp;"-"&amp;BG$2,'Compr. Q. - Online Banking'!$C:$I,5,FALSE())), BE127)),1,0)</f>
        <v>0</v>
      </c>
      <c r="BH127" s="60">
        <f>IF(ISNUMBER(SEARCH(IF($D127="Tabular",VLOOKUP($G127&amp;"-"&amp;BE$3&amp;"-"&amp;BH$2,'Compr. Q. - Online Banking'!$C:$I,7,FALSE()),VLOOKUP($G127&amp;"-"&amp;BE$3&amp;"-"&amp;BH$2,'Compr. Q. - Online Banking'!$C:$I,5,FALSE())), BE127)),1,0)</f>
        <v>0</v>
      </c>
      <c r="BI127" s="60">
        <f>IF(ISNUMBER(SEARCH(IF($D127="Tabular",VLOOKUP($G127&amp;"-"&amp;BE$3&amp;"-"&amp;BI$2,'Compr. Q. - Online Banking'!$C:$I,7,FALSE()),VLOOKUP($G127&amp;"-"&amp;BE$3&amp;"-"&amp;BI$2,'Compr. Q. - Online Banking'!$C:$I,5,FALSE())), BE127)),1,0)</f>
        <v>0</v>
      </c>
      <c r="BJ127" s="60">
        <f>IF(ISNUMBER(SEARCH(IF($D127="Tabular",VLOOKUP($G127&amp;"-"&amp;BE$3&amp;"-"&amp;BJ$2,'Compr. Q. - Online Banking'!$C:$I,7,FALSE()),VLOOKUP($G127&amp;"-"&amp;BE$3&amp;"-"&amp;BJ$2,'Compr. Q. - Online Banking'!$C:$I,5,FALSE())), BE127)),1,0)</f>
        <v>0</v>
      </c>
      <c r="BK127" s="60">
        <f t="shared" si="126"/>
        <v>0</v>
      </c>
      <c r="BL127" s="60">
        <f t="shared" si="127"/>
        <v>1</v>
      </c>
      <c r="BM127" s="60">
        <f>IF($D127="Tabular",VLOOKUP($G127&amp;"-"&amp;BE$3&amp;"-"&amp;"1",'Compr. Q. - Online Banking'!$C:$K,9,FALSE()),VLOOKUP($G127&amp;"-"&amp;BE$3&amp;"-"&amp;"1",'Compr. Q. - Online Banking'!$C:$K,8,FALSE()))</f>
        <v>1</v>
      </c>
      <c r="BN127" s="60">
        <f t="shared" si="128"/>
        <v>0</v>
      </c>
      <c r="BO127" s="60">
        <f t="shared" si="129"/>
        <v>0</v>
      </c>
      <c r="BP127" s="60">
        <f t="shared" si="130"/>
        <v>0</v>
      </c>
      <c r="BQ127" s="61" t="str">
        <f>VLOOKUP($B127&amp;"-"&amp;$F127,'dataset cleaned'!$A:$BK,$H$2-2+BQ$2*3,FALSE())</f>
        <v>Insufficient detection of spyware,Poor security awareness,Weak malware protection</v>
      </c>
      <c r="BR127" s="60" t="s">
        <v>1148</v>
      </c>
      <c r="BS127" s="60">
        <f>IF(ISNUMBER(SEARCH(IF($D127="Tabular",VLOOKUP($G127&amp;"-"&amp;BQ$3&amp;"-"&amp;BS$2,'Compr. Q. - Online Banking'!$C:$I,7,FALSE()),VLOOKUP($G127&amp;"-"&amp;BQ$3&amp;"-"&amp;BS$2,'Compr. Q. - Online Banking'!$C:$I,5,FALSE())), BQ127)),1,0)</f>
        <v>0</v>
      </c>
      <c r="BT127" s="60">
        <f>IF(ISNUMBER(SEARCH(IF($D127="Tabular",VLOOKUP($G127&amp;"-"&amp;BQ$3&amp;"-"&amp;BT$2,'Compr. Q. - Online Banking'!$C:$I,7,FALSE()),VLOOKUP($G127&amp;"-"&amp;BQ$3&amp;"-"&amp;BT$2,'Compr. Q. - Online Banking'!$C:$I,5,FALSE())), BQ127)),1,0)</f>
        <v>0</v>
      </c>
      <c r="BU127" s="60">
        <f>IF(ISNUMBER(SEARCH(IF($D127="Tabular",VLOOKUP($G127&amp;"-"&amp;BQ$3&amp;"-"&amp;BU$2,'Compr. Q. - Online Banking'!$C:$I,7,FALSE()),VLOOKUP($G127&amp;"-"&amp;BQ$3&amp;"-"&amp;BU$2,'Compr. Q. - Online Banking'!$C:$I,5,FALSE())), BQ127)),1,0)</f>
        <v>1</v>
      </c>
      <c r="BV127" s="60">
        <f>IF(ISNUMBER(SEARCH(IF($D127="Tabular",VLOOKUP($G127&amp;"-"&amp;BQ$3&amp;"-"&amp;BV$2,'Compr. Q. - Online Banking'!$C:$I,7,FALSE()),VLOOKUP($G127&amp;"-"&amp;BQ$3&amp;"-"&amp;BV$2,'Compr. Q. - Online Banking'!$C:$I,5,FALSE())), BQ127)),1,0)</f>
        <v>1</v>
      </c>
      <c r="BW127" s="60">
        <f t="shared" si="131"/>
        <v>2</v>
      </c>
      <c r="BX127" s="60">
        <f t="shared" si="132"/>
        <v>3</v>
      </c>
      <c r="BY127" s="60">
        <f>IF($D127="Tabular",VLOOKUP($G127&amp;"-"&amp;BQ$3&amp;"-"&amp;"1",'Compr. Q. - Online Banking'!$C:$K,9,FALSE()),VLOOKUP($G127&amp;"-"&amp;BQ$3&amp;"-"&amp;"1",'Compr. Q. - Online Banking'!$C:$K,8,FALSE()))</f>
        <v>4</v>
      </c>
      <c r="BZ127" s="60">
        <f t="shared" si="133"/>
        <v>0.66666666666666663</v>
      </c>
      <c r="CA127" s="60">
        <f t="shared" si="134"/>
        <v>0.5</v>
      </c>
      <c r="CB127" s="60">
        <f t="shared" si="135"/>
        <v>0.57142857142857151</v>
      </c>
    </row>
    <row r="128" spans="1:80" ht="34" x14ac:dyDescent="0.2">
      <c r="A128" s="60" t="str">
        <f t="shared" si="102"/>
        <v>R_Rz92RbrwLoYRKA9-P2</v>
      </c>
      <c r="B128" s="60" t="s">
        <v>988</v>
      </c>
      <c r="C128" s="60" t="str">
        <f>VLOOKUP($B128,'raw data'!$A:$JI,268,FALSE())</f>
        <v>CORAS-G2</v>
      </c>
      <c r="D128" s="60" t="str">
        <f t="shared" si="103"/>
        <v>CORAS</v>
      </c>
      <c r="E128" s="60" t="str">
        <f t="shared" si="104"/>
        <v>G2</v>
      </c>
      <c r="F128" s="60" t="s">
        <v>536</v>
      </c>
      <c r="G128" s="60" t="str">
        <f t="shared" si="105"/>
        <v>G1</v>
      </c>
      <c r="H128" s="62">
        <f>VLOOKUP($B128&amp;"-"&amp;$F128,'dataset cleaned'!$A:$BK,H$2,FALSE())/60</f>
        <v>6.1488666666666667</v>
      </c>
      <c r="I128" s="61" t="str">
        <f>VLOOKUP($B128&amp;"-"&amp;$F128,'dataset cleaned'!$A:$BK,$H$2-2+I$2*3,FALSE())</f>
        <v>Online banking service goes down,Web-application goes down</v>
      </c>
      <c r="J128" s="60" t="s">
        <v>1129</v>
      </c>
      <c r="K128" s="60">
        <f>IF(ISNUMBER(SEARCH(IF($D128="Tabular",VLOOKUP($G128&amp;"-"&amp;I$3&amp;"-"&amp;K$2,'Compr. Q. - Online Banking'!$C:$I,7,FALSE()),VLOOKUP($G128&amp;"-"&amp;I$3&amp;"-"&amp;K$2,'Compr. Q. - Online Banking'!$C:$I,5,FALSE())), I128)),1,0)</f>
        <v>0</v>
      </c>
      <c r="L128" s="60">
        <f>IF(ISNUMBER(SEARCH(IF($D128="Tabular",VLOOKUP($G128&amp;"-"&amp;I$3&amp;"-"&amp;L$2,'Compr. Q. - Online Banking'!$C:$I,7,FALSE()),VLOOKUP($G128&amp;"-"&amp;I$3&amp;"-"&amp;L$2,'Compr. Q. - Online Banking'!$C:$I,5,FALSE())), I128)),1,0)</f>
        <v>0</v>
      </c>
      <c r="M128" s="60">
        <f>IF(ISNUMBER(SEARCH(IF($D128="Tabular",VLOOKUP($G128&amp;"-"&amp;I$3&amp;"-"&amp;M$2,'Compr. Q. - Online Banking'!$C:$I,7,FALSE()),VLOOKUP($G128&amp;"-"&amp;I$3&amp;"-"&amp;M$2,'Compr. Q. - Online Banking'!$C:$I,5,FALSE())), I128)),1,0)</f>
        <v>0</v>
      </c>
      <c r="N128" s="60">
        <f>IF(ISNUMBER(SEARCH(IF($D128="Tabular",VLOOKUP($G128&amp;"-"&amp;I$3&amp;"-"&amp;N$2,'Compr. Q. - Online Banking'!$C:$I,7,FALSE()),VLOOKUP($G128&amp;"-"&amp;I$3&amp;"-"&amp;N$2,'Compr. Q. - Online Banking'!$C:$I,5,FALSE())), I128)),1,0)</f>
        <v>0</v>
      </c>
      <c r="O128" s="60">
        <f t="shared" si="106"/>
        <v>0</v>
      </c>
      <c r="P128" s="60">
        <f t="shared" si="107"/>
        <v>2</v>
      </c>
      <c r="Q128" s="60">
        <f>IF($D128="Tabular",VLOOKUP($G128&amp;"-"&amp;I$3&amp;"-"&amp;"1",'Compr. Q. - Online Banking'!$C:$K,9,FALSE()),VLOOKUP($G128&amp;"-"&amp;I$3&amp;"-"&amp;"1",'Compr. Q. - Online Banking'!$C:$K,8,FALSE()))</f>
        <v>1</v>
      </c>
      <c r="R128" s="60">
        <f t="shared" si="108"/>
        <v>0</v>
      </c>
      <c r="S128" s="60">
        <f t="shared" si="109"/>
        <v>0</v>
      </c>
      <c r="T128" s="60">
        <f t="shared" si="110"/>
        <v>0</v>
      </c>
      <c r="U128" s="60" t="str">
        <f>VLOOKUP($B128&amp;"-"&amp;$F128,'dataset cleaned'!$A:$BK,$H$2-2+U$2*3,FALSE())</f>
        <v>Availability of service,Integrity of account data</v>
      </c>
      <c r="V128" s="60"/>
      <c r="W128" s="60">
        <f>IF(ISNUMBER(SEARCH(IF($D128="Tabular",VLOOKUP($G128&amp;"-"&amp;U$3&amp;"-"&amp;W$2,'Compr. Q. - Online Banking'!$C:$I,7,FALSE()),VLOOKUP($G128&amp;"-"&amp;U$3&amp;"-"&amp;W$2,'Compr. Q. - Online Banking'!$C:$I,5,FALSE())), U128)),1,0)</f>
        <v>1</v>
      </c>
      <c r="X128" s="60">
        <f>IF(ISNUMBER(SEARCH(IF($D128="Tabular",VLOOKUP($G128&amp;"-"&amp;U$3&amp;"-"&amp;X$2,'Compr. Q. - Online Banking'!$C:$I,7,FALSE()),VLOOKUP($G128&amp;"-"&amp;U$3&amp;"-"&amp;X$2,'Compr. Q. - Online Banking'!$C:$I,5,FALSE())), U128)),1,0)</f>
        <v>1</v>
      </c>
      <c r="Y128" s="60">
        <f>IF(ISNUMBER(SEARCH(IF($D128="Tabular",VLOOKUP($G128&amp;"-"&amp;U$3&amp;"-"&amp;Y$2,'Compr. Q. - Online Banking'!$C:$I,7,FALSE()),VLOOKUP($G128&amp;"-"&amp;U$3&amp;"-"&amp;Y$2,'Compr. Q. - Online Banking'!$C:$I,5,FALSE())), U128)),1,0)</f>
        <v>0</v>
      </c>
      <c r="Z128" s="60">
        <f>IF(ISNUMBER(SEARCH(IF($D128="Tabular",VLOOKUP($G128&amp;"-"&amp;U$3&amp;"-"&amp;Z$2,'Compr. Q. - Online Banking'!$C:$I,7,FALSE()),VLOOKUP($G128&amp;"-"&amp;U$3&amp;"-"&amp;Z$2,'Compr. Q. - Online Banking'!$C:$I,5,FALSE())), U128)),1,0)</f>
        <v>0</v>
      </c>
      <c r="AA128" s="60">
        <f t="shared" si="111"/>
        <v>2</v>
      </c>
      <c r="AB128" s="60">
        <f t="shared" si="112"/>
        <v>2</v>
      </c>
      <c r="AC128" s="60">
        <f>IF($D128="Tabular",VLOOKUP($G128&amp;"-"&amp;U$3&amp;"-"&amp;"1",'Compr. Q. - Online Banking'!$C:$K,9,FALSE()),VLOOKUP($G128&amp;"-"&amp;U$3&amp;"-"&amp;"1",'Compr. Q. - Online Banking'!$C:$K,8,FALSE()))</f>
        <v>2</v>
      </c>
      <c r="AD128" s="60">
        <f t="shared" si="113"/>
        <v>1</v>
      </c>
      <c r="AE128" s="60">
        <f t="shared" si="114"/>
        <v>1</v>
      </c>
      <c r="AF128" s="60">
        <f t="shared" si="115"/>
        <v>1</v>
      </c>
      <c r="AG128" s="61" t="str">
        <f>VLOOKUP($B128&amp;"-"&amp;$F128,'dataset cleaned'!$A:$BK,$H$2-2+AG$2*3,FALSE())</f>
        <v>Regularly inform customers about security best practices,Strengthen verification and validation procedures</v>
      </c>
      <c r="AH128" s="60" t="s">
        <v>1141</v>
      </c>
      <c r="AI128" s="60">
        <f>IF(ISNUMBER(SEARCH(IF($D128="Tabular",VLOOKUP($G128&amp;"-"&amp;AG$3&amp;"-"&amp;AI$2,'Compr. Q. - Online Banking'!$C:$I,7,FALSE()),VLOOKUP($G128&amp;"-"&amp;AG$3&amp;"-"&amp;AI$2,'Compr. Q. - Online Banking'!$C:$I,5,FALSE())), AG128)),1,0)</f>
        <v>1</v>
      </c>
      <c r="AJ128" s="60">
        <f>IF(ISNUMBER(SEARCH(IF($D128="Tabular",VLOOKUP($G128&amp;"-"&amp;AG$3&amp;"-"&amp;AJ$2,'Compr. Q. - Online Banking'!$C:$I,7,FALSE()),VLOOKUP($G128&amp;"-"&amp;AG$3&amp;"-"&amp;AJ$2,'Compr. Q. - Online Banking'!$C:$I,5,FALSE())), AG128)),1,0)</f>
        <v>0</v>
      </c>
      <c r="AK128" s="60">
        <f>IF(ISNUMBER(SEARCH(IF($D128="Tabular",VLOOKUP($G128&amp;"-"&amp;AG$3&amp;"-"&amp;AK$2,'Compr. Q. - Online Banking'!$C:$I,7,FALSE()),VLOOKUP($G128&amp;"-"&amp;AG$3&amp;"-"&amp;AK$2,'Compr. Q. - Online Banking'!$C:$I,5,FALSE())), AG128)),1,0)</f>
        <v>0</v>
      </c>
      <c r="AL128" s="60">
        <f>IF(ISNUMBER(SEARCH(IF($D128="Tabular",VLOOKUP($G128&amp;"-"&amp;AG$3&amp;"-"&amp;AL$2,'Compr. Q. - Online Banking'!$C:$I,7,FALSE()),VLOOKUP($G128&amp;"-"&amp;AG$3&amp;"-"&amp;AL$2,'Compr. Q. - Online Banking'!$C:$I,5,FALSE())), AG128)),1,0)</f>
        <v>0</v>
      </c>
      <c r="AM128" s="60">
        <f t="shared" si="116"/>
        <v>1</v>
      </c>
      <c r="AN128" s="60">
        <f t="shared" si="117"/>
        <v>2</v>
      </c>
      <c r="AO128" s="60">
        <f>IF($D128="Tabular",VLOOKUP($G128&amp;"-"&amp;AG$3&amp;"-"&amp;"1",'Compr. Q. - Online Banking'!$C:$K,9,FALSE()),VLOOKUP($G128&amp;"-"&amp;AG$3&amp;"-"&amp;"1",'Compr. Q. - Online Banking'!$C:$K,8,FALSE()))</f>
        <v>3</v>
      </c>
      <c r="AP128" s="60">
        <f t="shared" si="118"/>
        <v>0.5</v>
      </c>
      <c r="AQ128" s="60">
        <f t="shared" si="119"/>
        <v>0.33333333333333331</v>
      </c>
      <c r="AR128" s="60">
        <f t="shared" si="120"/>
        <v>0.4</v>
      </c>
      <c r="AS128" s="60" t="str">
        <f>VLOOKUP($B128&amp;"-"&amp;$F128,'dataset cleaned'!$A:$BK,$H$2-2+AS$2*3,FALSE())</f>
        <v>Severe</v>
      </c>
      <c r="AT128" s="60"/>
      <c r="AU128" s="60">
        <f>IF(ISNUMBER(SEARCH(IF($D128="Tabular",VLOOKUP($G128&amp;"-"&amp;AS$3&amp;"-"&amp;AU$2,'Compr. Q. - Online Banking'!$C:$I,7,FALSE()),VLOOKUP($G128&amp;"-"&amp;AS$3&amp;"-"&amp;AU$2,'Compr. Q. - Online Banking'!$C:$I,5,FALSE())), AS128)),1,0)</f>
        <v>1</v>
      </c>
      <c r="AV128" s="60">
        <f>IF(ISNUMBER(SEARCH(IF($D128="Tabular",VLOOKUP($G128&amp;"-"&amp;AS$3&amp;"-"&amp;AV$2,'Compr. Q. - Online Banking'!$C:$I,7,FALSE()),VLOOKUP($G128&amp;"-"&amp;AS$3&amp;"-"&amp;AV$2,'Compr. Q. - Online Banking'!$C:$I,5,FALSE())), AS128)),1,0)</f>
        <v>0</v>
      </c>
      <c r="AW128" s="60">
        <f>IF(ISNUMBER(SEARCH(IF($D128="Tabular",VLOOKUP($G128&amp;"-"&amp;AS$3&amp;"-"&amp;AW$2,'Compr. Q. - Online Banking'!$C:$I,7,FALSE()),VLOOKUP($G128&amp;"-"&amp;AS$3&amp;"-"&amp;AW$2,'Compr. Q. - Online Banking'!$C:$I,5,FALSE())), AS128)),1,0)</f>
        <v>0</v>
      </c>
      <c r="AX128" s="60">
        <f>IF(ISNUMBER(SEARCH(IF($D128="Tabular",VLOOKUP($G128&amp;"-"&amp;AS$3&amp;"-"&amp;AX$2,'Compr. Q. - Online Banking'!$C:$I,7,FALSE()),VLOOKUP($G128&amp;"-"&amp;AS$3&amp;"-"&amp;AX$2,'Compr. Q. - Online Banking'!$C:$I,5,FALSE())), AS128)),1,0)</f>
        <v>0</v>
      </c>
      <c r="AY128" s="60">
        <f t="shared" si="121"/>
        <v>1</v>
      </c>
      <c r="AZ128" s="60">
        <f t="shared" si="122"/>
        <v>1</v>
      </c>
      <c r="BA128" s="60">
        <f>IF($D128="Tabular",VLOOKUP($G128&amp;"-"&amp;AS$3&amp;"-"&amp;"1",'Compr. Q. - Online Banking'!$C:$K,9,FALSE()),VLOOKUP($G128&amp;"-"&amp;AS$3&amp;"-"&amp;"1",'Compr. Q. - Online Banking'!$C:$K,8,FALSE()))</f>
        <v>1</v>
      </c>
      <c r="BB128" s="60">
        <f t="shared" si="123"/>
        <v>1</v>
      </c>
      <c r="BC128" s="60">
        <f t="shared" si="124"/>
        <v>1</v>
      </c>
      <c r="BD128" s="60">
        <f t="shared" si="125"/>
        <v>1</v>
      </c>
      <c r="BE128" s="61" t="str">
        <f>VLOOKUP($B128&amp;"-"&amp;$F128,'dataset cleaned'!$A:$BK,$H$2-2+BE$2*3,FALSE())</f>
        <v>Customer's browser infected by Trojan,Denial-of-service attack,Hacker alters transaction data</v>
      </c>
      <c r="BF128" s="61" t="s">
        <v>1129</v>
      </c>
      <c r="BG128" s="60">
        <f>IF(ISNUMBER(SEARCH(IF($D128="Tabular",VLOOKUP($G128&amp;"-"&amp;BE$3&amp;"-"&amp;BG$2,'Compr. Q. - Online Banking'!$C:$I,7,FALSE()),VLOOKUP($G128&amp;"-"&amp;BE$3&amp;"-"&amp;BG$2,'Compr. Q. - Online Banking'!$C:$I,5,FALSE())), BE128)),1,0)</f>
        <v>0</v>
      </c>
      <c r="BH128" s="60">
        <f>IF(ISNUMBER(SEARCH(IF($D128="Tabular",VLOOKUP($G128&amp;"-"&amp;BE$3&amp;"-"&amp;BH$2,'Compr. Q. - Online Banking'!$C:$I,7,FALSE()),VLOOKUP($G128&amp;"-"&amp;BE$3&amp;"-"&amp;BH$2,'Compr. Q. - Online Banking'!$C:$I,5,FALSE())), BE128)),1,0)</f>
        <v>0</v>
      </c>
      <c r="BI128" s="60">
        <f>IF(ISNUMBER(SEARCH(IF($D128="Tabular",VLOOKUP($G128&amp;"-"&amp;BE$3&amp;"-"&amp;BI$2,'Compr. Q. - Online Banking'!$C:$I,7,FALSE()),VLOOKUP($G128&amp;"-"&amp;BE$3&amp;"-"&amp;BI$2,'Compr. Q. - Online Banking'!$C:$I,5,FALSE())), BE128)),1,0)</f>
        <v>0</v>
      </c>
      <c r="BJ128" s="60">
        <f>IF(ISNUMBER(SEARCH(IF($D128="Tabular",VLOOKUP($G128&amp;"-"&amp;BE$3&amp;"-"&amp;BJ$2,'Compr. Q. - Online Banking'!$C:$I,7,FALSE()),VLOOKUP($G128&amp;"-"&amp;BE$3&amp;"-"&amp;BJ$2,'Compr. Q. - Online Banking'!$C:$I,5,FALSE())), BE128)),1,0)</f>
        <v>0</v>
      </c>
      <c r="BK128" s="60">
        <f t="shared" si="126"/>
        <v>0</v>
      </c>
      <c r="BL128" s="60">
        <f t="shared" si="127"/>
        <v>3</v>
      </c>
      <c r="BM128" s="60">
        <f>IF($D128="Tabular",VLOOKUP($G128&amp;"-"&amp;BE$3&amp;"-"&amp;"1",'Compr. Q. - Online Banking'!$C:$K,9,FALSE()),VLOOKUP($G128&amp;"-"&amp;BE$3&amp;"-"&amp;"1",'Compr. Q. - Online Banking'!$C:$K,8,FALSE()))</f>
        <v>2</v>
      </c>
      <c r="BN128" s="60">
        <f t="shared" si="128"/>
        <v>0</v>
      </c>
      <c r="BO128" s="60">
        <f t="shared" si="129"/>
        <v>0</v>
      </c>
      <c r="BP128" s="60">
        <f t="shared" si="130"/>
        <v>0</v>
      </c>
      <c r="BQ128" s="61" t="str">
        <f>VLOOKUP($B128&amp;"-"&amp;$F128,'dataset cleaned'!$A:$BK,$H$2-2+BQ$2*3,FALSE())</f>
        <v>Minor</v>
      </c>
      <c r="BR128" s="60"/>
      <c r="BS128" s="60">
        <f>IF(ISNUMBER(SEARCH(IF($D128="Tabular",VLOOKUP($G128&amp;"-"&amp;BQ$3&amp;"-"&amp;BS$2,'Compr. Q. - Online Banking'!$C:$I,7,FALSE()),VLOOKUP($G128&amp;"-"&amp;BQ$3&amp;"-"&amp;BS$2,'Compr. Q. - Online Banking'!$C:$I,5,FALSE())), BQ128)),1,0)</f>
        <v>1</v>
      </c>
      <c r="BT128" s="60">
        <f>IF(ISNUMBER(SEARCH(IF($D128="Tabular",VLOOKUP($G128&amp;"-"&amp;BQ$3&amp;"-"&amp;BT$2,'Compr. Q. - Online Banking'!$C:$I,7,FALSE()),VLOOKUP($G128&amp;"-"&amp;BQ$3&amp;"-"&amp;BT$2,'Compr. Q. - Online Banking'!$C:$I,5,FALSE())), BQ128)),1,0)</f>
        <v>0</v>
      </c>
      <c r="BU128" s="60">
        <f>IF(ISNUMBER(SEARCH(IF($D128="Tabular",VLOOKUP($G128&amp;"-"&amp;BQ$3&amp;"-"&amp;BU$2,'Compr. Q. - Online Banking'!$C:$I,7,FALSE()),VLOOKUP($G128&amp;"-"&amp;BQ$3&amp;"-"&amp;BU$2,'Compr. Q. - Online Banking'!$C:$I,5,FALSE())), BQ128)),1,0)</f>
        <v>0</v>
      </c>
      <c r="BV128" s="60">
        <f>IF(ISNUMBER(SEARCH(IF($D128="Tabular",VLOOKUP($G128&amp;"-"&amp;BQ$3&amp;"-"&amp;BV$2,'Compr. Q. - Online Banking'!$C:$I,7,FALSE()),VLOOKUP($G128&amp;"-"&amp;BQ$3&amp;"-"&amp;BV$2,'Compr. Q. - Online Banking'!$C:$I,5,FALSE())), BQ128)),1,0)</f>
        <v>0</v>
      </c>
      <c r="BW128" s="60">
        <f t="shared" si="131"/>
        <v>1</v>
      </c>
      <c r="BX128" s="60">
        <f t="shared" si="132"/>
        <v>1</v>
      </c>
      <c r="BY128" s="60">
        <f>IF($D128="Tabular",VLOOKUP($G128&amp;"-"&amp;BQ$3&amp;"-"&amp;"1",'Compr. Q. - Online Banking'!$C:$K,9,FALSE()),VLOOKUP($G128&amp;"-"&amp;BQ$3&amp;"-"&amp;"1",'Compr. Q. - Online Banking'!$C:$K,8,FALSE()))</f>
        <v>1</v>
      </c>
      <c r="BZ128" s="60">
        <f t="shared" si="133"/>
        <v>1</v>
      </c>
      <c r="CA128" s="60">
        <f t="shared" si="134"/>
        <v>1</v>
      </c>
      <c r="CB128" s="60">
        <f t="shared" si="135"/>
        <v>1</v>
      </c>
    </row>
    <row r="129" spans="1:80" ht="34" x14ac:dyDescent="0.2">
      <c r="A129" s="60" t="str">
        <f t="shared" si="102"/>
        <v>R_2coUTI3wHGOB9Ds-P2</v>
      </c>
      <c r="B129" s="60" t="s">
        <v>633</v>
      </c>
      <c r="C129" s="60" t="str">
        <f>VLOOKUP($B129,'raw data'!$A:$JI,268,FALSE())</f>
        <v>Tabular-G2</v>
      </c>
      <c r="D129" s="60" t="str">
        <f t="shared" si="103"/>
        <v>Tabular</v>
      </c>
      <c r="E129" s="60" t="str">
        <f t="shared" si="104"/>
        <v>G2</v>
      </c>
      <c r="F129" s="60" t="s">
        <v>536</v>
      </c>
      <c r="G129" s="60" t="str">
        <f t="shared" si="105"/>
        <v>G1</v>
      </c>
      <c r="H129" s="62">
        <f>VLOOKUP($B129&amp;"-"&amp;$F129,'dataset cleaned'!$A:$BK,H$2,FALSE())/60</f>
        <v>3.7682333333333333</v>
      </c>
      <c r="I129" s="61" t="str">
        <f>VLOOKUP($B129&amp;"-"&amp;$F129,'dataset cleaned'!$A:$BK,$H$2-2+I$2*3,FALSE())</f>
        <v>Critical,Minor,Severe</v>
      </c>
      <c r="J129" s="60"/>
      <c r="K129" s="60">
        <f>IF(ISNUMBER(SEARCH(IF($D129="Tabular",VLOOKUP($G129&amp;"-"&amp;I$3&amp;"-"&amp;K$2,'Compr. Q. - Online Banking'!$C:$I,7,FALSE()),VLOOKUP($G129&amp;"-"&amp;I$3&amp;"-"&amp;K$2,'Compr. Q. - Online Banking'!$C:$I,5,FALSE())), I129)),1,0)</f>
        <v>1</v>
      </c>
      <c r="L129" s="60">
        <f>IF(ISNUMBER(SEARCH(IF($D129="Tabular",VLOOKUP($G129&amp;"-"&amp;I$3&amp;"-"&amp;L$2,'Compr. Q. - Online Banking'!$C:$I,7,FALSE()),VLOOKUP($G129&amp;"-"&amp;I$3&amp;"-"&amp;L$2,'Compr. Q. - Online Banking'!$C:$I,5,FALSE())), I129)),1,0)</f>
        <v>0</v>
      </c>
      <c r="M129" s="60">
        <f>IF(ISNUMBER(SEARCH(IF($D129="Tabular",VLOOKUP($G129&amp;"-"&amp;I$3&amp;"-"&amp;M$2,'Compr. Q. - Online Banking'!$C:$I,7,FALSE()),VLOOKUP($G129&amp;"-"&amp;I$3&amp;"-"&amp;M$2,'Compr. Q. - Online Banking'!$C:$I,5,FALSE())), I129)),1,0)</f>
        <v>0</v>
      </c>
      <c r="N129" s="60">
        <f>IF(ISNUMBER(SEARCH(IF($D129="Tabular",VLOOKUP($G129&amp;"-"&amp;I$3&amp;"-"&amp;N$2,'Compr. Q. - Online Banking'!$C:$I,7,FALSE()),VLOOKUP($G129&amp;"-"&amp;I$3&amp;"-"&amp;N$2,'Compr. Q. - Online Banking'!$C:$I,5,FALSE())), I129)),1,0)</f>
        <v>0</v>
      </c>
      <c r="O129" s="60">
        <f t="shared" si="106"/>
        <v>1</v>
      </c>
      <c r="P129" s="60">
        <f t="shared" si="107"/>
        <v>3</v>
      </c>
      <c r="Q129" s="60">
        <f>IF($D129="Tabular",VLOOKUP($G129&amp;"-"&amp;I$3&amp;"-"&amp;"1",'Compr. Q. - Online Banking'!$C:$K,9,FALSE()),VLOOKUP($G129&amp;"-"&amp;I$3&amp;"-"&amp;"1",'Compr. Q. - Online Banking'!$C:$K,8,FALSE()))</f>
        <v>1</v>
      </c>
      <c r="R129" s="60">
        <f t="shared" si="108"/>
        <v>0.33333333333333331</v>
      </c>
      <c r="S129" s="60">
        <f t="shared" si="109"/>
        <v>1</v>
      </c>
      <c r="T129" s="60">
        <f t="shared" si="110"/>
        <v>0.5</v>
      </c>
      <c r="U129" s="60" t="str">
        <f>VLOOKUP($B129&amp;"-"&amp;$F129,'dataset cleaned'!$A:$BK,$H$2-2+U$2*3,FALSE())</f>
        <v>Availability of service,Confidentiality of customer data</v>
      </c>
      <c r="V129" s="60" t="s">
        <v>1133</v>
      </c>
      <c r="W129" s="60">
        <f>IF(ISNUMBER(SEARCH(IF($D129="Tabular",VLOOKUP($G129&amp;"-"&amp;U$3&amp;"-"&amp;W$2,'Compr. Q. - Online Banking'!$C:$I,7,FALSE()),VLOOKUP($G129&amp;"-"&amp;U$3&amp;"-"&amp;W$2,'Compr. Q. - Online Banking'!$C:$I,5,FALSE())), U129)),1,0)</f>
        <v>0</v>
      </c>
      <c r="X129" s="60">
        <f>IF(ISNUMBER(SEARCH(IF($D129="Tabular",VLOOKUP($G129&amp;"-"&amp;U$3&amp;"-"&amp;X$2,'Compr. Q. - Online Banking'!$C:$I,7,FALSE()),VLOOKUP($G129&amp;"-"&amp;U$3&amp;"-"&amp;X$2,'Compr. Q. - Online Banking'!$C:$I,5,FALSE())), U129)),1,0)</f>
        <v>1</v>
      </c>
      <c r="Y129" s="60">
        <f>IF(ISNUMBER(SEARCH(IF($D129="Tabular",VLOOKUP($G129&amp;"-"&amp;U$3&amp;"-"&amp;Y$2,'Compr. Q. - Online Banking'!$C:$I,7,FALSE()),VLOOKUP($G129&amp;"-"&amp;U$3&amp;"-"&amp;Y$2,'Compr. Q. - Online Banking'!$C:$I,5,FALSE())), U129)),1,0)</f>
        <v>0</v>
      </c>
      <c r="Z129" s="60">
        <f>IF(ISNUMBER(SEARCH(IF($D129="Tabular",VLOOKUP($G129&amp;"-"&amp;U$3&amp;"-"&amp;Z$2,'Compr. Q. - Online Banking'!$C:$I,7,FALSE()),VLOOKUP($G129&amp;"-"&amp;U$3&amp;"-"&amp;Z$2,'Compr. Q. - Online Banking'!$C:$I,5,FALSE())), U129)),1,0)</f>
        <v>0</v>
      </c>
      <c r="AA129" s="60">
        <f t="shared" si="111"/>
        <v>1</v>
      </c>
      <c r="AB129" s="60">
        <f t="shared" si="112"/>
        <v>2</v>
      </c>
      <c r="AC129" s="60">
        <f>IF($D129="Tabular",VLOOKUP($G129&amp;"-"&amp;U$3&amp;"-"&amp;"1",'Compr. Q. - Online Banking'!$C:$K,9,FALSE()),VLOOKUP($G129&amp;"-"&amp;U$3&amp;"-"&amp;"1",'Compr. Q. - Online Banking'!$C:$K,8,FALSE()))</f>
        <v>2</v>
      </c>
      <c r="AD129" s="60">
        <f t="shared" si="113"/>
        <v>0.5</v>
      </c>
      <c r="AE129" s="60">
        <f t="shared" si="114"/>
        <v>0.5</v>
      </c>
      <c r="AF129" s="60">
        <f t="shared" si="115"/>
        <v>0.5</v>
      </c>
      <c r="AG129" s="61" t="str">
        <f>VLOOKUP($B129&amp;"-"&amp;$F129,'dataset cleaned'!$A:$BK,$H$2-2+AG$2*3,FALSE())</f>
        <v>Regularly inform customers about security best practices</v>
      </c>
      <c r="AH129" s="60" t="s">
        <v>1204</v>
      </c>
      <c r="AI129" s="60">
        <f>IF(ISNUMBER(SEARCH(IF($D129="Tabular",VLOOKUP($G129&amp;"-"&amp;AG$3&amp;"-"&amp;AI$2,'Compr. Q. - Online Banking'!$C:$I,7,FALSE()),VLOOKUP($G129&amp;"-"&amp;AG$3&amp;"-"&amp;AI$2,'Compr. Q. - Online Banking'!$C:$I,5,FALSE())), AG129)),1,0)</f>
        <v>1</v>
      </c>
      <c r="AJ129" s="60">
        <f>IF(ISNUMBER(SEARCH(IF($D129="Tabular",VLOOKUP($G129&amp;"-"&amp;AG$3&amp;"-"&amp;AJ$2,'Compr. Q. - Online Banking'!$C:$I,7,FALSE()),VLOOKUP($G129&amp;"-"&amp;AG$3&amp;"-"&amp;AJ$2,'Compr. Q. - Online Banking'!$C:$I,5,FALSE())), AG129)),1,0)</f>
        <v>0</v>
      </c>
      <c r="AK129" s="60">
        <f>IF(ISNUMBER(SEARCH(IF($D129="Tabular",VLOOKUP($G129&amp;"-"&amp;AG$3&amp;"-"&amp;AK$2,'Compr. Q. - Online Banking'!$C:$I,7,FALSE()),VLOOKUP($G129&amp;"-"&amp;AG$3&amp;"-"&amp;AK$2,'Compr. Q. - Online Banking'!$C:$I,5,FALSE())), AG129)),1,0)</f>
        <v>0</v>
      </c>
      <c r="AL129" s="60">
        <f>IF(ISNUMBER(SEARCH(IF($D129="Tabular",VLOOKUP($G129&amp;"-"&amp;AG$3&amp;"-"&amp;AL$2,'Compr. Q. - Online Banking'!$C:$I,7,FALSE()),VLOOKUP($G129&amp;"-"&amp;AG$3&amp;"-"&amp;AL$2,'Compr. Q. - Online Banking'!$C:$I,5,FALSE())), AG129)),1,0)</f>
        <v>0</v>
      </c>
      <c r="AM129" s="60">
        <f t="shared" si="116"/>
        <v>1</v>
      </c>
      <c r="AN129" s="60">
        <f t="shared" si="117"/>
        <v>1</v>
      </c>
      <c r="AO129" s="60">
        <f>IF($D129="Tabular",VLOOKUP($G129&amp;"-"&amp;AG$3&amp;"-"&amp;"1",'Compr. Q. - Online Banking'!$C:$K,9,FALSE()),VLOOKUP($G129&amp;"-"&amp;AG$3&amp;"-"&amp;"1",'Compr. Q. - Online Banking'!$C:$K,8,FALSE()))</f>
        <v>3</v>
      </c>
      <c r="AP129" s="60">
        <f t="shared" si="118"/>
        <v>1</v>
      </c>
      <c r="AQ129" s="60">
        <f t="shared" si="119"/>
        <v>0.33333333333333331</v>
      </c>
      <c r="AR129" s="60">
        <f t="shared" si="120"/>
        <v>0.5</v>
      </c>
      <c r="AS129" s="60" t="str">
        <f>VLOOKUP($B129&amp;"-"&amp;$F129,'dataset cleaned'!$A:$BK,$H$2-2+AS$2*3,FALSE())</f>
        <v>Severe</v>
      </c>
      <c r="AT129" s="60"/>
      <c r="AU129" s="60">
        <f>IF(ISNUMBER(SEARCH(IF($D129="Tabular",VLOOKUP($G129&amp;"-"&amp;AS$3&amp;"-"&amp;AU$2,'Compr. Q. - Online Banking'!$C:$I,7,FALSE()),VLOOKUP($G129&amp;"-"&amp;AS$3&amp;"-"&amp;AU$2,'Compr. Q. - Online Banking'!$C:$I,5,FALSE())), AS129)),1,0)</f>
        <v>1</v>
      </c>
      <c r="AV129" s="60">
        <f>IF(ISNUMBER(SEARCH(IF($D129="Tabular",VLOOKUP($G129&amp;"-"&amp;AS$3&amp;"-"&amp;AV$2,'Compr. Q. - Online Banking'!$C:$I,7,FALSE()),VLOOKUP($G129&amp;"-"&amp;AS$3&amp;"-"&amp;AV$2,'Compr. Q. - Online Banking'!$C:$I,5,FALSE())), AS129)),1,0)</f>
        <v>0</v>
      </c>
      <c r="AW129" s="60">
        <f>IF(ISNUMBER(SEARCH(IF($D129="Tabular",VLOOKUP($G129&amp;"-"&amp;AS$3&amp;"-"&amp;AW$2,'Compr. Q. - Online Banking'!$C:$I,7,FALSE()),VLOOKUP($G129&amp;"-"&amp;AS$3&amp;"-"&amp;AW$2,'Compr. Q. - Online Banking'!$C:$I,5,FALSE())), AS129)),1,0)</f>
        <v>0</v>
      </c>
      <c r="AX129" s="60">
        <f>IF(ISNUMBER(SEARCH(IF($D129="Tabular",VLOOKUP($G129&amp;"-"&amp;AS$3&amp;"-"&amp;AX$2,'Compr. Q. - Online Banking'!$C:$I,7,FALSE()),VLOOKUP($G129&amp;"-"&amp;AS$3&amp;"-"&amp;AX$2,'Compr. Q. - Online Banking'!$C:$I,5,FALSE())), AS129)),1,0)</f>
        <v>0</v>
      </c>
      <c r="AY129" s="60">
        <f t="shared" si="121"/>
        <v>1</v>
      </c>
      <c r="AZ129" s="60">
        <f t="shared" si="122"/>
        <v>1</v>
      </c>
      <c r="BA129" s="60">
        <f>IF($D129="Tabular",VLOOKUP($G129&amp;"-"&amp;AS$3&amp;"-"&amp;"1",'Compr. Q. - Online Banking'!$C:$K,9,FALSE()),VLOOKUP($G129&amp;"-"&amp;AS$3&amp;"-"&amp;"1",'Compr. Q. - Online Banking'!$C:$K,8,FALSE()))</f>
        <v>1</v>
      </c>
      <c r="BB129" s="60">
        <f t="shared" si="123"/>
        <v>1</v>
      </c>
      <c r="BC129" s="60">
        <f t="shared" si="124"/>
        <v>1</v>
      </c>
      <c r="BD129" s="60">
        <f t="shared" si="125"/>
        <v>1</v>
      </c>
      <c r="BE129" s="61" t="str">
        <f>VLOOKUP($B129&amp;"-"&amp;$F129,'dataset cleaned'!$A:$BK,$H$2-2+BE$2*3,FALSE())</f>
        <v>Denial-of-service attack</v>
      </c>
      <c r="BF129" s="61" t="s">
        <v>1139</v>
      </c>
      <c r="BG129" s="60">
        <f>IF(ISNUMBER(SEARCH(IF($D129="Tabular",VLOOKUP($G129&amp;"-"&amp;BE$3&amp;"-"&amp;BG$2,'Compr. Q. - Online Banking'!$C:$I,7,FALSE()),VLOOKUP($G129&amp;"-"&amp;BE$3&amp;"-"&amp;BG$2,'Compr. Q. - Online Banking'!$C:$I,5,FALSE())), BE129)),1,0)</f>
        <v>0</v>
      </c>
      <c r="BH129" s="60">
        <f>IF(ISNUMBER(SEARCH(IF($D129="Tabular",VLOOKUP($G129&amp;"-"&amp;BE$3&amp;"-"&amp;BH$2,'Compr. Q. - Online Banking'!$C:$I,7,FALSE()),VLOOKUP($G129&amp;"-"&amp;BE$3&amp;"-"&amp;BH$2,'Compr. Q. - Online Banking'!$C:$I,5,FALSE())), BE129)),1,0)</f>
        <v>0</v>
      </c>
      <c r="BI129" s="60">
        <f>IF(ISNUMBER(SEARCH(IF($D129="Tabular",VLOOKUP($G129&amp;"-"&amp;BE$3&amp;"-"&amp;BI$2,'Compr. Q. - Online Banking'!$C:$I,7,FALSE()),VLOOKUP($G129&amp;"-"&amp;BE$3&amp;"-"&amp;BI$2,'Compr. Q. - Online Banking'!$C:$I,5,FALSE())), BE129)),1,0)</f>
        <v>0</v>
      </c>
      <c r="BJ129" s="60">
        <f>IF(ISNUMBER(SEARCH(IF($D129="Tabular",VLOOKUP($G129&amp;"-"&amp;BE$3&amp;"-"&amp;BJ$2,'Compr. Q. - Online Banking'!$C:$I,7,FALSE()),VLOOKUP($G129&amp;"-"&amp;BE$3&amp;"-"&amp;BJ$2,'Compr. Q. - Online Banking'!$C:$I,5,FALSE())), BE129)),1,0)</f>
        <v>0</v>
      </c>
      <c r="BK129" s="60">
        <f t="shared" si="126"/>
        <v>0</v>
      </c>
      <c r="BL129" s="60">
        <f t="shared" si="127"/>
        <v>1</v>
      </c>
      <c r="BM129" s="60">
        <f>IF($D129="Tabular",VLOOKUP($G129&amp;"-"&amp;BE$3&amp;"-"&amp;"1",'Compr. Q. - Online Banking'!$C:$K,9,FALSE()),VLOOKUP($G129&amp;"-"&amp;BE$3&amp;"-"&amp;"1",'Compr. Q. - Online Banking'!$C:$K,8,FALSE()))</f>
        <v>2</v>
      </c>
      <c r="BN129" s="60">
        <f t="shared" si="128"/>
        <v>0</v>
      </c>
      <c r="BO129" s="60">
        <f t="shared" si="129"/>
        <v>0</v>
      </c>
      <c r="BP129" s="60">
        <f t="shared" si="130"/>
        <v>0</v>
      </c>
      <c r="BQ129" s="61" t="str">
        <f>VLOOKUP($B129&amp;"-"&amp;$F129,'dataset cleaned'!$A:$BK,$H$2-2+BQ$2*3,FALSE())</f>
        <v>Spear-phishing attack on customers leads to sniffing customer credentials</v>
      </c>
      <c r="BR129" s="60" t="s">
        <v>1139</v>
      </c>
      <c r="BS129" s="60">
        <f>IF(ISNUMBER(SEARCH(IF($D129="Tabular",VLOOKUP($G129&amp;"-"&amp;BQ$3&amp;"-"&amp;BS$2,'Compr. Q. - Online Banking'!$C:$I,7,FALSE()),VLOOKUP($G129&amp;"-"&amp;BQ$3&amp;"-"&amp;BS$2,'Compr. Q. - Online Banking'!$C:$I,5,FALSE())), BQ129)),1,0)</f>
        <v>0</v>
      </c>
      <c r="BT129" s="60">
        <f>IF(ISNUMBER(SEARCH(IF($D129="Tabular",VLOOKUP($G129&amp;"-"&amp;BQ$3&amp;"-"&amp;BT$2,'Compr. Q. - Online Banking'!$C:$I,7,FALSE()),VLOOKUP($G129&amp;"-"&amp;BQ$3&amp;"-"&amp;BT$2,'Compr. Q. - Online Banking'!$C:$I,5,FALSE())), BQ129)),1,0)</f>
        <v>0</v>
      </c>
      <c r="BU129" s="60">
        <f>IF(ISNUMBER(SEARCH(IF($D129="Tabular",VLOOKUP($G129&amp;"-"&amp;BQ$3&amp;"-"&amp;BU$2,'Compr. Q. - Online Banking'!$C:$I,7,FALSE()),VLOOKUP($G129&amp;"-"&amp;BQ$3&amp;"-"&amp;BU$2,'Compr. Q. - Online Banking'!$C:$I,5,FALSE())), BQ129)),1,0)</f>
        <v>0</v>
      </c>
      <c r="BV129" s="60">
        <f>IF(ISNUMBER(SEARCH(IF($D129="Tabular",VLOOKUP($G129&amp;"-"&amp;BQ$3&amp;"-"&amp;BV$2,'Compr. Q. - Online Banking'!$C:$I,7,FALSE()),VLOOKUP($G129&amp;"-"&amp;BQ$3&amp;"-"&amp;BV$2,'Compr. Q. - Online Banking'!$C:$I,5,FALSE())), BQ129)),1,0)</f>
        <v>0</v>
      </c>
      <c r="BW129" s="60">
        <f t="shared" si="131"/>
        <v>0</v>
      </c>
      <c r="BX129" s="60">
        <f t="shared" si="132"/>
        <v>1</v>
      </c>
      <c r="BY129" s="60">
        <f>IF($D129="Tabular",VLOOKUP($G129&amp;"-"&amp;BQ$3&amp;"-"&amp;"1",'Compr. Q. - Online Banking'!$C:$K,9,FALSE()),VLOOKUP($G129&amp;"-"&amp;BQ$3&amp;"-"&amp;"1",'Compr. Q. - Online Banking'!$C:$K,8,FALSE()))</f>
        <v>1</v>
      </c>
      <c r="BZ129" s="60">
        <f t="shared" si="133"/>
        <v>0</v>
      </c>
      <c r="CA129" s="60">
        <f t="shared" si="134"/>
        <v>0</v>
      </c>
      <c r="CB129" s="60">
        <f t="shared" si="135"/>
        <v>0</v>
      </c>
    </row>
    <row r="130" spans="1:80" s="37" customFormat="1" ht="51" x14ac:dyDescent="0.2">
      <c r="A130" s="60" t="str">
        <f t="shared" si="102"/>
        <v>R_2y4a58qbrSAKxpv-P2</v>
      </c>
      <c r="B130" s="60" t="s">
        <v>812</v>
      </c>
      <c r="C130" s="60" t="str">
        <f>VLOOKUP($B130,'raw data'!$A:$JI,268,FALSE())</f>
        <v>Tabular-G2</v>
      </c>
      <c r="D130" s="60" t="str">
        <f t="shared" si="103"/>
        <v>Tabular</v>
      </c>
      <c r="E130" s="60" t="str">
        <f t="shared" si="104"/>
        <v>G2</v>
      </c>
      <c r="F130" s="60" t="s">
        <v>536</v>
      </c>
      <c r="G130" s="60" t="str">
        <f t="shared" si="105"/>
        <v>G1</v>
      </c>
      <c r="H130" s="62">
        <f>VLOOKUP($B130&amp;"-"&amp;$F130,'dataset cleaned'!$A:$BK,H$2,FALSE())/60</f>
        <v>6.1546666666666665</v>
      </c>
      <c r="I130" s="61" t="str">
        <f>VLOOKUP($B130&amp;"-"&amp;$F130,'dataset cleaned'!$A:$BK,$H$2-2+I$2*3,FALSE())</f>
        <v>Minor</v>
      </c>
      <c r="J130" s="60"/>
      <c r="K130" s="60">
        <f>IF(ISNUMBER(SEARCH(IF($D130="Tabular",VLOOKUP($G130&amp;"-"&amp;I$3&amp;"-"&amp;K$2,'Compr. Q. - Online Banking'!$C:$I,7,FALSE()),VLOOKUP($G130&amp;"-"&amp;I$3&amp;"-"&amp;K$2,'Compr. Q. - Online Banking'!$C:$I,5,FALSE())), I130)),1,0)</f>
        <v>1</v>
      </c>
      <c r="L130" s="60">
        <f>IF(ISNUMBER(SEARCH(IF($D130="Tabular",VLOOKUP($G130&amp;"-"&amp;I$3&amp;"-"&amp;L$2,'Compr. Q. - Online Banking'!$C:$I,7,FALSE()),VLOOKUP($G130&amp;"-"&amp;I$3&amp;"-"&amp;L$2,'Compr. Q. - Online Banking'!$C:$I,5,FALSE())), I130)),1,0)</f>
        <v>0</v>
      </c>
      <c r="M130" s="60">
        <f>IF(ISNUMBER(SEARCH(IF($D130="Tabular",VLOOKUP($G130&amp;"-"&amp;I$3&amp;"-"&amp;M$2,'Compr. Q. - Online Banking'!$C:$I,7,FALSE()),VLOOKUP($G130&amp;"-"&amp;I$3&amp;"-"&amp;M$2,'Compr. Q. - Online Banking'!$C:$I,5,FALSE())), I130)),1,0)</f>
        <v>0</v>
      </c>
      <c r="N130" s="60">
        <f>IF(ISNUMBER(SEARCH(IF($D130="Tabular",VLOOKUP($G130&amp;"-"&amp;I$3&amp;"-"&amp;N$2,'Compr. Q. - Online Banking'!$C:$I,7,FALSE()),VLOOKUP($G130&amp;"-"&amp;I$3&amp;"-"&amp;N$2,'Compr. Q. - Online Banking'!$C:$I,5,FALSE())), I130)),1,0)</f>
        <v>0</v>
      </c>
      <c r="O130" s="60">
        <f t="shared" si="106"/>
        <v>1</v>
      </c>
      <c r="P130" s="60">
        <f t="shared" si="107"/>
        <v>1</v>
      </c>
      <c r="Q130" s="60">
        <f>IF($D130="Tabular",VLOOKUP($G130&amp;"-"&amp;I$3&amp;"-"&amp;"1",'Compr. Q. - Online Banking'!$C:$K,9,FALSE()),VLOOKUP($G130&amp;"-"&amp;I$3&amp;"-"&amp;"1",'Compr. Q. - Online Banking'!$C:$K,8,FALSE()))</f>
        <v>1</v>
      </c>
      <c r="R130" s="60">
        <f t="shared" si="108"/>
        <v>1</v>
      </c>
      <c r="S130" s="60">
        <f t="shared" si="109"/>
        <v>1</v>
      </c>
      <c r="T130" s="60">
        <f t="shared" si="110"/>
        <v>1</v>
      </c>
      <c r="U130" s="60" t="str">
        <f>VLOOKUP($B130&amp;"-"&amp;$F130,'dataset cleaned'!$A:$BK,$H$2-2+U$2*3,FALSE())</f>
        <v>Availability of service,Confidentiality of customer data</v>
      </c>
      <c r="V130" s="60" t="s">
        <v>1133</v>
      </c>
      <c r="W130" s="60">
        <f>IF(ISNUMBER(SEARCH(IF($D130="Tabular",VLOOKUP($G130&amp;"-"&amp;U$3&amp;"-"&amp;W$2,'Compr. Q. - Online Banking'!$C:$I,7,FALSE()),VLOOKUP($G130&amp;"-"&amp;U$3&amp;"-"&amp;W$2,'Compr. Q. - Online Banking'!$C:$I,5,FALSE())), U130)),1,0)</f>
        <v>0</v>
      </c>
      <c r="X130" s="60">
        <f>IF(ISNUMBER(SEARCH(IF($D130="Tabular",VLOOKUP($G130&amp;"-"&amp;U$3&amp;"-"&amp;X$2,'Compr. Q. - Online Banking'!$C:$I,7,FALSE()),VLOOKUP($G130&amp;"-"&amp;U$3&amp;"-"&amp;X$2,'Compr. Q. - Online Banking'!$C:$I,5,FALSE())), U130)),1,0)</f>
        <v>1</v>
      </c>
      <c r="Y130" s="60">
        <f>IF(ISNUMBER(SEARCH(IF($D130="Tabular",VLOOKUP($G130&amp;"-"&amp;U$3&amp;"-"&amp;Y$2,'Compr. Q. - Online Banking'!$C:$I,7,FALSE()),VLOOKUP($G130&amp;"-"&amp;U$3&amp;"-"&amp;Y$2,'Compr. Q. - Online Banking'!$C:$I,5,FALSE())), U130)),1,0)</f>
        <v>0</v>
      </c>
      <c r="Z130" s="60">
        <f>IF(ISNUMBER(SEARCH(IF($D130="Tabular",VLOOKUP($G130&amp;"-"&amp;U$3&amp;"-"&amp;Z$2,'Compr. Q. - Online Banking'!$C:$I,7,FALSE()),VLOOKUP($G130&amp;"-"&amp;U$3&amp;"-"&amp;Z$2,'Compr. Q. - Online Banking'!$C:$I,5,FALSE())), U130)),1,0)</f>
        <v>0</v>
      </c>
      <c r="AA130" s="60">
        <f t="shared" si="111"/>
        <v>1</v>
      </c>
      <c r="AB130" s="60">
        <f t="shared" si="112"/>
        <v>2</v>
      </c>
      <c r="AC130" s="60">
        <f>IF($D130="Tabular",VLOOKUP($G130&amp;"-"&amp;U$3&amp;"-"&amp;"1",'Compr. Q. - Online Banking'!$C:$K,9,FALSE()),VLOOKUP($G130&amp;"-"&amp;U$3&amp;"-"&amp;"1",'Compr. Q. - Online Banking'!$C:$K,8,FALSE()))</f>
        <v>2</v>
      </c>
      <c r="AD130" s="60">
        <f t="shared" si="113"/>
        <v>0.5</v>
      </c>
      <c r="AE130" s="60">
        <f t="shared" si="114"/>
        <v>0.5</v>
      </c>
      <c r="AF130" s="60">
        <f t="shared" si="115"/>
        <v>0.5</v>
      </c>
      <c r="AG130" s="61" t="str">
        <f>VLOOKUP($B130&amp;"-"&amp;$F130,'dataset cleaned'!$A:$BK,$H$2-2+AG$2*3,FALSE())</f>
        <v>Regularly inform customers about security best practices,Strengthen authentication of transaction in web application</v>
      </c>
      <c r="AH130" s="60" t="s">
        <v>1204</v>
      </c>
      <c r="AI130" s="60">
        <f>IF(ISNUMBER(SEARCH(IF($D130="Tabular",VLOOKUP($G130&amp;"-"&amp;AG$3&amp;"-"&amp;AI$2,'Compr. Q. - Online Banking'!$C:$I,7,FALSE()),VLOOKUP($G130&amp;"-"&amp;AG$3&amp;"-"&amp;AI$2,'Compr. Q. - Online Banking'!$C:$I,5,FALSE())), AG130)),1,0)</f>
        <v>1</v>
      </c>
      <c r="AJ130" s="60">
        <f>IF(ISNUMBER(SEARCH(IF($D130="Tabular",VLOOKUP($G130&amp;"-"&amp;AG$3&amp;"-"&amp;AJ$2,'Compr. Q. - Online Banking'!$C:$I,7,FALSE()),VLOOKUP($G130&amp;"-"&amp;AG$3&amp;"-"&amp;AJ$2,'Compr. Q. - Online Banking'!$C:$I,5,FALSE())), AG130)),1,0)</f>
        <v>1</v>
      </c>
      <c r="AK130" s="60">
        <f>IF(ISNUMBER(SEARCH(IF($D130="Tabular",VLOOKUP($G130&amp;"-"&amp;AG$3&amp;"-"&amp;AK$2,'Compr. Q. - Online Banking'!$C:$I,7,FALSE()),VLOOKUP($G130&amp;"-"&amp;AG$3&amp;"-"&amp;AK$2,'Compr. Q. - Online Banking'!$C:$I,5,FALSE())), AG130)),1,0)</f>
        <v>0</v>
      </c>
      <c r="AL130" s="60">
        <f>IF(ISNUMBER(SEARCH(IF($D130="Tabular",VLOOKUP($G130&amp;"-"&amp;AG$3&amp;"-"&amp;AL$2,'Compr. Q. - Online Banking'!$C:$I,7,FALSE()),VLOOKUP($G130&amp;"-"&amp;AG$3&amp;"-"&amp;AL$2,'Compr. Q. - Online Banking'!$C:$I,5,FALSE())), AG130)),1,0)</f>
        <v>0</v>
      </c>
      <c r="AM130" s="60">
        <f t="shared" si="116"/>
        <v>2</v>
      </c>
      <c r="AN130" s="60">
        <f t="shared" si="117"/>
        <v>2</v>
      </c>
      <c r="AO130" s="60">
        <f>IF($D130="Tabular",VLOOKUP($G130&amp;"-"&amp;AG$3&amp;"-"&amp;"1",'Compr. Q. - Online Banking'!$C:$K,9,FALSE()),VLOOKUP($G130&amp;"-"&amp;AG$3&amp;"-"&amp;"1",'Compr. Q. - Online Banking'!$C:$K,8,FALSE()))</f>
        <v>3</v>
      </c>
      <c r="AP130" s="60">
        <f t="shared" si="118"/>
        <v>1</v>
      </c>
      <c r="AQ130" s="60">
        <f t="shared" si="119"/>
        <v>0.66666666666666663</v>
      </c>
      <c r="AR130" s="60">
        <f t="shared" si="120"/>
        <v>0.8</v>
      </c>
      <c r="AS130" s="61" t="str">
        <f>VLOOKUP($B130&amp;"-"&amp;$F130,'dataset cleaned'!$A:$BK,$H$2-2+AS$2*3,FALSE())</f>
        <v>Minor</v>
      </c>
      <c r="AT130" s="60" t="s">
        <v>1134</v>
      </c>
      <c r="AU130" s="60">
        <f>IF(ISNUMBER(SEARCH(IF($D130="Tabular",VLOOKUP($G130&amp;"-"&amp;AS$3&amp;"-"&amp;AU$2,'Compr. Q. - Online Banking'!$C:$I,7,FALSE()),VLOOKUP($G130&amp;"-"&amp;AS$3&amp;"-"&amp;AU$2,'Compr. Q. - Online Banking'!$C:$I,5,FALSE())), AS130)),1,0)</f>
        <v>0</v>
      </c>
      <c r="AV130" s="60">
        <f>IF(ISNUMBER(SEARCH(IF($D130="Tabular",VLOOKUP($G130&amp;"-"&amp;AS$3&amp;"-"&amp;AV$2,'Compr. Q. - Online Banking'!$C:$I,7,FALSE()),VLOOKUP($G130&amp;"-"&amp;AS$3&amp;"-"&amp;AV$2,'Compr. Q. - Online Banking'!$C:$I,5,FALSE())), AS130)),1,0)</f>
        <v>0</v>
      </c>
      <c r="AW130" s="60">
        <f>IF(ISNUMBER(SEARCH(IF($D130="Tabular",VLOOKUP($G130&amp;"-"&amp;AS$3&amp;"-"&amp;AW$2,'Compr. Q. - Online Banking'!$C:$I,7,FALSE()),VLOOKUP($G130&amp;"-"&amp;AS$3&amp;"-"&amp;AW$2,'Compr. Q. - Online Banking'!$C:$I,5,FALSE())), AS130)),1,0)</f>
        <v>0</v>
      </c>
      <c r="AX130" s="60">
        <f>IF(ISNUMBER(SEARCH(IF($D130="Tabular",VLOOKUP($G130&amp;"-"&amp;AS$3&amp;"-"&amp;AX$2,'Compr. Q. - Online Banking'!$C:$I,7,FALSE()),VLOOKUP($G130&amp;"-"&amp;AS$3&amp;"-"&amp;AX$2,'Compr. Q. - Online Banking'!$C:$I,5,FALSE())), AS130)),1,0)</f>
        <v>0</v>
      </c>
      <c r="AY130" s="60">
        <f t="shared" si="121"/>
        <v>0</v>
      </c>
      <c r="AZ130" s="60">
        <f t="shared" si="122"/>
        <v>1</v>
      </c>
      <c r="BA130" s="60">
        <f>IF($D130="Tabular",VLOOKUP($G130&amp;"-"&amp;AS$3&amp;"-"&amp;"1",'Compr. Q. - Online Banking'!$C:$K,9,FALSE()),VLOOKUP($G130&amp;"-"&amp;AS$3&amp;"-"&amp;"1",'Compr. Q. - Online Banking'!$C:$K,8,FALSE()))</f>
        <v>1</v>
      </c>
      <c r="BB130" s="60">
        <f t="shared" si="123"/>
        <v>0</v>
      </c>
      <c r="BC130" s="60">
        <f t="shared" si="124"/>
        <v>0</v>
      </c>
      <c r="BD130" s="60">
        <f t="shared" si="125"/>
        <v>0</v>
      </c>
      <c r="BE130" s="61" t="str">
        <f>VLOOKUP($B130&amp;"-"&amp;$F130,'dataset cleaned'!$A:$BK,$H$2-2+BE$2*3,FALSE())</f>
        <v>Minor,Severe</v>
      </c>
      <c r="BF130" s="61" t="s">
        <v>1130</v>
      </c>
      <c r="BG130" s="60">
        <f>IF(ISNUMBER(SEARCH(IF($D130="Tabular",VLOOKUP($G130&amp;"-"&amp;BE$3&amp;"-"&amp;BG$2,'Compr. Q. - Online Banking'!$C:$I,7,FALSE()),VLOOKUP($G130&amp;"-"&amp;BE$3&amp;"-"&amp;BG$2,'Compr. Q. - Online Banking'!$C:$I,5,FALSE())), BE130)),1,0)</f>
        <v>0</v>
      </c>
      <c r="BH130" s="60">
        <f>IF(ISNUMBER(SEARCH(IF($D130="Tabular",VLOOKUP($G130&amp;"-"&amp;BE$3&amp;"-"&amp;BH$2,'Compr. Q. - Online Banking'!$C:$I,7,FALSE()),VLOOKUP($G130&amp;"-"&amp;BE$3&amp;"-"&amp;BH$2,'Compr. Q. - Online Banking'!$C:$I,5,FALSE())), BE130)),1,0)</f>
        <v>0</v>
      </c>
      <c r="BI130" s="60">
        <f>IF(ISNUMBER(SEARCH(IF($D130="Tabular",VLOOKUP($G130&amp;"-"&amp;BE$3&amp;"-"&amp;BI$2,'Compr. Q. - Online Banking'!$C:$I,7,FALSE()),VLOOKUP($G130&amp;"-"&amp;BE$3&amp;"-"&amp;BI$2,'Compr. Q. - Online Banking'!$C:$I,5,FALSE())), BE130)),1,0)</f>
        <v>0</v>
      </c>
      <c r="BJ130" s="60">
        <f>IF(ISNUMBER(SEARCH(IF($D130="Tabular",VLOOKUP($G130&amp;"-"&amp;BE$3&amp;"-"&amp;BJ$2,'Compr. Q. - Online Banking'!$C:$I,7,FALSE()),VLOOKUP($G130&amp;"-"&amp;BE$3&amp;"-"&amp;BJ$2,'Compr. Q. - Online Banking'!$C:$I,5,FALSE())), BE130)),1,0)</f>
        <v>0</v>
      </c>
      <c r="BK130" s="60">
        <f t="shared" si="126"/>
        <v>0</v>
      </c>
      <c r="BL130" s="60">
        <f t="shared" si="127"/>
        <v>2</v>
      </c>
      <c r="BM130" s="60">
        <f>IF($D130="Tabular",VLOOKUP($G130&amp;"-"&amp;BE$3&amp;"-"&amp;"1",'Compr. Q. - Online Banking'!$C:$K,9,FALSE()),VLOOKUP($G130&amp;"-"&amp;BE$3&amp;"-"&amp;"1",'Compr. Q. - Online Banking'!$C:$K,8,FALSE()))</f>
        <v>2</v>
      </c>
      <c r="BN130" s="60">
        <f t="shared" si="128"/>
        <v>0</v>
      </c>
      <c r="BO130" s="60">
        <f t="shared" si="129"/>
        <v>0</v>
      </c>
      <c r="BP130" s="60">
        <f t="shared" si="130"/>
        <v>0</v>
      </c>
      <c r="BQ130" s="61" t="str">
        <f>VLOOKUP($B130&amp;"-"&amp;$F130,'dataset cleaned'!$A:$BK,$H$2-2+BQ$2*3,FALSE())</f>
        <v>Severe</v>
      </c>
      <c r="BR130" s="60" t="s">
        <v>1134</v>
      </c>
      <c r="BS130" s="60">
        <f>IF(ISNUMBER(SEARCH(IF($D130="Tabular",VLOOKUP($G130&amp;"-"&amp;BQ$3&amp;"-"&amp;BS$2,'Compr. Q. - Online Banking'!$C:$I,7,FALSE()),VLOOKUP($G130&amp;"-"&amp;BQ$3&amp;"-"&amp;BS$2,'Compr. Q. - Online Banking'!$C:$I,5,FALSE())), BQ130)),1,0)</f>
        <v>0</v>
      </c>
      <c r="BT130" s="60">
        <f>IF(ISNUMBER(SEARCH(IF($D130="Tabular",VLOOKUP($G130&amp;"-"&amp;BQ$3&amp;"-"&amp;BT$2,'Compr. Q. - Online Banking'!$C:$I,7,FALSE()),VLOOKUP($G130&amp;"-"&amp;BQ$3&amp;"-"&amp;BT$2,'Compr. Q. - Online Banking'!$C:$I,5,FALSE())), BQ130)),1,0)</f>
        <v>0</v>
      </c>
      <c r="BU130" s="60">
        <f>IF(ISNUMBER(SEARCH(IF($D130="Tabular",VLOOKUP($G130&amp;"-"&amp;BQ$3&amp;"-"&amp;BU$2,'Compr. Q. - Online Banking'!$C:$I,7,FALSE()),VLOOKUP($G130&amp;"-"&amp;BQ$3&amp;"-"&amp;BU$2,'Compr. Q. - Online Banking'!$C:$I,5,FALSE())), BQ130)),1,0)</f>
        <v>0</v>
      </c>
      <c r="BV130" s="60">
        <f>IF(ISNUMBER(SEARCH(IF($D130="Tabular",VLOOKUP($G130&amp;"-"&amp;BQ$3&amp;"-"&amp;BV$2,'Compr. Q. - Online Banking'!$C:$I,7,FALSE()),VLOOKUP($G130&amp;"-"&amp;BQ$3&amp;"-"&amp;BV$2,'Compr. Q. - Online Banking'!$C:$I,5,FALSE())), BQ130)),1,0)</f>
        <v>0</v>
      </c>
      <c r="BW130" s="60">
        <f t="shared" si="131"/>
        <v>0</v>
      </c>
      <c r="BX130" s="60">
        <f t="shared" si="132"/>
        <v>1</v>
      </c>
      <c r="BY130" s="60">
        <f>IF($D130="Tabular",VLOOKUP($G130&amp;"-"&amp;BQ$3&amp;"-"&amp;"1",'Compr. Q. - Online Banking'!$C:$K,9,FALSE()),VLOOKUP($G130&amp;"-"&amp;BQ$3&amp;"-"&amp;"1",'Compr. Q. - Online Banking'!$C:$K,8,FALSE()))</f>
        <v>1</v>
      </c>
      <c r="BZ130" s="60">
        <f t="shared" si="133"/>
        <v>0</v>
      </c>
      <c r="CA130" s="60">
        <f t="shared" si="134"/>
        <v>0</v>
      </c>
      <c r="CB130" s="60">
        <f t="shared" si="135"/>
        <v>0</v>
      </c>
    </row>
    <row r="131" spans="1:80" s="37" customFormat="1" ht="34" x14ac:dyDescent="0.2">
      <c r="A131" s="60" t="str">
        <f t="shared" si="102"/>
        <v>R_7OjeLEJ3nO8pSEh-P2</v>
      </c>
      <c r="B131" s="60" t="s">
        <v>1062</v>
      </c>
      <c r="C131" s="60" t="str">
        <f>VLOOKUP($B131,'raw data'!$A:$JI,268,FALSE())</f>
        <v>CORAS-G1</v>
      </c>
      <c r="D131" s="60" t="str">
        <f t="shared" si="103"/>
        <v>CORAS</v>
      </c>
      <c r="E131" s="60" t="str">
        <f t="shared" si="104"/>
        <v>G1</v>
      </c>
      <c r="F131" s="60" t="s">
        <v>536</v>
      </c>
      <c r="G131" s="60" t="str">
        <f t="shared" si="105"/>
        <v>G2</v>
      </c>
      <c r="H131" s="62">
        <f>VLOOKUP($B131&amp;"-"&amp;$F131,'dataset cleaned'!$A:$BK,H$2,FALSE())/60</f>
        <v>5.5675999999999997</v>
      </c>
      <c r="I131" s="61" t="str">
        <f>VLOOKUP($B131&amp;"-"&amp;$F131,'dataset cleaned'!$A:$BK,$H$2-2+I$2*3,FALSE())</f>
        <v>Fake banking app offered on application store,Lack of mechanisms for authentication of app</v>
      </c>
      <c r="J131" s="60" t="s">
        <v>1129</v>
      </c>
      <c r="K131" s="60">
        <f>IF(ISNUMBER(SEARCH(IF($D131="Tabular",VLOOKUP($G131&amp;"-"&amp;I$3&amp;"-"&amp;K$2,'Compr. Q. - Online Banking'!$C:$I,7,FALSE()),VLOOKUP($G131&amp;"-"&amp;I$3&amp;"-"&amp;K$2,'Compr. Q. - Online Banking'!$C:$I,5,FALSE())), I131)),1,0)</f>
        <v>1</v>
      </c>
      <c r="L131" s="60">
        <f>IF(ISNUMBER(SEARCH(IF($D131="Tabular",VLOOKUP($G131&amp;"-"&amp;I$3&amp;"-"&amp;L$2,'Compr. Q. - Online Banking'!$C:$I,7,FALSE()),VLOOKUP($G131&amp;"-"&amp;I$3&amp;"-"&amp;L$2,'Compr. Q. - Online Banking'!$C:$I,5,FALSE())), I131)),1,0)</f>
        <v>0</v>
      </c>
      <c r="M131" s="60">
        <f>IF(ISNUMBER(SEARCH(IF($D131="Tabular",VLOOKUP($G131&amp;"-"&amp;I$3&amp;"-"&amp;M$2,'Compr. Q. - Online Banking'!$C:$I,7,FALSE()),VLOOKUP($G131&amp;"-"&amp;I$3&amp;"-"&amp;M$2,'Compr. Q. - Online Banking'!$C:$I,5,FALSE())), I131)),1,0)</f>
        <v>0</v>
      </c>
      <c r="N131" s="60">
        <f>IF(ISNUMBER(SEARCH(IF($D131="Tabular",VLOOKUP($G131&amp;"-"&amp;I$3&amp;"-"&amp;N$2,'Compr. Q. - Online Banking'!$C:$I,7,FALSE()),VLOOKUP($G131&amp;"-"&amp;I$3&amp;"-"&amp;N$2,'Compr. Q. - Online Banking'!$C:$I,5,FALSE())), I131)),1,0)</f>
        <v>0</v>
      </c>
      <c r="O131" s="60">
        <f t="shared" si="106"/>
        <v>1</v>
      </c>
      <c r="P131" s="60">
        <f t="shared" si="107"/>
        <v>2</v>
      </c>
      <c r="Q131" s="60">
        <f>IF($D131="Tabular",VLOOKUP($G131&amp;"-"&amp;I$3&amp;"-"&amp;"1",'Compr. Q. - Online Banking'!$C:$K,9,FALSE()),VLOOKUP($G131&amp;"-"&amp;I$3&amp;"-"&amp;"1",'Compr. Q. - Online Banking'!$C:$K,8,FALSE()))</f>
        <v>2</v>
      </c>
      <c r="R131" s="60">
        <f t="shared" si="108"/>
        <v>0.5</v>
      </c>
      <c r="S131" s="60">
        <f t="shared" si="109"/>
        <v>0.5</v>
      </c>
      <c r="T131" s="60">
        <f t="shared" si="110"/>
        <v>0.5</v>
      </c>
      <c r="U131" s="61" t="str">
        <f>VLOOKUP($B131&amp;"-"&amp;$F131,'dataset cleaned'!$A:$BK,$H$2-2+U$2*3,FALSE())</f>
        <v>Unauthorized transaction via Poste App,Unauthorized transaction via web application</v>
      </c>
      <c r="V131" s="60" t="s">
        <v>1144</v>
      </c>
      <c r="W131" s="60">
        <f>IF(ISNUMBER(SEARCH(IF($D131="Tabular",VLOOKUP($G131&amp;"-"&amp;U$3&amp;"-"&amp;W$2,'Compr. Q. - Online Banking'!$C:$I,7,FALSE()),VLOOKUP($G131&amp;"-"&amp;U$3&amp;"-"&amp;W$2,'Compr. Q. - Online Banking'!$C:$I,5,FALSE())), U131)),1,0)</f>
        <v>1</v>
      </c>
      <c r="X131" s="60">
        <f>IF(ISNUMBER(SEARCH(IF($D131="Tabular",VLOOKUP($G131&amp;"-"&amp;U$3&amp;"-"&amp;X$2,'Compr. Q. - Online Banking'!$C:$I,7,FALSE()),VLOOKUP($G131&amp;"-"&amp;U$3&amp;"-"&amp;X$2,'Compr. Q. - Online Banking'!$C:$I,5,FALSE())), U131)),1,0)</f>
        <v>0</v>
      </c>
      <c r="Y131" s="60">
        <f>IF(ISNUMBER(SEARCH(IF($D131="Tabular",VLOOKUP($G131&amp;"-"&amp;U$3&amp;"-"&amp;Y$2,'Compr. Q. - Online Banking'!$C:$I,7,FALSE()),VLOOKUP($G131&amp;"-"&amp;U$3&amp;"-"&amp;Y$2,'Compr. Q. - Online Banking'!$C:$I,5,FALSE())), U131)),1,0)</f>
        <v>0</v>
      </c>
      <c r="Z131" s="60">
        <f>IF(ISNUMBER(SEARCH(IF($D131="Tabular",VLOOKUP($G131&amp;"-"&amp;U$3&amp;"-"&amp;Z$2,'Compr. Q. - Online Banking'!$C:$I,7,FALSE()),VLOOKUP($G131&amp;"-"&amp;U$3&amp;"-"&amp;Z$2,'Compr. Q. - Online Banking'!$C:$I,5,FALSE())), U131)),1,0)</f>
        <v>0</v>
      </c>
      <c r="AA131" s="60">
        <f t="shared" si="111"/>
        <v>1</v>
      </c>
      <c r="AB131" s="60">
        <f t="shared" si="112"/>
        <v>2</v>
      </c>
      <c r="AC131" s="60">
        <f>IF($D131="Tabular",VLOOKUP($G131&amp;"-"&amp;U$3&amp;"-"&amp;"1",'Compr. Q. - Online Banking'!$C:$K,9,FALSE()),VLOOKUP($G131&amp;"-"&amp;U$3&amp;"-"&amp;"1",'Compr. Q. - Online Banking'!$C:$K,8,FALSE()))</f>
        <v>3</v>
      </c>
      <c r="AD131" s="60">
        <f t="shared" si="113"/>
        <v>0.5</v>
      </c>
      <c r="AE131" s="60">
        <f t="shared" si="114"/>
        <v>0.33333333333333331</v>
      </c>
      <c r="AF131" s="60">
        <f t="shared" si="115"/>
        <v>0.4</v>
      </c>
      <c r="AG131" s="61" t="str">
        <f>VLOOKUP($B131&amp;"-"&amp;$F131,'dataset cleaned'!$A:$BK,$H$2-2+AG$2*3,FALSE())</f>
        <v>Lack of mechanisms for authentication of app</v>
      </c>
      <c r="AH131" s="60" t="s">
        <v>1151</v>
      </c>
      <c r="AI131" s="60">
        <f>IF(ISNUMBER(SEARCH(IF($D131="Tabular",VLOOKUP($G131&amp;"-"&amp;AG$3&amp;"-"&amp;AI$2,'Compr. Q. - Online Banking'!$C:$I,7,FALSE()),VLOOKUP($G131&amp;"-"&amp;AG$3&amp;"-"&amp;AI$2,'Compr. Q. - Online Banking'!$C:$I,5,FALSE())), AG131)),1,0)</f>
        <v>0</v>
      </c>
      <c r="AJ131" s="60">
        <f>IF(ISNUMBER(SEARCH(IF($D131="Tabular",VLOOKUP($G131&amp;"-"&amp;AG$3&amp;"-"&amp;AJ$2,'Compr. Q. - Online Banking'!$C:$I,7,FALSE()),VLOOKUP($G131&amp;"-"&amp;AG$3&amp;"-"&amp;AJ$2,'Compr. Q. - Online Banking'!$C:$I,5,FALSE())), AG131)),1,0)</f>
        <v>0</v>
      </c>
      <c r="AK131" s="60">
        <f>IF(ISNUMBER(SEARCH(IF($D131="Tabular",VLOOKUP($G131&amp;"-"&amp;AG$3&amp;"-"&amp;AK$2,'Compr. Q. - Online Banking'!$C:$I,7,FALSE()),VLOOKUP($G131&amp;"-"&amp;AG$3&amp;"-"&amp;AK$2,'Compr. Q. - Online Banking'!$C:$I,5,FALSE())), AG131)),1,0)</f>
        <v>0</v>
      </c>
      <c r="AL131" s="60">
        <f>IF(ISNUMBER(SEARCH(IF($D131="Tabular",VLOOKUP($G131&amp;"-"&amp;AG$3&amp;"-"&amp;AL$2,'Compr. Q. - Online Banking'!$C:$I,7,FALSE()),VLOOKUP($G131&amp;"-"&amp;AG$3&amp;"-"&amp;AL$2,'Compr. Q. - Online Banking'!$C:$I,5,FALSE())), AG131)),1,0)</f>
        <v>0</v>
      </c>
      <c r="AM131" s="60">
        <f t="shared" si="116"/>
        <v>0</v>
      </c>
      <c r="AN131" s="60">
        <f t="shared" si="117"/>
        <v>1</v>
      </c>
      <c r="AO131" s="60">
        <f>IF($D131="Tabular",VLOOKUP($G131&amp;"-"&amp;AG$3&amp;"-"&amp;"1",'Compr. Q. - Online Banking'!$C:$K,9,FALSE()),VLOOKUP($G131&amp;"-"&amp;AG$3&amp;"-"&amp;"1",'Compr. Q. - Online Banking'!$C:$K,8,FALSE()))</f>
        <v>4</v>
      </c>
      <c r="AP131" s="60">
        <f t="shared" si="118"/>
        <v>0</v>
      </c>
      <c r="AQ131" s="60">
        <f t="shared" si="119"/>
        <v>0</v>
      </c>
      <c r="AR131" s="60">
        <f t="shared" si="120"/>
        <v>0</v>
      </c>
      <c r="AS131" s="61" t="str">
        <f>VLOOKUP($B131&amp;"-"&amp;$F131,'dataset cleaned'!$A:$BK,$H$2-2+AS$2*3,FALSE())</f>
        <v>Cyber criminal,Hacker</v>
      </c>
      <c r="AT131" s="60"/>
      <c r="AU131" s="60">
        <f>IF(ISNUMBER(SEARCH(IF($D131="Tabular",VLOOKUP($G131&amp;"-"&amp;AS$3&amp;"-"&amp;AU$2,'Compr. Q. - Online Banking'!$C:$I,7,FALSE()),VLOOKUP($G131&amp;"-"&amp;AS$3&amp;"-"&amp;AU$2,'Compr. Q. - Online Banking'!$C:$I,5,FALSE())), AS131)),1,0)</f>
        <v>1</v>
      </c>
      <c r="AV131" s="60">
        <f>IF(ISNUMBER(SEARCH(IF($D131="Tabular",VLOOKUP($G131&amp;"-"&amp;AS$3&amp;"-"&amp;AV$2,'Compr. Q. - Online Banking'!$C:$I,7,FALSE()),VLOOKUP($G131&amp;"-"&amp;AS$3&amp;"-"&amp;AV$2,'Compr. Q. - Online Banking'!$C:$I,5,FALSE())), AS131)),1,0)</f>
        <v>1</v>
      </c>
      <c r="AW131" s="60">
        <f>IF(ISNUMBER(SEARCH(IF($D131="Tabular",VLOOKUP($G131&amp;"-"&amp;AS$3&amp;"-"&amp;AW$2,'Compr. Q. - Online Banking'!$C:$I,7,FALSE()),VLOOKUP($G131&amp;"-"&amp;AS$3&amp;"-"&amp;AW$2,'Compr. Q. - Online Banking'!$C:$I,5,FALSE())), AS131)),1,0)</f>
        <v>0</v>
      </c>
      <c r="AX131" s="60">
        <f>IF(ISNUMBER(SEARCH(IF($D131="Tabular",VLOOKUP($G131&amp;"-"&amp;AS$3&amp;"-"&amp;AX$2,'Compr. Q. - Online Banking'!$C:$I,7,FALSE()),VLOOKUP($G131&amp;"-"&amp;AS$3&amp;"-"&amp;AX$2,'Compr. Q. - Online Banking'!$C:$I,5,FALSE())), AS131)),1,0)</f>
        <v>0</v>
      </c>
      <c r="AY131" s="60">
        <f t="shared" si="121"/>
        <v>2</v>
      </c>
      <c r="AZ131" s="60">
        <f t="shared" si="122"/>
        <v>2</v>
      </c>
      <c r="BA131" s="60">
        <f>IF($D131="Tabular",VLOOKUP($G131&amp;"-"&amp;AS$3&amp;"-"&amp;"1",'Compr. Q. - Online Banking'!$C:$K,9,FALSE()),VLOOKUP($G131&amp;"-"&amp;AS$3&amp;"-"&amp;"1",'Compr. Q. - Online Banking'!$C:$K,8,FALSE()))</f>
        <v>2</v>
      </c>
      <c r="BB131" s="60">
        <f t="shared" si="123"/>
        <v>1</v>
      </c>
      <c r="BC131" s="60">
        <f t="shared" si="124"/>
        <v>1</v>
      </c>
      <c r="BD131" s="60">
        <f t="shared" si="125"/>
        <v>1</v>
      </c>
      <c r="BE131" s="60" t="str">
        <f>VLOOKUP($B131&amp;"-"&amp;$F131,'dataset cleaned'!$A:$BK,$H$2-2+BE$2*3,FALSE())</f>
        <v>Severe</v>
      </c>
      <c r="BF131" s="60"/>
      <c r="BG131" s="60">
        <f>IF(ISNUMBER(SEARCH(IF($D131="Tabular",VLOOKUP($G131&amp;"-"&amp;BE$3&amp;"-"&amp;BG$2,'Compr. Q. - Online Banking'!$C:$I,7,FALSE()),VLOOKUP($G131&amp;"-"&amp;BE$3&amp;"-"&amp;BG$2,'Compr. Q. - Online Banking'!$C:$I,5,FALSE())), BE131)),1,0)</f>
        <v>0</v>
      </c>
      <c r="BH131" s="60">
        <f>IF(ISNUMBER(SEARCH(IF($D131="Tabular",VLOOKUP($G131&amp;"-"&amp;BE$3&amp;"-"&amp;BH$2,'Compr. Q. - Online Banking'!$C:$I,7,FALSE()),VLOOKUP($G131&amp;"-"&amp;BE$3&amp;"-"&amp;BH$2,'Compr. Q. - Online Banking'!$C:$I,5,FALSE())), BE131)),1,0)</f>
        <v>0</v>
      </c>
      <c r="BI131" s="60">
        <f>IF(ISNUMBER(SEARCH(IF($D131="Tabular",VLOOKUP($G131&amp;"-"&amp;BE$3&amp;"-"&amp;BI$2,'Compr. Q. - Online Banking'!$C:$I,7,FALSE()),VLOOKUP($G131&amp;"-"&amp;BE$3&amp;"-"&amp;BI$2,'Compr. Q. - Online Banking'!$C:$I,5,FALSE())), BE131)),1,0)</f>
        <v>0</v>
      </c>
      <c r="BJ131" s="60">
        <f>IF(ISNUMBER(SEARCH(IF($D131="Tabular",VLOOKUP($G131&amp;"-"&amp;BE$3&amp;"-"&amp;BJ$2,'Compr. Q. - Online Banking'!$C:$I,7,FALSE()),VLOOKUP($G131&amp;"-"&amp;BE$3&amp;"-"&amp;BJ$2,'Compr. Q. - Online Banking'!$C:$I,5,FALSE())), BE131)),1,0)</f>
        <v>0</v>
      </c>
      <c r="BK131" s="60">
        <f t="shared" si="126"/>
        <v>0</v>
      </c>
      <c r="BL131" s="60">
        <f t="shared" si="127"/>
        <v>1</v>
      </c>
      <c r="BM131" s="60">
        <f>IF($D131="Tabular",VLOOKUP($G131&amp;"-"&amp;BE$3&amp;"-"&amp;"1",'Compr. Q. - Online Banking'!$C:$K,9,FALSE()),VLOOKUP($G131&amp;"-"&amp;BE$3&amp;"-"&amp;"1",'Compr. Q. - Online Banking'!$C:$K,8,FALSE()))</f>
        <v>1</v>
      </c>
      <c r="BN131" s="60">
        <f t="shared" si="128"/>
        <v>0</v>
      </c>
      <c r="BO131" s="60">
        <f t="shared" si="129"/>
        <v>0</v>
      </c>
      <c r="BP131" s="60">
        <f t="shared" si="130"/>
        <v>0</v>
      </c>
      <c r="BQ131" s="61" t="str">
        <f>VLOOKUP($B131&amp;"-"&amp;$F131,'dataset cleaned'!$A:$BK,$H$2-2+BQ$2*3,FALSE())</f>
        <v>Insufficient detection of spyware</v>
      </c>
      <c r="BR131" s="60" t="s">
        <v>1147</v>
      </c>
      <c r="BS131" s="60">
        <f>IF(ISNUMBER(SEARCH(IF($D131="Tabular",VLOOKUP($G131&amp;"-"&amp;BQ$3&amp;"-"&amp;BS$2,'Compr. Q. - Online Banking'!$C:$I,7,FALSE()),VLOOKUP($G131&amp;"-"&amp;BQ$3&amp;"-"&amp;BS$2,'Compr. Q. - Online Banking'!$C:$I,5,FALSE())), BQ131)),1,0)</f>
        <v>0</v>
      </c>
      <c r="BT131" s="60">
        <f>IF(ISNUMBER(SEARCH(IF($D131="Tabular",VLOOKUP($G131&amp;"-"&amp;BQ$3&amp;"-"&amp;BT$2,'Compr. Q. - Online Banking'!$C:$I,7,FALSE()),VLOOKUP($G131&amp;"-"&amp;BQ$3&amp;"-"&amp;BT$2,'Compr. Q. - Online Banking'!$C:$I,5,FALSE())), BQ131)),1,0)</f>
        <v>0</v>
      </c>
      <c r="BU131" s="60">
        <f>IF(ISNUMBER(SEARCH(IF($D131="Tabular",VLOOKUP($G131&amp;"-"&amp;BQ$3&amp;"-"&amp;BU$2,'Compr. Q. - Online Banking'!$C:$I,7,FALSE()),VLOOKUP($G131&amp;"-"&amp;BQ$3&amp;"-"&amp;BU$2,'Compr. Q. - Online Banking'!$C:$I,5,FALSE())), BQ131)),1,0)</f>
        <v>0</v>
      </c>
      <c r="BV131" s="60">
        <f>IF(ISNUMBER(SEARCH(IF($D131="Tabular",VLOOKUP($G131&amp;"-"&amp;BQ$3&amp;"-"&amp;BV$2,'Compr. Q. - Online Banking'!$C:$I,7,FALSE()),VLOOKUP($G131&amp;"-"&amp;BQ$3&amp;"-"&amp;BV$2,'Compr. Q. - Online Banking'!$C:$I,5,FALSE())), BQ131)),1,0)</f>
        <v>0</v>
      </c>
      <c r="BW131" s="60">
        <f t="shared" si="131"/>
        <v>0</v>
      </c>
      <c r="BX131" s="60">
        <f t="shared" si="132"/>
        <v>1</v>
      </c>
      <c r="BY131" s="60">
        <f>IF($D131="Tabular",VLOOKUP($G131&amp;"-"&amp;BQ$3&amp;"-"&amp;"1",'Compr. Q. - Online Banking'!$C:$K,9,FALSE()),VLOOKUP($G131&amp;"-"&amp;BQ$3&amp;"-"&amp;"1",'Compr. Q. - Online Banking'!$C:$K,8,FALSE()))</f>
        <v>4</v>
      </c>
      <c r="BZ131" s="60">
        <f t="shared" si="133"/>
        <v>0</v>
      </c>
      <c r="CA131" s="60">
        <f t="shared" si="134"/>
        <v>0</v>
      </c>
      <c r="CB131" s="60">
        <f t="shared" si="135"/>
        <v>0</v>
      </c>
    </row>
    <row r="132" spans="1:80" ht="85" x14ac:dyDescent="0.2">
      <c r="A132" s="60" t="str">
        <f t="shared" ref="A132:A163" si="136">B132&amp;"-"&amp;F132</f>
        <v>R_2fxKQVdcePs5erY-P2</v>
      </c>
      <c r="B132" s="60" t="s">
        <v>1013</v>
      </c>
      <c r="C132" s="60" t="str">
        <f>VLOOKUP($B132,'raw data'!$A:$JI,268,FALSE())</f>
        <v>Tabular-G1</v>
      </c>
      <c r="D132" s="60" t="str">
        <f t="shared" ref="D132:D163" si="137">LEFT( $C132,FIND( "-", $C132 ) - 1 )</f>
        <v>Tabular</v>
      </c>
      <c r="E132" s="60" t="str">
        <f t="shared" ref="E132:E163" si="138">RIGHT( $C132,LEN($C132)-FIND( "-", $C132 ) )</f>
        <v>G1</v>
      </c>
      <c r="F132" s="60" t="s">
        <v>536</v>
      </c>
      <c r="G132" s="60" t="str">
        <f t="shared" ref="G132:G163" si="139">IF(F132="P1",E132,IF(E132="G1","G2","G1"))</f>
        <v>G2</v>
      </c>
      <c r="H132" s="62">
        <f>VLOOKUP($B132&amp;"-"&amp;$F132,'dataset cleaned'!$A:$BK,H$2,FALSE())/60</f>
        <v>6.70695</v>
      </c>
      <c r="I132" s="61" t="str">
        <f>VLOOKUP($B132&amp;"-"&amp;$F132,'dataset cleaned'!$A:$BK,$H$2-2+I$2*3,FALSE())</f>
        <v>Insufficient detection of spyware,Lack of mechanisms for authentication of app,Poor security awareness,Weak malware protection</v>
      </c>
      <c r="J132" s="60" t="s">
        <v>1147</v>
      </c>
      <c r="K132" s="60">
        <f>IF(ISNUMBER(SEARCH(IF($D132="Tabular",VLOOKUP($G132&amp;"-"&amp;I$3&amp;"-"&amp;K$2,'Compr. Q. - Online Banking'!$C:$I,7,FALSE()),VLOOKUP($G132&amp;"-"&amp;I$3&amp;"-"&amp;K$2,'Compr. Q. - Online Banking'!$C:$I,5,FALSE())), I132)),1,0)</f>
        <v>1</v>
      </c>
      <c r="L132" s="60">
        <f>IF(ISNUMBER(SEARCH(IF($D132="Tabular",VLOOKUP($G132&amp;"-"&amp;I$3&amp;"-"&amp;L$2,'Compr. Q. - Online Banking'!$C:$I,7,FALSE()),VLOOKUP($G132&amp;"-"&amp;I$3&amp;"-"&amp;L$2,'Compr. Q. - Online Banking'!$C:$I,5,FALSE())), I132)),1,0)</f>
        <v>1</v>
      </c>
      <c r="M132" s="60">
        <f>IF(ISNUMBER(SEARCH(IF($D132="Tabular",VLOOKUP($G132&amp;"-"&amp;I$3&amp;"-"&amp;M$2,'Compr. Q. - Online Banking'!$C:$I,7,FALSE()),VLOOKUP($G132&amp;"-"&amp;I$3&amp;"-"&amp;M$2,'Compr. Q. - Online Banking'!$C:$I,5,FALSE())), I132)),1,0)</f>
        <v>0</v>
      </c>
      <c r="N132" s="60">
        <f>IF(ISNUMBER(SEARCH(IF($D132="Tabular",VLOOKUP($G132&amp;"-"&amp;I$3&amp;"-"&amp;N$2,'Compr. Q. - Online Banking'!$C:$I,7,FALSE()),VLOOKUP($G132&amp;"-"&amp;I$3&amp;"-"&amp;N$2,'Compr. Q. - Online Banking'!$C:$I,5,FALSE())), I132)),1,0)</f>
        <v>0</v>
      </c>
      <c r="O132" s="60">
        <f t="shared" ref="O132:O163" si="140">SUM(K132:N132)</f>
        <v>2</v>
      </c>
      <c r="P132" s="60">
        <f t="shared" ref="P132:P163" si="141">IF(I132="",0,IF(I132=-99,0,(LEN(TRIM(I132))-LEN(SUBSTITUTE(TRIM(I132),",",""))+1)))</f>
        <v>4</v>
      </c>
      <c r="Q132" s="60">
        <f>IF($D132="Tabular",VLOOKUP($G132&amp;"-"&amp;I$3&amp;"-"&amp;"1",'Compr. Q. - Online Banking'!$C:$K,9,FALSE()),VLOOKUP($G132&amp;"-"&amp;I$3&amp;"-"&amp;"1",'Compr. Q. - Online Banking'!$C:$K,8,FALSE()))</f>
        <v>2</v>
      </c>
      <c r="R132" s="60">
        <f t="shared" ref="R132:R163" si="142">IF(P132&gt;0,O132/P132,0)</f>
        <v>0.5</v>
      </c>
      <c r="S132" s="60">
        <f t="shared" ref="S132:S163" si="143">O132/Q132</f>
        <v>1</v>
      </c>
      <c r="T132" s="60">
        <f t="shared" ref="T132:T163" si="144">IF(SUM(R132,S132)&gt;0,2*R132*S132/SUM(R132:S132),0)</f>
        <v>0.66666666666666663</v>
      </c>
      <c r="U132" s="61" t="str">
        <f>VLOOKUP($B132&amp;"-"&amp;$F132,'dataset cleaned'!$A:$BK,$H$2-2+U$2*3,FALSE())</f>
        <v>Confidentiality of customer data,Integrity of account data,User authenticity</v>
      </c>
      <c r="V132" s="60" t="s">
        <v>1133</v>
      </c>
      <c r="W132" s="60">
        <f>IF(ISNUMBER(SEARCH(IF($D132="Tabular",VLOOKUP($G132&amp;"-"&amp;U$3&amp;"-"&amp;W$2,'Compr. Q. - Online Banking'!$C:$I,7,FALSE()),VLOOKUP($G132&amp;"-"&amp;U$3&amp;"-"&amp;W$2,'Compr. Q. - Online Banking'!$C:$I,5,FALSE())), U132)),1,0)</f>
        <v>0</v>
      </c>
      <c r="X132" s="60">
        <f>IF(ISNUMBER(SEARCH(IF($D132="Tabular",VLOOKUP($G132&amp;"-"&amp;U$3&amp;"-"&amp;X$2,'Compr. Q. - Online Banking'!$C:$I,7,FALSE()),VLOOKUP($G132&amp;"-"&amp;U$3&amp;"-"&amp;X$2,'Compr. Q. - Online Banking'!$C:$I,5,FALSE())), U132)),1,0)</f>
        <v>0</v>
      </c>
      <c r="Y132" s="60">
        <f>IF(ISNUMBER(SEARCH(IF($D132="Tabular",VLOOKUP($G132&amp;"-"&amp;U$3&amp;"-"&amp;Y$2,'Compr. Q. - Online Banking'!$C:$I,7,FALSE()),VLOOKUP($G132&amp;"-"&amp;U$3&amp;"-"&amp;Y$2,'Compr. Q. - Online Banking'!$C:$I,5,FALSE())), U132)),1,0)</f>
        <v>0</v>
      </c>
      <c r="Z132" s="60">
        <f>IF(ISNUMBER(SEARCH(IF($D132="Tabular",VLOOKUP($G132&amp;"-"&amp;U$3&amp;"-"&amp;Z$2,'Compr. Q. - Online Banking'!$C:$I,7,FALSE()),VLOOKUP($G132&amp;"-"&amp;U$3&amp;"-"&amp;Z$2,'Compr. Q. - Online Banking'!$C:$I,5,FALSE())), U132)),1,0)</f>
        <v>0</v>
      </c>
      <c r="AA132" s="60">
        <f t="shared" ref="AA132:AA163" si="145">SUM(W132:Z132)</f>
        <v>0</v>
      </c>
      <c r="AB132" s="60">
        <f t="shared" ref="AB132:AB163" si="146">IF(U132="",0,IF(U132=-99,0,(LEN(TRIM(U132))-LEN(SUBSTITUTE(TRIM(U132),",",""))+1)))</f>
        <v>3</v>
      </c>
      <c r="AC132" s="60">
        <f>IF($D132="Tabular",VLOOKUP($G132&amp;"-"&amp;U$3&amp;"-"&amp;"1",'Compr. Q. - Online Banking'!$C:$K,9,FALSE()),VLOOKUP($G132&amp;"-"&amp;U$3&amp;"-"&amp;"1",'Compr. Q. - Online Banking'!$C:$K,8,FALSE()))</f>
        <v>3</v>
      </c>
      <c r="AD132" s="60">
        <f t="shared" ref="AD132:AD163" si="147">IF(AB132&gt;0,AA132/AB132,0)</f>
        <v>0</v>
      </c>
      <c r="AE132" s="60">
        <f t="shared" ref="AE132:AE163" si="148">AA132/AC132</f>
        <v>0</v>
      </c>
      <c r="AF132" s="60">
        <f t="shared" ref="AF132:AF163" si="149">IF(SUM(AD132,AE132)&gt;0,2*AD132*AE132/SUM(AD132:AE132),0)</f>
        <v>0</v>
      </c>
      <c r="AG132" s="61" t="str">
        <f>VLOOKUP($B132&amp;"-"&amp;$F132,'dataset cleaned'!$A:$BK,$H$2-2+AG$2*3,FALSE())</f>
        <v>Fake banking app offered on application store and this leads to sniffing customer credentials,Keylogger installed on customer's computer leads to sniffing customer credentials,Spear-phishing attack on customers leads to sniffing customer credentials</v>
      </c>
      <c r="AH132" s="60"/>
      <c r="AI132" s="60">
        <f>IF(ISNUMBER(SEARCH(IF($D132="Tabular",VLOOKUP($G132&amp;"-"&amp;AG$3&amp;"-"&amp;AI$2,'Compr. Q. - Online Banking'!$C:$I,7,FALSE()),VLOOKUP($G132&amp;"-"&amp;AG$3&amp;"-"&amp;AI$2,'Compr. Q. - Online Banking'!$C:$I,5,FALSE())), AG132)),1,0)</f>
        <v>1</v>
      </c>
      <c r="AJ132" s="60">
        <f>IF(ISNUMBER(SEARCH(IF($D132="Tabular",VLOOKUP($G132&amp;"-"&amp;AG$3&amp;"-"&amp;AJ$2,'Compr. Q. - Online Banking'!$C:$I,7,FALSE()),VLOOKUP($G132&amp;"-"&amp;AG$3&amp;"-"&amp;AJ$2,'Compr. Q. - Online Banking'!$C:$I,5,FALSE())), AG132)),1,0)</f>
        <v>1</v>
      </c>
      <c r="AK132" s="60">
        <f>IF(ISNUMBER(SEARCH(IF($D132="Tabular",VLOOKUP($G132&amp;"-"&amp;AG$3&amp;"-"&amp;AK$2,'Compr. Q. - Online Banking'!$C:$I,7,FALSE()),VLOOKUP($G132&amp;"-"&amp;AG$3&amp;"-"&amp;AK$2,'Compr. Q. - Online Banking'!$C:$I,5,FALSE())), AG132)),1,0)</f>
        <v>1</v>
      </c>
      <c r="AL132" s="60">
        <f>IF(ISNUMBER(SEARCH(IF($D132="Tabular",VLOOKUP($G132&amp;"-"&amp;AG$3&amp;"-"&amp;AL$2,'Compr. Q. - Online Banking'!$C:$I,7,FALSE()),VLOOKUP($G132&amp;"-"&amp;AG$3&amp;"-"&amp;AL$2,'Compr. Q. - Online Banking'!$C:$I,5,FALSE())), AG132)),1,0)</f>
        <v>0</v>
      </c>
      <c r="AM132" s="60">
        <f t="shared" ref="AM132:AM163" si="150">SUM(AI132:AL132)</f>
        <v>3</v>
      </c>
      <c r="AN132" s="60">
        <f t="shared" ref="AN132:AN163" si="151">IF(AG132="",0,IF(AG132=-99,0,(LEN(TRIM(AG132))-LEN(SUBSTITUTE(TRIM(AG132),",",""))+1)))</f>
        <v>3</v>
      </c>
      <c r="AO132" s="60">
        <f>IF($D132="Tabular",VLOOKUP($G132&amp;"-"&amp;AG$3&amp;"-"&amp;"1",'Compr. Q. - Online Banking'!$C:$K,9,FALSE()),VLOOKUP($G132&amp;"-"&amp;AG$3&amp;"-"&amp;"1",'Compr. Q. - Online Banking'!$C:$K,8,FALSE()))</f>
        <v>3</v>
      </c>
      <c r="AP132" s="60">
        <f t="shared" ref="AP132:AP163" si="152">IF(AN132&gt;0,AM132/AN132,0)</f>
        <v>1</v>
      </c>
      <c r="AQ132" s="60">
        <f t="shared" ref="AQ132:AQ163" si="153">AM132/AO132</f>
        <v>1</v>
      </c>
      <c r="AR132" s="60">
        <f t="shared" ref="AR132:AR163" si="154">IF(SUM(AP132,AQ132)&gt;0,2*AP132*AQ132/SUM(AP132:AQ132),0)</f>
        <v>1</v>
      </c>
      <c r="AS132" s="61" t="str">
        <f>VLOOKUP($B132&amp;"-"&amp;$F132,'dataset cleaned'!$A:$BK,$H$2-2+AS$2*3,FALSE())</f>
        <v>Cyber criminal,Hacker</v>
      </c>
      <c r="AT132" s="60"/>
      <c r="AU132" s="60">
        <f>IF(ISNUMBER(SEARCH(IF($D132="Tabular",VLOOKUP($G132&amp;"-"&amp;AS$3&amp;"-"&amp;AU$2,'Compr. Q. - Online Banking'!$C:$I,7,FALSE()),VLOOKUP($G132&amp;"-"&amp;AS$3&amp;"-"&amp;AU$2,'Compr. Q. - Online Banking'!$C:$I,5,FALSE())), AS132)),1,0)</f>
        <v>1</v>
      </c>
      <c r="AV132" s="60">
        <f>IF(ISNUMBER(SEARCH(IF($D132="Tabular",VLOOKUP($G132&amp;"-"&amp;AS$3&amp;"-"&amp;AV$2,'Compr. Q. - Online Banking'!$C:$I,7,FALSE()),VLOOKUP($G132&amp;"-"&amp;AS$3&amp;"-"&amp;AV$2,'Compr. Q. - Online Banking'!$C:$I,5,FALSE())), AS132)),1,0)</f>
        <v>1</v>
      </c>
      <c r="AW132" s="60">
        <f>IF(ISNUMBER(SEARCH(IF($D132="Tabular",VLOOKUP($G132&amp;"-"&amp;AS$3&amp;"-"&amp;AW$2,'Compr. Q. - Online Banking'!$C:$I,7,FALSE()),VLOOKUP($G132&amp;"-"&amp;AS$3&amp;"-"&amp;AW$2,'Compr. Q. - Online Banking'!$C:$I,5,FALSE())), AS132)),1,0)</f>
        <v>0</v>
      </c>
      <c r="AX132" s="60">
        <f>IF(ISNUMBER(SEARCH(IF($D132="Tabular",VLOOKUP($G132&amp;"-"&amp;AS$3&amp;"-"&amp;AX$2,'Compr. Q. - Online Banking'!$C:$I,7,FALSE()),VLOOKUP($G132&amp;"-"&amp;AS$3&amp;"-"&amp;AX$2,'Compr. Q. - Online Banking'!$C:$I,5,FALSE())), AS132)),1,0)</f>
        <v>0</v>
      </c>
      <c r="AY132" s="60">
        <f t="shared" ref="AY132:AY163" si="155">SUM(AU132:AX132)</f>
        <v>2</v>
      </c>
      <c r="AZ132" s="60">
        <f t="shared" ref="AZ132:AZ163" si="156">IF(AS132="",0,IF(AS132=-99,0,(LEN(TRIM(AS132))-LEN(SUBSTITUTE(TRIM(AS132),",",""))+1)))</f>
        <v>2</v>
      </c>
      <c r="BA132" s="60">
        <f>IF($D132="Tabular",VLOOKUP($G132&amp;"-"&amp;AS$3&amp;"-"&amp;"1",'Compr. Q. - Online Banking'!$C:$K,9,FALSE()),VLOOKUP($G132&amp;"-"&amp;AS$3&amp;"-"&amp;"1",'Compr. Q. - Online Banking'!$C:$K,8,FALSE()))</f>
        <v>2</v>
      </c>
      <c r="BB132" s="60">
        <f t="shared" ref="BB132:BB163" si="157">IF(AZ132&gt;0,AY132/AZ132,0)</f>
        <v>1</v>
      </c>
      <c r="BC132" s="60">
        <f t="shared" ref="BC132:BC163" si="158">AY132/BA132</f>
        <v>1</v>
      </c>
      <c r="BD132" s="60">
        <f t="shared" ref="BD132:BD163" si="159">IF(SUM(BB132,BC132)&gt;0,2*BB132*BC132/SUM(BB132:BC132),0)</f>
        <v>1</v>
      </c>
      <c r="BE132" s="60" t="str">
        <f>VLOOKUP($B132&amp;"-"&amp;$F132,'dataset cleaned'!$A:$BK,$H$2-2+BE$2*3,FALSE())</f>
        <v>Unlikely</v>
      </c>
      <c r="BF132" s="60"/>
      <c r="BG132" s="60">
        <v>0</v>
      </c>
      <c r="BH132" s="60">
        <f>IF(ISNUMBER(SEARCH(IF($D132="Tabular",VLOOKUP($G132&amp;"-"&amp;BE$3&amp;"-"&amp;BH$2,'Compr. Q. - Online Banking'!$C:$I,7,FALSE()),VLOOKUP($G132&amp;"-"&amp;BE$3&amp;"-"&amp;BH$2,'Compr. Q. - Online Banking'!$C:$I,5,FALSE())), BE132)),1,0)</f>
        <v>0</v>
      </c>
      <c r="BI132" s="60">
        <f>IF(ISNUMBER(SEARCH(IF($D132="Tabular",VLOOKUP($G132&amp;"-"&amp;BE$3&amp;"-"&amp;BI$2,'Compr. Q. - Online Banking'!$C:$I,7,FALSE()),VLOOKUP($G132&amp;"-"&amp;BE$3&amp;"-"&amp;BI$2,'Compr. Q. - Online Banking'!$C:$I,5,FALSE())), BE132)),1,0)</f>
        <v>0</v>
      </c>
      <c r="BJ132" s="60">
        <f>IF(ISNUMBER(SEARCH(IF($D132="Tabular",VLOOKUP($G132&amp;"-"&amp;BE$3&amp;"-"&amp;BJ$2,'Compr. Q. - Online Banking'!$C:$I,7,FALSE()),VLOOKUP($G132&amp;"-"&amp;BE$3&amp;"-"&amp;BJ$2,'Compr. Q. - Online Banking'!$C:$I,5,FALSE())), BE132)),1,0)</f>
        <v>0</v>
      </c>
      <c r="BK132" s="60">
        <f t="shared" ref="BK132:BK163" si="160">SUM(BG132:BJ132)</f>
        <v>0</v>
      </c>
      <c r="BL132" s="60">
        <f t="shared" ref="BL132:BL163" si="161">IF(BE132="",0,IF(BE132=-99,0,(LEN(TRIM(BE132))-LEN(SUBSTITUTE(TRIM(BE132),",",""))+1)))</f>
        <v>1</v>
      </c>
      <c r="BM132" s="60">
        <f>IF($D132="Tabular",VLOOKUP($G132&amp;"-"&amp;BE$3&amp;"-"&amp;"1",'Compr. Q. - Online Banking'!$C:$K,9,FALSE()),VLOOKUP($G132&amp;"-"&amp;BE$3&amp;"-"&amp;"1",'Compr. Q. - Online Banking'!$C:$K,8,FALSE()))</f>
        <v>1</v>
      </c>
      <c r="BN132" s="60">
        <f t="shared" ref="BN132:BN163" si="162">IF(BL132&gt;0,BK132/BL132,0)</f>
        <v>0</v>
      </c>
      <c r="BO132" s="60">
        <f t="shared" ref="BO132:BO163" si="163">BK132/BM132</f>
        <v>0</v>
      </c>
      <c r="BP132" s="60">
        <f t="shared" ref="BP132:BP163" si="164">IF(SUM(BN132,BO132)&gt;0,2*BN132*BO132/SUM(BN132:BO132),0)</f>
        <v>0</v>
      </c>
      <c r="BQ132" s="61" t="str">
        <f>VLOOKUP($B132&amp;"-"&amp;$F132,'dataset cleaned'!$A:$BK,$H$2-2+BQ$2*3,FALSE())</f>
        <v>Denial-of-service attack,Insufficient detection of spyware,Lack of mechanisms for authentication of app,Weak malware protection</v>
      </c>
      <c r="BR132" s="60" t="s">
        <v>1129</v>
      </c>
      <c r="BS132" s="60">
        <f>IF(ISNUMBER(SEARCH(IF($D132="Tabular",VLOOKUP($G132&amp;"-"&amp;BQ$3&amp;"-"&amp;BS$2,'Compr. Q. - Online Banking'!$C:$I,7,FALSE()),VLOOKUP($G132&amp;"-"&amp;BQ$3&amp;"-"&amp;BS$2,'Compr. Q. - Online Banking'!$C:$I,5,FALSE())), BQ132)),1,0)</f>
        <v>0</v>
      </c>
      <c r="BT132" s="60">
        <f>IF(ISNUMBER(SEARCH(IF($D132="Tabular",VLOOKUP($G132&amp;"-"&amp;BQ$3&amp;"-"&amp;BT$2,'Compr. Q. - Online Banking'!$C:$I,7,FALSE()),VLOOKUP($G132&amp;"-"&amp;BQ$3&amp;"-"&amp;BT$2,'Compr. Q. - Online Banking'!$C:$I,5,FALSE())), BQ132)),1,0)</f>
        <v>0</v>
      </c>
      <c r="BU132" s="60">
        <f>IF(ISNUMBER(SEARCH(IF($D132="Tabular",VLOOKUP($G132&amp;"-"&amp;BQ$3&amp;"-"&amp;BU$2,'Compr. Q. - Online Banking'!$C:$I,7,FALSE()),VLOOKUP($G132&amp;"-"&amp;BQ$3&amp;"-"&amp;BU$2,'Compr. Q. - Online Banking'!$C:$I,5,FALSE())), BQ132)),1,0)</f>
        <v>0</v>
      </c>
      <c r="BV132" s="60">
        <f>IF(ISNUMBER(SEARCH(IF($D132="Tabular",VLOOKUP($G132&amp;"-"&amp;BQ$3&amp;"-"&amp;BV$2,'Compr. Q. - Online Banking'!$C:$I,7,FALSE()),VLOOKUP($G132&amp;"-"&amp;BQ$3&amp;"-"&amp;BV$2,'Compr. Q. - Online Banking'!$C:$I,5,FALSE())), BQ132)),1,0)</f>
        <v>1</v>
      </c>
      <c r="BW132" s="60">
        <f t="shared" ref="BW132:BW163" si="165">SUM(BS132:BV132)</f>
        <v>1</v>
      </c>
      <c r="BX132" s="60">
        <f t="shared" ref="BX132:BX163" si="166">IF(BQ132="",0,IF(BQ132=-99,0,(LEN(TRIM(BQ132))-LEN(SUBSTITUTE(TRIM(BQ132),",",""))+1)))</f>
        <v>4</v>
      </c>
      <c r="BY132" s="60">
        <f>IF($D132="Tabular",VLOOKUP($G132&amp;"-"&amp;BQ$3&amp;"-"&amp;"1",'Compr. Q. - Online Banking'!$C:$K,9,FALSE()),VLOOKUP($G132&amp;"-"&amp;BQ$3&amp;"-"&amp;"1",'Compr. Q. - Online Banking'!$C:$K,8,FALSE()))</f>
        <v>4</v>
      </c>
      <c r="BZ132" s="60">
        <f t="shared" ref="BZ132:BZ163" si="167">IF(BX132&gt;0,BW132/BX132,0)</f>
        <v>0.25</v>
      </c>
      <c r="CA132" s="60">
        <f t="shared" ref="CA132:CA163" si="168">BW132/BY132</f>
        <v>0.25</v>
      </c>
      <c r="CB132" s="60">
        <f t="shared" ref="CB132:CB163" si="169">IF(SUM(BZ132,CA132)&gt;0,2*BZ132*CA132/SUM(BZ132:CA132),0)</f>
        <v>0.25</v>
      </c>
    </row>
    <row r="133" spans="1:80" ht="204" x14ac:dyDescent="0.2">
      <c r="A133" s="60" t="str">
        <f t="shared" si="136"/>
        <v>R_SToL54d4CxKf6Pn-P2</v>
      </c>
      <c r="B133" s="60" t="s">
        <v>663</v>
      </c>
      <c r="C133" s="60" t="str">
        <f>VLOOKUP($B133,'raw data'!$A:$JI,268,FALSE())</f>
        <v>Tabular-G1</v>
      </c>
      <c r="D133" s="60" t="str">
        <f t="shared" si="137"/>
        <v>Tabular</v>
      </c>
      <c r="E133" s="60" t="str">
        <f t="shared" si="138"/>
        <v>G1</v>
      </c>
      <c r="F133" s="60" t="s">
        <v>536</v>
      </c>
      <c r="G133" s="60" t="str">
        <f t="shared" si="139"/>
        <v>G2</v>
      </c>
      <c r="H133" s="62">
        <f>VLOOKUP($B133&amp;"-"&amp;$F133,'dataset cleaned'!$A:$BK,H$2,FALSE())/60</f>
        <v>5.7562499999999996</v>
      </c>
      <c r="I133" s="61" t="str">
        <f>VLOOKUP($B133&amp;"-"&amp;$F133,'dataset cleaned'!$A:$BK,$H$2-2+I$2*3,FALSE())</f>
        <v>Fake banking app offered on application store and this leads to sniffing customer credentials</v>
      </c>
      <c r="J133" s="60" t="s">
        <v>1139</v>
      </c>
      <c r="K133" s="60">
        <f>IF(ISNUMBER(SEARCH(IF($D133="Tabular",VLOOKUP($G133&amp;"-"&amp;I$3&amp;"-"&amp;K$2,'Compr. Q. - Online Banking'!$C:$I,7,FALSE()),VLOOKUP($G133&amp;"-"&amp;I$3&amp;"-"&amp;K$2,'Compr. Q. - Online Banking'!$C:$I,5,FALSE())), I133)),1,0)</f>
        <v>0</v>
      </c>
      <c r="L133" s="60">
        <f>IF(ISNUMBER(SEARCH(IF($D133="Tabular",VLOOKUP($G133&amp;"-"&amp;I$3&amp;"-"&amp;L$2,'Compr. Q. - Online Banking'!$C:$I,7,FALSE()),VLOOKUP($G133&amp;"-"&amp;I$3&amp;"-"&amp;L$2,'Compr. Q. - Online Banking'!$C:$I,5,FALSE())), I133)),1,0)</f>
        <v>0</v>
      </c>
      <c r="M133" s="60">
        <f>IF(ISNUMBER(SEARCH(IF($D133="Tabular",VLOOKUP($G133&amp;"-"&amp;I$3&amp;"-"&amp;M$2,'Compr. Q. - Online Banking'!$C:$I,7,FALSE()),VLOOKUP($G133&amp;"-"&amp;I$3&amp;"-"&amp;M$2,'Compr. Q. - Online Banking'!$C:$I,5,FALSE())), I133)),1,0)</f>
        <v>0</v>
      </c>
      <c r="N133" s="60">
        <f>IF(ISNUMBER(SEARCH(IF($D133="Tabular",VLOOKUP($G133&amp;"-"&amp;I$3&amp;"-"&amp;N$2,'Compr. Q. - Online Banking'!$C:$I,7,FALSE()),VLOOKUP($G133&amp;"-"&amp;I$3&amp;"-"&amp;N$2,'Compr. Q. - Online Banking'!$C:$I,5,FALSE())), I133)),1,0)</f>
        <v>0</v>
      </c>
      <c r="O133" s="60">
        <f t="shared" si="140"/>
        <v>0</v>
      </c>
      <c r="P133" s="60">
        <f t="shared" si="141"/>
        <v>1</v>
      </c>
      <c r="Q133" s="60">
        <f>IF($D133="Tabular",VLOOKUP($G133&amp;"-"&amp;I$3&amp;"-"&amp;"1",'Compr. Q. - Online Banking'!$C:$K,9,FALSE()),VLOOKUP($G133&amp;"-"&amp;I$3&amp;"-"&amp;"1",'Compr. Q. - Online Banking'!$C:$K,8,FALSE()))</f>
        <v>2</v>
      </c>
      <c r="R133" s="60">
        <f t="shared" si="142"/>
        <v>0</v>
      </c>
      <c r="S133" s="60">
        <f t="shared" si="143"/>
        <v>0</v>
      </c>
      <c r="T133" s="60">
        <f t="shared" si="144"/>
        <v>0</v>
      </c>
      <c r="U133" s="61" t="str">
        <f>VLOOKUP($B133&amp;"-"&amp;$F133,'dataset cleaned'!$A:$BK,$H$2-2+U$2*3,FALSE())</f>
        <v>Fake banking app offered on application store and this leads to sniffing customer credentials,Fake banking app offered on application store leads to alteration of transaction data,Fake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credentials,Spear-phishing attack on customers leads to sniffing customer credentials. Which leads to unauthorized access to customer account via web application.</v>
      </c>
      <c r="V133" s="60" t="s">
        <v>1139</v>
      </c>
      <c r="W133" s="60">
        <f>IF(ISNUMBER(SEARCH(IF($D133="Tabular",VLOOKUP($G133&amp;"-"&amp;U$3&amp;"-"&amp;W$2,'Compr. Q. - Online Banking'!$C:$I,7,FALSE()),VLOOKUP($G133&amp;"-"&amp;U$3&amp;"-"&amp;W$2,'Compr. Q. - Online Banking'!$C:$I,5,FALSE())), U133)),1,0)</f>
        <v>0</v>
      </c>
      <c r="X133" s="60">
        <f>IF(ISNUMBER(SEARCH(IF($D133="Tabular",VLOOKUP($G133&amp;"-"&amp;U$3&amp;"-"&amp;X$2,'Compr. Q. - Online Banking'!$C:$I,7,FALSE()),VLOOKUP($G133&amp;"-"&amp;U$3&amp;"-"&amp;X$2,'Compr. Q. - Online Banking'!$C:$I,5,FALSE())), U133)),1,0)</f>
        <v>1</v>
      </c>
      <c r="Y133" s="60">
        <f>IF(ISNUMBER(SEARCH(IF($D133="Tabular",VLOOKUP($G133&amp;"-"&amp;U$3&amp;"-"&amp;Y$2,'Compr. Q. - Online Banking'!$C:$I,7,FALSE()),VLOOKUP($G133&amp;"-"&amp;U$3&amp;"-"&amp;Y$2,'Compr. Q. - Online Banking'!$C:$I,5,FALSE())), U133)),1,0)</f>
        <v>1</v>
      </c>
      <c r="Z133" s="60">
        <f>IF(ISNUMBER(SEARCH(IF($D133="Tabular",VLOOKUP($G133&amp;"-"&amp;U$3&amp;"-"&amp;Z$2,'Compr. Q. - Online Banking'!$C:$I,7,FALSE()),VLOOKUP($G133&amp;"-"&amp;U$3&amp;"-"&amp;Z$2,'Compr. Q. - Online Banking'!$C:$I,5,FALSE())), U133)),1,0)</f>
        <v>0</v>
      </c>
      <c r="AA133" s="60">
        <f t="shared" si="145"/>
        <v>2</v>
      </c>
      <c r="AB133" s="60">
        <f t="shared" si="146"/>
        <v>7</v>
      </c>
      <c r="AC133" s="60">
        <f>IF($D133="Tabular",VLOOKUP($G133&amp;"-"&amp;U$3&amp;"-"&amp;"1",'Compr. Q. - Online Banking'!$C:$K,9,FALSE()),VLOOKUP($G133&amp;"-"&amp;U$3&amp;"-"&amp;"1",'Compr. Q. - Online Banking'!$C:$K,8,FALSE()))</f>
        <v>3</v>
      </c>
      <c r="AD133" s="60">
        <f t="shared" si="147"/>
        <v>0.2857142857142857</v>
      </c>
      <c r="AE133" s="60">
        <f t="shared" si="148"/>
        <v>0.66666666666666663</v>
      </c>
      <c r="AF133" s="60">
        <f t="shared" si="149"/>
        <v>0.4</v>
      </c>
      <c r="AG133" s="61" t="str">
        <f>VLOOKUP($B133&amp;"-"&amp;$F133,'dataset cleaned'!$A:$BK,$H$2-2+AG$2*3,FALSE())</f>
        <v>Fake banking app offered on application store and this leads to sniffing customer credentials,Fake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 Which leads to unauthorized access to customer account via web application.</v>
      </c>
      <c r="AH133" s="60" t="s">
        <v>1179</v>
      </c>
      <c r="AI133" s="60">
        <f>IF(ISNUMBER(SEARCH(IF($D133="Tabular",VLOOKUP($G133&amp;"-"&amp;AG$3&amp;"-"&amp;AI$2,'Compr. Q. - Online Banking'!$C:$I,7,FALSE()),VLOOKUP($G133&amp;"-"&amp;AG$3&amp;"-"&amp;AI$2,'Compr. Q. - Online Banking'!$C:$I,5,FALSE())), AG133)),1,0)</f>
        <v>1</v>
      </c>
      <c r="AJ133" s="60">
        <v>0</v>
      </c>
      <c r="AK133" s="60">
        <f>IF(ISNUMBER(SEARCH(IF($D133="Tabular",VLOOKUP($G133&amp;"-"&amp;AG$3&amp;"-"&amp;AK$2,'Compr. Q. - Online Banking'!$C:$I,7,FALSE()),VLOOKUP($G133&amp;"-"&amp;AG$3&amp;"-"&amp;AK$2,'Compr. Q. - Online Banking'!$C:$I,5,FALSE())), AG133)),1,0)</f>
        <v>1</v>
      </c>
      <c r="AL133" s="60">
        <f>IF(ISNUMBER(SEARCH(IF($D133="Tabular",VLOOKUP($G133&amp;"-"&amp;AG$3&amp;"-"&amp;AL$2,'Compr. Q. - Online Banking'!$C:$I,7,FALSE()),VLOOKUP($G133&amp;"-"&amp;AG$3&amp;"-"&amp;AL$2,'Compr. Q. - Online Banking'!$C:$I,5,FALSE())), AG133)),1,0)</f>
        <v>0</v>
      </c>
      <c r="AM133" s="60">
        <f t="shared" si="150"/>
        <v>2</v>
      </c>
      <c r="AN133" s="60">
        <f t="shared" si="151"/>
        <v>5</v>
      </c>
      <c r="AO133" s="60">
        <f>IF($D133="Tabular",VLOOKUP($G133&amp;"-"&amp;AG$3&amp;"-"&amp;"1",'Compr. Q. - Online Banking'!$C:$K,9,FALSE()),VLOOKUP($G133&amp;"-"&amp;AG$3&amp;"-"&amp;"1",'Compr. Q. - Online Banking'!$C:$K,8,FALSE()))</f>
        <v>3</v>
      </c>
      <c r="AP133" s="60">
        <f t="shared" si="152"/>
        <v>0.4</v>
      </c>
      <c r="AQ133" s="60">
        <f t="shared" si="153"/>
        <v>0.66666666666666663</v>
      </c>
      <c r="AR133" s="60">
        <f t="shared" si="154"/>
        <v>0.5</v>
      </c>
      <c r="AS133" s="61" t="str">
        <f>VLOOKUP($B133&amp;"-"&amp;$F133,'dataset cleaned'!$A:$BK,$H$2-2+AS$2*3,FALSE())</f>
        <v>Cyber criminal,Hacker</v>
      </c>
      <c r="AT133" s="60"/>
      <c r="AU133" s="60">
        <f>IF(ISNUMBER(SEARCH(IF($D133="Tabular",VLOOKUP($G133&amp;"-"&amp;AS$3&amp;"-"&amp;AU$2,'Compr. Q. - Online Banking'!$C:$I,7,FALSE()),VLOOKUP($G133&amp;"-"&amp;AS$3&amp;"-"&amp;AU$2,'Compr. Q. - Online Banking'!$C:$I,5,FALSE())), AS133)),1,0)</f>
        <v>1</v>
      </c>
      <c r="AV133" s="60">
        <f>IF(ISNUMBER(SEARCH(IF($D133="Tabular",VLOOKUP($G133&amp;"-"&amp;AS$3&amp;"-"&amp;AV$2,'Compr. Q. - Online Banking'!$C:$I,7,FALSE()),VLOOKUP($G133&amp;"-"&amp;AS$3&amp;"-"&amp;AV$2,'Compr. Q. - Online Banking'!$C:$I,5,FALSE())), AS133)),1,0)</f>
        <v>1</v>
      </c>
      <c r="AW133" s="60">
        <f>IF(ISNUMBER(SEARCH(IF($D133="Tabular",VLOOKUP($G133&amp;"-"&amp;AS$3&amp;"-"&amp;AW$2,'Compr. Q. - Online Banking'!$C:$I,7,FALSE()),VLOOKUP($G133&amp;"-"&amp;AS$3&amp;"-"&amp;AW$2,'Compr. Q. - Online Banking'!$C:$I,5,FALSE())), AS133)),1,0)</f>
        <v>0</v>
      </c>
      <c r="AX133" s="60">
        <f>IF(ISNUMBER(SEARCH(IF($D133="Tabular",VLOOKUP($G133&amp;"-"&amp;AS$3&amp;"-"&amp;AX$2,'Compr. Q. - Online Banking'!$C:$I,7,FALSE()),VLOOKUP($G133&amp;"-"&amp;AS$3&amp;"-"&amp;AX$2,'Compr. Q. - Online Banking'!$C:$I,5,FALSE())), AS133)),1,0)</f>
        <v>0</v>
      </c>
      <c r="AY133" s="60">
        <f t="shared" si="155"/>
        <v>2</v>
      </c>
      <c r="AZ133" s="60">
        <f t="shared" si="156"/>
        <v>2</v>
      </c>
      <c r="BA133" s="60">
        <f>IF($D133="Tabular",VLOOKUP($G133&amp;"-"&amp;AS$3&amp;"-"&amp;"1",'Compr. Q. - Online Banking'!$C:$K,9,FALSE()),VLOOKUP($G133&amp;"-"&amp;AS$3&amp;"-"&amp;"1",'Compr. Q. - Online Banking'!$C:$K,8,FALSE()))</f>
        <v>2</v>
      </c>
      <c r="BB133" s="60">
        <f t="shared" si="157"/>
        <v>1</v>
      </c>
      <c r="BC133" s="60">
        <f t="shared" si="158"/>
        <v>1</v>
      </c>
      <c r="BD133" s="60">
        <f t="shared" si="159"/>
        <v>1</v>
      </c>
      <c r="BE133" s="60" t="str">
        <f>VLOOKUP($B133&amp;"-"&amp;$F133,'dataset cleaned'!$A:$BK,$H$2-2+BE$2*3,FALSE())</f>
        <v>Certain</v>
      </c>
      <c r="BF133" s="60"/>
      <c r="BG133" s="60">
        <f>IF(ISNUMBER(SEARCH(IF($D133="Tabular",VLOOKUP($G133&amp;"-"&amp;BE$3&amp;"-"&amp;BG$2,'Compr. Q. - Online Banking'!$C:$I,7,FALSE()),VLOOKUP($G133&amp;"-"&amp;BE$3&amp;"-"&amp;BG$2,'Compr. Q. - Online Banking'!$C:$I,5,FALSE())), BE133)),1,0)</f>
        <v>0</v>
      </c>
      <c r="BH133" s="60">
        <f>IF(ISNUMBER(SEARCH(IF($D133="Tabular",VLOOKUP($G133&amp;"-"&amp;BE$3&amp;"-"&amp;BH$2,'Compr. Q. - Online Banking'!$C:$I,7,FALSE()),VLOOKUP($G133&amp;"-"&amp;BE$3&amp;"-"&amp;BH$2,'Compr. Q. - Online Banking'!$C:$I,5,FALSE())), BE133)),1,0)</f>
        <v>0</v>
      </c>
      <c r="BI133" s="60">
        <f>IF(ISNUMBER(SEARCH(IF($D133="Tabular",VLOOKUP($G133&amp;"-"&amp;BE$3&amp;"-"&amp;BI$2,'Compr. Q. - Online Banking'!$C:$I,7,FALSE()),VLOOKUP($G133&amp;"-"&amp;BE$3&amp;"-"&amp;BI$2,'Compr. Q. - Online Banking'!$C:$I,5,FALSE())), BE133)),1,0)</f>
        <v>0</v>
      </c>
      <c r="BJ133" s="60">
        <f>IF(ISNUMBER(SEARCH(IF($D133="Tabular",VLOOKUP($G133&amp;"-"&amp;BE$3&amp;"-"&amp;BJ$2,'Compr. Q. - Online Banking'!$C:$I,7,FALSE()),VLOOKUP($G133&amp;"-"&amp;BE$3&amp;"-"&amp;BJ$2,'Compr. Q. - Online Banking'!$C:$I,5,FALSE())), BE133)),1,0)</f>
        <v>0</v>
      </c>
      <c r="BK133" s="60">
        <f t="shared" si="160"/>
        <v>0</v>
      </c>
      <c r="BL133" s="60">
        <f t="shared" si="161"/>
        <v>1</v>
      </c>
      <c r="BM133" s="60">
        <f>IF($D133="Tabular",VLOOKUP($G133&amp;"-"&amp;BE$3&amp;"-"&amp;"1",'Compr. Q. - Online Banking'!$C:$K,9,FALSE()),VLOOKUP($G133&amp;"-"&amp;BE$3&amp;"-"&amp;"1",'Compr. Q. - Online Banking'!$C:$K,8,FALSE()))</f>
        <v>1</v>
      </c>
      <c r="BN133" s="60">
        <f t="shared" si="162"/>
        <v>0</v>
      </c>
      <c r="BO133" s="60">
        <f t="shared" si="163"/>
        <v>0</v>
      </c>
      <c r="BP133" s="60">
        <f t="shared" si="164"/>
        <v>0</v>
      </c>
      <c r="BQ133" s="61" t="str">
        <f>VLOOKUP($B133&amp;"-"&amp;$F133,'dataset cleaned'!$A:$BK,$H$2-2+BQ$2*3,FALSE())</f>
        <v>Poor security awareness,Weak malware protection</v>
      </c>
      <c r="BR133" s="60" t="s">
        <v>1148</v>
      </c>
      <c r="BS133" s="60">
        <f>IF(ISNUMBER(SEARCH(IF($D133="Tabular",VLOOKUP($G133&amp;"-"&amp;BQ$3&amp;"-"&amp;BS$2,'Compr. Q. - Online Banking'!$C:$I,7,FALSE()),VLOOKUP($G133&amp;"-"&amp;BQ$3&amp;"-"&amp;BS$2,'Compr. Q. - Online Banking'!$C:$I,5,FALSE())), BQ133)),1,0)</f>
        <v>0</v>
      </c>
      <c r="BT133" s="60">
        <f>IF(ISNUMBER(SEARCH(IF($D133="Tabular",VLOOKUP($G133&amp;"-"&amp;BQ$3&amp;"-"&amp;BT$2,'Compr. Q. - Online Banking'!$C:$I,7,FALSE()),VLOOKUP($G133&amp;"-"&amp;BQ$3&amp;"-"&amp;BT$2,'Compr. Q. - Online Banking'!$C:$I,5,FALSE())), BQ133)),1,0)</f>
        <v>0</v>
      </c>
      <c r="BU133" s="60">
        <f>IF(ISNUMBER(SEARCH(IF($D133="Tabular",VLOOKUP($G133&amp;"-"&amp;BQ$3&amp;"-"&amp;BU$2,'Compr. Q. - Online Banking'!$C:$I,7,FALSE()),VLOOKUP($G133&amp;"-"&amp;BQ$3&amp;"-"&amp;BU$2,'Compr. Q. - Online Banking'!$C:$I,5,FALSE())), BQ133)),1,0)</f>
        <v>1</v>
      </c>
      <c r="BV133" s="60">
        <f>IF(ISNUMBER(SEARCH(IF($D133="Tabular",VLOOKUP($G133&amp;"-"&amp;BQ$3&amp;"-"&amp;BV$2,'Compr. Q. - Online Banking'!$C:$I,7,FALSE()),VLOOKUP($G133&amp;"-"&amp;BQ$3&amp;"-"&amp;BV$2,'Compr. Q. - Online Banking'!$C:$I,5,FALSE())), BQ133)),1,0)</f>
        <v>1</v>
      </c>
      <c r="BW133" s="60">
        <f t="shared" si="165"/>
        <v>2</v>
      </c>
      <c r="BX133" s="60">
        <f t="shared" si="166"/>
        <v>2</v>
      </c>
      <c r="BY133" s="60">
        <f>IF($D133="Tabular",VLOOKUP($G133&amp;"-"&amp;BQ$3&amp;"-"&amp;"1",'Compr. Q. - Online Banking'!$C:$K,9,FALSE()),VLOOKUP($G133&amp;"-"&amp;BQ$3&amp;"-"&amp;"1",'Compr. Q. - Online Banking'!$C:$K,8,FALSE()))</f>
        <v>4</v>
      </c>
      <c r="BZ133" s="60">
        <f t="shared" si="167"/>
        <v>1</v>
      </c>
      <c r="CA133" s="60">
        <f t="shared" si="168"/>
        <v>0.5</v>
      </c>
      <c r="CB133" s="60">
        <f t="shared" si="169"/>
        <v>0.66666666666666663</v>
      </c>
    </row>
    <row r="134" spans="1:80" ht="51" x14ac:dyDescent="0.2">
      <c r="A134" s="60" t="str">
        <f t="shared" si="136"/>
        <v>R_6sVOuNJAQU0lU0p-P1</v>
      </c>
      <c r="B134" s="60" t="s">
        <v>725</v>
      </c>
      <c r="C134" s="60" t="str">
        <f>VLOOKUP($B134,'raw data'!$A:$JI,268,FALSE())</f>
        <v>UML-G2</v>
      </c>
      <c r="D134" s="60" t="str">
        <f t="shared" si="137"/>
        <v>UML</v>
      </c>
      <c r="E134" s="60" t="str">
        <f t="shared" si="138"/>
        <v>G2</v>
      </c>
      <c r="F134" s="60" t="s">
        <v>534</v>
      </c>
      <c r="G134" s="60" t="str">
        <f t="shared" si="139"/>
        <v>G2</v>
      </c>
      <c r="H134" s="62">
        <f>VLOOKUP($B134&amp;"-"&amp;$F134,'dataset cleaned'!$A:$BK,H$2,FALSE())/60</f>
        <v>13.137233333333334</v>
      </c>
      <c r="I134" s="61" t="str">
        <f>VLOOKUP($B134&amp;"-"&amp;$F134,'dataset cleaned'!$A:$BK,$H$2-2+I$2*3,FALSE())</f>
        <v>Lack of mechanisms for authentication of app,Weak malware protection</v>
      </c>
      <c r="J134" s="60"/>
      <c r="K134" s="60">
        <f>IF(ISNUMBER(SEARCH(IF($D134="Tabular",VLOOKUP($G134&amp;"-"&amp;I$3&amp;"-"&amp;K$2,'Compr. Q. - Online Banking'!$C:$I,7,FALSE()),VLOOKUP($G134&amp;"-"&amp;I$3&amp;"-"&amp;K$2,'Compr. Q. - Online Banking'!$C:$I,5,FALSE())), I134)),1,0)</f>
        <v>1</v>
      </c>
      <c r="L134" s="60">
        <f>IF(ISNUMBER(SEARCH(IF($D134="Tabular",VLOOKUP($G134&amp;"-"&amp;I$3&amp;"-"&amp;L$2,'Compr. Q. - Online Banking'!$C:$I,7,FALSE()),VLOOKUP($G134&amp;"-"&amp;I$3&amp;"-"&amp;L$2,'Compr. Q. - Online Banking'!$C:$I,5,FALSE())), I134)),1,0)</f>
        <v>1</v>
      </c>
      <c r="M134" s="60">
        <f>IF(ISNUMBER(SEARCH(IF($D134="Tabular",VLOOKUP($G134&amp;"-"&amp;I$3&amp;"-"&amp;M$2,'Compr. Q. - Online Banking'!$C:$I,7,FALSE()),VLOOKUP($G134&amp;"-"&amp;I$3&amp;"-"&amp;M$2,'Compr. Q. - Online Banking'!$C:$I,5,FALSE())), I134)),1,0)</f>
        <v>0</v>
      </c>
      <c r="N134" s="60">
        <f>IF(ISNUMBER(SEARCH(IF($D134="Tabular",VLOOKUP($G134&amp;"-"&amp;I$3&amp;"-"&amp;N$2,'Compr. Q. - Online Banking'!$C:$I,7,FALSE()),VLOOKUP($G134&amp;"-"&amp;I$3&amp;"-"&amp;N$2,'Compr. Q. - Online Banking'!$C:$I,5,FALSE())), I134)),1,0)</f>
        <v>0</v>
      </c>
      <c r="O134" s="60">
        <f t="shared" si="140"/>
        <v>2</v>
      </c>
      <c r="P134" s="60">
        <f t="shared" si="141"/>
        <v>2</v>
      </c>
      <c r="Q134" s="60">
        <f>IF($D134="Tabular",VLOOKUP($G134&amp;"-"&amp;I$3&amp;"-"&amp;"1",'Compr. Q. - Online Banking'!$C:$K,9,FALSE()),VLOOKUP($G134&amp;"-"&amp;I$3&amp;"-"&amp;"1",'Compr. Q. - Online Banking'!$C:$K,8,FALSE()))</f>
        <v>2</v>
      </c>
      <c r="R134" s="60">
        <f t="shared" si="142"/>
        <v>1</v>
      </c>
      <c r="S134" s="60">
        <f t="shared" si="143"/>
        <v>1</v>
      </c>
      <c r="T134" s="60">
        <f t="shared" si="144"/>
        <v>1</v>
      </c>
      <c r="U134" s="61" t="str">
        <f>VLOOKUP($B134&amp;"-"&amp;$F134,'dataset cleaned'!$A:$BK,$H$2-2+U$2*3,FALSE())</f>
        <v>Unauthorized access to customer account via fake app,Unauthorized access to customer account via web application,Unauthorized transaction via web application</v>
      </c>
      <c r="V134" s="60"/>
      <c r="W134" s="60">
        <f>IF(ISNUMBER(SEARCH(IF($D134="Tabular",VLOOKUP($G134&amp;"-"&amp;U$3&amp;"-"&amp;W$2,'Compr. Q. - Online Banking'!$C:$I,7,FALSE()),VLOOKUP($G134&amp;"-"&amp;U$3&amp;"-"&amp;W$2,'Compr. Q. - Online Banking'!$C:$I,5,FALSE())), U134)),1,0)</f>
        <v>1</v>
      </c>
      <c r="X134" s="60">
        <f>IF(ISNUMBER(SEARCH(IF($D134="Tabular",VLOOKUP($G134&amp;"-"&amp;U$3&amp;"-"&amp;X$2,'Compr. Q. - Online Banking'!$C:$I,7,FALSE()),VLOOKUP($G134&amp;"-"&amp;U$3&amp;"-"&amp;X$2,'Compr. Q. - Online Banking'!$C:$I,5,FALSE())), U134)),1,0)</f>
        <v>1</v>
      </c>
      <c r="Y134" s="60">
        <f>IF(ISNUMBER(SEARCH(IF($D134="Tabular",VLOOKUP($G134&amp;"-"&amp;U$3&amp;"-"&amp;Y$2,'Compr. Q. - Online Banking'!$C:$I,7,FALSE()),VLOOKUP($G134&amp;"-"&amp;U$3&amp;"-"&amp;Y$2,'Compr. Q. - Online Banking'!$C:$I,5,FALSE())), U134)),1,0)</f>
        <v>1</v>
      </c>
      <c r="Z134" s="60">
        <f>IF(ISNUMBER(SEARCH(IF($D134="Tabular",VLOOKUP($G134&amp;"-"&amp;U$3&amp;"-"&amp;Z$2,'Compr. Q. - Online Banking'!$C:$I,7,FALSE()),VLOOKUP($G134&amp;"-"&amp;U$3&amp;"-"&amp;Z$2,'Compr. Q. - Online Banking'!$C:$I,5,FALSE())), U134)),1,0)</f>
        <v>0</v>
      </c>
      <c r="AA134" s="60">
        <f t="shared" si="145"/>
        <v>3</v>
      </c>
      <c r="AB134" s="60">
        <f t="shared" si="146"/>
        <v>3</v>
      </c>
      <c r="AC134" s="60">
        <f>IF($D134="Tabular",VLOOKUP($G134&amp;"-"&amp;U$3&amp;"-"&amp;"1",'Compr. Q. - Online Banking'!$C:$K,9,FALSE()),VLOOKUP($G134&amp;"-"&amp;U$3&amp;"-"&amp;"1",'Compr. Q. - Online Banking'!$C:$K,8,FALSE()))</f>
        <v>3</v>
      </c>
      <c r="AD134" s="60">
        <f t="shared" si="147"/>
        <v>1</v>
      </c>
      <c r="AE134" s="60">
        <f t="shared" si="148"/>
        <v>1</v>
      </c>
      <c r="AF134" s="60">
        <f t="shared" si="149"/>
        <v>1</v>
      </c>
      <c r="AG134" s="61" t="str">
        <f>VLOOKUP($B134&amp;"-"&amp;$F134,'dataset cleaned'!$A:$BK,$H$2-2+AG$2*3,FALSE())</f>
        <v>Sniffing of customer credentials</v>
      </c>
      <c r="AH134" s="61" t="s">
        <v>1150</v>
      </c>
      <c r="AI134" s="60">
        <f>IF(ISNUMBER(SEARCH(IF($D134="Tabular",VLOOKUP($G134&amp;"-"&amp;AG$3&amp;"-"&amp;AI$2,'Compr. Q. - Online Banking'!$C:$I,7,FALSE()),VLOOKUP($G134&amp;"-"&amp;AG$3&amp;"-"&amp;AI$2,'Compr. Q. - Online Banking'!$C:$I,5,FALSE())), AG134)),1,0)</f>
        <v>0</v>
      </c>
      <c r="AJ134" s="60">
        <f>IF(ISNUMBER(SEARCH(IF($D134="Tabular",VLOOKUP($G134&amp;"-"&amp;AG$3&amp;"-"&amp;AJ$2,'Compr. Q. - Online Banking'!$C:$I,7,FALSE()),VLOOKUP($G134&amp;"-"&amp;AG$3&amp;"-"&amp;AJ$2,'Compr. Q. - Online Banking'!$C:$I,5,FALSE())), AG134)),1,0)</f>
        <v>1</v>
      </c>
      <c r="AK134" s="60">
        <f>IF(ISNUMBER(SEARCH(IF($D134="Tabular",VLOOKUP($G134&amp;"-"&amp;AG$3&amp;"-"&amp;AK$2,'Compr. Q. - Online Banking'!$C:$I,7,FALSE()),VLOOKUP($G134&amp;"-"&amp;AG$3&amp;"-"&amp;AK$2,'Compr. Q. - Online Banking'!$C:$I,5,FALSE())), AG134)),1,0)</f>
        <v>0</v>
      </c>
      <c r="AL134" s="60">
        <f>IF(ISNUMBER(SEARCH(IF($D134="Tabular",VLOOKUP($G134&amp;"-"&amp;AG$3&amp;"-"&amp;AL$2,'Compr. Q. - Online Banking'!$C:$I,7,FALSE()),VLOOKUP($G134&amp;"-"&amp;AG$3&amp;"-"&amp;AL$2,'Compr. Q. - Online Banking'!$C:$I,5,FALSE())), AG134)),1,0)</f>
        <v>0</v>
      </c>
      <c r="AM134" s="60">
        <f t="shared" si="150"/>
        <v>1</v>
      </c>
      <c r="AN134" s="60">
        <f t="shared" si="151"/>
        <v>1</v>
      </c>
      <c r="AO134" s="60">
        <f>IF($D134="Tabular",VLOOKUP($G134&amp;"-"&amp;AG$3&amp;"-"&amp;"1",'Compr. Q. - Online Banking'!$C:$K,9,FALSE()),VLOOKUP($G134&amp;"-"&amp;AG$3&amp;"-"&amp;"1",'Compr. Q. - Online Banking'!$C:$K,8,FALSE()))</f>
        <v>4</v>
      </c>
      <c r="AP134" s="60">
        <f t="shared" si="152"/>
        <v>1</v>
      </c>
      <c r="AQ134" s="60">
        <f t="shared" si="153"/>
        <v>0.25</v>
      </c>
      <c r="AR134" s="60">
        <f t="shared" si="154"/>
        <v>0.4</v>
      </c>
      <c r="AS134" s="61" t="str">
        <f>VLOOKUP($B134&amp;"-"&amp;$F134,'dataset cleaned'!$A:$BK,$H$2-2+AS$2*3,FALSE())</f>
        <v>Cyber criminal,Hacker</v>
      </c>
      <c r="AT134" s="60"/>
      <c r="AU134" s="60">
        <f>IF(ISNUMBER(SEARCH(IF($D134="Tabular",VLOOKUP($G134&amp;"-"&amp;AS$3&amp;"-"&amp;AU$2,'Compr. Q. - Online Banking'!$C:$I,7,FALSE()),VLOOKUP($G134&amp;"-"&amp;AS$3&amp;"-"&amp;AU$2,'Compr. Q. - Online Banking'!$C:$I,5,FALSE())), AS134)),1,0)</f>
        <v>1</v>
      </c>
      <c r="AV134" s="60">
        <f>IF(ISNUMBER(SEARCH(IF($D134="Tabular",VLOOKUP($G134&amp;"-"&amp;AS$3&amp;"-"&amp;AV$2,'Compr. Q. - Online Banking'!$C:$I,7,FALSE()),VLOOKUP($G134&amp;"-"&amp;AS$3&amp;"-"&amp;AV$2,'Compr. Q. - Online Banking'!$C:$I,5,FALSE())), AS134)),1,0)</f>
        <v>1</v>
      </c>
      <c r="AW134" s="60">
        <f>IF(ISNUMBER(SEARCH(IF($D134="Tabular",VLOOKUP($G134&amp;"-"&amp;AS$3&amp;"-"&amp;AW$2,'Compr. Q. - Online Banking'!$C:$I,7,FALSE()),VLOOKUP($G134&amp;"-"&amp;AS$3&amp;"-"&amp;AW$2,'Compr. Q. - Online Banking'!$C:$I,5,FALSE())), AS134)),1,0)</f>
        <v>0</v>
      </c>
      <c r="AX134" s="60">
        <f>IF(ISNUMBER(SEARCH(IF($D134="Tabular",VLOOKUP($G134&amp;"-"&amp;AS$3&amp;"-"&amp;AX$2,'Compr. Q. - Online Banking'!$C:$I,7,FALSE()),VLOOKUP($G134&amp;"-"&amp;AS$3&amp;"-"&amp;AX$2,'Compr. Q. - Online Banking'!$C:$I,5,FALSE())), AS134)),1,0)</f>
        <v>0</v>
      </c>
      <c r="AY134" s="60">
        <f t="shared" si="155"/>
        <v>2</v>
      </c>
      <c r="AZ134" s="60">
        <f t="shared" si="156"/>
        <v>2</v>
      </c>
      <c r="BA134" s="60">
        <f>IF($D134="Tabular",VLOOKUP($G134&amp;"-"&amp;AS$3&amp;"-"&amp;"1",'Compr. Q. - Online Banking'!$C:$K,9,FALSE()),VLOOKUP($G134&amp;"-"&amp;AS$3&amp;"-"&amp;"1",'Compr. Q. - Online Banking'!$C:$K,8,FALSE()))</f>
        <v>2</v>
      </c>
      <c r="BB134" s="60">
        <f t="shared" si="157"/>
        <v>1</v>
      </c>
      <c r="BC134" s="60">
        <f t="shared" si="158"/>
        <v>1</v>
      </c>
      <c r="BD134" s="60">
        <f t="shared" si="159"/>
        <v>1</v>
      </c>
      <c r="BE134" s="60" t="str">
        <f>VLOOKUP($B134&amp;"-"&amp;$F134,'dataset cleaned'!$A:$BK,$H$2-2+BE$2*3,FALSE())</f>
        <v>Likely</v>
      </c>
      <c r="BF134" s="60"/>
      <c r="BG134" s="60">
        <f>IF(ISNUMBER(SEARCH(IF($D134="Tabular",VLOOKUP($G134&amp;"-"&amp;BE$3&amp;"-"&amp;BG$2,'Compr. Q. - Online Banking'!$C:$I,7,FALSE()),VLOOKUP($G134&amp;"-"&amp;BE$3&amp;"-"&amp;BG$2,'Compr. Q. - Online Banking'!$C:$I,5,FALSE())), BE134)),1,0)</f>
        <v>1</v>
      </c>
      <c r="BH134" s="60">
        <f>IF(ISNUMBER(SEARCH(IF($D134="Tabular",VLOOKUP($G134&amp;"-"&amp;BE$3&amp;"-"&amp;BH$2,'Compr. Q. - Online Banking'!$C:$I,7,FALSE()),VLOOKUP($G134&amp;"-"&amp;BE$3&amp;"-"&amp;BH$2,'Compr. Q. - Online Banking'!$C:$I,5,FALSE())), BE134)),1,0)</f>
        <v>0</v>
      </c>
      <c r="BI134" s="60">
        <f>IF(ISNUMBER(SEARCH(IF($D134="Tabular",VLOOKUP($G134&amp;"-"&amp;BE$3&amp;"-"&amp;BI$2,'Compr. Q. - Online Banking'!$C:$I,7,FALSE()),VLOOKUP($G134&amp;"-"&amp;BE$3&amp;"-"&amp;BI$2,'Compr. Q. - Online Banking'!$C:$I,5,FALSE())), BE134)),1,0)</f>
        <v>0</v>
      </c>
      <c r="BJ134" s="60">
        <f>IF(ISNUMBER(SEARCH(IF($D134="Tabular",VLOOKUP($G134&amp;"-"&amp;BE$3&amp;"-"&amp;BJ$2,'Compr. Q. - Online Banking'!$C:$I,7,FALSE()),VLOOKUP($G134&amp;"-"&amp;BE$3&amp;"-"&amp;BJ$2,'Compr. Q. - Online Banking'!$C:$I,5,FALSE())), BE134)),1,0)</f>
        <v>0</v>
      </c>
      <c r="BK134" s="60">
        <f t="shared" si="160"/>
        <v>1</v>
      </c>
      <c r="BL134" s="60">
        <f t="shared" si="161"/>
        <v>1</v>
      </c>
      <c r="BM134" s="60">
        <f>IF($D134="Tabular",VLOOKUP($G134&amp;"-"&amp;BE$3&amp;"-"&amp;"1",'Compr. Q. - Online Banking'!$C:$K,9,FALSE()),VLOOKUP($G134&amp;"-"&amp;BE$3&amp;"-"&amp;"1",'Compr. Q. - Online Banking'!$C:$K,8,FALSE()))</f>
        <v>1</v>
      </c>
      <c r="BN134" s="60">
        <f t="shared" si="162"/>
        <v>1</v>
      </c>
      <c r="BO134" s="60">
        <f t="shared" si="163"/>
        <v>1</v>
      </c>
      <c r="BP134" s="60">
        <f t="shared" si="164"/>
        <v>1</v>
      </c>
      <c r="BQ134" s="61" t="str">
        <f>VLOOKUP($B134&amp;"-"&amp;$F134,'dataset cleaned'!$A:$BK,$H$2-2+BQ$2*3,FALSE())</f>
        <v>Insufficient resilience,Poor security awareness,Use of web application,Weak malware protection</v>
      </c>
      <c r="BR134" s="60"/>
      <c r="BS134" s="60">
        <f>IF(ISNUMBER(SEARCH(IF($D134="Tabular",VLOOKUP($G134&amp;"-"&amp;BQ$3&amp;"-"&amp;BS$2,'Compr. Q. - Online Banking'!$C:$I,7,FALSE()),VLOOKUP($G134&amp;"-"&amp;BQ$3&amp;"-"&amp;BS$2,'Compr. Q. - Online Banking'!$C:$I,5,FALSE())), BQ134)),1,0)</f>
        <v>1</v>
      </c>
      <c r="BT134" s="60">
        <f>IF(ISNUMBER(SEARCH(IF($D134="Tabular",VLOOKUP($G134&amp;"-"&amp;BQ$3&amp;"-"&amp;BT$2,'Compr. Q. - Online Banking'!$C:$I,7,FALSE()),VLOOKUP($G134&amp;"-"&amp;BQ$3&amp;"-"&amp;BT$2,'Compr. Q. - Online Banking'!$C:$I,5,FALSE())), BQ134)),1,0)</f>
        <v>1</v>
      </c>
      <c r="BU134" s="60">
        <f>IF(ISNUMBER(SEARCH(IF($D134="Tabular",VLOOKUP($G134&amp;"-"&amp;BQ$3&amp;"-"&amp;BU$2,'Compr. Q. - Online Banking'!$C:$I,7,FALSE()),VLOOKUP($G134&amp;"-"&amp;BQ$3&amp;"-"&amp;BU$2,'Compr. Q. - Online Banking'!$C:$I,5,FALSE())), BQ134)),1,0)</f>
        <v>1</v>
      </c>
      <c r="BV134" s="60">
        <f>IF(ISNUMBER(SEARCH(IF($D134="Tabular",VLOOKUP($G134&amp;"-"&amp;BQ$3&amp;"-"&amp;BV$2,'Compr. Q. - Online Banking'!$C:$I,7,FALSE()),VLOOKUP($G134&amp;"-"&amp;BQ$3&amp;"-"&amp;BV$2,'Compr. Q. - Online Banking'!$C:$I,5,FALSE())), BQ134)),1,0)</f>
        <v>1</v>
      </c>
      <c r="BW134" s="60">
        <f t="shared" si="165"/>
        <v>4</v>
      </c>
      <c r="BX134" s="60">
        <f t="shared" si="166"/>
        <v>4</v>
      </c>
      <c r="BY134" s="60">
        <f>IF($D134="Tabular",VLOOKUP($G134&amp;"-"&amp;BQ$3&amp;"-"&amp;"1",'Compr. Q. - Online Banking'!$C:$K,9,FALSE()),VLOOKUP($G134&amp;"-"&amp;BQ$3&amp;"-"&amp;"1",'Compr. Q. - Online Banking'!$C:$K,8,FALSE()))</f>
        <v>4</v>
      </c>
      <c r="BZ134" s="60">
        <f t="shared" si="167"/>
        <v>1</v>
      </c>
      <c r="CA134" s="60">
        <f t="shared" si="168"/>
        <v>1</v>
      </c>
      <c r="CB134" s="60">
        <f t="shared" si="169"/>
        <v>1</v>
      </c>
    </row>
    <row r="135" spans="1:80" ht="51" x14ac:dyDescent="0.2">
      <c r="A135" s="60" t="str">
        <f t="shared" si="136"/>
        <v>R_p5zpcU24y2FCeyZ-P2</v>
      </c>
      <c r="B135" s="60" t="s">
        <v>1082</v>
      </c>
      <c r="C135" s="60" t="str">
        <f>VLOOKUP($B135,'raw data'!$A:$JI,268,FALSE())</f>
        <v>CORAS-G1</v>
      </c>
      <c r="D135" s="60" t="str">
        <f t="shared" si="137"/>
        <v>CORAS</v>
      </c>
      <c r="E135" s="60" t="str">
        <f t="shared" si="138"/>
        <v>G1</v>
      </c>
      <c r="F135" s="60" t="s">
        <v>536</v>
      </c>
      <c r="G135" s="60" t="str">
        <f t="shared" si="139"/>
        <v>G2</v>
      </c>
      <c r="H135" s="62">
        <f>VLOOKUP($B135&amp;"-"&amp;$F135,'dataset cleaned'!$A:$BK,H$2,FALSE())/60</f>
        <v>8.6459499999999991</v>
      </c>
      <c r="I135" s="61" t="str">
        <f>VLOOKUP($B135&amp;"-"&amp;$F135,'dataset cleaned'!$A:$BK,$H$2-2+I$2*3,FALSE())</f>
        <v>Fake banking app offered on application store,Smartphone infected by malware,Unauthorized access to customer account via fake app</v>
      </c>
      <c r="J135" s="60" t="s">
        <v>1135</v>
      </c>
      <c r="K135" s="60">
        <f>IF(ISNUMBER(SEARCH(IF($D135="Tabular",VLOOKUP($G135&amp;"-"&amp;I$3&amp;"-"&amp;K$2,'Compr. Q. - Online Banking'!$C:$I,7,FALSE()),VLOOKUP($G135&amp;"-"&amp;I$3&amp;"-"&amp;K$2,'Compr. Q. - Online Banking'!$C:$I,5,FALSE())), I135)),1,0)</f>
        <v>0</v>
      </c>
      <c r="L135" s="60">
        <f>IF(ISNUMBER(SEARCH(IF($D135="Tabular",VLOOKUP($G135&amp;"-"&amp;I$3&amp;"-"&amp;L$2,'Compr. Q. - Online Banking'!$C:$I,7,FALSE()),VLOOKUP($G135&amp;"-"&amp;I$3&amp;"-"&amp;L$2,'Compr. Q. - Online Banking'!$C:$I,5,FALSE())), I135)),1,0)</f>
        <v>0</v>
      </c>
      <c r="M135" s="60">
        <f>IF(ISNUMBER(SEARCH(IF($D135="Tabular",VLOOKUP($G135&amp;"-"&amp;I$3&amp;"-"&amp;M$2,'Compr. Q. - Online Banking'!$C:$I,7,FALSE()),VLOOKUP($G135&amp;"-"&amp;I$3&amp;"-"&amp;M$2,'Compr. Q. - Online Banking'!$C:$I,5,FALSE())), I135)),1,0)</f>
        <v>0</v>
      </c>
      <c r="N135" s="60">
        <f>IF(ISNUMBER(SEARCH(IF($D135="Tabular",VLOOKUP($G135&amp;"-"&amp;I$3&amp;"-"&amp;N$2,'Compr. Q. - Online Banking'!$C:$I,7,FALSE()),VLOOKUP($G135&amp;"-"&amp;I$3&amp;"-"&amp;N$2,'Compr. Q. - Online Banking'!$C:$I,5,FALSE())), I135)),1,0)</f>
        <v>0</v>
      </c>
      <c r="O135" s="60">
        <f t="shared" si="140"/>
        <v>0</v>
      </c>
      <c r="P135" s="60">
        <f t="shared" si="141"/>
        <v>3</v>
      </c>
      <c r="Q135" s="60">
        <f>IF($D135="Tabular",VLOOKUP($G135&amp;"-"&amp;I$3&amp;"-"&amp;"1",'Compr. Q. - Online Banking'!$C:$K,9,FALSE()),VLOOKUP($G135&amp;"-"&amp;I$3&amp;"-"&amp;"1",'Compr. Q. - Online Banking'!$C:$K,8,FALSE()))</f>
        <v>2</v>
      </c>
      <c r="R135" s="60">
        <f t="shared" si="142"/>
        <v>0</v>
      </c>
      <c r="S135" s="60">
        <f t="shared" si="143"/>
        <v>0</v>
      </c>
      <c r="T135" s="60">
        <f t="shared" si="144"/>
        <v>0</v>
      </c>
      <c r="U135" s="61" t="str">
        <f>VLOOKUP($B135&amp;"-"&amp;$F135,'dataset cleaned'!$A:$BK,$H$2-2+U$2*3,FALSE())</f>
        <v>Sniffing of customer credentials,Unauthorized access to customer account via fake app,Unauthorized access to customer account via web application,Unauthorized transaction via web application</v>
      </c>
      <c r="V135" s="60" t="s">
        <v>1137</v>
      </c>
      <c r="W135" s="60">
        <f>IF(ISNUMBER(SEARCH(IF($D135="Tabular",VLOOKUP($G135&amp;"-"&amp;U$3&amp;"-"&amp;W$2,'Compr. Q. - Online Banking'!$C:$I,7,FALSE()),VLOOKUP($G135&amp;"-"&amp;U$3&amp;"-"&amp;W$2,'Compr. Q. - Online Banking'!$C:$I,5,FALSE())), U135)),1,0)</f>
        <v>1</v>
      </c>
      <c r="X135" s="60">
        <f>IF(ISNUMBER(SEARCH(IF($D135="Tabular",VLOOKUP($G135&amp;"-"&amp;U$3&amp;"-"&amp;X$2,'Compr. Q. - Online Banking'!$C:$I,7,FALSE()),VLOOKUP($G135&amp;"-"&amp;U$3&amp;"-"&amp;X$2,'Compr. Q. - Online Banking'!$C:$I,5,FALSE())), U135)),1,0)</f>
        <v>1</v>
      </c>
      <c r="Y135" s="60">
        <f>IF(ISNUMBER(SEARCH(IF($D135="Tabular",VLOOKUP($G135&amp;"-"&amp;U$3&amp;"-"&amp;Y$2,'Compr. Q. - Online Banking'!$C:$I,7,FALSE()),VLOOKUP($G135&amp;"-"&amp;U$3&amp;"-"&amp;Y$2,'Compr. Q. - Online Banking'!$C:$I,5,FALSE())), U135)),1,0)</f>
        <v>1</v>
      </c>
      <c r="Z135" s="60">
        <f>IF(ISNUMBER(SEARCH(IF($D135="Tabular",VLOOKUP($G135&amp;"-"&amp;U$3&amp;"-"&amp;Z$2,'Compr. Q. - Online Banking'!$C:$I,7,FALSE()),VLOOKUP($G135&amp;"-"&amp;U$3&amp;"-"&amp;Z$2,'Compr. Q. - Online Banking'!$C:$I,5,FALSE())), U135)),1,0)</f>
        <v>0</v>
      </c>
      <c r="AA135" s="60">
        <f t="shared" si="145"/>
        <v>3</v>
      </c>
      <c r="AB135" s="60">
        <f t="shared" si="146"/>
        <v>4</v>
      </c>
      <c r="AC135" s="60">
        <f>IF($D135="Tabular",VLOOKUP($G135&amp;"-"&amp;U$3&amp;"-"&amp;"1",'Compr. Q. - Online Banking'!$C:$K,9,FALSE()),VLOOKUP($G135&amp;"-"&amp;U$3&amp;"-"&amp;"1",'Compr. Q. - Online Banking'!$C:$K,8,FALSE()))</f>
        <v>3</v>
      </c>
      <c r="AD135" s="60">
        <f t="shared" si="147"/>
        <v>0.75</v>
      </c>
      <c r="AE135" s="60">
        <f t="shared" si="148"/>
        <v>1</v>
      </c>
      <c r="AF135" s="60">
        <f t="shared" si="149"/>
        <v>0.8571428571428571</v>
      </c>
      <c r="AG135" s="61" t="str">
        <f>VLOOKUP($B135&amp;"-"&amp;$F135,'dataset cleaned'!$A:$BK,$H$2-2+AG$2*3,FALSE())</f>
        <v>Keylogger installed on computer,Unauthorized access to customer account via fake app,Unauthorized access to customer account via web application</v>
      </c>
      <c r="AH135" s="60" t="s">
        <v>1137</v>
      </c>
      <c r="AI135" s="60">
        <f>IF(ISNUMBER(SEARCH(IF($D135="Tabular",VLOOKUP($G135&amp;"-"&amp;AG$3&amp;"-"&amp;AI$2,'Compr. Q. - Online Banking'!$C:$I,7,FALSE()),VLOOKUP($G135&amp;"-"&amp;AG$3&amp;"-"&amp;AI$2,'Compr. Q. - Online Banking'!$C:$I,5,FALSE())), AG135)),1,0)</f>
        <v>0</v>
      </c>
      <c r="AJ135" s="60">
        <f>IF(ISNUMBER(SEARCH(IF($D135="Tabular",VLOOKUP($G135&amp;"-"&amp;AG$3&amp;"-"&amp;AJ$2,'Compr. Q. - Online Banking'!$C:$I,7,FALSE()),VLOOKUP($G135&amp;"-"&amp;AG$3&amp;"-"&amp;AJ$2,'Compr. Q. - Online Banking'!$C:$I,5,FALSE())), AG135)),1,0)</f>
        <v>0</v>
      </c>
      <c r="AK135" s="60">
        <f>IF(ISNUMBER(SEARCH(IF($D135="Tabular",VLOOKUP($G135&amp;"-"&amp;AG$3&amp;"-"&amp;AK$2,'Compr. Q. - Online Banking'!$C:$I,7,FALSE()),VLOOKUP($G135&amp;"-"&amp;AG$3&amp;"-"&amp;AK$2,'Compr. Q. - Online Banking'!$C:$I,5,FALSE())), AG135)),1,0)</f>
        <v>1</v>
      </c>
      <c r="AL135" s="60">
        <f>IF(ISNUMBER(SEARCH(IF($D135="Tabular",VLOOKUP($G135&amp;"-"&amp;AG$3&amp;"-"&amp;AL$2,'Compr. Q. - Online Banking'!$C:$I,7,FALSE()),VLOOKUP($G135&amp;"-"&amp;AG$3&amp;"-"&amp;AL$2,'Compr. Q. - Online Banking'!$C:$I,5,FALSE())), AG135)),1,0)</f>
        <v>0</v>
      </c>
      <c r="AM135" s="60">
        <f t="shared" si="150"/>
        <v>1</v>
      </c>
      <c r="AN135" s="60">
        <f t="shared" si="151"/>
        <v>3</v>
      </c>
      <c r="AO135" s="60">
        <f>IF($D135="Tabular",VLOOKUP($G135&amp;"-"&amp;AG$3&amp;"-"&amp;"1",'Compr. Q. - Online Banking'!$C:$K,9,FALSE()),VLOOKUP($G135&amp;"-"&amp;AG$3&amp;"-"&amp;"1",'Compr. Q. - Online Banking'!$C:$K,8,FALSE()))</f>
        <v>4</v>
      </c>
      <c r="AP135" s="60">
        <f t="shared" si="152"/>
        <v>0.33333333333333331</v>
      </c>
      <c r="AQ135" s="60">
        <f t="shared" si="153"/>
        <v>0.25</v>
      </c>
      <c r="AR135" s="60">
        <f t="shared" si="154"/>
        <v>0.28571428571428575</v>
      </c>
      <c r="AS135" s="61" t="str">
        <f>VLOOKUP($B135&amp;"-"&amp;$F135,'dataset cleaned'!$A:$BK,$H$2-2+AS$2*3,FALSE())</f>
        <v>Cyber criminal,Hacker</v>
      </c>
      <c r="AT135" s="60"/>
      <c r="AU135" s="60">
        <f>IF(ISNUMBER(SEARCH(IF($D135="Tabular",VLOOKUP($G135&amp;"-"&amp;AS$3&amp;"-"&amp;AU$2,'Compr. Q. - Online Banking'!$C:$I,7,FALSE()),VLOOKUP($G135&amp;"-"&amp;AS$3&amp;"-"&amp;AU$2,'Compr. Q. - Online Banking'!$C:$I,5,FALSE())), AS135)),1,0)</f>
        <v>1</v>
      </c>
      <c r="AV135" s="60">
        <f>IF(ISNUMBER(SEARCH(IF($D135="Tabular",VLOOKUP($G135&amp;"-"&amp;AS$3&amp;"-"&amp;AV$2,'Compr. Q. - Online Banking'!$C:$I,7,FALSE()),VLOOKUP($G135&amp;"-"&amp;AS$3&amp;"-"&amp;AV$2,'Compr. Q. - Online Banking'!$C:$I,5,FALSE())), AS135)),1,0)</f>
        <v>1</v>
      </c>
      <c r="AW135" s="60">
        <f>IF(ISNUMBER(SEARCH(IF($D135="Tabular",VLOOKUP($G135&amp;"-"&amp;AS$3&amp;"-"&amp;AW$2,'Compr. Q. - Online Banking'!$C:$I,7,FALSE()),VLOOKUP($G135&amp;"-"&amp;AS$3&amp;"-"&amp;AW$2,'Compr. Q. - Online Banking'!$C:$I,5,FALSE())), AS135)),1,0)</f>
        <v>0</v>
      </c>
      <c r="AX135" s="60">
        <f>IF(ISNUMBER(SEARCH(IF($D135="Tabular",VLOOKUP($G135&amp;"-"&amp;AS$3&amp;"-"&amp;AX$2,'Compr. Q. - Online Banking'!$C:$I,7,FALSE()),VLOOKUP($G135&amp;"-"&amp;AS$3&amp;"-"&amp;AX$2,'Compr. Q. - Online Banking'!$C:$I,5,FALSE())), AS135)),1,0)</f>
        <v>0</v>
      </c>
      <c r="AY135" s="60">
        <f t="shared" si="155"/>
        <v>2</v>
      </c>
      <c r="AZ135" s="60">
        <f t="shared" si="156"/>
        <v>2</v>
      </c>
      <c r="BA135" s="60">
        <f>IF($D135="Tabular",VLOOKUP($G135&amp;"-"&amp;AS$3&amp;"-"&amp;"1",'Compr. Q. - Online Banking'!$C:$K,9,FALSE()),VLOOKUP($G135&amp;"-"&amp;AS$3&amp;"-"&amp;"1",'Compr. Q. - Online Banking'!$C:$K,8,FALSE()))</f>
        <v>2</v>
      </c>
      <c r="BB135" s="60">
        <f t="shared" si="157"/>
        <v>1</v>
      </c>
      <c r="BC135" s="60">
        <f t="shared" si="158"/>
        <v>1</v>
      </c>
      <c r="BD135" s="60">
        <f t="shared" si="159"/>
        <v>1</v>
      </c>
      <c r="BE135" s="60" t="str">
        <f>VLOOKUP($B135&amp;"-"&amp;$F135,'dataset cleaned'!$A:$BK,$H$2-2+BE$2*3,FALSE())</f>
        <v>Availability of service</v>
      </c>
      <c r="BF135" s="60"/>
      <c r="BG135" s="60">
        <f>IF(ISNUMBER(SEARCH(IF($D135="Tabular",VLOOKUP($G135&amp;"-"&amp;BE$3&amp;"-"&amp;BG$2,'Compr. Q. - Online Banking'!$C:$I,7,FALSE()),VLOOKUP($G135&amp;"-"&amp;BE$3&amp;"-"&amp;BG$2,'Compr. Q. - Online Banking'!$C:$I,5,FALSE())), BE135)),1,0)</f>
        <v>0</v>
      </c>
      <c r="BH135" s="60">
        <f>IF(ISNUMBER(SEARCH(IF($D135="Tabular",VLOOKUP($G135&amp;"-"&amp;BE$3&amp;"-"&amp;BH$2,'Compr. Q. - Online Banking'!$C:$I,7,FALSE()),VLOOKUP($G135&amp;"-"&amp;BE$3&amp;"-"&amp;BH$2,'Compr. Q. - Online Banking'!$C:$I,5,FALSE())), BE135)),1,0)</f>
        <v>0</v>
      </c>
      <c r="BI135" s="60">
        <f>IF(ISNUMBER(SEARCH(IF($D135="Tabular",VLOOKUP($G135&amp;"-"&amp;BE$3&amp;"-"&amp;BI$2,'Compr. Q. - Online Banking'!$C:$I,7,FALSE()),VLOOKUP($G135&amp;"-"&amp;BE$3&amp;"-"&amp;BI$2,'Compr. Q. - Online Banking'!$C:$I,5,FALSE())), BE135)),1,0)</f>
        <v>0</v>
      </c>
      <c r="BJ135" s="60">
        <f>IF(ISNUMBER(SEARCH(IF($D135="Tabular",VLOOKUP($G135&amp;"-"&amp;BE$3&amp;"-"&amp;BJ$2,'Compr. Q. - Online Banking'!$C:$I,7,FALSE()),VLOOKUP($G135&amp;"-"&amp;BE$3&amp;"-"&amp;BJ$2,'Compr. Q. - Online Banking'!$C:$I,5,FALSE())), BE135)),1,0)</f>
        <v>0</v>
      </c>
      <c r="BK135" s="60">
        <f t="shared" si="160"/>
        <v>0</v>
      </c>
      <c r="BL135" s="60">
        <f t="shared" si="161"/>
        <v>1</v>
      </c>
      <c r="BM135" s="60">
        <f>IF($D135="Tabular",VLOOKUP($G135&amp;"-"&amp;BE$3&amp;"-"&amp;"1",'Compr. Q. - Online Banking'!$C:$K,9,FALSE()),VLOOKUP($G135&amp;"-"&amp;BE$3&amp;"-"&amp;"1",'Compr. Q. - Online Banking'!$C:$K,8,FALSE()))</f>
        <v>1</v>
      </c>
      <c r="BN135" s="60">
        <f t="shared" si="162"/>
        <v>0</v>
      </c>
      <c r="BO135" s="60">
        <f t="shared" si="163"/>
        <v>0</v>
      </c>
      <c r="BP135" s="60">
        <f t="shared" si="164"/>
        <v>0</v>
      </c>
      <c r="BQ135" s="61" t="str">
        <f>VLOOKUP($B135&amp;"-"&amp;$F135,'dataset cleaned'!$A:$BK,$H$2-2+BQ$2*3,FALSE())</f>
        <v>Insufficient detection of spyware,Lack of mechanisms for authentication of app,Poor security awareness</v>
      </c>
      <c r="BR135" s="60" t="s">
        <v>1147</v>
      </c>
      <c r="BS135" s="60">
        <f>IF(ISNUMBER(SEARCH(IF($D135="Tabular",VLOOKUP($G135&amp;"-"&amp;BQ$3&amp;"-"&amp;BS$2,'Compr. Q. - Online Banking'!$C:$I,7,FALSE()),VLOOKUP($G135&amp;"-"&amp;BQ$3&amp;"-"&amp;BS$2,'Compr. Q. - Online Banking'!$C:$I,5,FALSE())), BQ135)),1,0)</f>
        <v>0</v>
      </c>
      <c r="BT135" s="60">
        <f>IF(ISNUMBER(SEARCH(IF($D135="Tabular",VLOOKUP($G135&amp;"-"&amp;BQ$3&amp;"-"&amp;BT$2,'Compr. Q. - Online Banking'!$C:$I,7,FALSE()),VLOOKUP($G135&amp;"-"&amp;BQ$3&amp;"-"&amp;BT$2,'Compr. Q. - Online Banking'!$C:$I,5,FALSE())), BQ135)),1,0)</f>
        <v>0</v>
      </c>
      <c r="BU135" s="60">
        <f>IF(ISNUMBER(SEARCH(IF($D135="Tabular",VLOOKUP($G135&amp;"-"&amp;BQ$3&amp;"-"&amp;BU$2,'Compr. Q. - Online Banking'!$C:$I,7,FALSE()),VLOOKUP($G135&amp;"-"&amp;BQ$3&amp;"-"&amp;BU$2,'Compr. Q. - Online Banking'!$C:$I,5,FALSE())), BQ135)),1,0)</f>
        <v>1</v>
      </c>
      <c r="BV135" s="60">
        <f>IF(ISNUMBER(SEARCH(IF($D135="Tabular",VLOOKUP($G135&amp;"-"&amp;BQ$3&amp;"-"&amp;BV$2,'Compr. Q. - Online Banking'!$C:$I,7,FALSE()),VLOOKUP($G135&amp;"-"&amp;BQ$3&amp;"-"&amp;BV$2,'Compr. Q. - Online Banking'!$C:$I,5,FALSE())), BQ135)),1,0)</f>
        <v>0</v>
      </c>
      <c r="BW135" s="60">
        <f t="shared" si="165"/>
        <v>1</v>
      </c>
      <c r="BX135" s="60">
        <f t="shared" si="166"/>
        <v>3</v>
      </c>
      <c r="BY135" s="60">
        <f>IF($D135="Tabular",VLOOKUP($G135&amp;"-"&amp;BQ$3&amp;"-"&amp;"1",'Compr. Q. - Online Banking'!$C:$K,9,FALSE()),VLOOKUP($G135&amp;"-"&amp;BQ$3&amp;"-"&amp;"1",'Compr. Q. - Online Banking'!$C:$K,8,FALSE()))</f>
        <v>4</v>
      </c>
      <c r="BZ135" s="60">
        <f t="shared" si="167"/>
        <v>0.33333333333333331</v>
      </c>
      <c r="CA135" s="60">
        <f t="shared" si="168"/>
        <v>0.25</v>
      </c>
      <c r="CB135" s="60">
        <f t="shared" si="169"/>
        <v>0.28571428571428575</v>
      </c>
    </row>
    <row r="136" spans="1:80" ht="85" x14ac:dyDescent="0.2">
      <c r="A136" s="60" t="str">
        <f t="shared" si="136"/>
        <v>R_1QrSOZ3kdCwXMpM-P2</v>
      </c>
      <c r="B136" s="60" t="s">
        <v>799</v>
      </c>
      <c r="C136" s="60" t="str">
        <f>VLOOKUP($B136,'raw data'!$A:$JI,268,FALSE())</f>
        <v>UML-G2</v>
      </c>
      <c r="D136" s="60" t="str">
        <f t="shared" si="137"/>
        <v>UML</v>
      </c>
      <c r="E136" s="60" t="str">
        <f t="shared" si="138"/>
        <v>G2</v>
      </c>
      <c r="F136" s="60" t="s">
        <v>536</v>
      </c>
      <c r="G136" s="60" t="str">
        <f t="shared" si="139"/>
        <v>G1</v>
      </c>
      <c r="H136" s="62">
        <f>VLOOKUP($B136&amp;"-"&amp;$F136,'dataset cleaned'!$A:$BK,H$2,FALSE())/60</f>
        <v>7.1019333333333332</v>
      </c>
      <c r="I136" s="61" t="str">
        <f>VLOOKUP($B136&amp;"-"&amp;$F136,'dataset cleaned'!$A:$BK,$H$2-2+I$2*3,FALSE())</f>
        <v>Minor</v>
      </c>
      <c r="J136" s="60"/>
      <c r="K136" s="60">
        <f>IF(ISNUMBER(SEARCH(IF($D136="Tabular",VLOOKUP($G136&amp;"-"&amp;I$3&amp;"-"&amp;K$2,'Compr. Q. - Online Banking'!$C:$I,7,FALSE()),VLOOKUP($G136&amp;"-"&amp;I$3&amp;"-"&amp;K$2,'Compr. Q. - Online Banking'!$C:$I,5,FALSE())), I136)),1,0)</f>
        <v>1</v>
      </c>
      <c r="L136" s="60">
        <f>IF(ISNUMBER(SEARCH(IF($D136="Tabular",VLOOKUP($G136&amp;"-"&amp;I$3&amp;"-"&amp;L$2,'Compr. Q. - Online Banking'!$C:$I,7,FALSE()),VLOOKUP($G136&amp;"-"&amp;I$3&amp;"-"&amp;L$2,'Compr. Q. - Online Banking'!$C:$I,5,FALSE())), I136)),1,0)</f>
        <v>0</v>
      </c>
      <c r="M136" s="60">
        <f>IF(ISNUMBER(SEARCH(IF($D136="Tabular",VLOOKUP($G136&amp;"-"&amp;I$3&amp;"-"&amp;M$2,'Compr. Q. - Online Banking'!$C:$I,7,FALSE()),VLOOKUP($G136&amp;"-"&amp;I$3&amp;"-"&amp;M$2,'Compr. Q. - Online Banking'!$C:$I,5,FALSE())), I136)),1,0)</f>
        <v>0</v>
      </c>
      <c r="N136" s="60">
        <f>IF(ISNUMBER(SEARCH(IF($D136="Tabular",VLOOKUP($G136&amp;"-"&amp;I$3&amp;"-"&amp;N$2,'Compr. Q. - Online Banking'!$C:$I,7,FALSE()),VLOOKUP($G136&amp;"-"&amp;I$3&amp;"-"&amp;N$2,'Compr. Q. - Online Banking'!$C:$I,5,FALSE())), I136)),1,0)</f>
        <v>0</v>
      </c>
      <c r="O136" s="60">
        <f t="shared" si="140"/>
        <v>1</v>
      </c>
      <c r="P136" s="60">
        <f t="shared" si="141"/>
        <v>1</v>
      </c>
      <c r="Q136" s="60">
        <f>IF($D136="Tabular",VLOOKUP($G136&amp;"-"&amp;I$3&amp;"-"&amp;"1",'Compr. Q. - Online Banking'!$C:$K,9,FALSE()),VLOOKUP($G136&amp;"-"&amp;I$3&amp;"-"&amp;"1",'Compr. Q. - Online Banking'!$C:$K,8,FALSE()))</f>
        <v>1</v>
      </c>
      <c r="R136" s="60">
        <f t="shared" si="142"/>
        <v>1</v>
      </c>
      <c r="S136" s="60">
        <f t="shared" si="143"/>
        <v>1</v>
      </c>
      <c r="T136" s="60">
        <f t="shared" si="144"/>
        <v>1</v>
      </c>
      <c r="U136" s="60" t="str">
        <f>VLOOKUP($B136&amp;"-"&amp;$F136,'dataset cleaned'!$A:$BK,$H$2-2+U$2*3,FALSE())</f>
        <v>Availability of service,Integrity of account data</v>
      </c>
      <c r="V136" s="60"/>
      <c r="W136" s="60">
        <f>IF(ISNUMBER(SEARCH(IF($D136="Tabular",VLOOKUP($G136&amp;"-"&amp;U$3&amp;"-"&amp;W$2,'Compr. Q. - Online Banking'!$C:$I,7,FALSE()),VLOOKUP($G136&amp;"-"&amp;U$3&amp;"-"&amp;W$2,'Compr. Q. - Online Banking'!$C:$I,5,FALSE())), U136)),1,0)</f>
        <v>1</v>
      </c>
      <c r="X136" s="60">
        <f>IF(ISNUMBER(SEARCH(IF($D136="Tabular",VLOOKUP($G136&amp;"-"&amp;U$3&amp;"-"&amp;X$2,'Compr. Q. - Online Banking'!$C:$I,7,FALSE()),VLOOKUP($G136&amp;"-"&amp;U$3&amp;"-"&amp;X$2,'Compr. Q. - Online Banking'!$C:$I,5,FALSE())), U136)),1,0)</f>
        <v>1</v>
      </c>
      <c r="Y136" s="60">
        <f>IF(ISNUMBER(SEARCH(IF($D136="Tabular",VLOOKUP($G136&amp;"-"&amp;U$3&amp;"-"&amp;Y$2,'Compr. Q. - Online Banking'!$C:$I,7,FALSE()),VLOOKUP($G136&amp;"-"&amp;U$3&amp;"-"&amp;Y$2,'Compr. Q. - Online Banking'!$C:$I,5,FALSE())), U136)),1,0)</f>
        <v>0</v>
      </c>
      <c r="Z136" s="60">
        <f>IF(ISNUMBER(SEARCH(IF($D136="Tabular",VLOOKUP($G136&amp;"-"&amp;U$3&amp;"-"&amp;Z$2,'Compr. Q. - Online Banking'!$C:$I,7,FALSE()),VLOOKUP($G136&amp;"-"&amp;U$3&amp;"-"&amp;Z$2,'Compr. Q. - Online Banking'!$C:$I,5,FALSE())), U136)),1,0)</f>
        <v>0</v>
      </c>
      <c r="AA136" s="60">
        <f t="shared" si="145"/>
        <v>2</v>
      </c>
      <c r="AB136" s="60">
        <f t="shared" si="146"/>
        <v>2</v>
      </c>
      <c r="AC136" s="60">
        <f>IF($D136="Tabular",VLOOKUP($G136&amp;"-"&amp;U$3&amp;"-"&amp;"1",'Compr. Q. - Online Banking'!$C:$K,9,FALSE()),VLOOKUP($G136&amp;"-"&amp;U$3&amp;"-"&amp;"1",'Compr. Q. - Online Banking'!$C:$K,8,FALSE()))</f>
        <v>2</v>
      </c>
      <c r="AD136" s="60">
        <f t="shared" si="147"/>
        <v>1</v>
      </c>
      <c r="AE136" s="60">
        <f t="shared" si="148"/>
        <v>1</v>
      </c>
      <c r="AF136" s="60">
        <f t="shared" si="149"/>
        <v>1</v>
      </c>
      <c r="AG136" s="61" t="str">
        <f>VLOOKUP($B136&amp;"-"&amp;$F136,'dataset cleaned'!$A:$BK,$H$2-2+AG$2*3,FALSE())</f>
        <v>Immature technology,Increase bandwidth,Monitor network traffic,Regularly inform customers about security best practices,Strengthen authentication of transaction in web application,Strengthen verification and validation procedures</v>
      </c>
      <c r="AH136" s="60" t="s">
        <v>1141</v>
      </c>
      <c r="AI136" s="60">
        <f>IF(ISNUMBER(SEARCH(IF($D136="Tabular",VLOOKUP($G136&amp;"-"&amp;AG$3&amp;"-"&amp;AI$2,'Compr. Q. - Online Banking'!$C:$I,7,FALSE()),VLOOKUP($G136&amp;"-"&amp;AG$3&amp;"-"&amp;AI$2,'Compr. Q. - Online Banking'!$C:$I,5,FALSE())), AG136)),1,0)</f>
        <v>1</v>
      </c>
      <c r="AJ136" s="60">
        <f>IF(ISNUMBER(SEARCH(IF($D136="Tabular",VLOOKUP($G136&amp;"-"&amp;AG$3&amp;"-"&amp;AJ$2,'Compr. Q. - Online Banking'!$C:$I,7,FALSE()),VLOOKUP($G136&amp;"-"&amp;AG$3&amp;"-"&amp;AJ$2,'Compr. Q. - Online Banking'!$C:$I,5,FALSE())), AG136)),1,0)</f>
        <v>1</v>
      </c>
      <c r="AK136" s="60">
        <f>IF(ISNUMBER(SEARCH(IF($D136="Tabular",VLOOKUP($G136&amp;"-"&amp;AG$3&amp;"-"&amp;AK$2,'Compr. Q. - Online Banking'!$C:$I,7,FALSE()),VLOOKUP($G136&amp;"-"&amp;AG$3&amp;"-"&amp;AK$2,'Compr. Q. - Online Banking'!$C:$I,5,FALSE())), AG136)),1,0)</f>
        <v>0</v>
      </c>
      <c r="AL136" s="60">
        <f>IF(ISNUMBER(SEARCH(IF($D136="Tabular",VLOOKUP($G136&amp;"-"&amp;AG$3&amp;"-"&amp;AL$2,'Compr. Q. - Online Banking'!$C:$I,7,FALSE()),VLOOKUP($G136&amp;"-"&amp;AG$3&amp;"-"&amp;AL$2,'Compr. Q. - Online Banking'!$C:$I,5,FALSE())), AG136)),1,0)</f>
        <v>0</v>
      </c>
      <c r="AM136" s="60">
        <f t="shared" si="150"/>
        <v>2</v>
      </c>
      <c r="AN136" s="60">
        <f t="shared" si="151"/>
        <v>6</v>
      </c>
      <c r="AO136" s="60">
        <f>IF($D136="Tabular",VLOOKUP($G136&amp;"-"&amp;AG$3&amp;"-"&amp;"1",'Compr. Q. - Online Banking'!$C:$K,9,FALSE()),VLOOKUP($G136&amp;"-"&amp;AG$3&amp;"-"&amp;"1",'Compr. Q. - Online Banking'!$C:$K,8,FALSE()))</f>
        <v>3</v>
      </c>
      <c r="AP136" s="60">
        <f t="shared" si="152"/>
        <v>0.33333333333333331</v>
      </c>
      <c r="AQ136" s="60">
        <f t="shared" si="153"/>
        <v>0.66666666666666663</v>
      </c>
      <c r="AR136" s="60">
        <f t="shared" si="154"/>
        <v>0.44444444444444442</v>
      </c>
      <c r="AS136" s="60" t="str">
        <f>VLOOKUP($B136&amp;"-"&amp;$F136,'dataset cleaned'!$A:$BK,$H$2-2+AS$2*3,FALSE())</f>
        <v>Severe</v>
      </c>
      <c r="AT136" s="60"/>
      <c r="AU136" s="60">
        <f>IF(ISNUMBER(SEARCH(IF($D136="Tabular",VLOOKUP($G136&amp;"-"&amp;AS$3&amp;"-"&amp;AU$2,'Compr. Q. - Online Banking'!$C:$I,7,FALSE()),VLOOKUP($G136&amp;"-"&amp;AS$3&amp;"-"&amp;AU$2,'Compr. Q. - Online Banking'!$C:$I,5,FALSE())), AS136)),1,0)</f>
        <v>1</v>
      </c>
      <c r="AV136" s="60">
        <f>IF(ISNUMBER(SEARCH(IF($D136="Tabular",VLOOKUP($G136&amp;"-"&amp;AS$3&amp;"-"&amp;AV$2,'Compr. Q. - Online Banking'!$C:$I,7,FALSE()),VLOOKUP($G136&amp;"-"&amp;AS$3&amp;"-"&amp;AV$2,'Compr. Q. - Online Banking'!$C:$I,5,FALSE())), AS136)),1,0)</f>
        <v>0</v>
      </c>
      <c r="AW136" s="60">
        <f>IF(ISNUMBER(SEARCH(IF($D136="Tabular",VLOOKUP($G136&amp;"-"&amp;AS$3&amp;"-"&amp;AW$2,'Compr. Q. - Online Banking'!$C:$I,7,FALSE()),VLOOKUP($G136&amp;"-"&amp;AS$3&amp;"-"&amp;AW$2,'Compr. Q. - Online Banking'!$C:$I,5,FALSE())), AS136)),1,0)</f>
        <v>0</v>
      </c>
      <c r="AX136" s="60">
        <f>IF(ISNUMBER(SEARCH(IF($D136="Tabular",VLOOKUP($G136&amp;"-"&amp;AS$3&amp;"-"&amp;AX$2,'Compr. Q. - Online Banking'!$C:$I,7,FALSE()),VLOOKUP($G136&amp;"-"&amp;AS$3&amp;"-"&amp;AX$2,'Compr. Q. - Online Banking'!$C:$I,5,FALSE())), AS136)),1,0)</f>
        <v>0</v>
      </c>
      <c r="AY136" s="60">
        <f t="shared" si="155"/>
        <v>1</v>
      </c>
      <c r="AZ136" s="60">
        <f t="shared" si="156"/>
        <v>1</v>
      </c>
      <c r="BA136" s="60">
        <f>IF($D136="Tabular",VLOOKUP($G136&amp;"-"&amp;AS$3&amp;"-"&amp;"1",'Compr. Q. - Online Banking'!$C:$K,9,FALSE()),VLOOKUP($G136&amp;"-"&amp;AS$3&amp;"-"&amp;"1",'Compr. Q. - Online Banking'!$C:$K,8,FALSE()))</f>
        <v>1</v>
      </c>
      <c r="BB136" s="60">
        <f t="shared" si="157"/>
        <v>1</v>
      </c>
      <c r="BC136" s="60">
        <f t="shared" si="158"/>
        <v>1</v>
      </c>
      <c r="BD136" s="60">
        <f t="shared" si="159"/>
        <v>1</v>
      </c>
      <c r="BE136" s="61" t="str">
        <f>VLOOKUP($B136&amp;"-"&amp;$F136,'dataset cleaned'!$A:$BK,$H$2-2+BE$2*3,FALSE())</f>
        <v>Denial-of-service attack,Hacker alters transaction data,Smartphone infected by malware</v>
      </c>
      <c r="BF136" s="61" t="s">
        <v>1129</v>
      </c>
      <c r="BG136" s="60">
        <f>IF(ISNUMBER(SEARCH(IF($D136="Tabular",VLOOKUP($G136&amp;"-"&amp;BE$3&amp;"-"&amp;BG$2,'Compr. Q. - Online Banking'!$C:$I,7,FALSE()),VLOOKUP($G136&amp;"-"&amp;BE$3&amp;"-"&amp;BG$2,'Compr. Q. - Online Banking'!$C:$I,5,FALSE())), BE136)),1,0)</f>
        <v>0</v>
      </c>
      <c r="BH136" s="60">
        <f>IF(ISNUMBER(SEARCH(IF($D136="Tabular",VLOOKUP($G136&amp;"-"&amp;BE$3&amp;"-"&amp;BH$2,'Compr. Q. - Online Banking'!$C:$I,7,FALSE()),VLOOKUP($G136&amp;"-"&amp;BE$3&amp;"-"&amp;BH$2,'Compr. Q. - Online Banking'!$C:$I,5,FALSE())), BE136)),1,0)</f>
        <v>0</v>
      </c>
      <c r="BI136" s="60">
        <f>IF(ISNUMBER(SEARCH(IF($D136="Tabular",VLOOKUP($G136&amp;"-"&amp;BE$3&amp;"-"&amp;BI$2,'Compr. Q. - Online Banking'!$C:$I,7,FALSE()),VLOOKUP($G136&amp;"-"&amp;BE$3&amp;"-"&amp;BI$2,'Compr. Q. - Online Banking'!$C:$I,5,FALSE())), BE136)),1,0)</f>
        <v>0</v>
      </c>
      <c r="BJ136" s="60">
        <f>IF(ISNUMBER(SEARCH(IF($D136="Tabular",VLOOKUP($G136&amp;"-"&amp;BE$3&amp;"-"&amp;BJ$2,'Compr. Q. - Online Banking'!$C:$I,7,FALSE()),VLOOKUP($G136&amp;"-"&amp;BE$3&amp;"-"&amp;BJ$2,'Compr. Q. - Online Banking'!$C:$I,5,FALSE())), BE136)),1,0)</f>
        <v>0</v>
      </c>
      <c r="BK136" s="60">
        <f t="shared" si="160"/>
        <v>0</v>
      </c>
      <c r="BL136" s="60">
        <f t="shared" si="161"/>
        <v>3</v>
      </c>
      <c r="BM136" s="60">
        <f>IF($D136="Tabular",VLOOKUP($G136&amp;"-"&amp;BE$3&amp;"-"&amp;"1",'Compr. Q. - Online Banking'!$C:$K,9,FALSE()),VLOOKUP($G136&amp;"-"&amp;BE$3&amp;"-"&amp;"1",'Compr. Q. - Online Banking'!$C:$K,8,FALSE()))</f>
        <v>2</v>
      </c>
      <c r="BN136" s="60">
        <f t="shared" si="162"/>
        <v>0</v>
      </c>
      <c r="BO136" s="60">
        <f t="shared" si="163"/>
        <v>0</v>
      </c>
      <c r="BP136" s="60">
        <f t="shared" si="164"/>
        <v>0</v>
      </c>
      <c r="BQ136" s="61" t="str">
        <f>VLOOKUP($B136&amp;"-"&amp;$F136,'dataset cleaned'!$A:$BK,$H$2-2+BQ$2*3,FALSE())</f>
        <v>Severe</v>
      </c>
      <c r="BR136" s="60" t="s">
        <v>1134</v>
      </c>
      <c r="BS136" s="60">
        <f>IF(ISNUMBER(SEARCH(IF($D136="Tabular",VLOOKUP($G136&amp;"-"&amp;BQ$3&amp;"-"&amp;BS$2,'Compr. Q. - Online Banking'!$C:$I,7,FALSE()),VLOOKUP($G136&amp;"-"&amp;BQ$3&amp;"-"&amp;BS$2,'Compr. Q. - Online Banking'!$C:$I,5,FALSE())), BQ136)),1,0)</f>
        <v>0</v>
      </c>
      <c r="BT136" s="60">
        <f>IF(ISNUMBER(SEARCH(IF($D136="Tabular",VLOOKUP($G136&amp;"-"&amp;BQ$3&amp;"-"&amp;BT$2,'Compr. Q. - Online Banking'!$C:$I,7,FALSE()),VLOOKUP($G136&amp;"-"&amp;BQ$3&amp;"-"&amp;BT$2,'Compr. Q. - Online Banking'!$C:$I,5,FALSE())), BQ136)),1,0)</f>
        <v>0</v>
      </c>
      <c r="BU136" s="60">
        <f>IF(ISNUMBER(SEARCH(IF($D136="Tabular",VLOOKUP($G136&amp;"-"&amp;BQ$3&amp;"-"&amp;BU$2,'Compr. Q. - Online Banking'!$C:$I,7,FALSE()),VLOOKUP($G136&amp;"-"&amp;BQ$3&amp;"-"&amp;BU$2,'Compr. Q. - Online Banking'!$C:$I,5,FALSE())), BQ136)),1,0)</f>
        <v>0</v>
      </c>
      <c r="BV136" s="60">
        <f>IF(ISNUMBER(SEARCH(IF($D136="Tabular",VLOOKUP($G136&amp;"-"&amp;BQ$3&amp;"-"&amp;BV$2,'Compr. Q. - Online Banking'!$C:$I,7,FALSE()),VLOOKUP($G136&amp;"-"&amp;BQ$3&amp;"-"&amp;BV$2,'Compr. Q. - Online Banking'!$C:$I,5,FALSE())), BQ136)),1,0)</f>
        <v>0</v>
      </c>
      <c r="BW136" s="60">
        <f t="shared" si="165"/>
        <v>0</v>
      </c>
      <c r="BX136" s="60">
        <f t="shared" si="166"/>
        <v>1</v>
      </c>
      <c r="BY136" s="60">
        <f>IF($D136="Tabular",VLOOKUP($G136&amp;"-"&amp;BQ$3&amp;"-"&amp;"1",'Compr. Q. - Online Banking'!$C:$K,9,FALSE()),VLOOKUP($G136&amp;"-"&amp;BQ$3&amp;"-"&amp;"1",'Compr. Q. - Online Banking'!$C:$K,8,FALSE()))</f>
        <v>1</v>
      </c>
      <c r="BZ136" s="60">
        <f t="shared" si="167"/>
        <v>0</v>
      </c>
      <c r="CA136" s="60">
        <f t="shared" si="168"/>
        <v>0</v>
      </c>
      <c r="CB136" s="60">
        <f t="shared" si="169"/>
        <v>0</v>
      </c>
    </row>
    <row r="137" spans="1:80" ht="68" x14ac:dyDescent="0.2">
      <c r="A137" s="60" t="str">
        <f t="shared" si="136"/>
        <v>R_2upHNiJy4c0F9Bi-P1</v>
      </c>
      <c r="B137" s="60" t="s">
        <v>659</v>
      </c>
      <c r="C137" s="60" t="str">
        <f>VLOOKUP($B137,'raw data'!$A:$JI,268,FALSE())</f>
        <v>UML-G2</v>
      </c>
      <c r="D137" s="60" t="str">
        <f t="shared" si="137"/>
        <v>UML</v>
      </c>
      <c r="E137" s="60" t="str">
        <f t="shared" si="138"/>
        <v>G2</v>
      </c>
      <c r="F137" s="60" t="s">
        <v>534</v>
      </c>
      <c r="G137" s="60" t="str">
        <f t="shared" si="139"/>
        <v>G2</v>
      </c>
      <c r="H137" s="62">
        <f>VLOOKUP($B137&amp;"-"&amp;$F137,'dataset cleaned'!$A:$BK,H$2,FALSE())/60</f>
        <v>12.975066666666667</v>
      </c>
      <c r="I137" s="61" t="str">
        <f>VLOOKUP($B137&amp;"-"&amp;$F137,'dataset cleaned'!$A:$BK,$H$2-2+I$2*3,FALSE())</f>
        <v>Lack of mechanisms for authentication of app,Weak malware protection</v>
      </c>
      <c r="J137" s="60"/>
      <c r="K137" s="60">
        <f>IF(ISNUMBER(SEARCH(IF($D137="Tabular",VLOOKUP($G137&amp;"-"&amp;I$3&amp;"-"&amp;K$2,'Compr. Q. - Online Banking'!$C:$I,7,FALSE()),VLOOKUP($G137&amp;"-"&amp;I$3&amp;"-"&amp;K$2,'Compr. Q. - Online Banking'!$C:$I,5,FALSE())), I137)),1,0)</f>
        <v>1</v>
      </c>
      <c r="L137" s="60">
        <f>IF(ISNUMBER(SEARCH(IF($D137="Tabular",VLOOKUP($G137&amp;"-"&amp;I$3&amp;"-"&amp;L$2,'Compr. Q. - Online Banking'!$C:$I,7,FALSE()),VLOOKUP($G137&amp;"-"&amp;I$3&amp;"-"&amp;L$2,'Compr. Q. - Online Banking'!$C:$I,5,FALSE())), I137)),1,0)</f>
        <v>1</v>
      </c>
      <c r="M137" s="60">
        <f>IF(ISNUMBER(SEARCH(IF($D137="Tabular",VLOOKUP($G137&amp;"-"&amp;I$3&amp;"-"&amp;M$2,'Compr. Q. - Online Banking'!$C:$I,7,FALSE()),VLOOKUP($G137&amp;"-"&amp;I$3&amp;"-"&amp;M$2,'Compr. Q. - Online Banking'!$C:$I,5,FALSE())), I137)),1,0)</f>
        <v>0</v>
      </c>
      <c r="N137" s="60">
        <f>IF(ISNUMBER(SEARCH(IF($D137="Tabular",VLOOKUP($G137&amp;"-"&amp;I$3&amp;"-"&amp;N$2,'Compr. Q. - Online Banking'!$C:$I,7,FALSE()),VLOOKUP($G137&amp;"-"&amp;I$3&amp;"-"&amp;N$2,'Compr. Q. - Online Banking'!$C:$I,5,FALSE())), I137)),1,0)</f>
        <v>0</v>
      </c>
      <c r="O137" s="60">
        <f t="shared" si="140"/>
        <v>2</v>
      </c>
      <c r="P137" s="60">
        <f t="shared" si="141"/>
        <v>2</v>
      </c>
      <c r="Q137" s="60">
        <f>IF($D137="Tabular",VLOOKUP($G137&amp;"-"&amp;I$3&amp;"-"&amp;"1",'Compr. Q. - Online Banking'!$C:$K,9,FALSE()),VLOOKUP($G137&amp;"-"&amp;I$3&amp;"-"&amp;"1",'Compr. Q. - Online Banking'!$C:$K,8,FALSE()))</f>
        <v>2</v>
      </c>
      <c r="R137" s="64">
        <f t="shared" si="142"/>
        <v>1</v>
      </c>
      <c r="S137" s="60">
        <f t="shared" si="143"/>
        <v>1</v>
      </c>
      <c r="T137" s="60">
        <f t="shared" si="144"/>
        <v>1</v>
      </c>
      <c r="U137" s="61" t="str">
        <f>VLOOKUP($B137&amp;"-"&amp;$F137,'dataset cleaned'!$A:$BK,$H$2-2+U$2*3,FALSE())</f>
        <v>Unauthorized access to customer account via fake app,Unauthorized access to customer account via web application,Unauthorized transaction via web application</v>
      </c>
      <c r="V137" s="60"/>
      <c r="W137" s="60">
        <f>IF(ISNUMBER(SEARCH(IF($D137="Tabular",VLOOKUP($G137&amp;"-"&amp;U$3&amp;"-"&amp;W$2,'Compr. Q. - Online Banking'!$C:$I,7,FALSE()),VLOOKUP($G137&amp;"-"&amp;U$3&amp;"-"&amp;W$2,'Compr. Q. - Online Banking'!$C:$I,5,FALSE())), U137)),1,0)</f>
        <v>1</v>
      </c>
      <c r="X137" s="60">
        <f>IF(ISNUMBER(SEARCH(IF($D137="Tabular",VLOOKUP($G137&amp;"-"&amp;U$3&amp;"-"&amp;X$2,'Compr. Q. - Online Banking'!$C:$I,7,FALSE()),VLOOKUP($G137&amp;"-"&amp;U$3&amp;"-"&amp;X$2,'Compr. Q. - Online Banking'!$C:$I,5,FALSE())), U137)),1,0)</f>
        <v>1</v>
      </c>
      <c r="Y137" s="60">
        <f>IF(ISNUMBER(SEARCH(IF($D137="Tabular",VLOOKUP($G137&amp;"-"&amp;U$3&amp;"-"&amp;Y$2,'Compr. Q. - Online Banking'!$C:$I,7,FALSE()),VLOOKUP($G137&amp;"-"&amp;U$3&amp;"-"&amp;Y$2,'Compr. Q. - Online Banking'!$C:$I,5,FALSE())), U137)),1,0)</f>
        <v>1</v>
      </c>
      <c r="Z137" s="60">
        <f>IF(ISNUMBER(SEARCH(IF($D137="Tabular",VLOOKUP($G137&amp;"-"&amp;U$3&amp;"-"&amp;Z$2,'Compr. Q. - Online Banking'!$C:$I,7,FALSE()),VLOOKUP($G137&amp;"-"&amp;U$3&amp;"-"&amp;Z$2,'Compr. Q. - Online Banking'!$C:$I,5,FALSE())), U137)),1,0)</f>
        <v>0</v>
      </c>
      <c r="AA137" s="60">
        <f t="shared" si="145"/>
        <v>3</v>
      </c>
      <c r="AB137" s="60">
        <f t="shared" si="146"/>
        <v>3</v>
      </c>
      <c r="AC137" s="60">
        <f>IF($D137="Tabular",VLOOKUP($G137&amp;"-"&amp;U$3&amp;"-"&amp;"1",'Compr. Q. - Online Banking'!$C:$K,9,FALSE()),VLOOKUP($G137&amp;"-"&amp;U$3&amp;"-"&amp;"1",'Compr. Q. - Online Banking'!$C:$K,8,FALSE()))</f>
        <v>3</v>
      </c>
      <c r="AD137" s="60">
        <f t="shared" si="147"/>
        <v>1</v>
      </c>
      <c r="AE137" s="60">
        <f t="shared" si="148"/>
        <v>1</v>
      </c>
      <c r="AF137" s="60">
        <f t="shared" si="149"/>
        <v>1</v>
      </c>
      <c r="AG137" s="61" t="str">
        <f>VLOOKUP($B137&amp;"-"&amp;$F137,'dataset cleaned'!$A:$BK,$H$2-2+AG$2*3,FALSE())</f>
        <v>Customer's browser infected by Trojan,Fake banking app offered on application store,Hacker alters transaction data,Keylogger installed on computer,Sniffing of customer credentials,Spear-phishing attack on customers</v>
      </c>
      <c r="AH137" s="61" t="s">
        <v>1151</v>
      </c>
      <c r="AI137" s="60">
        <f>IF(ISNUMBER(SEARCH(IF($D137="Tabular",VLOOKUP($G137&amp;"-"&amp;AG$3&amp;"-"&amp;AI$2,'Compr. Q. - Online Banking'!$C:$I,7,FALSE()),VLOOKUP($G137&amp;"-"&amp;AG$3&amp;"-"&amp;AI$2,'Compr. Q. - Online Banking'!$C:$I,5,FALSE())), AG137)),1,0)</f>
        <v>1</v>
      </c>
      <c r="AJ137" s="60">
        <f>IF(ISNUMBER(SEARCH(IF($D137="Tabular",VLOOKUP($G137&amp;"-"&amp;AG$3&amp;"-"&amp;AJ$2,'Compr. Q. - Online Banking'!$C:$I,7,FALSE()),VLOOKUP($G137&amp;"-"&amp;AG$3&amp;"-"&amp;AJ$2,'Compr. Q. - Online Banking'!$C:$I,5,FALSE())), AG137)),1,0)</f>
        <v>1</v>
      </c>
      <c r="AK137" s="60">
        <f>IF(ISNUMBER(SEARCH(IF($D137="Tabular",VLOOKUP($G137&amp;"-"&amp;AG$3&amp;"-"&amp;AK$2,'Compr. Q. - Online Banking'!$C:$I,7,FALSE()),VLOOKUP($G137&amp;"-"&amp;AG$3&amp;"-"&amp;AK$2,'Compr. Q. - Online Banking'!$C:$I,5,FALSE())), AG137)),1,0)</f>
        <v>1</v>
      </c>
      <c r="AL137" s="60">
        <f>IF(ISNUMBER(SEARCH(IF($D137="Tabular",VLOOKUP($G137&amp;"-"&amp;AG$3&amp;"-"&amp;AL$2,'Compr. Q. - Online Banking'!$C:$I,7,FALSE()),VLOOKUP($G137&amp;"-"&amp;AG$3&amp;"-"&amp;AL$2,'Compr. Q. - Online Banking'!$C:$I,5,FALSE())), AG137)),1,0)</f>
        <v>1</v>
      </c>
      <c r="AM137" s="60">
        <f t="shared" si="150"/>
        <v>4</v>
      </c>
      <c r="AN137" s="60">
        <f t="shared" si="151"/>
        <v>6</v>
      </c>
      <c r="AO137" s="60">
        <f>IF($D137="Tabular",VLOOKUP($G137&amp;"-"&amp;AG$3&amp;"-"&amp;"1",'Compr. Q. - Online Banking'!$C:$K,9,FALSE()),VLOOKUP($G137&amp;"-"&amp;AG$3&amp;"-"&amp;"1",'Compr. Q. - Online Banking'!$C:$K,8,FALSE()))</f>
        <v>4</v>
      </c>
      <c r="AP137" s="60">
        <f t="shared" si="152"/>
        <v>0.66666666666666663</v>
      </c>
      <c r="AQ137" s="60">
        <f t="shared" si="153"/>
        <v>1</v>
      </c>
      <c r="AR137" s="60">
        <f t="shared" si="154"/>
        <v>0.8</v>
      </c>
      <c r="AS137" s="61" t="str">
        <f>VLOOKUP($B137&amp;"-"&amp;$F137,'dataset cleaned'!$A:$BK,$H$2-2+AS$2*3,FALSE())</f>
        <v>Cyber criminal,Hacker</v>
      </c>
      <c r="AT137" s="60"/>
      <c r="AU137" s="60">
        <f>IF(ISNUMBER(SEARCH(IF($D137="Tabular",VLOOKUP($G137&amp;"-"&amp;AS$3&amp;"-"&amp;AU$2,'Compr. Q. - Online Banking'!$C:$I,7,FALSE()),VLOOKUP($G137&amp;"-"&amp;AS$3&amp;"-"&amp;AU$2,'Compr. Q. - Online Banking'!$C:$I,5,FALSE())), AS137)),1,0)</f>
        <v>1</v>
      </c>
      <c r="AV137" s="60">
        <f>IF(ISNUMBER(SEARCH(IF($D137="Tabular",VLOOKUP($G137&amp;"-"&amp;AS$3&amp;"-"&amp;AV$2,'Compr. Q. - Online Banking'!$C:$I,7,FALSE()),VLOOKUP($G137&amp;"-"&amp;AS$3&amp;"-"&amp;AV$2,'Compr. Q. - Online Banking'!$C:$I,5,FALSE())), AS137)),1,0)</f>
        <v>1</v>
      </c>
      <c r="AW137" s="60">
        <f>IF(ISNUMBER(SEARCH(IF($D137="Tabular",VLOOKUP($G137&amp;"-"&amp;AS$3&amp;"-"&amp;AW$2,'Compr. Q. - Online Banking'!$C:$I,7,FALSE()),VLOOKUP($G137&amp;"-"&amp;AS$3&amp;"-"&amp;AW$2,'Compr. Q. - Online Banking'!$C:$I,5,FALSE())), AS137)),1,0)</f>
        <v>0</v>
      </c>
      <c r="AX137" s="60">
        <f>IF(ISNUMBER(SEARCH(IF($D137="Tabular",VLOOKUP($G137&amp;"-"&amp;AS$3&amp;"-"&amp;AX$2,'Compr. Q. - Online Banking'!$C:$I,7,FALSE()),VLOOKUP($G137&amp;"-"&amp;AS$3&amp;"-"&amp;AX$2,'Compr. Q. - Online Banking'!$C:$I,5,FALSE())), AS137)),1,0)</f>
        <v>0</v>
      </c>
      <c r="AY137" s="60">
        <f t="shared" si="155"/>
        <v>2</v>
      </c>
      <c r="AZ137" s="60">
        <f t="shared" si="156"/>
        <v>2</v>
      </c>
      <c r="BA137" s="60">
        <f>IF($D137="Tabular",VLOOKUP($G137&amp;"-"&amp;AS$3&amp;"-"&amp;"1",'Compr. Q. - Online Banking'!$C:$K,9,FALSE()),VLOOKUP($G137&amp;"-"&amp;AS$3&amp;"-"&amp;"1",'Compr. Q. - Online Banking'!$C:$K,8,FALSE()))</f>
        <v>2</v>
      </c>
      <c r="BB137" s="60">
        <f t="shared" si="157"/>
        <v>1</v>
      </c>
      <c r="BC137" s="60">
        <f t="shared" si="158"/>
        <v>1</v>
      </c>
      <c r="BD137" s="60">
        <f t="shared" si="159"/>
        <v>1</v>
      </c>
      <c r="BE137" s="60" t="str">
        <f>VLOOKUP($B137&amp;"-"&amp;$F137,'dataset cleaned'!$A:$BK,$H$2-2+BE$2*3,FALSE())</f>
        <v>Likely</v>
      </c>
      <c r="BF137" s="60"/>
      <c r="BG137" s="60">
        <f>IF(ISNUMBER(SEARCH(IF($D137="Tabular",VLOOKUP($G137&amp;"-"&amp;BE$3&amp;"-"&amp;BG$2,'Compr. Q. - Online Banking'!$C:$I,7,FALSE()),VLOOKUP($G137&amp;"-"&amp;BE$3&amp;"-"&amp;BG$2,'Compr. Q. - Online Banking'!$C:$I,5,FALSE())), BE137)),1,0)</f>
        <v>1</v>
      </c>
      <c r="BH137" s="60">
        <f>IF(ISNUMBER(SEARCH(IF($D137="Tabular",VLOOKUP($G137&amp;"-"&amp;BE$3&amp;"-"&amp;BH$2,'Compr. Q. - Online Banking'!$C:$I,7,FALSE()),VLOOKUP($G137&amp;"-"&amp;BE$3&amp;"-"&amp;BH$2,'Compr. Q. - Online Banking'!$C:$I,5,FALSE())), BE137)),1,0)</f>
        <v>0</v>
      </c>
      <c r="BI137" s="60">
        <f>IF(ISNUMBER(SEARCH(IF($D137="Tabular",VLOOKUP($G137&amp;"-"&amp;BE$3&amp;"-"&amp;BI$2,'Compr. Q. - Online Banking'!$C:$I,7,FALSE()),VLOOKUP($G137&amp;"-"&amp;BE$3&amp;"-"&amp;BI$2,'Compr. Q. - Online Banking'!$C:$I,5,FALSE())), BE137)),1,0)</f>
        <v>0</v>
      </c>
      <c r="BJ137" s="60">
        <f>IF(ISNUMBER(SEARCH(IF($D137="Tabular",VLOOKUP($G137&amp;"-"&amp;BE$3&amp;"-"&amp;BJ$2,'Compr. Q. - Online Banking'!$C:$I,7,FALSE()),VLOOKUP($G137&amp;"-"&amp;BE$3&amp;"-"&amp;BJ$2,'Compr. Q. - Online Banking'!$C:$I,5,FALSE())), BE137)),1,0)</f>
        <v>0</v>
      </c>
      <c r="BK137" s="60">
        <f t="shared" si="160"/>
        <v>1</v>
      </c>
      <c r="BL137" s="60">
        <f t="shared" si="161"/>
        <v>1</v>
      </c>
      <c r="BM137" s="60">
        <f>IF($D137="Tabular",VLOOKUP($G137&amp;"-"&amp;BE$3&amp;"-"&amp;"1",'Compr. Q. - Online Banking'!$C:$K,9,FALSE()),VLOOKUP($G137&amp;"-"&amp;BE$3&amp;"-"&amp;"1",'Compr. Q. - Online Banking'!$C:$K,8,FALSE()))</f>
        <v>1</v>
      </c>
      <c r="BN137" s="60">
        <f t="shared" si="162"/>
        <v>1</v>
      </c>
      <c r="BO137" s="60">
        <f t="shared" si="163"/>
        <v>1</v>
      </c>
      <c r="BP137" s="60">
        <f t="shared" si="164"/>
        <v>1</v>
      </c>
      <c r="BQ137" s="61" t="str">
        <f>VLOOKUP($B137&amp;"-"&amp;$F137,'dataset cleaned'!$A:$BK,$H$2-2+BQ$2*3,FALSE())</f>
        <v>Insufficient resilience,Poor security awareness,Use of web application,Weak malware protection</v>
      </c>
      <c r="BR137" s="60"/>
      <c r="BS137" s="60">
        <f>IF(ISNUMBER(SEARCH(IF($D137="Tabular",VLOOKUP($G137&amp;"-"&amp;BQ$3&amp;"-"&amp;BS$2,'Compr. Q. - Online Banking'!$C:$I,7,FALSE()),VLOOKUP($G137&amp;"-"&amp;BQ$3&amp;"-"&amp;BS$2,'Compr. Q. - Online Banking'!$C:$I,5,FALSE())), BQ137)),1,0)</f>
        <v>1</v>
      </c>
      <c r="BT137" s="60">
        <f>IF(ISNUMBER(SEARCH(IF($D137="Tabular",VLOOKUP($G137&amp;"-"&amp;BQ$3&amp;"-"&amp;BT$2,'Compr. Q. - Online Banking'!$C:$I,7,FALSE()),VLOOKUP($G137&amp;"-"&amp;BQ$3&amp;"-"&amp;BT$2,'Compr. Q. - Online Banking'!$C:$I,5,FALSE())), BQ137)),1,0)</f>
        <v>1</v>
      </c>
      <c r="BU137" s="60">
        <f>IF(ISNUMBER(SEARCH(IF($D137="Tabular",VLOOKUP($G137&amp;"-"&amp;BQ$3&amp;"-"&amp;BU$2,'Compr. Q. - Online Banking'!$C:$I,7,FALSE()),VLOOKUP($G137&amp;"-"&amp;BQ$3&amp;"-"&amp;BU$2,'Compr. Q. - Online Banking'!$C:$I,5,FALSE())), BQ137)),1,0)</f>
        <v>1</v>
      </c>
      <c r="BV137" s="60">
        <f>IF(ISNUMBER(SEARCH(IF($D137="Tabular",VLOOKUP($G137&amp;"-"&amp;BQ$3&amp;"-"&amp;BV$2,'Compr. Q. - Online Banking'!$C:$I,7,FALSE()),VLOOKUP($G137&amp;"-"&amp;BQ$3&amp;"-"&amp;BV$2,'Compr. Q. - Online Banking'!$C:$I,5,FALSE())), BQ137)),1,0)</f>
        <v>1</v>
      </c>
      <c r="BW137" s="60">
        <f t="shared" si="165"/>
        <v>4</v>
      </c>
      <c r="BX137" s="60">
        <f t="shared" si="166"/>
        <v>4</v>
      </c>
      <c r="BY137" s="60">
        <f>IF($D137="Tabular",VLOOKUP($G137&amp;"-"&amp;BQ$3&amp;"-"&amp;"1",'Compr. Q. - Online Banking'!$C:$K,9,FALSE()),VLOOKUP($G137&amp;"-"&amp;BQ$3&amp;"-"&amp;"1",'Compr. Q. - Online Banking'!$C:$K,8,FALSE()))</f>
        <v>4</v>
      </c>
      <c r="BZ137" s="60">
        <f t="shared" si="167"/>
        <v>1</v>
      </c>
      <c r="CA137" s="60">
        <f t="shared" si="168"/>
        <v>1</v>
      </c>
      <c r="CB137" s="60">
        <f t="shared" si="169"/>
        <v>1</v>
      </c>
    </row>
    <row r="138" spans="1:80" ht="221" x14ac:dyDescent="0.2">
      <c r="A138" s="60" t="str">
        <f t="shared" si="136"/>
        <v>R_2CPXuJz3cEGipAY-P2</v>
      </c>
      <c r="B138" s="60" t="s">
        <v>1033</v>
      </c>
      <c r="C138" s="60" t="str">
        <f>VLOOKUP($B138,'raw data'!$A:$JI,268,FALSE())</f>
        <v>Tabular-G1</v>
      </c>
      <c r="D138" s="60" t="str">
        <f t="shared" si="137"/>
        <v>Tabular</v>
      </c>
      <c r="E138" s="60" t="str">
        <f t="shared" si="138"/>
        <v>G1</v>
      </c>
      <c r="F138" s="60" t="s">
        <v>536</v>
      </c>
      <c r="G138" s="60" t="str">
        <f t="shared" si="139"/>
        <v>G2</v>
      </c>
      <c r="H138" s="62">
        <f>VLOOKUP($B138&amp;"-"&amp;$F138,'dataset cleaned'!$A:$BK,H$2,FALSE())/60</f>
        <v>6.5507499999999999</v>
      </c>
      <c r="I138" s="61" t="str">
        <f>VLOOKUP($B138&amp;"-"&amp;$F138,'dataset cleaned'!$A:$BK,$H$2-2+I$2*3,FALSE())</f>
        <v>Lack of mechanisms for authentication of app</v>
      </c>
      <c r="J138" s="60" t="s">
        <v>1148</v>
      </c>
      <c r="K138" s="60">
        <f>IF(ISNUMBER(SEARCH(IF($D138="Tabular",VLOOKUP($G138&amp;"-"&amp;I$3&amp;"-"&amp;K$2,'Compr. Q. - Online Banking'!$C:$I,7,FALSE()),VLOOKUP($G138&amp;"-"&amp;I$3&amp;"-"&amp;K$2,'Compr. Q. - Online Banking'!$C:$I,5,FALSE())), I138)),1,0)</f>
        <v>1</v>
      </c>
      <c r="L138" s="60">
        <f>IF(ISNUMBER(SEARCH(IF($D138="Tabular",VLOOKUP($G138&amp;"-"&amp;I$3&amp;"-"&amp;L$2,'Compr. Q. - Online Banking'!$C:$I,7,FALSE()),VLOOKUP($G138&amp;"-"&amp;I$3&amp;"-"&amp;L$2,'Compr. Q. - Online Banking'!$C:$I,5,FALSE())), I138)),1,0)</f>
        <v>0</v>
      </c>
      <c r="M138" s="60">
        <f>IF(ISNUMBER(SEARCH(IF($D138="Tabular",VLOOKUP($G138&amp;"-"&amp;I$3&amp;"-"&amp;M$2,'Compr. Q. - Online Banking'!$C:$I,7,FALSE()),VLOOKUP($G138&amp;"-"&amp;I$3&amp;"-"&amp;M$2,'Compr. Q. - Online Banking'!$C:$I,5,FALSE())), I138)),1,0)</f>
        <v>0</v>
      </c>
      <c r="N138" s="60">
        <f>IF(ISNUMBER(SEARCH(IF($D138="Tabular",VLOOKUP($G138&amp;"-"&amp;I$3&amp;"-"&amp;N$2,'Compr. Q. - Online Banking'!$C:$I,7,FALSE()),VLOOKUP($G138&amp;"-"&amp;I$3&amp;"-"&amp;N$2,'Compr. Q. - Online Banking'!$C:$I,5,FALSE())), I138)),1,0)</f>
        <v>0</v>
      </c>
      <c r="O138" s="60">
        <f t="shared" si="140"/>
        <v>1</v>
      </c>
      <c r="P138" s="60">
        <f t="shared" si="141"/>
        <v>1</v>
      </c>
      <c r="Q138" s="60">
        <f>IF($D138="Tabular",VLOOKUP($G138&amp;"-"&amp;I$3&amp;"-"&amp;"1",'Compr. Q. - Online Banking'!$C:$K,9,FALSE()),VLOOKUP($G138&amp;"-"&amp;I$3&amp;"-"&amp;"1",'Compr. Q. - Online Banking'!$C:$K,8,FALSE()))</f>
        <v>2</v>
      </c>
      <c r="R138" s="60">
        <f t="shared" si="142"/>
        <v>1</v>
      </c>
      <c r="S138" s="60">
        <f t="shared" si="143"/>
        <v>0.5</v>
      </c>
      <c r="T138" s="60">
        <f t="shared" si="144"/>
        <v>0.66666666666666663</v>
      </c>
      <c r="U138" s="61" t="str">
        <f>VLOOKUP($B138&amp;"-"&amp;$F138,'dataset cleaned'!$A:$BK,$H$2-2+U$2*3,FALSE())</f>
        <v>Unauthorized transaction via web application</v>
      </c>
      <c r="V138" s="60" t="s">
        <v>1149</v>
      </c>
      <c r="W138" s="60">
        <f>IF(ISNUMBER(SEARCH(IF($D138="Tabular",VLOOKUP($G138&amp;"-"&amp;U$3&amp;"-"&amp;W$2,'Compr. Q. - Online Banking'!$C:$I,7,FALSE()),VLOOKUP($G138&amp;"-"&amp;U$3&amp;"-"&amp;W$2,'Compr. Q. - Online Banking'!$C:$I,5,FALSE())), U138)),1,0)</f>
        <v>1</v>
      </c>
      <c r="X138" s="60">
        <f>IF(ISNUMBER(SEARCH(IF($D138="Tabular",VLOOKUP($G138&amp;"-"&amp;U$3&amp;"-"&amp;X$2,'Compr. Q. - Online Banking'!$C:$I,7,FALSE()),VLOOKUP($G138&amp;"-"&amp;U$3&amp;"-"&amp;X$2,'Compr. Q. - Online Banking'!$C:$I,5,FALSE())), U138)),1,0)</f>
        <v>0</v>
      </c>
      <c r="Y138" s="60">
        <f>IF(ISNUMBER(SEARCH(IF($D138="Tabular",VLOOKUP($G138&amp;"-"&amp;U$3&amp;"-"&amp;Y$2,'Compr. Q. - Online Banking'!$C:$I,7,FALSE()),VLOOKUP($G138&amp;"-"&amp;U$3&amp;"-"&amp;Y$2,'Compr. Q. - Online Banking'!$C:$I,5,FALSE())), U138)),1,0)</f>
        <v>0</v>
      </c>
      <c r="Z138" s="60">
        <f>IF(ISNUMBER(SEARCH(IF($D138="Tabular",VLOOKUP($G138&amp;"-"&amp;U$3&amp;"-"&amp;Z$2,'Compr. Q. - Online Banking'!$C:$I,7,FALSE()),VLOOKUP($G138&amp;"-"&amp;U$3&amp;"-"&amp;Z$2,'Compr. Q. - Online Banking'!$C:$I,5,FALSE())), U138)),1,0)</f>
        <v>0</v>
      </c>
      <c r="AA138" s="60">
        <f t="shared" si="145"/>
        <v>1</v>
      </c>
      <c r="AB138" s="60">
        <f t="shared" si="146"/>
        <v>1</v>
      </c>
      <c r="AC138" s="60">
        <f>IF($D138="Tabular",VLOOKUP($G138&amp;"-"&amp;U$3&amp;"-"&amp;"1",'Compr. Q. - Online Banking'!$C:$K,9,FALSE()),VLOOKUP($G138&amp;"-"&amp;U$3&amp;"-"&amp;"1",'Compr. Q. - Online Banking'!$C:$K,8,FALSE()))</f>
        <v>3</v>
      </c>
      <c r="AD138" s="60">
        <f t="shared" si="147"/>
        <v>1</v>
      </c>
      <c r="AE138" s="60">
        <f t="shared" si="148"/>
        <v>0.33333333333333331</v>
      </c>
      <c r="AF138" s="60">
        <f t="shared" si="149"/>
        <v>0.5</v>
      </c>
      <c r="AG138" s="61" t="str">
        <f>VLOOKUP($B138&amp;"-"&amp;$F138,'dataset cleaned'!$A:$BK,$H$2-2+AG$2*3,FALSE())</f>
        <v>Customer's browser infected by Trojan and this leads to alteration of transaction data,Fake banking app offered on application store and this leads to sniffing customer credentials,Fake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v>
      </c>
      <c r="AH138" s="60" t="s">
        <v>1179</v>
      </c>
      <c r="AI138" s="60">
        <f>IF(ISNUMBER(SEARCH(IF($D138="Tabular",VLOOKUP($G138&amp;"-"&amp;AG$3&amp;"-"&amp;AI$2,'Compr. Q. - Online Banking'!$C:$I,7,FALSE()),VLOOKUP($G138&amp;"-"&amp;AG$3&amp;"-"&amp;AI$2,'Compr. Q. - Online Banking'!$C:$I,5,FALSE())), AG138)),1,0)</f>
        <v>1</v>
      </c>
      <c r="AJ138" s="60">
        <f>IF(ISNUMBER(SEARCH(IF($D138="Tabular",VLOOKUP($G138&amp;"-"&amp;AG$3&amp;"-"&amp;AJ$2,'Compr. Q. - Online Banking'!$C:$I,7,FALSE()),VLOOKUP($G138&amp;"-"&amp;AG$3&amp;"-"&amp;AJ$2,'Compr. Q. - Online Banking'!$C:$I,5,FALSE())), AG138)),1,0)</f>
        <v>1</v>
      </c>
      <c r="AK138" s="60">
        <f>IF(ISNUMBER(SEARCH(IF($D138="Tabular",VLOOKUP($G138&amp;"-"&amp;AG$3&amp;"-"&amp;AK$2,'Compr. Q. - Online Banking'!$C:$I,7,FALSE()),VLOOKUP($G138&amp;"-"&amp;AG$3&amp;"-"&amp;AK$2,'Compr. Q. - Online Banking'!$C:$I,5,FALSE())), AG138)),1,0)</f>
        <v>1</v>
      </c>
      <c r="AL138" s="60">
        <f>IF(ISNUMBER(SEARCH(IF($D138="Tabular",VLOOKUP($G138&amp;"-"&amp;AG$3&amp;"-"&amp;AL$2,'Compr. Q. - Online Banking'!$C:$I,7,FALSE()),VLOOKUP($G138&amp;"-"&amp;AG$3&amp;"-"&amp;AL$2,'Compr. Q. - Online Banking'!$C:$I,5,FALSE())), AG138)),1,0)</f>
        <v>0</v>
      </c>
      <c r="AM138" s="60">
        <f t="shared" si="150"/>
        <v>3</v>
      </c>
      <c r="AN138" s="60">
        <f t="shared" si="151"/>
        <v>6</v>
      </c>
      <c r="AO138" s="60">
        <f>IF($D138="Tabular",VLOOKUP($G138&amp;"-"&amp;AG$3&amp;"-"&amp;"1",'Compr. Q. - Online Banking'!$C:$K,9,FALSE()),VLOOKUP($G138&amp;"-"&amp;AG$3&amp;"-"&amp;"1",'Compr. Q. - Online Banking'!$C:$K,8,FALSE()))</f>
        <v>3</v>
      </c>
      <c r="AP138" s="60">
        <f t="shared" si="152"/>
        <v>0.5</v>
      </c>
      <c r="AQ138" s="60">
        <f t="shared" si="153"/>
        <v>1</v>
      </c>
      <c r="AR138" s="60">
        <f t="shared" si="154"/>
        <v>0.66666666666666663</v>
      </c>
      <c r="AS138" s="61" t="str">
        <f>VLOOKUP($B138&amp;"-"&amp;$F138,'dataset cleaned'!$A:$BK,$H$2-2+AS$2*3,FALSE())</f>
        <v>Customer's browser infected by Trojan and this leads to alteration of transaction data,Fake banking app offered on application store leads to alteration of transaction data,Fake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application.,Spear-phishing attack on customers leads to sniffing customer credentials. Which leads to unauthorized access to customer account via web application.</v>
      </c>
      <c r="AT138" s="60" t="s">
        <v>1139</v>
      </c>
      <c r="AU138" s="60">
        <f>IF(ISNUMBER(SEARCH(IF($D138="Tabular",VLOOKUP($G138&amp;"-"&amp;AS$3&amp;"-"&amp;AU$2,'Compr. Q. - Online Banking'!$C:$I,7,FALSE()),VLOOKUP($G138&amp;"-"&amp;AS$3&amp;"-"&amp;AU$2,'Compr. Q. - Online Banking'!$C:$I,5,FALSE())), AS138)),1,0)</f>
        <v>0</v>
      </c>
      <c r="AV138" s="60">
        <f>IF(ISNUMBER(SEARCH(IF($D138="Tabular",VLOOKUP($G138&amp;"-"&amp;AS$3&amp;"-"&amp;AV$2,'Compr. Q. - Online Banking'!$C:$I,7,FALSE()),VLOOKUP($G138&amp;"-"&amp;AS$3&amp;"-"&amp;AV$2,'Compr. Q. - Online Banking'!$C:$I,5,FALSE())), AS138)),1,0)</f>
        <v>0</v>
      </c>
      <c r="AW138" s="60">
        <f>IF(ISNUMBER(SEARCH(IF($D138="Tabular",VLOOKUP($G138&amp;"-"&amp;AS$3&amp;"-"&amp;AW$2,'Compr. Q. - Online Banking'!$C:$I,7,FALSE()),VLOOKUP($G138&amp;"-"&amp;AS$3&amp;"-"&amp;AW$2,'Compr. Q. - Online Banking'!$C:$I,5,FALSE())), AS138)),1,0)</f>
        <v>0</v>
      </c>
      <c r="AX138" s="60">
        <f>IF(ISNUMBER(SEARCH(IF($D138="Tabular",VLOOKUP($G138&amp;"-"&amp;AS$3&amp;"-"&amp;AX$2,'Compr. Q. - Online Banking'!$C:$I,7,FALSE()),VLOOKUP($G138&amp;"-"&amp;AS$3&amp;"-"&amp;AX$2,'Compr. Q. - Online Banking'!$C:$I,5,FALSE())), AS138)),1,0)</f>
        <v>0</v>
      </c>
      <c r="AY138" s="60">
        <f t="shared" si="155"/>
        <v>0</v>
      </c>
      <c r="AZ138" s="60">
        <f t="shared" si="156"/>
        <v>5</v>
      </c>
      <c r="BA138" s="60">
        <f>IF($D138="Tabular",VLOOKUP($G138&amp;"-"&amp;AS$3&amp;"-"&amp;"1",'Compr. Q. - Online Banking'!$C:$K,9,FALSE()),VLOOKUP($G138&amp;"-"&amp;AS$3&amp;"-"&amp;"1",'Compr. Q. - Online Banking'!$C:$K,8,FALSE()))</f>
        <v>2</v>
      </c>
      <c r="BB138" s="60">
        <f t="shared" si="157"/>
        <v>0</v>
      </c>
      <c r="BC138" s="60">
        <f t="shared" si="158"/>
        <v>0</v>
      </c>
      <c r="BD138" s="60">
        <f t="shared" si="159"/>
        <v>0</v>
      </c>
      <c r="BE138" s="60" t="str">
        <f>VLOOKUP($B138&amp;"-"&amp;$F138,'dataset cleaned'!$A:$BK,$H$2-2+BE$2*3,FALSE())</f>
        <v>Unlikely</v>
      </c>
      <c r="BF138" s="60"/>
      <c r="BG138" s="60">
        <v>0</v>
      </c>
      <c r="BH138" s="60">
        <f>IF(ISNUMBER(SEARCH(IF($D138="Tabular",VLOOKUP($G138&amp;"-"&amp;BE$3&amp;"-"&amp;BH$2,'Compr. Q. - Online Banking'!$C:$I,7,FALSE()),VLOOKUP($G138&amp;"-"&amp;BE$3&amp;"-"&amp;BH$2,'Compr. Q. - Online Banking'!$C:$I,5,FALSE())), BE138)),1,0)</f>
        <v>0</v>
      </c>
      <c r="BI138" s="60">
        <f>IF(ISNUMBER(SEARCH(IF($D138="Tabular",VLOOKUP($G138&amp;"-"&amp;BE$3&amp;"-"&amp;BI$2,'Compr. Q. - Online Banking'!$C:$I,7,FALSE()),VLOOKUP($G138&amp;"-"&amp;BE$3&amp;"-"&amp;BI$2,'Compr. Q. - Online Banking'!$C:$I,5,FALSE())), BE138)),1,0)</f>
        <v>0</v>
      </c>
      <c r="BJ138" s="60">
        <f>IF(ISNUMBER(SEARCH(IF($D138="Tabular",VLOOKUP($G138&amp;"-"&amp;BE$3&amp;"-"&amp;BJ$2,'Compr. Q. - Online Banking'!$C:$I,7,FALSE()),VLOOKUP($G138&amp;"-"&amp;BE$3&amp;"-"&amp;BJ$2,'Compr. Q. - Online Banking'!$C:$I,5,FALSE())), BE138)),1,0)</f>
        <v>0</v>
      </c>
      <c r="BK138" s="60">
        <f t="shared" si="160"/>
        <v>0</v>
      </c>
      <c r="BL138" s="60">
        <f t="shared" si="161"/>
        <v>1</v>
      </c>
      <c r="BM138" s="60">
        <f>IF($D138="Tabular",VLOOKUP($G138&amp;"-"&amp;BE$3&amp;"-"&amp;"1",'Compr. Q. - Online Banking'!$C:$K,9,FALSE()),VLOOKUP($G138&amp;"-"&amp;BE$3&amp;"-"&amp;"1",'Compr. Q. - Online Banking'!$C:$K,8,FALSE()))</f>
        <v>1</v>
      </c>
      <c r="BN138" s="60">
        <f t="shared" si="162"/>
        <v>0</v>
      </c>
      <c r="BO138" s="60">
        <f t="shared" si="163"/>
        <v>0</v>
      </c>
      <c r="BP138" s="60">
        <f t="shared" si="164"/>
        <v>0</v>
      </c>
      <c r="BQ138" s="61" t="str">
        <f>VLOOKUP($B138&amp;"-"&amp;$F138,'dataset cleaned'!$A:$BK,$H$2-2+BQ$2*3,FALSE())</f>
        <v>Lack of mechanisms for authentication of app,Poor security awareness</v>
      </c>
      <c r="BR138" s="60" t="s">
        <v>1147</v>
      </c>
      <c r="BS138" s="60">
        <f>IF(ISNUMBER(SEARCH(IF($D138="Tabular",VLOOKUP($G138&amp;"-"&amp;BQ$3&amp;"-"&amp;BS$2,'Compr. Q. - Online Banking'!$C:$I,7,FALSE()),VLOOKUP($G138&amp;"-"&amp;BQ$3&amp;"-"&amp;BS$2,'Compr. Q. - Online Banking'!$C:$I,5,FALSE())), BQ138)),1,0)</f>
        <v>0</v>
      </c>
      <c r="BT138" s="60">
        <f>IF(ISNUMBER(SEARCH(IF($D138="Tabular",VLOOKUP($G138&amp;"-"&amp;BQ$3&amp;"-"&amp;BT$2,'Compr. Q. - Online Banking'!$C:$I,7,FALSE()),VLOOKUP($G138&amp;"-"&amp;BQ$3&amp;"-"&amp;BT$2,'Compr. Q. - Online Banking'!$C:$I,5,FALSE())), BQ138)),1,0)</f>
        <v>0</v>
      </c>
      <c r="BU138" s="60">
        <f>IF(ISNUMBER(SEARCH(IF($D138="Tabular",VLOOKUP($G138&amp;"-"&amp;BQ$3&amp;"-"&amp;BU$2,'Compr. Q. - Online Banking'!$C:$I,7,FALSE()),VLOOKUP($G138&amp;"-"&amp;BQ$3&amp;"-"&amp;BU$2,'Compr. Q. - Online Banking'!$C:$I,5,FALSE())), BQ138)),1,0)</f>
        <v>1</v>
      </c>
      <c r="BV138" s="60">
        <f>IF(ISNUMBER(SEARCH(IF($D138="Tabular",VLOOKUP($G138&amp;"-"&amp;BQ$3&amp;"-"&amp;BV$2,'Compr. Q. - Online Banking'!$C:$I,7,FALSE()),VLOOKUP($G138&amp;"-"&amp;BQ$3&amp;"-"&amp;BV$2,'Compr. Q. - Online Banking'!$C:$I,5,FALSE())), BQ138)),1,0)</f>
        <v>0</v>
      </c>
      <c r="BW138" s="60">
        <f t="shared" si="165"/>
        <v>1</v>
      </c>
      <c r="BX138" s="60">
        <f t="shared" si="166"/>
        <v>2</v>
      </c>
      <c r="BY138" s="60">
        <f>IF($D138="Tabular",VLOOKUP($G138&amp;"-"&amp;BQ$3&amp;"-"&amp;"1",'Compr. Q. - Online Banking'!$C:$K,9,FALSE()),VLOOKUP($G138&amp;"-"&amp;BQ$3&amp;"-"&amp;"1",'Compr. Q. - Online Banking'!$C:$K,8,FALSE()))</f>
        <v>4</v>
      </c>
      <c r="BZ138" s="60">
        <f t="shared" si="167"/>
        <v>0.5</v>
      </c>
      <c r="CA138" s="60">
        <f t="shared" si="168"/>
        <v>0.25</v>
      </c>
      <c r="CB138" s="60">
        <f t="shared" si="169"/>
        <v>0.33333333333333331</v>
      </c>
    </row>
    <row r="139" spans="1:80" ht="51" x14ac:dyDescent="0.2">
      <c r="A139" s="60" t="str">
        <f t="shared" si="136"/>
        <v>R_eQIieo7RrHt7fQ5-P1</v>
      </c>
      <c r="B139" s="60" t="s">
        <v>1107</v>
      </c>
      <c r="C139" s="60" t="str">
        <f>VLOOKUP($B139,'raw data'!$A:$JI,268,FALSE())</f>
        <v>UML-G2</v>
      </c>
      <c r="D139" s="60" t="str">
        <f t="shared" si="137"/>
        <v>UML</v>
      </c>
      <c r="E139" s="60" t="str">
        <f t="shared" si="138"/>
        <v>G2</v>
      </c>
      <c r="F139" s="60" t="s">
        <v>534</v>
      </c>
      <c r="G139" s="60" t="str">
        <f t="shared" si="139"/>
        <v>G2</v>
      </c>
      <c r="H139" s="62">
        <f>VLOOKUP($B139&amp;"-"&amp;$F139,'dataset cleaned'!$A:$BK,H$2,FALSE())/60</f>
        <v>12.996833333333333</v>
      </c>
      <c r="I139" s="61" t="str">
        <f>VLOOKUP($B139&amp;"-"&amp;$F139,'dataset cleaned'!$A:$BK,$H$2-2+I$2*3,FALSE())</f>
        <v>Lack of mechanisms for authentication of app,Sniffing of customer credentials,Weak malware protection</v>
      </c>
      <c r="J139" s="60" t="s">
        <v>1147</v>
      </c>
      <c r="K139" s="60">
        <f>IF(ISNUMBER(SEARCH(IF($D139="Tabular",VLOOKUP($G139&amp;"-"&amp;I$3&amp;"-"&amp;K$2,'Compr. Q. - Online Banking'!$C:$I,7,FALSE()),VLOOKUP($G139&amp;"-"&amp;I$3&amp;"-"&amp;K$2,'Compr. Q. - Online Banking'!$C:$I,5,FALSE())), I139)),1,0)</f>
        <v>1</v>
      </c>
      <c r="L139" s="60">
        <f>IF(ISNUMBER(SEARCH(IF($D139="Tabular",VLOOKUP($G139&amp;"-"&amp;I$3&amp;"-"&amp;L$2,'Compr. Q. - Online Banking'!$C:$I,7,FALSE()),VLOOKUP($G139&amp;"-"&amp;I$3&amp;"-"&amp;L$2,'Compr. Q. - Online Banking'!$C:$I,5,FALSE())), I139)),1,0)</f>
        <v>1</v>
      </c>
      <c r="M139" s="60">
        <f>IF(ISNUMBER(SEARCH(IF($D139="Tabular",VLOOKUP($G139&amp;"-"&amp;I$3&amp;"-"&amp;M$2,'Compr. Q. - Online Banking'!$C:$I,7,FALSE()),VLOOKUP($G139&amp;"-"&amp;I$3&amp;"-"&amp;M$2,'Compr. Q. - Online Banking'!$C:$I,5,FALSE())), I139)),1,0)</f>
        <v>0</v>
      </c>
      <c r="N139" s="60">
        <f>IF(ISNUMBER(SEARCH(IF($D139="Tabular",VLOOKUP($G139&amp;"-"&amp;I$3&amp;"-"&amp;N$2,'Compr. Q. - Online Banking'!$C:$I,7,FALSE()),VLOOKUP($G139&amp;"-"&amp;I$3&amp;"-"&amp;N$2,'Compr. Q. - Online Banking'!$C:$I,5,FALSE())), I139)),1,0)</f>
        <v>0</v>
      </c>
      <c r="O139" s="60">
        <f t="shared" si="140"/>
        <v>2</v>
      </c>
      <c r="P139" s="60">
        <f t="shared" si="141"/>
        <v>3</v>
      </c>
      <c r="Q139" s="60">
        <f>IF($D139="Tabular",VLOOKUP($G139&amp;"-"&amp;I$3&amp;"-"&amp;"1",'Compr. Q. - Online Banking'!$C:$K,9,FALSE()),VLOOKUP($G139&amp;"-"&amp;I$3&amp;"-"&amp;"1",'Compr. Q. - Online Banking'!$C:$K,8,FALSE()))</f>
        <v>2</v>
      </c>
      <c r="R139" s="60">
        <f t="shared" si="142"/>
        <v>0.66666666666666663</v>
      </c>
      <c r="S139" s="60">
        <f t="shared" si="143"/>
        <v>1</v>
      </c>
      <c r="T139" s="60">
        <f t="shared" si="144"/>
        <v>0.8</v>
      </c>
      <c r="U139" s="61" t="str">
        <f>VLOOKUP($B139&amp;"-"&amp;$F139,'dataset cleaned'!$A:$BK,$H$2-2+U$2*3,FALSE())</f>
        <v>Confidentiality of customer data,User authenticity</v>
      </c>
      <c r="V139" s="60" t="s">
        <v>1133</v>
      </c>
      <c r="W139" s="60">
        <f>IF(ISNUMBER(SEARCH(IF($D139="Tabular",VLOOKUP($G139&amp;"-"&amp;U$3&amp;"-"&amp;W$2,'Compr. Q. - Online Banking'!$C:$I,7,FALSE()),VLOOKUP($G139&amp;"-"&amp;U$3&amp;"-"&amp;W$2,'Compr. Q. - Online Banking'!$C:$I,5,FALSE())), U139)),1,0)</f>
        <v>0</v>
      </c>
      <c r="X139" s="60">
        <f>IF(ISNUMBER(SEARCH(IF($D139="Tabular",VLOOKUP($G139&amp;"-"&amp;U$3&amp;"-"&amp;X$2,'Compr. Q. - Online Banking'!$C:$I,7,FALSE()),VLOOKUP($G139&amp;"-"&amp;U$3&amp;"-"&amp;X$2,'Compr. Q. - Online Banking'!$C:$I,5,FALSE())), U139)),1,0)</f>
        <v>0</v>
      </c>
      <c r="Y139" s="60">
        <f>IF(ISNUMBER(SEARCH(IF($D139="Tabular",VLOOKUP($G139&amp;"-"&amp;U$3&amp;"-"&amp;Y$2,'Compr. Q. - Online Banking'!$C:$I,7,FALSE()),VLOOKUP($G139&amp;"-"&amp;U$3&amp;"-"&amp;Y$2,'Compr. Q. - Online Banking'!$C:$I,5,FALSE())), U139)),1,0)</f>
        <v>0</v>
      </c>
      <c r="Z139" s="60">
        <f>IF(ISNUMBER(SEARCH(IF($D139="Tabular",VLOOKUP($G139&amp;"-"&amp;U$3&amp;"-"&amp;Z$2,'Compr. Q. - Online Banking'!$C:$I,7,FALSE()),VLOOKUP($G139&amp;"-"&amp;U$3&amp;"-"&amp;Z$2,'Compr. Q. - Online Banking'!$C:$I,5,FALSE())), U139)),1,0)</f>
        <v>0</v>
      </c>
      <c r="AA139" s="60">
        <f t="shared" si="145"/>
        <v>0</v>
      </c>
      <c r="AB139" s="60">
        <f t="shared" si="146"/>
        <v>2</v>
      </c>
      <c r="AC139" s="60">
        <f>IF($D139="Tabular",VLOOKUP($G139&amp;"-"&amp;U$3&amp;"-"&amp;"1",'Compr. Q. - Online Banking'!$C:$K,9,FALSE()),VLOOKUP($G139&amp;"-"&amp;U$3&amp;"-"&amp;"1",'Compr. Q. - Online Banking'!$C:$K,8,FALSE()))</f>
        <v>3</v>
      </c>
      <c r="AD139" s="60">
        <f t="shared" si="147"/>
        <v>0</v>
      </c>
      <c r="AE139" s="60">
        <f t="shared" si="148"/>
        <v>0</v>
      </c>
      <c r="AF139" s="60">
        <f t="shared" si="149"/>
        <v>0</v>
      </c>
      <c r="AG139" s="61" t="str">
        <f>VLOOKUP($B139&amp;"-"&amp;$F139,'dataset cleaned'!$A:$BK,$H$2-2+AG$2*3,FALSE())</f>
        <v>Fake banking app offered on application store,Keylogger installed on computer,Sniffing of customer credentials,Spear-phishing attack on customers</v>
      </c>
      <c r="AH139" s="60"/>
      <c r="AI139" s="60">
        <f>IF(ISNUMBER(SEARCH(IF($D139="Tabular",VLOOKUP($G139&amp;"-"&amp;AG$3&amp;"-"&amp;AI$2,'Compr. Q. - Online Banking'!$C:$I,7,FALSE()),VLOOKUP($G139&amp;"-"&amp;AG$3&amp;"-"&amp;AI$2,'Compr. Q. - Online Banking'!$C:$I,5,FALSE())), AG139)),1,0)</f>
        <v>1</v>
      </c>
      <c r="AJ139" s="60">
        <f>IF(ISNUMBER(SEARCH(IF($D139="Tabular",VLOOKUP($G139&amp;"-"&amp;AG$3&amp;"-"&amp;AJ$2,'Compr. Q. - Online Banking'!$C:$I,7,FALSE()),VLOOKUP($G139&amp;"-"&amp;AG$3&amp;"-"&amp;AJ$2,'Compr. Q. - Online Banking'!$C:$I,5,FALSE())), AG139)),1,0)</f>
        <v>1</v>
      </c>
      <c r="AK139" s="60">
        <f>IF(ISNUMBER(SEARCH(IF($D139="Tabular",VLOOKUP($G139&amp;"-"&amp;AG$3&amp;"-"&amp;AK$2,'Compr. Q. - Online Banking'!$C:$I,7,FALSE()),VLOOKUP($G139&amp;"-"&amp;AG$3&amp;"-"&amp;AK$2,'Compr. Q. - Online Banking'!$C:$I,5,FALSE())), AG139)),1,0)</f>
        <v>1</v>
      </c>
      <c r="AL139" s="60">
        <f>IF(ISNUMBER(SEARCH(IF($D139="Tabular",VLOOKUP($G139&amp;"-"&amp;AG$3&amp;"-"&amp;AL$2,'Compr. Q. - Online Banking'!$C:$I,7,FALSE()),VLOOKUP($G139&amp;"-"&amp;AG$3&amp;"-"&amp;AL$2,'Compr. Q. - Online Banking'!$C:$I,5,FALSE())), AG139)),1,0)</f>
        <v>1</v>
      </c>
      <c r="AM139" s="60">
        <f t="shared" si="150"/>
        <v>4</v>
      </c>
      <c r="AN139" s="60">
        <f t="shared" si="151"/>
        <v>4</v>
      </c>
      <c r="AO139" s="60">
        <f>IF($D139="Tabular",VLOOKUP($G139&amp;"-"&amp;AG$3&amp;"-"&amp;"1",'Compr. Q. - Online Banking'!$C:$K,9,FALSE()),VLOOKUP($G139&amp;"-"&amp;AG$3&amp;"-"&amp;"1",'Compr. Q. - Online Banking'!$C:$K,8,FALSE()))</f>
        <v>4</v>
      </c>
      <c r="AP139" s="60">
        <f t="shared" si="152"/>
        <v>1</v>
      </c>
      <c r="AQ139" s="60">
        <f t="shared" si="153"/>
        <v>1</v>
      </c>
      <c r="AR139" s="60">
        <f t="shared" si="154"/>
        <v>1</v>
      </c>
      <c r="AS139" s="61" t="str">
        <f>VLOOKUP($B139&amp;"-"&amp;$F139,'dataset cleaned'!$A:$BK,$H$2-2+AS$2*3,FALSE())</f>
        <v>Cyber criminal,Hacker</v>
      </c>
      <c r="AT139" s="60"/>
      <c r="AU139" s="60">
        <f>IF(ISNUMBER(SEARCH(IF($D139="Tabular",VLOOKUP($G139&amp;"-"&amp;AS$3&amp;"-"&amp;AU$2,'Compr. Q. - Online Banking'!$C:$I,7,FALSE()),VLOOKUP($G139&amp;"-"&amp;AS$3&amp;"-"&amp;AU$2,'Compr. Q. - Online Banking'!$C:$I,5,FALSE())), AS139)),1,0)</f>
        <v>1</v>
      </c>
      <c r="AV139" s="60">
        <f>IF(ISNUMBER(SEARCH(IF($D139="Tabular",VLOOKUP($G139&amp;"-"&amp;AS$3&amp;"-"&amp;AV$2,'Compr. Q. - Online Banking'!$C:$I,7,FALSE()),VLOOKUP($G139&amp;"-"&amp;AS$3&amp;"-"&amp;AV$2,'Compr. Q. - Online Banking'!$C:$I,5,FALSE())), AS139)),1,0)</f>
        <v>1</v>
      </c>
      <c r="AW139" s="60">
        <f>IF(ISNUMBER(SEARCH(IF($D139="Tabular",VLOOKUP($G139&amp;"-"&amp;AS$3&amp;"-"&amp;AW$2,'Compr. Q. - Online Banking'!$C:$I,7,FALSE()),VLOOKUP($G139&amp;"-"&amp;AS$3&amp;"-"&amp;AW$2,'Compr. Q. - Online Banking'!$C:$I,5,FALSE())), AS139)),1,0)</f>
        <v>0</v>
      </c>
      <c r="AX139" s="60">
        <f>IF(ISNUMBER(SEARCH(IF($D139="Tabular",VLOOKUP($G139&amp;"-"&amp;AS$3&amp;"-"&amp;AX$2,'Compr. Q. - Online Banking'!$C:$I,7,FALSE()),VLOOKUP($G139&amp;"-"&amp;AS$3&amp;"-"&amp;AX$2,'Compr. Q. - Online Banking'!$C:$I,5,FALSE())), AS139)),1,0)</f>
        <v>0</v>
      </c>
      <c r="AY139" s="60">
        <f t="shared" si="155"/>
        <v>2</v>
      </c>
      <c r="AZ139" s="60">
        <f t="shared" si="156"/>
        <v>2</v>
      </c>
      <c r="BA139" s="60">
        <f>IF($D139="Tabular",VLOOKUP($G139&amp;"-"&amp;AS$3&amp;"-"&amp;"1",'Compr. Q. - Online Banking'!$C:$K,9,FALSE()),VLOOKUP($G139&amp;"-"&amp;AS$3&amp;"-"&amp;"1",'Compr. Q. - Online Banking'!$C:$K,8,FALSE()))</f>
        <v>2</v>
      </c>
      <c r="BB139" s="60">
        <f t="shared" si="157"/>
        <v>1</v>
      </c>
      <c r="BC139" s="60">
        <f t="shared" si="158"/>
        <v>1</v>
      </c>
      <c r="BD139" s="60">
        <f t="shared" si="159"/>
        <v>1</v>
      </c>
      <c r="BE139" s="60" t="str">
        <f>VLOOKUP($B139&amp;"-"&amp;$F139,'dataset cleaned'!$A:$BK,$H$2-2+BE$2*3,FALSE())</f>
        <v>Likely</v>
      </c>
      <c r="BF139" s="60"/>
      <c r="BG139" s="60">
        <f>IF(ISNUMBER(SEARCH(IF($D139="Tabular",VLOOKUP($G139&amp;"-"&amp;BE$3&amp;"-"&amp;BG$2,'Compr. Q. - Online Banking'!$C:$I,7,FALSE()),VLOOKUP($G139&amp;"-"&amp;BE$3&amp;"-"&amp;BG$2,'Compr. Q. - Online Banking'!$C:$I,5,FALSE())), BE139)),1,0)</f>
        <v>1</v>
      </c>
      <c r="BH139" s="60">
        <f>IF(ISNUMBER(SEARCH(IF($D139="Tabular",VLOOKUP($G139&amp;"-"&amp;BE$3&amp;"-"&amp;BH$2,'Compr. Q. - Online Banking'!$C:$I,7,FALSE()),VLOOKUP($G139&amp;"-"&amp;BE$3&amp;"-"&amp;BH$2,'Compr. Q. - Online Banking'!$C:$I,5,FALSE())), BE139)),1,0)</f>
        <v>0</v>
      </c>
      <c r="BI139" s="60">
        <f>IF(ISNUMBER(SEARCH(IF($D139="Tabular",VLOOKUP($G139&amp;"-"&amp;BE$3&amp;"-"&amp;BI$2,'Compr. Q. - Online Banking'!$C:$I,7,FALSE()),VLOOKUP($G139&amp;"-"&amp;BE$3&amp;"-"&amp;BI$2,'Compr. Q. - Online Banking'!$C:$I,5,FALSE())), BE139)),1,0)</f>
        <v>0</v>
      </c>
      <c r="BJ139" s="60">
        <f>IF(ISNUMBER(SEARCH(IF($D139="Tabular",VLOOKUP($G139&amp;"-"&amp;BE$3&amp;"-"&amp;BJ$2,'Compr. Q. - Online Banking'!$C:$I,7,FALSE()),VLOOKUP($G139&amp;"-"&amp;BE$3&amp;"-"&amp;BJ$2,'Compr. Q. - Online Banking'!$C:$I,5,FALSE())), BE139)),1,0)</f>
        <v>0</v>
      </c>
      <c r="BK139" s="60">
        <f t="shared" si="160"/>
        <v>1</v>
      </c>
      <c r="BL139" s="60">
        <f t="shared" si="161"/>
        <v>1</v>
      </c>
      <c r="BM139" s="60">
        <f>IF($D139="Tabular",VLOOKUP($G139&amp;"-"&amp;BE$3&amp;"-"&amp;"1",'Compr. Q. - Online Banking'!$C:$K,9,FALSE()),VLOOKUP($G139&amp;"-"&amp;BE$3&amp;"-"&amp;"1",'Compr. Q. - Online Banking'!$C:$K,8,FALSE()))</f>
        <v>1</v>
      </c>
      <c r="BN139" s="60">
        <f t="shared" si="162"/>
        <v>1</v>
      </c>
      <c r="BO139" s="60">
        <f t="shared" si="163"/>
        <v>1</v>
      </c>
      <c r="BP139" s="60">
        <f t="shared" si="164"/>
        <v>1</v>
      </c>
      <c r="BQ139" s="61" t="str">
        <f>VLOOKUP($B139&amp;"-"&amp;$F139,'dataset cleaned'!$A:$BK,$H$2-2+BQ$2*3,FALSE())</f>
        <v>Insufficient resilience,Poor security awareness,Use of web application,Weak malware protection</v>
      </c>
      <c r="BR139" s="60"/>
      <c r="BS139" s="60">
        <f>IF(ISNUMBER(SEARCH(IF($D139="Tabular",VLOOKUP($G139&amp;"-"&amp;BQ$3&amp;"-"&amp;BS$2,'Compr. Q. - Online Banking'!$C:$I,7,FALSE()),VLOOKUP($G139&amp;"-"&amp;BQ$3&amp;"-"&amp;BS$2,'Compr. Q. - Online Banking'!$C:$I,5,FALSE())), BQ139)),1,0)</f>
        <v>1</v>
      </c>
      <c r="BT139" s="60">
        <f>IF(ISNUMBER(SEARCH(IF($D139="Tabular",VLOOKUP($G139&amp;"-"&amp;BQ$3&amp;"-"&amp;BT$2,'Compr. Q. - Online Banking'!$C:$I,7,FALSE()),VLOOKUP($G139&amp;"-"&amp;BQ$3&amp;"-"&amp;BT$2,'Compr. Q. - Online Banking'!$C:$I,5,FALSE())), BQ139)),1,0)</f>
        <v>1</v>
      </c>
      <c r="BU139" s="60">
        <f>IF(ISNUMBER(SEARCH(IF($D139="Tabular",VLOOKUP($G139&amp;"-"&amp;BQ$3&amp;"-"&amp;BU$2,'Compr. Q. - Online Banking'!$C:$I,7,FALSE()),VLOOKUP($G139&amp;"-"&amp;BQ$3&amp;"-"&amp;BU$2,'Compr. Q. - Online Banking'!$C:$I,5,FALSE())), BQ139)),1,0)</f>
        <v>1</v>
      </c>
      <c r="BV139" s="60">
        <f>IF(ISNUMBER(SEARCH(IF($D139="Tabular",VLOOKUP($G139&amp;"-"&amp;BQ$3&amp;"-"&amp;BV$2,'Compr. Q. - Online Banking'!$C:$I,7,FALSE()),VLOOKUP($G139&amp;"-"&amp;BQ$3&amp;"-"&amp;BV$2,'Compr. Q. - Online Banking'!$C:$I,5,FALSE())), BQ139)),1,0)</f>
        <v>1</v>
      </c>
      <c r="BW139" s="60">
        <f t="shared" si="165"/>
        <v>4</v>
      </c>
      <c r="BX139" s="60">
        <f t="shared" si="166"/>
        <v>4</v>
      </c>
      <c r="BY139" s="60">
        <f>IF($D139="Tabular",VLOOKUP($G139&amp;"-"&amp;BQ$3&amp;"-"&amp;"1",'Compr. Q. - Online Banking'!$C:$K,9,FALSE()),VLOOKUP($G139&amp;"-"&amp;BQ$3&amp;"-"&amp;"1",'Compr. Q. - Online Banking'!$C:$K,8,FALSE()))</f>
        <v>4</v>
      </c>
      <c r="BZ139" s="60">
        <f t="shared" si="167"/>
        <v>1</v>
      </c>
      <c r="CA139" s="60">
        <f t="shared" si="168"/>
        <v>1</v>
      </c>
      <c r="CB139" s="60">
        <f t="shared" si="169"/>
        <v>1</v>
      </c>
    </row>
    <row r="140" spans="1:80" ht="85" x14ac:dyDescent="0.2">
      <c r="A140" s="60" t="str">
        <f t="shared" si="136"/>
        <v>R_3KIpSmsOOzSxb02-P2</v>
      </c>
      <c r="B140" s="60" t="s">
        <v>991</v>
      </c>
      <c r="C140" s="60" t="str">
        <f>VLOOKUP($B140,'raw data'!$A:$JI,268,FALSE())</f>
        <v>UML-G1</v>
      </c>
      <c r="D140" s="60" t="str">
        <f t="shared" si="137"/>
        <v>UML</v>
      </c>
      <c r="E140" s="60" t="str">
        <f t="shared" si="138"/>
        <v>G1</v>
      </c>
      <c r="F140" s="60" t="s">
        <v>536</v>
      </c>
      <c r="G140" s="60" t="str">
        <f t="shared" si="139"/>
        <v>G2</v>
      </c>
      <c r="H140" s="62">
        <f>VLOOKUP($B140&amp;"-"&amp;$F140,'dataset cleaned'!$A:$BK,H$2,FALSE())/60</f>
        <v>5.0656500000000007</v>
      </c>
      <c r="I140" s="61" t="str">
        <f>VLOOKUP($B140&amp;"-"&amp;$F140,'dataset cleaned'!$A:$BK,$H$2-2+I$2*3,FALSE())</f>
        <v>Immature technology,Lack of mechanisms for authentication of app,Poor security awareness</v>
      </c>
      <c r="J140" s="60" t="s">
        <v>1147</v>
      </c>
      <c r="K140" s="60">
        <f>IF(ISNUMBER(SEARCH(IF($D140="Tabular",VLOOKUP($G140&amp;"-"&amp;I$3&amp;"-"&amp;K$2,'Compr. Q. - Online Banking'!$C:$I,7,FALSE()),VLOOKUP($G140&amp;"-"&amp;I$3&amp;"-"&amp;K$2,'Compr. Q. - Online Banking'!$C:$I,5,FALSE())), I140)),1,0)</f>
        <v>1</v>
      </c>
      <c r="L140" s="60">
        <f>IF(ISNUMBER(SEARCH(IF($D140="Tabular",VLOOKUP($G140&amp;"-"&amp;I$3&amp;"-"&amp;L$2,'Compr. Q. - Online Banking'!$C:$I,7,FALSE()),VLOOKUP($G140&amp;"-"&amp;I$3&amp;"-"&amp;L$2,'Compr. Q. - Online Banking'!$C:$I,5,FALSE())), I140)),1,0)</f>
        <v>0</v>
      </c>
      <c r="M140" s="60">
        <f>IF(ISNUMBER(SEARCH(IF($D140="Tabular",VLOOKUP($G140&amp;"-"&amp;I$3&amp;"-"&amp;M$2,'Compr. Q. - Online Banking'!$C:$I,7,FALSE()),VLOOKUP($G140&amp;"-"&amp;I$3&amp;"-"&amp;M$2,'Compr. Q. - Online Banking'!$C:$I,5,FALSE())), I140)),1,0)</f>
        <v>0</v>
      </c>
      <c r="N140" s="60">
        <f>IF(ISNUMBER(SEARCH(IF($D140="Tabular",VLOOKUP($G140&amp;"-"&amp;I$3&amp;"-"&amp;N$2,'Compr. Q. - Online Banking'!$C:$I,7,FALSE()),VLOOKUP($G140&amp;"-"&amp;I$3&amp;"-"&amp;N$2,'Compr. Q. - Online Banking'!$C:$I,5,FALSE())), I140)),1,0)</f>
        <v>0</v>
      </c>
      <c r="O140" s="60">
        <f t="shared" si="140"/>
        <v>1</v>
      </c>
      <c r="P140" s="60">
        <f t="shared" si="141"/>
        <v>3</v>
      </c>
      <c r="Q140" s="60">
        <f>IF($D140="Tabular",VLOOKUP($G140&amp;"-"&amp;I$3&amp;"-"&amp;"1",'Compr. Q. - Online Banking'!$C:$K,9,FALSE()),VLOOKUP($G140&amp;"-"&amp;I$3&amp;"-"&amp;"1",'Compr. Q. - Online Banking'!$C:$K,8,FALSE()))</f>
        <v>2</v>
      </c>
      <c r="R140" s="60">
        <f t="shared" si="142"/>
        <v>0.33333333333333331</v>
      </c>
      <c r="S140" s="60">
        <f t="shared" si="143"/>
        <v>0.5</v>
      </c>
      <c r="T140" s="60">
        <f t="shared" si="144"/>
        <v>0.4</v>
      </c>
      <c r="U140" s="61" t="str">
        <f>VLOOKUP($B140&amp;"-"&amp;$F140,'dataset cleaned'!$A:$BK,$H$2-2+U$2*3,FALSE())</f>
        <v>Unauthorized access to customer account via fake app,Unauthorized access to customer account via web application,Unauthorized transaction via Poste App,Unauthorized transaction via web application</v>
      </c>
      <c r="V140" s="60" t="s">
        <v>1144</v>
      </c>
      <c r="W140" s="60">
        <f>IF(ISNUMBER(SEARCH(IF($D140="Tabular",VLOOKUP($G140&amp;"-"&amp;U$3&amp;"-"&amp;W$2,'Compr. Q. - Online Banking'!$C:$I,7,FALSE()),VLOOKUP($G140&amp;"-"&amp;U$3&amp;"-"&amp;W$2,'Compr. Q. - Online Banking'!$C:$I,5,FALSE())), U140)),1,0)</f>
        <v>1</v>
      </c>
      <c r="X140" s="60">
        <f>IF(ISNUMBER(SEARCH(IF($D140="Tabular",VLOOKUP($G140&amp;"-"&amp;U$3&amp;"-"&amp;X$2,'Compr. Q. - Online Banking'!$C:$I,7,FALSE()),VLOOKUP($G140&amp;"-"&amp;U$3&amp;"-"&amp;X$2,'Compr. Q. - Online Banking'!$C:$I,5,FALSE())), U140)),1,0)</f>
        <v>1</v>
      </c>
      <c r="Y140" s="60">
        <f>IF(ISNUMBER(SEARCH(IF($D140="Tabular",VLOOKUP($G140&amp;"-"&amp;U$3&amp;"-"&amp;Y$2,'Compr. Q. - Online Banking'!$C:$I,7,FALSE()),VLOOKUP($G140&amp;"-"&amp;U$3&amp;"-"&amp;Y$2,'Compr. Q. - Online Banking'!$C:$I,5,FALSE())), U140)),1,0)</f>
        <v>1</v>
      </c>
      <c r="Z140" s="60">
        <f>IF(ISNUMBER(SEARCH(IF($D140="Tabular",VLOOKUP($G140&amp;"-"&amp;U$3&amp;"-"&amp;Z$2,'Compr. Q. - Online Banking'!$C:$I,7,FALSE()),VLOOKUP($G140&amp;"-"&amp;U$3&amp;"-"&amp;Z$2,'Compr. Q. - Online Banking'!$C:$I,5,FALSE())), U140)),1,0)</f>
        <v>0</v>
      </c>
      <c r="AA140" s="60">
        <f t="shared" si="145"/>
        <v>3</v>
      </c>
      <c r="AB140" s="60">
        <f t="shared" si="146"/>
        <v>4</v>
      </c>
      <c r="AC140" s="60">
        <f>IF($D140="Tabular",VLOOKUP($G140&amp;"-"&amp;U$3&amp;"-"&amp;"1",'Compr. Q. - Online Banking'!$C:$K,9,FALSE()),VLOOKUP($G140&amp;"-"&amp;U$3&amp;"-"&amp;"1",'Compr. Q. - Online Banking'!$C:$K,8,FALSE()))</f>
        <v>3</v>
      </c>
      <c r="AD140" s="60">
        <f t="shared" si="147"/>
        <v>0.75</v>
      </c>
      <c r="AE140" s="60">
        <f t="shared" si="148"/>
        <v>1</v>
      </c>
      <c r="AF140" s="60">
        <f t="shared" si="149"/>
        <v>0.8571428571428571</v>
      </c>
      <c r="AG140" s="61" t="str">
        <f>VLOOKUP($B140&amp;"-"&amp;$F140,'dataset cleaned'!$A:$BK,$H$2-2+AG$2*3,FALSE())</f>
        <v>Customer's browser infected by Trojan,Denial-of-service attack,Smartphone infected by malware,Sniffing of customer credentials,Spear-phishing attack on customers</v>
      </c>
      <c r="AH140" s="60" t="s">
        <v>1151</v>
      </c>
      <c r="AI140" s="60">
        <f>IF(ISNUMBER(SEARCH(IF($D140="Tabular",VLOOKUP($G140&amp;"-"&amp;AG$3&amp;"-"&amp;AI$2,'Compr. Q. - Online Banking'!$C:$I,7,FALSE()),VLOOKUP($G140&amp;"-"&amp;AG$3&amp;"-"&amp;AI$2,'Compr. Q. - Online Banking'!$C:$I,5,FALSE())), AG140)),1,0)</f>
        <v>0</v>
      </c>
      <c r="AJ140" s="60">
        <f>IF(ISNUMBER(SEARCH(IF($D140="Tabular",VLOOKUP($G140&amp;"-"&amp;AG$3&amp;"-"&amp;AJ$2,'Compr. Q. - Online Banking'!$C:$I,7,FALSE()),VLOOKUP($G140&amp;"-"&amp;AG$3&amp;"-"&amp;AJ$2,'Compr. Q. - Online Banking'!$C:$I,5,FALSE())), AG140)),1,0)</f>
        <v>1</v>
      </c>
      <c r="AK140" s="60">
        <f>IF(ISNUMBER(SEARCH(IF($D140="Tabular",VLOOKUP($G140&amp;"-"&amp;AG$3&amp;"-"&amp;AK$2,'Compr. Q. - Online Banking'!$C:$I,7,FALSE()),VLOOKUP($G140&amp;"-"&amp;AG$3&amp;"-"&amp;AK$2,'Compr. Q. - Online Banking'!$C:$I,5,FALSE())), AG140)),1,0)</f>
        <v>0</v>
      </c>
      <c r="AL140" s="60">
        <f>IF(ISNUMBER(SEARCH(IF($D140="Tabular",VLOOKUP($G140&amp;"-"&amp;AG$3&amp;"-"&amp;AL$2,'Compr. Q. - Online Banking'!$C:$I,7,FALSE()),VLOOKUP($G140&amp;"-"&amp;AG$3&amp;"-"&amp;AL$2,'Compr. Q. - Online Banking'!$C:$I,5,FALSE())), AG140)),1,0)</f>
        <v>1</v>
      </c>
      <c r="AM140" s="60">
        <f t="shared" si="150"/>
        <v>2</v>
      </c>
      <c r="AN140" s="60">
        <f t="shared" si="151"/>
        <v>5</v>
      </c>
      <c r="AO140" s="60">
        <f>IF($D140="Tabular",VLOOKUP($G140&amp;"-"&amp;AG$3&amp;"-"&amp;"1",'Compr. Q. - Online Banking'!$C:$K,9,FALSE()),VLOOKUP($G140&amp;"-"&amp;AG$3&amp;"-"&amp;"1",'Compr. Q. - Online Banking'!$C:$K,8,FALSE()))</f>
        <v>4</v>
      </c>
      <c r="AP140" s="60">
        <f t="shared" si="152"/>
        <v>0.4</v>
      </c>
      <c r="AQ140" s="60">
        <f t="shared" si="153"/>
        <v>0.5</v>
      </c>
      <c r="AR140" s="60">
        <f t="shared" si="154"/>
        <v>0.44444444444444448</v>
      </c>
      <c r="AS140" s="61" t="str">
        <f>VLOOKUP($B140&amp;"-"&amp;$F140,'dataset cleaned'!$A:$BK,$H$2-2+AS$2*3,FALSE())</f>
        <v>Customer's browser infected by Trojan,Cyber criminal,Hacker,Smartphone infected by malware</v>
      </c>
      <c r="AT140" s="60" t="s">
        <v>1129</v>
      </c>
      <c r="AU140" s="60">
        <f>IF(ISNUMBER(SEARCH(IF($D140="Tabular",VLOOKUP($G140&amp;"-"&amp;AS$3&amp;"-"&amp;AU$2,'Compr. Q. - Online Banking'!$C:$I,7,FALSE()),VLOOKUP($G140&amp;"-"&amp;AS$3&amp;"-"&amp;AU$2,'Compr. Q. - Online Banking'!$C:$I,5,FALSE())), AS140)),1,0)</f>
        <v>1</v>
      </c>
      <c r="AV140" s="60">
        <f>IF(ISNUMBER(SEARCH(IF($D140="Tabular",VLOOKUP($G140&amp;"-"&amp;AS$3&amp;"-"&amp;AV$2,'Compr. Q. - Online Banking'!$C:$I,7,FALSE()),VLOOKUP($G140&amp;"-"&amp;AS$3&amp;"-"&amp;AV$2,'Compr. Q. - Online Banking'!$C:$I,5,FALSE())), AS140)),1,0)</f>
        <v>1</v>
      </c>
      <c r="AW140" s="60">
        <f>IF(ISNUMBER(SEARCH(IF($D140="Tabular",VLOOKUP($G140&amp;"-"&amp;AS$3&amp;"-"&amp;AW$2,'Compr. Q. - Online Banking'!$C:$I,7,FALSE()),VLOOKUP($G140&amp;"-"&amp;AS$3&amp;"-"&amp;AW$2,'Compr. Q. - Online Banking'!$C:$I,5,FALSE())), AS140)),1,0)</f>
        <v>0</v>
      </c>
      <c r="AX140" s="60">
        <f>IF(ISNUMBER(SEARCH(IF($D140="Tabular",VLOOKUP($G140&amp;"-"&amp;AS$3&amp;"-"&amp;AX$2,'Compr. Q. - Online Banking'!$C:$I,7,FALSE()),VLOOKUP($G140&amp;"-"&amp;AS$3&amp;"-"&amp;AX$2,'Compr. Q. - Online Banking'!$C:$I,5,FALSE())), AS140)),1,0)</f>
        <v>0</v>
      </c>
      <c r="AY140" s="60">
        <f t="shared" si="155"/>
        <v>2</v>
      </c>
      <c r="AZ140" s="60">
        <f t="shared" si="156"/>
        <v>4</v>
      </c>
      <c r="BA140" s="60">
        <f>IF($D140="Tabular",VLOOKUP($G140&amp;"-"&amp;AS$3&amp;"-"&amp;"1",'Compr. Q. - Online Banking'!$C:$K,9,FALSE()),VLOOKUP($G140&amp;"-"&amp;AS$3&amp;"-"&amp;"1",'Compr. Q. - Online Banking'!$C:$K,8,FALSE()))</f>
        <v>2</v>
      </c>
      <c r="BB140" s="60">
        <f t="shared" si="157"/>
        <v>0.5</v>
      </c>
      <c r="BC140" s="60">
        <f t="shared" si="158"/>
        <v>1</v>
      </c>
      <c r="BD140" s="60">
        <f t="shared" si="159"/>
        <v>0.66666666666666663</v>
      </c>
      <c r="BE140" s="60" t="str">
        <f>VLOOKUP($B140&amp;"-"&amp;$F140,'dataset cleaned'!$A:$BK,$H$2-2+BE$2*3,FALSE())</f>
        <v>Poor security awareness</v>
      </c>
      <c r="BF140" s="60"/>
      <c r="BG140" s="60">
        <f>IF(ISNUMBER(SEARCH(IF($D140="Tabular",VLOOKUP($G140&amp;"-"&amp;BE$3&amp;"-"&amp;BG$2,'Compr. Q. - Online Banking'!$C:$I,7,FALSE()),VLOOKUP($G140&amp;"-"&amp;BE$3&amp;"-"&amp;BG$2,'Compr. Q. - Online Banking'!$C:$I,5,FALSE())), BE140)),1,0)</f>
        <v>0</v>
      </c>
      <c r="BH140" s="60">
        <f>IF(ISNUMBER(SEARCH(IF($D140="Tabular",VLOOKUP($G140&amp;"-"&amp;BE$3&amp;"-"&amp;BH$2,'Compr. Q. - Online Banking'!$C:$I,7,FALSE()),VLOOKUP($G140&amp;"-"&amp;BE$3&amp;"-"&amp;BH$2,'Compr. Q. - Online Banking'!$C:$I,5,FALSE())), BE140)),1,0)</f>
        <v>0</v>
      </c>
      <c r="BI140" s="60">
        <f>IF(ISNUMBER(SEARCH(IF($D140="Tabular",VLOOKUP($G140&amp;"-"&amp;BE$3&amp;"-"&amp;BI$2,'Compr. Q. - Online Banking'!$C:$I,7,FALSE()),VLOOKUP($G140&amp;"-"&amp;BE$3&amp;"-"&amp;BI$2,'Compr. Q. - Online Banking'!$C:$I,5,FALSE())), BE140)),1,0)</f>
        <v>0</v>
      </c>
      <c r="BJ140" s="60">
        <f>IF(ISNUMBER(SEARCH(IF($D140="Tabular",VLOOKUP($G140&amp;"-"&amp;BE$3&amp;"-"&amp;BJ$2,'Compr. Q. - Online Banking'!$C:$I,7,FALSE()),VLOOKUP($G140&amp;"-"&amp;BE$3&amp;"-"&amp;BJ$2,'Compr. Q. - Online Banking'!$C:$I,5,FALSE())), BE140)),1,0)</f>
        <v>0</v>
      </c>
      <c r="BK140" s="60">
        <f t="shared" si="160"/>
        <v>0</v>
      </c>
      <c r="BL140" s="60">
        <f t="shared" si="161"/>
        <v>1</v>
      </c>
      <c r="BM140" s="60">
        <f>IF($D140="Tabular",VLOOKUP($G140&amp;"-"&amp;BE$3&amp;"-"&amp;"1",'Compr. Q. - Online Banking'!$C:$K,9,FALSE()),VLOOKUP($G140&amp;"-"&amp;BE$3&amp;"-"&amp;"1",'Compr. Q. - Online Banking'!$C:$K,8,FALSE()))</f>
        <v>1</v>
      </c>
      <c r="BN140" s="60">
        <f t="shared" si="162"/>
        <v>0</v>
      </c>
      <c r="BO140" s="60">
        <f t="shared" si="163"/>
        <v>0</v>
      </c>
      <c r="BP140" s="60">
        <f t="shared" si="164"/>
        <v>0</v>
      </c>
      <c r="BQ140" s="61" t="str">
        <f>VLOOKUP($B140&amp;"-"&amp;$F140,'dataset cleaned'!$A:$BK,$H$2-2+BQ$2*3,FALSE())</f>
        <v>Immature technology,Insufficient detection of spyware,Insufficient resilience,Lack of mechanisms for authentication of app,Regularly inform customers about security best practices</v>
      </c>
      <c r="BR140" s="60" t="s">
        <v>1135</v>
      </c>
      <c r="BS140" s="60">
        <f>IF(ISNUMBER(SEARCH(IF($D140="Tabular",VLOOKUP($G140&amp;"-"&amp;BQ$3&amp;"-"&amp;BS$2,'Compr. Q. - Online Banking'!$C:$I,7,FALSE()),VLOOKUP($G140&amp;"-"&amp;BQ$3&amp;"-"&amp;BS$2,'Compr. Q. - Online Banking'!$C:$I,5,FALSE())), BQ140)),1,0)</f>
        <v>0</v>
      </c>
      <c r="BT140" s="60">
        <f>IF(ISNUMBER(SEARCH(IF($D140="Tabular",VLOOKUP($G140&amp;"-"&amp;BQ$3&amp;"-"&amp;BT$2,'Compr. Q. - Online Banking'!$C:$I,7,FALSE()),VLOOKUP($G140&amp;"-"&amp;BQ$3&amp;"-"&amp;BT$2,'Compr. Q. - Online Banking'!$C:$I,5,FALSE())), BQ140)),1,0)</f>
        <v>1</v>
      </c>
      <c r="BU140" s="60">
        <f>IF(ISNUMBER(SEARCH(IF($D140="Tabular",VLOOKUP($G140&amp;"-"&amp;BQ$3&amp;"-"&amp;BU$2,'Compr. Q. - Online Banking'!$C:$I,7,FALSE()),VLOOKUP($G140&amp;"-"&amp;BQ$3&amp;"-"&amp;BU$2,'Compr. Q. - Online Banking'!$C:$I,5,FALSE())), BQ140)),1,0)</f>
        <v>0</v>
      </c>
      <c r="BV140" s="60">
        <f>IF(ISNUMBER(SEARCH(IF($D140="Tabular",VLOOKUP($G140&amp;"-"&amp;BQ$3&amp;"-"&amp;BV$2,'Compr. Q. - Online Banking'!$C:$I,7,FALSE()),VLOOKUP($G140&amp;"-"&amp;BQ$3&amp;"-"&amp;BV$2,'Compr. Q. - Online Banking'!$C:$I,5,FALSE())), BQ140)),1,0)</f>
        <v>0</v>
      </c>
      <c r="BW140" s="60">
        <f t="shared" si="165"/>
        <v>1</v>
      </c>
      <c r="BX140" s="60">
        <f t="shared" si="166"/>
        <v>5</v>
      </c>
      <c r="BY140" s="60">
        <f>IF($D140="Tabular",VLOOKUP($G140&amp;"-"&amp;BQ$3&amp;"-"&amp;"1",'Compr. Q. - Online Banking'!$C:$K,9,FALSE()),VLOOKUP($G140&amp;"-"&amp;BQ$3&amp;"-"&amp;"1",'Compr. Q. - Online Banking'!$C:$K,8,FALSE()))</f>
        <v>4</v>
      </c>
      <c r="BZ140" s="60">
        <f t="shared" si="167"/>
        <v>0.2</v>
      </c>
      <c r="CA140" s="60">
        <f t="shared" si="168"/>
        <v>0.25</v>
      </c>
      <c r="CB140" s="60">
        <f t="shared" si="169"/>
        <v>0.22222222222222224</v>
      </c>
    </row>
    <row r="141" spans="1:80" ht="34" x14ac:dyDescent="0.2">
      <c r="A141" s="60" t="str">
        <f t="shared" si="136"/>
        <v>R_1pS8ux255lIi7mM-P2</v>
      </c>
      <c r="B141" s="60" t="s">
        <v>720</v>
      </c>
      <c r="C141" s="60" t="str">
        <f>VLOOKUP($B141,'raw data'!$A:$JI,268,FALSE())</f>
        <v>Tabular-G2</v>
      </c>
      <c r="D141" s="60" t="str">
        <f t="shared" si="137"/>
        <v>Tabular</v>
      </c>
      <c r="E141" s="60" t="str">
        <f t="shared" si="138"/>
        <v>G2</v>
      </c>
      <c r="F141" s="60" t="s">
        <v>536</v>
      </c>
      <c r="G141" s="60" t="str">
        <f t="shared" si="139"/>
        <v>G1</v>
      </c>
      <c r="H141" s="62">
        <f>VLOOKUP($B141&amp;"-"&amp;$F141,'dataset cleaned'!$A:$BK,H$2,FALSE())/60</f>
        <v>6.4478166666666672</v>
      </c>
      <c r="I141" s="61" t="str">
        <f>VLOOKUP($B141&amp;"-"&amp;$F141,'dataset cleaned'!$A:$BK,$H$2-2+I$2*3,FALSE())</f>
        <v>Severe</v>
      </c>
      <c r="J141" s="60" t="s">
        <v>1134</v>
      </c>
      <c r="K141" s="60">
        <f>IF(ISNUMBER(SEARCH(IF($D141="Tabular",VLOOKUP($G141&amp;"-"&amp;I$3&amp;"-"&amp;K$2,'Compr. Q. - Online Banking'!$C:$I,7,FALSE()),VLOOKUP($G141&amp;"-"&amp;I$3&amp;"-"&amp;K$2,'Compr. Q. - Online Banking'!$C:$I,5,FALSE())), I141)),1,0)</f>
        <v>0</v>
      </c>
      <c r="L141" s="60">
        <f>IF(ISNUMBER(SEARCH(IF($D141="Tabular",VLOOKUP($G141&amp;"-"&amp;I$3&amp;"-"&amp;L$2,'Compr. Q. - Online Banking'!$C:$I,7,FALSE()),VLOOKUP($G141&amp;"-"&amp;I$3&amp;"-"&amp;L$2,'Compr. Q. - Online Banking'!$C:$I,5,FALSE())), I141)),1,0)</f>
        <v>0</v>
      </c>
      <c r="M141" s="60">
        <f>IF(ISNUMBER(SEARCH(IF($D141="Tabular",VLOOKUP($G141&amp;"-"&amp;I$3&amp;"-"&amp;M$2,'Compr. Q. - Online Banking'!$C:$I,7,FALSE()),VLOOKUP($G141&amp;"-"&amp;I$3&amp;"-"&amp;M$2,'Compr. Q. - Online Banking'!$C:$I,5,FALSE())), I141)),1,0)</f>
        <v>0</v>
      </c>
      <c r="N141" s="60">
        <f>IF(ISNUMBER(SEARCH(IF($D141="Tabular",VLOOKUP($G141&amp;"-"&amp;I$3&amp;"-"&amp;N$2,'Compr. Q. - Online Banking'!$C:$I,7,FALSE()),VLOOKUP($G141&amp;"-"&amp;I$3&amp;"-"&amp;N$2,'Compr. Q. - Online Banking'!$C:$I,5,FALSE())), I141)),1,0)</f>
        <v>0</v>
      </c>
      <c r="O141" s="60">
        <f t="shared" si="140"/>
        <v>0</v>
      </c>
      <c r="P141" s="60">
        <f t="shared" si="141"/>
        <v>1</v>
      </c>
      <c r="Q141" s="60">
        <f>IF($D141="Tabular",VLOOKUP($G141&amp;"-"&amp;I$3&amp;"-"&amp;"1",'Compr. Q. - Online Banking'!$C:$K,9,FALSE()),VLOOKUP($G141&amp;"-"&amp;I$3&amp;"-"&amp;"1",'Compr. Q. - Online Banking'!$C:$K,8,FALSE()))</f>
        <v>1</v>
      </c>
      <c r="R141" s="60">
        <f t="shared" si="142"/>
        <v>0</v>
      </c>
      <c r="S141" s="60">
        <f t="shared" si="143"/>
        <v>0</v>
      </c>
      <c r="T141" s="60">
        <f t="shared" si="144"/>
        <v>0</v>
      </c>
      <c r="U141" s="60" t="str">
        <f>VLOOKUP($B141&amp;"-"&amp;$F141,'dataset cleaned'!$A:$BK,$H$2-2+U$2*3,FALSE())</f>
        <v>Availability of service,Confidentiality of customer data,Integrity of account data,User authenticity</v>
      </c>
      <c r="V141" s="60"/>
      <c r="W141" s="60">
        <f>IF(ISNUMBER(SEARCH(IF($D141="Tabular",VLOOKUP($G141&amp;"-"&amp;U$3&amp;"-"&amp;W$2,'Compr. Q. - Online Banking'!$C:$I,7,FALSE()),VLOOKUP($G141&amp;"-"&amp;U$3&amp;"-"&amp;W$2,'Compr. Q. - Online Banking'!$C:$I,5,FALSE())), U141)),1,0)</f>
        <v>1</v>
      </c>
      <c r="X141" s="60">
        <f>IF(ISNUMBER(SEARCH(IF($D141="Tabular",VLOOKUP($G141&amp;"-"&amp;U$3&amp;"-"&amp;X$2,'Compr. Q. - Online Banking'!$C:$I,7,FALSE()),VLOOKUP($G141&amp;"-"&amp;U$3&amp;"-"&amp;X$2,'Compr. Q. - Online Banking'!$C:$I,5,FALSE())), U141)),1,0)</f>
        <v>1</v>
      </c>
      <c r="Y141" s="60">
        <f>IF(ISNUMBER(SEARCH(IF($D141="Tabular",VLOOKUP($G141&amp;"-"&amp;U$3&amp;"-"&amp;Y$2,'Compr. Q. - Online Banking'!$C:$I,7,FALSE()),VLOOKUP($G141&amp;"-"&amp;U$3&amp;"-"&amp;Y$2,'Compr. Q. - Online Banking'!$C:$I,5,FALSE())), U141)),1,0)</f>
        <v>0</v>
      </c>
      <c r="Z141" s="60">
        <f>IF(ISNUMBER(SEARCH(IF($D141="Tabular",VLOOKUP($G141&amp;"-"&amp;U$3&amp;"-"&amp;Z$2,'Compr. Q. - Online Banking'!$C:$I,7,FALSE()),VLOOKUP($G141&amp;"-"&amp;U$3&amp;"-"&amp;Z$2,'Compr. Q. - Online Banking'!$C:$I,5,FALSE())), U141)),1,0)</f>
        <v>0</v>
      </c>
      <c r="AA141" s="60">
        <f t="shared" si="145"/>
        <v>2</v>
      </c>
      <c r="AB141" s="60">
        <f t="shared" si="146"/>
        <v>4</v>
      </c>
      <c r="AC141" s="60">
        <f>IF($D141="Tabular",VLOOKUP($G141&amp;"-"&amp;U$3&amp;"-"&amp;"1",'Compr. Q. - Online Banking'!$C:$K,9,FALSE()),VLOOKUP($G141&amp;"-"&amp;U$3&amp;"-"&amp;"1",'Compr. Q. - Online Banking'!$C:$K,8,FALSE()))</f>
        <v>2</v>
      </c>
      <c r="AD141" s="60">
        <f t="shared" si="147"/>
        <v>0.5</v>
      </c>
      <c r="AE141" s="60">
        <f t="shared" si="148"/>
        <v>1</v>
      </c>
      <c r="AF141" s="60">
        <f t="shared" si="149"/>
        <v>0.66666666666666663</v>
      </c>
      <c r="AG141" s="61" t="str">
        <f>VLOOKUP($B141&amp;"-"&amp;$F141,'dataset cleaned'!$A:$BK,$H$2-2+AG$2*3,FALSE())</f>
        <v>Conduct regular searches for fake apps,Regularly inform customers about security best practices</v>
      </c>
      <c r="AH141" s="60" t="s">
        <v>1204</v>
      </c>
      <c r="AI141" s="60">
        <f>IF(ISNUMBER(SEARCH(IF($D141="Tabular",VLOOKUP($G141&amp;"-"&amp;AG$3&amp;"-"&amp;AI$2,'Compr. Q. - Online Banking'!$C:$I,7,FALSE()),VLOOKUP($G141&amp;"-"&amp;AG$3&amp;"-"&amp;AI$2,'Compr. Q. - Online Banking'!$C:$I,5,FALSE())), AG141)),1,0)</f>
        <v>1</v>
      </c>
      <c r="AJ141" s="60">
        <f>IF(ISNUMBER(SEARCH(IF($D141="Tabular",VLOOKUP($G141&amp;"-"&amp;AG$3&amp;"-"&amp;AJ$2,'Compr. Q. - Online Banking'!$C:$I,7,FALSE()),VLOOKUP($G141&amp;"-"&amp;AG$3&amp;"-"&amp;AJ$2,'Compr. Q. - Online Banking'!$C:$I,5,FALSE())), AG141)),1,0)</f>
        <v>0</v>
      </c>
      <c r="AK141" s="60">
        <f>IF(ISNUMBER(SEARCH(IF($D141="Tabular",VLOOKUP($G141&amp;"-"&amp;AG$3&amp;"-"&amp;AK$2,'Compr. Q. - Online Banking'!$C:$I,7,FALSE()),VLOOKUP($G141&amp;"-"&amp;AG$3&amp;"-"&amp;AK$2,'Compr. Q. - Online Banking'!$C:$I,5,FALSE())), AG141)),1,0)</f>
        <v>1</v>
      </c>
      <c r="AL141" s="60">
        <f>IF(ISNUMBER(SEARCH(IF($D141="Tabular",VLOOKUP($G141&amp;"-"&amp;AG$3&amp;"-"&amp;AL$2,'Compr. Q. - Online Banking'!$C:$I,7,FALSE()),VLOOKUP($G141&amp;"-"&amp;AG$3&amp;"-"&amp;AL$2,'Compr. Q. - Online Banking'!$C:$I,5,FALSE())), AG141)),1,0)</f>
        <v>0</v>
      </c>
      <c r="AM141" s="60">
        <f t="shared" si="150"/>
        <v>2</v>
      </c>
      <c r="AN141" s="60">
        <f t="shared" si="151"/>
        <v>2</v>
      </c>
      <c r="AO141" s="60">
        <f>IF($D141="Tabular",VLOOKUP($G141&amp;"-"&amp;AG$3&amp;"-"&amp;"1",'Compr. Q. - Online Banking'!$C:$K,9,FALSE()),VLOOKUP($G141&amp;"-"&amp;AG$3&amp;"-"&amp;"1",'Compr. Q. - Online Banking'!$C:$K,8,FALSE()))</f>
        <v>3</v>
      </c>
      <c r="AP141" s="60">
        <f t="shared" si="152"/>
        <v>1</v>
      </c>
      <c r="AQ141" s="60">
        <f t="shared" si="153"/>
        <v>0.66666666666666663</v>
      </c>
      <c r="AR141" s="60">
        <f t="shared" si="154"/>
        <v>0.8</v>
      </c>
      <c r="AS141" s="61" t="str">
        <f>VLOOKUP($B141&amp;"-"&amp;$F141,'dataset cleaned'!$A:$BK,$H$2-2+AS$2*3,FALSE())</f>
        <v>Minor</v>
      </c>
      <c r="AT141" s="60" t="s">
        <v>1134</v>
      </c>
      <c r="AU141" s="60">
        <f>IF(ISNUMBER(SEARCH(IF($D141="Tabular",VLOOKUP($G141&amp;"-"&amp;AS$3&amp;"-"&amp;AU$2,'Compr. Q. - Online Banking'!$C:$I,7,FALSE()),VLOOKUP($G141&amp;"-"&amp;AS$3&amp;"-"&amp;AU$2,'Compr. Q. - Online Banking'!$C:$I,5,FALSE())), AS141)),1,0)</f>
        <v>0</v>
      </c>
      <c r="AV141" s="60">
        <f>IF(ISNUMBER(SEARCH(IF($D141="Tabular",VLOOKUP($G141&amp;"-"&amp;AS$3&amp;"-"&amp;AV$2,'Compr. Q. - Online Banking'!$C:$I,7,FALSE()),VLOOKUP($G141&amp;"-"&amp;AS$3&amp;"-"&amp;AV$2,'Compr. Q. - Online Banking'!$C:$I,5,FALSE())), AS141)),1,0)</f>
        <v>0</v>
      </c>
      <c r="AW141" s="60">
        <f>IF(ISNUMBER(SEARCH(IF($D141="Tabular",VLOOKUP($G141&amp;"-"&amp;AS$3&amp;"-"&amp;AW$2,'Compr. Q. - Online Banking'!$C:$I,7,FALSE()),VLOOKUP($G141&amp;"-"&amp;AS$3&amp;"-"&amp;AW$2,'Compr. Q. - Online Banking'!$C:$I,5,FALSE())), AS141)),1,0)</f>
        <v>0</v>
      </c>
      <c r="AX141" s="60">
        <f>IF(ISNUMBER(SEARCH(IF($D141="Tabular",VLOOKUP($G141&amp;"-"&amp;AS$3&amp;"-"&amp;AX$2,'Compr. Q. - Online Banking'!$C:$I,7,FALSE()),VLOOKUP($G141&amp;"-"&amp;AS$3&amp;"-"&amp;AX$2,'Compr. Q. - Online Banking'!$C:$I,5,FALSE())), AS141)),1,0)</f>
        <v>0</v>
      </c>
      <c r="AY141" s="60">
        <f t="shared" si="155"/>
        <v>0</v>
      </c>
      <c r="AZ141" s="60">
        <f t="shared" si="156"/>
        <v>1</v>
      </c>
      <c r="BA141" s="60">
        <f>IF($D141="Tabular",VLOOKUP($G141&amp;"-"&amp;AS$3&amp;"-"&amp;"1",'Compr. Q. - Online Banking'!$C:$K,9,FALSE()),VLOOKUP($G141&amp;"-"&amp;AS$3&amp;"-"&amp;"1",'Compr. Q. - Online Banking'!$C:$K,8,FALSE()))</f>
        <v>1</v>
      </c>
      <c r="BB141" s="60">
        <f t="shared" si="157"/>
        <v>0</v>
      </c>
      <c r="BC141" s="60">
        <f t="shared" si="158"/>
        <v>0</v>
      </c>
      <c r="BD141" s="60">
        <f t="shared" si="159"/>
        <v>0</v>
      </c>
      <c r="BE141" s="61" t="str">
        <f>VLOOKUP($B141&amp;"-"&amp;$F141,'dataset cleaned'!$A:$BK,$H$2-2+BE$2*3,FALSE())</f>
        <v>Denial-of-service attack</v>
      </c>
      <c r="BF141" s="61" t="s">
        <v>1139</v>
      </c>
      <c r="BG141" s="60">
        <f>IF(ISNUMBER(SEARCH(IF($D141="Tabular",VLOOKUP($G141&amp;"-"&amp;BE$3&amp;"-"&amp;BG$2,'Compr. Q. - Online Banking'!$C:$I,7,FALSE()),VLOOKUP($G141&amp;"-"&amp;BE$3&amp;"-"&amp;BG$2,'Compr. Q. - Online Banking'!$C:$I,5,FALSE())), BE141)),1,0)</f>
        <v>0</v>
      </c>
      <c r="BH141" s="60">
        <f>IF(ISNUMBER(SEARCH(IF($D141="Tabular",VLOOKUP($G141&amp;"-"&amp;BE$3&amp;"-"&amp;BH$2,'Compr. Q. - Online Banking'!$C:$I,7,FALSE()),VLOOKUP($G141&amp;"-"&amp;BE$3&amp;"-"&amp;BH$2,'Compr. Q. - Online Banking'!$C:$I,5,FALSE())), BE141)),1,0)</f>
        <v>0</v>
      </c>
      <c r="BI141" s="60">
        <f>IF(ISNUMBER(SEARCH(IF($D141="Tabular",VLOOKUP($G141&amp;"-"&amp;BE$3&amp;"-"&amp;BI$2,'Compr. Q. - Online Banking'!$C:$I,7,FALSE()),VLOOKUP($G141&amp;"-"&amp;BE$3&amp;"-"&amp;BI$2,'Compr. Q. - Online Banking'!$C:$I,5,FALSE())), BE141)),1,0)</f>
        <v>0</v>
      </c>
      <c r="BJ141" s="60">
        <f>IF(ISNUMBER(SEARCH(IF($D141="Tabular",VLOOKUP($G141&amp;"-"&amp;BE$3&amp;"-"&amp;BJ$2,'Compr. Q. - Online Banking'!$C:$I,7,FALSE()),VLOOKUP($G141&amp;"-"&amp;BE$3&amp;"-"&amp;BJ$2,'Compr. Q. - Online Banking'!$C:$I,5,FALSE())), BE141)),1,0)</f>
        <v>0</v>
      </c>
      <c r="BK141" s="60">
        <f t="shared" si="160"/>
        <v>0</v>
      </c>
      <c r="BL141" s="60">
        <f t="shared" si="161"/>
        <v>1</v>
      </c>
      <c r="BM141" s="60">
        <f>IF($D141="Tabular",VLOOKUP($G141&amp;"-"&amp;BE$3&amp;"-"&amp;"1",'Compr. Q. - Online Banking'!$C:$K,9,FALSE()),VLOOKUP($G141&amp;"-"&amp;BE$3&amp;"-"&amp;"1",'Compr. Q. - Online Banking'!$C:$K,8,FALSE()))</f>
        <v>2</v>
      </c>
      <c r="BN141" s="60">
        <f t="shared" si="162"/>
        <v>0</v>
      </c>
      <c r="BO141" s="60">
        <f t="shared" si="163"/>
        <v>0</v>
      </c>
      <c r="BP141" s="60">
        <f t="shared" si="164"/>
        <v>0</v>
      </c>
      <c r="BQ141" s="61" t="str">
        <f>VLOOKUP($B141&amp;"-"&amp;$F141,'dataset cleaned'!$A:$BK,$H$2-2+BQ$2*3,FALSE())</f>
        <v>Severe</v>
      </c>
      <c r="BR141" s="60" t="s">
        <v>1134</v>
      </c>
      <c r="BS141" s="60">
        <f>IF(ISNUMBER(SEARCH(IF($D141="Tabular",VLOOKUP($G141&amp;"-"&amp;BQ$3&amp;"-"&amp;BS$2,'Compr. Q. - Online Banking'!$C:$I,7,FALSE()),VLOOKUP($G141&amp;"-"&amp;BQ$3&amp;"-"&amp;BS$2,'Compr. Q. - Online Banking'!$C:$I,5,FALSE())), BQ141)),1,0)</f>
        <v>0</v>
      </c>
      <c r="BT141" s="60">
        <f>IF(ISNUMBER(SEARCH(IF($D141="Tabular",VLOOKUP($G141&amp;"-"&amp;BQ$3&amp;"-"&amp;BT$2,'Compr. Q. - Online Banking'!$C:$I,7,FALSE()),VLOOKUP($G141&amp;"-"&amp;BQ$3&amp;"-"&amp;BT$2,'Compr. Q. - Online Banking'!$C:$I,5,FALSE())), BQ141)),1,0)</f>
        <v>0</v>
      </c>
      <c r="BU141" s="60">
        <f>IF(ISNUMBER(SEARCH(IF($D141="Tabular",VLOOKUP($G141&amp;"-"&amp;BQ$3&amp;"-"&amp;BU$2,'Compr. Q. - Online Banking'!$C:$I,7,FALSE()),VLOOKUP($G141&amp;"-"&amp;BQ$3&amp;"-"&amp;BU$2,'Compr. Q. - Online Banking'!$C:$I,5,FALSE())), BQ141)),1,0)</f>
        <v>0</v>
      </c>
      <c r="BV141" s="60">
        <f>IF(ISNUMBER(SEARCH(IF($D141="Tabular",VLOOKUP($G141&amp;"-"&amp;BQ$3&amp;"-"&amp;BV$2,'Compr. Q. - Online Banking'!$C:$I,7,FALSE()),VLOOKUP($G141&amp;"-"&amp;BQ$3&amp;"-"&amp;BV$2,'Compr. Q. - Online Banking'!$C:$I,5,FALSE())), BQ141)),1,0)</f>
        <v>0</v>
      </c>
      <c r="BW141" s="60">
        <f t="shared" si="165"/>
        <v>0</v>
      </c>
      <c r="BX141" s="60">
        <f t="shared" si="166"/>
        <v>1</v>
      </c>
      <c r="BY141" s="60">
        <f>IF($D141="Tabular",VLOOKUP($G141&amp;"-"&amp;BQ$3&amp;"-"&amp;"1",'Compr. Q. - Online Banking'!$C:$K,9,FALSE()),VLOOKUP($G141&amp;"-"&amp;BQ$3&amp;"-"&amp;"1",'Compr. Q. - Online Banking'!$C:$K,8,FALSE()))</f>
        <v>1</v>
      </c>
      <c r="BZ141" s="60">
        <f t="shared" si="167"/>
        <v>0</v>
      </c>
      <c r="CA141" s="60">
        <f t="shared" si="168"/>
        <v>0</v>
      </c>
      <c r="CB141" s="60">
        <f t="shared" si="169"/>
        <v>0</v>
      </c>
    </row>
    <row r="142" spans="1:80" ht="68" x14ac:dyDescent="0.2">
      <c r="A142" s="60" t="str">
        <f t="shared" si="136"/>
        <v>R_23IXHF9fPN6Ik3D-P2</v>
      </c>
      <c r="B142" s="60" t="s">
        <v>815</v>
      </c>
      <c r="C142" s="60" t="str">
        <f>VLOOKUP($B142,'raw data'!$A:$JI,268,FALSE())</f>
        <v>Tabular-G2</v>
      </c>
      <c r="D142" s="60" t="str">
        <f t="shared" si="137"/>
        <v>Tabular</v>
      </c>
      <c r="E142" s="60" t="str">
        <f t="shared" si="138"/>
        <v>G2</v>
      </c>
      <c r="F142" s="60" t="s">
        <v>536</v>
      </c>
      <c r="G142" s="60" t="str">
        <f t="shared" si="139"/>
        <v>G1</v>
      </c>
      <c r="H142" s="62">
        <f>VLOOKUP($B142&amp;"-"&amp;$F142,'dataset cleaned'!$A:$BK,H$2,FALSE())/60</f>
        <v>8.0190833333333327</v>
      </c>
      <c r="I142" s="61" t="str">
        <f>VLOOKUP($B142&amp;"-"&amp;$F142,'dataset cleaned'!$A:$BK,$H$2-2+I$2*3,FALSE())</f>
        <v>Minor</v>
      </c>
      <c r="J142" s="60"/>
      <c r="K142" s="60">
        <f>IF(ISNUMBER(SEARCH(IF($D142="Tabular",VLOOKUP($G142&amp;"-"&amp;I$3&amp;"-"&amp;K$2,'Compr. Q. - Online Banking'!$C:$I,7,FALSE()),VLOOKUP($G142&amp;"-"&amp;I$3&amp;"-"&amp;K$2,'Compr. Q. - Online Banking'!$C:$I,5,FALSE())), I142)),1,0)</f>
        <v>1</v>
      </c>
      <c r="L142" s="60">
        <f>IF(ISNUMBER(SEARCH(IF($D142="Tabular",VLOOKUP($G142&amp;"-"&amp;I$3&amp;"-"&amp;L$2,'Compr. Q. - Online Banking'!$C:$I,7,FALSE()),VLOOKUP($G142&amp;"-"&amp;I$3&amp;"-"&amp;L$2,'Compr. Q. - Online Banking'!$C:$I,5,FALSE())), I142)),1,0)</f>
        <v>0</v>
      </c>
      <c r="M142" s="60">
        <f>IF(ISNUMBER(SEARCH(IF($D142="Tabular",VLOOKUP($G142&amp;"-"&amp;I$3&amp;"-"&amp;M$2,'Compr. Q. - Online Banking'!$C:$I,7,FALSE()),VLOOKUP($G142&amp;"-"&amp;I$3&amp;"-"&amp;M$2,'Compr. Q. - Online Banking'!$C:$I,5,FALSE())), I142)),1,0)</f>
        <v>0</v>
      </c>
      <c r="N142" s="60">
        <f>IF(ISNUMBER(SEARCH(IF($D142="Tabular",VLOOKUP($G142&amp;"-"&amp;I$3&amp;"-"&amp;N$2,'Compr. Q. - Online Banking'!$C:$I,7,FALSE()),VLOOKUP($G142&amp;"-"&amp;I$3&amp;"-"&amp;N$2,'Compr. Q. - Online Banking'!$C:$I,5,FALSE())), I142)),1,0)</f>
        <v>0</v>
      </c>
      <c r="O142" s="60">
        <f t="shared" si="140"/>
        <v>1</v>
      </c>
      <c r="P142" s="60">
        <f t="shared" si="141"/>
        <v>1</v>
      </c>
      <c r="Q142" s="60">
        <f>IF($D142="Tabular",VLOOKUP($G142&amp;"-"&amp;I$3&amp;"-"&amp;"1",'Compr. Q. - Online Banking'!$C:$K,9,FALSE()),VLOOKUP($G142&amp;"-"&amp;I$3&amp;"-"&amp;"1",'Compr. Q. - Online Banking'!$C:$K,8,FALSE()))</f>
        <v>1</v>
      </c>
      <c r="R142" s="60">
        <f t="shared" si="142"/>
        <v>1</v>
      </c>
      <c r="S142" s="60">
        <f t="shared" si="143"/>
        <v>1</v>
      </c>
      <c r="T142" s="60">
        <f t="shared" si="144"/>
        <v>1</v>
      </c>
      <c r="U142" s="60" t="str">
        <f>VLOOKUP($B142&amp;"-"&amp;$F142,'dataset cleaned'!$A:$BK,$H$2-2+U$2*3,FALSE())</f>
        <v>Availability of service</v>
      </c>
      <c r="V142" s="60" t="s">
        <v>1133</v>
      </c>
      <c r="W142" s="60">
        <f>IF(ISNUMBER(SEARCH(IF($D142="Tabular",VLOOKUP($G142&amp;"-"&amp;U$3&amp;"-"&amp;W$2,'Compr. Q. - Online Banking'!$C:$I,7,FALSE()),VLOOKUP($G142&amp;"-"&amp;U$3&amp;"-"&amp;W$2,'Compr. Q. - Online Banking'!$C:$I,5,FALSE())), U142)),1,0)</f>
        <v>0</v>
      </c>
      <c r="X142" s="60">
        <f>IF(ISNUMBER(SEARCH(IF($D142="Tabular",VLOOKUP($G142&amp;"-"&amp;U$3&amp;"-"&amp;X$2,'Compr. Q. - Online Banking'!$C:$I,7,FALSE()),VLOOKUP($G142&amp;"-"&amp;U$3&amp;"-"&amp;X$2,'Compr. Q. - Online Banking'!$C:$I,5,FALSE())), U142)),1,0)</f>
        <v>1</v>
      </c>
      <c r="Y142" s="60">
        <f>IF(ISNUMBER(SEARCH(IF($D142="Tabular",VLOOKUP($G142&amp;"-"&amp;U$3&amp;"-"&amp;Y$2,'Compr. Q. - Online Banking'!$C:$I,7,FALSE()),VLOOKUP($G142&amp;"-"&amp;U$3&amp;"-"&amp;Y$2,'Compr. Q. - Online Banking'!$C:$I,5,FALSE())), U142)),1,0)</f>
        <v>0</v>
      </c>
      <c r="Z142" s="60">
        <f>IF(ISNUMBER(SEARCH(IF($D142="Tabular",VLOOKUP($G142&amp;"-"&amp;U$3&amp;"-"&amp;Z$2,'Compr. Q. - Online Banking'!$C:$I,7,FALSE()),VLOOKUP($G142&amp;"-"&amp;U$3&amp;"-"&amp;Z$2,'Compr. Q. - Online Banking'!$C:$I,5,FALSE())), U142)),1,0)</f>
        <v>0</v>
      </c>
      <c r="AA142" s="60">
        <f t="shared" si="145"/>
        <v>1</v>
      </c>
      <c r="AB142" s="60">
        <f t="shared" si="146"/>
        <v>1</v>
      </c>
      <c r="AC142" s="60">
        <f>IF($D142="Tabular",VLOOKUP($G142&amp;"-"&amp;U$3&amp;"-"&amp;"1",'Compr. Q. - Online Banking'!$C:$K,9,FALSE()),VLOOKUP($G142&amp;"-"&amp;U$3&amp;"-"&amp;"1",'Compr. Q. - Online Banking'!$C:$K,8,FALSE()))</f>
        <v>2</v>
      </c>
      <c r="AD142" s="60">
        <f t="shared" si="147"/>
        <v>1</v>
      </c>
      <c r="AE142" s="60">
        <f t="shared" si="148"/>
        <v>0.5</v>
      </c>
      <c r="AF142" s="60">
        <f t="shared" si="149"/>
        <v>0.66666666666666663</v>
      </c>
      <c r="AG142" s="61" t="str">
        <f>VLOOKUP($B142&amp;"-"&amp;$F142,'dataset cleaned'!$A:$BK,$H$2-2+AG$2*3,FALSE())</f>
        <v>Conduct regular searches for fake apps,Regularly inform customers about security best practices,Strengthen verification and validation procedures</v>
      </c>
      <c r="AH142" s="60" t="s">
        <v>1141</v>
      </c>
      <c r="AI142" s="60">
        <f>IF(ISNUMBER(SEARCH(IF($D142="Tabular",VLOOKUP($G142&amp;"-"&amp;AG$3&amp;"-"&amp;AI$2,'Compr. Q. - Online Banking'!$C:$I,7,FALSE()),VLOOKUP($G142&amp;"-"&amp;AG$3&amp;"-"&amp;AI$2,'Compr. Q. - Online Banking'!$C:$I,5,FALSE())), AG142)),1,0)</f>
        <v>1</v>
      </c>
      <c r="AJ142" s="60">
        <f>IF(ISNUMBER(SEARCH(IF($D142="Tabular",VLOOKUP($G142&amp;"-"&amp;AG$3&amp;"-"&amp;AJ$2,'Compr. Q. - Online Banking'!$C:$I,7,FALSE()),VLOOKUP($G142&amp;"-"&amp;AG$3&amp;"-"&amp;AJ$2,'Compr. Q. - Online Banking'!$C:$I,5,FALSE())), AG142)),1,0)</f>
        <v>0</v>
      </c>
      <c r="AK142" s="60">
        <f>IF(ISNUMBER(SEARCH(IF($D142="Tabular",VLOOKUP($G142&amp;"-"&amp;AG$3&amp;"-"&amp;AK$2,'Compr. Q. - Online Banking'!$C:$I,7,FALSE()),VLOOKUP($G142&amp;"-"&amp;AG$3&amp;"-"&amp;AK$2,'Compr. Q. - Online Banking'!$C:$I,5,FALSE())), AG142)),1,0)</f>
        <v>1</v>
      </c>
      <c r="AL142" s="60">
        <f>IF(ISNUMBER(SEARCH(IF($D142="Tabular",VLOOKUP($G142&amp;"-"&amp;AG$3&amp;"-"&amp;AL$2,'Compr. Q. - Online Banking'!$C:$I,7,FALSE()),VLOOKUP($G142&amp;"-"&amp;AG$3&amp;"-"&amp;AL$2,'Compr. Q. - Online Banking'!$C:$I,5,FALSE())), AG142)),1,0)</f>
        <v>0</v>
      </c>
      <c r="AM142" s="60">
        <f t="shared" si="150"/>
        <v>2</v>
      </c>
      <c r="AN142" s="60">
        <f t="shared" si="151"/>
        <v>3</v>
      </c>
      <c r="AO142" s="60">
        <f>IF($D142="Tabular",VLOOKUP($G142&amp;"-"&amp;AG$3&amp;"-"&amp;"1",'Compr. Q. - Online Banking'!$C:$K,9,FALSE()),VLOOKUP($G142&amp;"-"&amp;AG$3&amp;"-"&amp;"1",'Compr. Q. - Online Banking'!$C:$K,8,FALSE()))</f>
        <v>3</v>
      </c>
      <c r="AP142" s="60">
        <f t="shared" si="152"/>
        <v>0.66666666666666663</v>
      </c>
      <c r="AQ142" s="60">
        <f t="shared" si="153"/>
        <v>0.66666666666666663</v>
      </c>
      <c r="AR142" s="60">
        <f t="shared" si="154"/>
        <v>0.66666666666666663</v>
      </c>
      <c r="AS142" s="61" t="str">
        <f>VLOOKUP($B142&amp;"-"&amp;$F142,'dataset cleaned'!$A:$BK,$H$2-2+AS$2*3,FALSE())</f>
        <v>Likely</v>
      </c>
      <c r="AT142" s="60" t="s">
        <v>1142</v>
      </c>
      <c r="AU142" s="60">
        <f>IF(ISNUMBER(SEARCH(IF($D142="Tabular",VLOOKUP($G142&amp;"-"&amp;AS$3&amp;"-"&amp;AU$2,'Compr. Q. - Online Banking'!$C:$I,7,FALSE()),VLOOKUP($G142&amp;"-"&amp;AS$3&amp;"-"&amp;AU$2,'Compr. Q. - Online Banking'!$C:$I,5,FALSE())), AS142)),1,0)</f>
        <v>0</v>
      </c>
      <c r="AV142" s="60">
        <f>IF(ISNUMBER(SEARCH(IF($D142="Tabular",VLOOKUP($G142&amp;"-"&amp;AS$3&amp;"-"&amp;AV$2,'Compr. Q. - Online Banking'!$C:$I,7,FALSE()),VLOOKUP($G142&amp;"-"&amp;AS$3&amp;"-"&amp;AV$2,'Compr. Q. - Online Banking'!$C:$I,5,FALSE())), AS142)),1,0)</f>
        <v>0</v>
      </c>
      <c r="AW142" s="60">
        <f>IF(ISNUMBER(SEARCH(IF($D142="Tabular",VLOOKUP($G142&amp;"-"&amp;AS$3&amp;"-"&amp;AW$2,'Compr. Q. - Online Banking'!$C:$I,7,FALSE()),VLOOKUP($G142&amp;"-"&amp;AS$3&amp;"-"&amp;AW$2,'Compr. Q. - Online Banking'!$C:$I,5,FALSE())), AS142)),1,0)</f>
        <v>0</v>
      </c>
      <c r="AX142" s="60">
        <f>IF(ISNUMBER(SEARCH(IF($D142="Tabular",VLOOKUP($G142&amp;"-"&amp;AS$3&amp;"-"&amp;AX$2,'Compr. Q. - Online Banking'!$C:$I,7,FALSE()),VLOOKUP($G142&amp;"-"&amp;AS$3&amp;"-"&amp;AX$2,'Compr. Q. - Online Banking'!$C:$I,5,FALSE())), AS142)),1,0)</f>
        <v>0</v>
      </c>
      <c r="AY142" s="60">
        <f t="shared" si="155"/>
        <v>0</v>
      </c>
      <c r="AZ142" s="60">
        <f t="shared" si="156"/>
        <v>1</v>
      </c>
      <c r="BA142" s="60">
        <f>IF($D142="Tabular",VLOOKUP($G142&amp;"-"&amp;AS$3&amp;"-"&amp;"1",'Compr. Q. - Online Banking'!$C:$K,9,FALSE()),VLOOKUP($G142&amp;"-"&amp;AS$3&amp;"-"&amp;"1",'Compr. Q. - Online Banking'!$C:$K,8,FALSE()))</f>
        <v>1</v>
      </c>
      <c r="BB142" s="60">
        <f t="shared" si="157"/>
        <v>0</v>
      </c>
      <c r="BC142" s="60">
        <f t="shared" si="158"/>
        <v>0</v>
      </c>
      <c r="BD142" s="60">
        <f t="shared" si="159"/>
        <v>0</v>
      </c>
      <c r="BE142" s="61" t="str">
        <f>VLOOKUP($B142&amp;"-"&amp;$F142,'dataset cleaned'!$A:$BK,$H$2-2+BE$2*3,FALSE())</f>
        <v>Customer's browser infected by Trojan and this leads to alteration of transaction data,Unauthorized access to customer account via web application,Web-application goes down</v>
      </c>
      <c r="BF142" s="61" t="s">
        <v>1135</v>
      </c>
      <c r="BG142" s="60">
        <f>IF(ISNUMBER(SEARCH(IF($D142="Tabular",VLOOKUP($G142&amp;"-"&amp;BE$3&amp;"-"&amp;BG$2,'Compr. Q. - Online Banking'!$C:$I,7,FALSE()),VLOOKUP($G142&amp;"-"&amp;BE$3&amp;"-"&amp;BG$2,'Compr. Q. - Online Banking'!$C:$I,5,FALSE())), BE142)),1,0)</f>
        <v>0</v>
      </c>
      <c r="BH142" s="60">
        <f>IF(ISNUMBER(SEARCH(IF($D142="Tabular",VLOOKUP($G142&amp;"-"&amp;BE$3&amp;"-"&amp;BH$2,'Compr. Q. - Online Banking'!$C:$I,7,FALSE()),VLOOKUP($G142&amp;"-"&amp;BE$3&amp;"-"&amp;BH$2,'Compr. Q. - Online Banking'!$C:$I,5,FALSE())), BE142)),1,0)</f>
        <v>0</v>
      </c>
      <c r="BI142" s="60">
        <f>IF(ISNUMBER(SEARCH(IF($D142="Tabular",VLOOKUP($G142&amp;"-"&amp;BE$3&amp;"-"&amp;BI$2,'Compr. Q. - Online Banking'!$C:$I,7,FALSE()),VLOOKUP($G142&amp;"-"&amp;BE$3&amp;"-"&amp;BI$2,'Compr. Q. - Online Banking'!$C:$I,5,FALSE())), BE142)),1,0)</f>
        <v>0</v>
      </c>
      <c r="BJ142" s="60">
        <f>IF(ISNUMBER(SEARCH(IF($D142="Tabular",VLOOKUP($G142&amp;"-"&amp;BE$3&amp;"-"&amp;BJ$2,'Compr. Q. - Online Banking'!$C:$I,7,FALSE()),VLOOKUP($G142&amp;"-"&amp;BE$3&amp;"-"&amp;BJ$2,'Compr. Q. - Online Banking'!$C:$I,5,FALSE())), BE142)),1,0)</f>
        <v>0</v>
      </c>
      <c r="BK142" s="60">
        <f t="shared" si="160"/>
        <v>0</v>
      </c>
      <c r="BL142" s="60">
        <f t="shared" si="161"/>
        <v>3</v>
      </c>
      <c r="BM142" s="60">
        <f>IF($D142="Tabular",VLOOKUP($G142&amp;"-"&amp;BE$3&amp;"-"&amp;"1",'Compr. Q. - Online Banking'!$C:$K,9,FALSE()),VLOOKUP($G142&amp;"-"&amp;BE$3&amp;"-"&amp;"1",'Compr. Q. - Online Banking'!$C:$K,8,FALSE()))</f>
        <v>2</v>
      </c>
      <c r="BN142" s="60">
        <f t="shared" si="162"/>
        <v>0</v>
      </c>
      <c r="BO142" s="60">
        <f t="shared" si="163"/>
        <v>0</v>
      </c>
      <c r="BP142" s="60">
        <f t="shared" si="164"/>
        <v>0</v>
      </c>
      <c r="BQ142" s="61" t="str">
        <f>VLOOKUP($B142&amp;"-"&amp;$F142,'dataset cleaned'!$A:$BK,$H$2-2+BQ$2*3,FALSE())</f>
        <v>Likely</v>
      </c>
      <c r="BR142" s="60" t="s">
        <v>1142</v>
      </c>
      <c r="BS142" s="60">
        <f>IF(ISNUMBER(SEARCH(IF($D142="Tabular",VLOOKUP($G142&amp;"-"&amp;BQ$3&amp;"-"&amp;BS$2,'Compr. Q. - Online Banking'!$C:$I,7,FALSE()),VLOOKUP($G142&amp;"-"&amp;BQ$3&amp;"-"&amp;BS$2,'Compr. Q. - Online Banking'!$C:$I,5,FALSE())), BQ142)),1,0)</f>
        <v>0</v>
      </c>
      <c r="BT142" s="60">
        <f>IF(ISNUMBER(SEARCH(IF($D142="Tabular",VLOOKUP($G142&amp;"-"&amp;BQ$3&amp;"-"&amp;BT$2,'Compr. Q. - Online Banking'!$C:$I,7,FALSE()),VLOOKUP($G142&amp;"-"&amp;BQ$3&amp;"-"&amp;BT$2,'Compr. Q. - Online Banking'!$C:$I,5,FALSE())), BQ142)),1,0)</f>
        <v>0</v>
      </c>
      <c r="BU142" s="60">
        <f>IF(ISNUMBER(SEARCH(IF($D142="Tabular",VLOOKUP($G142&amp;"-"&amp;BQ$3&amp;"-"&amp;BU$2,'Compr. Q. - Online Banking'!$C:$I,7,FALSE()),VLOOKUP($G142&amp;"-"&amp;BQ$3&amp;"-"&amp;BU$2,'Compr. Q. - Online Banking'!$C:$I,5,FALSE())), BQ142)),1,0)</f>
        <v>0</v>
      </c>
      <c r="BV142" s="60">
        <f>IF(ISNUMBER(SEARCH(IF($D142="Tabular",VLOOKUP($G142&amp;"-"&amp;BQ$3&amp;"-"&amp;BV$2,'Compr. Q. - Online Banking'!$C:$I,7,FALSE()),VLOOKUP($G142&amp;"-"&amp;BQ$3&amp;"-"&amp;BV$2,'Compr. Q. - Online Banking'!$C:$I,5,FALSE())), BQ142)),1,0)</f>
        <v>0</v>
      </c>
      <c r="BW142" s="60">
        <f t="shared" si="165"/>
        <v>0</v>
      </c>
      <c r="BX142" s="60">
        <f t="shared" si="166"/>
        <v>1</v>
      </c>
      <c r="BY142" s="60">
        <f>IF($D142="Tabular",VLOOKUP($G142&amp;"-"&amp;BQ$3&amp;"-"&amp;"1",'Compr. Q. - Online Banking'!$C:$K,9,FALSE()),VLOOKUP($G142&amp;"-"&amp;BQ$3&amp;"-"&amp;"1",'Compr. Q. - Online Banking'!$C:$K,8,FALSE()))</f>
        <v>1</v>
      </c>
      <c r="BZ142" s="60">
        <f t="shared" si="167"/>
        <v>0</v>
      </c>
      <c r="CA142" s="60">
        <f t="shared" si="168"/>
        <v>0</v>
      </c>
      <c r="CB142" s="60">
        <f t="shared" si="169"/>
        <v>0</v>
      </c>
    </row>
    <row r="143" spans="1:80" ht="34" x14ac:dyDescent="0.2">
      <c r="A143" s="60" t="str">
        <f t="shared" si="136"/>
        <v>R_24odwsyQxYceSKT-P2</v>
      </c>
      <c r="B143" s="60" t="s">
        <v>840</v>
      </c>
      <c r="C143" s="60" t="str">
        <f>VLOOKUP($B143,'raw data'!$A:$JI,268,FALSE())</f>
        <v>UML-G2</v>
      </c>
      <c r="D143" s="60" t="str">
        <f t="shared" si="137"/>
        <v>UML</v>
      </c>
      <c r="E143" s="60" t="str">
        <f t="shared" si="138"/>
        <v>G2</v>
      </c>
      <c r="F143" s="60" t="s">
        <v>536</v>
      </c>
      <c r="G143" s="60" t="str">
        <f t="shared" si="139"/>
        <v>G1</v>
      </c>
      <c r="H143" s="62">
        <f>VLOOKUP($B143&amp;"-"&amp;$F143,'dataset cleaned'!$A:$BK,H$2,FALSE())/60</f>
        <v>7.4725166666666665</v>
      </c>
      <c r="I143" s="61" t="str">
        <f>VLOOKUP($B143&amp;"-"&amp;$F143,'dataset cleaned'!$A:$BK,$H$2-2+I$2*3,FALSE())</f>
        <v>Online banking service goes down</v>
      </c>
      <c r="J143" s="60" t="s">
        <v>1129</v>
      </c>
      <c r="K143" s="60">
        <f>IF(ISNUMBER(SEARCH(IF($D143="Tabular",VLOOKUP($G143&amp;"-"&amp;I$3&amp;"-"&amp;K$2,'Compr. Q. - Online Banking'!$C:$I,7,FALSE()),VLOOKUP($G143&amp;"-"&amp;I$3&amp;"-"&amp;K$2,'Compr. Q. - Online Banking'!$C:$I,5,FALSE())), I143)),1,0)</f>
        <v>0</v>
      </c>
      <c r="L143" s="60">
        <f>IF(ISNUMBER(SEARCH(IF($D143="Tabular",VLOOKUP($G143&amp;"-"&amp;I$3&amp;"-"&amp;L$2,'Compr. Q. - Online Banking'!$C:$I,7,FALSE()),VLOOKUP($G143&amp;"-"&amp;I$3&amp;"-"&amp;L$2,'Compr. Q. - Online Banking'!$C:$I,5,FALSE())), I143)),1,0)</f>
        <v>0</v>
      </c>
      <c r="M143" s="60">
        <f>IF(ISNUMBER(SEARCH(IF($D143="Tabular",VLOOKUP($G143&amp;"-"&amp;I$3&amp;"-"&amp;M$2,'Compr. Q. - Online Banking'!$C:$I,7,FALSE()),VLOOKUP($G143&amp;"-"&amp;I$3&amp;"-"&amp;M$2,'Compr. Q. - Online Banking'!$C:$I,5,FALSE())), I143)),1,0)</f>
        <v>0</v>
      </c>
      <c r="N143" s="60">
        <f>IF(ISNUMBER(SEARCH(IF($D143="Tabular",VLOOKUP($G143&amp;"-"&amp;I$3&amp;"-"&amp;N$2,'Compr. Q. - Online Banking'!$C:$I,7,FALSE()),VLOOKUP($G143&amp;"-"&amp;I$3&amp;"-"&amp;N$2,'Compr. Q. - Online Banking'!$C:$I,5,FALSE())), I143)),1,0)</f>
        <v>0</v>
      </c>
      <c r="O143" s="60">
        <f t="shared" si="140"/>
        <v>0</v>
      </c>
      <c r="P143" s="60">
        <f t="shared" si="141"/>
        <v>1</v>
      </c>
      <c r="Q143" s="60">
        <f>IF($D143="Tabular",VLOOKUP($G143&amp;"-"&amp;I$3&amp;"-"&amp;"1",'Compr. Q. - Online Banking'!$C:$K,9,FALSE()),VLOOKUP($G143&amp;"-"&amp;I$3&amp;"-"&amp;"1",'Compr. Q. - Online Banking'!$C:$K,8,FALSE()))</f>
        <v>1</v>
      </c>
      <c r="R143" s="60">
        <f t="shared" si="142"/>
        <v>0</v>
      </c>
      <c r="S143" s="60">
        <f t="shared" si="143"/>
        <v>0</v>
      </c>
      <c r="T143" s="60">
        <f t="shared" si="144"/>
        <v>0</v>
      </c>
      <c r="U143" s="60" t="str">
        <f>VLOOKUP($B143&amp;"-"&amp;$F143,'dataset cleaned'!$A:$BK,$H$2-2+U$2*3,FALSE())</f>
        <v>Availability of service,Confidentiality of customer data,Integrity of account data,System failure</v>
      </c>
      <c r="V143" s="60"/>
      <c r="W143" s="60">
        <f>IF(ISNUMBER(SEARCH(IF($D143="Tabular",VLOOKUP($G143&amp;"-"&amp;U$3&amp;"-"&amp;W$2,'Compr. Q. - Online Banking'!$C:$I,7,FALSE()),VLOOKUP($G143&amp;"-"&amp;U$3&amp;"-"&amp;W$2,'Compr. Q. - Online Banking'!$C:$I,5,FALSE())), U143)),1,0)</f>
        <v>1</v>
      </c>
      <c r="X143" s="60">
        <f>IF(ISNUMBER(SEARCH(IF($D143="Tabular",VLOOKUP($G143&amp;"-"&amp;U$3&amp;"-"&amp;X$2,'Compr. Q. - Online Banking'!$C:$I,7,FALSE()),VLOOKUP($G143&amp;"-"&amp;U$3&amp;"-"&amp;X$2,'Compr. Q. - Online Banking'!$C:$I,5,FALSE())), U143)),1,0)</f>
        <v>1</v>
      </c>
      <c r="Y143" s="60">
        <f>IF(ISNUMBER(SEARCH(IF($D143="Tabular",VLOOKUP($G143&amp;"-"&amp;U$3&amp;"-"&amp;Y$2,'Compr. Q. - Online Banking'!$C:$I,7,FALSE()),VLOOKUP($G143&amp;"-"&amp;U$3&amp;"-"&amp;Y$2,'Compr. Q. - Online Banking'!$C:$I,5,FALSE())), U143)),1,0)</f>
        <v>0</v>
      </c>
      <c r="Z143" s="60">
        <f>IF(ISNUMBER(SEARCH(IF($D143="Tabular",VLOOKUP($G143&amp;"-"&amp;U$3&amp;"-"&amp;Z$2,'Compr. Q. - Online Banking'!$C:$I,7,FALSE()),VLOOKUP($G143&amp;"-"&amp;U$3&amp;"-"&amp;Z$2,'Compr. Q. - Online Banking'!$C:$I,5,FALSE())), U143)),1,0)</f>
        <v>0</v>
      </c>
      <c r="AA143" s="60">
        <f t="shared" si="145"/>
        <v>2</v>
      </c>
      <c r="AB143" s="60">
        <f t="shared" si="146"/>
        <v>4</v>
      </c>
      <c r="AC143" s="60">
        <f>IF($D143="Tabular",VLOOKUP($G143&amp;"-"&amp;U$3&amp;"-"&amp;"1",'Compr. Q. - Online Banking'!$C:$K,9,FALSE()),VLOOKUP($G143&amp;"-"&amp;U$3&amp;"-"&amp;"1",'Compr. Q. - Online Banking'!$C:$K,8,FALSE()))</f>
        <v>2</v>
      </c>
      <c r="AD143" s="60">
        <f t="shared" si="147"/>
        <v>0.5</v>
      </c>
      <c r="AE143" s="60">
        <f t="shared" si="148"/>
        <v>1</v>
      </c>
      <c r="AF143" s="60">
        <f t="shared" si="149"/>
        <v>0.66666666666666663</v>
      </c>
      <c r="AG143" s="61" t="str">
        <f>VLOOKUP($B143&amp;"-"&amp;$F143,'dataset cleaned'!$A:$BK,$H$2-2+AG$2*3,FALSE())</f>
        <v>Conduct regular searches for fake apps,Regularly inform customers about security best practices</v>
      </c>
      <c r="AH143" s="60" t="s">
        <v>1204</v>
      </c>
      <c r="AI143" s="60">
        <f>IF(ISNUMBER(SEARCH(IF($D143="Tabular",VLOOKUP($G143&amp;"-"&amp;AG$3&amp;"-"&amp;AI$2,'Compr. Q. - Online Banking'!$C:$I,7,FALSE()),VLOOKUP($G143&amp;"-"&amp;AG$3&amp;"-"&amp;AI$2,'Compr. Q. - Online Banking'!$C:$I,5,FALSE())), AG143)),1,0)</f>
        <v>1</v>
      </c>
      <c r="AJ143" s="60">
        <f>IF(ISNUMBER(SEARCH(IF($D143="Tabular",VLOOKUP($G143&amp;"-"&amp;AG$3&amp;"-"&amp;AJ$2,'Compr. Q. - Online Banking'!$C:$I,7,FALSE()),VLOOKUP($G143&amp;"-"&amp;AG$3&amp;"-"&amp;AJ$2,'Compr. Q. - Online Banking'!$C:$I,5,FALSE())), AG143)),1,0)</f>
        <v>0</v>
      </c>
      <c r="AK143" s="60">
        <f>IF(ISNUMBER(SEARCH(IF($D143="Tabular",VLOOKUP($G143&amp;"-"&amp;AG$3&amp;"-"&amp;AK$2,'Compr. Q. - Online Banking'!$C:$I,7,FALSE()),VLOOKUP($G143&amp;"-"&amp;AG$3&amp;"-"&amp;AK$2,'Compr. Q. - Online Banking'!$C:$I,5,FALSE())), AG143)),1,0)</f>
        <v>1</v>
      </c>
      <c r="AL143" s="60">
        <f>IF(ISNUMBER(SEARCH(IF($D143="Tabular",VLOOKUP($G143&amp;"-"&amp;AG$3&amp;"-"&amp;AL$2,'Compr. Q. - Online Banking'!$C:$I,7,FALSE()),VLOOKUP($G143&amp;"-"&amp;AG$3&amp;"-"&amp;AL$2,'Compr. Q. - Online Banking'!$C:$I,5,FALSE())), AG143)),1,0)</f>
        <v>0</v>
      </c>
      <c r="AM143" s="60">
        <f t="shared" si="150"/>
        <v>2</v>
      </c>
      <c r="AN143" s="60">
        <f t="shared" si="151"/>
        <v>2</v>
      </c>
      <c r="AO143" s="60">
        <f>IF($D143="Tabular",VLOOKUP($G143&amp;"-"&amp;AG$3&amp;"-"&amp;"1",'Compr. Q. - Online Banking'!$C:$K,9,FALSE()),VLOOKUP($G143&amp;"-"&amp;AG$3&amp;"-"&amp;"1",'Compr. Q. - Online Banking'!$C:$K,8,FALSE()))</f>
        <v>3</v>
      </c>
      <c r="AP143" s="60">
        <f t="shared" si="152"/>
        <v>1</v>
      </c>
      <c r="AQ143" s="60">
        <f t="shared" si="153"/>
        <v>0.66666666666666663</v>
      </c>
      <c r="AR143" s="60">
        <f t="shared" si="154"/>
        <v>0.8</v>
      </c>
      <c r="AS143" s="61" t="str">
        <f>VLOOKUP($B143&amp;"-"&amp;$F143,'dataset cleaned'!$A:$BK,$H$2-2+AS$2*3,FALSE())</f>
        <v>Unauthorized transaction via Poste App</v>
      </c>
      <c r="AT143" s="60" t="s">
        <v>1131</v>
      </c>
      <c r="AU143" s="60">
        <f>IF(ISNUMBER(SEARCH(IF($D143="Tabular",VLOOKUP($G143&amp;"-"&amp;AS$3&amp;"-"&amp;AU$2,'Compr. Q. - Online Banking'!$C:$I,7,FALSE()),VLOOKUP($G143&amp;"-"&amp;AS$3&amp;"-"&amp;AU$2,'Compr. Q. - Online Banking'!$C:$I,5,FALSE())), AS143)),1,0)</f>
        <v>0</v>
      </c>
      <c r="AV143" s="60">
        <f>IF(ISNUMBER(SEARCH(IF($D143="Tabular",VLOOKUP($G143&amp;"-"&amp;AS$3&amp;"-"&amp;AV$2,'Compr. Q. - Online Banking'!$C:$I,7,FALSE()),VLOOKUP($G143&amp;"-"&amp;AS$3&amp;"-"&amp;AV$2,'Compr. Q. - Online Banking'!$C:$I,5,FALSE())), AS143)),1,0)</f>
        <v>0</v>
      </c>
      <c r="AW143" s="60">
        <f>IF(ISNUMBER(SEARCH(IF($D143="Tabular",VLOOKUP($G143&amp;"-"&amp;AS$3&amp;"-"&amp;AW$2,'Compr. Q. - Online Banking'!$C:$I,7,FALSE()),VLOOKUP($G143&amp;"-"&amp;AS$3&amp;"-"&amp;AW$2,'Compr. Q. - Online Banking'!$C:$I,5,FALSE())), AS143)),1,0)</f>
        <v>0</v>
      </c>
      <c r="AX143" s="60">
        <f>IF(ISNUMBER(SEARCH(IF($D143="Tabular",VLOOKUP($G143&amp;"-"&amp;AS$3&amp;"-"&amp;AX$2,'Compr. Q. - Online Banking'!$C:$I,7,FALSE()),VLOOKUP($G143&amp;"-"&amp;AS$3&amp;"-"&amp;AX$2,'Compr. Q. - Online Banking'!$C:$I,5,FALSE())), AS143)),1,0)</f>
        <v>0</v>
      </c>
      <c r="AY143" s="60">
        <f t="shared" si="155"/>
        <v>0</v>
      </c>
      <c r="AZ143" s="60">
        <f t="shared" si="156"/>
        <v>1</v>
      </c>
      <c r="BA143" s="60">
        <f>IF($D143="Tabular",VLOOKUP($G143&amp;"-"&amp;AS$3&amp;"-"&amp;"1",'Compr. Q. - Online Banking'!$C:$K,9,FALSE()),VLOOKUP($G143&amp;"-"&amp;AS$3&amp;"-"&amp;"1",'Compr. Q. - Online Banking'!$C:$K,8,FALSE()))</f>
        <v>1</v>
      </c>
      <c r="BB143" s="60">
        <f t="shared" si="157"/>
        <v>0</v>
      </c>
      <c r="BC143" s="60">
        <f t="shared" si="158"/>
        <v>0</v>
      </c>
      <c r="BD143" s="60">
        <f t="shared" si="159"/>
        <v>0</v>
      </c>
      <c r="BE143" s="61" t="str">
        <f>VLOOKUP($B143&amp;"-"&amp;$F143,'dataset cleaned'!$A:$BK,$H$2-2+BE$2*3,FALSE())</f>
        <v>Customer's browser infected by Trojan</v>
      </c>
      <c r="BF143" s="61" t="s">
        <v>1129</v>
      </c>
      <c r="BG143" s="60">
        <f>IF(ISNUMBER(SEARCH(IF($D143="Tabular",VLOOKUP($G143&amp;"-"&amp;BE$3&amp;"-"&amp;BG$2,'Compr. Q. - Online Banking'!$C:$I,7,FALSE()),VLOOKUP($G143&amp;"-"&amp;BE$3&amp;"-"&amp;BG$2,'Compr. Q. - Online Banking'!$C:$I,5,FALSE())), BE143)),1,0)</f>
        <v>0</v>
      </c>
      <c r="BH143" s="60">
        <f>IF(ISNUMBER(SEARCH(IF($D143="Tabular",VLOOKUP($G143&amp;"-"&amp;BE$3&amp;"-"&amp;BH$2,'Compr. Q. - Online Banking'!$C:$I,7,FALSE()),VLOOKUP($G143&amp;"-"&amp;BE$3&amp;"-"&amp;BH$2,'Compr. Q. - Online Banking'!$C:$I,5,FALSE())), BE143)),1,0)</f>
        <v>0</v>
      </c>
      <c r="BI143" s="60">
        <f>IF(ISNUMBER(SEARCH(IF($D143="Tabular",VLOOKUP($G143&amp;"-"&amp;BE$3&amp;"-"&amp;BI$2,'Compr. Q. - Online Banking'!$C:$I,7,FALSE()),VLOOKUP($G143&amp;"-"&amp;BE$3&amp;"-"&amp;BI$2,'Compr. Q. - Online Banking'!$C:$I,5,FALSE())), BE143)),1,0)</f>
        <v>0</v>
      </c>
      <c r="BJ143" s="60">
        <f>IF(ISNUMBER(SEARCH(IF($D143="Tabular",VLOOKUP($G143&amp;"-"&amp;BE$3&amp;"-"&amp;BJ$2,'Compr. Q. - Online Banking'!$C:$I,7,FALSE()),VLOOKUP($G143&amp;"-"&amp;BE$3&amp;"-"&amp;BJ$2,'Compr. Q. - Online Banking'!$C:$I,5,FALSE())), BE143)),1,0)</f>
        <v>0</v>
      </c>
      <c r="BK143" s="60">
        <f t="shared" si="160"/>
        <v>0</v>
      </c>
      <c r="BL143" s="60">
        <f t="shared" si="161"/>
        <v>1</v>
      </c>
      <c r="BM143" s="60">
        <f>IF($D143="Tabular",VLOOKUP($G143&amp;"-"&amp;BE$3&amp;"-"&amp;"1",'Compr. Q. - Online Banking'!$C:$K,9,FALSE()),VLOOKUP($G143&amp;"-"&amp;BE$3&amp;"-"&amp;"1",'Compr. Q. - Online Banking'!$C:$K,8,FALSE()))</f>
        <v>2</v>
      </c>
      <c r="BN143" s="60">
        <f t="shared" si="162"/>
        <v>0</v>
      </c>
      <c r="BO143" s="60">
        <f t="shared" si="163"/>
        <v>0</v>
      </c>
      <c r="BP143" s="60">
        <f t="shared" si="164"/>
        <v>0</v>
      </c>
      <c r="BQ143" s="61" t="str">
        <f>VLOOKUP($B143&amp;"-"&amp;$F143,'dataset cleaned'!$A:$BK,$H$2-2+BQ$2*3,FALSE())</f>
        <v>Unauthorized access to customer account via web application</v>
      </c>
      <c r="BR143" s="60" t="s">
        <v>1131</v>
      </c>
      <c r="BS143" s="60">
        <f>IF(ISNUMBER(SEARCH(IF($D143="Tabular",VLOOKUP($G143&amp;"-"&amp;BQ$3&amp;"-"&amp;BS$2,'Compr. Q. - Online Banking'!$C:$I,7,FALSE()),VLOOKUP($G143&amp;"-"&amp;BQ$3&amp;"-"&amp;BS$2,'Compr. Q. - Online Banking'!$C:$I,5,FALSE())), BQ143)),1,0)</f>
        <v>0</v>
      </c>
      <c r="BT143" s="60">
        <f>IF(ISNUMBER(SEARCH(IF($D143="Tabular",VLOOKUP($G143&amp;"-"&amp;BQ$3&amp;"-"&amp;BT$2,'Compr. Q. - Online Banking'!$C:$I,7,FALSE()),VLOOKUP($G143&amp;"-"&amp;BQ$3&amp;"-"&amp;BT$2,'Compr. Q. - Online Banking'!$C:$I,5,FALSE())), BQ143)),1,0)</f>
        <v>0</v>
      </c>
      <c r="BU143" s="60">
        <f>IF(ISNUMBER(SEARCH(IF($D143="Tabular",VLOOKUP($G143&amp;"-"&amp;BQ$3&amp;"-"&amp;BU$2,'Compr. Q. - Online Banking'!$C:$I,7,FALSE()),VLOOKUP($G143&amp;"-"&amp;BQ$3&amp;"-"&amp;BU$2,'Compr. Q. - Online Banking'!$C:$I,5,FALSE())), BQ143)),1,0)</f>
        <v>0</v>
      </c>
      <c r="BV143" s="60">
        <f>IF(ISNUMBER(SEARCH(IF($D143="Tabular",VLOOKUP($G143&amp;"-"&amp;BQ$3&amp;"-"&amp;BV$2,'Compr. Q. - Online Banking'!$C:$I,7,FALSE()),VLOOKUP($G143&amp;"-"&amp;BQ$3&amp;"-"&amp;BV$2,'Compr. Q. - Online Banking'!$C:$I,5,FALSE())), BQ143)),1,0)</f>
        <v>0</v>
      </c>
      <c r="BW143" s="60">
        <f t="shared" si="165"/>
        <v>0</v>
      </c>
      <c r="BX143" s="60">
        <f t="shared" si="166"/>
        <v>1</v>
      </c>
      <c r="BY143" s="60">
        <f>IF($D143="Tabular",VLOOKUP($G143&amp;"-"&amp;BQ$3&amp;"-"&amp;"1",'Compr. Q. - Online Banking'!$C:$K,9,FALSE()),VLOOKUP($G143&amp;"-"&amp;BQ$3&amp;"-"&amp;"1",'Compr. Q. - Online Banking'!$C:$K,8,FALSE()))</f>
        <v>1</v>
      </c>
      <c r="BZ143" s="60">
        <f t="shared" si="167"/>
        <v>0</v>
      </c>
      <c r="CA143" s="60">
        <f t="shared" si="168"/>
        <v>0</v>
      </c>
      <c r="CB143" s="60">
        <f t="shared" si="169"/>
        <v>0</v>
      </c>
    </row>
    <row r="144" spans="1:80" ht="85" x14ac:dyDescent="0.2">
      <c r="A144" s="60" t="str">
        <f t="shared" si="136"/>
        <v>R_3q8xQtKI6p2Jm3p-P2</v>
      </c>
      <c r="B144" s="60" t="s">
        <v>1049</v>
      </c>
      <c r="C144" s="60" t="str">
        <f>VLOOKUP($B144,'raw data'!$A:$JI,268,FALSE())</f>
        <v>UML-G1</v>
      </c>
      <c r="D144" s="60" t="str">
        <f t="shared" si="137"/>
        <v>UML</v>
      </c>
      <c r="E144" s="60" t="str">
        <f t="shared" si="138"/>
        <v>G1</v>
      </c>
      <c r="F144" s="60" t="s">
        <v>536</v>
      </c>
      <c r="G144" s="60" t="str">
        <f t="shared" si="139"/>
        <v>G2</v>
      </c>
      <c r="H144" s="62">
        <f>VLOOKUP($B144&amp;"-"&amp;$F144,'dataset cleaned'!$A:$BK,H$2,FALSE())/60</f>
        <v>7.6847000000000003</v>
      </c>
      <c r="I144" s="61" t="str">
        <f>VLOOKUP($B144&amp;"-"&amp;$F144,'dataset cleaned'!$A:$BK,$H$2-2+I$2*3,FALSE())</f>
        <v>Insufficient detection of spyware,Keylogger installed on computer,Lack of mechanisms for authentication of app,Weak malware protection</v>
      </c>
      <c r="J144" s="60" t="s">
        <v>1135</v>
      </c>
      <c r="K144" s="60">
        <f>IF(ISNUMBER(SEARCH(IF($D144="Tabular",VLOOKUP($G144&amp;"-"&amp;I$3&amp;"-"&amp;K$2,'Compr. Q. - Online Banking'!$C:$I,7,FALSE()),VLOOKUP($G144&amp;"-"&amp;I$3&amp;"-"&amp;K$2,'Compr. Q. - Online Banking'!$C:$I,5,FALSE())), I144)),1,0)</f>
        <v>1</v>
      </c>
      <c r="L144" s="60">
        <f>IF(ISNUMBER(SEARCH(IF($D144="Tabular",VLOOKUP($G144&amp;"-"&amp;I$3&amp;"-"&amp;L$2,'Compr. Q. - Online Banking'!$C:$I,7,FALSE()),VLOOKUP($G144&amp;"-"&amp;I$3&amp;"-"&amp;L$2,'Compr. Q. - Online Banking'!$C:$I,5,FALSE())), I144)),1,0)</f>
        <v>1</v>
      </c>
      <c r="M144" s="60">
        <f>IF(ISNUMBER(SEARCH(IF($D144="Tabular",VLOOKUP($G144&amp;"-"&amp;I$3&amp;"-"&amp;M$2,'Compr. Q. - Online Banking'!$C:$I,7,FALSE()),VLOOKUP($G144&amp;"-"&amp;I$3&amp;"-"&amp;M$2,'Compr. Q. - Online Banking'!$C:$I,5,FALSE())), I144)),1,0)</f>
        <v>0</v>
      </c>
      <c r="N144" s="60">
        <f>IF(ISNUMBER(SEARCH(IF($D144="Tabular",VLOOKUP($G144&amp;"-"&amp;I$3&amp;"-"&amp;N$2,'Compr. Q. - Online Banking'!$C:$I,7,FALSE()),VLOOKUP($G144&amp;"-"&amp;I$3&amp;"-"&amp;N$2,'Compr. Q. - Online Banking'!$C:$I,5,FALSE())), I144)),1,0)</f>
        <v>0</v>
      </c>
      <c r="O144" s="60">
        <f t="shared" si="140"/>
        <v>2</v>
      </c>
      <c r="P144" s="60">
        <f t="shared" si="141"/>
        <v>4</v>
      </c>
      <c r="Q144" s="60">
        <f>IF($D144="Tabular",VLOOKUP($G144&amp;"-"&amp;I$3&amp;"-"&amp;"1",'Compr. Q. - Online Banking'!$C:$K,9,FALSE()),VLOOKUP($G144&amp;"-"&amp;I$3&amp;"-"&amp;"1",'Compr. Q. - Online Banking'!$C:$K,8,FALSE()))</f>
        <v>2</v>
      </c>
      <c r="R144" s="60">
        <f t="shared" si="142"/>
        <v>0.5</v>
      </c>
      <c r="S144" s="60">
        <f t="shared" si="143"/>
        <v>1</v>
      </c>
      <c r="T144" s="60">
        <f t="shared" si="144"/>
        <v>0.66666666666666663</v>
      </c>
      <c r="U144" s="61" t="str">
        <f>VLOOKUP($B144&amp;"-"&amp;$F144,'dataset cleaned'!$A:$BK,$H$2-2+U$2*3,FALSE())</f>
        <v>Confidentiality of customer data,Integrity of account data,User authenticity</v>
      </c>
      <c r="V144" s="60" t="s">
        <v>1133</v>
      </c>
      <c r="W144" s="60">
        <f>IF(ISNUMBER(SEARCH(IF($D144="Tabular",VLOOKUP($G144&amp;"-"&amp;U$3&amp;"-"&amp;W$2,'Compr. Q. - Online Banking'!$C:$I,7,FALSE()),VLOOKUP($G144&amp;"-"&amp;U$3&amp;"-"&amp;W$2,'Compr. Q. - Online Banking'!$C:$I,5,FALSE())), U144)),1,0)</f>
        <v>0</v>
      </c>
      <c r="X144" s="60">
        <f>IF(ISNUMBER(SEARCH(IF($D144="Tabular",VLOOKUP($G144&amp;"-"&amp;U$3&amp;"-"&amp;X$2,'Compr. Q. - Online Banking'!$C:$I,7,FALSE()),VLOOKUP($G144&amp;"-"&amp;U$3&amp;"-"&amp;X$2,'Compr. Q. - Online Banking'!$C:$I,5,FALSE())), U144)),1,0)</f>
        <v>0</v>
      </c>
      <c r="Y144" s="60">
        <f>IF(ISNUMBER(SEARCH(IF($D144="Tabular",VLOOKUP($G144&amp;"-"&amp;U$3&amp;"-"&amp;Y$2,'Compr. Q. - Online Banking'!$C:$I,7,FALSE()),VLOOKUP($G144&amp;"-"&amp;U$3&amp;"-"&amp;Y$2,'Compr. Q. - Online Banking'!$C:$I,5,FALSE())), U144)),1,0)</f>
        <v>0</v>
      </c>
      <c r="Z144" s="60">
        <f>IF(ISNUMBER(SEARCH(IF($D144="Tabular",VLOOKUP($G144&amp;"-"&amp;U$3&amp;"-"&amp;Z$2,'Compr. Q. - Online Banking'!$C:$I,7,FALSE()),VLOOKUP($G144&amp;"-"&amp;U$3&amp;"-"&amp;Z$2,'Compr. Q. - Online Banking'!$C:$I,5,FALSE())), U144)),1,0)</f>
        <v>0</v>
      </c>
      <c r="AA144" s="60">
        <f t="shared" si="145"/>
        <v>0</v>
      </c>
      <c r="AB144" s="60">
        <f t="shared" si="146"/>
        <v>3</v>
      </c>
      <c r="AC144" s="60">
        <f>IF($D144="Tabular",VLOOKUP($G144&amp;"-"&amp;U$3&amp;"-"&amp;"1",'Compr. Q. - Online Banking'!$C:$K,9,FALSE()),VLOOKUP($G144&amp;"-"&amp;U$3&amp;"-"&amp;"1",'Compr. Q. - Online Banking'!$C:$K,8,FALSE()))</f>
        <v>3</v>
      </c>
      <c r="AD144" s="60">
        <f t="shared" si="147"/>
        <v>0</v>
      </c>
      <c r="AE144" s="60">
        <f t="shared" si="148"/>
        <v>0</v>
      </c>
      <c r="AF144" s="60">
        <f t="shared" si="149"/>
        <v>0</v>
      </c>
      <c r="AG144" s="61" t="str">
        <f>VLOOKUP($B144&amp;"-"&amp;$F144,'dataset cleaned'!$A:$BK,$H$2-2+AG$2*3,FALSE())</f>
        <v>Sniffing of customer credentials,Spear-phishing attack on customers,Unauthorized access to customer account via fake app,Unauthorized access to customer account via web application,Unauthorized transaction via Poste App,Unauthorized transaction via web application</v>
      </c>
      <c r="AH144" s="60" t="s">
        <v>1137</v>
      </c>
      <c r="AI144" s="60">
        <f>IF(ISNUMBER(SEARCH(IF($D144="Tabular",VLOOKUP($G144&amp;"-"&amp;AG$3&amp;"-"&amp;AI$2,'Compr. Q. - Online Banking'!$C:$I,7,FALSE()),VLOOKUP($G144&amp;"-"&amp;AG$3&amp;"-"&amp;AI$2,'Compr. Q. - Online Banking'!$C:$I,5,FALSE())), AG144)),1,0)</f>
        <v>0</v>
      </c>
      <c r="AJ144" s="60">
        <f>IF(ISNUMBER(SEARCH(IF($D144="Tabular",VLOOKUP($G144&amp;"-"&amp;AG$3&amp;"-"&amp;AJ$2,'Compr. Q. - Online Banking'!$C:$I,7,FALSE()),VLOOKUP($G144&amp;"-"&amp;AG$3&amp;"-"&amp;AJ$2,'Compr. Q. - Online Banking'!$C:$I,5,FALSE())), AG144)),1,0)</f>
        <v>1</v>
      </c>
      <c r="AK144" s="60">
        <f>IF(ISNUMBER(SEARCH(IF($D144="Tabular",VLOOKUP($G144&amp;"-"&amp;AG$3&amp;"-"&amp;AK$2,'Compr. Q. - Online Banking'!$C:$I,7,FALSE()),VLOOKUP($G144&amp;"-"&amp;AG$3&amp;"-"&amp;AK$2,'Compr. Q. - Online Banking'!$C:$I,5,FALSE())), AG144)),1,0)</f>
        <v>0</v>
      </c>
      <c r="AL144" s="60">
        <f>IF(ISNUMBER(SEARCH(IF($D144="Tabular",VLOOKUP($G144&amp;"-"&amp;AG$3&amp;"-"&amp;AL$2,'Compr. Q. - Online Banking'!$C:$I,7,FALSE()),VLOOKUP($G144&amp;"-"&amp;AG$3&amp;"-"&amp;AL$2,'Compr. Q. - Online Banking'!$C:$I,5,FALSE())), AG144)),1,0)</f>
        <v>1</v>
      </c>
      <c r="AM144" s="60">
        <f t="shared" si="150"/>
        <v>2</v>
      </c>
      <c r="AN144" s="60">
        <f t="shared" si="151"/>
        <v>6</v>
      </c>
      <c r="AO144" s="60">
        <f>IF($D144="Tabular",VLOOKUP($G144&amp;"-"&amp;AG$3&amp;"-"&amp;"1",'Compr. Q. - Online Banking'!$C:$K,9,FALSE()),VLOOKUP($G144&amp;"-"&amp;AG$3&amp;"-"&amp;"1",'Compr. Q. - Online Banking'!$C:$K,8,FALSE()))</f>
        <v>4</v>
      </c>
      <c r="AP144" s="60">
        <f t="shared" si="152"/>
        <v>0.33333333333333331</v>
      </c>
      <c r="AQ144" s="60">
        <f t="shared" si="153"/>
        <v>0.5</v>
      </c>
      <c r="AR144" s="60">
        <f t="shared" si="154"/>
        <v>0.4</v>
      </c>
      <c r="AS144" s="61" t="str">
        <f>VLOOKUP($B144&amp;"-"&amp;$F144,'dataset cleaned'!$A:$BK,$H$2-2+AS$2*3,FALSE())</f>
        <v>Cyber criminal,Hacker</v>
      </c>
      <c r="AT144" s="60"/>
      <c r="AU144" s="60">
        <f>IF(ISNUMBER(SEARCH(IF($D144="Tabular",VLOOKUP($G144&amp;"-"&amp;AS$3&amp;"-"&amp;AU$2,'Compr. Q. - Online Banking'!$C:$I,7,FALSE()),VLOOKUP($G144&amp;"-"&amp;AS$3&amp;"-"&amp;AU$2,'Compr. Q. - Online Banking'!$C:$I,5,FALSE())), AS144)),1,0)</f>
        <v>1</v>
      </c>
      <c r="AV144" s="60">
        <f>IF(ISNUMBER(SEARCH(IF($D144="Tabular",VLOOKUP($G144&amp;"-"&amp;AS$3&amp;"-"&amp;AV$2,'Compr. Q. - Online Banking'!$C:$I,7,FALSE()),VLOOKUP($G144&amp;"-"&amp;AS$3&amp;"-"&amp;AV$2,'Compr. Q. - Online Banking'!$C:$I,5,FALSE())), AS144)),1,0)</f>
        <v>1</v>
      </c>
      <c r="AW144" s="60">
        <f>IF(ISNUMBER(SEARCH(IF($D144="Tabular",VLOOKUP($G144&amp;"-"&amp;AS$3&amp;"-"&amp;AW$2,'Compr. Q. - Online Banking'!$C:$I,7,FALSE()),VLOOKUP($G144&amp;"-"&amp;AS$3&amp;"-"&amp;AW$2,'Compr. Q. - Online Banking'!$C:$I,5,FALSE())), AS144)),1,0)</f>
        <v>0</v>
      </c>
      <c r="AX144" s="60">
        <f>IF(ISNUMBER(SEARCH(IF($D144="Tabular",VLOOKUP($G144&amp;"-"&amp;AS$3&amp;"-"&amp;AX$2,'Compr. Q. - Online Banking'!$C:$I,7,FALSE()),VLOOKUP($G144&amp;"-"&amp;AS$3&amp;"-"&amp;AX$2,'Compr. Q. - Online Banking'!$C:$I,5,FALSE())), AS144)),1,0)</f>
        <v>0</v>
      </c>
      <c r="AY144" s="60">
        <f t="shared" si="155"/>
        <v>2</v>
      </c>
      <c r="AZ144" s="60">
        <f t="shared" si="156"/>
        <v>2</v>
      </c>
      <c r="BA144" s="60">
        <f>IF($D144="Tabular",VLOOKUP($G144&amp;"-"&amp;AS$3&amp;"-"&amp;"1",'Compr. Q. - Online Banking'!$C:$K,9,FALSE()),VLOOKUP($G144&amp;"-"&amp;AS$3&amp;"-"&amp;"1",'Compr. Q. - Online Banking'!$C:$K,8,FALSE()))</f>
        <v>2</v>
      </c>
      <c r="BB144" s="60">
        <f t="shared" si="157"/>
        <v>1</v>
      </c>
      <c r="BC144" s="60">
        <f t="shared" si="158"/>
        <v>1</v>
      </c>
      <c r="BD144" s="60">
        <f t="shared" si="159"/>
        <v>1</v>
      </c>
      <c r="BE144" s="60" t="str">
        <f>VLOOKUP($B144&amp;"-"&amp;$F144,'dataset cleaned'!$A:$BK,$H$2-2+BE$2*3,FALSE())</f>
        <v>Online banking service goes down</v>
      </c>
      <c r="BF144" s="60"/>
      <c r="BG144" s="60">
        <f>IF(ISNUMBER(SEARCH(IF($D144="Tabular",VLOOKUP($G144&amp;"-"&amp;BE$3&amp;"-"&amp;BG$2,'Compr. Q. - Online Banking'!$C:$I,7,FALSE()),VLOOKUP($G144&amp;"-"&amp;BE$3&amp;"-"&amp;BG$2,'Compr. Q. - Online Banking'!$C:$I,5,FALSE())), BE144)),1,0)</f>
        <v>0</v>
      </c>
      <c r="BH144" s="60">
        <f>IF(ISNUMBER(SEARCH(IF($D144="Tabular",VLOOKUP($G144&amp;"-"&amp;BE$3&amp;"-"&amp;BH$2,'Compr. Q. - Online Banking'!$C:$I,7,FALSE()),VLOOKUP($G144&amp;"-"&amp;BE$3&amp;"-"&amp;BH$2,'Compr. Q. - Online Banking'!$C:$I,5,FALSE())), BE144)),1,0)</f>
        <v>0</v>
      </c>
      <c r="BI144" s="60">
        <f>IF(ISNUMBER(SEARCH(IF($D144="Tabular",VLOOKUP($G144&amp;"-"&amp;BE$3&amp;"-"&amp;BI$2,'Compr. Q. - Online Banking'!$C:$I,7,FALSE()),VLOOKUP($G144&amp;"-"&amp;BE$3&amp;"-"&amp;BI$2,'Compr. Q. - Online Banking'!$C:$I,5,FALSE())), BE144)),1,0)</f>
        <v>0</v>
      </c>
      <c r="BJ144" s="60">
        <f>IF(ISNUMBER(SEARCH(IF($D144="Tabular",VLOOKUP($G144&amp;"-"&amp;BE$3&amp;"-"&amp;BJ$2,'Compr. Q. - Online Banking'!$C:$I,7,FALSE()),VLOOKUP($G144&amp;"-"&amp;BE$3&amp;"-"&amp;BJ$2,'Compr. Q. - Online Banking'!$C:$I,5,FALSE())), BE144)),1,0)</f>
        <v>0</v>
      </c>
      <c r="BK144" s="60">
        <f t="shared" si="160"/>
        <v>0</v>
      </c>
      <c r="BL144" s="60">
        <f t="shared" si="161"/>
        <v>1</v>
      </c>
      <c r="BM144" s="60">
        <f>IF($D144="Tabular",VLOOKUP($G144&amp;"-"&amp;BE$3&amp;"-"&amp;"1",'Compr. Q. - Online Banking'!$C:$K,9,FALSE()),VLOOKUP($G144&amp;"-"&amp;BE$3&amp;"-"&amp;"1",'Compr. Q. - Online Banking'!$C:$K,8,FALSE()))</f>
        <v>1</v>
      </c>
      <c r="BN144" s="60">
        <f t="shared" si="162"/>
        <v>0</v>
      </c>
      <c r="BO144" s="60">
        <f t="shared" si="163"/>
        <v>0</v>
      </c>
      <c r="BP144" s="60">
        <f t="shared" si="164"/>
        <v>0</v>
      </c>
      <c r="BQ144" s="61" t="str">
        <f>VLOOKUP($B144&amp;"-"&amp;$F144,'dataset cleaned'!$A:$BK,$H$2-2+BQ$2*3,FALSE())</f>
        <v>Insufficient detection of spyware,Insufficient resilience,Lack of mechanisms for authentication of app,Weak malware protection</v>
      </c>
      <c r="BR144" s="60" t="s">
        <v>1147</v>
      </c>
      <c r="BS144" s="60">
        <f>IF(ISNUMBER(SEARCH(IF($D144="Tabular",VLOOKUP($G144&amp;"-"&amp;BQ$3&amp;"-"&amp;BS$2,'Compr. Q. - Online Banking'!$C:$I,7,FALSE()),VLOOKUP($G144&amp;"-"&amp;BQ$3&amp;"-"&amp;BS$2,'Compr. Q. - Online Banking'!$C:$I,5,FALSE())), BQ144)),1,0)</f>
        <v>0</v>
      </c>
      <c r="BT144" s="60">
        <f>IF(ISNUMBER(SEARCH(IF($D144="Tabular",VLOOKUP($G144&amp;"-"&amp;BQ$3&amp;"-"&amp;BT$2,'Compr. Q. - Online Banking'!$C:$I,7,FALSE()),VLOOKUP($G144&amp;"-"&amp;BQ$3&amp;"-"&amp;BT$2,'Compr. Q. - Online Banking'!$C:$I,5,FALSE())), BQ144)),1,0)</f>
        <v>1</v>
      </c>
      <c r="BU144" s="60">
        <f>IF(ISNUMBER(SEARCH(IF($D144="Tabular",VLOOKUP($G144&amp;"-"&amp;BQ$3&amp;"-"&amp;BU$2,'Compr. Q. - Online Banking'!$C:$I,7,FALSE()),VLOOKUP($G144&amp;"-"&amp;BQ$3&amp;"-"&amp;BU$2,'Compr. Q. - Online Banking'!$C:$I,5,FALSE())), BQ144)),1,0)</f>
        <v>0</v>
      </c>
      <c r="BV144" s="60">
        <f>IF(ISNUMBER(SEARCH(IF($D144="Tabular",VLOOKUP($G144&amp;"-"&amp;BQ$3&amp;"-"&amp;BV$2,'Compr. Q. - Online Banking'!$C:$I,7,FALSE()),VLOOKUP($G144&amp;"-"&amp;BQ$3&amp;"-"&amp;BV$2,'Compr. Q. - Online Banking'!$C:$I,5,FALSE())), BQ144)),1,0)</f>
        <v>1</v>
      </c>
      <c r="BW144" s="60">
        <f t="shared" si="165"/>
        <v>2</v>
      </c>
      <c r="BX144" s="60">
        <f t="shared" si="166"/>
        <v>4</v>
      </c>
      <c r="BY144" s="60">
        <f>IF($D144="Tabular",VLOOKUP($G144&amp;"-"&amp;BQ$3&amp;"-"&amp;"1",'Compr. Q. - Online Banking'!$C:$K,9,FALSE()),VLOOKUP($G144&amp;"-"&amp;BQ$3&amp;"-"&amp;"1",'Compr. Q. - Online Banking'!$C:$K,8,FALSE()))</f>
        <v>4</v>
      </c>
      <c r="BZ144" s="60">
        <f t="shared" si="167"/>
        <v>0.5</v>
      </c>
      <c r="CA144" s="60">
        <f t="shared" si="168"/>
        <v>0.5</v>
      </c>
      <c r="CB144" s="60">
        <f t="shared" si="169"/>
        <v>0.5</v>
      </c>
    </row>
    <row r="145" spans="1:80" ht="51" x14ac:dyDescent="0.2">
      <c r="A145" s="60" t="str">
        <f t="shared" si="136"/>
        <v>R_6ybBmJKLFq4NpE5-P2</v>
      </c>
      <c r="B145" s="60" t="s">
        <v>1002</v>
      </c>
      <c r="C145" s="60" t="str">
        <f>VLOOKUP($B145,'raw data'!$A:$JI,268,FALSE())</f>
        <v>Tabular-G2</v>
      </c>
      <c r="D145" s="60" t="str">
        <f t="shared" si="137"/>
        <v>Tabular</v>
      </c>
      <c r="E145" s="60" t="str">
        <f t="shared" si="138"/>
        <v>G2</v>
      </c>
      <c r="F145" s="60" t="s">
        <v>536</v>
      </c>
      <c r="G145" s="60" t="str">
        <f t="shared" si="139"/>
        <v>G1</v>
      </c>
      <c r="H145" s="62">
        <f>VLOOKUP($B145&amp;"-"&amp;$F145,'dataset cleaned'!$A:$BK,H$2,FALSE())/60</f>
        <v>4.3687500000000004</v>
      </c>
      <c r="I145" s="61" t="str">
        <f>VLOOKUP($B145&amp;"-"&amp;$F145,'dataset cleaned'!$A:$BK,$H$2-2+I$2*3,FALSE())</f>
        <v>Minor</v>
      </c>
      <c r="J145" s="60"/>
      <c r="K145" s="60">
        <f>IF(ISNUMBER(SEARCH(IF($D145="Tabular",VLOOKUP($G145&amp;"-"&amp;I$3&amp;"-"&amp;K$2,'Compr. Q. - Online Banking'!$C:$I,7,FALSE()),VLOOKUP($G145&amp;"-"&amp;I$3&amp;"-"&amp;K$2,'Compr. Q. - Online Banking'!$C:$I,5,FALSE())), I145)),1,0)</f>
        <v>1</v>
      </c>
      <c r="L145" s="60">
        <f>IF(ISNUMBER(SEARCH(IF($D145="Tabular",VLOOKUP($G145&amp;"-"&amp;I$3&amp;"-"&amp;L$2,'Compr. Q. - Online Banking'!$C:$I,7,FALSE()),VLOOKUP($G145&amp;"-"&amp;I$3&amp;"-"&amp;L$2,'Compr. Q. - Online Banking'!$C:$I,5,FALSE())), I145)),1,0)</f>
        <v>0</v>
      </c>
      <c r="M145" s="60">
        <f>IF(ISNUMBER(SEARCH(IF($D145="Tabular",VLOOKUP($G145&amp;"-"&amp;I$3&amp;"-"&amp;M$2,'Compr. Q. - Online Banking'!$C:$I,7,FALSE()),VLOOKUP($G145&amp;"-"&amp;I$3&amp;"-"&amp;M$2,'Compr. Q. - Online Banking'!$C:$I,5,FALSE())), I145)),1,0)</f>
        <v>0</v>
      </c>
      <c r="N145" s="60">
        <f>IF(ISNUMBER(SEARCH(IF($D145="Tabular",VLOOKUP($G145&amp;"-"&amp;I$3&amp;"-"&amp;N$2,'Compr. Q. - Online Banking'!$C:$I,7,FALSE()),VLOOKUP($G145&amp;"-"&amp;I$3&amp;"-"&amp;N$2,'Compr. Q. - Online Banking'!$C:$I,5,FALSE())), I145)),1,0)</f>
        <v>0</v>
      </c>
      <c r="O145" s="60">
        <f t="shared" si="140"/>
        <v>1</v>
      </c>
      <c r="P145" s="60">
        <f t="shared" si="141"/>
        <v>1</v>
      </c>
      <c r="Q145" s="60">
        <f>IF($D145="Tabular",VLOOKUP($G145&amp;"-"&amp;I$3&amp;"-"&amp;"1",'Compr. Q. - Online Banking'!$C:$K,9,FALSE()),VLOOKUP($G145&amp;"-"&amp;I$3&amp;"-"&amp;"1",'Compr. Q. - Online Banking'!$C:$K,8,FALSE()))</f>
        <v>1</v>
      </c>
      <c r="R145" s="60">
        <f t="shared" si="142"/>
        <v>1</v>
      </c>
      <c r="S145" s="60">
        <f t="shared" si="143"/>
        <v>1</v>
      </c>
      <c r="T145" s="60">
        <f t="shared" si="144"/>
        <v>1</v>
      </c>
      <c r="U145" s="61" t="str">
        <f>VLOOKUP($B145&amp;"-"&amp;$F145,'dataset cleaned'!$A:$BK,$H$2-2+U$2*3,FALSE())</f>
        <v>Customer's browser infected by Trojan and this leads to alteration of transaction data,Denial-of-service attack,Smartphone infected by malware and this leads to alteration of transaction data,Web-application goes down</v>
      </c>
      <c r="V145" s="60" t="s">
        <v>1139</v>
      </c>
      <c r="W145" s="60">
        <f>IF(ISNUMBER(SEARCH(IF($D145="Tabular",VLOOKUP($G145&amp;"-"&amp;U$3&amp;"-"&amp;W$2,'Compr. Q. - Online Banking'!$C:$I,7,FALSE()),VLOOKUP($G145&amp;"-"&amp;U$3&amp;"-"&amp;W$2,'Compr. Q. - Online Banking'!$C:$I,5,FALSE())), U145)),1,0)</f>
        <v>0</v>
      </c>
      <c r="X145" s="60">
        <f>IF(ISNUMBER(SEARCH(IF($D145="Tabular",VLOOKUP($G145&amp;"-"&amp;U$3&amp;"-"&amp;X$2,'Compr. Q. - Online Banking'!$C:$I,7,FALSE()),VLOOKUP($G145&amp;"-"&amp;U$3&amp;"-"&amp;X$2,'Compr. Q. - Online Banking'!$C:$I,5,FALSE())), U145)),1,0)</f>
        <v>0</v>
      </c>
      <c r="Y145" s="60">
        <f>IF(ISNUMBER(SEARCH(IF($D145="Tabular",VLOOKUP($G145&amp;"-"&amp;U$3&amp;"-"&amp;Y$2,'Compr. Q. - Online Banking'!$C:$I,7,FALSE()),VLOOKUP($G145&amp;"-"&amp;U$3&amp;"-"&amp;Y$2,'Compr. Q. - Online Banking'!$C:$I,5,FALSE())), U145)),1,0)</f>
        <v>0</v>
      </c>
      <c r="Z145" s="60">
        <f>IF(ISNUMBER(SEARCH(IF($D145="Tabular",VLOOKUP($G145&amp;"-"&amp;U$3&amp;"-"&amp;Z$2,'Compr. Q. - Online Banking'!$C:$I,7,FALSE()),VLOOKUP($G145&amp;"-"&amp;U$3&amp;"-"&amp;Z$2,'Compr. Q. - Online Banking'!$C:$I,5,FALSE())), U145)),1,0)</f>
        <v>0</v>
      </c>
      <c r="AA145" s="60">
        <f t="shared" si="145"/>
        <v>0</v>
      </c>
      <c r="AB145" s="60">
        <f t="shared" si="146"/>
        <v>4</v>
      </c>
      <c r="AC145" s="60">
        <f>IF($D145="Tabular",VLOOKUP($G145&amp;"-"&amp;U$3&amp;"-"&amp;"1",'Compr. Q. - Online Banking'!$C:$K,9,FALSE()),VLOOKUP($G145&amp;"-"&amp;U$3&amp;"-"&amp;"1",'Compr. Q. - Online Banking'!$C:$K,8,FALSE()))</f>
        <v>2</v>
      </c>
      <c r="AD145" s="60">
        <f t="shared" si="147"/>
        <v>0</v>
      </c>
      <c r="AE145" s="60">
        <f t="shared" si="148"/>
        <v>0</v>
      </c>
      <c r="AF145" s="60">
        <f t="shared" si="149"/>
        <v>0</v>
      </c>
      <c r="AG145" s="61" t="str">
        <f>VLOOKUP($B145&amp;"-"&amp;$F145,'dataset cleaned'!$A:$BK,$H$2-2+AG$2*3,FALSE())</f>
        <v>Regularly inform customers about security best practices,Strengthen authentication of transaction in web application</v>
      </c>
      <c r="AH145" s="60" t="s">
        <v>1204</v>
      </c>
      <c r="AI145" s="60">
        <f>IF(ISNUMBER(SEARCH(IF($D145="Tabular",VLOOKUP($G145&amp;"-"&amp;AG$3&amp;"-"&amp;AI$2,'Compr. Q. - Online Banking'!$C:$I,7,FALSE()),VLOOKUP($G145&amp;"-"&amp;AG$3&amp;"-"&amp;AI$2,'Compr. Q. - Online Banking'!$C:$I,5,FALSE())), AG145)),1,0)</f>
        <v>1</v>
      </c>
      <c r="AJ145" s="60">
        <f>IF(ISNUMBER(SEARCH(IF($D145="Tabular",VLOOKUP($G145&amp;"-"&amp;AG$3&amp;"-"&amp;AJ$2,'Compr. Q. - Online Banking'!$C:$I,7,FALSE()),VLOOKUP($G145&amp;"-"&amp;AG$3&amp;"-"&amp;AJ$2,'Compr. Q. - Online Banking'!$C:$I,5,FALSE())), AG145)),1,0)</f>
        <v>1</v>
      </c>
      <c r="AK145" s="60">
        <f>IF(ISNUMBER(SEARCH(IF($D145="Tabular",VLOOKUP($G145&amp;"-"&amp;AG$3&amp;"-"&amp;AK$2,'Compr. Q. - Online Banking'!$C:$I,7,FALSE()),VLOOKUP($G145&amp;"-"&amp;AG$3&amp;"-"&amp;AK$2,'Compr. Q. - Online Banking'!$C:$I,5,FALSE())), AG145)),1,0)</f>
        <v>0</v>
      </c>
      <c r="AL145" s="60">
        <f>IF(ISNUMBER(SEARCH(IF($D145="Tabular",VLOOKUP($G145&amp;"-"&amp;AG$3&amp;"-"&amp;AL$2,'Compr. Q. - Online Banking'!$C:$I,7,FALSE()),VLOOKUP($G145&amp;"-"&amp;AG$3&amp;"-"&amp;AL$2,'Compr. Q. - Online Banking'!$C:$I,5,FALSE())), AG145)),1,0)</f>
        <v>0</v>
      </c>
      <c r="AM145" s="60">
        <f t="shared" si="150"/>
        <v>2</v>
      </c>
      <c r="AN145" s="60">
        <f t="shared" si="151"/>
        <v>2</v>
      </c>
      <c r="AO145" s="60">
        <f>IF($D145="Tabular",VLOOKUP($G145&amp;"-"&amp;AG$3&amp;"-"&amp;"1",'Compr. Q. - Online Banking'!$C:$K,9,FALSE()),VLOOKUP($G145&amp;"-"&amp;AG$3&amp;"-"&amp;"1",'Compr. Q. - Online Banking'!$C:$K,8,FALSE()))</f>
        <v>3</v>
      </c>
      <c r="AP145" s="60">
        <f t="shared" si="152"/>
        <v>1</v>
      </c>
      <c r="AQ145" s="60">
        <f t="shared" si="153"/>
        <v>0.66666666666666663</v>
      </c>
      <c r="AR145" s="60">
        <f t="shared" si="154"/>
        <v>0.8</v>
      </c>
      <c r="AS145" s="60" t="str">
        <f>VLOOKUP($B145&amp;"-"&amp;$F145,'dataset cleaned'!$A:$BK,$H$2-2+AS$2*3,FALSE())</f>
        <v>Severe</v>
      </c>
      <c r="AT145" s="60"/>
      <c r="AU145" s="60">
        <f>IF(ISNUMBER(SEARCH(IF($D145="Tabular",VLOOKUP($G145&amp;"-"&amp;AS$3&amp;"-"&amp;AU$2,'Compr. Q. - Online Banking'!$C:$I,7,FALSE()),VLOOKUP($G145&amp;"-"&amp;AS$3&amp;"-"&amp;AU$2,'Compr. Q. - Online Banking'!$C:$I,5,FALSE())), AS145)),1,0)</f>
        <v>1</v>
      </c>
      <c r="AV145" s="60">
        <f>IF(ISNUMBER(SEARCH(IF($D145="Tabular",VLOOKUP($G145&amp;"-"&amp;AS$3&amp;"-"&amp;AV$2,'Compr. Q. - Online Banking'!$C:$I,7,FALSE()),VLOOKUP($G145&amp;"-"&amp;AS$3&amp;"-"&amp;AV$2,'Compr. Q. - Online Banking'!$C:$I,5,FALSE())), AS145)),1,0)</f>
        <v>0</v>
      </c>
      <c r="AW145" s="60">
        <f>IF(ISNUMBER(SEARCH(IF($D145="Tabular",VLOOKUP($G145&amp;"-"&amp;AS$3&amp;"-"&amp;AW$2,'Compr. Q. - Online Banking'!$C:$I,7,FALSE()),VLOOKUP($G145&amp;"-"&amp;AS$3&amp;"-"&amp;AW$2,'Compr. Q. - Online Banking'!$C:$I,5,FALSE())), AS145)),1,0)</f>
        <v>0</v>
      </c>
      <c r="AX145" s="60">
        <f>IF(ISNUMBER(SEARCH(IF($D145="Tabular",VLOOKUP($G145&amp;"-"&amp;AS$3&amp;"-"&amp;AX$2,'Compr. Q. - Online Banking'!$C:$I,7,FALSE()),VLOOKUP($G145&amp;"-"&amp;AS$3&amp;"-"&amp;AX$2,'Compr. Q. - Online Banking'!$C:$I,5,FALSE())), AS145)),1,0)</f>
        <v>0</v>
      </c>
      <c r="AY145" s="60">
        <f t="shared" si="155"/>
        <v>1</v>
      </c>
      <c r="AZ145" s="60">
        <f t="shared" si="156"/>
        <v>1</v>
      </c>
      <c r="BA145" s="60">
        <f>IF($D145="Tabular",VLOOKUP($G145&amp;"-"&amp;AS$3&amp;"-"&amp;"1",'Compr. Q. - Online Banking'!$C:$K,9,FALSE()),VLOOKUP($G145&amp;"-"&amp;AS$3&amp;"-"&amp;"1",'Compr. Q. - Online Banking'!$C:$K,8,FALSE()))</f>
        <v>1</v>
      </c>
      <c r="BB145" s="60">
        <f t="shared" si="157"/>
        <v>1</v>
      </c>
      <c r="BC145" s="60">
        <f t="shared" si="158"/>
        <v>1</v>
      </c>
      <c r="BD145" s="60">
        <f t="shared" si="159"/>
        <v>1</v>
      </c>
      <c r="BE145" s="61" t="str">
        <f>VLOOKUP($B145&amp;"-"&amp;$F145,'dataset cleaned'!$A:$BK,$H$2-2+BE$2*3,FALSE())</f>
        <v>System failure</v>
      </c>
      <c r="BF145" s="61" t="s">
        <v>1138</v>
      </c>
      <c r="BG145" s="60">
        <f>IF(ISNUMBER(SEARCH(IF($D145="Tabular",VLOOKUP($G145&amp;"-"&amp;BE$3&amp;"-"&amp;BG$2,'Compr. Q. - Online Banking'!$C:$I,7,FALSE()),VLOOKUP($G145&amp;"-"&amp;BE$3&amp;"-"&amp;BG$2,'Compr. Q. - Online Banking'!$C:$I,5,FALSE())), BE145)),1,0)</f>
        <v>0</v>
      </c>
      <c r="BH145" s="60">
        <f>IF(ISNUMBER(SEARCH(IF($D145="Tabular",VLOOKUP($G145&amp;"-"&amp;BE$3&amp;"-"&amp;BH$2,'Compr. Q. - Online Banking'!$C:$I,7,FALSE()),VLOOKUP($G145&amp;"-"&amp;BE$3&amp;"-"&amp;BH$2,'Compr. Q. - Online Banking'!$C:$I,5,FALSE())), BE145)),1,0)</f>
        <v>0</v>
      </c>
      <c r="BI145" s="60">
        <f>IF(ISNUMBER(SEARCH(IF($D145="Tabular",VLOOKUP($G145&amp;"-"&amp;BE$3&amp;"-"&amp;BI$2,'Compr. Q. - Online Banking'!$C:$I,7,FALSE()),VLOOKUP($G145&amp;"-"&amp;BE$3&amp;"-"&amp;BI$2,'Compr. Q. - Online Banking'!$C:$I,5,FALSE())), BE145)),1,0)</f>
        <v>0</v>
      </c>
      <c r="BJ145" s="60">
        <f>IF(ISNUMBER(SEARCH(IF($D145="Tabular",VLOOKUP($G145&amp;"-"&amp;BE$3&amp;"-"&amp;BJ$2,'Compr. Q. - Online Banking'!$C:$I,7,FALSE()),VLOOKUP($G145&amp;"-"&amp;BE$3&amp;"-"&amp;BJ$2,'Compr. Q. - Online Banking'!$C:$I,5,FALSE())), BE145)),1,0)</f>
        <v>0</v>
      </c>
      <c r="BK145" s="60">
        <f t="shared" si="160"/>
        <v>0</v>
      </c>
      <c r="BL145" s="60">
        <f t="shared" si="161"/>
        <v>1</v>
      </c>
      <c r="BM145" s="60">
        <f>IF($D145="Tabular",VLOOKUP($G145&amp;"-"&amp;BE$3&amp;"-"&amp;"1",'Compr. Q. - Online Banking'!$C:$K,9,FALSE()),VLOOKUP($G145&amp;"-"&amp;BE$3&amp;"-"&amp;"1",'Compr. Q. - Online Banking'!$C:$K,8,FALSE()))</f>
        <v>2</v>
      </c>
      <c r="BN145" s="60">
        <f t="shared" si="162"/>
        <v>0</v>
      </c>
      <c r="BO145" s="60">
        <f t="shared" si="163"/>
        <v>0</v>
      </c>
      <c r="BP145" s="60">
        <f t="shared" si="164"/>
        <v>0</v>
      </c>
      <c r="BQ145" s="61" t="str">
        <f>VLOOKUP($B145&amp;"-"&amp;$F145,'dataset cleaned'!$A:$BK,$H$2-2+BQ$2*3,FALSE())</f>
        <v>Critical</v>
      </c>
      <c r="BR145" s="60" t="s">
        <v>1134</v>
      </c>
      <c r="BS145" s="60">
        <f>IF(ISNUMBER(SEARCH(IF($D145="Tabular",VLOOKUP($G145&amp;"-"&amp;BQ$3&amp;"-"&amp;BS$2,'Compr. Q. - Online Banking'!$C:$I,7,FALSE()),VLOOKUP($G145&amp;"-"&amp;BQ$3&amp;"-"&amp;BS$2,'Compr. Q. - Online Banking'!$C:$I,5,FALSE())), BQ145)),1,0)</f>
        <v>0</v>
      </c>
      <c r="BT145" s="60">
        <f>IF(ISNUMBER(SEARCH(IF($D145="Tabular",VLOOKUP($G145&amp;"-"&amp;BQ$3&amp;"-"&amp;BT$2,'Compr. Q. - Online Banking'!$C:$I,7,FALSE()),VLOOKUP($G145&amp;"-"&amp;BQ$3&amp;"-"&amp;BT$2,'Compr. Q. - Online Banking'!$C:$I,5,FALSE())), BQ145)),1,0)</f>
        <v>0</v>
      </c>
      <c r="BU145" s="60">
        <f>IF(ISNUMBER(SEARCH(IF($D145="Tabular",VLOOKUP($G145&amp;"-"&amp;BQ$3&amp;"-"&amp;BU$2,'Compr. Q. - Online Banking'!$C:$I,7,FALSE()),VLOOKUP($G145&amp;"-"&amp;BQ$3&amp;"-"&amp;BU$2,'Compr. Q. - Online Banking'!$C:$I,5,FALSE())), BQ145)),1,0)</f>
        <v>0</v>
      </c>
      <c r="BV145" s="60">
        <f>IF(ISNUMBER(SEARCH(IF($D145="Tabular",VLOOKUP($G145&amp;"-"&amp;BQ$3&amp;"-"&amp;BV$2,'Compr. Q. - Online Banking'!$C:$I,7,FALSE()),VLOOKUP($G145&amp;"-"&amp;BQ$3&amp;"-"&amp;BV$2,'Compr. Q. - Online Banking'!$C:$I,5,FALSE())), BQ145)),1,0)</f>
        <v>0</v>
      </c>
      <c r="BW145" s="60">
        <f t="shared" si="165"/>
        <v>0</v>
      </c>
      <c r="BX145" s="60">
        <f t="shared" si="166"/>
        <v>1</v>
      </c>
      <c r="BY145" s="60">
        <f>IF($D145="Tabular",VLOOKUP($G145&amp;"-"&amp;BQ$3&amp;"-"&amp;"1",'Compr. Q. - Online Banking'!$C:$K,9,FALSE()),VLOOKUP($G145&amp;"-"&amp;BQ$3&amp;"-"&amp;"1",'Compr. Q. - Online Banking'!$C:$K,8,FALSE()))</f>
        <v>1</v>
      </c>
      <c r="BZ145" s="60">
        <f t="shared" si="167"/>
        <v>0</v>
      </c>
      <c r="CA145" s="60">
        <f t="shared" si="168"/>
        <v>0</v>
      </c>
      <c r="CB145" s="60">
        <f t="shared" si="169"/>
        <v>0</v>
      </c>
    </row>
    <row r="146" spans="1:80" ht="34" x14ac:dyDescent="0.2">
      <c r="A146" s="60" t="str">
        <f t="shared" si="136"/>
        <v>R_vp4r1baEDFIdaG5-P1</v>
      </c>
      <c r="B146" s="60" t="s">
        <v>1111</v>
      </c>
      <c r="C146" s="60" t="str">
        <f>VLOOKUP($B146,'raw data'!$A:$JI,268,FALSE())</f>
        <v>Tabular-G1</v>
      </c>
      <c r="D146" s="60" t="str">
        <f t="shared" si="137"/>
        <v>Tabular</v>
      </c>
      <c r="E146" s="60" t="str">
        <f t="shared" si="138"/>
        <v>G1</v>
      </c>
      <c r="F146" s="60" t="s">
        <v>534</v>
      </c>
      <c r="G146" s="60" t="str">
        <f t="shared" si="139"/>
        <v>G1</v>
      </c>
      <c r="H146" s="62">
        <f>VLOOKUP($B146&amp;"-"&amp;$F146,'dataset cleaned'!$A:$BK,H$2,FALSE())/60</f>
        <v>20.0001</v>
      </c>
      <c r="I146" s="61" t="str">
        <f>VLOOKUP($B146&amp;"-"&amp;$F146,'dataset cleaned'!$A:$BK,$H$2-2+I$2*3,FALSE())</f>
        <v>Catastrophic,Critical,Minor,Severe</v>
      </c>
      <c r="J146" s="60"/>
      <c r="K146" s="60">
        <f>IF(ISNUMBER(SEARCH(IF($D146="Tabular",VLOOKUP($G146&amp;"-"&amp;I$3&amp;"-"&amp;K$2,'Compr. Q. - Online Banking'!$C:$I,7,FALSE()),VLOOKUP($G146&amp;"-"&amp;I$3&amp;"-"&amp;K$2,'Compr. Q. - Online Banking'!$C:$I,5,FALSE())), I146)),1,0)</f>
        <v>1</v>
      </c>
      <c r="L146" s="60">
        <f>IF(ISNUMBER(SEARCH(IF($D146="Tabular",VLOOKUP($G146&amp;"-"&amp;I$3&amp;"-"&amp;L$2,'Compr. Q. - Online Banking'!$C:$I,7,FALSE()),VLOOKUP($G146&amp;"-"&amp;I$3&amp;"-"&amp;L$2,'Compr. Q. - Online Banking'!$C:$I,5,FALSE())), I146)),1,0)</f>
        <v>0</v>
      </c>
      <c r="M146" s="60">
        <f>IF(ISNUMBER(SEARCH(IF($D146="Tabular",VLOOKUP($G146&amp;"-"&amp;I$3&amp;"-"&amp;M$2,'Compr. Q. - Online Banking'!$C:$I,7,FALSE()),VLOOKUP($G146&amp;"-"&amp;I$3&amp;"-"&amp;M$2,'Compr. Q. - Online Banking'!$C:$I,5,FALSE())), I146)),1,0)</f>
        <v>0</v>
      </c>
      <c r="N146" s="60">
        <f>IF(ISNUMBER(SEARCH(IF($D146="Tabular",VLOOKUP($G146&amp;"-"&amp;I$3&amp;"-"&amp;N$2,'Compr. Q. - Online Banking'!$C:$I,7,FALSE()),VLOOKUP($G146&amp;"-"&amp;I$3&amp;"-"&amp;N$2,'Compr. Q. - Online Banking'!$C:$I,5,FALSE())), I146)),1,0)</f>
        <v>0</v>
      </c>
      <c r="O146" s="60">
        <f t="shared" si="140"/>
        <v>1</v>
      </c>
      <c r="P146" s="60">
        <f t="shared" si="141"/>
        <v>4</v>
      </c>
      <c r="Q146" s="60">
        <f>IF($D146="Tabular",VLOOKUP($G146&amp;"-"&amp;I$3&amp;"-"&amp;"1",'Compr. Q. - Online Banking'!$C:$K,9,FALSE()),VLOOKUP($G146&amp;"-"&amp;I$3&amp;"-"&amp;"1",'Compr. Q. - Online Banking'!$C:$K,8,FALSE()))</f>
        <v>1</v>
      </c>
      <c r="R146" s="60">
        <f t="shared" si="142"/>
        <v>0.25</v>
      </c>
      <c r="S146" s="60">
        <f t="shared" si="143"/>
        <v>1</v>
      </c>
      <c r="T146" s="60">
        <f t="shared" si="144"/>
        <v>0.4</v>
      </c>
      <c r="U146" s="60" t="str">
        <f>VLOOKUP($B146&amp;"-"&amp;$F146,'dataset cleaned'!$A:$BK,$H$2-2+U$2*3,FALSE())</f>
        <v>Availability of service,Confidentiality of customer data,Integrity of account data,User authenticity,Web-application goes down</v>
      </c>
      <c r="V146" s="60"/>
      <c r="W146" s="60">
        <f>IF(ISNUMBER(SEARCH(IF($D146="Tabular",VLOOKUP($G146&amp;"-"&amp;U$3&amp;"-"&amp;W$2,'Compr. Q. - Online Banking'!$C:$I,7,FALSE()),VLOOKUP($G146&amp;"-"&amp;U$3&amp;"-"&amp;W$2,'Compr. Q. - Online Banking'!$C:$I,5,FALSE())), U146)),1,0)</f>
        <v>1</v>
      </c>
      <c r="X146" s="60">
        <f>IF(ISNUMBER(SEARCH(IF($D146="Tabular",VLOOKUP($G146&amp;"-"&amp;U$3&amp;"-"&amp;X$2,'Compr. Q. - Online Banking'!$C:$I,7,FALSE()),VLOOKUP($G146&amp;"-"&amp;U$3&amp;"-"&amp;X$2,'Compr. Q. - Online Banking'!$C:$I,5,FALSE())), U146)),1,0)</f>
        <v>1</v>
      </c>
      <c r="Y146" s="60">
        <f>IF(ISNUMBER(SEARCH(IF($D146="Tabular",VLOOKUP($G146&amp;"-"&amp;U$3&amp;"-"&amp;Y$2,'Compr. Q. - Online Banking'!$C:$I,7,FALSE()),VLOOKUP($G146&amp;"-"&amp;U$3&amp;"-"&amp;Y$2,'Compr. Q. - Online Banking'!$C:$I,5,FALSE())), U146)),1,0)</f>
        <v>0</v>
      </c>
      <c r="Z146" s="60">
        <f>IF(ISNUMBER(SEARCH(IF($D146="Tabular",VLOOKUP($G146&amp;"-"&amp;U$3&amp;"-"&amp;Z$2,'Compr. Q. - Online Banking'!$C:$I,7,FALSE()),VLOOKUP($G146&amp;"-"&amp;U$3&amp;"-"&amp;Z$2,'Compr. Q. - Online Banking'!$C:$I,5,FALSE())), U146)),1,0)</f>
        <v>0</v>
      </c>
      <c r="AA146" s="60">
        <f t="shared" si="145"/>
        <v>2</v>
      </c>
      <c r="AB146" s="60">
        <f t="shared" si="146"/>
        <v>5</v>
      </c>
      <c r="AC146" s="60">
        <f>IF($D146="Tabular",VLOOKUP($G146&amp;"-"&amp;U$3&amp;"-"&amp;"1",'Compr. Q. - Online Banking'!$C:$K,9,FALSE()),VLOOKUP($G146&amp;"-"&amp;U$3&amp;"-"&amp;"1",'Compr. Q. - Online Banking'!$C:$K,8,FALSE()))</f>
        <v>2</v>
      </c>
      <c r="AD146" s="60">
        <f t="shared" si="147"/>
        <v>0.4</v>
      </c>
      <c r="AE146" s="60">
        <f t="shared" si="148"/>
        <v>1</v>
      </c>
      <c r="AF146" s="60">
        <f t="shared" si="149"/>
        <v>0.57142857142857151</v>
      </c>
      <c r="AG146" s="60" t="str">
        <f>VLOOKUP($B146&amp;"-"&amp;$F146,'dataset cleaned'!$A:$BK,$H$2-2+AG$2*3,FALSE())</f>
        <v>Conduct regular searches for fake apps,Regularly inform customers about security best practices,Strengthen authentication of transaction in web application</v>
      </c>
      <c r="AH146" s="60"/>
      <c r="AI146" s="60">
        <f>IF(ISNUMBER(SEARCH(IF($D146="Tabular",VLOOKUP($G146&amp;"-"&amp;AG$3&amp;"-"&amp;AI$2,'Compr. Q. - Online Banking'!$C:$I,7,FALSE()),VLOOKUP($G146&amp;"-"&amp;AG$3&amp;"-"&amp;AI$2,'Compr. Q. - Online Banking'!$C:$I,5,FALSE())), AG146)),1,0)</f>
        <v>1</v>
      </c>
      <c r="AJ146" s="60">
        <f>IF(ISNUMBER(SEARCH(IF($D146="Tabular",VLOOKUP($G146&amp;"-"&amp;AG$3&amp;"-"&amp;AJ$2,'Compr. Q. - Online Banking'!$C:$I,7,FALSE()),VLOOKUP($G146&amp;"-"&amp;AG$3&amp;"-"&amp;AJ$2,'Compr. Q. - Online Banking'!$C:$I,5,FALSE())), AG146)),1,0)</f>
        <v>1</v>
      </c>
      <c r="AK146" s="60">
        <f>IF(ISNUMBER(SEARCH(IF($D146="Tabular",VLOOKUP($G146&amp;"-"&amp;AG$3&amp;"-"&amp;AK$2,'Compr. Q. - Online Banking'!$C:$I,7,FALSE()),VLOOKUP($G146&amp;"-"&amp;AG$3&amp;"-"&amp;AK$2,'Compr. Q. - Online Banking'!$C:$I,5,FALSE())), AG146)),1,0)</f>
        <v>1</v>
      </c>
      <c r="AL146" s="60">
        <f>IF(ISNUMBER(SEARCH(IF($D146="Tabular",VLOOKUP($G146&amp;"-"&amp;AG$3&amp;"-"&amp;AL$2,'Compr. Q. - Online Banking'!$C:$I,7,FALSE()),VLOOKUP($G146&amp;"-"&amp;AG$3&amp;"-"&amp;AL$2,'Compr. Q. - Online Banking'!$C:$I,5,FALSE())), AG146)),1,0)</f>
        <v>0</v>
      </c>
      <c r="AM146" s="60">
        <f t="shared" si="150"/>
        <v>3</v>
      </c>
      <c r="AN146" s="60">
        <f t="shared" si="151"/>
        <v>3</v>
      </c>
      <c r="AO146" s="60">
        <f>IF($D146="Tabular",VLOOKUP($G146&amp;"-"&amp;AG$3&amp;"-"&amp;"1",'Compr. Q. - Online Banking'!$C:$K,9,FALSE()),VLOOKUP($G146&amp;"-"&amp;AG$3&amp;"-"&amp;"1",'Compr. Q. - Online Banking'!$C:$K,8,FALSE()))</f>
        <v>3</v>
      </c>
      <c r="AP146" s="60">
        <f t="shared" si="152"/>
        <v>1</v>
      </c>
      <c r="AQ146" s="60">
        <f t="shared" si="153"/>
        <v>1</v>
      </c>
      <c r="AR146" s="60">
        <f t="shared" si="154"/>
        <v>1</v>
      </c>
      <c r="AS146" s="61" t="str">
        <f>VLOOKUP($B146&amp;"-"&amp;$F146,'dataset cleaned'!$A:$BK,$H$2-2+AS$2*3,FALSE())</f>
        <v>Critical</v>
      </c>
      <c r="AT146" s="60" t="s">
        <v>1134</v>
      </c>
      <c r="AU146" s="60">
        <f>IF(ISNUMBER(SEARCH(IF($D146="Tabular",VLOOKUP($G146&amp;"-"&amp;AS$3&amp;"-"&amp;AU$2,'Compr. Q. - Online Banking'!$C:$I,7,FALSE()),VLOOKUP($G146&amp;"-"&amp;AS$3&amp;"-"&amp;AU$2,'Compr. Q. - Online Banking'!$C:$I,5,FALSE())), AS146)),1,0)</f>
        <v>0</v>
      </c>
      <c r="AV146" s="60">
        <f>IF(ISNUMBER(SEARCH(IF($D146="Tabular",VLOOKUP($G146&amp;"-"&amp;AS$3&amp;"-"&amp;AV$2,'Compr. Q. - Online Banking'!$C:$I,7,FALSE()),VLOOKUP($G146&amp;"-"&amp;AS$3&amp;"-"&amp;AV$2,'Compr. Q. - Online Banking'!$C:$I,5,FALSE())), AS146)),1,0)</f>
        <v>0</v>
      </c>
      <c r="AW146" s="60">
        <f>IF(ISNUMBER(SEARCH(IF($D146="Tabular",VLOOKUP($G146&amp;"-"&amp;AS$3&amp;"-"&amp;AW$2,'Compr. Q. - Online Banking'!$C:$I,7,FALSE()),VLOOKUP($G146&amp;"-"&amp;AS$3&amp;"-"&amp;AW$2,'Compr. Q. - Online Banking'!$C:$I,5,FALSE())), AS146)),1,0)</f>
        <v>0</v>
      </c>
      <c r="AX146" s="60">
        <f>IF(ISNUMBER(SEARCH(IF($D146="Tabular",VLOOKUP($G146&amp;"-"&amp;AS$3&amp;"-"&amp;AX$2,'Compr. Q. - Online Banking'!$C:$I,7,FALSE()),VLOOKUP($G146&amp;"-"&amp;AS$3&amp;"-"&amp;AX$2,'Compr. Q. - Online Banking'!$C:$I,5,FALSE())), AS146)),1,0)</f>
        <v>0</v>
      </c>
      <c r="AY146" s="60">
        <f t="shared" si="155"/>
        <v>0</v>
      </c>
      <c r="AZ146" s="60">
        <f t="shared" si="156"/>
        <v>1</v>
      </c>
      <c r="BA146" s="60">
        <f>IF($D146="Tabular",VLOOKUP($G146&amp;"-"&amp;AS$3&amp;"-"&amp;"1",'Compr. Q. - Online Banking'!$C:$K,9,FALSE()),VLOOKUP($G146&amp;"-"&amp;AS$3&amp;"-"&amp;"1",'Compr. Q. - Online Banking'!$C:$K,8,FALSE()))</f>
        <v>1</v>
      </c>
      <c r="BB146" s="60">
        <f t="shared" si="157"/>
        <v>0</v>
      </c>
      <c r="BC146" s="60">
        <f t="shared" si="158"/>
        <v>0</v>
      </c>
      <c r="BD146" s="60">
        <f t="shared" si="159"/>
        <v>0</v>
      </c>
      <c r="BE146" s="61" t="str">
        <f>VLOOKUP($B146&amp;"-"&amp;$F146,'dataset cleaned'!$A:$BK,$H$2-2+BE$2*3,FALSE())</f>
        <v>Confidentiality of customer data,Integrity of account data</v>
      </c>
      <c r="BF146" s="61" t="s">
        <v>1133</v>
      </c>
      <c r="BG146" s="60">
        <f>IF(ISNUMBER(SEARCH(IF($D146="Tabular",VLOOKUP($G146&amp;"-"&amp;BE$3&amp;"-"&amp;BG$2,'Compr. Q. - Online Banking'!$C:$I,7,FALSE()),VLOOKUP($G146&amp;"-"&amp;BE$3&amp;"-"&amp;BG$2,'Compr. Q. - Online Banking'!$C:$I,5,FALSE())), BE146)),1,0)</f>
        <v>0</v>
      </c>
      <c r="BH146" s="60">
        <f>IF(ISNUMBER(SEARCH(IF($D146="Tabular",VLOOKUP($G146&amp;"-"&amp;BE$3&amp;"-"&amp;BH$2,'Compr. Q. - Online Banking'!$C:$I,7,FALSE()),VLOOKUP($G146&amp;"-"&amp;BE$3&amp;"-"&amp;BH$2,'Compr. Q. - Online Banking'!$C:$I,5,FALSE())), BE146)),1,0)</f>
        <v>0</v>
      </c>
      <c r="BI146" s="60">
        <f>IF(ISNUMBER(SEARCH(IF($D146="Tabular",VLOOKUP($G146&amp;"-"&amp;BE$3&amp;"-"&amp;BI$2,'Compr. Q. - Online Banking'!$C:$I,7,FALSE()),VLOOKUP($G146&amp;"-"&amp;BE$3&amp;"-"&amp;BI$2,'Compr. Q. - Online Banking'!$C:$I,5,FALSE())), BE146)),1,0)</f>
        <v>0</v>
      </c>
      <c r="BJ146" s="60">
        <f>IF(ISNUMBER(SEARCH(IF($D146="Tabular",VLOOKUP($G146&amp;"-"&amp;BE$3&amp;"-"&amp;BJ$2,'Compr. Q. - Online Banking'!$C:$I,7,FALSE()),VLOOKUP($G146&amp;"-"&amp;BE$3&amp;"-"&amp;BJ$2,'Compr. Q. - Online Banking'!$C:$I,5,FALSE())), BE146)),1,0)</f>
        <v>0</v>
      </c>
      <c r="BK146" s="60">
        <f t="shared" si="160"/>
        <v>0</v>
      </c>
      <c r="BL146" s="60">
        <f t="shared" si="161"/>
        <v>2</v>
      </c>
      <c r="BM146" s="60">
        <f>IF($D146="Tabular",VLOOKUP($G146&amp;"-"&amp;BE$3&amp;"-"&amp;"1",'Compr. Q. - Online Banking'!$C:$K,9,FALSE()),VLOOKUP($G146&amp;"-"&amp;BE$3&amp;"-"&amp;"1",'Compr. Q. - Online Banking'!$C:$K,8,FALSE()))</f>
        <v>2</v>
      </c>
      <c r="BN146" s="60">
        <f t="shared" si="162"/>
        <v>0</v>
      </c>
      <c r="BO146" s="60">
        <f t="shared" si="163"/>
        <v>0</v>
      </c>
      <c r="BP146" s="60">
        <f t="shared" si="164"/>
        <v>0</v>
      </c>
      <c r="BQ146" s="61">
        <f>VLOOKUP($B146&amp;"-"&amp;$F146,'dataset cleaned'!$A:$BK,$H$2-2+BQ$2*3,FALSE())</f>
        <v>-99</v>
      </c>
      <c r="BR146" s="60" t="s">
        <v>1132</v>
      </c>
      <c r="BS146" s="60">
        <f>IF(ISNUMBER(SEARCH(IF($D146="Tabular",VLOOKUP($G146&amp;"-"&amp;BQ$3&amp;"-"&amp;BS$2,'Compr. Q. - Online Banking'!$C:$I,7,FALSE()),VLOOKUP($G146&amp;"-"&amp;BQ$3&amp;"-"&amp;BS$2,'Compr. Q. - Online Banking'!$C:$I,5,FALSE())), BQ146)),1,0)</f>
        <v>0</v>
      </c>
      <c r="BT146" s="60">
        <f>IF(ISNUMBER(SEARCH(IF($D146="Tabular",VLOOKUP($G146&amp;"-"&amp;BQ$3&amp;"-"&amp;BT$2,'Compr. Q. - Online Banking'!$C:$I,7,FALSE()),VLOOKUP($G146&amp;"-"&amp;BQ$3&amp;"-"&amp;BT$2,'Compr. Q. - Online Banking'!$C:$I,5,FALSE())), BQ146)),1,0)</f>
        <v>0</v>
      </c>
      <c r="BU146" s="60">
        <f>IF(ISNUMBER(SEARCH(IF($D146="Tabular",VLOOKUP($G146&amp;"-"&amp;BQ$3&amp;"-"&amp;BU$2,'Compr. Q. - Online Banking'!$C:$I,7,FALSE()),VLOOKUP($G146&amp;"-"&amp;BQ$3&amp;"-"&amp;BU$2,'Compr. Q. - Online Banking'!$C:$I,5,FALSE())), BQ146)),1,0)</f>
        <v>0</v>
      </c>
      <c r="BV146" s="60">
        <f>IF(ISNUMBER(SEARCH(IF($D146="Tabular",VLOOKUP($G146&amp;"-"&amp;BQ$3&amp;"-"&amp;BV$2,'Compr. Q. - Online Banking'!$C:$I,7,FALSE()),VLOOKUP($G146&amp;"-"&amp;BQ$3&amp;"-"&amp;BV$2,'Compr. Q. - Online Banking'!$C:$I,5,FALSE())), BQ146)),1,0)</f>
        <v>0</v>
      </c>
      <c r="BW146" s="60">
        <f t="shared" si="165"/>
        <v>0</v>
      </c>
      <c r="BX146" s="60">
        <f t="shared" si="166"/>
        <v>0</v>
      </c>
      <c r="BY146" s="60">
        <f>IF($D146="Tabular",VLOOKUP($G146&amp;"-"&amp;BQ$3&amp;"-"&amp;"1",'Compr. Q. - Online Banking'!$C:$K,9,FALSE()),VLOOKUP($G146&amp;"-"&amp;BQ$3&amp;"-"&amp;"1",'Compr. Q. - Online Banking'!$C:$K,8,FALSE()))</f>
        <v>1</v>
      </c>
      <c r="BZ146" s="60">
        <f t="shared" si="167"/>
        <v>0</v>
      </c>
      <c r="CA146" s="60">
        <f t="shared" si="168"/>
        <v>0</v>
      </c>
      <c r="CB146" s="60">
        <f t="shared" si="169"/>
        <v>0</v>
      </c>
    </row>
    <row r="147" spans="1:80" ht="102" x14ac:dyDescent="0.2">
      <c r="A147" s="60" t="str">
        <f t="shared" si="136"/>
        <v>R_vp4r1baEDFIdaG5-P2</v>
      </c>
      <c r="B147" s="60" t="s">
        <v>1111</v>
      </c>
      <c r="C147" s="60" t="str">
        <f>VLOOKUP($B147,'raw data'!$A:$JI,268,FALSE())</f>
        <v>Tabular-G1</v>
      </c>
      <c r="D147" s="60" t="str">
        <f t="shared" si="137"/>
        <v>Tabular</v>
      </c>
      <c r="E147" s="60" t="str">
        <f t="shared" si="138"/>
        <v>G1</v>
      </c>
      <c r="F147" s="60" t="s">
        <v>536</v>
      </c>
      <c r="G147" s="60" t="str">
        <f t="shared" si="139"/>
        <v>G2</v>
      </c>
      <c r="H147" s="62">
        <f>VLOOKUP($B147&amp;"-"&amp;$F147,'dataset cleaned'!$A:$BK,H$2,FALSE())/60</f>
        <v>3.9291833333333335</v>
      </c>
      <c r="I147" s="61" t="str">
        <f>VLOOKUP($B147&amp;"-"&amp;$F147,'dataset cleaned'!$A:$BK,$H$2-2+I$2*3,FALSE())</f>
        <v>Insufficient resilience,Lack of mechanisms for authentication of app</v>
      </c>
      <c r="J147" s="60" t="s">
        <v>1147</v>
      </c>
      <c r="K147" s="60">
        <f>IF(ISNUMBER(SEARCH(IF($D147="Tabular",VLOOKUP($G147&amp;"-"&amp;I$3&amp;"-"&amp;K$2,'Compr. Q. - Online Banking'!$C:$I,7,FALSE()),VLOOKUP($G147&amp;"-"&amp;I$3&amp;"-"&amp;K$2,'Compr. Q. - Online Banking'!$C:$I,5,FALSE())), I147)),1,0)</f>
        <v>1</v>
      </c>
      <c r="L147" s="60">
        <f>IF(ISNUMBER(SEARCH(IF($D147="Tabular",VLOOKUP($G147&amp;"-"&amp;I$3&amp;"-"&amp;L$2,'Compr. Q. - Online Banking'!$C:$I,7,FALSE()),VLOOKUP($G147&amp;"-"&amp;I$3&amp;"-"&amp;L$2,'Compr. Q. - Online Banking'!$C:$I,5,FALSE())), I147)),1,0)</f>
        <v>0</v>
      </c>
      <c r="M147" s="60">
        <f>IF(ISNUMBER(SEARCH(IF($D147="Tabular",VLOOKUP($G147&amp;"-"&amp;I$3&amp;"-"&amp;M$2,'Compr. Q. - Online Banking'!$C:$I,7,FALSE()),VLOOKUP($G147&amp;"-"&amp;I$3&amp;"-"&amp;M$2,'Compr. Q. - Online Banking'!$C:$I,5,FALSE())), I147)),1,0)</f>
        <v>0</v>
      </c>
      <c r="N147" s="60">
        <f>IF(ISNUMBER(SEARCH(IF($D147="Tabular",VLOOKUP($G147&amp;"-"&amp;I$3&amp;"-"&amp;N$2,'Compr. Q. - Online Banking'!$C:$I,7,FALSE()),VLOOKUP($G147&amp;"-"&amp;I$3&amp;"-"&amp;N$2,'Compr. Q. - Online Banking'!$C:$I,5,FALSE())), I147)),1,0)</f>
        <v>0</v>
      </c>
      <c r="O147" s="60">
        <f t="shared" si="140"/>
        <v>1</v>
      </c>
      <c r="P147" s="60">
        <f t="shared" si="141"/>
        <v>2</v>
      </c>
      <c r="Q147" s="60">
        <f>IF($D147="Tabular",VLOOKUP($G147&amp;"-"&amp;I$3&amp;"-"&amp;"1",'Compr. Q. - Online Banking'!$C:$K,9,FALSE()),VLOOKUP($G147&amp;"-"&amp;I$3&amp;"-"&amp;"1",'Compr. Q. - Online Banking'!$C:$K,8,FALSE()))</f>
        <v>2</v>
      </c>
      <c r="R147" s="60">
        <f t="shared" si="142"/>
        <v>0.5</v>
      </c>
      <c r="S147" s="60">
        <f t="shared" si="143"/>
        <v>0.5</v>
      </c>
      <c r="T147" s="60">
        <f t="shared" si="144"/>
        <v>0.5</v>
      </c>
      <c r="U147" s="61" t="str">
        <f>VLOOKUP($B147&amp;"-"&amp;$F147,'dataset cleaned'!$A:$BK,$H$2-2+U$2*3,FALSE())</f>
        <v>Certain,Minor</v>
      </c>
      <c r="V147" s="60" t="s">
        <v>1142</v>
      </c>
      <c r="W147" s="60">
        <f>IF(ISNUMBER(SEARCH(IF($D147="Tabular",VLOOKUP($G147&amp;"-"&amp;U$3&amp;"-"&amp;W$2,'Compr. Q. - Online Banking'!$C:$I,7,FALSE()),VLOOKUP($G147&amp;"-"&amp;U$3&amp;"-"&amp;W$2,'Compr. Q. - Online Banking'!$C:$I,5,FALSE())), U147)),1,0)</f>
        <v>0</v>
      </c>
      <c r="X147" s="60">
        <f>IF(ISNUMBER(SEARCH(IF($D147="Tabular",VLOOKUP($G147&amp;"-"&amp;U$3&amp;"-"&amp;X$2,'Compr. Q. - Online Banking'!$C:$I,7,FALSE()),VLOOKUP($G147&amp;"-"&amp;U$3&amp;"-"&amp;X$2,'Compr. Q. - Online Banking'!$C:$I,5,FALSE())), U147)),1,0)</f>
        <v>0</v>
      </c>
      <c r="Y147" s="60">
        <f>IF(ISNUMBER(SEARCH(IF($D147="Tabular",VLOOKUP($G147&amp;"-"&amp;U$3&amp;"-"&amp;Y$2,'Compr. Q. - Online Banking'!$C:$I,7,FALSE()),VLOOKUP($G147&amp;"-"&amp;U$3&amp;"-"&amp;Y$2,'Compr. Q. - Online Banking'!$C:$I,5,FALSE())), U147)),1,0)</f>
        <v>0</v>
      </c>
      <c r="Z147" s="60">
        <f>IF(ISNUMBER(SEARCH(IF($D147="Tabular",VLOOKUP($G147&amp;"-"&amp;U$3&amp;"-"&amp;Z$2,'Compr. Q. - Online Banking'!$C:$I,7,FALSE()),VLOOKUP($G147&amp;"-"&amp;U$3&amp;"-"&amp;Z$2,'Compr. Q. - Online Banking'!$C:$I,5,FALSE())), U147)),1,0)</f>
        <v>0</v>
      </c>
      <c r="AA147" s="60">
        <f t="shared" si="145"/>
        <v>0</v>
      </c>
      <c r="AB147" s="60">
        <f t="shared" si="146"/>
        <v>2</v>
      </c>
      <c r="AC147" s="60">
        <f>IF($D147="Tabular",VLOOKUP($G147&amp;"-"&amp;U$3&amp;"-"&amp;"1",'Compr. Q. - Online Banking'!$C:$K,9,FALSE()),VLOOKUP($G147&amp;"-"&amp;U$3&amp;"-"&amp;"1",'Compr. Q. - Online Banking'!$C:$K,8,FALSE()))</f>
        <v>3</v>
      </c>
      <c r="AD147" s="60">
        <f t="shared" si="147"/>
        <v>0</v>
      </c>
      <c r="AE147" s="60">
        <f t="shared" si="148"/>
        <v>0</v>
      </c>
      <c r="AF147" s="60">
        <f t="shared" si="149"/>
        <v>0</v>
      </c>
      <c r="AG147" s="61" t="str">
        <f>VLOOKUP($B147&amp;"-"&amp;$F147,'dataset cleaned'!$A:$BK,$H$2-2+AG$2*3,FALSE())</f>
        <v>Keylogger installed on computer and this leads to sniffing customer credentials. Which leads to unauthorized access to customer account via web application.,Spear-phishing attack on customers leads to sniffing customer credentials. Which leads to unauthorized access to customer account via web application.</v>
      </c>
      <c r="AH147" s="60" t="s">
        <v>1179</v>
      </c>
      <c r="AI147" s="60">
        <f>IF(ISNUMBER(SEARCH(IF($D147="Tabular",VLOOKUP($G147&amp;"-"&amp;AG$3&amp;"-"&amp;AI$2,'Compr. Q. - Online Banking'!$C:$I,7,FALSE()),VLOOKUP($G147&amp;"-"&amp;AG$3&amp;"-"&amp;AI$2,'Compr. Q. - Online Banking'!$C:$I,5,FALSE())), AG147)),1,0)</f>
        <v>0</v>
      </c>
      <c r="AJ147" s="60">
        <v>0</v>
      </c>
      <c r="AK147" s="60">
        <f>IF(ISNUMBER(SEARCH(IF($D147="Tabular",VLOOKUP($G147&amp;"-"&amp;AG$3&amp;"-"&amp;AK$2,'Compr. Q. - Online Banking'!$C:$I,7,FALSE()),VLOOKUP($G147&amp;"-"&amp;AG$3&amp;"-"&amp;AK$2,'Compr. Q. - Online Banking'!$C:$I,5,FALSE())), AG147)),1,0)</f>
        <v>0</v>
      </c>
      <c r="AL147" s="60">
        <f>IF(ISNUMBER(SEARCH(IF($D147="Tabular",VLOOKUP($G147&amp;"-"&amp;AG$3&amp;"-"&amp;AL$2,'Compr. Q. - Online Banking'!$C:$I,7,FALSE()),VLOOKUP($G147&amp;"-"&amp;AG$3&amp;"-"&amp;AL$2,'Compr. Q. - Online Banking'!$C:$I,5,FALSE())), AG147)),1,0)</f>
        <v>0</v>
      </c>
      <c r="AM147" s="60">
        <f t="shared" si="150"/>
        <v>0</v>
      </c>
      <c r="AN147" s="60">
        <f t="shared" si="151"/>
        <v>2</v>
      </c>
      <c r="AO147" s="60">
        <f>IF($D147="Tabular",VLOOKUP($G147&amp;"-"&amp;AG$3&amp;"-"&amp;"1",'Compr. Q. - Online Banking'!$C:$K,9,FALSE()),VLOOKUP($G147&amp;"-"&amp;AG$3&amp;"-"&amp;"1",'Compr. Q. - Online Banking'!$C:$K,8,FALSE()))</f>
        <v>3</v>
      </c>
      <c r="AP147" s="60">
        <f t="shared" si="152"/>
        <v>0</v>
      </c>
      <c r="AQ147" s="60">
        <f t="shared" si="153"/>
        <v>0</v>
      </c>
      <c r="AR147" s="60">
        <f t="shared" si="154"/>
        <v>0</v>
      </c>
      <c r="AS147" s="61" t="str">
        <f>VLOOKUP($B147&amp;"-"&amp;$F147,'dataset cleaned'!$A:$BK,$H$2-2+AS$2*3,FALSE())</f>
        <v>Hacker</v>
      </c>
      <c r="AT147" s="60" t="s">
        <v>1205</v>
      </c>
      <c r="AU147" s="60">
        <f>IF(ISNUMBER(SEARCH(IF($D147="Tabular",VLOOKUP($G147&amp;"-"&amp;AS$3&amp;"-"&amp;AU$2,'Compr. Q. - Online Banking'!$C:$I,7,FALSE()),VLOOKUP($G147&amp;"-"&amp;AS$3&amp;"-"&amp;AU$2,'Compr. Q. - Online Banking'!$C:$I,5,FALSE())), AS147)),1,0)</f>
        <v>1</v>
      </c>
      <c r="AV147" s="60">
        <f>IF(ISNUMBER(SEARCH(IF($D147="Tabular",VLOOKUP($G147&amp;"-"&amp;AS$3&amp;"-"&amp;AV$2,'Compr. Q. - Online Banking'!$C:$I,7,FALSE()),VLOOKUP($G147&amp;"-"&amp;AS$3&amp;"-"&amp;AV$2,'Compr. Q. - Online Banking'!$C:$I,5,FALSE())), AS147)),1,0)</f>
        <v>0</v>
      </c>
      <c r="AW147" s="60">
        <f>IF(ISNUMBER(SEARCH(IF($D147="Tabular",VLOOKUP($G147&amp;"-"&amp;AS$3&amp;"-"&amp;AW$2,'Compr. Q. - Online Banking'!$C:$I,7,FALSE()),VLOOKUP($G147&amp;"-"&amp;AS$3&amp;"-"&amp;AW$2,'Compr. Q. - Online Banking'!$C:$I,5,FALSE())), AS147)),1,0)</f>
        <v>0</v>
      </c>
      <c r="AX147" s="60">
        <f>IF(ISNUMBER(SEARCH(IF($D147="Tabular",VLOOKUP($G147&amp;"-"&amp;AS$3&amp;"-"&amp;AX$2,'Compr. Q. - Online Banking'!$C:$I,7,FALSE()),VLOOKUP($G147&amp;"-"&amp;AS$3&amp;"-"&amp;AX$2,'Compr. Q. - Online Banking'!$C:$I,5,FALSE())), AS147)),1,0)</f>
        <v>0</v>
      </c>
      <c r="AY147" s="60">
        <f t="shared" si="155"/>
        <v>1</v>
      </c>
      <c r="AZ147" s="60">
        <f t="shared" si="156"/>
        <v>1</v>
      </c>
      <c r="BA147" s="60">
        <f>IF($D147="Tabular",VLOOKUP($G147&amp;"-"&amp;AS$3&amp;"-"&amp;"1",'Compr. Q. - Online Banking'!$C:$K,9,FALSE()),VLOOKUP($G147&amp;"-"&amp;AS$3&amp;"-"&amp;"1",'Compr. Q. - Online Banking'!$C:$K,8,FALSE()))</f>
        <v>2</v>
      </c>
      <c r="BB147" s="60">
        <f t="shared" si="157"/>
        <v>1</v>
      </c>
      <c r="BC147" s="60">
        <f t="shared" si="158"/>
        <v>0.5</v>
      </c>
      <c r="BD147" s="60">
        <f t="shared" si="159"/>
        <v>0.66666666666666663</v>
      </c>
      <c r="BE147" s="60" t="str">
        <f>VLOOKUP($B147&amp;"-"&amp;$F147,'dataset cleaned'!$A:$BK,$H$2-2+BE$2*3,FALSE())</f>
        <v>Very unlikely</v>
      </c>
      <c r="BF147" s="60"/>
      <c r="BG147" s="60">
        <v>0</v>
      </c>
      <c r="BH147" s="60">
        <f>IF(ISNUMBER(SEARCH(IF($D147="Tabular",VLOOKUP($G147&amp;"-"&amp;BE$3&amp;"-"&amp;BH$2,'Compr. Q. - Online Banking'!$C:$I,7,FALSE()),VLOOKUP($G147&amp;"-"&amp;BE$3&amp;"-"&amp;BH$2,'Compr. Q. - Online Banking'!$C:$I,5,FALSE())), BE147)),1,0)</f>
        <v>0</v>
      </c>
      <c r="BI147" s="60">
        <f>IF(ISNUMBER(SEARCH(IF($D147="Tabular",VLOOKUP($G147&amp;"-"&amp;BE$3&amp;"-"&amp;BI$2,'Compr. Q. - Online Banking'!$C:$I,7,FALSE()),VLOOKUP($G147&amp;"-"&amp;BE$3&amp;"-"&amp;BI$2,'Compr. Q. - Online Banking'!$C:$I,5,FALSE())), BE147)),1,0)</f>
        <v>0</v>
      </c>
      <c r="BJ147" s="60">
        <f>IF(ISNUMBER(SEARCH(IF($D147="Tabular",VLOOKUP($G147&amp;"-"&amp;BE$3&amp;"-"&amp;BJ$2,'Compr. Q. - Online Banking'!$C:$I,7,FALSE()),VLOOKUP($G147&amp;"-"&amp;BE$3&amp;"-"&amp;BJ$2,'Compr. Q. - Online Banking'!$C:$I,5,FALSE())), BE147)),1,0)</f>
        <v>0</v>
      </c>
      <c r="BK147" s="60">
        <f t="shared" si="160"/>
        <v>0</v>
      </c>
      <c r="BL147" s="60">
        <f t="shared" si="161"/>
        <v>1</v>
      </c>
      <c r="BM147" s="60">
        <f>IF($D147="Tabular",VLOOKUP($G147&amp;"-"&amp;BE$3&amp;"-"&amp;"1",'Compr. Q. - Online Banking'!$C:$K,9,FALSE()),VLOOKUP($G147&amp;"-"&amp;BE$3&amp;"-"&amp;"1",'Compr. Q. - Online Banking'!$C:$K,8,FALSE()))</f>
        <v>1</v>
      </c>
      <c r="BN147" s="60">
        <f t="shared" si="162"/>
        <v>0</v>
      </c>
      <c r="BO147" s="60">
        <f t="shared" si="163"/>
        <v>0</v>
      </c>
      <c r="BP147" s="60">
        <f t="shared" si="164"/>
        <v>0</v>
      </c>
      <c r="BQ147" s="61" t="str">
        <f>VLOOKUP($B147&amp;"-"&amp;$F147,'dataset cleaned'!$A:$BK,$H$2-2+BQ$2*3,FALSE())</f>
        <v>Integrity of account data</v>
      </c>
      <c r="BR147" s="60" t="s">
        <v>1135</v>
      </c>
      <c r="BS147" s="60">
        <f>IF(ISNUMBER(SEARCH(IF($D147="Tabular",VLOOKUP($G147&amp;"-"&amp;BQ$3&amp;"-"&amp;BS$2,'Compr. Q. - Online Banking'!$C:$I,7,FALSE()),VLOOKUP($G147&amp;"-"&amp;BQ$3&amp;"-"&amp;BS$2,'Compr. Q. - Online Banking'!$C:$I,5,FALSE())), BQ147)),1,0)</f>
        <v>0</v>
      </c>
      <c r="BT147" s="60">
        <f>IF(ISNUMBER(SEARCH(IF($D147="Tabular",VLOOKUP($G147&amp;"-"&amp;BQ$3&amp;"-"&amp;BT$2,'Compr. Q. - Online Banking'!$C:$I,7,FALSE()),VLOOKUP($G147&amp;"-"&amp;BQ$3&amp;"-"&amp;BT$2,'Compr. Q. - Online Banking'!$C:$I,5,FALSE())), BQ147)),1,0)</f>
        <v>0</v>
      </c>
      <c r="BU147" s="60">
        <f>IF(ISNUMBER(SEARCH(IF($D147="Tabular",VLOOKUP($G147&amp;"-"&amp;BQ$3&amp;"-"&amp;BU$2,'Compr. Q. - Online Banking'!$C:$I,7,FALSE()),VLOOKUP($G147&amp;"-"&amp;BQ$3&amp;"-"&amp;BU$2,'Compr. Q. - Online Banking'!$C:$I,5,FALSE())), BQ147)),1,0)</f>
        <v>0</v>
      </c>
      <c r="BV147" s="60">
        <f>IF(ISNUMBER(SEARCH(IF($D147="Tabular",VLOOKUP($G147&amp;"-"&amp;BQ$3&amp;"-"&amp;BV$2,'Compr. Q. - Online Banking'!$C:$I,7,FALSE()),VLOOKUP($G147&amp;"-"&amp;BQ$3&amp;"-"&amp;BV$2,'Compr. Q. - Online Banking'!$C:$I,5,FALSE())), BQ147)),1,0)</f>
        <v>0</v>
      </c>
      <c r="BW147" s="60">
        <f t="shared" si="165"/>
        <v>0</v>
      </c>
      <c r="BX147" s="60">
        <f t="shared" si="166"/>
        <v>1</v>
      </c>
      <c r="BY147" s="60">
        <f>IF($D147="Tabular",VLOOKUP($G147&amp;"-"&amp;BQ$3&amp;"-"&amp;"1",'Compr. Q. - Online Banking'!$C:$K,9,FALSE()),VLOOKUP($G147&amp;"-"&amp;BQ$3&amp;"-"&amp;"1",'Compr. Q. - Online Banking'!$C:$K,8,FALSE()))</f>
        <v>4</v>
      </c>
      <c r="BZ147" s="60">
        <f t="shared" si="167"/>
        <v>0</v>
      </c>
      <c r="CA147" s="60">
        <f t="shared" si="168"/>
        <v>0</v>
      </c>
      <c r="CB147" s="60">
        <f t="shared" si="169"/>
        <v>0</v>
      </c>
    </row>
    <row r="148" spans="1:80" ht="51" x14ac:dyDescent="0.2">
      <c r="A148" s="60" t="str">
        <f t="shared" si="136"/>
        <v>R_2CkwP098yjFCt2t-P1</v>
      </c>
      <c r="B148" s="60" t="s">
        <v>688</v>
      </c>
      <c r="C148" s="60" t="str">
        <f>VLOOKUP($B148,'raw data'!$A:$JI,268,FALSE())</f>
        <v>UML-G2</v>
      </c>
      <c r="D148" s="60" t="str">
        <f t="shared" si="137"/>
        <v>UML</v>
      </c>
      <c r="E148" s="60" t="str">
        <f t="shared" si="138"/>
        <v>G2</v>
      </c>
      <c r="F148" s="60" t="s">
        <v>534</v>
      </c>
      <c r="G148" s="60" t="str">
        <f t="shared" si="139"/>
        <v>G2</v>
      </c>
      <c r="H148" s="62">
        <f>VLOOKUP($B148&amp;"-"&amp;$F148,'dataset cleaned'!$A:$BK,H$2,FALSE())/60</f>
        <v>12.220566666666667</v>
      </c>
      <c r="I148" s="61" t="str">
        <f>VLOOKUP($B148&amp;"-"&amp;$F148,'dataset cleaned'!$A:$BK,$H$2-2+I$2*3,FALSE())</f>
        <v>Lack of mechanisms for authentication of app,Weak malware protection</v>
      </c>
      <c r="J148" s="60"/>
      <c r="K148" s="60">
        <f>IF(ISNUMBER(SEARCH(IF($D148="Tabular",VLOOKUP($G148&amp;"-"&amp;I$3&amp;"-"&amp;K$2,'Compr. Q. - Online Banking'!$C:$I,7,FALSE()),VLOOKUP($G148&amp;"-"&amp;I$3&amp;"-"&amp;K$2,'Compr. Q. - Online Banking'!$C:$I,5,FALSE())), I148)),1,0)</f>
        <v>1</v>
      </c>
      <c r="L148" s="60">
        <f>IF(ISNUMBER(SEARCH(IF($D148="Tabular",VLOOKUP($G148&amp;"-"&amp;I$3&amp;"-"&amp;L$2,'Compr. Q. - Online Banking'!$C:$I,7,FALSE()),VLOOKUP($G148&amp;"-"&amp;I$3&amp;"-"&amp;L$2,'Compr. Q. - Online Banking'!$C:$I,5,FALSE())), I148)),1,0)</f>
        <v>1</v>
      </c>
      <c r="M148" s="60">
        <f>IF(ISNUMBER(SEARCH(IF($D148="Tabular",VLOOKUP($G148&amp;"-"&amp;I$3&amp;"-"&amp;M$2,'Compr. Q. - Online Banking'!$C:$I,7,FALSE()),VLOOKUP($G148&amp;"-"&amp;I$3&amp;"-"&amp;M$2,'Compr. Q. - Online Banking'!$C:$I,5,FALSE())), I148)),1,0)</f>
        <v>0</v>
      </c>
      <c r="N148" s="60">
        <f>IF(ISNUMBER(SEARCH(IF($D148="Tabular",VLOOKUP($G148&amp;"-"&amp;I$3&amp;"-"&amp;N$2,'Compr. Q. - Online Banking'!$C:$I,7,FALSE()),VLOOKUP($G148&amp;"-"&amp;I$3&amp;"-"&amp;N$2,'Compr. Q. - Online Banking'!$C:$I,5,FALSE())), I148)),1,0)</f>
        <v>0</v>
      </c>
      <c r="O148" s="60">
        <f t="shared" si="140"/>
        <v>2</v>
      </c>
      <c r="P148" s="60">
        <f t="shared" si="141"/>
        <v>2</v>
      </c>
      <c r="Q148" s="60">
        <f>IF($D148="Tabular",VLOOKUP($G148&amp;"-"&amp;I$3&amp;"-"&amp;"1",'Compr. Q. - Online Banking'!$C:$K,9,FALSE()),VLOOKUP($G148&amp;"-"&amp;I$3&amp;"-"&amp;"1",'Compr. Q. - Online Banking'!$C:$K,8,FALSE()))</f>
        <v>2</v>
      </c>
      <c r="R148" s="60">
        <f t="shared" si="142"/>
        <v>1</v>
      </c>
      <c r="S148" s="60">
        <f t="shared" si="143"/>
        <v>1</v>
      </c>
      <c r="T148" s="60">
        <f t="shared" si="144"/>
        <v>1</v>
      </c>
      <c r="U148" s="61" t="str">
        <f>VLOOKUP($B148&amp;"-"&amp;$F148,'dataset cleaned'!$A:$BK,$H$2-2+U$2*3,FALSE())</f>
        <v>Confidentiality of customer data,Integrity of account data,User authenticity</v>
      </c>
      <c r="V148" s="60" t="s">
        <v>1133</v>
      </c>
      <c r="W148" s="60">
        <f>IF(ISNUMBER(SEARCH(IF($D148="Tabular",VLOOKUP($G148&amp;"-"&amp;U$3&amp;"-"&amp;W$2,'Compr. Q. - Online Banking'!$C:$I,7,FALSE()),VLOOKUP($G148&amp;"-"&amp;U$3&amp;"-"&amp;W$2,'Compr. Q. - Online Banking'!$C:$I,5,FALSE())), U148)),1,0)</f>
        <v>0</v>
      </c>
      <c r="X148" s="60">
        <f>IF(ISNUMBER(SEARCH(IF($D148="Tabular",VLOOKUP($G148&amp;"-"&amp;U$3&amp;"-"&amp;X$2,'Compr. Q. - Online Banking'!$C:$I,7,FALSE()),VLOOKUP($G148&amp;"-"&amp;U$3&amp;"-"&amp;X$2,'Compr. Q. - Online Banking'!$C:$I,5,FALSE())), U148)),1,0)</f>
        <v>0</v>
      </c>
      <c r="Y148" s="60">
        <f>IF(ISNUMBER(SEARCH(IF($D148="Tabular",VLOOKUP($G148&amp;"-"&amp;U$3&amp;"-"&amp;Y$2,'Compr. Q. - Online Banking'!$C:$I,7,FALSE()),VLOOKUP($G148&amp;"-"&amp;U$3&amp;"-"&amp;Y$2,'Compr. Q. - Online Banking'!$C:$I,5,FALSE())), U148)),1,0)</f>
        <v>0</v>
      </c>
      <c r="Z148" s="60">
        <f>IF(ISNUMBER(SEARCH(IF($D148="Tabular",VLOOKUP($G148&amp;"-"&amp;U$3&amp;"-"&amp;Z$2,'Compr. Q. - Online Banking'!$C:$I,7,FALSE()),VLOOKUP($G148&amp;"-"&amp;U$3&amp;"-"&amp;Z$2,'Compr. Q. - Online Banking'!$C:$I,5,FALSE())), U148)),1,0)</f>
        <v>0</v>
      </c>
      <c r="AA148" s="60">
        <f t="shared" si="145"/>
        <v>0</v>
      </c>
      <c r="AB148" s="60">
        <f t="shared" si="146"/>
        <v>3</v>
      </c>
      <c r="AC148" s="60">
        <f>IF($D148="Tabular",VLOOKUP($G148&amp;"-"&amp;U$3&amp;"-"&amp;"1",'Compr. Q. - Online Banking'!$C:$K,9,FALSE()),VLOOKUP($G148&amp;"-"&amp;U$3&amp;"-"&amp;"1",'Compr. Q. - Online Banking'!$C:$K,8,FALSE()))</f>
        <v>3</v>
      </c>
      <c r="AD148" s="60">
        <f t="shared" si="147"/>
        <v>0</v>
      </c>
      <c r="AE148" s="60">
        <f t="shared" si="148"/>
        <v>0</v>
      </c>
      <c r="AF148" s="60">
        <f t="shared" si="149"/>
        <v>0</v>
      </c>
      <c r="AG148" s="61" t="str">
        <f>VLOOKUP($B148&amp;"-"&amp;$F148,'dataset cleaned'!$A:$BK,$H$2-2+AG$2*3,FALSE())</f>
        <v>Fake banking app offered on application store,Keylogger installed on computer,Sniffing of customer credentials,Spear-phishing attack on customers</v>
      </c>
      <c r="AH148" s="61"/>
      <c r="AI148" s="60">
        <f>IF(ISNUMBER(SEARCH(IF($D148="Tabular",VLOOKUP($G148&amp;"-"&amp;AG$3&amp;"-"&amp;AI$2,'Compr. Q. - Online Banking'!$C:$I,7,FALSE()),VLOOKUP($G148&amp;"-"&amp;AG$3&amp;"-"&amp;AI$2,'Compr. Q. - Online Banking'!$C:$I,5,FALSE())), AG148)),1,0)</f>
        <v>1</v>
      </c>
      <c r="AJ148" s="60">
        <f>IF(ISNUMBER(SEARCH(IF($D148="Tabular",VLOOKUP($G148&amp;"-"&amp;AG$3&amp;"-"&amp;AJ$2,'Compr. Q. - Online Banking'!$C:$I,7,FALSE()),VLOOKUP($G148&amp;"-"&amp;AG$3&amp;"-"&amp;AJ$2,'Compr. Q. - Online Banking'!$C:$I,5,FALSE())), AG148)),1,0)</f>
        <v>1</v>
      </c>
      <c r="AK148" s="60">
        <f>IF(ISNUMBER(SEARCH(IF($D148="Tabular",VLOOKUP($G148&amp;"-"&amp;AG$3&amp;"-"&amp;AK$2,'Compr. Q. - Online Banking'!$C:$I,7,FALSE()),VLOOKUP($G148&amp;"-"&amp;AG$3&amp;"-"&amp;AK$2,'Compr. Q. - Online Banking'!$C:$I,5,FALSE())), AG148)),1,0)</f>
        <v>1</v>
      </c>
      <c r="AL148" s="60">
        <f>IF(ISNUMBER(SEARCH(IF($D148="Tabular",VLOOKUP($G148&amp;"-"&amp;AG$3&amp;"-"&amp;AL$2,'Compr. Q. - Online Banking'!$C:$I,7,FALSE()),VLOOKUP($G148&amp;"-"&amp;AG$3&amp;"-"&amp;AL$2,'Compr. Q. - Online Banking'!$C:$I,5,FALSE())), AG148)),1,0)</f>
        <v>1</v>
      </c>
      <c r="AM148" s="60">
        <f t="shared" si="150"/>
        <v>4</v>
      </c>
      <c r="AN148" s="60">
        <f t="shared" si="151"/>
        <v>4</v>
      </c>
      <c r="AO148" s="60">
        <f>IF($D148="Tabular",VLOOKUP($G148&amp;"-"&amp;AG$3&amp;"-"&amp;"1",'Compr. Q. - Online Banking'!$C:$K,9,FALSE()),VLOOKUP($G148&amp;"-"&amp;AG$3&amp;"-"&amp;"1",'Compr. Q. - Online Banking'!$C:$K,8,FALSE()))</f>
        <v>4</v>
      </c>
      <c r="AP148" s="60">
        <f t="shared" si="152"/>
        <v>1</v>
      </c>
      <c r="AQ148" s="60">
        <f t="shared" si="153"/>
        <v>1</v>
      </c>
      <c r="AR148" s="60">
        <f t="shared" si="154"/>
        <v>1</v>
      </c>
      <c r="AS148" s="61" t="str">
        <f>VLOOKUP($B148&amp;"-"&amp;$F148,'dataset cleaned'!$A:$BK,$H$2-2+AS$2*3,FALSE())</f>
        <v>Cyber criminal,Hacker</v>
      </c>
      <c r="AT148" s="60"/>
      <c r="AU148" s="60">
        <f>IF(ISNUMBER(SEARCH(IF($D148="Tabular",VLOOKUP($G148&amp;"-"&amp;AS$3&amp;"-"&amp;AU$2,'Compr. Q. - Online Banking'!$C:$I,7,FALSE()),VLOOKUP($G148&amp;"-"&amp;AS$3&amp;"-"&amp;AU$2,'Compr. Q. - Online Banking'!$C:$I,5,FALSE())), AS148)),1,0)</f>
        <v>1</v>
      </c>
      <c r="AV148" s="60">
        <f>IF(ISNUMBER(SEARCH(IF($D148="Tabular",VLOOKUP($G148&amp;"-"&amp;AS$3&amp;"-"&amp;AV$2,'Compr. Q. - Online Banking'!$C:$I,7,FALSE()),VLOOKUP($G148&amp;"-"&amp;AS$3&amp;"-"&amp;AV$2,'Compr. Q. - Online Banking'!$C:$I,5,FALSE())), AS148)),1,0)</f>
        <v>1</v>
      </c>
      <c r="AW148" s="60">
        <f>IF(ISNUMBER(SEARCH(IF($D148="Tabular",VLOOKUP($G148&amp;"-"&amp;AS$3&amp;"-"&amp;AW$2,'Compr. Q. - Online Banking'!$C:$I,7,FALSE()),VLOOKUP($G148&amp;"-"&amp;AS$3&amp;"-"&amp;AW$2,'Compr. Q. - Online Banking'!$C:$I,5,FALSE())), AS148)),1,0)</f>
        <v>0</v>
      </c>
      <c r="AX148" s="60">
        <f>IF(ISNUMBER(SEARCH(IF($D148="Tabular",VLOOKUP($G148&amp;"-"&amp;AS$3&amp;"-"&amp;AX$2,'Compr. Q. - Online Banking'!$C:$I,7,FALSE()),VLOOKUP($G148&amp;"-"&amp;AS$3&amp;"-"&amp;AX$2,'Compr. Q. - Online Banking'!$C:$I,5,FALSE())), AS148)),1,0)</f>
        <v>0</v>
      </c>
      <c r="AY148" s="60">
        <f t="shared" si="155"/>
        <v>2</v>
      </c>
      <c r="AZ148" s="60">
        <f t="shared" si="156"/>
        <v>2</v>
      </c>
      <c r="BA148" s="60">
        <f>IF($D148="Tabular",VLOOKUP($G148&amp;"-"&amp;AS$3&amp;"-"&amp;"1",'Compr. Q. - Online Banking'!$C:$K,9,FALSE()),VLOOKUP($G148&amp;"-"&amp;AS$3&amp;"-"&amp;"1",'Compr. Q. - Online Banking'!$C:$K,8,FALSE()))</f>
        <v>2</v>
      </c>
      <c r="BB148" s="60">
        <f t="shared" si="157"/>
        <v>1</v>
      </c>
      <c r="BC148" s="60">
        <f t="shared" si="158"/>
        <v>1</v>
      </c>
      <c r="BD148" s="60">
        <f t="shared" si="159"/>
        <v>1</v>
      </c>
      <c r="BE148" s="60" t="str">
        <f>VLOOKUP($B148&amp;"-"&amp;$F148,'dataset cleaned'!$A:$BK,$H$2-2+BE$2*3,FALSE())</f>
        <v>Likely</v>
      </c>
      <c r="BF148" s="60"/>
      <c r="BG148" s="60">
        <f>IF(ISNUMBER(SEARCH(IF($D148="Tabular",VLOOKUP($G148&amp;"-"&amp;BE$3&amp;"-"&amp;BG$2,'Compr. Q. - Online Banking'!$C:$I,7,FALSE()),VLOOKUP($G148&amp;"-"&amp;BE$3&amp;"-"&amp;BG$2,'Compr. Q. - Online Banking'!$C:$I,5,FALSE())), BE148)),1,0)</f>
        <v>1</v>
      </c>
      <c r="BH148" s="60">
        <f>IF(ISNUMBER(SEARCH(IF($D148="Tabular",VLOOKUP($G148&amp;"-"&amp;BE$3&amp;"-"&amp;BH$2,'Compr. Q. - Online Banking'!$C:$I,7,FALSE()),VLOOKUP($G148&amp;"-"&amp;BE$3&amp;"-"&amp;BH$2,'Compr. Q. - Online Banking'!$C:$I,5,FALSE())), BE148)),1,0)</f>
        <v>0</v>
      </c>
      <c r="BI148" s="60">
        <f>IF(ISNUMBER(SEARCH(IF($D148="Tabular",VLOOKUP($G148&amp;"-"&amp;BE$3&amp;"-"&amp;BI$2,'Compr. Q. - Online Banking'!$C:$I,7,FALSE()),VLOOKUP($G148&amp;"-"&amp;BE$3&amp;"-"&amp;BI$2,'Compr. Q. - Online Banking'!$C:$I,5,FALSE())), BE148)),1,0)</f>
        <v>0</v>
      </c>
      <c r="BJ148" s="60">
        <f>IF(ISNUMBER(SEARCH(IF($D148="Tabular",VLOOKUP($G148&amp;"-"&amp;BE$3&amp;"-"&amp;BJ$2,'Compr. Q. - Online Banking'!$C:$I,7,FALSE()),VLOOKUP($G148&amp;"-"&amp;BE$3&amp;"-"&amp;BJ$2,'Compr. Q. - Online Banking'!$C:$I,5,FALSE())), BE148)),1,0)</f>
        <v>0</v>
      </c>
      <c r="BK148" s="60">
        <f t="shared" si="160"/>
        <v>1</v>
      </c>
      <c r="BL148" s="60">
        <f t="shared" si="161"/>
        <v>1</v>
      </c>
      <c r="BM148" s="60">
        <f>IF($D148="Tabular",VLOOKUP($G148&amp;"-"&amp;BE$3&amp;"-"&amp;"1",'Compr. Q. - Online Banking'!$C:$K,9,FALSE()),VLOOKUP($G148&amp;"-"&amp;BE$3&amp;"-"&amp;"1",'Compr. Q. - Online Banking'!$C:$K,8,FALSE()))</f>
        <v>1</v>
      </c>
      <c r="BN148" s="60">
        <f t="shared" si="162"/>
        <v>1</v>
      </c>
      <c r="BO148" s="60">
        <f t="shared" si="163"/>
        <v>1</v>
      </c>
      <c r="BP148" s="60">
        <f t="shared" si="164"/>
        <v>1</v>
      </c>
      <c r="BQ148" s="61" t="str">
        <f>VLOOKUP($B148&amp;"-"&amp;$F148,'dataset cleaned'!$A:$BK,$H$2-2+BQ$2*3,FALSE())</f>
        <v>Poor security awareness,Use of web application,Weak malware protection</v>
      </c>
      <c r="BR148" s="60" t="s">
        <v>1148</v>
      </c>
      <c r="BS148" s="60">
        <f>IF(ISNUMBER(SEARCH(IF($D148="Tabular",VLOOKUP($G148&amp;"-"&amp;BQ$3&amp;"-"&amp;BS$2,'Compr. Q. - Online Banking'!$C:$I,7,FALSE()),VLOOKUP($G148&amp;"-"&amp;BQ$3&amp;"-"&amp;BS$2,'Compr. Q. - Online Banking'!$C:$I,5,FALSE())), BQ148)),1,0)</f>
        <v>1</v>
      </c>
      <c r="BT148" s="60">
        <f>IF(ISNUMBER(SEARCH(IF($D148="Tabular",VLOOKUP($G148&amp;"-"&amp;BQ$3&amp;"-"&amp;BT$2,'Compr. Q. - Online Banking'!$C:$I,7,FALSE()),VLOOKUP($G148&amp;"-"&amp;BQ$3&amp;"-"&amp;BT$2,'Compr. Q. - Online Banking'!$C:$I,5,FALSE())), BQ148)),1,0)</f>
        <v>0</v>
      </c>
      <c r="BU148" s="60">
        <f>IF(ISNUMBER(SEARCH(IF($D148="Tabular",VLOOKUP($G148&amp;"-"&amp;BQ$3&amp;"-"&amp;BU$2,'Compr. Q. - Online Banking'!$C:$I,7,FALSE()),VLOOKUP($G148&amp;"-"&amp;BQ$3&amp;"-"&amp;BU$2,'Compr. Q. - Online Banking'!$C:$I,5,FALSE())), BQ148)),1,0)</f>
        <v>1</v>
      </c>
      <c r="BV148" s="60">
        <f>IF(ISNUMBER(SEARCH(IF($D148="Tabular",VLOOKUP($G148&amp;"-"&amp;BQ$3&amp;"-"&amp;BV$2,'Compr. Q. - Online Banking'!$C:$I,7,FALSE()),VLOOKUP($G148&amp;"-"&amp;BQ$3&amp;"-"&amp;BV$2,'Compr. Q. - Online Banking'!$C:$I,5,FALSE())), BQ148)),1,0)</f>
        <v>1</v>
      </c>
      <c r="BW148" s="60">
        <f t="shared" si="165"/>
        <v>3</v>
      </c>
      <c r="BX148" s="60">
        <f t="shared" si="166"/>
        <v>3</v>
      </c>
      <c r="BY148" s="60">
        <f>IF($D148="Tabular",VLOOKUP($G148&amp;"-"&amp;BQ$3&amp;"-"&amp;"1",'Compr. Q. - Online Banking'!$C:$K,9,FALSE()),VLOOKUP($G148&amp;"-"&amp;BQ$3&amp;"-"&amp;"1",'Compr. Q. - Online Banking'!$C:$K,8,FALSE()))</f>
        <v>4</v>
      </c>
      <c r="BZ148" s="60">
        <f t="shared" si="167"/>
        <v>1</v>
      </c>
      <c r="CA148" s="60">
        <f t="shared" si="168"/>
        <v>0.75</v>
      </c>
      <c r="CB148" s="60">
        <f t="shared" si="169"/>
        <v>0.8571428571428571</v>
      </c>
    </row>
    <row r="149" spans="1:80" ht="68" x14ac:dyDescent="0.2">
      <c r="A149" s="60" t="str">
        <f t="shared" si="136"/>
        <v>R_C8jPjgCEZpeH2DL-P1</v>
      </c>
      <c r="B149" s="60" t="s">
        <v>868</v>
      </c>
      <c r="C149" s="60" t="str">
        <f>VLOOKUP($B149,'raw data'!$A:$JI,268,FALSE())</f>
        <v>UML-G2</v>
      </c>
      <c r="D149" s="60" t="str">
        <f t="shared" si="137"/>
        <v>UML</v>
      </c>
      <c r="E149" s="60" t="str">
        <f t="shared" si="138"/>
        <v>G2</v>
      </c>
      <c r="F149" s="60" t="s">
        <v>534</v>
      </c>
      <c r="G149" s="60" t="str">
        <f t="shared" si="139"/>
        <v>G2</v>
      </c>
      <c r="H149" s="62">
        <f>VLOOKUP($B149&amp;"-"&amp;$F149,'dataset cleaned'!$A:$BK,H$2,FALSE())/60</f>
        <v>18.259650000000001</v>
      </c>
      <c r="I149" s="61" t="str">
        <f>VLOOKUP($B149&amp;"-"&amp;$F149,'dataset cleaned'!$A:$BK,$H$2-2+I$2*3,FALSE())</f>
        <v>Lack of mechanisms for authentication of app,Weak malware protection</v>
      </c>
      <c r="J149" s="60"/>
      <c r="K149" s="60">
        <f>IF(ISNUMBER(SEARCH(IF($D149="Tabular",VLOOKUP($G149&amp;"-"&amp;I$3&amp;"-"&amp;K$2,'Compr. Q. - Online Banking'!$C:$I,7,FALSE()),VLOOKUP($G149&amp;"-"&amp;I$3&amp;"-"&amp;K$2,'Compr. Q. - Online Banking'!$C:$I,5,FALSE())), I149)),1,0)</f>
        <v>1</v>
      </c>
      <c r="L149" s="60">
        <f>IF(ISNUMBER(SEARCH(IF($D149="Tabular",VLOOKUP($G149&amp;"-"&amp;I$3&amp;"-"&amp;L$2,'Compr. Q. - Online Banking'!$C:$I,7,FALSE()),VLOOKUP($G149&amp;"-"&amp;I$3&amp;"-"&amp;L$2,'Compr. Q. - Online Banking'!$C:$I,5,FALSE())), I149)),1,0)</f>
        <v>1</v>
      </c>
      <c r="M149" s="60">
        <f>IF(ISNUMBER(SEARCH(IF($D149="Tabular",VLOOKUP($G149&amp;"-"&amp;I$3&amp;"-"&amp;M$2,'Compr. Q. - Online Banking'!$C:$I,7,FALSE()),VLOOKUP($G149&amp;"-"&amp;I$3&amp;"-"&amp;M$2,'Compr. Q. - Online Banking'!$C:$I,5,FALSE())), I149)),1,0)</f>
        <v>0</v>
      </c>
      <c r="N149" s="60">
        <f>IF(ISNUMBER(SEARCH(IF($D149="Tabular",VLOOKUP($G149&amp;"-"&amp;I$3&amp;"-"&amp;N$2,'Compr. Q. - Online Banking'!$C:$I,7,FALSE()),VLOOKUP($G149&amp;"-"&amp;I$3&amp;"-"&amp;N$2,'Compr. Q. - Online Banking'!$C:$I,5,FALSE())), I149)),1,0)</f>
        <v>0</v>
      </c>
      <c r="O149" s="60">
        <f t="shared" si="140"/>
        <v>2</v>
      </c>
      <c r="P149" s="60">
        <f t="shared" si="141"/>
        <v>2</v>
      </c>
      <c r="Q149" s="60">
        <f>IF($D149="Tabular",VLOOKUP($G149&amp;"-"&amp;I$3&amp;"-"&amp;"1",'Compr. Q. - Online Banking'!$C:$K,9,FALSE()),VLOOKUP($G149&amp;"-"&amp;I$3&amp;"-"&amp;"1",'Compr. Q. - Online Banking'!$C:$K,8,FALSE()))</f>
        <v>2</v>
      </c>
      <c r="R149" s="60">
        <f t="shared" si="142"/>
        <v>1</v>
      </c>
      <c r="S149" s="60">
        <f t="shared" si="143"/>
        <v>1</v>
      </c>
      <c r="T149" s="60">
        <f t="shared" si="144"/>
        <v>1</v>
      </c>
      <c r="U149" s="61" t="str">
        <f>VLOOKUP($B149&amp;"-"&amp;$F149,'dataset cleaned'!$A:$BK,$H$2-2+U$2*3,FALSE())</f>
        <v>Unauthorized access to customer account via fake app,Unauthorized access to customer account via web application</v>
      </c>
      <c r="V149" s="60" t="s">
        <v>1149</v>
      </c>
      <c r="W149" s="60">
        <f>IF(ISNUMBER(SEARCH(IF($D149="Tabular",VLOOKUP($G149&amp;"-"&amp;U$3&amp;"-"&amp;W$2,'Compr. Q. - Online Banking'!$C:$I,7,FALSE()),VLOOKUP($G149&amp;"-"&amp;U$3&amp;"-"&amp;W$2,'Compr. Q. - Online Banking'!$C:$I,5,FALSE())), U149)),1,0)</f>
        <v>0</v>
      </c>
      <c r="X149" s="60">
        <f>IF(ISNUMBER(SEARCH(IF($D149="Tabular",VLOOKUP($G149&amp;"-"&amp;U$3&amp;"-"&amp;X$2,'Compr. Q. - Online Banking'!$C:$I,7,FALSE()),VLOOKUP($G149&amp;"-"&amp;U$3&amp;"-"&amp;X$2,'Compr. Q. - Online Banking'!$C:$I,5,FALSE())), U149)),1,0)</f>
        <v>1</v>
      </c>
      <c r="Y149" s="60">
        <f>IF(ISNUMBER(SEARCH(IF($D149="Tabular",VLOOKUP($G149&amp;"-"&amp;U$3&amp;"-"&amp;Y$2,'Compr. Q. - Online Banking'!$C:$I,7,FALSE()),VLOOKUP($G149&amp;"-"&amp;U$3&amp;"-"&amp;Y$2,'Compr. Q. - Online Banking'!$C:$I,5,FALSE())), U149)),1,0)</f>
        <v>1</v>
      </c>
      <c r="Z149" s="60">
        <f>IF(ISNUMBER(SEARCH(IF($D149="Tabular",VLOOKUP($G149&amp;"-"&amp;U$3&amp;"-"&amp;Z$2,'Compr. Q. - Online Banking'!$C:$I,7,FALSE()),VLOOKUP($G149&amp;"-"&amp;U$3&amp;"-"&amp;Z$2,'Compr. Q. - Online Banking'!$C:$I,5,FALSE())), U149)),1,0)</f>
        <v>0</v>
      </c>
      <c r="AA149" s="60">
        <f t="shared" si="145"/>
        <v>2</v>
      </c>
      <c r="AB149" s="60">
        <f t="shared" si="146"/>
        <v>2</v>
      </c>
      <c r="AC149" s="60">
        <f>IF($D149="Tabular",VLOOKUP($G149&amp;"-"&amp;U$3&amp;"-"&amp;"1",'Compr. Q. - Online Banking'!$C:$K,9,FALSE()),VLOOKUP($G149&amp;"-"&amp;U$3&amp;"-"&amp;"1",'Compr. Q. - Online Banking'!$C:$K,8,FALSE()))</f>
        <v>3</v>
      </c>
      <c r="AD149" s="60">
        <f t="shared" si="147"/>
        <v>1</v>
      </c>
      <c r="AE149" s="60">
        <f t="shared" si="148"/>
        <v>0.66666666666666663</v>
      </c>
      <c r="AF149" s="60">
        <f t="shared" si="149"/>
        <v>0.8</v>
      </c>
      <c r="AG149" s="61" t="str">
        <f>VLOOKUP($B149&amp;"-"&amp;$F149,'dataset cleaned'!$A:$BK,$H$2-2+AG$2*3,FALSE())</f>
        <v>Fake banking app offered on application store,Keylogger installed on computer,Spear-phishing attack on customers</v>
      </c>
      <c r="AH149" s="61" t="s">
        <v>1150</v>
      </c>
      <c r="AI149" s="60">
        <f>IF(ISNUMBER(SEARCH(IF($D149="Tabular",VLOOKUP($G149&amp;"-"&amp;AG$3&amp;"-"&amp;AI$2,'Compr. Q. - Online Banking'!$C:$I,7,FALSE()),VLOOKUP($G149&amp;"-"&amp;AG$3&amp;"-"&amp;AI$2,'Compr. Q. - Online Banking'!$C:$I,5,FALSE())), AG149)),1,0)</f>
        <v>1</v>
      </c>
      <c r="AJ149" s="60">
        <f>IF(ISNUMBER(SEARCH(IF($D149="Tabular",VLOOKUP($G149&amp;"-"&amp;AG$3&amp;"-"&amp;AJ$2,'Compr. Q. - Online Banking'!$C:$I,7,FALSE()),VLOOKUP($G149&amp;"-"&amp;AG$3&amp;"-"&amp;AJ$2,'Compr. Q. - Online Banking'!$C:$I,5,FALSE())), AG149)),1,0)</f>
        <v>0</v>
      </c>
      <c r="AK149" s="60">
        <f>IF(ISNUMBER(SEARCH(IF($D149="Tabular",VLOOKUP($G149&amp;"-"&amp;AG$3&amp;"-"&amp;AK$2,'Compr. Q. - Online Banking'!$C:$I,7,FALSE()),VLOOKUP($G149&amp;"-"&amp;AG$3&amp;"-"&amp;AK$2,'Compr. Q. - Online Banking'!$C:$I,5,FALSE())), AG149)),1,0)</f>
        <v>1</v>
      </c>
      <c r="AL149" s="60">
        <f>IF(ISNUMBER(SEARCH(IF($D149="Tabular",VLOOKUP($G149&amp;"-"&amp;AG$3&amp;"-"&amp;AL$2,'Compr. Q. - Online Banking'!$C:$I,7,FALSE()),VLOOKUP($G149&amp;"-"&amp;AG$3&amp;"-"&amp;AL$2,'Compr. Q. - Online Banking'!$C:$I,5,FALSE())), AG149)),1,0)</f>
        <v>1</v>
      </c>
      <c r="AM149" s="60">
        <f t="shared" si="150"/>
        <v>3</v>
      </c>
      <c r="AN149" s="60">
        <f t="shared" si="151"/>
        <v>3</v>
      </c>
      <c r="AO149" s="60">
        <f>IF($D149="Tabular",VLOOKUP($G149&amp;"-"&amp;AG$3&amp;"-"&amp;"1",'Compr. Q. - Online Banking'!$C:$K,9,FALSE()),VLOOKUP($G149&amp;"-"&amp;AG$3&amp;"-"&amp;"1",'Compr. Q. - Online Banking'!$C:$K,8,FALSE()))</f>
        <v>4</v>
      </c>
      <c r="AP149" s="60">
        <f t="shared" si="152"/>
        <v>1</v>
      </c>
      <c r="AQ149" s="60">
        <f t="shared" si="153"/>
        <v>0.75</v>
      </c>
      <c r="AR149" s="60">
        <f t="shared" si="154"/>
        <v>0.8571428571428571</v>
      </c>
      <c r="AS149" s="61" t="str">
        <f>VLOOKUP($B149&amp;"-"&amp;$F149,'dataset cleaned'!$A:$BK,$H$2-2+AS$2*3,FALSE())</f>
        <v>Cyber criminal,Hacker</v>
      </c>
      <c r="AT149" s="60"/>
      <c r="AU149" s="60">
        <f>IF(ISNUMBER(SEARCH(IF($D149="Tabular",VLOOKUP($G149&amp;"-"&amp;AS$3&amp;"-"&amp;AU$2,'Compr. Q. - Online Banking'!$C:$I,7,FALSE()),VLOOKUP($G149&amp;"-"&amp;AS$3&amp;"-"&amp;AU$2,'Compr. Q. - Online Banking'!$C:$I,5,FALSE())), AS149)),1,0)</f>
        <v>1</v>
      </c>
      <c r="AV149" s="60">
        <f>IF(ISNUMBER(SEARCH(IF($D149="Tabular",VLOOKUP($G149&amp;"-"&amp;AS$3&amp;"-"&amp;AV$2,'Compr. Q. - Online Banking'!$C:$I,7,FALSE()),VLOOKUP($G149&amp;"-"&amp;AS$3&amp;"-"&amp;AV$2,'Compr. Q. - Online Banking'!$C:$I,5,FALSE())), AS149)),1,0)</f>
        <v>1</v>
      </c>
      <c r="AW149" s="60">
        <f>IF(ISNUMBER(SEARCH(IF($D149="Tabular",VLOOKUP($G149&amp;"-"&amp;AS$3&amp;"-"&amp;AW$2,'Compr. Q. - Online Banking'!$C:$I,7,FALSE()),VLOOKUP($G149&amp;"-"&amp;AS$3&amp;"-"&amp;AW$2,'Compr. Q. - Online Banking'!$C:$I,5,FALSE())), AS149)),1,0)</f>
        <v>0</v>
      </c>
      <c r="AX149" s="60">
        <f>IF(ISNUMBER(SEARCH(IF($D149="Tabular",VLOOKUP($G149&amp;"-"&amp;AS$3&amp;"-"&amp;AX$2,'Compr. Q. - Online Banking'!$C:$I,7,FALSE()),VLOOKUP($G149&amp;"-"&amp;AS$3&amp;"-"&amp;AX$2,'Compr. Q. - Online Banking'!$C:$I,5,FALSE())), AS149)),1,0)</f>
        <v>0</v>
      </c>
      <c r="AY149" s="60">
        <f t="shared" si="155"/>
        <v>2</v>
      </c>
      <c r="AZ149" s="60">
        <f t="shared" si="156"/>
        <v>2</v>
      </c>
      <c r="BA149" s="60">
        <f>IF($D149="Tabular",VLOOKUP($G149&amp;"-"&amp;AS$3&amp;"-"&amp;"1",'Compr. Q. - Online Banking'!$C:$K,9,FALSE()),VLOOKUP($G149&amp;"-"&amp;AS$3&amp;"-"&amp;"1",'Compr. Q. - Online Banking'!$C:$K,8,FALSE()))</f>
        <v>2</v>
      </c>
      <c r="BB149" s="60">
        <f t="shared" si="157"/>
        <v>1</v>
      </c>
      <c r="BC149" s="60">
        <f t="shared" si="158"/>
        <v>1</v>
      </c>
      <c r="BD149" s="60">
        <f t="shared" si="159"/>
        <v>1</v>
      </c>
      <c r="BE149" s="60" t="str">
        <f>VLOOKUP($B149&amp;"-"&amp;$F149,'dataset cleaned'!$A:$BK,$H$2-2+BE$2*3,FALSE())</f>
        <v>Unlikely</v>
      </c>
      <c r="BF149" s="60"/>
      <c r="BG149" s="60">
        <v>0</v>
      </c>
      <c r="BH149" s="60">
        <f>IF(ISNUMBER(SEARCH(IF($D149="Tabular",VLOOKUP($G149&amp;"-"&amp;BE$3&amp;"-"&amp;BH$2,'Compr. Q. - Online Banking'!$C:$I,7,FALSE()),VLOOKUP($G149&amp;"-"&amp;BE$3&amp;"-"&amp;BH$2,'Compr. Q. - Online Banking'!$C:$I,5,FALSE())), BE149)),1,0)</f>
        <v>0</v>
      </c>
      <c r="BI149" s="60">
        <f>IF(ISNUMBER(SEARCH(IF($D149="Tabular",VLOOKUP($G149&amp;"-"&amp;BE$3&amp;"-"&amp;BI$2,'Compr. Q. - Online Banking'!$C:$I,7,FALSE()),VLOOKUP($G149&amp;"-"&amp;BE$3&amp;"-"&amp;BI$2,'Compr. Q. - Online Banking'!$C:$I,5,FALSE())), BE149)),1,0)</f>
        <v>0</v>
      </c>
      <c r="BJ149" s="60">
        <f>IF(ISNUMBER(SEARCH(IF($D149="Tabular",VLOOKUP($G149&amp;"-"&amp;BE$3&amp;"-"&amp;BJ$2,'Compr. Q. - Online Banking'!$C:$I,7,FALSE()),VLOOKUP($G149&amp;"-"&amp;BE$3&amp;"-"&amp;BJ$2,'Compr. Q. - Online Banking'!$C:$I,5,FALSE())), BE149)),1,0)</f>
        <v>0</v>
      </c>
      <c r="BK149" s="60">
        <f t="shared" si="160"/>
        <v>0</v>
      </c>
      <c r="BL149" s="60">
        <f t="shared" si="161"/>
        <v>1</v>
      </c>
      <c r="BM149" s="60">
        <f>IF($D149="Tabular",VLOOKUP($G149&amp;"-"&amp;BE$3&amp;"-"&amp;"1",'Compr. Q. - Online Banking'!$C:$K,9,FALSE()),VLOOKUP($G149&amp;"-"&amp;BE$3&amp;"-"&amp;"1",'Compr. Q. - Online Banking'!$C:$K,8,FALSE()))</f>
        <v>1</v>
      </c>
      <c r="BN149" s="60">
        <f t="shared" si="162"/>
        <v>0</v>
      </c>
      <c r="BO149" s="60">
        <f t="shared" si="163"/>
        <v>0</v>
      </c>
      <c r="BP149" s="60">
        <f t="shared" si="164"/>
        <v>0</v>
      </c>
      <c r="BQ149" s="61" t="str">
        <f>VLOOKUP($B149&amp;"-"&amp;$F149,'dataset cleaned'!$A:$BK,$H$2-2+BQ$2*3,FALSE())</f>
        <v>Immature technology,Insufficient detection of spyware,Lack of mechanisms for authentication of app,Poor security awareness,Use of web application</v>
      </c>
      <c r="BR149" s="60"/>
      <c r="BS149" s="60">
        <f>IF(ISNUMBER(SEARCH(IF($D149="Tabular",VLOOKUP($G149&amp;"-"&amp;BQ$3&amp;"-"&amp;BS$2,'Compr. Q. - Online Banking'!$C:$I,7,FALSE()),VLOOKUP($G149&amp;"-"&amp;BQ$3&amp;"-"&amp;BS$2,'Compr. Q. - Online Banking'!$C:$I,5,FALSE())), BQ149)),1,0)</f>
        <v>1</v>
      </c>
      <c r="BT149" s="60">
        <f>IF(ISNUMBER(SEARCH(IF($D149="Tabular",VLOOKUP($G149&amp;"-"&amp;BQ$3&amp;"-"&amp;BT$2,'Compr. Q. - Online Banking'!$C:$I,7,FALSE()),VLOOKUP($G149&amp;"-"&amp;BQ$3&amp;"-"&amp;BT$2,'Compr. Q. - Online Banking'!$C:$I,5,FALSE())), BQ149)),1,0)</f>
        <v>0</v>
      </c>
      <c r="BU149" s="60">
        <f>IF(ISNUMBER(SEARCH(IF($D149="Tabular",VLOOKUP($G149&amp;"-"&amp;BQ$3&amp;"-"&amp;BU$2,'Compr. Q. - Online Banking'!$C:$I,7,FALSE()),VLOOKUP($G149&amp;"-"&amp;BQ$3&amp;"-"&amp;BU$2,'Compr. Q. - Online Banking'!$C:$I,5,FALSE())), BQ149)),1,0)</f>
        <v>1</v>
      </c>
      <c r="BV149" s="60">
        <f>IF(ISNUMBER(SEARCH(IF($D149="Tabular",VLOOKUP($G149&amp;"-"&amp;BQ$3&amp;"-"&amp;BV$2,'Compr. Q. - Online Banking'!$C:$I,7,FALSE()),VLOOKUP($G149&amp;"-"&amp;BQ$3&amp;"-"&amp;BV$2,'Compr. Q. - Online Banking'!$C:$I,5,FALSE())), BQ149)),1,0)</f>
        <v>0</v>
      </c>
      <c r="BW149" s="60">
        <f t="shared" si="165"/>
        <v>2</v>
      </c>
      <c r="BX149" s="60">
        <f t="shared" si="166"/>
        <v>5</v>
      </c>
      <c r="BY149" s="60">
        <f>IF($D149="Tabular",VLOOKUP($G149&amp;"-"&amp;BQ$3&amp;"-"&amp;"1",'Compr. Q. - Online Banking'!$C:$K,9,FALSE()),VLOOKUP($G149&amp;"-"&amp;BQ$3&amp;"-"&amp;"1",'Compr. Q. - Online Banking'!$C:$K,8,FALSE()))</f>
        <v>4</v>
      </c>
      <c r="BZ149" s="60">
        <f t="shared" si="167"/>
        <v>0.4</v>
      </c>
      <c r="CA149" s="60">
        <f t="shared" si="168"/>
        <v>0.5</v>
      </c>
      <c r="CB149" s="60">
        <f t="shared" si="169"/>
        <v>0.44444444444444448</v>
      </c>
    </row>
    <row r="150" spans="1:80" ht="102" x14ac:dyDescent="0.2">
      <c r="A150" s="60" t="str">
        <f t="shared" si="136"/>
        <v>R_2TS519uIksnK4Te-P1</v>
      </c>
      <c r="B150" s="60" t="s">
        <v>788</v>
      </c>
      <c r="C150" s="60" t="str">
        <f>VLOOKUP($B150,'raw data'!$A:$JI,268,FALSE())</f>
        <v>UML-G2</v>
      </c>
      <c r="D150" s="60" t="str">
        <f t="shared" si="137"/>
        <v>UML</v>
      </c>
      <c r="E150" s="60" t="str">
        <f t="shared" si="138"/>
        <v>G2</v>
      </c>
      <c r="F150" s="60" t="s">
        <v>534</v>
      </c>
      <c r="G150" s="60" t="str">
        <f t="shared" si="139"/>
        <v>G2</v>
      </c>
      <c r="H150" s="62">
        <f>VLOOKUP($B150&amp;"-"&amp;$F150,'dataset cleaned'!$A:$BK,H$2,FALSE())/60</f>
        <v>15.28795</v>
      </c>
      <c r="I150" s="61" t="str">
        <f>VLOOKUP($B150&amp;"-"&amp;$F150,'dataset cleaned'!$A:$BK,$H$2-2+I$2*3,FALSE())</f>
        <v>Lack of mechanisms for authentication of app,Weak malware protection</v>
      </c>
      <c r="J150" s="60"/>
      <c r="K150" s="60">
        <f>IF(ISNUMBER(SEARCH(IF($D150="Tabular",VLOOKUP($G150&amp;"-"&amp;I$3&amp;"-"&amp;K$2,'Compr. Q. - Online Banking'!$C:$I,7,FALSE()),VLOOKUP($G150&amp;"-"&amp;I$3&amp;"-"&amp;K$2,'Compr. Q. - Online Banking'!$C:$I,5,FALSE())), I150)),1,0)</f>
        <v>1</v>
      </c>
      <c r="L150" s="60">
        <f>IF(ISNUMBER(SEARCH(IF($D150="Tabular",VLOOKUP($G150&amp;"-"&amp;I$3&amp;"-"&amp;L$2,'Compr. Q. - Online Banking'!$C:$I,7,FALSE()),VLOOKUP($G150&amp;"-"&amp;I$3&amp;"-"&amp;L$2,'Compr. Q. - Online Banking'!$C:$I,5,FALSE())), I150)),1,0)</f>
        <v>1</v>
      </c>
      <c r="M150" s="60">
        <f>IF(ISNUMBER(SEARCH(IF($D150="Tabular",VLOOKUP($G150&amp;"-"&amp;I$3&amp;"-"&amp;M$2,'Compr. Q. - Online Banking'!$C:$I,7,FALSE()),VLOOKUP($G150&amp;"-"&amp;I$3&amp;"-"&amp;M$2,'Compr. Q. - Online Banking'!$C:$I,5,FALSE())), I150)),1,0)</f>
        <v>0</v>
      </c>
      <c r="N150" s="60">
        <f>IF(ISNUMBER(SEARCH(IF($D150="Tabular",VLOOKUP($G150&amp;"-"&amp;I$3&amp;"-"&amp;N$2,'Compr. Q. - Online Banking'!$C:$I,7,FALSE()),VLOOKUP($G150&amp;"-"&amp;I$3&amp;"-"&amp;N$2,'Compr. Q. - Online Banking'!$C:$I,5,FALSE())), I150)),1,0)</f>
        <v>0</v>
      </c>
      <c r="O150" s="60">
        <f t="shared" si="140"/>
        <v>2</v>
      </c>
      <c r="P150" s="60">
        <f t="shared" si="141"/>
        <v>2</v>
      </c>
      <c r="Q150" s="60">
        <f>IF($D150="Tabular",VLOOKUP($G150&amp;"-"&amp;I$3&amp;"-"&amp;"1",'Compr. Q. - Online Banking'!$C:$K,9,FALSE()),VLOOKUP($G150&amp;"-"&amp;I$3&amp;"-"&amp;"1",'Compr. Q. - Online Banking'!$C:$K,8,FALSE()))</f>
        <v>2</v>
      </c>
      <c r="R150" s="60">
        <f t="shared" si="142"/>
        <v>1</v>
      </c>
      <c r="S150" s="60">
        <f t="shared" si="143"/>
        <v>1</v>
      </c>
      <c r="T150" s="60">
        <f t="shared" si="144"/>
        <v>1</v>
      </c>
      <c r="U150" s="61" t="str">
        <f>VLOOKUP($B150&amp;"-"&amp;$F150,'dataset cleaned'!$A:$BK,$H$2-2+U$2*3,FALSE())</f>
        <v>Unauthorized access to customer account via fake app</v>
      </c>
      <c r="V150" s="60" t="s">
        <v>1149</v>
      </c>
      <c r="W150" s="60">
        <f>IF(ISNUMBER(SEARCH(IF($D150="Tabular",VLOOKUP($G150&amp;"-"&amp;U$3&amp;"-"&amp;W$2,'Compr. Q. - Online Banking'!$C:$I,7,FALSE()),VLOOKUP($G150&amp;"-"&amp;U$3&amp;"-"&amp;W$2,'Compr. Q. - Online Banking'!$C:$I,5,FALSE())), U150)),1,0)</f>
        <v>0</v>
      </c>
      <c r="X150" s="60">
        <f>IF(ISNUMBER(SEARCH(IF($D150="Tabular",VLOOKUP($G150&amp;"-"&amp;U$3&amp;"-"&amp;X$2,'Compr. Q. - Online Banking'!$C:$I,7,FALSE()),VLOOKUP($G150&amp;"-"&amp;U$3&amp;"-"&amp;X$2,'Compr. Q. - Online Banking'!$C:$I,5,FALSE())), U150)),1,0)</f>
        <v>0</v>
      </c>
      <c r="Y150" s="60">
        <f>IF(ISNUMBER(SEARCH(IF($D150="Tabular",VLOOKUP($G150&amp;"-"&amp;U$3&amp;"-"&amp;Y$2,'Compr. Q. - Online Banking'!$C:$I,7,FALSE()),VLOOKUP($G150&amp;"-"&amp;U$3&amp;"-"&amp;Y$2,'Compr. Q. - Online Banking'!$C:$I,5,FALSE())), U150)),1,0)</f>
        <v>1</v>
      </c>
      <c r="Z150" s="60">
        <f>IF(ISNUMBER(SEARCH(IF($D150="Tabular",VLOOKUP($G150&amp;"-"&amp;U$3&amp;"-"&amp;Z$2,'Compr. Q. - Online Banking'!$C:$I,7,FALSE()),VLOOKUP($G150&amp;"-"&amp;U$3&amp;"-"&amp;Z$2,'Compr. Q. - Online Banking'!$C:$I,5,FALSE())), U150)),1,0)</f>
        <v>0</v>
      </c>
      <c r="AA150" s="60">
        <f t="shared" si="145"/>
        <v>1</v>
      </c>
      <c r="AB150" s="60">
        <f t="shared" si="146"/>
        <v>1</v>
      </c>
      <c r="AC150" s="60">
        <f>IF($D150="Tabular",VLOOKUP($G150&amp;"-"&amp;U$3&amp;"-"&amp;"1",'Compr. Q. - Online Banking'!$C:$K,9,FALSE()),VLOOKUP($G150&amp;"-"&amp;U$3&amp;"-"&amp;"1",'Compr. Q. - Online Banking'!$C:$K,8,FALSE()))</f>
        <v>3</v>
      </c>
      <c r="AD150" s="60">
        <f t="shared" si="147"/>
        <v>1</v>
      </c>
      <c r="AE150" s="60">
        <f t="shared" si="148"/>
        <v>0.33333333333333331</v>
      </c>
      <c r="AF150" s="60">
        <f t="shared" si="149"/>
        <v>0.5</v>
      </c>
      <c r="AG150" s="61" t="str">
        <f>VLOOKUP($B150&amp;"-"&amp;$F150,'dataset cleaned'!$A:$BK,$H$2-2+AG$2*3,FALSE())</f>
        <v>Sniffing of customer credentials</v>
      </c>
      <c r="AH150" s="61" t="s">
        <v>1150</v>
      </c>
      <c r="AI150" s="60">
        <f>IF(ISNUMBER(SEARCH(IF($D150="Tabular",VLOOKUP($G150&amp;"-"&amp;AG$3&amp;"-"&amp;AI$2,'Compr. Q. - Online Banking'!$C:$I,7,FALSE()),VLOOKUP($G150&amp;"-"&amp;AG$3&amp;"-"&amp;AI$2,'Compr. Q. - Online Banking'!$C:$I,5,FALSE())), AG150)),1,0)</f>
        <v>0</v>
      </c>
      <c r="AJ150" s="60">
        <f>IF(ISNUMBER(SEARCH(IF($D150="Tabular",VLOOKUP($G150&amp;"-"&amp;AG$3&amp;"-"&amp;AJ$2,'Compr. Q. - Online Banking'!$C:$I,7,FALSE()),VLOOKUP($G150&amp;"-"&amp;AG$3&amp;"-"&amp;AJ$2,'Compr. Q. - Online Banking'!$C:$I,5,FALSE())), AG150)),1,0)</f>
        <v>1</v>
      </c>
      <c r="AK150" s="60">
        <f>IF(ISNUMBER(SEARCH(IF($D150="Tabular",VLOOKUP($G150&amp;"-"&amp;AG$3&amp;"-"&amp;AK$2,'Compr. Q. - Online Banking'!$C:$I,7,FALSE()),VLOOKUP($G150&amp;"-"&amp;AG$3&amp;"-"&amp;AK$2,'Compr. Q. - Online Banking'!$C:$I,5,FALSE())), AG150)),1,0)</f>
        <v>0</v>
      </c>
      <c r="AL150" s="60">
        <f>IF(ISNUMBER(SEARCH(IF($D150="Tabular",VLOOKUP($G150&amp;"-"&amp;AG$3&amp;"-"&amp;AL$2,'Compr. Q. - Online Banking'!$C:$I,7,FALSE()),VLOOKUP($G150&amp;"-"&amp;AG$3&amp;"-"&amp;AL$2,'Compr. Q. - Online Banking'!$C:$I,5,FALSE())), AG150)),1,0)</f>
        <v>0</v>
      </c>
      <c r="AM150" s="60">
        <f t="shared" si="150"/>
        <v>1</v>
      </c>
      <c r="AN150" s="60">
        <f t="shared" si="151"/>
        <v>1</v>
      </c>
      <c r="AO150" s="60">
        <f>IF($D150="Tabular",VLOOKUP($G150&amp;"-"&amp;AG$3&amp;"-"&amp;"1",'Compr. Q. - Online Banking'!$C:$K,9,FALSE()),VLOOKUP($G150&amp;"-"&amp;AG$3&amp;"-"&amp;"1",'Compr. Q. - Online Banking'!$C:$K,8,FALSE()))</f>
        <v>4</v>
      </c>
      <c r="AP150" s="60">
        <f t="shared" si="152"/>
        <v>1</v>
      </c>
      <c r="AQ150" s="60">
        <f t="shared" si="153"/>
        <v>0.25</v>
      </c>
      <c r="AR150" s="60">
        <f t="shared" si="154"/>
        <v>0.4</v>
      </c>
      <c r="AS150" s="61" t="str">
        <f>VLOOKUP($B150&amp;"-"&amp;$F150,'dataset cleaned'!$A:$BK,$H$2-2+AS$2*3,FALSE())</f>
        <v>Sniffing of customer credentials</v>
      </c>
      <c r="AT150" s="60" t="s">
        <v>1129</v>
      </c>
      <c r="AU150" s="60">
        <f>IF(ISNUMBER(SEARCH(IF($D150="Tabular",VLOOKUP($G150&amp;"-"&amp;AS$3&amp;"-"&amp;AU$2,'Compr. Q. - Online Banking'!$C:$I,7,FALSE()),VLOOKUP($G150&amp;"-"&amp;AS$3&amp;"-"&amp;AU$2,'Compr. Q. - Online Banking'!$C:$I,5,FALSE())), AS150)),1,0)</f>
        <v>0</v>
      </c>
      <c r="AV150" s="60">
        <f>IF(ISNUMBER(SEARCH(IF($D150="Tabular",VLOOKUP($G150&amp;"-"&amp;AS$3&amp;"-"&amp;AV$2,'Compr. Q. - Online Banking'!$C:$I,7,FALSE()),VLOOKUP($G150&amp;"-"&amp;AS$3&amp;"-"&amp;AV$2,'Compr. Q. - Online Banking'!$C:$I,5,FALSE())), AS150)),1,0)</f>
        <v>0</v>
      </c>
      <c r="AW150" s="60">
        <f>IF(ISNUMBER(SEARCH(IF($D150="Tabular",VLOOKUP($G150&amp;"-"&amp;AS$3&amp;"-"&amp;AW$2,'Compr. Q. - Online Banking'!$C:$I,7,FALSE()),VLOOKUP($G150&amp;"-"&amp;AS$3&amp;"-"&amp;AW$2,'Compr. Q. - Online Banking'!$C:$I,5,FALSE())), AS150)),1,0)</f>
        <v>0</v>
      </c>
      <c r="AX150" s="60">
        <f>IF(ISNUMBER(SEARCH(IF($D150="Tabular",VLOOKUP($G150&amp;"-"&amp;AS$3&amp;"-"&amp;AX$2,'Compr. Q. - Online Banking'!$C:$I,7,FALSE()),VLOOKUP($G150&amp;"-"&amp;AS$3&amp;"-"&amp;AX$2,'Compr. Q. - Online Banking'!$C:$I,5,FALSE())), AS150)),1,0)</f>
        <v>0</v>
      </c>
      <c r="AY150" s="60">
        <f t="shared" si="155"/>
        <v>0</v>
      </c>
      <c r="AZ150" s="60">
        <f t="shared" si="156"/>
        <v>1</v>
      </c>
      <c r="BA150" s="60">
        <f>IF($D150="Tabular",VLOOKUP($G150&amp;"-"&amp;AS$3&amp;"-"&amp;"1",'Compr. Q. - Online Banking'!$C:$K,9,FALSE()),VLOOKUP($G150&amp;"-"&amp;AS$3&amp;"-"&amp;"1",'Compr. Q. - Online Banking'!$C:$K,8,FALSE()))</f>
        <v>2</v>
      </c>
      <c r="BB150" s="60">
        <f t="shared" si="157"/>
        <v>0</v>
      </c>
      <c r="BC150" s="60">
        <f t="shared" si="158"/>
        <v>0</v>
      </c>
      <c r="BD150" s="60">
        <f t="shared" si="159"/>
        <v>0</v>
      </c>
      <c r="BE150" s="60" t="str">
        <f>VLOOKUP($B150&amp;"-"&amp;$F150,'dataset cleaned'!$A:$BK,$H$2-2+BE$2*3,FALSE())</f>
        <v>Certain,Likely</v>
      </c>
      <c r="BF150" s="60"/>
      <c r="BG150" s="60">
        <f>IF(ISNUMBER(SEARCH(IF($D150="Tabular",VLOOKUP($G150&amp;"-"&amp;BE$3&amp;"-"&amp;BG$2,'Compr. Q. - Online Banking'!$C:$I,7,FALSE()),VLOOKUP($G150&amp;"-"&amp;BE$3&amp;"-"&amp;BG$2,'Compr. Q. - Online Banking'!$C:$I,5,FALSE())), BE150)),1,0)</f>
        <v>1</v>
      </c>
      <c r="BH150" s="60">
        <f>IF(ISNUMBER(SEARCH(IF($D150="Tabular",VLOOKUP($G150&amp;"-"&amp;BE$3&amp;"-"&amp;BH$2,'Compr. Q. - Online Banking'!$C:$I,7,FALSE()),VLOOKUP($G150&amp;"-"&amp;BE$3&amp;"-"&amp;BH$2,'Compr. Q. - Online Banking'!$C:$I,5,FALSE())), BE150)),1,0)</f>
        <v>0</v>
      </c>
      <c r="BI150" s="60">
        <f>IF(ISNUMBER(SEARCH(IF($D150="Tabular",VLOOKUP($G150&amp;"-"&amp;BE$3&amp;"-"&amp;BI$2,'Compr. Q. - Online Banking'!$C:$I,7,FALSE()),VLOOKUP($G150&amp;"-"&amp;BE$3&amp;"-"&amp;BI$2,'Compr. Q. - Online Banking'!$C:$I,5,FALSE())), BE150)),1,0)</f>
        <v>0</v>
      </c>
      <c r="BJ150" s="60">
        <f>IF(ISNUMBER(SEARCH(IF($D150="Tabular",VLOOKUP($G150&amp;"-"&amp;BE$3&amp;"-"&amp;BJ$2,'Compr. Q. - Online Banking'!$C:$I,7,FALSE()),VLOOKUP($G150&amp;"-"&amp;BE$3&amp;"-"&amp;BJ$2,'Compr. Q. - Online Banking'!$C:$I,5,FALSE())), BE150)),1,0)</f>
        <v>0</v>
      </c>
      <c r="BK150" s="60">
        <f t="shared" si="160"/>
        <v>1</v>
      </c>
      <c r="BL150" s="60">
        <f t="shared" si="161"/>
        <v>2</v>
      </c>
      <c r="BM150" s="60">
        <f>IF($D150="Tabular",VLOOKUP($G150&amp;"-"&amp;BE$3&amp;"-"&amp;"1",'Compr. Q. - Online Banking'!$C:$K,9,FALSE()),VLOOKUP($G150&amp;"-"&amp;BE$3&amp;"-"&amp;"1",'Compr. Q. - Online Banking'!$C:$K,8,FALSE()))</f>
        <v>1</v>
      </c>
      <c r="BN150" s="60">
        <f t="shared" si="162"/>
        <v>0.5</v>
      </c>
      <c r="BO150" s="60">
        <f t="shared" si="163"/>
        <v>1</v>
      </c>
      <c r="BP150" s="60">
        <f t="shared" si="164"/>
        <v>0.66666666666666663</v>
      </c>
      <c r="BQ150" s="61" t="str">
        <f>VLOOKUP($B150&amp;"-"&amp;$F150,'dataset cleaned'!$A:$BK,$H$2-2+BQ$2*3,FALSE())</f>
        <v>Immature technology,Insufficient detection of spyware,Insufficient resilience,Lack of mechanisms for authentication of app,Poor security awareness,Use of web application,Weak malware protection</v>
      </c>
      <c r="BR150" s="60"/>
      <c r="BS150" s="60">
        <f>IF(ISNUMBER(SEARCH(IF($D150="Tabular",VLOOKUP($G150&amp;"-"&amp;BQ$3&amp;"-"&amp;BS$2,'Compr. Q. - Online Banking'!$C:$I,7,FALSE()),VLOOKUP($G150&amp;"-"&amp;BQ$3&amp;"-"&amp;BS$2,'Compr. Q. - Online Banking'!$C:$I,5,FALSE())), BQ150)),1,0)</f>
        <v>1</v>
      </c>
      <c r="BT150" s="60">
        <f>IF(ISNUMBER(SEARCH(IF($D150="Tabular",VLOOKUP($G150&amp;"-"&amp;BQ$3&amp;"-"&amp;BT$2,'Compr. Q. - Online Banking'!$C:$I,7,FALSE()),VLOOKUP($G150&amp;"-"&amp;BQ$3&amp;"-"&amp;BT$2,'Compr. Q. - Online Banking'!$C:$I,5,FALSE())), BQ150)),1,0)</f>
        <v>1</v>
      </c>
      <c r="BU150" s="60">
        <f>IF(ISNUMBER(SEARCH(IF($D150="Tabular",VLOOKUP($G150&amp;"-"&amp;BQ$3&amp;"-"&amp;BU$2,'Compr. Q. - Online Banking'!$C:$I,7,FALSE()),VLOOKUP($G150&amp;"-"&amp;BQ$3&amp;"-"&amp;BU$2,'Compr. Q. - Online Banking'!$C:$I,5,FALSE())), BQ150)),1,0)</f>
        <v>1</v>
      </c>
      <c r="BV150" s="60">
        <f>IF(ISNUMBER(SEARCH(IF($D150="Tabular",VLOOKUP($G150&amp;"-"&amp;BQ$3&amp;"-"&amp;BV$2,'Compr. Q. - Online Banking'!$C:$I,7,FALSE()),VLOOKUP($G150&amp;"-"&amp;BQ$3&amp;"-"&amp;BV$2,'Compr. Q. - Online Banking'!$C:$I,5,FALSE())), BQ150)),1,0)</f>
        <v>1</v>
      </c>
      <c r="BW150" s="60">
        <f t="shared" si="165"/>
        <v>4</v>
      </c>
      <c r="BX150" s="60">
        <f t="shared" si="166"/>
        <v>7</v>
      </c>
      <c r="BY150" s="60">
        <f>IF($D150="Tabular",VLOOKUP($G150&amp;"-"&amp;BQ$3&amp;"-"&amp;"1",'Compr. Q. - Online Banking'!$C:$K,9,FALSE()),VLOOKUP($G150&amp;"-"&amp;BQ$3&amp;"-"&amp;"1",'Compr. Q. - Online Banking'!$C:$K,8,FALSE()))</f>
        <v>4</v>
      </c>
      <c r="BZ150" s="60">
        <f t="shared" si="167"/>
        <v>0.5714285714285714</v>
      </c>
      <c r="CA150" s="60">
        <f t="shared" si="168"/>
        <v>1</v>
      </c>
      <c r="CB150" s="60">
        <f t="shared" si="169"/>
        <v>0.72727272727272729</v>
      </c>
    </row>
    <row r="151" spans="1:80" ht="51" x14ac:dyDescent="0.2">
      <c r="A151" s="60" t="str">
        <f t="shared" si="136"/>
        <v>R_2YDRWzLJocTz13R-P2</v>
      </c>
      <c r="B151" s="60" t="s">
        <v>826</v>
      </c>
      <c r="C151" s="60" t="str">
        <f>VLOOKUP($B151,'raw data'!$A:$JI,268,FALSE())</f>
        <v>CORAS-G1</v>
      </c>
      <c r="D151" s="60" t="str">
        <f t="shared" si="137"/>
        <v>CORAS</v>
      </c>
      <c r="E151" s="60" t="str">
        <f t="shared" si="138"/>
        <v>G1</v>
      </c>
      <c r="F151" s="60" t="s">
        <v>536</v>
      </c>
      <c r="G151" s="60" t="str">
        <f t="shared" si="139"/>
        <v>G2</v>
      </c>
      <c r="H151" s="62">
        <f>VLOOKUP($B151&amp;"-"&amp;$F151,'dataset cleaned'!$A:$BK,H$2,FALSE())/60</f>
        <v>6.9314</v>
      </c>
      <c r="I151" s="61" t="str">
        <f>VLOOKUP($B151&amp;"-"&amp;$F151,'dataset cleaned'!$A:$BK,$H$2-2+I$2*3,FALSE())</f>
        <v>Smartphone infected by malware</v>
      </c>
      <c r="J151" s="60" t="s">
        <v>1129</v>
      </c>
      <c r="K151" s="60">
        <f>IF(ISNUMBER(SEARCH(IF($D151="Tabular",VLOOKUP($G151&amp;"-"&amp;I$3&amp;"-"&amp;K$2,'Compr. Q. - Online Banking'!$C:$I,7,FALSE()),VLOOKUP($G151&amp;"-"&amp;I$3&amp;"-"&amp;K$2,'Compr. Q. - Online Banking'!$C:$I,5,FALSE())), I151)),1,0)</f>
        <v>0</v>
      </c>
      <c r="L151" s="60">
        <f>IF(ISNUMBER(SEARCH(IF($D151="Tabular",VLOOKUP($G151&amp;"-"&amp;I$3&amp;"-"&amp;L$2,'Compr. Q. - Online Banking'!$C:$I,7,FALSE()),VLOOKUP($G151&amp;"-"&amp;I$3&amp;"-"&amp;L$2,'Compr. Q. - Online Banking'!$C:$I,5,FALSE())), I151)),1,0)</f>
        <v>0</v>
      </c>
      <c r="M151" s="60">
        <f>IF(ISNUMBER(SEARCH(IF($D151="Tabular",VLOOKUP($G151&amp;"-"&amp;I$3&amp;"-"&amp;M$2,'Compr. Q. - Online Banking'!$C:$I,7,FALSE()),VLOOKUP($G151&amp;"-"&amp;I$3&amp;"-"&amp;M$2,'Compr. Q. - Online Banking'!$C:$I,5,FALSE())), I151)),1,0)</f>
        <v>0</v>
      </c>
      <c r="N151" s="60">
        <f>IF(ISNUMBER(SEARCH(IF($D151="Tabular",VLOOKUP($G151&amp;"-"&amp;I$3&amp;"-"&amp;N$2,'Compr. Q. - Online Banking'!$C:$I,7,FALSE()),VLOOKUP($G151&amp;"-"&amp;I$3&amp;"-"&amp;N$2,'Compr. Q. - Online Banking'!$C:$I,5,FALSE())), I151)),1,0)</f>
        <v>0</v>
      </c>
      <c r="O151" s="60">
        <f t="shared" si="140"/>
        <v>0</v>
      </c>
      <c r="P151" s="60">
        <f t="shared" si="141"/>
        <v>1</v>
      </c>
      <c r="Q151" s="60">
        <f>IF($D151="Tabular",VLOOKUP($G151&amp;"-"&amp;I$3&amp;"-"&amp;"1",'Compr. Q. - Online Banking'!$C:$K,9,FALSE()),VLOOKUP($G151&amp;"-"&amp;I$3&amp;"-"&amp;"1",'Compr. Q. - Online Banking'!$C:$K,8,FALSE()))</f>
        <v>2</v>
      </c>
      <c r="R151" s="60">
        <f t="shared" si="142"/>
        <v>0</v>
      </c>
      <c r="S151" s="60">
        <f t="shared" si="143"/>
        <v>0</v>
      </c>
      <c r="T151" s="60">
        <f t="shared" si="144"/>
        <v>0</v>
      </c>
      <c r="U151" s="61" t="str">
        <f>VLOOKUP($B151&amp;"-"&amp;$F151,'dataset cleaned'!$A:$BK,$H$2-2+U$2*3,FALSE())</f>
        <v>Unauthorized access to customer account via fake app,Unauthorized access to customer account via web application,Unauthorized transaction via web application</v>
      </c>
      <c r="V151" s="60"/>
      <c r="W151" s="60">
        <f>IF(ISNUMBER(SEARCH(IF($D151="Tabular",VLOOKUP($G151&amp;"-"&amp;U$3&amp;"-"&amp;W$2,'Compr. Q. - Online Banking'!$C:$I,7,FALSE()),VLOOKUP($G151&amp;"-"&amp;U$3&amp;"-"&amp;W$2,'Compr. Q. - Online Banking'!$C:$I,5,FALSE())), U151)),1,0)</f>
        <v>1</v>
      </c>
      <c r="X151" s="60">
        <f>IF(ISNUMBER(SEARCH(IF($D151="Tabular",VLOOKUP($G151&amp;"-"&amp;U$3&amp;"-"&amp;X$2,'Compr. Q. - Online Banking'!$C:$I,7,FALSE()),VLOOKUP($G151&amp;"-"&amp;U$3&amp;"-"&amp;X$2,'Compr. Q. - Online Banking'!$C:$I,5,FALSE())), U151)),1,0)</f>
        <v>1</v>
      </c>
      <c r="Y151" s="60">
        <f>IF(ISNUMBER(SEARCH(IF($D151="Tabular",VLOOKUP($G151&amp;"-"&amp;U$3&amp;"-"&amp;Y$2,'Compr. Q. - Online Banking'!$C:$I,7,FALSE()),VLOOKUP($G151&amp;"-"&amp;U$3&amp;"-"&amp;Y$2,'Compr. Q. - Online Banking'!$C:$I,5,FALSE())), U151)),1,0)</f>
        <v>1</v>
      </c>
      <c r="Z151" s="60">
        <f>IF(ISNUMBER(SEARCH(IF($D151="Tabular",VLOOKUP($G151&amp;"-"&amp;U$3&amp;"-"&amp;Z$2,'Compr. Q. - Online Banking'!$C:$I,7,FALSE()),VLOOKUP($G151&amp;"-"&amp;U$3&amp;"-"&amp;Z$2,'Compr. Q. - Online Banking'!$C:$I,5,FALSE())), U151)),1,0)</f>
        <v>0</v>
      </c>
      <c r="AA151" s="60">
        <f t="shared" si="145"/>
        <v>3</v>
      </c>
      <c r="AB151" s="60">
        <f t="shared" si="146"/>
        <v>3</v>
      </c>
      <c r="AC151" s="60">
        <f>IF($D151="Tabular",VLOOKUP($G151&amp;"-"&amp;U$3&amp;"-"&amp;"1",'Compr. Q. - Online Banking'!$C:$K,9,FALSE()),VLOOKUP($G151&amp;"-"&amp;U$3&amp;"-"&amp;"1",'Compr. Q. - Online Banking'!$C:$K,8,FALSE()))</f>
        <v>3</v>
      </c>
      <c r="AD151" s="60">
        <f t="shared" si="147"/>
        <v>1</v>
      </c>
      <c r="AE151" s="60">
        <f t="shared" si="148"/>
        <v>1</v>
      </c>
      <c r="AF151" s="60">
        <f t="shared" si="149"/>
        <v>1</v>
      </c>
      <c r="AG151" s="61" t="str">
        <f>VLOOKUP($B151&amp;"-"&amp;$F151,'dataset cleaned'!$A:$BK,$H$2-2+AG$2*3,FALSE())</f>
        <v>Fake banking app offered on application store,Sniffing of customer credentials,Spear-phishing attack on customers</v>
      </c>
      <c r="AH151" s="60" t="s">
        <v>1150</v>
      </c>
      <c r="AI151" s="60">
        <f>IF(ISNUMBER(SEARCH(IF($D151="Tabular",VLOOKUP($G151&amp;"-"&amp;AG$3&amp;"-"&amp;AI$2,'Compr. Q. - Online Banking'!$C:$I,7,FALSE()),VLOOKUP($G151&amp;"-"&amp;AG$3&amp;"-"&amp;AI$2,'Compr. Q. - Online Banking'!$C:$I,5,FALSE())), AG151)),1,0)</f>
        <v>1</v>
      </c>
      <c r="AJ151" s="60">
        <f>IF(ISNUMBER(SEARCH(IF($D151="Tabular",VLOOKUP($G151&amp;"-"&amp;AG$3&amp;"-"&amp;AJ$2,'Compr. Q. - Online Banking'!$C:$I,7,FALSE()),VLOOKUP($G151&amp;"-"&amp;AG$3&amp;"-"&amp;AJ$2,'Compr. Q. - Online Banking'!$C:$I,5,FALSE())), AG151)),1,0)</f>
        <v>1</v>
      </c>
      <c r="AK151" s="60">
        <f>IF(ISNUMBER(SEARCH(IF($D151="Tabular",VLOOKUP($G151&amp;"-"&amp;AG$3&amp;"-"&amp;AK$2,'Compr. Q. - Online Banking'!$C:$I,7,FALSE()),VLOOKUP($G151&amp;"-"&amp;AG$3&amp;"-"&amp;AK$2,'Compr. Q. - Online Banking'!$C:$I,5,FALSE())), AG151)),1,0)</f>
        <v>0</v>
      </c>
      <c r="AL151" s="60">
        <f>IF(ISNUMBER(SEARCH(IF($D151="Tabular",VLOOKUP($G151&amp;"-"&amp;AG$3&amp;"-"&amp;AL$2,'Compr. Q. - Online Banking'!$C:$I,7,FALSE()),VLOOKUP($G151&amp;"-"&amp;AG$3&amp;"-"&amp;AL$2,'Compr. Q. - Online Banking'!$C:$I,5,FALSE())), AG151)),1,0)</f>
        <v>1</v>
      </c>
      <c r="AM151" s="60">
        <f t="shared" si="150"/>
        <v>3</v>
      </c>
      <c r="AN151" s="60">
        <f t="shared" si="151"/>
        <v>3</v>
      </c>
      <c r="AO151" s="60">
        <f>IF($D151="Tabular",VLOOKUP($G151&amp;"-"&amp;AG$3&amp;"-"&amp;"1",'Compr. Q. - Online Banking'!$C:$K,9,FALSE()),VLOOKUP($G151&amp;"-"&amp;AG$3&amp;"-"&amp;"1",'Compr. Q. - Online Banking'!$C:$K,8,FALSE()))</f>
        <v>4</v>
      </c>
      <c r="AP151" s="60">
        <f t="shared" si="152"/>
        <v>1</v>
      </c>
      <c r="AQ151" s="60">
        <f t="shared" si="153"/>
        <v>0.75</v>
      </c>
      <c r="AR151" s="60">
        <f t="shared" si="154"/>
        <v>0.8571428571428571</v>
      </c>
      <c r="AS151" s="61" t="str">
        <f>VLOOKUP($B151&amp;"-"&amp;$F151,'dataset cleaned'!$A:$BK,$H$2-2+AS$2*3,FALSE())</f>
        <v>Cyber criminal,Hacker</v>
      </c>
      <c r="AT151" s="60"/>
      <c r="AU151" s="60">
        <f>IF(ISNUMBER(SEARCH(IF($D151="Tabular",VLOOKUP($G151&amp;"-"&amp;AS$3&amp;"-"&amp;AU$2,'Compr. Q. - Online Banking'!$C:$I,7,FALSE()),VLOOKUP($G151&amp;"-"&amp;AS$3&amp;"-"&amp;AU$2,'Compr. Q. - Online Banking'!$C:$I,5,FALSE())), AS151)),1,0)</f>
        <v>1</v>
      </c>
      <c r="AV151" s="60">
        <f>IF(ISNUMBER(SEARCH(IF($D151="Tabular",VLOOKUP($G151&amp;"-"&amp;AS$3&amp;"-"&amp;AV$2,'Compr. Q. - Online Banking'!$C:$I,7,FALSE()),VLOOKUP($G151&amp;"-"&amp;AS$3&amp;"-"&amp;AV$2,'Compr. Q. - Online Banking'!$C:$I,5,FALSE())), AS151)),1,0)</f>
        <v>1</v>
      </c>
      <c r="AW151" s="60">
        <f>IF(ISNUMBER(SEARCH(IF($D151="Tabular",VLOOKUP($G151&amp;"-"&amp;AS$3&amp;"-"&amp;AW$2,'Compr. Q. - Online Banking'!$C:$I,7,FALSE()),VLOOKUP($G151&amp;"-"&amp;AS$3&amp;"-"&amp;AW$2,'Compr. Q. - Online Banking'!$C:$I,5,FALSE())), AS151)),1,0)</f>
        <v>0</v>
      </c>
      <c r="AX151" s="60">
        <f>IF(ISNUMBER(SEARCH(IF($D151="Tabular",VLOOKUP($G151&amp;"-"&amp;AS$3&amp;"-"&amp;AX$2,'Compr. Q. - Online Banking'!$C:$I,7,FALSE()),VLOOKUP($G151&amp;"-"&amp;AS$3&amp;"-"&amp;AX$2,'Compr. Q. - Online Banking'!$C:$I,5,FALSE())), AS151)),1,0)</f>
        <v>0</v>
      </c>
      <c r="AY151" s="60">
        <f t="shared" si="155"/>
        <v>2</v>
      </c>
      <c r="AZ151" s="60">
        <f t="shared" si="156"/>
        <v>2</v>
      </c>
      <c r="BA151" s="60">
        <f>IF($D151="Tabular",VLOOKUP($G151&amp;"-"&amp;AS$3&amp;"-"&amp;"1",'Compr. Q. - Online Banking'!$C:$K,9,FALSE()),VLOOKUP($G151&amp;"-"&amp;AS$3&amp;"-"&amp;"1",'Compr. Q. - Online Banking'!$C:$K,8,FALSE()))</f>
        <v>2</v>
      </c>
      <c r="BB151" s="60">
        <f t="shared" si="157"/>
        <v>1</v>
      </c>
      <c r="BC151" s="60">
        <f t="shared" si="158"/>
        <v>1</v>
      </c>
      <c r="BD151" s="60">
        <f t="shared" si="159"/>
        <v>1</v>
      </c>
      <c r="BE151" s="60" t="str">
        <f>VLOOKUP($B151&amp;"-"&amp;$F151,'dataset cleaned'!$A:$BK,$H$2-2+BE$2*3,FALSE())</f>
        <v>Likely</v>
      </c>
      <c r="BF151" s="60"/>
      <c r="BG151" s="60">
        <f>IF(ISNUMBER(SEARCH(IF($D151="Tabular",VLOOKUP($G151&amp;"-"&amp;BE$3&amp;"-"&amp;BG$2,'Compr. Q. - Online Banking'!$C:$I,7,FALSE()),VLOOKUP($G151&amp;"-"&amp;BE$3&amp;"-"&amp;BG$2,'Compr. Q. - Online Banking'!$C:$I,5,FALSE())), BE151)),1,0)</f>
        <v>1</v>
      </c>
      <c r="BH151" s="60">
        <f>IF(ISNUMBER(SEARCH(IF($D151="Tabular",VLOOKUP($G151&amp;"-"&amp;BE$3&amp;"-"&amp;BH$2,'Compr. Q. - Online Banking'!$C:$I,7,FALSE()),VLOOKUP($G151&amp;"-"&amp;BE$3&amp;"-"&amp;BH$2,'Compr. Q. - Online Banking'!$C:$I,5,FALSE())), BE151)),1,0)</f>
        <v>0</v>
      </c>
      <c r="BI151" s="60">
        <f>IF(ISNUMBER(SEARCH(IF($D151="Tabular",VLOOKUP($G151&amp;"-"&amp;BE$3&amp;"-"&amp;BI$2,'Compr. Q. - Online Banking'!$C:$I,7,FALSE()),VLOOKUP($G151&amp;"-"&amp;BE$3&amp;"-"&amp;BI$2,'Compr. Q. - Online Banking'!$C:$I,5,FALSE())), BE151)),1,0)</f>
        <v>0</v>
      </c>
      <c r="BJ151" s="60">
        <f>IF(ISNUMBER(SEARCH(IF($D151="Tabular",VLOOKUP($G151&amp;"-"&amp;BE$3&amp;"-"&amp;BJ$2,'Compr. Q. - Online Banking'!$C:$I,7,FALSE()),VLOOKUP($G151&amp;"-"&amp;BE$3&amp;"-"&amp;BJ$2,'Compr. Q. - Online Banking'!$C:$I,5,FALSE())), BE151)),1,0)</f>
        <v>0</v>
      </c>
      <c r="BK151" s="60">
        <f t="shared" si="160"/>
        <v>1</v>
      </c>
      <c r="BL151" s="60">
        <f t="shared" si="161"/>
        <v>1</v>
      </c>
      <c r="BM151" s="60">
        <f>IF($D151="Tabular",VLOOKUP($G151&amp;"-"&amp;BE$3&amp;"-"&amp;"1",'Compr. Q. - Online Banking'!$C:$K,9,FALSE()),VLOOKUP($G151&amp;"-"&amp;BE$3&amp;"-"&amp;"1",'Compr. Q. - Online Banking'!$C:$K,8,FALSE()))</f>
        <v>1</v>
      </c>
      <c r="BN151" s="60">
        <f t="shared" si="162"/>
        <v>1</v>
      </c>
      <c r="BO151" s="60">
        <f t="shared" si="163"/>
        <v>1</v>
      </c>
      <c r="BP151" s="60">
        <f t="shared" si="164"/>
        <v>1</v>
      </c>
      <c r="BQ151" s="61" t="str">
        <f>VLOOKUP($B151&amp;"-"&amp;$F151,'dataset cleaned'!$A:$BK,$H$2-2+BQ$2*3,FALSE())</f>
        <v>Poor security awareness,Weak malware protection</v>
      </c>
      <c r="BR151" s="60" t="s">
        <v>1148</v>
      </c>
      <c r="BS151" s="60">
        <f>IF(ISNUMBER(SEARCH(IF($D151="Tabular",VLOOKUP($G151&amp;"-"&amp;BQ$3&amp;"-"&amp;BS$2,'Compr. Q. - Online Banking'!$C:$I,7,FALSE()),VLOOKUP($G151&amp;"-"&amp;BQ$3&amp;"-"&amp;BS$2,'Compr. Q. - Online Banking'!$C:$I,5,FALSE())), BQ151)),1,0)</f>
        <v>0</v>
      </c>
      <c r="BT151" s="60">
        <f>IF(ISNUMBER(SEARCH(IF($D151="Tabular",VLOOKUP($G151&amp;"-"&amp;BQ$3&amp;"-"&amp;BT$2,'Compr. Q. - Online Banking'!$C:$I,7,FALSE()),VLOOKUP($G151&amp;"-"&amp;BQ$3&amp;"-"&amp;BT$2,'Compr. Q. - Online Banking'!$C:$I,5,FALSE())), BQ151)),1,0)</f>
        <v>0</v>
      </c>
      <c r="BU151" s="60">
        <f>IF(ISNUMBER(SEARCH(IF($D151="Tabular",VLOOKUP($G151&amp;"-"&amp;BQ$3&amp;"-"&amp;BU$2,'Compr. Q. - Online Banking'!$C:$I,7,FALSE()),VLOOKUP($G151&amp;"-"&amp;BQ$3&amp;"-"&amp;BU$2,'Compr. Q. - Online Banking'!$C:$I,5,FALSE())), BQ151)),1,0)</f>
        <v>1</v>
      </c>
      <c r="BV151" s="60">
        <f>IF(ISNUMBER(SEARCH(IF($D151="Tabular",VLOOKUP($G151&amp;"-"&amp;BQ$3&amp;"-"&amp;BV$2,'Compr. Q. - Online Banking'!$C:$I,7,FALSE()),VLOOKUP($G151&amp;"-"&amp;BQ$3&amp;"-"&amp;BV$2,'Compr. Q. - Online Banking'!$C:$I,5,FALSE())), BQ151)),1,0)</f>
        <v>1</v>
      </c>
      <c r="BW151" s="60">
        <f t="shared" si="165"/>
        <v>2</v>
      </c>
      <c r="BX151" s="60">
        <f t="shared" si="166"/>
        <v>2</v>
      </c>
      <c r="BY151" s="60">
        <f>IF($D151="Tabular",VLOOKUP($G151&amp;"-"&amp;BQ$3&amp;"-"&amp;"1",'Compr. Q. - Online Banking'!$C:$K,9,FALSE()),VLOOKUP($G151&amp;"-"&amp;BQ$3&amp;"-"&amp;"1",'Compr. Q. - Online Banking'!$C:$K,8,FALSE()))</f>
        <v>4</v>
      </c>
      <c r="BZ151" s="60">
        <f t="shared" si="167"/>
        <v>1</v>
      </c>
      <c r="CA151" s="60">
        <f t="shared" si="168"/>
        <v>0.5</v>
      </c>
      <c r="CB151" s="60">
        <f t="shared" si="169"/>
        <v>0.66666666666666663</v>
      </c>
    </row>
    <row r="152" spans="1:80" ht="51" x14ac:dyDescent="0.2">
      <c r="A152" s="60" t="str">
        <f t="shared" si="136"/>
        <v>R_u34Bwyr1na9Q3dL-P2</v>
      </c>
      <c r="B152" s="60" t="s">
        <v>759</v>
      </c>
      <c r="C152" s="60" t="str">
        <f>VLOOKUP($B152,'raw data'!$A:$JI,268,FALSE())</f>
        <v>UML-G1</v>
      </c>
      <c r="D152" s="60" t="str">
        <f t="shared" si="137"/>
        <v>UML</v>
      </c>
      <c r="E152" s="60" t="str">
        <f t="shared" si="138"/>
        <v>G1</v>
      </c>
      <c r="F152" s="60" t="s">
        <v>536</v>
      </c>
      <c r="G152" s="60" t="str">
        <f t="shared" si="139"/>
        <v>G2</v>
      </c>
      <c r="H152" s="62">
        <f>VLOOKUP($B152&amp;"-"&amp;$F152,'dataset cleaned'!$A:$BK,H$2,FALSE())/60</f>
        <v>8.7721166666666672</v>
      </c>
      <c r="I152" s="61" t="str">
        <f>VLOOKUP($B152&amp;"-"&amp;$F152,'dataset cleaned'!$A:$BK,$H$2-2+I$2*3,FALSE())</f>
        <v>Poor security awareness,Weak malware protection</v>
      </c>
      <c r="J152" s="60" t="s">
        <v>1147</v>
      </c>
      <c r="K152" s="60">
        <f>IF(ISNUMBER(SEARCH(IF($D152="Tabular",VLOOKUP($G152&amp;"-"&amp;I$3&amp;"-"&amp;K$2,'Compr. Q. - Online Banking'!$C:$I,7,FALSE()),VLOOKUP($G152&amp;"-"&amp;I$3&amp;"-"&amp;K$2,'Compr. Q. - Online Banking'!$C:$I,5,FALSE())), I152)),1,0)</f>
        <v>0</v>
      </c>
      <c r="L152" s="60">
        <f>IF(ISNUMBER(SEARCH(IF($D152="Tabular",VLOOKUP($G152&amp;"-"&amp;I$3&amp;"-"&amp;L$2,'Compr. Q. - Online Banking'!$C:$I,7,FALSE()),VLOOKUP($G152&amp;"-"&amp;I$3&amp;"-"&amp;L$2,'Compr. Q. - Online Banking'!$C:$I,5,FALSE())), I152)),1,0)</f>
        <v>1</v>
      </c>
      <c r="M152" s="60">
        <f>IF(ISNUMBER(SEARCH(IF($D152="Tabular",VLOOKUP($G152&amp;"-"&amp;I$3&amp;"-"&amp;M$2,'Compr. Q. - Online Banking'!$C:$I,7,FALSE()),VLOOKUP($G152&amp;"-"&amp;I$3&amp;"-"&amp;M$2,'Compr. Q. - Online Banking'!$C:$I,5,FALSE())), I152)),1,0)</f>
        <v>0</v>
      </c>
      <c r="N152" s="60">
        <f>IF(ISNUMBER(SEARCH(IF($D152="Tabular",VLOOKUP($G152&amp;"-"&amp;I$3&amp;"-"&amp;N$2,'Compr. Q. - Online Banking'!$C:$I,7,FALSE()),VLOOKUP($G152&amp;"-"&amp;I$3&amp;"-"&amp;N$2,'Compr. Q. - Online Banking'!$C:$I,5,FALSE())), I152)),1,0)</f>
        <v>0</v>
      </c>
      <c r="O152" s="60">
        <f t="shared" si="140"/>
        <v>1</v>
      </c>
      <c r="P152" s="60">
        <f t="shared" si="141"/>
        <v>2</v>
      </c>
      <c r="Q152" s="60">
        <f>IF($D152="Tabular",VLOOKUP($G152&amp;"-"&amp;I$3&amp;"-"&amp;"1",'Compr. Q. - Online Banking'!$C:$K,9,FALSE()),VLOOKUP($G152&amp;"-"&amp;I$3&amp;"-"&amp;"1",'Compr. Q. - Online Banking'!$C:$K,8,FALSE()))</f>
        <v>2</v>
      </c>
      <c r="R152" s="60">
        <f t="shared" si="142"/>
        <v>0.5</v>
      </c>
      <c r="S152" s="60">
        <f t="shared" si="143"/>
        <v>0.5</v>
      </c>
      <c r="T152" s="60">
        <f t="shared" si="144"/>
        <v>0.5</v>
      </c>
      <c r="U152" s="61" t="str">
        <f>VLOOKUP($B152&amp;"-"&amp;$F152,'dataset cleaned'!$A:$BK,$H$2-2+U$2*3,FALSE())</f>
        <v>Unauthorized access to customer account via web application</v>
      </c>
      <c r="V152" s="60" t="s">
        <v>1149</v>
      </c>
      <c r="W152" s="60">
        <f>IF(ISNUMBER(SEARCH(IF($D152="Tabular",VLOOKUP($G152&amp;"-"&amp;U$3&amp;"-"&amp;W$2,'Compr. Q. - Online Banking'!$C:$I,7,FALSE()),VLOOKUP($G152&amp;"-"&amp;U$3&amp;"-"&amp;W$2,'Compr. Q. - Online Banking'!$C:$I,5,FALSE())), U152)),1,0)</f>
        <v>0</v>
      </c>
      <c r="X152" s="60">
        <f>IF(ISNUMBER(SEARCH(IF($D152="Tabular",VLOOKUP($G152&amp;"-"&amp;U$3&amp;"-"&amp;X$2,'Compr. Q. - Online Banking'!$C:$I,7,FALSE()),VLOOKUP($G152&amp;"-"&amp;U$3&amp;"-"&amp;X$2,'Compr. Q. - Online Banking'!$C:$I,5,FALSE())), U152)),1,0)</f>
        <v>1</v>
      </c>
      <c r="Y152" s="60">
        <f>IF(ISNUMBER(SEARCH(IF($D152="Tabular",VLOOKUP($G152&amp;"-"&amp;U$3&amp;"-"&amp;Y$2,'Compr. Q. - Online Banking'!$C:$I,7,FALSE()),VLOOKUP($G152&amp;"-"&amp;U$3&amp;"-"&amp;Y$2,'Compr. Q. - Online Banking'!$C:$I,5,FALSE())), U152)),1,0)</f>
        <v>0</v>
      </c>
      <c r="Z152" s="60">
        <f>IF(ISNUMBER(SEARCH(IF($D152="Tabular",VLOOKUP($G152&amp;"-"&amp;U$3&amp;"-"&amp;Z$2,'Compr. Q. - Online Banking'!$C:$I,7,FALSE()),VLOOKUP($G152&amp;"-"&amp;U$3&amp;"-"&amp;Z$2,'Compr. Q. - Online Banking'!$C:$I,5,FALSE())), U152)),1,0)</f>
        <v>0</v>
      </c>
      <c r="AA152" s="60">
        <f t="shared" si="145"/>
        <v>1</v>
      </c>
      <c r="AB152" s="60">
        <f t="shared" si="146"/>
        <v>1</v>
      </c>
      <c r="AC152" s="60">
        <f>IF($D152="Tabular",VLOOKUP($G152&amp;"-"&amp;U$3&amp;"-"&amp;"1",'Compr. Q. - Online Banking'!$C:$K,9,FALSE()),VLOOKUP($G152&amp;"-"&amp;U$3&amp;"-"&amp;"1",'Compr. Q. - Online Banking'!$C:$K,8,FALSE()))</f>
        <v>3</v>
      </c>
      <c r="AD152" s="60">
        <f t="shared" si="147"/>
        <v>1</v>
      </c>
      <c r="AE152" s="60">
        <f t="shared" si="148"/>
        <v>0.33333333333333331</v>
      </c>
      <c r="AF152" s="60">
        <f t="shared" si="149"/>
        <v>0.5</v>
      </c>
      <c r="AG152" s="61" t="str">
        <f>VLOOKUP($B152&amp;"-"&amp;$F152,'dataset cleaned'!$A:$BK,$H$2-2+AG$2*3,FALSE())</f>
        <v>Keylogger installed on computer,Spear-phishing attack on customers</v>
      </c>
      <c r="AH152" s="60" t="s">
        <v>1150</v>
      </c>
      <c r="AI152" s="60">
        <f>IF(ISNUMBER(SEARCH(IF($D152="Tabular",VLOOKUP($G152&amp;"-"&amp;AG$3&amp;"-"&amp;AI$2,'Compr. Q. - Online Banking'!$C:$I,7,FALSE()),VLOOKUP($G152&amp;"-"&amp;AG$3&amp;"-"&amp;AI$2,'Compr. Q. - Online Banking'!$C:$I,5,FALSE())), AG152)),1,0)</f>
        <v>0</v>
      </c>
      <c r="AJ152" s="60">
        <f>IF(ISNUMBER(SEARCH(IF($D152="Tabular",VLOOKUP($G152&amp;"-"&amp;AG$3&amp;"-"&amp;AJ$2,'Compr. Q. - Online Banking'!$C:$I,7,FALSE()),VLOOKUP($G152&amp;"-"&amp;AG$3&amp;"-"&amp;AJ$2,'Compr. Q. - Online Banking'!$C:$I,5,FALSE())), AG152)),1,0)</f>
        <v>0</v>
      </c>
      <c r="AK152" s="60">
        <f>IF(ISNUMBER(SEARCH(IF($D152="Tabular",VLOOKUP($G152&amp;"-"&amp;AG$3&amp;"-"&amp;AK$2,'Compr. Q. - Online Banking'!$C:$I,7,FALSE()),VLOOKUP($G152&amp;"-"&amp;AG$3&amp;"-"&amp;AK$2,'Compr. Q. - Online Banking'!$C:$I,5,FALSE())), AG152)),1,0)</f>
        <v>1</v>
      </c>
      <c r="AL152" s="60">
        <f>IF(ISNUMBER(SEARCH(IF($D152="Tabular",VLOOKUP($G152&amp;"-"&amp;AG$3&amp;"-"&amp;AL$2,'Compr. Q. - Online Banking'!$C:$I,7,FALSE()),VLOOKUP($G152&amp;"-"&amp;AG$3&amp;"-"&amp;AL$2,'Compr. Q. - Online Banking'!$C:$I,5,FALSE())), AG152)),1,0)</f>
        <v>1</v>
      </c>
      <c r="AM152" s="60">
        <f t="shared" si="150"/>
        <v>2</v>
      </c>
      <c r="AN152" s="60">
        <f t="shared" si="151"/>
        <v>2</v>
      </c>
      <c r="AO152" s="60">
        <f>IF($D152="Tabular",VLOOKUP($G152&amp;"-"&amp;AG$3&amp;"-"&amp;"1",'Compr. Q. - Online Banking'!$C:$K,9,FALSE()),VLOOKUP($G152&amp;"-"&amp;AG$3&amp;"-"&amp;"1",'Compr. Q. - Online Banking'!$C:$K,8,FALSE()))</f>
        <v>4</v>
      </c>
      <c r="AP152" s="60">
        <f t="shared" si="152"/>
        <v>1</v>
      </c>
      <c r="AQ152" s="60">
        <f t="shared" si="153"/>
        <v>0.5</v>
      </c>
      <c r="AR152" s="60">
        <f t="shared" si="154"/>
        <v>0.66666666666666663</v>
      </c>
      <c r="AS152" s="61" t="str">
        <f>VLOOKUP($B152&amp;"-"&amp;$F152,'dataset cleaned'!$A:$BK,$H$2-2+AS$2*3,FALSE())</f>
        <v>Cyber criminal,Hacker,System failure</v>
      </c>
      <c r="AT152" s="60" t="s">
        <v>1202</v>
      </c>
      <c r="AU152" s="60">
        <f>IF(ISNUMBER(SEARCH(IF($D152="Tabular",VLOOKUP($G152&amp;"-"&amp;AS$3&amp;"-"&amp;AU$2,'Compr. Q. - Online Banking'!$C:$I,7,FALSE()),VLOOKUP($G152&amp;"-"&amp;AS$3&amp;"-"&amp;AU$2,'Compr. Q. - Online Banking'!$C:$I,5,FALSE())), AS152)),1,0)</f>
        <v>1</v>
      </c>
      <c r="AV152" s="60">
        <f>IF(ISNUMBER(SEARCH(IF($D152="Tabular",VLOOKUP($G152&amp;"-"&amp;AS$3&amp;"-"&amp;AV$2,'Compr. Q. - Online Banking'!$C:$I,7,FALSE()),VLOOKUP($G152&amp;"-"&amp;AS$3&amp;"-"&amp;AV$2,'Compr. Q. - Online Banking'!$C:$I,5,FALSE())), AS152)),1,0)</f>
        <v>1</v>
      </c>
      <c r="AW152" s="60">
        <f>IF(ISNUMBER(SEARCH(IF($D152="Tabular",VLOOKUP($G152&amp;"-"&amp;AS$3&amp;"-"&amp;AW$2,'Compr. Q. - Online Banking'!$C:$I,7,FALSE()),VLOOKUP($G152&amp;"-"&amp;AS$3&amp;"-"&amp;AW$2,'Compr. Q. - Online Banking'!$C:$I,5,FALSE())), AS152)),1,0)</f>
        <v>0</v>
      </c>
      <c r="AX152" s="60">
        <f>IF(ISNUMBER(SEARCH(IF($D152="Tabular",VLOOKUP($G152&amp;"-"&amp;AS$3&amp;"-"&amp;AX$2,'Compr. Q. - Online Banking'!$C:$I,7,FALSE()),VLOOKUP($G152&amp;"-"&amp;AS$3&amp;"-"&amp;AX$2,'Compr. Q. - Online Banking'!$C:$I,5,FALSE())), AS152)),1,0)</f>
        <v>0</v>
      </c>
      <c r="AY152" s="60">
        <f t="shared" si="155"/>
        <v>2</v>
      </c>
      <c r="AZ152" s="60">
        <f t="shared" si="156"/>
        <v>3</v>
      </c>
      <c r="BA152" s="60">
        <f>IF($D152="Tabular",VLOOKUP($G152&amp;"-"&amp;AS$3&amp;"-"&amp;"1",'Compr. Q. - Online Banking'!$C:$K,9,FALSE()),VLOOKUP($G152&amp;"-"&amp;AS$3&amp;"-"&amp;"1",'Compr. Q. - Online Banking'!$C:$K,8,FALSE()))</f>
        <v>2</v>
      </c>
      <c r="BB152" s="60">
        <f t="shared" si="157"/>
        <v>0.66666666666666663</v>
      </c>
      <c r="BC152" s="60">
        <f t="shared" si="158"/>
        <v>1</v>
      </c>
      <c r="BD152" s="60">
        <f t="shared" si="159"/>
        <v>0.8</v>
      </c>
      <c r="BE152" s="60" t="str">
        <f>VLOOKUP($B152&amp;"-"&amp;$F152,'dataset cleaned'!$A:$BK,$H$2-2+BE$2*3,FALSE())</f>
        <v>Unlikely</v>
      </c>
      <c r="BF152" s="60"/>
      <c r="BG152" s="60">
        <v>0</v>
      </c>
      <c r="BH152" s="60">
        <f>IF(ISNUMBER(SEARCH(IF($D152="Tabular",VLOOKUP($G152&amp;"-"&amp;BE$3&amp;"-"&amp;BH$2,'Compr. Q. - Online Banking'!$C:$I,7,FALSE()),VLOOKUP($G152&amp;"-"&amp;BE$3&amp;"-"&amp;BH$2,'Compr. Q. - Online Banking'!$C:$I,5,FALSE())), BE152)),1,0)</f>
        <v>0</v>
      </c>
      <c r="BI152" s="60">
        <f>IF(ISNUMBER(SEARCH(IF($D152="Tabular",VLOOKUP($G152&amp;"-"&amp;BE$3&amp;"-"&amp;BI$2,'Compr. Q. - Online Banking'!$C:$I,7,FALSE()),VLOOKUP($G152&amp;"-"&amp;BE$3&amp;"-"&amp;BI$2,'Compr. Q. - Online Banking'!$C:$I,5,FALSE())), BE152)),1,0)</f>
        <v>0</v>
      </c>
      <c r="BJ152" s="60">
        <f>IF(ISNUMBER(SEARCH(IF($D152="Tabular",VLOOKUP($G152&amp;"-"&amp;BE$3&amp;"-"&amp;BJ$2,'Compr. Q. - Online Banking'!$C:$I,7,FALSE()),VLOOKUP($G152&amp;"-"&amp;BE$3&amp;"-"&amp;BJ$2,'Compr. Q. - Online Banking'!$C:$I,5,FALSE())), BE152)),1,0)</f>
        <v>0</v>
      </c>
      <c r="BK152" s="60">
        <f t="shared" si="160"/>
        <v>0</v>
      </c>
      <c r="BL152" s="60">
        <f t="shared" si="161"/>
        <v>1</v>
      </c>
      <c r="BM152" s="60">
        <f>IF($D152="Tabular",VLOOKUP($G152&amp;"-"&amp;BE$3&amp;"-"&amp;"1",'Compr. Q. - Online Banking'!$C:$K,9,FALSE()),VLOOKUP($G152&amp;"-"&amp;BE$3&amp;"-"&amp;"1",'Compr. Q. - Online Banking'!$C:$K,8,FALSE()))</f>
        <v>1</v>
      </c>
      <c r="BN152" s="60">
        <f t="shared" si="162"/>
        <v>0</v>
      </c>
      <c r="BO152" s="60">
        <f t="shared" si="163"/>
        <v>0</v>
      </c>
      <c r="BP152" s="60">
        <f t="shared" si="164"/>
        <v>0</v>
      </c>
      <c r="BQ152" s="61" t="str">
        <f>VLOOKUP($B152&amp;"-"&amp;$F152,'dataset cleaned'!$A:$BK,$H$2-2+BQ$2*3,FALSE())</f>
        <v>Insufficient resilience,Lack of mechanisms for authentication of app,Poor security awareness</v>
      </c>
      <c r="BR152" s="60" t="s">
        <v>1147</v>
      </c>
      <c r="BS152" s="60">
        <f>IF(ISNUMBER(SEARCH(IF($D152="Tabular",VLOOKUP($G152&amp;"-"&amp;BQ$3&amp;"-"&amp;BS$2,'Compr. Q. - Online Banking'!$C:$I,7,FALSE()),VLOOKUP($G152&amp;"-"&amp;BQ$3&amp;"-"&amp;BS$2,'Compr. Q. - Online Banking'!$C:$I,5,FALSE())), BQ152)),1,0)</f>
        <v>0</v>
      </c>
      <c r="BT152" s="60">
        <f>IF(ISNUMBER(SEARCH(IF($D152="Tabular",VLOOKUP($G152&amp;"-"&amp;BQ$3&amp;"-"&amp;BT$2,'Compr. Q. - Online Banking'!$C:$I,7,FALSE()),VLOOKUP($G152&amp;"-"&amp;BQ$3&amp;"-"&amp;BT$2,'Compr. Q. - Online Banking'!$C:$I,5,FALSE())), BQ152)),1,0)</f>
        <v>1</v>
      </c>
      <c r="BU152" s="60">
        <f>IF(ISNUMBER(SEARCH(IF($D152="Tabular",VLOOKUP($G152&amp;"-"&amp;BQ$3&amp;"-"&amp;BU$2,'Compr. Q. - Online Banking'!$C:$I,7,FALSE()),VLOOKUP($G152&amp;"-"&amp;BQ$3&amp;"-"&amp;BU$2,'Compr. Q. - Online Banking'!$C:$I,5,FALSE())), BQ152)),1,0)</f>
        <v>1</v>
      </c>
      <c r="BV152" s="60">
        <f>IF(ISNUMBER(SEARCH(IF($D152="Tabular",VLOOKUP($G152&amp;"-"&amp;BQ$3&amp;"-"&amp;BV$2,'Compr. Q. - Online Banking'!$C:$I,7,FALSE()),VLOOKUP($G152&amp;"-"&amp;BQ$3&amp;"-"&amp;BV$2,'Compr. Q. - Online Banking'!$C:$I,5,FALSE())), BQ152)),1,0)</f>
        <v>0</v>
      </c>
      <c r="BW152" s="60">
        <f t="shared" si="165"/>
        <v>2</v>
      </c>
      <c r="BX152" s="60">
        <f t="shared" si="166"/>
        <v>3</v>
      </c>
      <c r="BY152" s="60">
        <f>IF($D152="Tabular",VLOOKUP($G152&amp;"-"&amp;BQ$3&amp;"-"&amp;"1",'Compr. Q. - Online Banking'!$C:$K,9,FALSE()),VLOOKUP($G152&amp;"-"&amp;BQ$3&amp;"-"&amp;"1",'Compr. Q. - Online Banking'!$C:$K,8,FALSE()))</f>
        <v>4</v>
      </c>
      <c r="BZ152" s="60">
        <f t="shared" si="167"/>
        <v>0.66666666666666663</v>
      </c>
      <c r="CA152" s="60">
        <f t="shared" si="168"/>
        <v>0.5</v>
      </c>
      <c r="CB152" s="60">
        <f t="shared" si="169"/>
        <v>0.57142857142857151</v>
      </c>
    </row>
    <row r="153" spans="1:80" ht="34" x14ac:dyDescent="0.2">
      <c r="A153" s="60" t="str">
        <f t="shared" si="136"/>
        <v>R_1Ca8J9Oxyd5QQPh-P2</v>
      </c>
      <c r="B153" s="60" t="s">
        <v>875</v>
      </c>
      <c r="C153" s="60" t="str">
        <f>VLOOKUP($B153,'raw data'!$A:$JI,268,FALSE())</f>
        <v>UML-G1</v>
      </c>
      <c r="D153" s="60" t="str">
        <f t="shared" si="137"/>
        <v>UML</v>
      </c>
      <c r="E153" s="60" t="str">
        <f t="shared" si="138"/>
        <v>G1</v>
      </c>
      <c r="F153" s="60" t="s">
        <v>536</v>
      </c>
      <c r="G153" s="60" t="str">
        <f t="shared" si="139"/>
        <v>G2</v>
      </c>
      <c r="H153" s="62">
        <f>VLOOKUP($B153&amp;"-"&amp;$F153,'dataset cleaned'!$A:$BK,H$2,FALSE())/60</f>
        <v>9.4261999999999997</v>
      </c>
      <c r="I153" s="61" t="str">
        <f>VLOOKUP($B153&amp;"-"&amp;$F153,'dataset cleaned'!$A:$BK,$H$2-2+I$2*3,FALSE())</f>
        <v>Fake banking app offered on application store,Lack of mechanisms for authentication of app</v>
      </c>
      <c r="J153" s="60" t="s">
        <v>1135</v>
      </c>
      <c r="K153" s="60">
        <f>IF(ISNUMBER(SEARCH(IF($D153="Tabular",VLOOKUP($G153&amp;"-"&amp;I$3&amp;"-"&amp;K$2,'Compr. Q. - Online Banking'!$C:$I,7,FALSE()),VLOOKUP($G153&amp;"-"&amp;I$3&amp;"-"&amp;K$2,'Compr. Q. - Online Banking'!$C:$I,5,FALSE())), I153)),1,0)</f>
        <v>1</v>
      </c>
      <c r="L153" s="60">
        <f>IF(ISNUMBER(SEARCH(IF($D153="Tabular",VLOOKUP($G153&amp;"-"&amp;I$3&amp;"-"&amp;L$2,'Compr. Q. - Online Banking'!$C:$I,7,FALSE()),VLOOKUP($G153&amp;"-"&amp;I$3&amp;"-"&amp;L$2,'Compr. Q. - Online Banking'!$C:$I,5,FALSE())), I153)),1,0)</f>
        <v>0</v>
      </c>
      <c r="M153" s="60">
        <f>IF(ISNUMBER(SEARCH(IF($D153="Tabular",VLOOKUP($G153&amp;"-"&amp;I$3&amp;"-"&amp;M$2,'Compr. Q. - Online Banking'!$C:$I,7,FALSE()),VLOOKUP($G153&amp;"-"&amp;I$3&amp;"-"&amp;M$2,'Compr. Q. - Online Banking'!$C:$I,5,FALSE())), I153)),1,0)</f>
        <v>0</v>
      </c>
      <c r="N153" s="60">
        <f>IF(ISNUMBER(SEARCH(IF($D153="Tabular",VLOOKUP($G153&amp;"-"&amp;I$3&amp;"-"&amp;N$2,'Compr. Q. - Online Banking'!$C:$I,7,FALSE()),VLOOKUP($G153&amp;"-"&amp;I$3&amp;"-"&amp;N$2,'Compr. Q. - Online Banking'!$C:$I,5,FALSE())), I153)),1,0)</f>
        <v>0</v>
      </c>
      <c r="O153" s="60">
        <f t="shared" si="140"/>
        <v>1</v>
      </c>
      <c r="P153" s="60">
        <f t="shared" si="141"/>
        <v>2</v>
      </c>
      <c r="Q153" s="60">
        <f>IF($D153="Tabular",VLOOKUP($G153&amp;"-"&amp;I$3&amp;"-"&amp;"1",'Compr. Q. - Online Banking'!$C:$K,9,FALSE()),VLOOKUP($G153&amp;"-"&amp;I$3&amp;"-"&amp;"1",'Compr. Q. - Online Banking'!$C:$K,8,FALSE()))</f>
        <v>2</v>
      </c>
      <c r="R153" s="60">
        <f t="shared" si="142"/>
        <v>0.5</v>
      </c>
      <c r="S153" s="60">
        <f t="shared" si="143"/>
        <v>0.5</v>
      </c>
      <c r="T153" s="60">
        <f t="shared" si="144"/>
        <v>0.5</v>
      </c>
      <c r="U153" s="61" t="str">
        <f>VLOOKUP($B153&amp;"-"&amp;$F153,'dataset cleaned'!$A:$BK,$H$2-2+U$2*3,FALSE())</f>
        <v>Unauthorized access to customer account via fake app,Unauthorized access to customer account via web application</v>
      </c>
      <c r="V153" s="60" t="s">
        <v>1149</v>
      </c>
      <c r="W153" s="60">
        <f>IF(ISNUMBER(SEARCH(IF($D153="Tabular",VLOOKUP($G153&amp;"-"&amp;U$3&amp;"-"&amp;W$2,'Compr. Q. - Online Banking'!$C:$I,7,FALSE()),VLOOKUP($G153&amp;"-"&amp;U$3&amp;"-"&amp;W$2,'Compr. Q. - Online Banking'!$C:$I,5,FALSE())), U153)),1,0)</f>
        <v>0</v>
      </c>
      <c r="X153" s="60">
        <f>IF(ISNUMBER(SEARCH(IF($D153="Tabular",VLOOKUP($G153&amp;"-"&amp;U$3&amp;"-"&amp;X$2,'Compr. Q. - Online Banking'!$C:$I,7,FALSE()),VLOOKUP($G153&amp;"-"&amp;U$3&amp;"-"&amp;X$2,'Compr. Q. - Online Banking'!$C:$I,5,FALSE())), U153)),1,0)</f>
        <v>1</v>
      </c>
      <c r="Y153" s="60">
        <f>IF(ISNUMBER(SEARCH(IF($D153="Tabular",VLOOKUP($G153&amp;"-"&amp;U$3&amp;"-"&amp;Y$2,'Compr. Q. - Online Banking'!$C:$I,7,FALSE()),VLOOKUP($G153&amp;"-"&amp;U$3&amp;"-"&amp;Y$2,'Compr. Q. - Online Banking'!$C:$I,5,FALSE())), U153)),1,0)</f>
        <v>1</v>
      </c>
      <c r="Z153" s="60">
        <f>IF(ISNUMBER(SEARCH(IF($D153="Tabular",VLOOKUP($G153&amp;"-"&amp;U$3&amp;"-"&amp;Z$2,'Compr. Q. - Online Banking'!$C:$I,7,FALSE()),VLOOKUP($G153&amp;"-"&amp;U$3&amp;"-"&amp;Z$2,'Compr. Q. - Online Banking'!$C:$I,5,FALSE())), U153)),1,0)</f>
        <v>0</v>
      </c>
      <c r="AA153" s="60">
        <f t="shared" si="145"/>
        <v>2</v>
      </c>
      <c r="AB153" s="60">
        <f t="shared" si="146"/>
        <v>2</v>
      </c>
      <c r="AC153" s="60">
        <f>IF($D153="Tabular",VLOOKUP($G153&amp;"-"&amp;U$3&amp;"-"&amp;"1",'Compr. Q. - Online Banking'!$C:$K,9,FALSE()),VLOOKUP($G153&amp;"-"&amp;U$3&amp;"-"&amp;"1",'Compr. Q. - Online Banking'!$C:$K,8,FALSE()))</f>
        <v>3</v>
      </c>
      <c r="AD153" s="60">
        <f t="shared" si="147"/>
        <v>1</v>
      </c>
      <c r="AE153" s="60">
        <f t="shared" si="148"/>
        <v>0.66666666666666663</v>
      </c>
      <c r="AF153" s="60">
        <f t="shared" si="149"/>
        <v>0.8</v>
      </c>
      <c r="AG153" s="61" t="str">
        <f>VLOOKUP($B153&amp;"-"&amp;$F153,'dataset cleaned'!$A:$BK,$H$2-2+AG$2*3,FALSE())</f>
        <v>Sniffing of customer credentials,Spear-phishing attack on customers</v>
      </c>
      <c r="AH153" s="60" t="s">
        <v>1204</v>
      </c>
      <c r="AI153" s="60">
        <f>IF(ISNUMBER(SEARCH(IF($D153="Tabular",VLOOKUP($G153&amp;"-"&amp;AG$3&amp;"-"&amp;AI$2,'Compr. Q. - Online Banking'!$C:$I,7,FALSE()),VLOOKUP($G153&amp;"-"&amp;AG$3&amp;"-"&amp;AI$2,'Compr. Q. - Online Banking'!$C:$I,5,FALSE())), AG153)),1,0)</f>
        <v>0</v>
      </c>
      <c r="AJ153" s="60">
        <f>IF(ISNUMBER(SEARCH(IF($D153="Tabular",VLOOKUP($G153&amp;"-"&amp;AG$3&amp;"-"&amp;AJ$2,'Compr. Q. - Online Banking'!$C:$I,7,FALSE()),VLOOKUP($G153&amp;"-"&amp;AG$3&amp;"-"&amp;AJ$2,'Compr. Q. - Online Banking'!$C:$I,5,FALSE())), AG153)),1,0)</f>
        <v>1</v>
      </c>
      <c r="AK153" s="60">
        <f>IF(ISNUMBER(SEARCH(IF($D153="Tabular",VLOOKUP($G153&amp;"-"&amp;AG$3&amp;"-"&amp;AK$2,'Compr. Q. - Online Banking'!$C:$I,7,FALSE()),VLOOKUP($G153&amp;"-"&amp;AG$3&amp;"-"&amp;AK$2,'Compr. Q. - Online Banking'!$C:$I,5,FALSE())), AG153)),1,0)</f>
        <v>0</v>
      </c>
      <c r="AL153" s="60">
        <f>IF(ISNUMBER(SEARCH(IF($D153="Tabular",VLOOKUP($G153&amp;"-"&amp;AG$3&amp;"-"&amp;AL$2,'Compr. Q. - Online Banking'!$C:$I,7,FALSE()),VLOOKUP($G153&amp;"-"&amp;AG$3&amp;"-"&amp;AL$2,'Compr. Q. - Online Banking'!$C:$I,5,FALSE())), AG153)),1,0)</f>
        <v>1</v>
      </c>
      <c r="AM153" s="60">
        <f t="shared" si="150"/>
        <v>2</v>
      </c>
      <c r="AN153" s="60">
        <f t="shared" si="151"/>
        <v>2</v>
      </c>
      <c r="AO153" s="60">
        <f>IF($D153="Tabular",VLOOKUP($G153&amp;"-"&amp;AG$3&amp;"-"&amp;"1",'Compr. Q. - Online Banking'!$C:$K,9,FALSE()),VLOOKUP($G153&amp;"-"&amp;AG$3&amp;"-"&amp;"1",'Compr. Q. - Online Banking'!$C:$K,8,FALSE()))</f>
        <v>4</v>
      </c>
      <c r="AP153" s="60">
        <f t="shared" si="152"/>
        <v>1</v>
      </c>
      <c r="AQ153" s="60">
        <f t="shared" si="153"/>
        <v>0.5</v>
      </c>
      <c r="AR153" s="60">
        <f t="shared" si="154"/>
        <v>0.66666666666666663</v>
      </c>
      <c r="AS153" s="61" t="str">
        <f>VLOOKUP($B153&amp;"-"&amp;$F153,'dataset cleaned'!$A:$BK,$H$2-2+AS$2*3,FALSE())</f>
        <v>Insufficient detection of spyware,Insufficient resilience,Web-application goes down</v>
      </c>
      <c r="AT153" s="60" t="s">
        <v>1135</v>
      </c>
      <c r="AU153" s="60">
        <f>IF(ISNUMBER(SEARCH(IF($D153="Tabular",VLOOKUP($G153&amp;"-"&amp;AS$3&amp;"-"&amp;AU$2,'Compr. Q. - Online Banking'!$C:$I,7,FALSE()),VLOOKUP($G153&amp;"-"&amp;AS$3&amp;"-"&amp;AU$2,'Compr. Q. - Online Banking'!$C:$I,5,FALSE())), AS153)),1,0)</f>
        <v>0</v>
      </c>
      <c r="AV153" s="60">
        <f>IF(ISNUMBER(SEARCH(IF($D153="Tabular",VLOOKUP($G153&amp;"-"&amp;AS$3&amp;"-"&amp;AV$2,'Compr. Q. - Online Banking'!$C:$I,7,FALSE()),VLOOKUP($G153&amp;"-"&amp;AS$3&amp;"-"&amp;AV$2,'Compr. Q. - Online Banking'!$C:$I,5,FALSE())), AS153)),1,0)</f>
        <v>0</v>
      </c>
      <c r="AW153" s="60">
        <f>IF(ISNUMBER(SEARCH(IF($D153="Tabular",VLOOKUP($G153&amp;"-"&amp;AS$3&amp;"-"&amp;AW$2,'Compr. Q. - Online Banking'!$C:$I,7,FALSE()),VLOOKUP($G153&amp;"-"&amp;AS$3&amp;"-"&amp;AW$2,'Compr. Q. - Online Banking'!$C:$I,5,FALSE())), AS153)),1,0)</f>
        <v>0</v>
      </c>
      <c r="AX153" s="60">
        <f>IF(ISNUMBER(SEARCH(IF($D153="Tabular",VLOOKUP($G153&amp;"-"&amp;AS$3&amp;"-"&amp;AX$2,'Compr. Q. - Online Banking'!$C:$I,7,FALSE()),VLOOKUP($G153&amp;"-"&amp;AS$3&amp;"-"&amp;AX$2,'Compr. Q. - Online Banking'!$C:$I,5,FALSE())), AS153)),1,0)</f>
        <v>0</v>
      </c>
      <c r="AY153" s="60">
        <f t="shared" si="155"/>
        <v>0</v>
      </c>
      <c r="AZ153" s="60">
        <f t="shared" si="156"/>
        <v>3</v>
      </c>
      <c r="BA153" s="60">
        <f>IF($D153="Tabular",VLOOKUP($G153&amp;"-"&amp;AS$3&amp;"-"&amp;"1",'Compr. Q. - Online Banking'!$C:$K,9,FALSE()),VLOOKUP($G153&amp;"-"&amp;AS$3&amp;"-"&amp;"1",'Compr. Q. - Online Banking'!$C:$K,8,FALSE()))</f>
        <v>2</v>
      </c>
      <c r="BB153" s="60">
        <f t="shared" si="157"/>
        <v>0</v>
      </c>
      <c r="BC153" s="60">
        <f t="shared" si="158"/>
        <v>0</v>
      </c>
      <c r="BD153" s="60">
        <f t="shared" si="159"/>
        <v>0</v>
      </c>
      <c r="BE153" s="60" t="str">
        <f>VLOOKUP($B153&amp;"-"&amp;$F153,'dataset cleaned'!$A:$BK,$H$2-2+BE$2*3,FALSE())</f>
        <v>Unlikely</v>
      </c>
      <c r="BF153" s="60"/>
      <c r="BG153" s="60">
        <v>0</v>
      </c>
      <c r="BH153" s="60">
        <f>IF(ISNUMBER(SEARCH(IF($D153="Tabular",VLOOKUP($G153&amp;"-"&amp;BE$3&amp;"-"&amp;BH$2,'Compr. Q. - Online Banking'!$C:$I,7,FALSE()),VLOOKUP($G153&amp;"-"&amp;BE$3&amp;"-"&amp;BH$2,'Compr. Q. - Online Banking'!$C:$I,5,FALSE())), BE153)),1,0)</f>
        <v>0</v>
      </c>
      <c r="BI153" s="60">
        <f>IF(ISNUMBER(SEARCH(IF($D153="Tabular",VLOOKUP($G153&amp;"-"&amp;BE$3&amp;"-"&amp;BI$2,'Compr. Q. - Online Banking'!$C:$I,7,FALSE()),VLOOKUP($G153&amp;"-"&amp;BE$3&amp;"-"&amp;BI$2,'Compr. Q. - Online Banking'!$C:$I,5,FALSE())), BE153)),1,0)</f>
        <v>0</v>
      </c>
      <c r="BJ153" s="60">
        <f>IF(ISNUMBER(SEARCH(IF($D153="Tabular",VLOOKUP($G153&amp;"-"&amp;BE$3&amp;"-"&amp;BJ$2,'Compr. Q. - Online Banking'!$C:$I,7,FALSE()),VLOOKUP($G153&amp;"-"&amp;BE$3&amp;"-"&amp;BJ$2,'Compr. Q. - Online Banking'!$C:$I,5,FALSE())), BE153)),1,0)</f>
        <v>0</v>
      </c>
      <c r="BK153" s="60">
        <f t="shared" si="160"/>
        <v>0</v>
      </c>
      <c r="BL153" s="60">
        <f t="shared" si="161"/>
        <v>1</v>
      </c>
      <c r="BM153" s="60">
        <f>IF($D153="Tabular",VLOOKUP($G153&amp;"-"&amp;BE$3&amp;"-"&amp;"1",'Compr. Q. - Online Banking'!$C:$K,9,FALSE()),VLOOKUP($G153&amp;"-"&amp;BE$3&amp;"-"&amp;"1",'Compr. Q. - Online Banking'!$C:$K,8,FALSE()))</f>
        <v>1</v>
      </c>
      <c r="BN153" s="60">
        <f t="shared" si="162"/>
        <v>0</v>
      </c>
      <c r="BO153" s="60">
        <f t="shared" si="163"/>
        <v>0</v>
      </c>
      <c r="BP153" s="60">
        <f t="shared" si="164"/>
        <v>0</v>
      </c>
      <c r="BQ153" s="61" t="str">
        <f>VLOOKUP($B153&amp;"-"&amp;$F153,'dataset cleaned'!$A:$BK,$H$2-2+BQ$2*3,FALSE())</f>
        <v>Hacker alters transaction data</v>
      </c>
      <c r="BR153" s="60" t="s">
        <v>1135</v>
      </c>
      <c r="BS153" s="60">
        <f>IF(ISNUMBER(SEARCH(IF($D153="Tabular",VLOOKUP($G153&amp;"-"&amp;BQ$3&amp;"-"&amp;BS$2,'Compr. Q. - Online Banking'!$C:$I,7,FALSE()),VLOOKUP($G153&amp;"-"&amp;BQ$3&amp;"-"&amp;BS$2,'Compr. Q. - Online Banking'!$C:$I,5,FALSE())), BQ153)),1,0)</f>
        <v>0</v>
      </c>
      <c r="BT153" s="60">
        <f>IF(ISNUMBER(SEARCH(IF($D153="Tabular",VLOOKUP($G153&amp;"-"&amp;BQ$3&amp;"-"&amp;BT$2,'Compr. Q. - Online Banking'!$C:$I,7,FALSE()),VLOOKUP($G153&amp;"-"&amp;BQ$3&amp;"-"&amp;BT$2,'Compr. Q. - Online Banking'!$C:$I,5,FALSE())), BQ153)),1,0)</f>
        <v>0</v>
      </c>
      <c r="BU153" s="60">
        <f>IF(ISNUMBER(SEARCH(IF($D153="Tabular",VLOOKUP($G153&amp;"-"&amp;BQ$3&amp;"-"&amp;BU$2,'Compr. Q. - Online Banking'!$C:$I,7,FALSE()),VLOOKUP($G153&amp;"-"&amp;BQ$3&amp;"-"&amp;BU$2,'Compr. Q. - Online Banking'!$C:$I,5,FALSE())), BQ153)),1,0)</f>
        <v>0</v>
      </c>
      <c r="BV153" s="60">
        <f>IF(ISNUMBER(SEARCH(IF($D153="Tabular",VLOOKUP($G153&amp;"-"&amp;BQ$3&amp;"-"&amp;BV$2,'Compr. Q. - Online Banking'!$C:$I,7,FALSE()),VLOOKUP($G153&amp;"-"&amp;BQ$3&amp;"-"&amp;BV$2,'Compr. Q. - Online Banking'!$C:$I,5,FALSE())), BQ153)),1,0)</f>
        <v>0</v>
      </c>
      <c r="BW153" s="60">
        <f t="shared" si="165"/>
        <v>0</v>
      </c>
      <c r="BX153" s="60">
        <f t="shared" si="166"/>
        <v>1</v>
      </c>
      <c r="BY153" s="60">
        <f>IF($D153="Tabular",VLOOKUP($G153&amp;"-"&amp;BQ$3&amp;"-"&amp;"1",'Compr. Q. - Online Banking'!$C:$K,9,FALSE()),VLOOKUP($G153&amp;"-"&amp;BQ$3&amp;"-"&amp;"1",'Compr. Q. - Online Banking'!$C:$K,8,FALSE()))</f>
        <v>4</v>
      </c>
      <c r="BZ153" s="60">
        <f t="shared" si="167"/>
        <v>0</v>
      </c>
      <c r="CA153" s="60">
        <f t="shared" si="168"/>
        <v>0</v>
      </c>
      <c r="CB153" s="60">
        <f t="shared" si="169"/>
        <v>0</v>
      </c>
    </row>
    <row r="154" spans="1:80" ht="238" x14ac:dyDescent="0.2">
      <c r="A154" s="60" t="str">
        <f t="shared" si="136"/>
        <v>R_1fa5N3h6IRey3Ws-P1</v>
      </c>
      <c r="B154" s="60" t="s">
        <v>1054</v>
      </c>
      <c r="C154" s="60" t="str">
        <f>VLOOKUP($B154,'raw data'!$A:$JI,268,FALSE())</f>
        <v>Tabular-G2</v>
      </c>
      <c r="D154" s="60" t="str">
        <f t="shared" si="137"/>
        <v>Tabular</v>
      </c>
      <c r="E154" s="60" t="str">
        <f t="shared" si="138"/>
        <v>G2</v>
      </c>
      <c r="F154" s="60" t="s">
        <v>534</v>
      </c>
      <c r="G154" s="60" t="str">
        <f t="shared" si="139"/>
        <v>G2</v>
      </c>
      <c r="H154" s="62">
        <f>VLOOKUP($B154&amp;"-"&amp;$F154,'dataset cleaned'!$A:$BK,H$2,FALSE())/60</f>
        <v>12.421366666666668</v>
      </c>
      <c r="I154" s="61" t="str">
        <f>VLOOKUP($B154&amp;"-"&amp;$F154,'dataset cleaned'!$A:$BK,$H$2-2+I$2*3,FALSE())</f>
        <v>Fake banking app offered on application store leads to alteration of transaction data,Fake banking app offered on application store leads to sniffing customer credentials. Which leads to unauthorized access to customer account via fake app.,Smartphone infected by malware and this leads to alteration of transaction data,Spear-phishing attack on customers leads to sniffing customer credentials. Which leads to unauthorized access to customer account via web application.</v>
      </c>
      <c r="J154" s="60" t="s">
        <v>1139</v>
      </c>
      <c r="K154" s="60">
        <f>IF(ISNUMBER(SEARCH(IF($D154="Tabular",VLOOKUP($G154&amp;"-"&amp;I$3&amp;"-"&amp;K$2,'Compr. Q. - Online Banking'!$C:$I,7,FALSE()),VLOOKUP($G154&amp;"-"&amp;I$3&amp;"-"&amp;K$2,'Compr. Q. - Online Banking'!$C:$I,5,FALSE())), I154)),1,0)</f>
        <v>0</v>
      </c>
      <c r="L154" s="60">
        <f>IF(ISNUMBER(SEARCH(IF($D154="Tabular",VLOOKUP($G154&amp;"-"&amp;I$3&amp;"-"&amp;L$2,'Compr. Q. - Online Banking'!$C:$I,7,FALSE()),VLOOKUP($G154&amp;"-"&amp;I$3&amp;"-"&amp;L$2,'Compr. Q. - Online Banking'!$C:$I,5,FALSE())), I154)),1,0)</f>
        <v>0</v>
      </c>
      <c r="M154" s="60">
        <f>IF(ISNUMBER(SEARCH(IF($D154="Tabular",VLOOKUP($G154&amp;"-"&amp;I$3&amp;"-"&amp;M$2,'Compr. Q. - Online Banking'!$C:$I,7,FALSE()),VLOOKUP($G154&amp;"-"&amp;I$3&amp;"-"&amp;M$2,'Compr. Q. - Online Banking'!$C:$I,5,FALSE())), I154)),1,0)</f>
        <v>0</v>
      </c>
      <c r="N154" s="60">
        <f>IF(ISNUMBER(SEARCH(IF($D154="Tabular",VLOOKUP($G154&amp;"-"&amp;I$3&amp;"-"&amp;N$2,'Compr. Q. - Online Banking'!$C:$I,7,FALSE()),VLOOKUP($G154&amp;"-"&amp;I$3&amp;"-"&amp;N$2,'Compr. Q. - Online Banking'!$C:$I,5,FALSE())), I154)),1,0)</f>
        <v>0</v>
      </c>
      <c r="O154" s="60">
        <f t="shared" si="140"/>
        <v>0</v>
      </c>
      <c r="P154" s="60">
        <f t="shared" si="141"/>
        <v>4</v>
      </c>
      <c r="Q154" s="60">
        <f>IF($D154="Tabular",VLOOKUP($G154&amp;"-"&amp;I$3&amp;"-"&amp;"1",'Compr. Q. - Online Banking'!$C:$K,9,FALSE()),VLOOKUP($G154&amp;"-"&amp;I$3&amp;"-"&amp;"1",'Compr. Q. - Online Banking'!$C:$K,8,FALSE()))</f>
        <v>2</v>
      </c>
      <c r="R154" s="60">
        <f t="shared" si="142"/>
        <v>0</v>
      </c>
      <c r="S154" s="60">
        <f t="shared" si="143"/>
        <v>0</v>
      </c>
      <c r="T154" s="60">
        <f t="shared" si="144"/>
        <v>0</v>
      </c>
      <c r="U154" s="61" t="str">
        <f>VLOOKUP($B154&amp;"-"&amp;$F154,'dataset cleaned'!$A:$BK,$H$2-2+U$2*3,FALSE())</f>
        <v>Fake banking app offered on application store and this leads to sniffing customer credentials,Keylogger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credentials,Spear-phishing attack on customers leads to sniffing customer credentials. Which leads to unauthorized access to customer account via web application.</v>
      </c>
      <c r="V154" s="60" t="s">
        <v>1139</v>
      </c>
      <c r="W154" s="60">
        <f>IF(ISNUMBER(SEARCH(IF($D154="Tabular",VLOOKUP($G154&amp;"-"&amp;U$3&amp;"-"&amp;W$2,'Compr. Q. - Online Banking'!$C:$I,7,FALSE()),VLOOKUP($G154&amp;"-"&amp;U$3&amp;"-"&amp;W$2,'Compr. Q. - Online Banking'!$C:$I,5,FALSE())), U154)),1,0)</f>
        <v>0</v>
      </c>
      <c r="X154" s="60">
        <f>IF(ISNUMBER(SEARCH(IF($D154="Tabular",VLOOKUP($G154&amp;"-"&amp;U$3&amp;"-"&amp;X$2,'Compr. Q. - Online Banking'!$C:$I,7,FALSE()),VLOOKUP($G154&amp;"-"&amp;U$3&amp;"-"&amp;X$2,'Compr. Q. - Online Banking'!$C:$I,5,FALSE())), U154)),1,0)</f>
        <v>1</v>
      </c>
      <c r="Y154" s="60">
        <f>IF(ISNUMBER(SEARCH(IF($D154="Tabular",VLOOKUP($G154&amp;"-"&amp;U$3&amp;"-"&amp;Y$2,'Compr. Q. - Online Banking'!$C:$I,7,FALSE()),VLOOKUP($G154&amp;"-"&amp;U$3&amp;"-"&amp;Y$2,'Compr. Q. - Online Banking'!$C:$I,5,FALSE())), U154)),1,0)</f>
        <v>0</v>
      </c>
      <c r="Z154" s="60">
        <f>IF(ISNUMBER(SEARCH(IF($D154="Tabular",VLOOKUP($G154&amp;"-"&amp;U$3&amp;"-"&amp;Z$2,'Compr. Q. - Online Banking'!$C:$I,7,FALSE()),VLOOKUP($G154&amp;"-"&amp;U$3&amp;"-"&amp;Z$2,'Compr. Q. - Online Banking'!$C:$I,5,FALSE())), U154)),1,0)</f>
        <v>0</v>
      </c>
      <c r="AA154" s="60">
        <f t="shared" si="145"/>
        <v>1</v>
      </c>
      <c r="AB154" s="60">
        <f t="shared" si="146"/>
        <v>5</v>
      </c>
      <c r="AC154" s="60">
        <f>IF($D154="Tabular",VLOOKUP($G154&amp;"-"&amp;U$3&amp;"-"&amp;"1",'Compr. Q. - Online Banking'!$C:$K,9,FALSE()),VLOOKUP($G154&amp;"-"&amp;U$3&amp;"-"&amp;"1",'Compr. Q. - Online Banking'!$C:$K,8,FALSE()))</f>
        <v>3</v>
      </c>
      <c r="AD154" s="60">
        <f t="shared" si="147"/>
        <v>0.2</v>
      </c>
      <c r="AE154" s="60">
        <f t="shared" si="148"/>
        <v>0.33333333333333331</v>
      </c>
      <c r="AF154" s="60">
        <f t="shared" si="149"/>
        <v>0.25</v>
      </c>
      <c r="AG154" s="61" t="str">
        <f>VLOOKUP($B154&amp;"-"&amp;$F154,'dataset cleaned'!$A:$BK,$H$2-2+AG$2*3,FALSE())</f>
        <v>Fake banking app offered on application store and this leads to sniffing customer credentials,Keylogger installed on customer's computer leads to sniffing customer credentials,Spear-phishing attack on customers leads to sniffing customer credentials</v>
      </c>
      <c r="AH154" s="60"/>
      <c r="AI154" s="60">
        <f>IF(ISNUMBER(SEARCH(IF($D154="Tabular",VLOOKUP($G154&amp;"-"&amp;AG$3&amp;"-"&amp;AI$2,'Compr. Q. - Online Banking'!$C:$I,7,FALSE()),VLOOKUP($G154&amp;"-"&amp;AG$3&amp;"-"&amp;AI$2,'Compr. Q. - Online Banking'!$C:$I,5,FALSE())), AG154)),1,0)</f>
        <v>1</v>
      </c>
      <c r="AJ154" s="60">
        <f>IF(ISNUMBER(SEARCH(IF($D154="Tabular",VLOOKUP($G154&amp;"-"&amp;AG$3&amp;"-"&amp;AJ$2,'Compr. Q. - Online Banking'!$C:$I,7,FALSE()),VLOOKUP($G154&amp;"-"&amp;AG$3&amp;"-"&amp;AJ$2,'Compr. Q. - Online Banking'!$C:$I,5,FALSE())), AG154)),1,0)</f>
        <v>1</v>
      </c>
      <c r="AK154" s="60">
        <f>IF(ISNUMBER(SEARCH(IF($D154="Tabular",VLOOKUP($G154&amp;"-"&amp;AG$3&amp;"-"&amp;AK$2,'Compr. Q. - Online Banking'!$C:$I,7,FALSE()),VLOOKUP($G154&amp;"-"&amp;AG$3&amp;"-"&amp;AK$2,'Compr. Q. - Online Banking'!$C:$I,5,FALSE())), AG154)),1,0)</f>
        <v>1</v>
      </c>
      <c r="AL154" s="60">
        <f>IF(ISNUMBER(SEARCH(IF($D154="Tabular",VLOOKUP($G154&amp;"-"&amp;AG$3&amp;"-"&amp;AL$2,'Compr. Q. - Online Banking'!$C:$I,7,FALSE()),VLOOKUP($G154&amp;"-"&amp;AG$3&amp;"-"&amp;AL$2,'Compr. Q. - Online Banking'!$C:$I,5,FALSE())), AG154)),1,0)</f>
        <v>0</v>
      </c>
      <c r="AM154" s="60">
        <f t="shared" si="150"/>
        <v>3</v>
      </c>
      <c r="AN154" s="60">
        <f t="shared" si="151"/>
        <v>3</v>
      </c>
      <c r="AO154" s="60">
        <f>IF($D154="Tabular",VLOOKUP($G154&amp;"-"&amp;AG$3&amp;"-"&amp;"1",'Compr. Q. - Online Banking'!$C:$K,9,FALSE()),VLOOKUP($G154&amp;"-"&amp;AG$3&amp;"-"&amp;"1",'Compr. Q. - Online Banking'!$C:$K,8,FALSE()))</f>
        <v>3</v>
      </c>
      <c r="AP154" s="60">
        <f t="shared" si="152"/>
        <v>1</v>
      </c>
      <c r="AQ154" s="60">
        <f t="shared" si="153"/>
        <v>1</v>
      </c>
      <c r="AR154" s="60">
        <f t="shared" si="154"/>
        <v>1</v>
      </c>
      <c r="AS154" s="61" t="str">
        <f>VLOOKUP($B154&amp;"-"&amp;$F154,'dataset cleaned'!$A:$BK,$H$2-2+AS$2*3,FALSE())</f>
        <v>Customer's browser infected by Trojan and this leads to alteration of transaction data,Fake banking app offered on application store and this leads to sniffing customer credentials,Keylogger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credentials,Spear-phishing attack on customers leads to sniffing customer credentials. Which leads to unauthorized access to customer account via web application.</v>
      </c>
      <c r="AT154" s="60" t="s">
        <v>1139</v>
      </c>
      <c r="AU154" s="60">
        <f>IF(ISNUMBER(SEARCH(IF($D154="Tabular",VLOOKUP($G154&amp;"-"&amp;AS$3&amp;"-"&amp;AU$2,'Compr. Q. - Online Banking'!$C:$I,7,FALSE()),VLOOKUP($G154&amp;"-"&amp;AS$3&amp;"-"&amp;AU$2,'Compr. Q. - Online Banking'!$C:$I,5,FALSE())), AS154)),1,0)</f>
        <v>0</v>
      </c>
      <c r="AV154" s="60">
        <f>IF(ISNUMBER(SEARCH(IF($D154="Tabular",VLOOKUP($G154&amp;"-"&amp;AS$3&amp;"-"&amp;AV$2,'Compr. Q. - Online Banking'!$C:$I,7,FALSE()),VLOOKUP($G154&amp;"-"&amp;AS$3&amp;"-"&amp;AV$2,'Compr. Q. - Online Banking'!$C:$I,5,FALSE())), AS154)),1,0)</f>
        <v>0</v>
      </c>
      <c r="AW154" s="60">
        <f>IF(ISNUMBER(SEARCH(IF($D154="Tabular",VLOOKUP($G154&amp;"-"&amp;AS$3&amp;"-"&amp;AW$2,'Compr. Q. - Online Banking'!$C:$I,7,FALSE()),VLOOKUP($G154&amp;"-"&amp;AS$3&amp;"-"&amp;AW$2,'Compr. Q. - Online Banking'!$C:$I,5,FALSE())), AS154)),1,0)</f>
        <v>0</v>
      </c>
      <c r="AX154" s="60">
        <f>IF(ISNUMBER(SEARCH(IF($D154="Tabular",VLOOKUP($G154&amp;"-"&amp;AS$3&amp;"-"&amp;AX$2,'Compr. Q. - Online Banking'!$C:$I,7,FALSE()),VLOOKUP($G154&amp;"-"&amp;AS$3&amp;"-"&amp;AX$2,'Compr. Q. - Online Banking'!$C:$I,5,FALSE())), AS154)),1,0)</f>
        <v>0</v>
      </c>
      <c r="AY154" s="60">
        <f t="shared" si="155"/>
        <v>0</v>
      </c>
      <c r="AZ154" s="60">
        <f t="shared" si="156"/>
        <v>6</v>
      </c>
      <c r="BA154" s="60">
        <f>IF($D154="Tabular",VLOOKUP($G154&amp;"-"&amp;AS$3&amp;"-"&amp;"1",'Compr. Q. - Online Banking'!$C:$K,9,FALSE()),VLOOKUP($G154&amp;"-"&amp;AS$3&amp;"-"&amp;"1",'Compr. Q. - Online Banking'!$C:$K,8,FALSE()))</f>
        <v>2</v>
      </c>
      <c r="BB154" s="60">
        <f t="shared" si="157"/>
        <v>0</v>
      </c>
      <c r="BC154" s="60">
        <f t="shared" si="158"/>
        <v>0</v>
      </c>
      <c r="BD154" s="60">
        <f t="shared" si="159"/>
        <v>0</v>
      </c>
      <c r="BE154" s="60" t="str">
        <f>VLOOKUP($B154&amp;"-"&amp;$F154,'dataset cleaned'!$A:$BK,$H$2-2+BE$2*3,FALSE())</f>
        <v>Customer's browser infected by Trojan and this leads to alteration of transaction data,Spear-phishing attack on customers leads to sniffing customer credentials. Which leads to unauthorized access to customer account via web application.</v>
      </c>
      <c r="BF154" s="60" t="s">
        <v>1139</v>
      </c>
      <c r="BG154" s="60">
        <f>IF(ISNUMBER(SEARCH(IF($D154="Tabular",VLOOKUP($G154&amp;"-"&amp;BE$3&amp;"-"&amp;BG$2,'Compr. Q. - Online Banking'!$C:$I,7,FALSE()),VLOOKUP($G154&amp;"-"&amp;BE$3&amp;"-"&amp;BG$2,'Compr. Q. - Online Banking'!$C:$I,5,FALSE())), BE154)),1,0)</f>
        <v>0</v>
      </c>
      <c r="BH154" s="60">
        <f>IF(ISNUMBER(SEARCH(IF($D154="Tabular",VLOOKUP($G154&amp;"-"&amp;BE$3&amp;"-"&amp;BH$2,'Compr. Q. - Online Banking'!$C:$I,7,FALSE()),VLOOKUP($G154&amp;"-"&amp;BE$3&amp;"-"&amp;BH$2,'Compr. Q. - Online Banking'!$C:$I,5,FALSE())), BE154)),1,0)</f>
        <v>0</v>
      </c>
      <c r="BI154" s="60">
        <f>IF(ISNUMBER(SEARCH(IF($D154="Tabular",VLOOKUP($G154&amp;"-"&amp;BE$3&amp;"-"&amp;BI$2,'Compr. Q. - Online Banking'!$C:$I,7,FALSE()),VLOOKUP($G154&amp;"-"&amp;BE$3&amp;"-"&amp;BI$2,'Compr. Q. - Online Banking'!$C:$I,5,FALSE())), BE154)),1,0)</f>
        <v>0</v>
      </c>
      <c r="BJ154" s="60">
        <f>IF(ISNUMBER(SEARCH(IF($D154="Tabular",VLOOKUP($G154&amp;"-"&amp;BE$3&amp;"-"&amp;BJ$2,'Compr. Q. - Online Banking'!$C:$I,7,FALSE()),VLOOKUP($G154&amp;"-"&amp;BE$3&amp;"-"&amp;BJ$2,'Compr. Q. - Online Banking'!$C:$I,5,FALSE())), BE154)),1,0)</f>
        <v>0</v>
      </c>
      <c r="BK154" s="60">
        <f t="shared" si="160"/>
        <v>0</v>
      </c>
      <c r="BL154" s="60">
        <f t="shared" si="161"/>
        <v>2</v>
      </c>
      <c r="BM154" s="60">
        <f>IF($D154="Tabular",VLOOKUP($G154&amp;"-"&amp;BE$3&amp;"-"&amp;"1",'Compr. Q. - Online Banking'!$C:$K,9,FALSE()),VLOOKUP($G154&amp;"-"&amp;BE$3&amp;"-"&amp;"1",'Compr. Q. - Online Banking'!$C:$K,8,FALSE()))</f>
        <v>1</v>
      </c>
      <c r="BN154" s="60">
        <f t="shared" si="162"/>
        <v>0</v>
      </c>
      <c r="BO154" s="60">
        <f t="shared" si="163"/>
        <v>0</v>
      </c>
      <c r="BP154" s="60">
        <f t="shared" si="164"/>
        <v>0</v>
      </c>
      <c r="BQ154" s="61" t="str">
        <f>VLOOKUP($B154&amp;"-"&amp;$F154,'dataset cleaned'!$A:$BK,$H$2-2+BQ$2*3,FALSE())</f>
        <v>Insufficient resilience,Poor security awareness,Use of web application,Weak malware protection</v>
      </c>
      <c r="BR154" s="60"/>
      <c r="BS154" s="60">
        <f>IF(ISNUMBER(SEARCH(IF($D154="Tabular",VLOOKUP($G154&amp;"-"&amp;BQ$3&amp;"-"&amp;BS$2,'Compr. Q. - Online Banking'!$C:$I,7,FALSE()),VLOOKUP($G154&amp;"-"&amp;BQ$3&amp;"-"&amp;BS$2,'Compr. Q. - Online Banking'!$C:$I,5,FALSE())), BQ154)),1,0)</f>
        <v>1</v>
      </c>
      <c r="BT154" s="60">
        <f>IF(ISNUMBER(SEARCH(IF($D154="Tabular",VLOOKUP($G154&amp;"-"&amp;BQ$3&amp;"-"&amp;BT$2,'Compr. Q. - Online Banking'!$C:$I,7,FALSE()),VLOOKUP($G154&amp;"-"&amp;BQ$3&amp;"-"&amp;BT$2,'Compr. Q. - Online Banking'!$C:$I,5,FALSE())), BQ154)),1,0)</f>
        <v>1</v>
      </c>
      <c r="BU154" s="60">
        <f>IF(ISNUMBER(SEARCH(IF($D154="Tabular",VLOOKUP($G154&amp;"-"&amp;BQ$3&amp;"-"&amp;BU$2,'Compr. Q. - Online Banking'!$C:$I,7,FALSE()),VLOOKUP($G154&amp;"-"&amp;BQ$3&amp;"-"&amp;BU$2,'Compr. Q. - Online Banking'!$C:$I,5,FALSE())), BQ154)),1,0)</f>
        <v>1</v>
      </c>
      <c r="BV154" s="60">
        <f>IF(ISNUMBER(SEARCH(IF($D154="Tabular",VLOOKUP($G154&amp;"-"&amp;BQ$3&amp;"-"&amp;BV$2,'Compr. Q. - Online Banking'!$C:$I,7,FALSE()),VLOOKUP($G154&amp;"-"&amp;BQ$3&amp;"-"&amp;BV$2,'Compr. Q. - Online Banking'!$C:$I,5,FALSE())), BQ154)),1,0)</f>
        <v>1</v>
      </c>
      <c r="BW154" s="60">
        <f t="shared" si="165"/>
        <v>4</v>
      </c>
      <c r="BX154" s="60">
        <f t="shared" si="166"/>
        <v>4</v>
      </c>
      <c r="BY154" s="60">
        <f>IF($D154="Tabular",VLOOKUP($G154&amp;"-"&amp;BQ$3&amp;"-"&amp;"1",'Compr. Q. - Online Banking'!$C:$K,9,FALSE()),VLOOKUP($G154&amp;"-"&amp;BQ$3&amp;"-"&amp;"1",'Compr. Q. - Online Banking'!$C:$K,8,FALSE()))</f>
        <v>4</v>
      </c>
      <c r="BZ154" s="60">
        <f t="shared" si="167"/>
        <v>1</v>
      </c>
      <c r="CA154" s="60">
        <f t="shared" si="168"/>
        <v>1</v>
      </c>
      <c r="CB154" s="60">
        <f t="shared" si="169"/>
        <v>1</v>
      </c>
    </row>
    <row r="155" spans="1:80" ht="68" x14ac:dyDescent="0.2">
      <c r="A155" s="60" t="str">
        <f t="shared" si="136"/>
        <v>R_1pnX8uwi20rObXc-P1</v>
      </c>
      <c r="B155" s="60" t="s">
        <v>887</v>
      </c>
      <c r="C155" s="60" t="str">
        <f>VLOOKUP($B155,'raw data'!$A:$JI,268,FALSE())</f>
        <v>CORAS-G1</v>
      </c>
      <c r="D155" s="60" t="str">
        <f t="shared" si="137"/>
        <v>CORAS</v>
      </c>
      <c r="E155" s="60" t="str">
        <f t="shared" si="138"/>
        <v>G1</v>
      </c>
      <c r="F155" s="60" t="s">
        <v>534</v>
      </c>
      <c r="G155" s="60" t="str">
        <f t="shared" si="139"/>
        <v>G1</v>
      </c>
      <c r="H155" s="62">
        <f>VLOOKUP($B155&amp;"-"&amp;$F155,'dataset cleaned'!$A:$BK,H$2,FALSE())/60</f>
        <v>14.374283333333333</v>
      </c>
      <c r="I155" s="61" t="str">
        <f>VLOOKUP($B155&amp;"-"&amp;$F155,'dataset cleaned'!$A:$BK,$H$2-2+I$2*3,FALSE())</f>
        <v>Denial-of-service attack,Web-application goes down</v>
      </c>
      <c r="J155" s="60" t="s">
        <v>1129</v>
      </c>
      <c r="K155" s="60">
        <f>IF(ISNUMBER(SEARCH(IF($D155="Tabular",VLOOKUP($G155&amp;"-"&amp;I$3&amp;"-"&amp;K$2,'Compr. Q. - Online Banking'!$C:$I,7,FALSE()),VLOOKUP($G155&amp;"-"&amp;I$3&amp;"-"&amp;K$2,'Compr. Q. - Online Banking'!$C:$I,5,FALSE())), I155)),1,0)</f>
        <v>0</v>
      </c>
      <c r="L155" s="60">
        <f>IF(ISNUMBER(SEARCH(IF($D155="Tabular",VLOOKUP($G155&amp;"-"&amp;I$3&amp;"-"&amp;L$2,'Compr. Q. - Online Banking'!$C:$I,7,FALSE()),VLOOKUP($G155&amp;"-"&amp;I$3&amp;"-"&amp;L$2,'Compr. Q. - Online Banking'!$C:$I,5,FALSE())), I155)),1,0)</f>
        <v>0</v>
      </c>
      <c r="M155" s="60">
        <f>IF(ISNUMBER(SEARCH(IF($D155="Tabular",VLOOKUP($G155&amp;"-"&amp;I$3&amp;"-"&amp;M$2,'Compr. Q. - Online Banking'!$C:$I,7,FALSE()),VLOOKUP($G155&amp;"-"&amp;I$3&amp;"-"&amp;M$2,'Compr. Q. - Online Banking'!$C:$I,5,FALSE())), I155)),1,0)</f>
        <v>0</v>
      </c>
      <c r="N155" s="60">
        <f>IF(ISNUMBER(SEARCH(IF($D155="Tabular",VLOOKUP($G155&amp;"-"&amp;I$3&amp;"-"&amp;N$2,'Compr. Q. - Online Banking'!$C:$I,7,FALSE()),VLOOKUP($G155&amp;"-"&amp;I$3&amp;"-"&amp;N$2,'Compr. Q. - Online Banking'!$C:$I,5,FALSE())), I155)),1,0)</f>
        <v>0</v>
      </c>
      <c r="O155" s="60">
        <f t="shared" si="140"/>
        <v>0</v>
      </c>
      <c r="P155" s="60">
        <f t="shared" si="141"/>
        <v>2</v>
      </c>
      <c r="Q155" s="60">
        <f>IF($D155="Tabular",VLOOKUP($G155&amp;"-"&amp;I$3&amp;"-"&amp;"1",'Compr. Q. - Online Banking'!$C:$K,9,FALSE()),VLOOKUP($G155&amp;"-"&amp;I$3&amp;"-"&amp;"1",'Compr. Q. - Online Banking'!$C:$K,8,FALSE()))</f>
        <v>1</v>
      </c>
      <c r="R155" s="60">
        <f t="shared" si="142"/>
        <v>0</v>
      </c>
      <c r="S155" s="60">
        <f t="shared" si="143"/>
        <v>0</v>
      </c>
      <c r="T155" s="60">
        <f t="shared" si="144"/>
        <v>0</v>
      </c>
      <c r="U155" s="60" t="str">
        <f>VLOOKUP($B155&amp;"-"&amp;$F155,'dataset cleaned'!$A:$BK,$H$2-2+U$2*3,FALSE())</f>
        <v>Availability of service</v>
      </c>
      <c r="V155" s="60" t="s">
        <v>1133</v>
      </c>
      <c r="W155" s="60">
        <f>IF(ISNUMBER(SEARCH(IF($D155="Tabular",VLOOKUP($G155&amp;"-"&amp;U$3&amp;"-"&amp;W$2,'Compr. Q. - Online Banking'!$C:$I,7,FALSE()),VLOOKUP($G155&amp;"-"&amp;U$3&amp;"-"&amp;W$2,'Compr. Q. - Online Banking'!$C:$I,5,FALSE())), U155)),1,0)</f>
        <v>0</v>
      </c>
      <c r="X155" s="60">
        <f>IF(ISNUMBER(SEARCH(IF($D155="Tabular",VLOOKUP($G155&amp;"-"&amp;U$3&amp;"-"&amp;X$2,'Compr. Q. - Online Banking'!$C:$I,7,FALSE()),VLOOKUP($G155&amp;"-"&amp;U$3&amp;"-"&amp;X$2,'Compr. Q. - Online Banking'!$C:$I,5,FALSE())), U155)),1,0)</f>
        <v>1</v>
      </c>
      <c r="Y155" s="60">
        <f>IF(ISNUMBER(SEARCH(IF($D155="Tabular",VLOOKUP($G155&amp;"-"&amp;U$3&amp;"-"&amp;Y$2,'Compr. Q. - Online Banking'!$C:$I,7,FALSE()),VLOOKUP($G155&amp;"-"&amp;U$3&amp;"-"&amp;Y$2,'Compr. Q. - Online Banking'!$C:$I,5,FALSE())), U155)),1,0)</f>
        <v>0</v>
      </c>
      <c r="Z155" s="60">
        <f>IF(ISNUMBER(SEARCH(IF($D155="Tabular",VLOOKUP($G155&amp;"-"&amp;U$3&amp;"-"&amp;Z$2,'Compr. Q. - Online Banking'!$C:$I,7,FALSE()),VLOOKUP($G155&amp;"-"&amp;U$3&amp;"-"&amp;Z$2,'Compr. Q. - Online Banking'!$C:$I,5,FALSE())), U155)),1,0)</f>
        <v>0</v>
      </c>
      <c r="AA155" s="60">
        <f t="shared" si="145"/>
        <v>1</v>
      </c>
      <c r="AB155" s="60">
        <f t="shared" si="146"/>
        <v>1</v>
      </c>
      <c r="AC155" s="60">
        <f>IF($D155="Tabular",VLOOKUP($G155&amp;"-"&amp;U$3&amp;"-"&amp;"1",'Compr. Q. - Online Banking'!$C:$K,9,FALSE()),VLOOKUP($G155&amp;"-"&amp;U$3&amp;"-"&amp;"1",'Compr. Q. - Online Banking'!$C:$K,8,FALSE()))</f>
        <v>2</v>
      </c>
      <c r="AD155" s="60">
        <f t="shared" si="147"/>
        <v>1</v>
      </c>
      <c r="AE155" s="60">
        <f t="shared" si="148"/>
        <v>0.5</v>
      </c>
      <c r="AF155" s="60">
        <f t="shared" si="149"/>
        <v>0.66666666666666663</v>
      </c>
      <c r="AG155" s="61" t="str">
        <f>VLOOKUP($B155&amp;"-"&amp;$F155,'dataset cleaned'!$A:$BK,$H$2-2+AG$2*3,FALSE())</f>
        <v>Conduct regular searches for fake apps,Regularly inform customers about security best practices</v>
      </c>
      <c r="AH155" s="60" t="s">
        <v>1204</v>
      </c>
      <c r="AI155" s="60">
        <f>IF(ISNUMBER(SEARCH(IF($D155="Tabular",VLOOKUP($G155&amp;"-"&amp;AG$3&amp;"-"&amp;AI$2,'Compr. Q. - Online Banking'!$C:$I,7,FALSE()),VLOOKUP($G155&amp;"-"&amp;AG$3&amp;"-"&amp;AI$2,'Compr. Q. - Online Banking'!$C:$I,5,FALSE())), AG155)),1,0)</f>
        <v>1</v>
      </c>
      <c r="AJ155" s="60">
        <f>IF(ISNUMBER(SEARCH(IF($D155="Tabular",VLOOKUP($G155&amp;"-"&amp;AG$3&amp;"-"&amp;AJ$2,'Compr. Q. - Online Banking'!$C:$I,7,FALSE()),VLOOKUP($G155&amp;"-"&amp;AG$3&amp;"-"&amp;AJ$2,'Compr. Q. - Online Banking'!$C:$I,5,FALSE())), AG155)),1,0)</f>
        <v>0</v>
      </c>
      <c r="AK155" s="60">
        <f>IF(ISNUMBER(SEARCH(IF($D155="Tabular",VLOOKUP($G155&amp;"-"&amp;AG$3&amp;"-"&amp;AK$2,'Compr. Q. - Online Banking'!$C:$I,7,FALSE()),VLOOKUP($G155&amp;"-"&amp;AG$3&amp;"-"&amp;AK$2,'Compr. Q. - Online Banking'!$C:$I,5,FALSE())), AG155)),1,0)</f>
        <v>1</v>
      </c>
      <c r="AL155" s="60">
        <f>IF(ISNUMBER(SEARCH(IF($D155="Tabular",VLOOKUP($G155&amp;"-"&amp;AG$3&amp;"-"&amp;AL$2,'Compr. Q. - Online Banking'!$C:$I,7,FALSE()),VLOOKUP($G155&amp;"-"&amp;AG$3&amp;"-"&amp;AL$2,'Compr. Q. - Online Banking'!$C:$I,5,FALSE())), AG155)),1,0)</f>
        <v>0</v>
      </c>
      <c r="AM155" s="60">
        <f t="shared" si="150"/>
        <v>2</v>
      </c>
      <c r="AN155" s="60">
        <f t="shared" si="151"/>
        <v>2</v>
      </c>
      <c r="AO155" s="60">
        <f>IF($D155="Tabular",VLOOKUP($G155&amp;"-"&amp;AG$3&amp;"-"&amp;"1",'Compr. Q. - Online Banking'!$C:$K,9,FALSE()),VLOOKUP($G155&amp;"-"&amp;AG$3&amp;"-"&amp;"1",'Compr. Q. - Online Banking'!$C:$K,8,FALSE()))</f>
        <v>3</v>
      </c>
      <c r="AP155" s="60">
        <f t="shared" si="152"/>
        <v>1</v>
      </c>
      <c r="AQ155" s="60">
        <f t="shared" si="153"/>
        <v>0.66666666666666663</v>
      </c>
      <c r="AR155" s="60">
        <f t="shared" si="154"/>
        <v>0.8</v>
      </c>
      <c r="AS155" s="61" t="str">
        <f>VLOOKUP($B155&amp;"-"&amp;$F155,'dataset cleaned'!$A:$BK,$H$2-2+AS$2*3,FALSE())</f>
        <v>Unauthorized access to customer account via fake app,Unauthorized access to customer account via web application</v>
      </c>
      <c r="AT155" s="60" t="s">
        <v>1131</v>
      </c>
      <c r="AU155" s="60">
        <f>IF(ISNUMBER(SEARCH(IF($D155="Tabular",VLOOKUP($G155&amp;"-"&amp;AS$3&amp;"-"&amp;AU$2,'Compr. Q. - Online Banking'!$C:$I,7,FALSE()),VLOOKUP($G155&amp;"-"&amp;AS$3&amp;"-"&amp;AU$2,'Compr. Q. - Online Banking'!$C:$I,5,FALSE())), AS155)),1,0)</f>
        <v>0</v>
      </c>
      <c r="AV155" s="60">
        <f>IF(ISNUMBER(SEARCH(IF($D155="Tabular",VLOOKUP($G155&amp;"-"&amp;AS$3&amp;"-"&amp;AV$2,'Compr. Q. - Online Banking'!$C:$I,7,FALSE()),VLOOKUP($G155&amp;"-"&amp;AS$3&amp;"-"&amp;AV$2,'Compr. Q. - Online Banking'!$C:$I,5,FALSE())), AS155)),1,0)</f>
        <v>0</v>
      </c>
      <c r="AW155" s="60">
        <f>IF(ISNUMBER(SEARCH(IF($D155="Tabular",VLOOKUP($G155&amp;"-"&amp;AS$3&amp;"-"&amp;AW$2,'Compr. Q. - Online Banking'!$C:$I,7,FALSE()),VLOOKUP($G155&amp;"-"&amp;AS$3&amp;"-"&amp;AW$2,'Compr. Q. - Online Banking'!$C:$I,5,FALSE())), AS155)),1,0)</f>
        <v>0</v>
      </c>
      <c r="AX155" s="60">
        <f>IF(ISNUMBER(SEARCH(IF($D155="Tabular",VLOOKUP($G155&amp;"-"&amp;AS$3&amp;"-"&amp;AX$2,'Compr. Q. - Online Banking'!$C:$I,7,FALSE()),VLOOKUP($G155&amp;"-"&amp;AS$3&amp;"-"&amp;AX$2,'Compr. Q. - Online Banking'!$C:$I,5,FALSE())), AS155)),1,0)</f>
        <v>0</v>
      </c>
      <c r="AY155" s="60">
        <f t="shared" si="155"/>
        <v>0</v>
      </c>
      <c r="AZ155" s="60">
        <f t="shared" si="156"/>
        <v>2</v>
      </c>
      <c r="BA155" s="60">
        <f>IF($D155="Tabular",VLOOKUP($G155&amp;"-"&amp;AS$3&amp;"-"&amp;"1",'Compr. Q. - Online Banking'!$C:$K,9,FALSE()),VLOOKUP($G155&amp;"-"&amp;AS$3&amp;"-"&amp;"1",'Compr. Q. - Online Banking'!$C:$K,8,FALSE()))</f>
        <v>1</v>
      </c>
      <c r="BB155" s="60">
        <f t="shared" si="157"/>
        <v>0</v>
      </c>
      <c r="BC155" s="60">
        <f t="shared" si="158"/>
        <v>0</v>
      </c>
      <c r="BD155" s="60">
        <f t="shared" si="159"/>
        <v>0</v>
      </c>
      <c r="BE155" s="61" t="str">
        <f>VLOOKUP($B155&amp;"-"&amp;$F155,'dataset cleaned'!$A:$BK,$H$2-2+BE$2*3,FALSE())</f>
        <v>Online banking service goes down,Unauthorized access to customer account via web application</v>
      </c>
      <c r="BF155" s="61" t="s">
        <v>1144</v>
      </c>
      <c r="BG155" s="60">
        <f>IF(ISNUMBER(SEARCH(IF($D155="Tabular",VLOOKUP($G155&amp;"-"&amp;BE$3&amp;"-"&amp;BG$2,'Compr. Q. - Online Banking'!$C:$I,7,FALSE()),VLOOKUP($G155&amp;"-"&amp;BE$3&amp;"-"&amp;BG$2,'Compr. Q. - Online Banking'!$C:$I,5,FALSE())), BE155)),1,0)</f>
        <v>0</v>
      </c>
      <c r="BH155" s="60">
        <f>IF(ISNUMBER(SEARCH(IF($D155="Tabular",VLOOKUP($G155&amp;"-"&amp;BE$3&amp;"-"&amp;BH$2,'Compr. Q. - Online Banking'!$C:$I,7,FALSE()),VLOOKUP($G155&amp;"-"&amp;BE$3&amp;"-"&amp;BH$2,'Compr. Q. - Online Banking'!$C:$I,5,FALSE())), BE155)),1,0)</f>
        <v>1</v>
      </c>
      <c r="BI155" s="60">
        <f>IF(ISNUMBER(SEARCH(IF($D155="Tabular",VLOOKUP($G155&amp;"-"&amp;BE$3&amp;"-"&amp;BI$2,'Compr. Q. - Online Banking'!$C:$I,7,FALSE()),VLOOKUP($G155&amp;"-"&amp;BE$3&amp;"-"&amp;BI$2,'Compr. Q. - Online Banking'!$C:$I,5,FALSE())), BE155)),1,0)</f>
        <v>0</v>
      </c>
      <c r="BJ155" s="60">
        <f>IF(ISNUMBER(SEARCH(IF($D155="Tabular",VLOOKUP($G155&amp;"-"&amp;BE$3&amp;"-"&amp;BJ$2,'Compr. Q. - Online Banking'!$C:$I,7,FALSE()),VLOOKUP($G155&amp;"-"&amp;BE$3&amp;"-"&amp;BJ$2,'Compr. Q. - Online Banking'!$C:$I,5,FALSE())), BE155)),1,0)</f>
        <v>0</v>
      </c>
      <c r="BK155" s="60">
        <f t="shared" si="160"/>
        <v>1</v>
      </c>
      <c r="BL155" s="60">
        <f t="shared" si="161"/>
        <v>2</v>
      </c>
      <c r="BM155" s="60">
        <f>IF($D155="Tabular",VLOOKUP($G155&amp;"-"&amp;BE$3&amp;"-"&amp;"1",'Compr. Q. - Online Banking'!$C:$K,9,FALSE()),VLOOKUP($G155&amp;"-"&amp;BE$3&amp;"-"&amp;"1",'Compr. Q. - Online Banking'!$C:$K,8,FALSE()))</f>
        <v>2</v>
      </c>
      <c r="BN155" s="60">
        <f t="shared" si="162"/>
        <v>0.5</v>
      </c>
      <c r="BO155" s="60">
        <f t="shared" si="163"/>
        <v>0.5</v>
      </c>
      <c r="BP155" s="60">
        <f t="shared" si="164"/>
        <v>0.5</v>
      </c>
      <c r="BQ155" s="61" t="str">
        <f>VLOOKUP($B155&amp;"-"&amp;$F155,'dataset cleaned'!$A:$BK,$H$2-2+BQ$2*3,FALSE())</f>
        <v>Unauthorized access to customer account via web application,Unauthorized transaction via Poste App,Unauthorized transaction via web application</v>
      </c>
      <c r="BR155" s="60" t="s">
        <v>1131</v>
      </c>
      <c r="BS155" s="60">
        <f>IF(ISNUMBER(SEARCH(IF($D155="Tabular",VLOOKUP($G155&amp;"-"&amp;BQ$3&amp;"-"&amp;BS$2,'Compr. Q. - Online Banking'!$C:$I,7,FALSE()),VLOOKUP($G155&amp;"-"&amp;BQ$3&amp;"-"&amp;BS$2,'Compr. Q. - Online Banking'!$C:$I,5,FALSE())), BQ155)),1,0)</f>
        <v>0</v>
      </c>
      <c r="BT155" s="60">
        <f>IF(ISNUMBER(SEARCH(IF($D155="Tabular",VLOOKUP($G155&amp;"-"&amp;BQ$3&amp;"-"&amp;BT$2,'Compr. Q. - Online Banking'!$C:$I,7,FALSE()),VLOOKUP($G155&amp;"-"&amp;BQ$3&amp;"-"&amp;BT$2,'Compr. Q. - Online Banking'!$C:$I,5,FALSE())), BQ155)),1,0)</f>
        <v>0</v>
      </c>
      <c r="BU155" s="60">
        <f>IF(ISNUMBER(SEARCH(IF($D155="Tabular",VLOOKUP($G155&amp;"-"&amp;BQ$3&amp;"-"&amp;BU$2,'Compr. Q. - Online Banking'!$C:$I,7,FALSE()),VLOOKUP($G155&amp;"-"&amp;BQ$3&amp;"-"&amp;BU$2,'Compr. Q. - Online Banking'!$C:$I,5,FALSE())), BQ155)),1,0)</f>
        <v>0</v>
      </c>
      <c r="BV155" s="60">
        <f>IF(ISNUMBER(SEARCH(IF($D155="Tabular",VLOOKUP($G155&amp;"-"&amp;BQ$3&amp;"-"&amp;BV$2,'Compr. Q. - Online Banking'!$C:$I,7,FALSE()),VLOOKUP($G155&amp;"-"&amp;BQ$3&amp;"-"&amp;BV$2,'Compr. Q. - Online Banking'!$C:$I,5,FALSE())), BQ155)),1,0)</f>
        <v>0</v>
      </c>
      <c r="BW155" s="60">
        <f t="shared" si="165"/>
        <v>0</v>
      </c>
      <c r="BX155" s="60">
        <f t="shared" si="166"/>
        <v>3</v>
      </c>
      <c r="BY155" s="60">
        <f>IF($D155="Tabular",VLOOKUP($G155&amp;"-"&amp;BQ$3&amp;"-"&amp;"1",'Compr. Q. - Online Banking'!$C:$K,9,FALSE()),VLOOKUP($G155&amp;"-"&amp;BQ$3&amp;"-"&amp;"1",'Compr. Q. - Online Banking'!$C:$K,8,FALSE()))</f>
        <v>1</v>
      </c>
      <c r="BZ155" s="60">
        <f t="shared" si="167"/>
        <v>0</v>
      </c>
      <c r="CA155" s="60">
        <f t="shared" si="168"/>
        <v>0</v>
      </c>
      <c r="CB155" s="60">
        <f t="shared" si="169"/>
        <v>0</v>
      </c>
    </row>
    <row r="156" spans="1:80" ht="34" x14ac:dyDescent="0.2">
      <c r="A156" s="60" t="str">
        <f t="shared" si="136"/>
        <v>R_2CkwP098yjFCt2t-P2</v>
      </c>
      <c r="B156" s="60" t="s">
        <v>688</v>
      </c>
      <c r="C156" s="60" t="str">
        <f>VLOOKUP($B156,'raw data'!$A:$JI,268,FALSE())</f>
        <v>UML-G2</v>
      </c>
      <c r="D156" s="60" t="str">
        <f t="shared" si="137"/>
        <v>UML</v>
      </c>
      <c r="E156" s="60" t="str">
        <f t="shared" si="138"/>
        <v>G2</v>
      </c>
      <c r="F156" s="60" t="s">
        <v>536</v>
      </c>
      <c r="G156" s="60" t="str">
        <f t="shared" si="139"/>
        <v>G1</v>
      </c>
      <c r="H156" s="62">
        <f>VLOOKUP($B156&amp;"-"&amp;$F156,'dataset cleaned'!$A:$BK,H$2,FALSE())/60</f>
        <v>5.7869833333333336</v>
      </c>
      <c r="I156" s="61" t="str">
        <f>VLOOKUP($B156&amp;"-"&amp;$F156,'dataset cleaned'!$A:$BK,$H$2-2+I$2*3,FALSE())</f>
        <v>Online banking service goes down,Web-application goes down</v>
      </c>
      <c r="J156" s="60" t="s">
        <v>1129</v>
      </c>
      <c r="K156" s="60">
        <f>IF(ISNUMBER(SEARCH(IF($D156="Tabular",VLOOKUP($G156&amp;"-"&amp;I$3&amp;"-"&amp;K$2,'Compr. Q. - Online Banking'!$C:$I,7,FALSE()),VLOOKUP($G156&amp;"-"&amp;I$3&amp;"-"&amp;K$2,'Compr. Q. - Online Banking'!$C:$I,5,FALSE())), I156)),1,0)</f>
        <v>0</v>
      </c>
      <c r="L156" s="60">
        <f>IF(ISNUMBER(SEARCH(IF($D156="Tabular",VLOOKUP($G156&amp;"-"&amp;I$3&amp;"-"&amp;L$2,'Compr. Q. - Online Banking'!$C:$I,7,FALSE()),VLOOKUP($G156&amp;"-"&amp;I$3&amp;"-"&amp;L$2,'Compr. Q. - Online Banking'!$C:$I,5,FALSE())), I156)),1,0)</f>
        <v>0</v>
      </c>
      <c r="M156" s="60">
        <f>IF(ISNUMBER(SEARCH(IF($D156="Tabular",VLOOKUP($G156&amp;"-"&amp;I$3&amp;"-"&amp;M$2,'Compr. Q. - Online Banking'!$C:$I,7,FALSE()),VLOOKUP($G156&amp;"-"&amp;I$3&amp;"-"&amp;M$2,'Compr. Q. - Online Banking'!$C:$I,5,FALSE())), I156)),1,0)</f>
        <v>0</v>
      </c>
      <c r="N156" s="60">
        <f>IF(ISNUMBER(SEARCH(IF($D156="Tabular",VLOOKUP($G156&amp;"-"&amp;I$3&amp;"-"&amp;N$2,'Compr. Q. - Online Banking'!$C:$I,7,FALSE()),VLOOKUP($G156&amp;"-"&amp;I$3&amp;"-"&amp;N$2,'Compr. Q. - Online Banking'!$C:$I,5,FALSE())), I156)),1,0)</f>
        <v>0</v>
      </c>
      <c r="O156" s="60">
        <f t="shared" si="140"/>
        <v>0</v>
      </c>
      <c r="P156" s="60">
        <f t="shared" si="141"/>
        <v>2</v>
      </c>
      <c r="Q156" s="60">
        <f>IF($D156="Tabular",VLOOKUP($G156&amp;"-"&amp;I$3&amp;"-"&amp;"1",'Compr. Q. - Online Banking'!$C:$K,9,FALSE()),VLOOKUP($G156&amp;"-"&amp;I$3&amp;"-"&amp;"1",'Compr. Q. - Online Banking'!$C:$K,8,FALSE()))</f>
        <v>1</v>
      </c>
      <c r="R156" s="60">
        <f t="shared" si="142"/>
        <v>0</v>
      </c>
      <c r="S156" s="60">
        <f t="shared" si="143"/>
        <v>0</v>
      </c>
      <c r="T156" s="60">
        <f t="shared" si="144"/>
        <v>0</v>
      </c>
      <c r="U156" s="60" t="str">
        <f>VLOOKUP($B156&amp;"-"&amp;$F156,'dataset cleaned'!$A:$BK,$H$2-2+U$2*3,FALSE())</f>
        <v>Availability of service</v>
      </c>
      <c r="V156" s="60" t="s">
        <v>1133</v>
      </c>
      <c r="W156" s="60">
        <f>IF(ISNUMBER(SEARCH(IF($D156="Tabular",VLOOKUP($G156&amp;"-"&amp;U$3&amp;"-"&amp;W$2,'Compr. Q. - Online Banking'!$C:$I,7,FALSE()),VLOOKUP($G156&amp;"-"&amp;U$3&amp;"-"&amp;W$2,'Compr. Q. - Online Banking'!$C:$I,5,FALSE())), U156)),1,0)</f>
        <v>0</v>
      </c>
      <c r="X156" s="60">
        <f>IF(ISNUMBER(SEARCH(IF($D156="Tabular",VLOOKUP($G156&amp;"-"&amp;U$3&amp;"-"&amp;X$2,'Compr. Q. - Online Banking'!$C:$I,7,FALSE()),VLOOKUP($G156&amp;"-"&amp;U$3&amp;"-"&amp;X$2,'Compr. Q. - Online Banking'!$C:$I,5,FALSE())), U156)),1,0)</f>
        <v>1</v>
      </c>
      <c r="Y156" s="60">
        <f>IF(ISNUMBER(SEARCH(IF($D156="Tabular",VLOOKUP($G156&amp;"-"&amp;U$3&amp;"-"&amp;Y$2,'Compr. Q. - Online Banking'!$C:$I,7,FALSE()),VLOOKUP($G156&amp;"-"&amp;U$3&amp;"-"&amp;Y$2,'Compr. Q. - Online Banking'!$C:$I,5,FALSE())), U156)),1,0)</f>
        <v>0</v>
      </c>
      <c r="Z156" s="60">
        <f>IF(ISNUMBER(SEARCH(IF($D156="Tabular",VLOOKUP($G156&amp;"-"&amp;U$3&amp;"-"&amp;Z$2,'Compr. Q. - Online Banking'!$C:$I,7,FALSE()),VLOOKUP($G156&amp;"-"&amp;U$3&amp;"-"&amp;Z$2,'Compr. Q. - Online Banking'!$C:$I,5,FALSE())), U156)),1,0)</f>
        <v>0</v>
      </c>
      <c r="AA156" s="60">
        <f t="shared" si="145"/>
        <v>1</v>
      </c>
      <c r="AB156" s="60">
        <f t="shared" si="146"/>
        <v>1</v>
      </c>
      <c r="AC156" s="60">
        <f>IF($D156="Tabular",VLOOKUP($G156&amp;"-"&amp;U$3&amp;"-"&amp;"1",'Compr. Q. - Online Banking'!$C:$K,9,FALSE()),VLOOKUP($G156&amp;"-"&amp;U$3&amp;"-"&amp;"1",'Compr. Q. - Online Banking'!$C:$K,8,FALSE()))</f>
        <v>2</v>
      </c>
      <c r="AD156" s="60">
        <f t="shared" si="147"/>
        <v>1</v>
      </c>
      <c r="AE156" s="60">
        <f t="shared" si="148"/>
        <v>0.5</v>
      </c>
      <c r="AF156" s="60">
        <f t="shared" si="149"/>
        <v>0.66666666666666663</v>
      </c>
      <c r="AG156" s="61" t="str">
        <f>VLOOKUP($B156&amp;"-"&amp;$F156,'dataset cleaned'!$A:$BK,$H$2-2+AG$2*3,FALSE())</f>
        <v>Regularly inform customers about security best practices,Strengthen verification and validation procedures</v>
      </c>
      <c r="AH156" s="60" t="s">
        <v>1141</v>
      </c>
      <c r="AI156" s="60">
        <f>IF(ISNUMBER(SEARCH(IF($D156="Tabular",VLOOKUP($G156&amp;"-"&amp;AG$3&amp;"-"&amp;AI$2,'Compr. Q. - Online Banking'!$C:$I,7,FALSE()),VLOOKUP($G156&amp;"-"&amp;AG$3&amp;"-"&amp;AI$2,'Compr. Q. - Online Banking'!$C:$I,5,FALSE())), AG156)),1,0)</f>
        <v>1</v>
      </c>
      <c r="AJ156" s="60">
        <f>IF(ISNUMBER(SEARCH(IF($D156="Tabular",VLOOKUP($G156&amp;"-"&amp;AG$3&amp;"-"&amp;AJ$2,'Compr. Q. - Online Banking'!$C:$I,7,FALSE()),VLOOKUP($G156&amp;"-"&amp;AG$3&amp;"-"&amp;AJ$2,'Compr. Q. - Online Banking'!$C:$I,5,FALSE())), AG156)),1,0)</f>
        <v>0</v>
      </c>
      <c r="AK156" s="60">
        <f>IF(ISNUMBER(SEARCH(IF($D156="Tabular",VLOOKUP($G156&amp;"-"&amp;AG$3&amp;"-"&amp;AK$2,'Compr. Q. - Online Banking'!$C:$I,7,FALSE()),VLOOKUP($G156&amp;"-"&amp;AG$3&amp;"-"&amp;AK$2,'Compr. Q. - Online Banking'!$C:$I,5,FALSE())), AG156)),1,0)</f>
        <v>0</v>
      </c>
      <c r="AL156" s="60">
        <f>IF(ISNUMBER(SEARCH(IF($D156="Tabular",VLOOKUP($G156&amp;"-"&amp;AG$3&amp;"-"&amp;AL$2,'Compr. Q. - Online Banking'!$C:$I,7,FALSE()),VLOOKUP($G156&amp;"-"&amp;AG$3&amp;"-"&amp;AL$2,'Compr. Q. - Online Banking'!$C:$I,5,FALSE())), AG156)),1,0)</f>
        <v>0</v>
      </c>
      <c r="AM156" s="60">
        <f t="shared" si="150"/>
        <v>1</v>
      </c>
      <c r="AN156" s="60">
        <f t="shared" si="151"/>
        <v>2</v>
      </c>
      <c r="AO156" s="60">
        <f>IF($D156="Tabular",VLOOKUP($G156&amp;"-"&amp;AG$3&amp;"-"&amp;"1",'Compr. Q. - Online Banking'!$C:$K,9,FALSE()),VLOOKUP($G156&amp;"-"&amp;AG$3&amp;"-"&amp;"1",'Compr. Q. - Online Banking'!$C:$K,8,FALSE()))</f>
        <v>3</v>
      </c>
      <c r="AP156" s="60">
        <f t="shared" si="152"/>
        <v>0.5</v>
      </c>
      <c r="AQ156" s="60">
        <f t="shared" si="153"/>
        <v>0.33333333333333331</v>
      </c>
      <c r="AR156" s="60">
        <f t="shared" si="154"/>
        <v>0.4</v>
      </c>
      <c r="AS156" s="60" t="str">
        <f>VLOOKUP($B156&amp;"-"&amp;$F156,'dataset cleaned'!$A:$BK,$H$2-2+AS$2*3,FALSE())</f>
        <v>Severe</v>
      </c>
      <c r="AT156" s="60"/>
      <c r="AU156" s="60">
        <f>IF(ISNUMBER(SEARCH(IF($D156="Tabular",VLOOKUP($G156&amp;"-"&amp;AS$3&amp;"-"&amp;AU$2,'Compr. Q. - Online Banking'!$C:$I,7,FALSE()),VLOOKUP($G156&amp;"-"&amp;AS$3&amp;"-"&amp;AU$2,'Compr. Q. - Online Banking'!$C:$I,5,FALSE())), AS156)),1,0)</f>
        <v>1</v>
      </c>
      <c r="AV156" s="60">
        <f>IF(ISNUMBER(SEARCH(IF($D156="Tabular",VLOOKUP($G156&amp;"-"&amp;AS$3&amp;"-"&amp;AV$2,'Compr. Q. - Online Banking'!$C:$I,7,FALSE()),VLOOKUP($G156&amp;"-"&amp;AS$3&amp;"-"&amp;AV$2,'Compr. Q. - Online Banking'!$C:$I,5,FALSE())), AS156)),1,0)</f>
        <v>0</v>
      </c>
      <c r="AW156" s="60">
        <f>IF(ISNUMBER(SEARCH(IF($D156="Tabular",VLOOKUP($G156&amp;"-"&amp;AS$3&amp;"-"&amp;AW$2,'Compr. Q. - Online Banking'!$C:$I,7,FALSE()),VLOOKUP($G156&amp;"-"&amp;AS$3&amp;"-"&amp;AW$2,'Compr. Q. - Online Banking'!$C:$I,5,FALSE())), AS156)),1,0)</f>
        <v>0</v>
      </c>
      <c r="AX156" s="60">
        <f>IF(ISNUMBER(SEARCH(IF($D156="Tabular",VLOOKUP($G156&amp;"-"&amp;AS$3&amp;"-"&amp;AX$2,'Compr. Q. - Online Banking'!$C:$I,7,FALSE()),VLOOKUP($G156&amp;"-"&amp;AS$3&amp;"-"&amp;AX$2,'Compr. Q. - Online Banking'!$C:$I,5,FALSE())), AS156)),1,0)</f>
        <v>0</v>
      </c>
      <c r="AY156" s="60">
        <f t="shared" si="155"/>
        <v>1</v>
      </c>
      <c r="AZ156" s="60">
        <f t="shared" si="156"/>
        <v>1</v>
      </c>
      <c r="BA156" s="60">
        <f>IF($D156="Tabular",VLOOKUP($G156&amp;"-"&amp;AS$3&amp;"-"&amp;"1",'Compr. Q. - Online Banking'!$C:$K,9,FALSE()),VLOOKUP($G156&amp;"-"&amp;AS$3&amp;"-"&amp;"1",'Compr. Q. - Online Banking'!$C:$K,8,FALSE()))</f>
        <v>1</v>
      </c>
      <c r="BB156" s="60">
        <f t="shared" si="157"/>
        <v>1</v>
      </c>
      <c r="BC156" s="60">
        <f t="shared" si="158"/>
        <v>1</v>
      </c>
      <c r="BD156" s="60">
        <f t="shared" si="159"/>
        <v>1</v>
      </c>
      <c r="BE156" s="61" t="str">
        <f>VLOOKUP($B156&amp;"-"&amp;$F156,'dataset cleaned'!$A:$BK,$H$2-2+BE$2*3,FALSE())</f>
        <v>Denial-of-service attack,Hacker alters transaction data</v>
      </c>
      <c r="BF156" s="61" t="s">
        <v>1129</v>
      </c>
      <c r="BG156" s="60">
        <f>IF(ISNUMBER(SEARCH(IF($D156="Tabular",VLOOKUP($G156&amp;"-"&amp;BE$3&amp;"-"&amp;BG$2,'Compr. Q. - Online Banking'!$C:$I,7,FALSE()),VLOOKUP($G156&amp;"-"&amp;BE$3&amp;"-"&amp;BG$2,'Compr. Q. - Online Banking'!$C:$I,5,FALSE())), BE156)),1,0)</f>
        <v>0</v>
      </c>
      <c r="BH156" s="60">
        <f>IF(ISNUMBER(SEARCH(IF($D156="Tabular",VLOOKUP($G156&amp;"-"&amp;BE$3&amp;"-"&amp;BH$2,'Compr. Q. - Online Banking'!$C:$I,7,FALSE()),VLOOKUP($G156&amp;"-"&amp;BE$3&amp;"-"&amp;BH$2,'Compr. Q. - Online Banking'!$C:$I,5,FALSE())), BE156)),1,0)</f>
        <v>0</v>
      </c>
      <c r="BI156" s="60">
        <f>IF(ISNUMBER(SEARCH(IF($D156="Tabular",VLOOKUP($G156&amp;"-"&amp;BE$3&amp;"-"&amp;BI$2,'Compr. Q. - Online Banking'!$C:$I,7,FALSE()),VLOOKUP($G156&amp;"-"&amp;BE$3&amp;"-"&amp;BI$2,'Compr. Q. - Online Banking'!$C:$I,5,FALSE())), BE156)),1,0)</f>
        <v>0</v>
      </c>
      <c r="BJ156" s="60">
        <f>IF(ISNUMBER(SEARCH(IF($D156="Tabular",VLOOKUP($G156&amp;"-"&amp;BE$3&amp;"-"&amp;BJ$2,'Compr. Q. - Online Banking'!$C:$I,7,FALSE()),VLOOKUP($G156&amp;"-"&amp;BE$3&amp;"-"&amp;BJ$2,'Compr. Q. - Online Banking'!$C:$I,5,FALSE())), BE156)),1,0)</f>
        <v>0</v>
      </c>
      <c r="BK156" s="60">
        <f t="shared" si="160"/>
        <v>0</v>
      </c>
      <c r="BL156" s="60">
        <f t="shared" si="161"/>
        <v>2</v>
      </c>
      <c r="BM156" s="60">
        <f>IF($D156="Tabular",VLOOKUP($G156&amp;"-"&amp;BE$3&amp;"-"&amp;"1",'Compr. Q. - Online Banking'!$C:$K,9,FALSE()),VLOOKUP($G156&amp;"-"&amp;BE$3&amp;"-"&amp;"1",'Compr. Q. - Online Banking'!$C:$K,8,FALSE()))</f>
        <v>2</v>
      </c>
      <c r="BN156" s="60">
        <f t="shared" si="162"/>
        <v>0</v>
      </c>
      <c r="BO156" s="60">
        <f t="shared" si="163"/>
        <v>0</v>
      </c>
      <c r="BP156" s="60">
        <f t="shared" si="164"/>
        <v>0</v>
      </c>
      <c r="BQ156" s="61" t="str">
        <f>VLOOKUP($B156&amp;"-"&amp;$F156,'dataset cleaned'!$A:$BK,$H$2-2+BQ$2*3,FALSE())</f>
        <v>Severe</v>
      </c>
      <c r="BR156" s="60" t="s">
        <v>1134</v>
      </c>
      <c r="BS156" s="60">
        <f>IF(ISNUMBER(SEARCH(IF($D156="Tabular",VLOOKUP($G156&amp;"-"&amp;BQ$3&amp;"-"&amp;BS$2,'Compr. Q. - Online Banking'!$C:$I,7,FALSE()),VLOOKUP($G156&amp;"-"&amp;BQ$3&amp;"-"&amp;BS$2,'Compr. Q. - Online Banking'!$C:$I,5,FALSE())), BQ156)),1,0)</f>
        <v>0</v>
      </c>
      <c r="BT156" s="60">
        <f>IF(ISNUMBER(SEARCH(IF($D156="Tabular",VLOOKUP($G156&amp;"-"&amp;BQ$3&amp;"-"&amp;BT$2,'Compr. Q. - Online Banking'!$C:$I,7,FALSE()),VLOOKUP($G156&amp;"-"&amp;BQ$3&amp;"-"&amp;BT$2,'Compr. Q. - Online Banking'!$C:$I,5,FALSE())), BQ156)),1,0)</f>
        <v>0</v>
      </c>
      <c r="BU156" s="60">
        <f>IF(ISNUMBER(SEARCH(IF($D156="Tabular",VLOOKUP($G156&amp;"-"&amp;BQ$3&amp;"-"&amp;BU$2,'Compr. Q. - Online Banking'!$C:$I,7,FALSE()),VLOOKUP($G156&amp;"-"&amp;BQ$3&amp;"-"&amp;BU$2,'Compr. Q. - Online Banking'!$C:$I,5,FALSE())), BQ156)),1,0)</f>
        <v>0</v>
      </c>
      <c r="BV156" s="60">
        <f>IF(ISNUMBER(SEARCH(IF($D156="Tabular",VLOOKUP($G156&amp;"-"&amp;BQ$3&amp;"-"&amp;BV$2,'Compr. Q. - Online Banking'!$C:$I,7,FALSE()),VLOOKUP($G156&amp;"-"&amp;BQ$3&amp;"-"&amp;BV$2,'Compr. Q. - Online Banking'!$C:$I,5,FALSE())), BQ156)),1,0)</f>
        <v>0</v>
      </c>
      <c r="BW156" s="60">
        <f t="shared" si="165"/>
        <v>0</v>
      </c>
      <c r="BX156" s="60">
        <f t="shared" si="166"/>
        <v>1</v>
      </c>
      <c r="BY156" s="60">
        <f>IF($D156="Tabular",VLOOKUP($G156&amp;"-"&amp;BQ$3&amp;"-"&amp;"1",'Compr. Q. - Online Banking'!$C:$K,9,FALSE()),VLOOKUP($G156&amp;"-"&amp;BQ$3&amp;"-"&amp;"1",'Compr. Q. - Online Banking'!$C:$K,8,FALSE()))</f>
        <v>1</v>
      </c>
      <c r="BZ156" s="60">
        <f t="shared" si="167"/>
        <v>0</v>
      </c>
      <c r="CA156" s="60">
        <f t="shared" si="168"/>
        <v>0</v>
      </c>
      <c r="CB156" s="60">
        <f t="shared" si="169"/>
        <v>0</v>
      </c>
    </row>
    <row r="157" spans="1:80" ht="119" x14ac:dyDescent="0.2">
      <c r="A157" s="60" t="str">
        <f t="shared" si="136"/>
        <v>R_vCuUsEhKt9IxDMZ-P2</v>
      </c>
      <c r="B157" s="60" t="s">
        <v>1071</v>
      </c>
      <c r="C157" s="60" t="str">
        <f>VLOOKUP($B157,'raw data'!$A:$JI,268,FALSE())</f>
        <v>UML-G1</v>
      </c>
      <c r="D157" s="60" t="str">
        <f t="shared" si="137"/>
        <v>UML</v>
      </c>
      <c r="E157" s="60" t="str">
        <f t="shared" si="138"/>
        <v>G1</v>
      </c>
      <c r="F157" s="60" t="s">
        <v>536</v>
      </c>
      <c r="G157" s="60" t="str">
        <f t="shared" si="139"/>
        <v>G2</v>
      </c>
      <c r="H157" s="62">
        <f>VLOOKUP($B157&amp;"-"&amp;$F157,'dataset cleaned'!$A:$BK,H$2,FALSE())/60</f>
        <v>8.7686666666666664</v>
      </c>
      <c r="I157" s="61" t="str">
        <f>VLOOKUP($B157&amp;"-"&amp;$F157,'dataset cleaned'!$A:$BK,$H$2-2+I$2*3,FALSE())</f>
        <v>Lack of mechanisms for authentication of app</v>
      </c>
      <c r="J157" s="60" t="s">
        <v>1148</v>
      </c>
      <c r="K157" s="60">
        <f>IF(ISNUMBER(SEARCH(IF($D157="Tabular",VLOOKUP($G157&amp;"-"&amp;I$3&amp;"-"&amp;K$2,'Compr. Q. - Online Banking'!$C:$I,7,FALSE()),VLOOKUP($G157&amp;"-"&amp;I$3&amp;"-"&amp;K$2,'Compr. Q. - Online Banking'!$C:$I,5,FALSE())), I157)),1,0)</f>
        <v>1</v>
      </c>
      <c r="L157" s="60">
        <f>IF(ISNUMBER(SEARCH(IF($D157="Tabular",VLOOKUP($G157&amp;"-"&amp;I$3&amp;"-"&amp;L$2,'Compr. Q. - Online Banking'!$C:$I,7,FALSE()),VLOOKUP($G157&amp;"-"&amp;I$3&amp;"-"&amp;L$2,'Compr. Q. - Online Banking'!$C:$I,5,FALSE())), I157)),1,0)</f>
        <v>0</v>
      </c>
      <c r="M157" s="60">
        <f>IF(ISNUMBER(SEARCH(IF($D157="Tabular",VLOOKUP($G157&amp;"-"&amp;I$3&amp;"-"&amp;M$2,'Compr. Q. - Online Banking'!$C:$I,7,FALSE()),VLOOKUP($G157&amp;"-"&amp;I$3&amp;"-"&amp;M$2,'Compr. Q. - Online Banking'!$C:$I,5,FALSE())), I157)),1,0)</f>
        <v>0</v>
      </c>
      <c r="N157" s="60">
        <f>IF(ISNUMBER(SEARCH(IF($D157="Tabular",VLOOKUP($G157&amp;"-"&amp;I$3&amp;"-"&amp;N$2,'Compr. Q. - Online Banking'!$C:$I,7,FALSE()),VLOOKUP($G157&amp;"-"&amp;I$3&amp;"-"&amp;N$2,'Compr. Q. - Online Banking'!$C:$I,5,FALSE())), I157)),1,0)</f>
        <v>0</v>
      </c>
      <c r="O157" s="60">
        <f t="shared" si="140"/>
        <v>1</v>
      </c>
      <c r="P157" s="60">
        <f t="shared" si="141"/>
        <v>1</v>
      </c>
      <c r="Q157" s="60">
        <f>IF($D157="Tabular",VLOOKUP($G157&amp;"-"&amp;I$3&amp;"-"&amp;"1",'Compr. Q. - Online Banking'!$C:$K,9,FALSE()),VLOOKUP($G157&amp;"-"&amp;I$3&amp;"-"&amp;"1",'Compr. Q. - Online Banking'!$C:$K,8,FALSE()))</f>
        <v>2</v>
      </c>
      <c r="R157" s="60">
        <f t="shared" si="142"/>
        <v>1</v>
      </c>
      <c r="S157" s="60">
        <f t="shared" si="143"/>
        <v>0.5</v>
      </c>
      <c r="T157" s="60">
        <f t="shared" si="144"/>
        <v>0.66666666666666663</v>
      </c>
      <c r="U157" s="61" t="str">
        <f>VLOOKUP($B157&amp;"-"&amp;$F157,'dataset cleaned'!$A:$BK,$H$2-2+U$2*3,FALSE())</f>
        <v>Unauthorized access to customer account via fake app,Unauthorized access to customer account via web application</v>
      </c>
      <c r="V157" s="60" t="s">
        <v>1149</v>
      </c>
      <c r="W157" s="60">
        <f>IF(ISNUMBER(SEARCH(IF($D157="Tabular",VLOOKUP($G157&amp;"-"&amp;U$3&amp;"-"&amp;W$2,'Compr. Q. - Online Banking'!$C:$I,7,FALSE()),VLOOKUP($G157&amp;"-"&amp;U$3&amp;"-"&amp;W$2,'Compr. Q. - Online Banking'!$C:$I,5,FALSE())), U157)),1,0)</f>
        <v>0</v>
      </c>
      <c r="X157" s="60">
        <f>IF(ISNUMBER(SEARCH(IF($D157="Tabular",VLOOKUP($G157&amp;"-"&amp;U$3&amp;"-"&amp;X$2,'Compr. Q. - Online Banking'!$C:$I,7,FALSE()),VLOOKUP($G157&amp;"-"&amp;U$3&amp;"-"&amp;X$2,'Compr. Q. - Online Banking'!$C:$I,5,FALSE())), U157)),1,0)</f>
        <v>1</v>
      </c>
      <c r="Y157" s="60">
        <f>IF(ISNUMBER(SEARCH(IF($D157="Tabular",VLOOKUP($G157&amp;"-"&amp;U$3&amp;"-"&amp;Y$2,'Compr. Q. - Online Banking'!$C:$I,7,FALSE()),VLOOKUP($G157&amp;"-"&amp;U$3&amp;"-"&amp;Y$2,'Compr. Q. - Online Banking'!$C:$I,5,FALSE())), U157)),1,0)</f>
        <v>1</v>
      </c>
      <c r="Z157" s="60">
        <f>IF(ISNUMBER(SEARCH(IF($D157="Tabular",VLOOKUP($G157&amp;"-"&amp;U$3&amp;"-"&amp;Z$2,'Compr. Q. - Online Banking'!$C:$I,7,FALSE()),VLOOKUP($G157&amp;"-"&amp;U$3&amp;"-"&amp;Z$2,'Compr. Q. - Online Banking'!$C:$I,5,FALSE())), U157)),1,0)</f>
        <v>0</v>
      </c>
      <c r="AA157" s="60">
        <f t="shared" si="145"/>
        <v>2</v>
      </c>
      <c r="AB157" s="60">
        <f t="shared" si="146"/>
        <v>2</v>
      </c>
      <c r="AC157" s="60">
        <f>IF($D157="Tabular",VLOOKUP($G157&amp;"-"&amp;U$3&amp;"-"&amp;"1",'Compr. Q. - Online Banking'!$C:$K,9,FALSE()),VLOOKUP($G157&amp;"-"&amp;U$3&amp;"-"&amp;"1",'Compr. Q. - Online Banking'!$C:$K,8,FALSE()))</f>
        <v>3</v>
      </c>
      <c r="AD157" s="60">
        <f t="shared" si="147"/>
        <v>1</v>
      </c>
      <c r="AE157" s="60">
        <f t="shared" si="148"/>
        <v>0.66666666666666663</v>
      </c>
      <c r="AF157" s="60">
        <f t="shared" si="149"/>
        <v>0.8</v>
      </c>
      <c r="AG157" s="61" t="str">
        <f>VLOOKUP($B157&amp;"-"&amp;$F157,'dataset cleaned'!$A:$BK,$H$2-2+AG$2*3,FALSE())</f>
        <v>Customer's browser infected by Trojan,Fake banking app offered on application store,Keylogger installed on computer,Smartphone infected by malware,Spear-phishing attack on customers</v>
      </c>
      <c r="AH157" s="60" t="s">
        <v>1151</v>
      </c>
      <c r="AI157" s="60">
        <f>IF(ISNUMBER(SEARCH(IF($D157="Tabular",VLOOKUP($G157&amp;"-"&amp;AG$3&amp;"-"&amp;AI$2,'Compr. Q. - Online Banking'!$C:$I,7,FALSE()),VLOOKUP($G157&amp;"-"&amp;AG$3&amp;"-"&amp;AI$2,'Compr. Q. - Online Banking'!$C:$I,5,FALSE())), AG157)),1,0)</f>
        <v>1</v>
      </c>
      <c r="AJ157" s="60">
        <f>IF(ISNUMBER(SEARCH(IF($D157="Tabular",VLOOKUP($G157&amp;"-"&amp;AG$3&amp;"-"&amp;AJ$2,'Compr. Q. - Online Banking'!$C:$I,7,FALSE()),VLOOKUP($G157&amp;"-"&amp;AG$3&amp;"-"&amp;AJ$2,'Compr. Q. - Online Banking'!$C:$I,5,FALSE())), AG157)),1,0)</f>
        <v>0</v>
      </c>
      <c r="AK157" s="60">
        <f>IF(ISNUMBER(SEARCH(IF($D157="Tabular",VLOOKUP($G157&amp;"-"&amp;AG$3&amp;"-"&amp;AK$2,'Compr. Q. - Online Banking'!$C:$I,7,FALSE()),VLOOKUP($G157&amp;"-"&amp;AG$3&amp;"-"&amp;AK$2,'Compr. Q. - Online Banking'!$C:$I,5,FALSE())), AG157)),1,0)</f>
        <v>1</v>
      </c>
      <c r="AL157" s="60">
        <f>IF(ISNUMBER(SEARCH(IF($D157="Tabular",VLOOKUP($G157&amp;"-"&amp;AG$3&amp;"-"&amp;AL$2,'Compr. Q. - Online Banking'!$C:$I,7,FALSE()),VLOOKUP($G157&amp;"-"&amp;AG$3&amp;"-"&amp;AL$2,'Compr. Q. - Online Banking'!$C:$I,5,FALSE())), AG157)),1,0)</f>
        <v>1</v>
      </c>
      <c r="AM157" s="60">
        <f t="shared" si="150"/>
        <v>3</v>
      </c>
      <c r="AN157" s="60">
        <f t="shared" si="151"/>
        <v>5</v>
      </c>
      <c r="AO157" s="60">
        <f>IF($D157="Tabular",VLOOKUP($G157&amp;"-"&amp;AG$3&amp;"-"&amp;"1",'Compr. Q. - Online Banking'!$C:$K,9,FALSE()),VLOOKUP($G157&amp;"-"&amp;AG$3&amp;"-"&amp;"1",'Compr. Q. - Online Banking'!$C:$K,8,FALSE()))</f>
        <v>4</v>
      </c>
      <c r="AP157" s="60">
        <f t="shared" si="152"/>
        <v>0.6</v>
      </c>
      <c r="AQ157" s="60">
        <f t="shared" si="153"/>
        <v>0.75</v>
      </c>
      <c r="AR157" s="60">
        <f t="shared" si="154"/>
        <v>0.66666666666666652</v>
      </c>
      <c r="AS157" s="61" t="str">
        <f>VLOOKUP($B157&amp;"-"&amp;$F157,'dataset cleaned'!$A:$BK,$H$2-2+AS$2*3,FALSE())</f>
        <v>Fake banking app offered on application store,Keylogger installed on computer,Smartphone infected by malware,Spear-phishing attack on customers</v>
      </c>
      <c r="AT157" s="60" t="s">
        <v>1129</v>
      </c>
      <c r="AU157" s="60">
        <f>IF(ISNUMBER(SEARCH(IF($D157="Tabular",VLOOKUP($G157&amp;"-"&amp;AS$3&amp;"-"&amp;AU$2,'Compr. Q. - Online Banking'!$C:$I,7,FALSE()),VLOOKUP($G157&amp;"-"&amp;AS$3&amp;"-"&amp;AU$2,'Compr. Q. - Online Banking'!$C:$I,5,FALSE())), AS157)),1,0)</f>
        <v>0</v>
      </c>
      <c r="AV157" s="60">
        <f>IF(ISNUMBER(SEARCH(IF($D157="Tabular",VLOOKUP($G157&amp;"-"&amp;AS$3&amp;"-"&amp;AV$2,'Compr. Q. - Online Banking'!$C:$I,7,FALSE()),VLOOKUP($G157&amp;"-"&amp;AS$3&amp;"-"&amp;AV$2,'Compr. Q. - Online Banking'!$C:$I,5,FALSE())), AS157)),1,0)</f>
        <v>0</v>
      </c>
      <c r="AW157" s="60">
        <f>IF(ISNUMBER(SEARCH(IF($D157="Tabular",VLOOKUP($G157&amp;"-"&amp;AS$3&amp;"-"&amp;AW$2,'Compr. Q. - Online Banking'!$C:$I,7,FALSE()),VLOOKUP($G157&amp;"-"&amp;AS$3&amp;"-"&amp;AW$2,'Compr. Q. - Online Banking'!$C:$I,5,FALSE())), AS157)),1,0)</f>
        <v>0</v>
      </c>
      <c r="AX157" s="60">
        <f>IF(ISNUMBER(SEARCH(IF($D157="Tabular",VLOOKUP($G157&amp;"-"&amp;AS$3&amp;"-"&amp;AX$2,'Compr. Q. - Online Banking'!$C:$I,7,FALSE()),VLOOKUP($G157&amp;"-"&amp;AS$3&amp;"-"&amp;AX$2,'Compr. Q. - Online Banking'!$C:$I,5,FALSE())), AS157)),1,0)</f>
        <v>0</v>
      </c>
      <c r="AY157" s="60">
        <f t="shared" si="155"/>
        <v>0</v>
      </c>
      <c r="AZ157" s="60">
        <f t="shared" si="156"/>
        <v>4</v>
      </c>
      <c r="BA157" s="60">
        <f>IF($D157="Tabular",VLOOKUP($G157&amp;"-"&amp;AS$3&amp;"-"&amp;"1",'Compr. Q. - Online Banking'!$C:$K,9,FALSE()),VLOOKUP($G157&amp;"-"&amp;AS$3&amp;"-"&amp;"1",'Compr. Q. - Online Banking'!$C:$K,8,FALSE()))</f>
        <v>2</v>
      </c>
      <c r="BB157" s="60">
        <f t="shared" si="157"/>
        <v>0</v>
      </c>
      <c r="BC157" s="60">
        <f t="shared" si="158"/>
        <v>0</v>
      </c>
      <c r="BD157" s="60">
        <f t="shared" si="159"/>
        <v>0</v>
      </c>
      <c r="BE157" s="60" t="str">
        <f>VLOOKUP($B157&amp;"-"&amp;$F157,'dataset cleaned'!$A:$BK,$H$2-2+BE$2*3,FALSE())</f>
        <v>Minor</v>
      </c>
      <c r="BF157" s="60"/>
      <c r="BG157" s="60">
        <f>IF(ISNUMBER(SEARCH(IF($D157="Tabular",VLOOKUP($G157&amp;"-"&amp;BE$3&amp;"-"&amp;BG$2,'Compr. Q. - Online Banking'!$C:$I,7,FALSE()),VLOOKUP($G157&amp;"-"&amp;BE$3&amp;"-"&amp;BG$2,'Compr. Q. - Online Banking'!$C:$I,5,FALSE())), BE157)),1,0)</f>
        <v>0</v>
      </c>
      <c r="BH157" s="60">
        <f>IF(ISNUMBER(SEARCH(IF($D157="Tabular",VLOOKUP($G157&amp;"-"&amp;BE$3&amp;"-"&amp;BH$2,'Compr. Q. - Online Banking'!$C:$I,7,FALSE()),VLOOKUP($G157&amp;"-"&amp;BE$3&amp;"-"&amp;BH$2,'Compr. Q. - Online Banking'!$C:$I,5,FALSE())), BE157)),1,0)</f>
        <v>0</v>
      </c>
      <c r="BI157" s="60">
        <f>IF(ISNUMBER(SEARCH(IF($D157="Tabular",VLOOKUP($G157&amp;"-"&amp;BE$3&amp;"-"&amp;BI$2,'Compr. Q. - Online Banking'!$C:$I,7,FALSE()),VLOOKUP($G157&amp;"-"&amp;BE$3&amp;"-"&amp;BI$2,'Compr. Q. - Online Banking'!$C:$I,5,FALSE())), BE157)),1,0)</f>
        <v>0</v>
      </c>
      <c r="BJ157" s="60">
        <f>IF(ISNUMBER(SEARCH(IF($D157="Tabular",VLOOKUP($G157&amp;"-"&amp;BE$3&amp;"-"&amp;BJ$2,'Compr. Q. - Online Banking'!$C:$I,7,FALSE()),VLOOKUP($G157&amp;"-"&amp;BE$3&amp;"-"&amp;BJ$2,'Compr. Q. - Online Banking'!$C:$I,5,FALSE())), BE157)),1,0)</f>
        <v>0</v>
      </c>
      <c r="BK157" s="60">
        <f t="shared" si="160"/>
        <v>0</v>
      </c>
      <c r="BL157" s="60">
        <f t="shared" si="161"/>
        <v>1</v>
      </c>
      <c r="BM157" s="60">
        <f>IF($D157="Tabular",VLOOKUP($G157&amp;"-"&amp;BE$3&amp;"-"&amp;"1",'Compr. Q. - Online Banking'!$C:$K,9,FALSE()),VLOOKUP($G157&amp;"-"&amp;BE$3&amp;"-"&amp;"1",'Compr. Q. - Online Banking'!$C:$K,8,FALSE()))</f>
        <v>1</v>
      </c>
      <c r="BN157" s="60">
        <f t="shared" si="162"/>
        <v>0</v>
      </c>
      <c r="BO157" s="60">
        <f t="shared" si="163"/>
        <v>0</v>
      </c>
      <c r="BP157" s="60">
        <f t="shared" si="164"/>
        <v>0</v>
      </c>
      <c r="BQ157" s="61" t="str">
        <f>VLOOKUP($B157&amp;"-"&amp;$F157,'dataset cleaned'!$A:$BK,$H$2-2+BQ$2*3,FALSE())</f>
        <v>Conduct regular searches for fake apps,Lack of mechanisms for authentication of app,Regularly inform customers about security best practices,Strengthen authentication of transaction in web application,Strengthen verification and validation procedures</v>
      </c>
      <c r="BR157" s="60" t="s">
        <v>1135</v>
      </c>
      <c r="BS157" s="60">
        <f>IF(ISNUMBER(SEARCH(IF($D157="Tabular",VLOOKUP($G157&amp;"-"&amp;BQ$3&amp;"-"&amp;BS$2,'Compr. Q. - Online Banking'!$C:$I,7,FALSE()),VLOOKUP($G157&amp;"-"&amp;BQ$3&amp;"-"&amp;BS$2,'Compr. Q. - Online Banking'!$C:$I,5,FALSE())), BQ157)),1,0)</f>
        <v>0</v>
      </c>
      <c r="BT157" s="60">
        <f>IF(ISNUMBER(SEARCH(IF($D157="Tabular",VLOOKUP($G157&amp;"-"&amp;BQ$3&amp;"-"&amp;BT$2,'Compr. Q. - Online Banking'!$C:$I,7,FALSE()),VLOOKUP($G157&amp;"-"&amp;BQ$3&amp;"-"&amp;BT$2,'Compr. Q. - Online Banking'!$C:$I,5,FALSE())), BQ157)),1,0)</f>
        <v>0</v>
      </c>
      <c r="BU157" s="60">
        <f>IF(ISNUMBER(SEARCH(IF($D157="Tabular",VLOOKUP($G157&amp;"-"&amp;BQ$3&amp;"-"&amp;BU$2,'Compr. Q. - Online Banking'!$C:$I,7,FALSE()),VLOOKUP($G157&amp;"-"&amp;BQ$3&amp;"-"&amp;BU$2,'Compr. Q. - Online Banking'!$C:$I,5,FALSE())), BQ157)),1,0)</f>
        <v>0</v>
      </c>
      <c r="BV157" s="60">
        <f>IF(ISNUMBER(SEARCH(IF($D157="Tabular",VLOOKUP($G157&amp;"-"&amp;BQ$3&amp;"-"&amp;BV$2,'Compr. Q. - Online Banking'!$C:$I,7,FALSE()),VLOOKUP($G157&amp;"-"&amp;BQ$3&amp;"-"&amp;BV$2,'Compr. Q. - Online Banking'!$C:$I,5,FALSE())), BQ157)),1,0)</f>
        <v>0</v>
      </c>
      <c r="BW157" s="60">
        <f t="shared" si="165"/>
        <v>0</v>
      </c>
      <c r="BX157" s="60">
        <f t="shared" si="166"/>
        <v>5</v>
      </c>
      <c r="BY157" s="60">
        <f>IF($D157="Tabular",VLOOKUP($G157&amp;"-"&amp;BQ$3&amp;"-"&amp;"1",'Compr. Q. - Online Banking'!$C:$K,9,FALSE()),VLOOKUP($G157&amp;"-"&amp;BQ$3&amp;"-"&amp;"1",'Compr. Q. - Online Banking'!$C:$K,8,FALSE()))</f>
        <v>4</v>
      </c>
      <c r="BZ157" s="60">
        <f t="shared" si="167"/>
        <v>0</v>
      </c>
      <c r="CA157" s="60">
        <f t="shared" si="168"/>
        <v>0</v>
      </c>
      <c r="CB157" s="60">
        <f t="shared" si="169"/>
        <v>0</v>
      </c>
    </row>
    <row r="158" spans="1:80" ht="51" x14ac:dyDescent="0.2">
      <c r="A158" s="60" t="str">
        <f t="shared" si="136"/>
        <v>R_3IWT299qCYzyfy6-P2</v>
      </c>
      <c r="B158" s="60" t="s">
        <v>1094</v>
      </c>
      <c r="C158" s="60" t="str">
        <f>VLOOKUP($B158,'raw data'!$A:$JI,268,FALSE())</f>
        <v>CORAS-G1</v>
      </c>
      <c r="D158" s="60" t="str">
        <f t="shared" si="137"/>
        <v>CORAS</v>
      </c>
      <c r="E158" s="60" t="str">
        <f t="shared" si="138"/>
        <v>G1</v>
      </c>
      <c r="F158" s="60" t="s">
        <v>536</v>
      </c>
      <c r="G158" s="60" t="str">
        <f t="shared" si="139"/>
        <v>G2</v>
      </c>
      <c r="H158" s="62">
        <f>VLOOKUP($B158&amp;"-"&amp;$F158,'dataset cleaned'!$A:$BK,H$2,FALSE())/60</f>
        <v>9.250633333333333</v>
      </c>
      <c r="I158" s="61" t="str">
        <f>VLOOKUP($B158&amp;"-"&amp;$F158,'dataset cleaned'!$A:$BK,$H$2-2+I$2*3,FALSE())</f>
        <v>Poor security awareness,Weak malware protection</v>
      </c>
      <c r="J158" s="60" t="s">
        <v>1147</v>
      </c>
      <c r="K158" s="60">
        <f>IF(ISNUMBER(SEARCH(IF($D158="Tabular",VLOOKUP($G158&amp;"-"&amp;I$3&amp;"-"&amp;K$2,'Compr. Q. - Online Banking'!$C:$I,7,FALSE()),VLOOKUP($G158&amp;"-"&amp;I$3&amp;"-"&amp;K$2,'Compr. Q. - Online Banking'!$C:$I,5,FALSE())), I158)),1,0)</f>
        <v>0</v>
      </c>
      <c r="L158" s="60">
        <f>IF(ISNUMBER(SEARCH(IF($D158="Tabular",VLOOKUP($G158&amp;"-"&amp;I$3&amp;"-"&amp;L$2,'Compr. Q. - Online Banking'!$C:$I,7,FALSE()),VLOOKUP($G158&amp;"-"&amp;I$3&amp;"-"&amp;L$2,'Compr. Q. - Online Banking'!$C:$I,5,FALSE())), I158)),1,0)</f>
        <v>1</v>
      </c>
      <c r="M158" s="60">
        <f>IF(ISNUMBER(SEARCH(IF($D158="Tabular",VLOOKUP($G158&amp;"-"&amp;I$3&amp;"-"&amp;M$2,'Compr. Q. - Online Banking'!$C:$I,7,FALSE()),VLOOKUP($G158&amp;"-"&amp;I$3&amp;"-"&amp;M$2,'Compr. Q. - Online Banking'!$C:$I,5,FALSE())), I158)),1,0)</f>
        <v>0</v>
      </c>
      <c r="N158" s="60">
        <f>IF(ISNUMBER(SEARCH(IF($D158="Tabular",VLOOKUP($G158&amp;"-"&amp;I$3&amp;"-"&amp;N$2,'Compr. Q. - Online Banking'!$C:$I,7,FALSE()),VLOOKUP($G158&amp;"-"&amp;I$3&amp;"-"&amp;N$2,'Compr. Q. - Online Banking'!$C:$I,5,FALSE())), I158)),1,0)</f>
        <v>0</v>
      </c>
      <c r="O158" s="60">
        <f t="shared" si="140"/>
        <v>1</v>
      </c>
      <c r="P158" s="60">
        <f t="shared" si="141"/>
        <v>2</v>
      </c>
      <c r="Q158" s="60">
        <f>IF($D158="Tabular",VLOOKUP($G158&amp;"-"&amp;I$3&amp;"-"&amp;"1",'Compr. Q. - Online Banking'!$C:$K,9,FALSE()),VLOOKUP($G158&amp;"-"&amp;I$3&amp;"-"&amp;"1",'Compr. Q. - Online Banking'!$C:$K,8,FALSE()))</f>
        <v>2</v>
      </c>
      <c r="R158" s="60">
        <f t="shared" si="142"/>
        <v>0.5</v>
      </c>
      <c r="S158" s="60">
        <f t="shared" si="143"/>
        <v>0.5</v>
      </c>
      <c r="T158" s="60">
        <f t="shared" si="144"/>
        <v>0.5</v>
      </c>
      <c r="U158" s="61" t="str">
        <f>VLOOKUP($B158&amp;"-"&amp;$F158,'dataset cleaned'!$A:$BK,$H$2-2+U$2*3,FALSE())</f>
        <v>Unauthorized access to customer account via fake app,Unauthorized access to customer account via web application</v>
      </c>
      <c r="V158" s="60" t="s">
        <v>1149</v>
      </c>
      <c r="W158" s="60">
        <f>IF(ISNUMBER(SEARCH(IF($D158="Tabular",VLOOKUP($G158&amp;"-"&amp;U$3&amp;"-"&amp;W$2,'Compr. Q. - Online Banking'!$C:$I,7,FALSE()),VLOOKUP($G158&amp;"-"&amp;U$3&amp;"-"&amp;W$2,'Compr. Q. - Online Banking'!$C:$I,5,FALSE())), U158)),1,0)</f>
        <v>0</v>
      </c>
      <c r="X158" s="60">
        <f>IF(ISNUMBER(SEARCH(IF($D158="Tabular",VLOOKUP($G158&amp;"-"&amp;U$3&amp;"-"&amp;X$2,'Compr. Q. - Online Banking'!$C:$I,7,FALSE()),VLOOKUP($G158&amp;"-"&amp;U$3&amp;"-"&amp;X$2,'Compr. Q. - Online Banking'!$C:$I,5,FALSE())), U158)),1,0)</f>
        <v>1</v>
      </c>
      <c r="Y158" s="60">
        <f>IF(ISNUMBER(SEARCH(IF($D158="Tabular",VLOOKUP($G158&amp;"-"&amp;U$3&amp;"-"&amp;Y$2,'Compr. Q. - Online Banking'!$C:$I,7,FALSE()),VLOOKUP($G158&amp;"-"&amp;U$3&amp;"-"&amp;Y$2,'Compr. Q. - Online Banking'!$C:$I,5,FALSE())), U158)),1,0)</f>
        <v>1</v>
      </c>
      <c r="Z158" s="60">
        <f>IF(ISNUMBER(SEARCH(IF($D158="Tabular",VLOOKUP($G158&amp;"-"&amp;U$3&amp;"-"&amp;Z$2,'Compr. Q. - Online Banking'!$C:$I,7,FALSE()),VLOOKUP($G158&amp;"-"&amp;U$3&amp;"-"&amp;Z$2,'Compr. Q. - Online Banking'!$C:$I,5,FALSE())), U158)),1,0)</f>
        <v>0</v>
      </c>
      <c r="AA158" s="60">
        <f t="shared" si="145"/>
        <v>2</v>
      </c>
      <c r="AB158" s="60">
        <f t="shared" si="146"/>
        <v>2</v>
      </c>
      <c r="AC158" s="60">
        <f>IF($D158="Tabular",VLOOKUP($G158&amp;"-"&amp;U$3&amp;"-"&amp;"1",'Compr. Q. - Online Banking'!$C:$K,9,FALSE()),VLOOKUP($G158&amp;"-"&amp;U$3&amp;"-"&amp;"1",'Compr. Q. - Online Banking'!$C:$K,8,FALSE()))</f>
        <v>3</v>
      </c>
      <c r="AD158" s="60">
        <f t="shared" si="147"/>
        <v>1</v>
      </c>
      <c r="AE158" s="60">
        <f t="shared" si="148"/>
        <v>0.66666666666666663</v>
      </c>
      <c r="AF158" s="60">
        <f t="shared" si="149"/>
        <v>0.8</v>
      </c>
      <c r="AG158" s="61" t="str">
        <f>VLOOKUP($B158&amp;"-"&amp;$F158,'dataset cleaned'!$A:$BK,$H$2-2+AG$2*3,FALSE())</f>
        <v>Customer's browser infected by Trojan,Fake banking app offered on application store,Keylogger installed on computer,Spear-phishing attack on customers</v>
      </c>
      <c r="AH158" s="60" t="s">
        <v>1151</v>
      </c>
      <c r="AI158" s="60">
        <f>IF(ISNUMBER(SEARCH(IF($D158="Tabular",VLOOKUP($G158&amp;"-"&amp;AG$3&amp;"-"&amp;AI$2,'Compr. Q. - Online Banking'!$C:$I,7,FALSE()),VLOOKUP($G158&amp;"-"&amp;AG$3&amp;"-"&amp;AI$2,'Compr. Q. - Online Banking'!$C:$I,5,FALSE())), AG158)),1,0)</f>
        <v>1</v>
      </c>
      <c r="AJ158" s="60">
        <f>IF(ISNUMBER(SEARCH(IF($D158="Tabular",VLOOKUP($G158&amp;"-"&amp;AG$3&amp;"-"&amp;AJ$2,'Compr. Q. - Online Banking'!$C:$I,7,FALSE()),VLOOKUP($G158&amp;"-"&amp;AG$3&amp;"-"&amp;AJ$2,'Compr. Q. - Online Banking'!$C:$I,5,FALSE())), AG158)),1,0)</f>
        <v>0</v>
      </c>
      <c r="AK158" s="60">
        <f>IF(ISNUMBER(SEARCH(IF($D158="Tabular",VLOOKUP($G158&amp;"-"&amp;AG$3&amp;"-"&amp;AK$2,'Compr. Q. - Online Banking'!$C:$I,7,FALSE()),VLOOKUP($G158&amp;"-"&amp;AG$3&amp;"-"&amp;AK$2,'Compr. Q. - Online Banking'!$C:$I,5,FALSE())), AG158)),1,0)</f>
        <v>1</v>
      </c>
      <c r="AL158" s="60">
        <f>IF(ISNUMBER(SEARCH(IF($D158="Tabular",VLOOKUP($G158&amp;"-"&amp;AG$3&amp;"-"&amp;AL$2,'Compr. Q. - Online Banking'!$C:$I,7,FALSE()),VLOOKUP($G158&amp;"-"&amp;AG$3&amp;"-"&amp;AL$2,'Compr. Q. - Online Banking'!$C:$I,5,FALSE())), AG158)),1,0)</f>
        <v>1</v>
      </c>
      <c r="AM158" s="60">
        <f t="shared" si="150"/>
        <v>3</v>
      </c>
      <c r="AN158" s="60">
        <f t="shared" si="151"/>
        <v>4</v>
      </c>
      <c r="AO158" s="60">
        <f>IF($D158="Tabular",VLOOKUP($G158&amp;"-"&amp;AG$3&amp;"-"&amp;"1",'Compr. Q. - Online Banking'!$C:$K,9,FALSE()),VLOOKUP($G158&amp;"-"&amp;AG$3&amp;"-"&amp;"1",'Compr. Q. - Online Banking'!$C:$K,8,FALSE()))</f>
        <v>4</v>
      </c>
      <c r="AP158" s="60">
        <f t="shared" si="152"/>
        <v>0.75</v>
      </c>
      <c r="AQ158" s="60">
        <f t="shared" si="153"/>
        <v>0.75</v>
      </c>
      <c r="AR158" s="60">
        <f t="shared" si="154"/>
        <v>0.75</v>
      </c>
      <c r="AS158" s="61" t="str">
        <f>VLOOKUP($B158&amp;"-"&amp;$F158,'dataset cleaned'!$A:$BK,$H$2-2+AS$2*3,FALSE())</f>
        <v>Cyber criminal,Hacker</v>
      </c>
      <c r="AT158" s="60"/>
      <c r="AU158" s="60">
        <f>IF(ISNUMBER(SEARCH(IF($D158="Tabular",VLOOKUP($G158&amp;"-"&amp;AS$3&amp;"-"&amp;AU$2,'Compr. Q. - Online Banking'!$C:$I,7,FALSE()),VLOOKUP($G158&amp;"-"&amp;AS$3&amp;"-"&amp;AU$2,'Compr. Q. - Online Banking'!$C:$I,5,FALSE())), AS158)),1,0)</f>
        <v>1</v>
      </c>
      <c r="AV158" s="60">
        <f>IF(ISNUMBER(SEARCH(IF($D158="Tabular",VLOOKUP($G158&amp;"-"&amp;AS$3&amp;"-"&amp;AV$2,'Compr. Q. - Online Banking'!$C:$I,7,FALSE()),VLOOKUP($G158&amp;"-"&amp;AS$3&amp;"-"&amp;AV$2,'Compr. Q. - Online Banking'!$C:$I,5,FALSE())), AS158)),1,0)</f>
        <v>1</v>
      </c>
      <c r="AW158" s="60">
        <f>IF(ISNUMBER(SEARCH(IF($D158="Tabular",VLOOKUP($G158&amp;"-"&amp;AS$3&amp;"-"&amp;AW$2,'Compr. Q. - Online Banking'!$C:$I,7,FALSE()),VLOOKUP($G158&amp;"-"&amp;AS$3&amp;"-"&amp;AW$2,'Compr. Q. - Online Banking'!$C:$I,5,FALSE())), AS158)),1,0)</f>
        <v>0</v>
      </c>
      <c r="AX158" s="60">
        <f>IF(ISNUMBER(SEARCH(IF($D158="Tabular",VLOOKUP($G158&amp;"-"&amp;AS$3&amp;"-"&amp;AX$2,'Compr. Q. - Online Banking'!$C:$I,7,FALSE()),VLOOKUP($G158&amp;"-"&amp;AS$3&amp;"-"&amp;AX$2,'Compr. Q. - Online Banking'!$C:$I,5,FALSE())), AS158)),1,0)</f>
        <v>0</v>
      </c>
      <c r="AY158" s="60">
        <f t="shared" si="155"/>
        <v>2</v>
      </c>
      <c r="AZ158" s="60">
        <f t="shared" si="156"/>
        <v>2</v>
      </c>
      <c r="BA158" s="60">
        <f>IF($D158="Tabular",VLOOKUP($G158&amp;"-"&amp;AS$3&amp;"-"&amp;"1",'Compr. Q. - Online Banking'!$C:$K,9,FALSE()),VLOOKUP($G158&amp;"-"&amp;AS$3&amp;"-"&amp;"1",'Compr. Q. - Online Banking'!$C:$K,8,FALSE()))</f>
        <v>2</v>
      </c>
      <c r="BB158" s="60">
        <f t="shared" si="157"/>
        <v>1</v>
      </c>
      <c r="BC158" s="60">
        <f t="shared" si="158"/>
        <v>1</v>
      </c>
      <c r="BD158" s="60">
        <f t="shared" si="159"/>
        <v>1</v>
      </c>
      <c r="BE158" s="60" t="str">
        <f>VLOOKUP($B158&amp;"-"&amp;$F158,'dataset cleaned'!$A:$BK,$H$2-2+BE$2*3,FALSE())</f>
        <v>Likely</v>
      </c>
      <c r="BF158" s="60"/>
      <c r="BG158" s="60">
        <f>IF(ISNUMBER(SEARCH(IF($D158="Tabular",VLOOKUP($G158&amp;"-"&amp;BE$3&amp;"-"&amp;BG$2,'Compr. Q. - Online Banking'!$C:$I,7,FALSE()),VLOOKUP($G158&amp;"-"&amp;BE$3&amp;"-"&amp;BG$2,'Compr. Q. - Online Banking'!$C:$I,5,FALSE())), BE158)),1,0)</f>
        <v>1</v>
      </c>
      <c r="BH158" s="60">
        <f>IF(ISNUMBER(SEARCH(IF($D158="Tabular",VLOOKUP($G158&amp;"-"&amp;BE$3&amp;"-"&amp;BH$2,'Compr. Q. - Online Banking'!$C:$I,7,FALSE()),VLOOKUP($G158&amp;"-"&amp;BE$3&amp;"-"&amp;BH$2,'Compr. Q. - Online Banking'!$C:$I,5,FALSE())), BE158)),1,0)</f>
        <v>0</v>
      </c>
      <c r="BI158" s="60">
        <f>IF(ISNUMBER(SEARCH(IF($D158="Tabular",VLOOKUP($G158&amp;"-"&amp;BE$3&amp;"-"&amp;BI$2,'Compr. Q. - Online Banking'!$C:$I,7,FALSE()),VLOOKUP($G158&amp;"-"&amp;BE$3&amp;"-"&amp;BI$2,'Compr. Q. - Online Banking'!$C:$I,5,FALSE())), BE158)),1,0)</f>
        <v>0</v>
      </c>
      <c r="BJ158" s="60">
        <f>IF(ISNUMBER(SEARCH(IF($D158="Tabular",VLOOKUP($G158&amp;"-"&amp;BE$3&amp;"-"&amp;BJ$2,'Compr. Q. - Online Banking'!$C:$I,7,FALSE()),VLOOKUP($G158&amp;"-"&amp;BE$3&amp;"-"&amp;BJ$2,'Compr. Q. - Online Banking'!$C:$I,5,FALSE())), BE158)),1,0)</f>
        <v>0</v>
      </c>
      <c r="BK158" s="60">
        <f t="shared" si="160"/>
        <v>1</v>
      </c>
      <c r="BL158" s="60">
        <f t="shared" si="161"/>
        <v>1</v>
      </c>
      <c r="BM158" s="60">
        <f>IF($D158="Tabular",VLOOKUP($G158&amp;"-"&amp;BE$3&amp;"-"&amp;"1",'Compr. Q. - Online Banking'!$C:$K,9,FALSE()),VLOOKUP($G158&amp;"-"&amp;BE$3&amp;"-"&amp;"1",'Compr. Q. - Online Banking'!$C:$K,8,FALSE()))</f>
        <v>1</v>
      </c>
      <c r="BN158" s="60">
        <f t="shared" si="162"/>
        <v>1</v>
      </c>
      <c r="BO158" s="60">
        <f t="shared" si="163"/>
        <v>1</v>
      </c>
      <c r="BP158" s="60">
        <f t="shared" si="164"/>
        <v>1</v>
      </c>
      <c r="BQ158" s="61" t="str">
        <f>VLOOKUP($B158&amp;"-"&amp;$F158,'dataset cleaned'!$A:$BK,$H$2-2+BQ$2*3,FALSE())</f>
        <v>Insufficient resilience,Lack of mechanisms for authentication of app,Poor security awareness,Weak malware protection</v>
      </c>
      <c r="BR158" s="60" t="s">
        <v>1147</v>
      </c>
      <c r="BS158" s="60">
        <f>IF(ISNUMBER(SEARCH(IF($D158="Tabular",VLOOKUP($G158&amp;"-"&amp;BQ$3&amp;"-"&amp;BS$2,'Compr. Q. - Online Banking'!$C:$I,7,FALSE()),VLOOKUP($G158&amp;"-"&amp;BQ$3&amp;"-"&amp;BS$2,'Compr. Q. - Online Banking'!$C:$I,5,FALSE())), BQ158)),1,0)</f>
        <v>0</v>
      </c>
      <c r="BT158" s="60">
        <f>IF(ISNUMBER(SEARCH(IF($D158="Tabular",VLOOKUP($G158&amp;"-"&amp;BQ$3&amp;"-"&amp;BT$2,'Compr. Q. - Online Banking'!$C:$I,7,FALSE()),VLOOKUP($G158&amp;"-"&amp;BQ$3&amp;"-"&amp;BT$2,'Compr. Q. - Online Banking'!$C:$I,5,FALSE())), BQ158)),1,0)</f>
        <v>1</v>
      </c>
      <c r="BU158" s="60">
        <f>IF(ISNUMBER(SEARCH(IF($D158="Tabular",VLOOKUP($G158&amp;"-"&amp;BQ$3&amp;"-"&amp;BU$2,'Compr. Q. - Online Banking'!$C:$I,7,FALSE()),VLOOKUP($G158&amp;"-"&amp;BQ$3&amp;"-"&amp;BU$2,'Compr. Q. - Online Banking'!$C:$I,5,FALSE())), BQ158)),1,0)</f>
        <v>1</v>
      </c>
      <c r="BV158" s="60">
        <f>IF(ISNUMBER(SEARCH(IF($D158="Tabular",VLOOKUP($G158&amp;"-"&amp;BQ$3&amp;"-"&amp;BV$2,'Compr. Q. - Online Banking'!$C:$I,7,FALSE()),VLOOKUP($G158&amp;"-"&amp;BQ$3&amp;"-"&amp;BV$2,'Compr. Q. - Online Banking'!$C:$I,5,FALSE())), BQ158)),1,0)</f>
        <v>1</v>
      </c>
      <c r="BW158" s="60">
        <f t="shared" si="165"/>
        <v>3</v>
      </c>
      <c r="BX158" s="60">
        <f t="shared" si="166"/>
        <v>4</v>
      </c>
      <c r="BY158" s="60">
        <f>IF($D158="Tabular",VLOOKUP($G158&amp;"-"&amp;BQ$3&amp;"-"&amp;"1",'Compr. Q. - Online Banking'!$C:$K,9,FALSE()),VLOOKUP($G158&amp;"-"&amp;BQ$3&amp;"-"&amp;"1",'Compr. Q. - Online Banking'!$C:$K,8,FALSE()))</f>
        <v>4</v>
      </c>
      <c r="BZ158" s="60">
        <f t="shared" si="167"/>
        <v>0.75</v>
      </c>
      <c r="CA158" s="60">
        <f t="shared" si="168"/>
        <v>0.75</v>
      </c>
      <c r="CB158" s="60">
        <f t="shared" si="169"/>
        <v>0.75</v>
      </c>
    </row>
    <row r="159" spans="1:80" ht="68" x14ac:dyDescent="0.2">
      <c r="A159" s="60" t="str">
        <f t="shared" si="136"/>
        <v>R_2tspyHUpTidYp4g-P2</v>
      </c>
      <c r="B159" s="60" t="s">
        <v>830</v>
      </c>
      <c r="C159" s="60" t="str">
        <f>VLOOKUP($B159,'raw data'!$A:$JI,268,FALSE())</f>
        <v>UML-G2</v>
      </c>
      <c r="D159" s="60" t="str">
        <f t="shared" si="137"/>
        <v>UML</v>
      </c>
      <c r="E159" s="60" t="str">
        <f t="shared" si="138"/>
        <v>G2</v>
      </c>
      <c r="F159" s="60" t="s">
        <v>536</v>
      </c>
      <c r="G159" s="60" t="str">
        <f t="shared" si="139"/>
        <v>G1</v>
      </c>
      <c r="H159" s="62">
        <f>VLOOKUP($B159&amp;"-"&amp;$F159,'dataset cleaned'!$A:$BK,H$2,FALSE())/60</f>
        <v>10.019749999999998</v>
      </c>
      <c r="I159" s="61" t="str">
        <f>VLOOKUP($B159&amp;"-"&amp;$F159,'dataset cleaned'!$A:$BK,$H$2-2+I$2*3,FALSE())</f>
        <v>Online banking service goes down,Web-application goes down</v>
      </c>
      <c r="J159" s="60" t="s">
        <v>1129</v>
      </c>
      <c r="K159" s="60">
        <f>IF(ISNUMBER(SEARCH(IF($D159="Tabular",VLOOKUP($G159&amp;"-"&amp;I$3&amp;"-"&amp;K$2,'Compr. Q. - Online Banking'!$C:$I,7,FALSE()),VLOOKUP($G159&amp;"-"&amp;I$3&amp;"-"&amp;K$2,'Compr. Q. - Online Banking'!$C:$I,5,FALSE())), I159)),1,0)</f>
        <v>0</v>
      </c>
      <c r="L159" s="60">
        <f>IF(ISNUMBER(SEARCH(IF($D159="Tabular",VLOOKUP($G159&amp;"-"&amp;I$3&amp;"-"&amp;L$2,'Compr. Q. - Online Banking'!$C:$I,7,FALSE()),VLOOKUP($G159&amp;"-"&amp;I$3&amp;"-"&amp;L$2,'Compr. Q. - Online Banking'!$C:$I,5,FALSE())), I159)),1,0)</f>
        <v>0</v>
      </c>
      <c r="M159" s="60">
        <f>IF(ISNUMBER(SEARCH(IF($D159="Tabular",VLOOKUP($G159&amp;"-"&amp;I$3&amp;"-"&amp;M$2,'Compr. Q. - Online Banking'!$C:$I,7,FALSE()),VLOOKUP($G159&amp;"-"&amp;I$3&amp;"-"&amp;M$2,'Compr. Q. - Online Banking'!$C:$I,5,FALSE())), I159)),1,0)</f>
        <v>0</v>
      </c>
      <c r="N159" s="60">
        <f>IF(ISNUMBER(SEARCH(IF($D159="Tabular",VLOOKUP($G159&amp;"-"&amp;I$3&amp;"-"&amp;N$2,'Compr. Q. - Online Banking'!$C:$I,7,FALSE()),VLOOKUP($G159&amp;"-"&amp;I$3&amp;"-"&amp;N$2,'Compr. Q. - Online Banking'!$C:$I,5,FALSE())), I159)),1,0)</f>
        <v>0</v>
      </c>
      <c r="O159" s="60">
        <f t="shared" si="140"/>
        <v>0</v>
      </c>
      <c r="P159" s="60">
        <f t="shared" si="141"/>
        <v>2</v>
      </c>
      <c r="Q159" s="60">
        <f>IF($D159="Tabular",VLOOKUP($G159&amp;"-"&amp;I$3&amp;"-"&amp;"1",'Compr. Q. - Online Banking'!$C:$K,9,FALSE()),VLOOKUP($G159&amp;"-"&amp;I$3&amp;"-"&amp;"1",'Compr. Q. - Online Banking'!$C:$K,8,FALSE()))</f>
        <v>1</v>
      </c>
      <c r="R159" s="60">
        <f t="shared" si="142"/>
        <v>0</v>
      </c>
      <c r="S159" s="60">
        <f t="shared" si="143"/>
        <v>0</v>
      </c>
      <c r="T159" s="60">
        <f t="shared" si="144"/>
        <v>0</v>
      </c>
      <c r="U159" s="60" t="str">
        <f>VLOOKUP($B159&amp;"-"&amp;$F159,'dataset cleaned'!$A:$BK,$H$2-2+U$2*3,FALSE())</f>
        <v>Availability of service,Confidentiality of customer data,Integrity of account data</v>
      </c>
      <c r="V159" s="60"/>
      <c r="W159" s="60">
        <f>IF(ISNUMBER(SEARCH(IF($D159="Tabular",VLOOKUP($G159&amp;"-"&amp;U$3&amp;"-"&amp;W$2,'Compr. Q. - Online Banking'!$C:$I,7,FALSE()),VLOOKUP($G159&amp;"-"&amp;U$3&amp;"-"&amp;W$2,'Compr. Q. - Online Banking'!$C:$I,5,FALSE())), U159)),1,0)</f>
        <v>1</v>
      </c>
      <c r="X159" s="60">
        <f>IF(ISNUMBER(SEARCH(IF($D159="Tabular",VLOOKUP($G159&amp;"-"&amp;U$3&amp;"-"&amp;X$2,'Compr. Q. - Online Banking'!$C:$I,7,FALSE()),VLOOKUP($G159&amp;"-"&amp;U$3&amp;"-"&amp;X$2,'Compr. Q. - Online Banking'!$C:$I,5,FALSE())), U159)),1,0)</f>
        <v>1</v>
      </c>
      <c r="Y159" s="60">
        <f>IF(ISNUMBER(SEARCH(IF($D159="Tabular",VLOOKUP($G159&amp;"-"&amp;U$3&amp;"-"&amp;Y$2,'Compr. Q. - Online Banking'!$C:$I,7,FALSE()),VLOOKUP($G159&amp;"-"&amp;U$3&amp;"-"&amp;Y$2,'Compr. Q. - Online Banking'!$C:$I,5,FALSE())), U159)),1,0)</f>
        <v>0</v>
      </c>
      <c r="Z159" s="60">
        <f>IF(ISNUMBER(SEARCH(IF($D159="Tabular",VLOOKUP($G159&amp;"-"&amp;U$3&amp;"-"&amp;Z$2,'Compr. Q. - Online Banking'!$C:$I,7,FALSE()),VLOOKUP($G159&amp;"-"&amp;U$3&amp;"-"&amp;Z$2,'Compr. Q. - Online Banking'!$C:$I,5,FALSE())), U159)),1,0)</f>
        <v>0</v>
      </c>
      <c r="AA159" s="60">
        <f t="shared" si="145"/>
        <v>2</v>
      </c>
      <c r="AB159" s="60">
        <f t="shared" si="146"/>
        <v>3</v>
      </c>
      <c r="AC159" s="60">
        <f>IF($D159="Tabular",VLOOKUP($G159&amp;"-"&amp;U$3&amp;"-"&amp;"1",'Compr. Q. - Online Banking'!$C:$K,9,FALSE()),VLOOKUP($G159&amp;"-"&amp;U$3&amp;"-"&amp;"1",'Compr. Q. - Online Banking'!$C:$K,8,FALSE()))</f>
        <v>2</v>
      </c>
      <c r="AD159" s="60">
        <f t="shared" si="147"/>
        <v>0.66666666666666663</v>
      </c>
      <c r="AE159" s="60">
        <f t="shared" si="148"/>
        <v>1</v>
      </c>
      <c r="AF159" s="60">
        <f t="shared" si="149"/>
        <v>0.8</v>
      </c>
      <c r="AG159" s="61" t="str">
        <f>VLOOKUP($B159&amp;"-"&amp;$F159,'dataset cleaned'!$A:$BK,$H$2-2+AG$2*3,FALSE())</f>
        <v>Regularly inform customers about security best practices,Strengthen verification and validation procedures</v>
      </c>
      <c r="AH159" s="60" t="s">
        <v>1141</v>
      </c>
      <c r="AI159" s="60">
        <f>IF(ISNUMBER(SEARCH(IF($D159="Tabular",VLOOKUP($G159&amp;"-"&amp;AG$3&amp;"-"&amp;AI$2,'Compr. Q. - Online Banking'!$C:$I,7,FALSE()),VLOOKUP($G159&amp;"-"&amp;AG$3&amp;"-"&amp;AI$2,'Compr. Q. - Online Banking'!$C:$I,5,FALSE())), AG159)),1,0)</f>
        <v>1</v>
      </c>
      <c r="AJ159" s="60">
        <f>IF(ISNUMBER(SEARCH(IF($D159="Tabular",VLOOKUP($G159&amp;"-"&amp;AG$3&amp;"-"&amp;AJ$2,'Compr. Q. - Online Banking'!$C:$I,7,FALSE()),VLOOKUP($G159&amp;"-"&amp;AG$3&amp;"-"&amp;AJ$2,'Compr. Q. - Online Banking'!$C:$I,5,FALSE())), AG159)),1,0)</f>
        <v>0</v>
      </c>
      <c r="AK159" s="60">
        <f>IF(ISNUMBER(SEARCH(IF($D159="Tabular",VLOOKUP($G159&amp;"-"&amp;AG$3&amp;"-"&amp;AK$2,'Compr. Q. - Online Banking'!$C:$I,7,FALSE()),VLOOKUP($G159&amp;"-"&amp;AG$3&amp;"-"&amp;AK$2,'Compr. Q. - Online Banking'!$C:$I,5,FALSE())), AG159)),1,0)</f>
        <v>0</v>
      </c>
      <c r="AL159" s="60">
        <f>IF(ISNUMBER(SEARCH(IF($D159="Tabular",VLOOKUP($G159&amp;"-"&amp;AG$3&amp;"-"&amp;AL$2,'Compr. Q. - Online Banking'!$C:$I,7,FALSE()),VLOOKUP($G159&amp;"-"&amp;AG$3&amp;"-"&amp;AL$2,'Compr. Q. - Online Banking'!$C:$I,5,FALSE())), AG159)),1,0)</f>
        <v>0</v>
      </c>
      <c r="AM159" s="60">
        <f t="shared" si="150"/>
        <v>1</v>
      </c>
      <c r="AN159" s="60">
        <f t="shared" si="151"/>
        <v>2</v>
      </c>
      <c r="AO159" s="60">
        <f>IF($D159="Tabular",VLOOKUP($G159&amp;"-"&amp;AG$3&amp;"-"&amp;"1",'Compr. Q. - Online Banking'!$C:$K,9,FALSE()),VLOOKUP($G159&amp;"-"&amp;AG$3&amp;"-"&amp;"1",'Compr. Q. - Online Banking'!$C:$K,8,FALSE()))</f>
        <v>3</v>
      </c>
      <c r="AP159" s="60">
        <f t="shared" si="152"/>
        <v>0.5</v>
      </c>
      <c r="AQ159" s="60">
        <f t="shared" si="153"/>
        <v>0.33333333333333331</v>
      </c>
      <c r="AR159" s="60">
        <f t="shared" si="154"/>
        <v>0.4</v>
      </c>
      <c r="AS159" s="61" t="str">
        <f>VLOOKUP($B159&amp;"-"&amp;$F159,'dataset cleaned'!$A:$BK,$H$2-2+AS$2*3,FALSE())</f>
        <v>Unlikely</v>
      </c>
      <c r="AT159" s="60" t="s">
        <v>1142</v>
      </c>
      <c r="AU159" s="60">
        <f>IF(ISNUMBER(SEARCH(IF($D159="Tabular",VLOOKUP($G159&amp;"-"&amp;AS$3&amp;"-"&amp;AU$2,'Compr. Q. - Online Banking'!$C:$I,7,FALSE()),VLOOKUP($G159&amp;"-"&amp;AS$3&amp;"-"&amp;AU$2,'Compr. Q. - Online Banking'!$C:$I,5,FALSE())), AS159)),1,0)</f>
        <v>0</v>
      </c>
      <c r="AV159" s="60">
        <f>IF(ISNUMBER(SEARCH(IF($D159="Tabular",VLOOKUP($G159&amp;"-"&amp;AS$3&amp;"-"&amp;AV$2,'Compr. Q. - Online Banking'!$C:$I,7,FALSE()),VLOOKUP($G159&amp;"-"&amp;AS$3&amp;"-"&amp;AV$2,'Compr. Q. - Online Banking'!$C:$I,5,FALSE())), AS159)),1,0)</f>
        <v>0</v>
      </c>
      <c r="AW159" s="60">
        <f>IF(ISNUMBER(SEARCH(IF($D159="Tabular",VLOOKUP($G159&amp;"-"&amp;AS$3&amp;"-"&amp;AW$2,'Compr. Q. - Online Banking'!$C:$I,7,FALSE()),VLOOKUP($G159&amp;"-"&amp;AS$3&amp;"-"&amp;AW$2,'Compr. Q. - Online Banking'!$C:$I,5,FALSE())), AS159)),1,0)</f>
        <v>0</v>
      </c>
      <c r="AX159" s="60">
        <f>IF(ISNUMBER(SEARCH(IF($D159="Tabular",VLOOKUP($G159&amp;"-"&amp;AS$3&amp;"-"&amp;AX$2,'Compr. Q. - Online Banking'!$C:$I,7,FALSE()),VLOOKUP($G159&amp;"-"&amp;AS$3&amp;"-"&amp;AX$2,'Compr. Q. - Online Banking'!$C:$I,5,FALSE())), AS159)),1,0)</f>
        <v>0</v>
      </c>
      <c r="AY159" s="60">
        <f t="shared" si="155"/>
        <v>0</v>
      </c>
      <c r="AZ159" s="60">
        <f t="shared" si="156"/>
        <v>1</v>
      </c>
      <c r="BA159" s="60">
        <f>IF($D159="Tabular",VLOOKUP($G159&amp;"-"&amp;AS$3&amp;"-"&amp;"1",'Compr. Q. - Online Banking'!$C:$K,9,FALSE()),VLOOKUP($G159&amp;"-"&amp;AS$3&amp;"-"&amp;"1",'Compr. Q. - Online Banking'!$C:$K,8,FALSE()))</f>
        <v>1</v>
      </c>
      <c r="BB159" s="60">
        <f t="shared" si="157"/>
        <v>0</v>
      </c>
      <c r="BC159" s="60">
        <f t="shared" si="158"/>
        <v>0</v>
      </c>
      <c r="BD159" s="60">
        <f t="shared" si="159"/>
        <v>0</v>
      </c>
      <c r="BE159" s="61" t="str">
        <f>VLOOKUP($B159&amp;"-"&amp;$F159,'dataset cleaned'!$A:$BK,$H$2-2+BE$2*3,FALSE())</f>
        <v>Online banking service goes down,Unauthorized access to customer account via fake app,Unauthorized access to customer account via web application,Web-application goes down</v>
      </c>
      <c r="BF159" s="61" t="s">
        <v>1145</v>
      </c>
      <c r="BG159" s="60">
        <f>IF(ISNUMBER(SEARCH(IF($D159="Tabular",VLOOKUP($G159&amp;"-"&amp;BE$3&amp;"-"&amp;BG$2,'Compr. Q. - Online Banking'!$C:$I,7,FALSE()),VLOOKUP($G159&amp;"-"&amp;BE$3&amp;"-"&amp;BG$2,'Compr. Q. - Online Banking'!$C:$I,5,FALSE())), BE159)),1,0)</f>
        <v>0</v>
      </c>
      <c r="BH159" s="60">
        <f>IF(ISNUMBER(SEARCH(IF($D159="Tabular",VLOOKUP($G159&amp;"-"&amp;BE$3&amp;"-"&amp;BH$2,'Compr. Q. - Online Banking'!$C:$I,7,FALSE()),VLOOKUP($G159&amp;"-"&amp;BE$3&amp;"-"&amp;BH$2,'Compr. Q. - Online Banking'!$C:$I,5,FALSE())), BE159)),1,0)</f>
        <v>1</v>
      </c>
      <c r="BI159" s="60">
        <f>IF(ISNUMBER(SEARCH(IF($D159="Tabular",VLOOKUP($G159&amp;"-"&amp;BE$3&amp;"-"&amp;BI$2,'Compr. Q. - Online Banking'!$C:$I,7,FALSE()),VLOOKUP($G159&amp;"-"&amp;BE$3&amp;"-"&amp;BI$2,'Compr. Q. - Online Banking'!$C:$I,5,FALSE())), BE159)),1,0)</f>
        <v>0</v>
      </c>
      <c r="BJ159" s="60">
        <f>IF(ISNUMBER(SEARCH(IF($D159="Tabular",VLOOKUP($G159&amp;"-"&amp;BE$3&amp;"-"&amp;BJ$2,'Compr. Q. - Online Banking'!$C:$I,7,FALSE()),VLOOKUP($G159&amp;"-"&amp;BE$3&amp;"-"&amp;BJ$2,'Compr. Q. - Online Banking'!$C:$I,5,FALSE())), BE159)),1,0)</f>
        <v>0</v>
      </c>
      <c r="BK159" s="60">
        <f t="shared" si="160"/>
        <v>1</v>
      </c>
      <c r="BL159" s="60">
        <f t="shared" si="161"/>
        <v>4</v>
      </c>
      <c r="BM159" s="60">
        <f>IF($D159="Tabular",VLOOKUP($G159&amp;"-"&amp;BE$3&amp;"-"&amp;"1",'Compr. Q. - Online Banking'!$C:$K,9,FALSE()),VLOOKUP($G159&amp;"-"&amp;BE$3&amp;"-"&amp;"1",'Compr. Q. - Online Banking'!$C:$K,8,FALSE()))</f>
        <v>2</v>
      </c>
      <c r="BN159" s="60">
        <f t="shared" si="162"/>
        <v>0.25</v>
      </c>
      <c r="BO159" s="60">
        <f t="shared" si="163"/>
        <v>0.5</v>
      </c>
      <c r="BP159" s="60">
        <f t="shared" si="164"/>
        <v>0.33333333333333331</v>
      </c>
      <c r="BQ159" s="61" t="str">
        <f>VLOOKUP($B159&amp;"-"&amp;$F159,'dataset cleaned'!$A:$BK,$H$2-2+BQ$2*3,FALSE())</f>
        <v>Unlikely</v>
      </c>
      <c r="BR159" s="60" t="s">
        <v>1142</v>
      </c>
      <c r="BS159" s="60">
        <f>IF(ISNUMBER(SEARCH(IF($D159="Tabular",VLOOKUP($G159&amp;"-"&amp;BQ$3&amp;"-"&amp;BS$2,'Compr. Q. - Online Banking'!$C:$I,7,FALSE()),VLOOKUP($G159&amp;"-"&amp;BQ$3&amp;"-"&amp;BS$2,'Compr. Q. - Online Banking'!$C:$I,5,FALSE())), BQ159)),1,0)</f>
        <v>0</v>
      </c>
      <c r="BT159" s="60">
        <f>IF(ISNUMBER(SEARCH(IF($D159="Tabular",VLOOKUP($G159&amp;"-"&amp;BQ$3&amp;"-"&amp;BT$2,'Compr. Q. - Online Banking'!$C:$I,7,FALSE()),VLOOKUP($G159&amp;"-"&amp;BQ$3&amp;"-"&amp;BT$2,'Compr. Q. - Online Banking'!$C:$I,5,FALSE())), BQ159)),1,0)</f>
        <v>0</v>
      </c>
      <c r="BU159" s="60">
        <f>IF(ISNUMBER(SEARCH(IF($D159="Tabular",VLOOKUP($G159&amp;"-"&amp;BQ$3&amp;"-"&amp;BU$2,'Compr. Q. - Online Banking'!$C:$I,7,FALSE()),VLOOKUP($G159&amp;"-"&amp;BQ$3&amp;"-"&amp;BU$2,'Compr. Q. - Online Banking'!$C:$I,5,FALSE())), BQ159)),1,0)</f>
        <v>0</v>
      </c>
      <c r="BV159" s="60">
        <f>IF(ISNUMBER(SEARCH(IF($D159="Tabular",VLOOKUP($G159&amp;"-"&amp;BQ$3&amp;"-"&amp;BV$2,'Compr. Q. - Online Banking'!$C:$I,7,FALSE()),VLOOKUP($G159&amp;"-"&amp;BQ$3&amp;"-"&amp;BV$2,'Compr. Q. - Online Banking'!$C:$I,5,FALSE())), BQ159)),1,0)</f>
        <v>0</v>
      </c>
      <c r="BW159" s="60">
        <f t="shared" si="165"/>
        <v>0</v>
      </c>
      <c r="BX159" s="60">
        <f t="shared" si="166"/>
        <v>1</v>
      </c>
      <c r="BY159" s="60">
        <f>IF($D159="Tabular",VLOOKUP($G159&amp;"-"&amp;BQ$3&amp;"-"&amp;"1",'Compr. Q. - Online Banking'!$C:$K,9,FALSE()),VLOOKUP($G159&amp;"-"&amp;BQ$3&amp;"-"&amp;"1",'Compr. Q. - Online Banking'!$C:$K,8,FALSE()))</f>
        <v>1</v>
      </c>
      <c r="BZ159" s="60">
        <f t="shared" si="167"/>
        <v>0</v>
      </c>
      <c r="CA159" s="60">
        <f t="shared" si="168"/>
        <v>0</v>
      </c>
      <c r="CB159" s="60">
        <f t="shared" si="169"/>
        <v>0</v>
      </c>
    </row>
    <row r="160" spans="1:80" ht="153" x14ac:dyDescent="0.2">
      <c r="A160" s="60" t="str">
        <f t="shared" si="136"/>
        <v>R_3pgVvQ5SzJDNJW7-P2</v>
      </c>
      <c r="B160" s="60" t="s">
        <v>848</v>
      </c>
      <c r="C160" s="60" t="str">
        <f>VLOOKUP($B160,'raw data'!$A:$JI,268,FALSE())</f>
        <v>Tabular-G1</v>
      </c>
      <c r="D160" s="60" t="str">
        <f t="shared" si="137"/>
        <v>Tabular</v>
      </c>
      <c r="E160" s="60" t="str">
        <f t="shared" si="138"/>
        <v>G1</v>
      </c>
      <c r="F160" s="60" t="s">
        <v>536</v>
      </c>
      <c r="G160" s="60" t="str">
        <f t="shared" si="139"/>
        <v>G2</v>
      </c>
      <c r="H160" s="62">
        <f>VLOOKUP($B160&amp;"-"&amp;$F160,'dataset cleaned'!$A:$BK,H$2,FALSE())/60</f>
        <v>6.9269666666666669</v>
      </c>
      <c r="I160" s="61" t="str">
        <f>VLOOKUP($B160&amp;"-"&amp;$F160,'dataset cleaned'!$A:$BK,$H$2-2+I$2*3,FALSE())</f>
        <v>Lack of mechanisms for authentication of app</v>
      </c>
      <c r="J160" s="60" t="s">
        <v>1148</v>
      </c>
      <c r="K160" s="60">
        <f>IF(ISNUMBER(SEARCH(IF($D160="Tabular",VLOOKUP($G160&amp;"-"&amp;I$3&amp;"-"&amp;K$2,'Compr. Q. - Online Banking'!$C:$I,7,FALSE()),VLOOKUP($G160&amp;"-"&amp;I$3&amp;"-"&amp;K$2,'Compr. Q. - Online Banking'!$C:$I,5,FALSE())), I160)),1,0)</f>
        <v>1</v>
      </c>
      <c r="L160" s="60">
        <f>IF(ISNUMBER(SEARCH(IF($D160="Tabular",VLOOKUP($G160&amp;"-"&amp;I$3&amp;"-"&amp;L$2,'Compr. Q. - Online Banking'!$C:$I,7,FALSE()),VLOOKUP($G160&amp;"-"&amp;I$3&amp;"-"&amp;L$2,'Compr. Q. - Online Banking'!$C:$I,5,FALSE())), I160)),1,0)</f>
        <v>0</v>
      </c>
      <c r="M160" s="60">
        <f>IF(ISNUMBER(SEARCH(IF($D160="Tabular",VLOOKUP($G160&amp;"-"&amp;I$3&amp;"-"&amp;M$2,'Compr. Q. - Online Banking'!$C:$I,7,FALSE()),VLOOKUP($G160&amp;"-"&amp;I$3&amp;"-"&amp;M$2,'Compr. Q. - Online Banking'!$C:$I,5,FALSE())), I160)),1,0)</f>
        <v>0</v>
      </c>
      <c r="N160" s="60">
        <f>IF(ISNUMBER(SEARCH(IF($D160="Tabular",VLOOKUP($G160&amp;"-"&amp;I$3&amp;"-"&amp;N$2,'Compr. Q. - Online Banking'!$C:$I,7,FALSE()),VLOOKUP($G160&amp;"-"&amp;I$3&amp;"-"&amp;N$2,'Compr. Q. - Online Banking'!$C:$I,5,FALSE())), I160)),1,0)</f>
        <v>0</v>
      </c>
      <c r="O160" s="60">
        <f t="shared" si="140"/>
        <v>1</v>
      </c>
      <c r="P160" s="60">
        <f t="shared" si="141"/>
        <v>1</v>
      </c>
      <c r="Q160" s="60">
        <f>IF($D160="Tabular",VLOOKUP($G160&amp;"-"&amp;I$3&amp;"-"&amp;"1",'Compr. Q. - Online Banking'!$C:$K,9,FALSE()),VLOOKUP($G160&amp;"-"&amp;I$3&amp;"-"&amp;"1",'Compr. Q. - Online Banking'!$C:$K,8,FALSE()))</f>
        <v>2</v>
      </c>
      <c r="R160" s="60">
        <f t="shared" si="142"/>
        <v>1</v>
      </c>
      <c r="S160" s="60">
        <f t="shared" si="143"/>
        <v>0.5</v>
      </c>
      <c r="T160" s="60">
        <f t="shared" si="144"/>
        <v>0.66666666666666663</v>
      </c>
      <c r="U160" s="61" t="str">
        <f>VLOOKUP($B160&amp;"-"&amp;$F160,'dataset cleaned'!$A:$BK,$H$2-2+U$2*3,FALSE())</f>
        <v>Confidentiality of customer data,Integrity of account data,User authenticity</v>
      </c>
      <c r="V160" s="60" t="s">
        <v>1133</v>
      </c>
      <c r="W160" s="60">
        <f>IF(ISNUMBER(SEARCH(IF($D160="Tabular",VLOOKUP($G160&amp;"-"&amp;U$3&amp;"-"&amp;W$2,'Compr. Q. - Online Banking'!$C:$I,7,FALSE()),VLOOKUP($G160&amp;"-"&amp;U$3&amp;"-"&amp;W$2,'Compr. Q. - Online Banking'!$C:$I,5,FALSE())), U160)),1,0)</f>
        <v>0</v>
      </c>
      <c r="X160" s="60">
        <f>IF(ISNUMBER(SEARCH(IF($D160="Tabular",VLOOKUP($G160&amp;"-"&amp;U$3&amp;"-"&amp;X$2,'Compr. Q. - Online Banking'!$C:$I,7,FALSE()),VLOOKUP($G160&amp;"-"&amp;U$3&amp;"-"&amp;X$2,'Compr. Q. - Online Banking'!$C:$I,5,FALSE())), U160)),1,0)</f>
        <v>0</v>
      </c>
      <c r="Y160" s="60">
        <f>IF(ISNUMBER(SEARCH(IF($D160="Tabular",VLOOKUP($G160&amp;"-"&amp;U$3&amp;"-"&amp;Y$2,'Compr. Q. - Online Banking'!$C:$I,7,FALSE()),VLOOKUP($G160&amp;"-"&amp;U$3&amp;"-"&amp;Y$2,'Compr. Q. - Online Banking'!$C:$I,5,FALSE())), U160)),1,0)</f>
        <v>0</v>
      </c>
      <c r="Z160" s="60">
        <f>IF(ISNUMBER(SEARCH(IF($D160="Tabular",VLOOKUP($G160&amp;"-"&amp;U$3&amp;"-"&amp;Z$2,'Compr. Q. - Online Banking'!$C:$I,7,FALSE()),VLOOKUP($G160&amp;"-"&amp;U$3&amp;"-"&amp;Z$2,'Compr. Q. - Online Banking'!$C:$I,5,FALSE())), U160)),1,0)</f>
        <v>0</v>
      </c>
      <c r="AA160" s="60">
        <f t="shared" si="145"/>
        <v>0</v>
      </c>
      <c r="AB160" s="60">
        <f t="shared" si="146"/>
        <v>3</v>
      </c>
      <c r="AC160" s="60">
        <f>IF($D160="Tabular",VLOOKUP($G160&amp;"-"&amp;U$3&amp;"-"&amp;"1",'Compr. Q. - Online Banking'!$C:$K,9,FALSE()),VLOOKUP($G160&amp;"-"&amp;U$3&amp;"-"&amp;"1",'Compr. Q. - Online Banking'!$C:$K,8,FALSE()))</f>
        <v>3</v>
      </c>
      <c r="AD160" s="60">
        <f t="shared" si="147"/>
        <v>0</v>
      </c>
      <c r="AE160" s="60">
        <f t="shared" si="148"/>
        <v>0</v>
      </c>
      <c r="AF160" s="60">
        <f t="shared" si="149"/>
        <v>0</v>
      </c>
      <c r="AG160" s="61" t="str">
        <f>VLOOKUP($B160&amp;"-"&amp;$F160,'dataset cleaned'!$A:$BK,$H$2-2+AG$2*3,FALSE())</f>
        <v>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application.,Spear-phishing attack on customers leads to sniffing customer credentials. Which leads to unauthorized access to customer account via web application.</v>
      </c>
      <c r="AH160" s="60" t="s">
        <v>1179</v>
      </c>
      <c r="AI160" s="60">
        <f>IF(ISNUMBER(SEARCH(IF($D160="Tabular",VLOOKUP($G160&amp;"-"&amp;AG$3&amp;"-"&amp;AI$2,'Compr. Q. - Online Banking'!$C:$I,7,FALSE()),VLOOKUP($G160&amp;"-"&amp;AG$3&amp;"-"&amp;AI$2,'Compr. Q. - Online Banking'!$C:$I,5,FALSE())), AG160)),1,0)</f>
        <v>0</v>
      </c>
      <c r="AJ160" s="60">
        <v>0</v>
      </c>
      <c r="AK160" s="60">
        <f>IF(ISNUMBER(SEARCH(IF($D160="Tabular",VLOOKUP($G160&amp;"-"&amp;AG$3&amp;"-"&amp;AK$2,'Compr. Q. - Online Banking'!$C:$I,7,FALSE()),VLOOKUP($G160&amp;"-"&amp;AG$3&amp;"-"&amp;AK$2,'Compr. Q. - Online Banking'!$C:$I,5,FALSE())), AG160)),1,0)</f>
        <v>0</v>
      </c>
      <c r="AL160" s="60">
        <f>IF(ISNUMBER(SEARCH(IF($D160="Tabular",VLOOKUP($G160&amp;"-"&amp;AG$3&amp;"-"&amp;AL$2,'Compr. Q. - Online Banking'!$C:$I,7,FALSE()),VLOOKUP($G160&amp;"-"&amp;AG$3&amp;"-"&amp;AL$2,'Compr. Q. - Online Banking'!$C:$I,5,FALSE())), AG160)),1,0)</f>
        <v>0</v>
      </c>
      <c r="AM160" s="60">
        <f t="shared" si="150"/>
        <v>0</v>
      </c>
      <c r="AN160" s="60">
        <f t="shared" si="151"/>
        <v>3</v>
      </c>
      <c r="AO160" s="60">
        <f>IF($D160="Tabular",VLOOKUP($G160&amp;"-"&amp;AG$3&amp;"-"&amp;"1",'Compr. Q. - Online Banking'!$C:$K,9,FALSE()),VLOOKUP($G160&amp;"-"&amp;AG$3&amp;"-"&amp;"1",'Compr. Q. - Online Banking'!$C:$K,8,FALSE()))</f>
        <v>3</v>
      </c>
      <c r="AP160" s="60">
        <f t="shared" si="152"/>
        <v>0</v>
      </c>
      <c r="AQ160" s="60">
        <f t="shared" si="153"/>
        <v>0</v>
      </c>
      <c r="AR160" s="60">
        <f t="shared" si="154"/>
        <v>0</v>
      </c>
      <c r="AS160" s="61" t="str">
        <f>VLOOKUP($B160&amp;"-"&amp;$F160,'dataset cleaned'!$A:$BK,$H$2-2+AS$2*3,FALSE())</f>
        <v>Cyber criminal,Hacker,System failure</v>
      </c>
      <c r="AT160" s="60" t="s">
        <v>1202</v>
      </c>
      <c r="AU160" s="60">
        <f>IF(ISNUMBER(SEARCH(IF($D160="Tabular",VLOOKUP($G160&amp;"-"&amp;AS$3&amp;"-"&amp;AU$2,'Compr. Q. - Online Banking'!$C:$I,7,FALSE()),VLOOKUP($G160&amp;"-"&amp;AS$3&amp;"-"&amp;AU$2,'Compr. Q. - Online Banking'!$C:$I,5,FALSE())), AS160)),1,0)</f>
        <v>1</v>
      </c>
      <c r="AV160" s="60">
        <f>IF(ISNUMBER(SEARCH(IF($D160="Tabular",VLOOKUP($G160&amp;"-"&amp;AS$3&amp;"-"&amp;AV$2,'Compr. Q. - Online Banking'!$C:$I,7,FALSE()),VLOOKUP($G160&amp;"-"&amp;AS$3&amp;"-"&amp;AV$2,'Compr. Q. - Online Banking'!$C:$I,5,FALSE())), AS160)),1,0)</f>
        <v>1</v>
      </c>
      <c r="AW160" s="60">
        <f>IF(ISNUMBER(SEARCH(IF($D160="Tabular",VLOOKUP($G160&amp;"-"&amp;AS$3&amp;"-"&amp;AW$2,'Compr. Q. - Online Banking'!$C:$I,7,FALSE()),VLOOKUP($G160&amp;"-"&amp;AS$3&amp;"-"&amp;AW$2,'Compr. Q. - Online Banking'!$C:$I,5,FALSE())), AS160)),1,0)</f>
        <v>0</v>
      </c>
      <c r="AX160" s="60">
        <f>IF(ISNUMBER(SEARCH(IF($D160="Tabular",VLOOKUP($G160&amp;"-"&amp;AS$3&amp;"-"&amp;AX$2,'Compr. Q. - Online Banking'!$C:$I,7,FALSE()),VLOOKUP($G160&amp;"-"&amp;AS$3&amp;"-"&amp;AX$2,'Compr. Q. - Online Banking'!$C:$I,5,FALSE())), AS160)),1,0)</f>
        <v>0</v>
      </c>
      <c r="AY160" s="60">
        <f t="shared" si="155"/>
        <v>2</v>
      </c>
      <c r="AZ160" s="60">
        <f t="shared" si="156"/>
        <v>3</v>
      </c>
      <c r="BA160" s="60">
        <f>IF($D160="Tabular",VLOOKUP($G160&amp;"-"&amp;AS$3&amp;"-"&amp;"1",'Compr. Q. - Online Banking'!$C:$K,9,FALSE()),VLOOKUP($G160&amp;"-"&amp;AS$3&amp;"-"&amp;"1",'Compr. Q. - Online Banking'!$C:$K,8,FALSE()))</f>
        <v>2</v>
      </c>
      <c r="BB160" s="60">
        <f t="shared" si="157"/>
        <v>0.66666666666666663</v>
      </c>
      <c r="BC160" s="60">
        <f t="shared" si="158"/>
        <v>1</v>
      </c>
      <c r="BD160" s="60">
        <f t="shared" si="159"/>
        <v>0.8</v>
      </c>
      <c r="BE160" s="60" t="str">
        <f>VLOOKUP($B160&amp;"-"&amp;$F160,'dataset cleaned'!$A:$BK,$H$2-2+BE$2*3,FALSE())</f>
        <v>Minor</v>
      </c>
      <c r="BF160" s="60"/>
      <c r="BG160" s="60">
        <f>IF(ISNUMBER(SEARCH(IF($D160="Tabular",VLOOKUP($G160&amp;"-"&amp;BE$3&amp;"-"&amp;BG$2,'Compr. Q. - Online Banking'!$C:$I,7,FALSE()),VLOOKUP($G160&amp;"-"&amp;BE$3&amp;"-"&amp;BG$2,'Compr. Q. - Online Banking'!$C:$I,5,FALSE())), BE160)),1,0)</f>
        <v>0</v>
      </c>
      <c r="BH160" s="60">
        <f>IF(ISNUMBER(SEARCH(IF($D160="Tabular",VLOOKUP($G160&amp;"-"&amp;BE$3&amp;"-"&amp;BH$2,'Compr. Q. - Online Banking'!$C:$I,7,FALSE()),VLOOKUP($G160&amp;"-"&amp;BE$3&amp;"-"&amp;BH$2,'Compr. Q. - Online Banking'!$C:$I,5,FALSE())), BE160)),1,0)</f>
        <v>0</v>
      </c>
      <c r="BI160" s="60">
        <f>IF(ISNUMBER(SEARCH(IF($D160="Tabular",VLOOKUP($G160&amp;"-"&amp;BE$3&amp;"-"&amp;BI$2,'Compr. Q. - Online Banking'!$C:$I,7,FALSE()),VLOOKUP($G160&amp;"-"&amp;BE$3&amp;"-"&amp;BI$2,'Compr. Q. - Online Banking'!$C:$I,5,FALSE())), BE160)),1,0)</f>
        <v>0</v>
      </c>
      <c r="BJ160" s="60">
        <f>IF(ISNUMBER(SEARCH(IF($D160="Tabular",VLOOKUP($G160&amp;"-"&amp;BE$3&amp;"-"&amp;BJ$2,'Compr. Q. - Online Banking'!$C:$I,7,FALSE()),VLOOKUP($G160&amp;"-"&amp;BE$3&amp;"-"&amp;BJ$2,'Compr. Q. - Online Banking'!$C:$I,5,FALSE())), BE160)),1,0)</f>
        <v>0</v>
      </c>
      <c r="BK160" s="60">
        <f t="shared" si="160"/>
        <v>0</v>
      </c>
      <c r="BL160" s="60">
        <f t="shared" si="161"/>
        <v>1</v>
      </c>
      <c r="BM160" s="60">
        <f>IF($D160="Tabular",VLOOKUP($G160&amp;"-"&amp;BE$3&amp;"-"&amp;"1",'Compr. Q. - Online Banking'!$C:$K,9,FALSE()),VLOOKUP($G160&amp;"-"&amp;BE$3&amp;"-"&amp;"1",'Compr. Q. - Online Banking'!$C:$K,8,FALSE()))</f>
        <v>1</v>
      </c>
      <c r="BN160" s="60">
        <f t="shared" si="162"/>
        <v>0</v>
      </c>
      <c r="BO160" s="60">
        <f t="shared" si="163"/>
        <v>0</v>
      </c>
      <c r="BP160" s="60">
        <f t="shared" si="164"/>
        <v>0</v>
      </c>
      <c r="BQ160" s="61" t="str">
        <f>VLOOKUP($B160&amp;"-"&amp;$F160,'dataset cleaned'!$A:$BK,$H$2-2+BQ$2*3,FALSE())</f>
        <v>Lack of mechanisms for authentication of app,Poor security awareness</v>
      </c>
      <c r="BR160" s="60" t="s">
        <v>1147</v>
      </c>
      <c r="BS160" s="60">
        <f>IF(ISNUMBER(SEARCH(IF($D160="Tabular",VLOOKUP($G160&amp;"-"&amp;BQ$3&amp;"-"&amp;BS$2,'Compr. Q. - Online Banking'!$C:$I,7,FALSE()),VLOOKUP($G160&amp;"-"&amp;BQ$3&amp;"-"&amp;BS$2,'Compr. Q. - Online Banking'!$C:$I,5,FALSE())), BQ160)),1,0)</f>
        <v>0</v>
      </c>
      <c r="BT160" s="60">
        <f>IF(ISNUMBER(SEARCH(IF($D160="Tabular",VLOOKUP($G160&amp;"-"&amp;BQ$3&amp;"-"&amp;BT$2,'Compr. Q. - Online Banking'!$C:$I,7,FALSE()),VLOOKUP($G160&amp;"-"&amp;BQ$3&amp;"-"&amp;BT$2,'Compr. Q. - Online Banking'!$C:$I,5,FALSE())), BQ160)),1,0)</f>
        <v>0</v>
      </c>
      <c r="BU160" s="60">
        <f>IF(ISNUMBER(SEARCH(IF($D160="Tabular",VLOOKUP($G160&amp;"-"&amp;BQ$3&amp;"-"&amp;BU$2,'Compr. Q. - Online Banking'!$C:$I,7,FALSE()),VLOOKUP($G160&amp;"-"&amp;BQ$3&amp;"-"&amp;BU$2,'Compr. Q. - Online Banking'!$C:$I,5,FALSE())), BQ160)),1,0)</f>
        <v>1</v>
      </c>
      <c r="BV160" s="60">
        <f>IF(ISNUMBER(SEARCH(IF($D160="Tabular",VLOOKUP($G160&amp;"-"&amp;BQ$3&amp;"-"&amp;BV$2,'Compr. Q. - Online Banking'!$C:$I,7,FALSE()),VLOOKUP($G160&amp;"-"&amp;BQ$3&amp;"-"&amp;BV$2,'Compr. Q. - Online Banking'!$C:$I,5,FALSE())), BQ160)),1,0)</f>
        <v>0</v>
      </c>
      <c r="BW160" s="60">
        <f t="shared" si="165"/>
        <v>1</v>
      </c>
      <c r="BX160" s="60">
        <f t="shared" si="166"/>
        <v>2</v>
      </c>
      <c r="BY160" s="60">
        <f>IF($D160="Tabular",VLOOKUP($G160&amp;"-"&amp;BQ$3&amp;"-"&amp;"1",'Compr. Q. - Online Banking'!$C:$K,9,FALSE()),VLOOKUP($G160&amp;"-"&amp;BQ$3&amp;"-"&amp;"1",'Compr. Q. - Online Banking'!$C:$K,8,FALSE()))</f>
        <v>4</v>
      </c>
      <c r="BZ160" s="60">
        <f t="shared" si="167"/>
        <v>0.5</v>
      </c>
      <c r="CA160" s="60">
        <f t="shared" si="168"/>
        <v>0.25</v>
      </c>
      <c r="CB160" s="60">
        <f t="shared" si="169"/>
        <v>0.33333333333333331</v>
      </c>
    </row>
    <row r="161" spans="1:80" ht="51" x14ac:dyDescent="0.2">
      <c r="A161" s="60" t="str">
        <f t="shared" si="136"/>
        <v>R_3CIMiVmeW03PqFD-P1</v>
      </c>
      <c r="B161" s="60" t="s">
        <v>1023</v>
      </c>
      <c r="C161" s="60" t="str">
        <f>VLOOKUP($B161,'raw data'!$A:$JI,268,FALSE())</f>
        <v>UML-G2</v>
      </c>
      <c r="D161" s="60" t="str">
        <f t="shared" si="137"/>
        <v>UML</v>
      </c>
      <c r="E161" s="60" t="str">
        <f t="shared" si="138"/>
        <v>G2</v>
      </c>
      <c r="F161" s="60" t="s">
        <v>534</v>
      </c>
      <c r="G161" s="60" t="str">
        <f t="shared" si="139"/>
        <v>G2</v>
      </c>
      <c r="H161" s="62">
        <f>VLOOKUP($B161&amp;"-"&amp;$F161,'dataset cleaned'!$A:$BK,H$2,FALSE())/60</f>
        <v>13.098383333333334</v>
      </c>
      <c r="I161" s="61" t="str">
        <f>VLOOKUP($B161&amp;"-"&amp;$F161,'dataset cleaned'!$A:$BK,$H$2-2+I$2*3,FALSE())</f>
        <v>Customer's browser infected by Trojan,Sniffing of customer credentials,Unauthorized access to customer account via fake app,Unauthorized access to customer account via web application</v>
      </c>
      <c r="J161" s="60" t="s">
        <v>1135</v>
      </c>
      <c r="K161" s="60">
        <f>IF(ISNUMBER(SEARCH(IF($D161="Tabular",VLOOKUP($G161&amp;"-"&amp;I$3&amp;"-"&amp;K$2,'Compr. Q. - Online Banking'!$C:$I,7,FALSE()),VLOOKUP($G161&amp;"-"&amp;I$3&amp;"-"&amp;K$2,'Compr. Q. - Online Banking'!$C:$I,5,FALSE())), I161)),1,0)</f>
        <v>0</v>
      </c>
      <c r="L161" s="60">
        <f>IF(ISNUMBER(SEARCH(IF($D161="Tabular",VLOOKUP($G161&amp;"-"&amp;I$3&amp;"-"&amp;L$2,'Compr. Q. - Online Banking'!$C:$I,7,FALSE()),VLOOKUP($G161&amp;"-"&amp;I$3&amp;"-"&amp;L$2,'Compr. Q. - Online Banking'!$C:$I,5,FALSE())), I161)),1,0)</f>
        <v>0</v>
      </c>
      <c r="M161" s="60">
        <f>IF(ISNUMBER(SEARCH(IF($D161="Tabular",VLOOKUP($G161&amp;"-"&amp;I$3&amp;"-"&amp;M$2,'Compr. Q. - Online Banking'!$C:$I,7,FALSE()),VLOOKUP($G161&amp;"-"&amp;I$3&amp;"-"&amp;M$2,'Compr. Q. - Online Banking'!$C:$I,5,FALSE())), I161)),1,0)</f>
        <v>0</v>
      </c>
      <c r="N161" s="60">
        <f>IF(ISNUMBER(SEARCH(IF($D161="Tabular",VLOOKUP($G161&amp;"-"&amp;I$3&amp;"-"&amp;N$2,'Compr. Q. - Online Banking'!$C:$I,7,FALSE()),VLOOKUP($G161&amp;"-"&amp;I$3&amp;"-"&amp;N$2,'Compr. Q. - Online Banking'!$C:$I,5,FALSE())), I161)),1,0)</f>
        <v>0</v>
      </c>
      <c r="O161" s="60">
        <f t="shared" si="140"/>
        <v>0</v>
      </c>
      <c r="P161" s="60">
        <f t="shared" si="141"/>
        <v>4</v>
      </c>
      <c r="Q161" s="60">
        <f>IF($D161="Tabular",VLOOKUP($G161&amp;"-"&amp;I$3&amp;"-"&amp;"1",'Compr. Q. - Online Banking'!$C:$K,9,FALSE()),VLOOKUP($G161&amp;"-"&amp;I$3&amp;"-"&amp;"1",'Compr. Q. - Online Banking'!$C:$K,8,FALSE()))</f>
        <v>2</v>
      </c>
      <c r="R161" s="60">
        <f t="shared" si="142"/>
        <v>0</v>
      </c>
      <c r="S161" s="60">
        <f t="shared" si="143"/>
        <v>0</v>
      </c>
      <c r="T161" s="60">
        <f t="shared" si="144"/>
        <v>0</v>
      </c>
      <c r="U161" s="61" t="str">
        <f>VLOOKUP($B161&amp;"-"&amp;$F161,'dataset cleaned'!$A:$BK,$H$2-2+U$2*3,FALSE())</f>
        <v>Fake banking app offered on application store,Hacker alters transaction data,Sniffing of customer credentials,Unauthorized access to customer account via fake app,Unauthorized transaction via Poste App</v>
      </c>
      <c r="V161" s="60" t="s">
        <v>1137</v>
      </c>
      <c r="W161" s="60">
        <f>IF(ISNUMBER(SEARCH(IF($D161="Tabular",VLOOKUP($G161&amp;"-"&amp;U$3&amp;"-"&amp;W$2,'Compr. Q. - Online Banking'!$C:$I,7,FALSE()),VLOOKUP($G161&amp;"-"&amp;U$3&amp;"-"&amp;W$2,'Compr. Q. - Online Banking'!$C:$I,5,FALSE())), U161)),1,0)</f>
        <v>0</v>
      </c>
      <c r="X161" s="60">
        <f>IF(ISNUMBER(SEARCH(IF($D161="Tabular",VLOOKUP($G161&amp;"-"&amp;U$3&amp;"-"&amp;X$2,'Compr. Q. - Online Banking'!$C:$I,7,FALSE()),VLOOKUP($G161&amp;"-"&amp;U$3&amp;"-"&amp;X$2,'Compr. Q. - Online Banking'!$C:$I,5,FALSE())), U161)),1,0)</f>
        <v>0</v>
      </c>
      <c r="Y161" s="60">
        <f>IF(ISNUMBER(SEARCH(IF($D161="Tabular",VLOOKUP($G161&amp;"-"&amp;U$3&amp;"-"&amp;Y$2,'Compr. Q. - Online Banking'!$C:$I,7,FALSE()),VLOOKUP($G161&amp;"-"&amp;U$3&amp;"-"&amp;Y$2,'Compr. Q. - Online Banking'!$C:$I,5,FALSE())), U161)),1,0)</f>
        <v>1</v>
      </c>
      <c r="Z161" s="60">
        <f>IF(ISNUMBER(SEARCH(IF($D161="Tabular",VLOOKUP($G161&amp;"-"&amp;U$3&amp;"-"&amp;Z$2,'Compr. Q. - Online Banking'!$C:$I,7,FALSE()),VLOOKUP($G161&amp;"-"&amp;U$3&amp;"-"&amp;Z$2,'Compr. Q. - Online Banking'!$C:$I,5,FALSE())), U161)),1,0)</f>
        <v>0</v>
      </c>
      <c r="AA161" s="60">
        <f t="shared" si="145"/>
        <v>1</v>
      </c>
      <c r="AB161" s="60">
        <f t="shared" si="146"/>
        <v>5</v>
      </c>
      <c r="AC161" s="60">
        <f>IF($D161="Tabular",VLOOKUP($G161&amp;"-"&amp;U$3&amp;"-"&amp;"1",'Compr. Q. - Online Banking'!$C:$K,9,FALSE()),VLOOKUP($G161&amp;"-"&amp;U$3&amp;"-"&amp;"1",'Compr. Q. - Online Banking'!$C:$K,8,FALSE()))</f>
        <v>3</v>
      </c>
      <c r="AD161" s="60">
        <f t="shared" si="147"/>
        <v>0.2</v>
      </c>
      <c r="AE161" s="60">
        <f t="shared" si="148"/>
        <v>0.33333333333333331</v>
      </c>
      <c r="AF161" s="60">
        <f t="shared" si="149"/>
        <v>0.25</v>
      </c>
      <c r="AG161" s="61" t="str">
        <f>VLOOKUP($B161&amp;"-"&amp;$F161,'dataset cleaned'!$A:$BK,$H$2-2+AG$2*3,FALSE())</f>
        <v>Fake banking app offered on application store,Sniffing of customer credentials</v>
      </c>
      <c r="AH161" s="60" t="s">
        <v>1150</v>
      </c>
      <c r="AI161" s="60">
        <f>IF(ISNUMBER(SEARCH(IF($D161="Tabular",VLOOKUP($G161&amp;"-"&amp;AG$3&amp;"-"&amp;AI$2,'Compr. Q. - Online Banking'!$C:$I,7,FALSE()),VLOOKUP($G161&amp;"-"&amp;AG$3&amp;"-"&amp;AI$2,'Compr. Q. - Online Banking'!$C:$I,5,FALSE())), AG161)),1,0)</f>
        <v>1</v>
      </c>
      <c r="AJ161" s="60">
        <f>IF(ISNUMBER(SEARCH(IF($D161="Tabular",VLOOKUP($G161&amp;"-"&amp;AG$3&amp;"-"&amp;AJ$2,'Compr. Q. - Online Banking'!$C:$I,7,FALSE()),VLOOKUP($G161&amp;"-"&amp;AG$3&amp;"-"&amp;AJ$2,'Compr. Q. - Online Banking'!$C:$I,5,FALSE())), AG161)),1,0)</f>
        <v>1</v>
      </c>
      <c r="AK161" s="60">
        <f>IF(ISNUMBER(SEARCH(IF($D161="Tabular",VLOOKUP($G161&amp;"-"&amp;AG$3&amp;"-"&amp;AK$2,'Compr. Q. - Online Banking'!$C:$I,7,FALSE()),VLOOKUP($G161&amp;"-"&amp;AG$3&amp;"-"&amp;AK$2,'Compr. Q. - Online Banking'!$C:$I,5,FALSE())), AG161)),1,0)</f>
        <v>0</v>
      </c>
      <c r="AL161" s="60">
        <f>IF(ISNUMBER(SEARCH(IF($D161="Tabular",VLOOKUP($G161&amp;"-"&amp;AG$3&amp;"-"&amp;AL$2,'Compr. Q. - Online Banking'!$C:$I,7,FALSE()),VLOOKUP($G161&amp;"-"&amp;AG$3&amp;"-"&amp;AL$2,'Compr. Q. - Online Banking'!$C:$I,5,FALSE())), AG161)),1,0)</f>
        <v>0</v>
      </c>
      <c r="AM161" s="60">
        <f t="shared" si="150"/>
        <v>2</v>
      </c>
      <c r="AN161" s="60">
        <f t="shared" si="151"/>
        <v>2</v>
      </c>
      <c r="AO161" s="60">
        <f>IF($D161="Tabular",VLOOKUP($G161&amp;"-"&amp;AG$3&amp;"-"&amp;"1",'Compr. Q. - Online Banking'!$C:$K,9,FALSE()),VLOOKUP($G161&amp;"-"&amp;AG$3&amp;"-"&amp;"1",'Compr. Q. - Online Banking'!$C:$K,8,FALSE()))</f>
        <v>4</v>
      </c>
      <c r="AP161" s="60">
        <f t="shared" si="152"/>
        <v>1</v>
      </c>
      <c r="AQ161" s="60">
        <f t="shared" si="153"/>
        <v>0.5</v>
      </c>
      <c r="AR161" s="60">
        <f t="shared" si="154"/>
        <v>0.66666666666666663</v>
      </c>
      <c r="AS161" s="61" t="str">
        <f>VLOOKUP($B161&amp;"-"&amp;$F161,'dataset cleaned'!$A:$BK,$H$2-2+AS$2*3,FALSE())</f>
        <v>Cyber criminal,Hacker,System failure</v>
      </c>
      <c r="AT161" s="60" t="s">
        <v>1202</v>
      </c>
      <c r="AU161" s="60">
        <f>IF(ISNUMBER(SEARCH(IF($D161="Tabular",VLOOKUP($G161&amp;"-"&amp;AS$3&amp;"-"&amp;AU$2,'Compr. Q. - Online Banking'!$C:$I,7,FALSE()),VLOOKUP($G161&amp;"-"&amp;AS$3&amp;"-"&amp;AU$2,'Compr. Q. - Online Banking'!$C:$I,5,FALSE())), AS161)),1,0)</f>
        <v>1</v>
      </c>
      <c r="AV161" s="60">
        <f>IF(ISNUMBER(SEARCH(IF($D161="Tabular",VLOOKUP($G161&amp;"-"&amp;AS$3&amp;"-"&amp;AV$2,'Compr. Q. - Online Banking'!$C:$I,7,FALSE()),VLOOKUP($G161&amp;"-"&amp;AS$3&amp;"-"&amp;AV$2,'Compr. Q. - Online Banking'!$C:$I,5,FALSE())), AS161)),1,0)</f>
        <v>1</v>
      </c>
      <c r="AW161" s="60">
        <f>IF(ISNUMBER(SEARCH(IF($D161="Tabular",VLOOKUP($G161&amp;"-"&amp;AS$3&amp;"-"&amp;AW$2,'Compr. Q. - Online Banking'!$C:$I,7,FALSE()),VLOOKUP($G161&amp;"-"&amp;AS$3&amp;"-"&amp;AW$2,'Compr. Q. - Online Banking'!$C:$I,5,FALSE())), AS161)),1,0)</f>
        <v>0</v>
      </c>
      <c r="AX161" s="60">
        <f>IF(ISNUMBER(SEARCH(IF($D161="Tabular",VLOOKUP($G161&amp;"-"&amp;AS$3&amp;"-"&amp;AX$2,'Compr. Q. - Online Banking'!$C:$I,7,FALSE()),VLOOKUP($G161&amp;"-"&amp;AS$3&amp;"-"&amp;AX$2,'Compr. Q. - Online Banking'!$C:$I,5,FALSE())), AS161)),1,0)</f>
        <v>0</v>
      </c>
      <c r="AY161" s="60">
        <f t="shared" si="155"/>
        <v>2</v>
      </c>
      <c r="AZ161" s="60">
        <f t="shared" si="156"/>
        <v>3</v>
      </c>
      <c r="BA161" s="60">
        <f>IF($D161="Tabular",VLOOKUP($G161&amp;"-"&amp;AS$3&amp;"-"&amp;"1",'Compr. Q. - Online Banking'!$C:$K,9,FALSE()),VLOOKUP($G161&amp;"-"&amp;AS$3&amp;"-"&amp;"1",'Compr. Q. - Online Banking'!$C:$K,8,FALSE()))</f>
        <v>2</v>
      </c>
      <c r="BB161" s="60">
        <f t="shared" si="157"/>
        <v>0.66666666666666663</v>
      </c>
      <c r="BC161" s="60">
        <f t="shared" si="158"/>
        <v>1</v>
      </c>
      <c r="BD161" s="60">
        <f t="shared" si="159"/>
        <v>0.8</v>
      </c>
      <c r="BE161" s="60" t="str">
        <f>VLOOKUP($B161&amp;"-"&amp;$F161,'dataset cleaned'!$A:$BK,$H$2-2+BE$2*3,FALSE())</f>
        <v>Online banking service goes down,Unauthorized transaction via Poste App</v>
      </c>
      <c r="BF161" s="60"/>
      <c r="BG161" s="60">
        <f>IF(ISNUMBER(SEARCH(IF($D161="Tabular",VLOOKUP($G161&amp;"-"&amp;BE$3&amp;"-"&amp;BG$2,'Compr. Q. - Online Banking'!$C:$I,7,FALSE()),VLOOKUP($G161&amp;"-"&amp;BE$3&amp;"-"&amp;BG$2,'Compr. Q. - Online Banking'!$C:$I,5,FALSE())), BE161)),1,0)</f>
        <v>0</v>
      </c>
      <c r="BH161" s="60">
        <f>IF(ISNUMBER(SEARCH(IF($D161="Tabular",VLOOKUP($G161&amp;"-"&amp;BE$3&amp;"-"&amp;BH$2,'Compr. Q. - Online Banking'!$C:$I,7,FALSE()),VLOOKUP($G161&amp;"-"&amp;BE$3&amp;"-"&amp;BH$2,'Compr. Q. - Online Banking'!$C:$I,5,FALSE())), BE161)),1,0)</f>
        <v>0</v>
      </c>
      <c r="BI161" s="60">
        <f>IF(ISNUMBER(SEARCH(IF($D161="Tabular",VLOOKUP($G161&amp;"-"&amp;BE$3&amp;"-"&amp;BI$2,'Compr. Q. - Online Banking'!$C:$I,7,FALSE()),VLOOKUP($G161&amp;"-"&amp;BE$3&amp;"-"&amp;BI$2,'Compr. Q. - Online Banking'!$C:$I,5,FALSE())), BE161)),1,0)</f>
        <v>0</v>
      </c>
      <c r="BJ161" s="60">
        <f>IF(ISNUMBER(SEARCH(IF($D161="Tabular",VLOOKUP($G161&amp;"-"&amp;BE$3&amp;"-"&amp;BJ$2,'Compr. Q. - Online Banking'!$C:$I,7,FALSE()),VLOOKUP($G161&amp;"-"&amp;BE$3&amp;"-"&amp;BJ$2,'Compr. Q. - Online Banking'!$C:$I,5,FALSE())), BE161)),1,0)</f>
        <v>0</v>
      </c>
      <c r="BK161" s="60">
        <f t="shared" si="160"/>
        <v>0</v>
      </c>
      <c r="BL161" s="60">
        <f t="shared" si="161"/>
        <v>2</v>
      </c>
      <c r="BM161" s="60">
        <f>IF($D161="Tabular",VLOOKUP($G161&amp;"-"&amp;BE$3&amp;"-"&amp;"1",'Compr. Q. - Online Banking'!$C:$K,9,FALSE()),VLOOKUP($G161&amp;"-"&amp;BE$3&amp;"-"&amp;"1",'Compr. Q. - Online Banking'!$C:$K,8,FALSE()))</f>
        <v>1</v>
      </c>
      <c r="BN161" s="60">
        <f t="shared" si="162"/>
        <v>0</v>
      </c>
      <c r="BO161" s="60">
        <f t="shared" si="163"/>
        <v>0</v>
      </c>
      <c r="BP161" s="60">
        <f t="shared" si="164"/>
        <v>0</v>
      </c>
      <c r="BQ161" s="61" t="str">
        <f>VLOOKUP($B161&amp;"-"&amp;$F161,'dataset cleaned'!$A:$BK,$H$2-2+BQ$2*3,FALSE())</f>
        <v>Unauthorized access to customer account via web application</v>
      </c>
      <c r="BR161" s="60" t="s">
        <v>1135</v>
      </c>
      <c r="BS161" s="60">
        <f>IF(ISNUMBER(SEARCH(IF($D161="Tabular",VLOOKUP($G161&amp;"-"&amp;BQ$3&amp;"-"&amp;BS$2,'Compr. Q. - Online Banking'!$C:$I,7,FALSE()),VLOOKUP($G161&amp;"-"&amp;BQ$3&amp;"-"&amp;BS$2,'Compr. Q. - Online Banking'!$C:$I,5,FALSE())), BQ161)),1,0)</f>
        <v>0</v>
      </c>
      <c r="BT161" s="60">
        <f>IF(ISNUMBER(SEARCH(IF($D161="Tabular",VLOOKUP($G161&amp;"-"&amp;BQ$3&amp;"-"&amp;BT$2,'Compr. Q. - Online Banking'!$C:$I,7,FALSE()),VLOOKUP($G161&amp;"-"&amp;BQ$3&amp;"-"&amp;BT$2,'Compr. Q. - Online Banking'!$C:$I,5,FALSE())), BQ161)),1,0)</f>
        <v>0</v>
      </c>
      <c r="BU161" s="60">
        <f>IF(ISNUMBER(SEARCH(IF($D161="Tabular",VLOOKUP($G161&amp;"-"&amp;BQ$3&amp;"-"&amp;BU$2,'Compr. Q. - Online Banking'!$C:$I,7,FALSE()),VLOOKUP($G161&amp;"-"&amp;BQ$3&amp;"-"&amp;BU$2,'Compr. Q. - Online Banking'!$C:$I,5,FALSE())), BQ161)),1,0)</f>
        <v>0</v>
      </c>
      <c r="BV161" s="60">
        <f>IF(ISNUMBER(SEARCH(IF($D161="Tabular",VLOOKUP($G161&amp;"-"&amp;BQ$3&amp;"-"&amp;BV$2,'Compr. Q. - Online Banking'!$C:$I,7,FALSE()),VLOOKUP($G161&amp;"-"&amp;BQ$3&amp;"-"&amp;BV$2,'Compr. Q. - Online Banking'!$C:$I,5,FALSE())), BQ161)),1,0)</f>
        <v>0</v>
      </c>
      <c r="BW161" s="60">
        <f t="shared" si="165"/>
        <v>0</v>
      </c>
      <c r="BX161" s="60">
        <f t="shared" si="166"/>
        <v>1</v>
      </c>
      <c r="BY161" s="60">
        <f>IF($D161="Tabular",VLOOKUP($G161&amp;"-"&amp;BQ$3&amp;"-"&amp;"1",'Compr. Q. - Online Banking'!$C:$K,9,FALSE()),VLOOKUP($G161&amp;"-"&amp;BQ$3&amp;"-"&amp;"1",'Compr. Q. - Online Banking'!$C:$K,8,FALSE()))</f>
        <v>4</v>
      </c>
      <c r="BZ161" s="60">
        <f t="shared" si="167"/>
        <v>0</v>
      </c>
      <c r="CA161" s="60">
        <f t="shared" si="168"/>
        <v>0</v>
      </c>
      <c r="CB161" s="60">
        <f t="shared" si="169"/>
        <v>0</v>
      </c>
    </row>
    <row r="162" spans="1:80" ht="51" x14ac:dyDescent="0.2">
      <c r="A162" s="60" t="str">
        <f t="shared" si="136"/>
        <v>R_2VKfJHEJBjInvob-P2</v>
      </c>
      <c r="B162" s="60" t="s">
        <v>643</v>
      </c>
      <c r="C162" s="60" t="str">
        <f>VLOOKUP($B162,'raw data'!$A:$JI,268,FALSE())</f>
        <v>UML-G1</v>
      </c>
      <c r="D162" s="60" t="str">
        <f t="shared" si="137"/>
        <v>UML</v>
      </c>
      <c r="E162" s="60" t="str">
        <f t="shared" si="138"/>
        <v>G1</v>
      </c>
      <c r="F162" s="60" t="s">
        <v>536</v>
      </c>
      <c r="G162" s="60" t="str">
        <f t="shared" si="139"/>
        <v>G2</v>
      </c>
      <c r="H162" s="62">
        <f>VLOOKUP($B162&amp;"-"&amp;$F162,'dataset cleaned'!$A:$BK,H$2,FALSE())/60</f>
        <v>5.2724500000000001</v>
      </c>
      <c r="I162" s="61" t="str">
        <f>VLOOKUP($B162&amp;"-"&amp;$F162,'dataset cleaned'!$A:$BK,$H$2-2+I$2*3,FALSE())</f>
        <v>Insufficient detection of spyware,Poor security awareness</v>
      </c>
      <c r="J162" s="60" t="s">
        <v>1147</v>
      </c>
      <c r="K162" s="60">
        <f>IF(ISNUMBER(SEARCH(IF($D162="Tabular",VLOOKUP($G162&amp;"-"&amp;I$3&amp;"-"&amp;K$2,'Compr. Q. - Online Banking'!$C:$I,7,FALSE()),VLOOKUP($G162&amp;"-"&amp;I$3&amp;"-"&amp;K$2,'Compr. Q. - Online Banking'!$C:$I,5,FALSE())), I162)),1,0)</f>
        <v>0</v>
      </c>
      <c r="L162" s="60">
        <f>IF(ISNUMBER(SEARCH(IF($D162="Tabular",VLOOKUP($G162&amp;"-"&amp;I$3&amp;"-"&amp;L$2,'Compr. Q. - Online Banking'!$C:$I,7,FALSE()),VLOOKUP($G162&amp;"-"&amp;I$3&amp;"-"&amp;L$2,'Compr. Q. - Online Banking'!$C:$I,5,FALSE())), I162)),1,0)</f>
        <v>0</v>
      </c>
      <c r="M162" s="60">
        <f>IF(ISNUMBER(SEARCH(IF($D162="Tabular",VLOOKUP($G162&amp;"-"&amp;I$3&amp;"-"&amp;M$2,'Compr. Q. - Online Banking'!$C:$I,7,FALSE()),VLOOKUP($G162&amp;"-"&amp;I$3&amp;"-"&amp;M$2,'Compr. Q. - Online Banking'!$C:$I,5,FALSE())), I162)),1,0)</f>
        <v>0</v>
      </c>
      <c r="N162" s="60">
        <f>IF(ISNUMBER(SEARCH(IF($D162="Tabular",VLOOKUP($G162&amp;"-"&amp;I$3&amp;"-"&amp;N$2,'Compr. Q. - Online Banking'!$C:$I,7,FALSE()),VLOOKUP($G162&amp;"-"&amp;I$3&amp;"-"&amp;N$2,'Compr. Q. - Online Banking'!$C:$I,5,FALSE())), I162)),1,0)</f>
        <v>0</v>
      </c>
      <c r="O162" s="60">
        <f t="shared" si="140"/>
        <v>0</v>
      </c>
      <c r="P162" s="60">
        <f t="shared" si="141"/>
        <v>2</v>
      </c>
      <c r="Q162" s="60">
        <f>IF($D162="Tabular",VLOOKUP($G162&amp;"-"&amp;I$3&amp;"-"&amp;"1",'Compr. Q. - Online Banking'!$C:$K,9,FALSE()),VLOOKUP($G162&amp;"-"&amp;I$3&amp;"-"&amp;"1",'Compr. Q. - Online Banking'!$C:$K,8,FALSE()))</f>
        <v>2</v>
      </c>
      <c r="R162" s="60">
        <f t="shared" si="142"/>
        <v>0</v>
      </c>
      <c r="S162" s="60">
        <f t="shared" si="143"/>
        <v>0</v>
      </c>
      <c r="T162" s="60">
        <f t="shared" si="144"/>
        <v>0</v>
      </c>
      <c r="U162" s="61" t="str">
        <f>VLOOKUP($B162&amp;"-"&amp;$F162,'dataset cleaned'!$A:$BK,$H$2-2+U$2*3,FALSE())</f>
        <v>Customer's browser infected by Trojan,Unauthorized transaction via web application</v>
      </c>
      <c r="V162" s="60" t="s">
        <v>1137</v>
      </c>
      <c r="W162" s="60">
        <f>IF(ISNUMBER(SEARCH(IF($D162="Tabular",VLOOKUP($G162&amp;"-"&amp;U$3&amp;"-"&amp;W$2,'Compr. Q. - Online Banking'!$C:$I,7,FALSE()),VLOOKUP($G162&amp;"-"&amp;U$3&amp;"-"&amp;W$2,'Compr. Q. - Online Banking'!$C:$I,5,FALSE())), U162)),1,0)</f>
        <v>1</v>
      </c>
      <c r="X162" s="60">
        <f>IF(ISNUMBER(SEARCH(IF($D162="Tabular",VLOOKUP($G162&amp;"-"&amp;U$3&amp;"-"&amp;X$2,'Compr. Q. - Online Banking'!$C:$I,7,FALSE()),VLOOKUP($G162&amp;"-"&amp;U$3&amp;"-"&amp;X$2,'Compr. Q. - Online Banking'!$C:$I,5,FALSE())), U162)),1,0)</f>
        <v>0</v>
      </c>
      <c r="Y162" s="60">
        <f>IF(ISNUMBER(SEARCH(IF($D162="Tabular",VLOOKUP($G162&amp;"-"&amp;U$3&amp;"-"&amp;Y$2,'Compr. Q. - Online Banking'!$C:$I,7,FALSE()),VLOOKUP($G162&amp;"-"&amp;U$3&amp;"-"&amp;Y$2,'Compr. Q. - Online Banking'!$C:$I,5,FALSE())), U162)),1,0)</f>
        <v>0</v>
      </c>
      <c r="Z162" s="60">
        <f>IF(ISNUMBER(SEARCH(IF($D162="Tabular",VLOOKUP($G162&amp;"-"&amp;U$3&amp;"-"&amp;Z$2,'Compr. Q. - Online Banking'!$C:$I,7,FALSE()),VLOOKUP($G162&amp;"-"&amp;U$3&amp;"-"&amp;Z$2,'Compr. Q. - Online Banking'!$C:$I,5,FALSE())), U162)),1,0)</f>
        <v>0</v>
      </c>
      <c r="AA162" s="60">
        <f t="shared" si="145"/>
        <v>1</v>
      </c>
      <c r="AB162" s="60">
        <f t="shared" si="146"/>
        <v>2</v>
      </c>
      <c r="AC162" s="60">
        <f>IF($D162="Tabular",VLOOKUP($G162&amp;"-"&amp;U$3&amp;"-"&amp;"1",'Compr. Q. - Online Banking'!$C:$K,9,FALSE()),VLOOKUP($G162&amp;"-"&amp;U$3&amp;"-"&amp;"1",'Compr. Q. - Online Banking'!$C:$K,8,FALSE()))</f>
        <v>3</v>
      </c>
      <c r="AD162" s="60">
        <f t="shared" si="147"/>
        <v>0.5</v>
      </c>
      <c r="AE162" s="60">
        <f t="shared" si="148"/>
        <v>0.33333333333333331</v>
      </c>
      <c r="AF162" s="60">
        <f t="shared" si="149"/>
        <v>0.4</v>
      </c>
      <c r="AG162" s="61" t="str">
        <f>VLOOKUP($B162&amp;"-"&amp;$F162,'dataset cleaned'!$A:$BK,$H$2-2+AG$2*3,FALSE())</f>
        <v>Hacker alters transaction data,Keylogger installed on computer</v>
      </c>
      <c r="AH162" s="60" t="s">
        <v>1151</v>
      </c>
      <c r="AI162" s="60">
        <f>IF(ISNUMBER(SEARCH(IF($D162="Tabular",VLOOKUP($G162&amp;"-"&amp;AG$3&amp;"-"&amp;AI$2,'Compr. Q. - Online Banking'!$C:$I,7,FALSE()),VLOOKUP($G162&amp;"-"&amp;AG$3&amp;"-"&amp;AI$2,'Compr. Q. - Online Banking'!$C:$I,5,FALSE())), AG162)),1,0)</f>
        <v>0</v>
      </c>
      <c r="AJ162" s="60">
        <f>IF(ISNUMBER(SEARCH(IF($D162="Tabular",VLOOKUP($G162&amp;"-"&amp;AG$3&amp;"-"&amp;AJ$2,'Compr. Q. - Online Banking'!$C:$I,7,FALSE()),VLOOKUP($G162&amp;"-"&amp;AG$3&amp;"-"&amp;AJ$2,'Compr. Q. - Online Banking'!$C:$I,5,FALSE())), AG162)),1,0)</f>
        <v>0</v>
      </c>
      <c r="AK162" s="60">
        <f>IF(ISNUMBER(SEARCH(IF($D162="Tabular",VLOOKUP($G162&amp;"-"&amp;AG$3&amp;"-"&amp;AK$2,'Compr. Q. - Online Banking'!$C:$I,7,FALSE()),VLOOKUP($G162&amp;"-"&amp;AG$3&amp;"-"&amp;AK$2,'Compr. Q. - Online Banking'!$C:$I,5,FALSE())), AG162)),1,0)</f>
        <v>1</v>
      </c>
      <c r="AL162" s="60">
        <f>IF(ISNUMBER(SEARCH(IF($D162="Tabular",VLOOKUP($G162&amp;"-"&amp;AG$3&amp;"-"&amp;AL$2,'Compr. Q. - Online Banking'!$C:$I,7,FALSE()),VLOOKUP($G162&amp;"-"&amp;AG$3&amp;"-"&amp;AL$2,'Compr. Q. - Online Banking'!$C:$I,5,FALSE())), AG162)),1,0)</f>
        <v>0</v>
      </c>
      <c r="AM162" s="60">
        <f t="shared" si="150"/>
        <v>1</v>
      </c>
      <c r="AN162" s="60">
        <f t="shared" si="151"/>
        <v>2</v>
      </c>
      <c r="AO162" s="60">
        <f>IF($D162="Tabular",VLOOKUP($G162&amp;"-"&amp;AG$3&amp;"-"&amp;"1",'Compr. Q. - Online Banking'!$C:$K,9,FALSE()),VLOOKUP($G162&amp;"-"&amp;AG$3&amp;"-"&amp;"1",'Compr. Q. - Online Banking'!$C:$K,8,FALSE()))</f>
        <v>4</v>
      </c>
      <c r="AP162" s="60">
        <f t="shared" si="152"/>
        <v>0.5</v>
      </c>
      <c r="AQ162" s="60">
        <f t="shared" si="153"/>
        <v>0.25</v>
      </c>
      <c r="AR162" s="60">
        <f t="shared" si="154"/>
        <v>0.33333333333333331</v>
      </c>
      <c r="AS162" s="61" t="str">
        <f>VLOOKUP($B162&amp;"-"&amp;$F162,'dataset cleaned'!$A:$BK,$H$2-2+AS$2*3,FALSE())</f>
        <v>Cyber criminal,Hacker</v>
      </c>
      <c r="AT162" s="60"/>
      <c r="AU162" s="60">
        <f>IF(ISNUMBER(SEARCH(IF($D162="Tabular",VLOOKUP($G162&amp;"-"&amp;AS$3&amp;"-"&amp;AU$2,'Compr. Q. - Online Banking'!$C:$I,7,FALSE()),VLOOKUP($G162&amp;"-"&amp;AS$3&amp;"-"&amp;AU$2,'Compr. Q. - Online Banking'!$C:$I,5,FALSE())), AS162)),1,0)</f>
        <v>1</v>
      </c>
      <c r="AV162" s="60">
        <f>IF(ISNUMBER(SEARCH(IF($D162="Tabular",VLOOKUP($G162&amp;"-"&amp;AS$3&amp;"-"&amp;AV$2,'Compr. Q. - Online Banking'!$C:$I,7,FALSE()),VLOOKUP($G162&amp;"-"&amp;AS$3&amp;"-"&amp;AV$2,'Compr. Q. - Online Banking'!$C:$I,5,FALSE())), AS162)),1,0)</f>
        <v>1</v>
      </c>
      <c r="AW162" s="60">
        <f>IF(ISNUMBER(SEARCH(IF($D162="Tabular",VLOOKUP($G162&amp;"-"&amp;AS$3&amp;"-"&amp;AW$2,'Compr. Q. - Online Banking'!$C:$I,7,FALSE()),VLOOKUP($G162&amp;"-"&amp;AS$3&amp;"-"&amp;AW$2,'Compr. Q. - Online Banking'!$C:$I,5,FALSE())), AS162)),1,0)</f>
        <v>0</v>
      </c>
      <c r="AX162" s="60">
        <f>IF(ISNUMBER(SEARCH(IF($D162="Tabular",VLOOKUP($G162&amp;"-"&amp;AS$3&amp;"-"&amp;AX$2,'Compr. Q. - Online Banking'!$C:$I,7,FALSE()),VLOOKUP($G162&amp;"-"&amp;AS$3&amp;"-"&amp;AX$2,'Compr. Q. - Online Banking'!$C:$I,5,FALSE())), AS162)),1,0)</f>
        <v>0</v>
      </c>
      <c r="AY162" s="60">
        <f t="shared" si="155"/>
        <v>2</v>
      </c>
      <c r="AZ162" s="60">
        <f t="shared" si="156"/>
        <v>2</v>
      </c>
      <c r="BA162" s="60">
        <f>IF($D162="Tabular",VLOOKUP($G162&amp;"-"&amp;AS$3&amp;"-"&amp;"1",'Compr. Q. - Online Banking'!$C:$K,9,FALSE()),VLOOKUP($G162&amp;"-"&amp;AS$3&amp;"-"&amp;"1",'Compr. Q. - Online Banking'!$C:$K,8,FALSE()))</f>
        <v>2</v>
      </c>
      <c r="BB162" s="60">
        <f t="shared" si="157"/>
        <v>1</v>
      </c>
      <c r="BC162" s="60">
        <f t="shared" si="158"/>
        <v>1</v>
      </c>
      <c r="BD162" s="60">
        <f t="shared" si="159"/>
        <v>1</v>
      </c>
      <c r="BE162" s="60" t="str">
        <f>VLOOKUP($B162&amp;"-"&amp;$F162,'dataset cleaned'!$A:$BK,$H$2-2+BE$2*3,FALSE())</f>
        <v>Unlikely</v>
      </c>
      <c r="BF162" s="60"/>
      <c r="BG162" s="60">
        <v>0</v>
      </c>
      <c r="BH162" s="60">
        <f>IF(ISNUMBER(SEARCH(IF($D162="Tabular",VLOOKUP($G162&amp;"-"&amp;BE$3&amp;"-"&amp;BH$2,'Compr. Q. - Online Banking'!$C:$I,7,FALSE()),VLOOKUP($G162&amp;"-"&amp;BE$3&amp;"-"&amp;BH$2,'Compr. Q. - Online Banking'!$C:$I,5,FALSE())), BE162)),1,0)</f>
        <v>0</v>
      </c>
      <c r="BI162" s="60">
        <f>IF(ISNUMBER(SEARCH(IF($D162="Tabular",VLOOKUP($G162&amp;"-"&amp;BE$3&amp;"-"&amp;BI$2,'Compr. Q. - Online Banking'!$C:$I,7,FALSE()),VLOOKUP($G162&amp;"-"&amp;BE$3&amp;"-"&amp;BI$2,'Compr. Q. - Online Banking'!$C:$I,5,FALSE())), BE162)),1,0)</f>
        <v>0</v>
      </c>
      <c r="BJ162" s="60">
        <f>IF(ISNUMBER(SEARCH(IF($D162="Tabular",VLOOKUP($G162&amp;"-"&amp;BE$3&amp;"-"&amp;BJ$2,'Compr. Q. - Online Banking'!$C:$I,7,FALSE()),VLOOKUP($G162&amp;"-"&amp;BE$3&amp;"-"&amp;BJ$2,'Compr. Q. - Online Banking'!$C:$I,5,FALSE())), BE162)),1,0)</f>
        <v>0</v>
      </c>
      <c r="BK162" s="60">
        <f t="shared" si="160"/>
        <v>0</v>
      </c>
      <c r="BL162" s="60">
        <f t="shared" si="161"/>
        <v>1</v>
      </c>
      <c r="BM162" s="60">
        <f>IF($D162="Tabular",VLOOKUP($G162&amp;"-"&amp;BE$3&amp;"-"&amp;"1",'Compr. Q. - Online Banking'!$C:$K,9,FALSE()),VLOOKUP($G162&amp;"-"&amp;BE$3&amp;"-"&amp;"1",'Compr. Q. - Online Banking'!$C:$K,8,FALSE()))</f>
        <v>1</v>
      </c>
      <c r="BN162" s="60">
        <f t="shared" si="162"/>
        <v>0</v>
      </c>
      <c r="BO162" s="60">
        <f t="shared" si="163"/>
        <v>0</v>
      </c>
      <c r="BP162" s="60">
        <f t="shared" si="164"/>
        <v>0</v>
      </c>
      <c r="BQ162" s="61" t="str">
        <f>VLOOKUP($B162&amp;"-"&amp;$F162,'dataset cleaned'!$A:$BK,$H$2-2+BQ$2*3,FALSE())</f>
        <v>Immature technology,Insufficient detection of spyware,Poor security awareness</v>
      </c>
      <c r="BR162" s="60" t="s">
        <v>1147</v>
      </c>
      <c r="BS162" s="60">
        <f>IF(ISNUMBER(SEARCH(IF($D162="Tabular",VLOOKUP($G162&amp;"-"&amp;BQ$3&amp;"-"&amp;BS$2,'Compr. Q. - Online Banking'!$C:$I,7,FALSE()),VLOOKUP($G162&amp;"-"&amp;BQ$3&amp;"-"&amp;BS$2,'Compr. Q. - Online Banking'!$C:$I,5,FALSE())), BQ162)),1,0)</f>
        <v>0</v>
      </c>
      <c r="BT162" s="60">
        <f>IF(ISNUMBER(SEARCH(IF($D162="Tabular",VLOOKUP($G162&amp;"-"&amp;BQ$3&amp;"-"&amp;BT$2,'Compr. Q. - Online Banking'!$C:$I,7,FALSE()),VLOOKUP($G162&amp;"-"&amp;BQ$3&amp;"-"&amp;BT$2,'Compr. Q. - Online Banking'!$C:$I,5,FALSE())), BQ162)),1,0)</f>
        <v>0</v>
      </c>
      <c r="BU162" s="60">
        <f>IF(ISNUMBER(SEARCH(IF($D162="Tabular",VLOOKUP($G162&amp;"-"&amp;BQ$3&amp;"-"&amp;BU$2,'Compr. Q. - Online Banking'!$C:$I,7,FALSE()),VLOOKUP($G162&amp;"-"&amp;BQ$3&amp;"-"&amp;BU$2,'Compr. Q. - Online Banking'!$C:$I,5,FALSE())), BQ162)),1,0)</f>
        <v>1</v>
      </c>
      <c r="BV162" s="60">
        <f>IF(ISNUMBER(SEARCH(IF($D162="Tabular",VLOOKUP($G162&amp;"-"&amp;BQ$3&amp;"-"&amp;BV$2,'Compr. Q. - Online Banking'!$C:$I,7,FALSE()),VLOOKUP($G162&amp;"-"&amp;BQ$3&amp;"-"&amp;BV$2,'Compr. Q. - Online Banking'!$C:$I,5,FALSE())), BQ162)),1,0)</f>
        <v>0</v>
      </c>
      <c r="BW162" s="60">
        <f t="shared" si="165"/>
        <v>1</v>
      </c>
      <c r="BX162" s="60">
        <f t="shared" si="166"/>
        <v>3</v>
      </c>
      <c r="BY162" s="60">
        <f>IF($D162="Tabular",VLOOKUP($G162&amp;"-"&amp;BQ$3&amp;"-"&amp;"1",'Compr. Q. - Online Banking'!$C:$K,9,FALSE()),VLOOKUP($G162&amp;"-"&amp;BQ$3&amp;"-"&amp;"1",'Compr. Q. - Online Banking'!$C:$K,8,FALSE()))</f>
        <v>4</v>
      </c>
      <c r="BZ162" s="60">
        <f t="shared" si="167"/>
        <v>0.33333333333333331</v>
      </c>
      <c r="CA162" s="60">
        <f t="shared" si="168"/>
        <v>0.25</v>
      </c>
      <c r="CB162" s="60">
        <f t="shared" si="169"/>
        <v>0.28571428571428575</v>
      </c>
    </row>
    <row r="163" spans="1:80" s="37" customFormat="1" ht="221" x14ac:dyDescent="0.2">
      <c r="A163" s="60" t="str">
        <f t="shared" si="136"/>
        <v>R_25LblKU5OAQzytr-P2</v>
      </c>
      <c r="B163" s="60" t="s">
        <v>907</v>
      </c>
      <c r="C163" s="60" t="str">
        <f>VLOOKUP($B163,'raw data'!$A:$JI,268,FALSE())</f>
        <v>Tabular-G1</v>
      </c>
      <c r="D163" s="60" t="str">
        <f t="shared" si="137"/>
        <v>Tabular</v>
      </c>
      <c r="E163" s="60" t="str">
        <f t="shared" si="138"/>
        <v>G1</v>
      </c>
      <c r="F163" s="60" t="s">
        <v>536</v>
      </c>
      <c r="G163" s="60" t="str">
        <f t="shared" si="139"/>
        <v>G2</v>
      </c>
      <c r="H163" s="62">
        <f>VLOOKUP($B163&amp;"-"&amp;$F163,'dataset cleaned'!$A:$BK,H$2,FALSE())/60</f>
        <v>10.666166666666667</v>
      </c>
      <c r="I163" s="61" t="str">
        <f>VLOOKUP($B163&amp;"-"&amp;$F163,'dataset cleaned'!$A:$BK,$H$2-2+I$2*3,FALSE())</f>
        <v>Lack of mechanisms for authentication of app</v>
      </c>
      <c r="J163" s="60" t="s">
        <v>1148</v>
      </c>
      <c r="K163" s="60">
        <f>IF(ISNUMBER(SEARCH(IF($D163="Tabular",VLOOKUP($G163&amp;"-"&amp;I$3&amp;"-"&amp;K$2,'Compr. Q. - Online Banking'!$C:$I,7,FALSE()),VLOOKUP($G163&amp;"-"&amp;I$3&amp;"-"&amp;K$2,'Compr. Q. - Online Banking'!$C:$I,5,FALSE())), I163)),1,0)</f>
        <v>1</v>
      </c>
      <c r="L163" s="60">
        <f>IF(ISNUMBER(SEARCH(IF($D163="Tabular",VLOOKUP($G163&amp;"-"&amp;I$3&amp;"-"&amp;L$2,'Compr. Q. - Online Banking'!$C:$I,7,FALSE()),VLOOKUP($G163&amp;"-"&amp;I$3&amp;"-"&amp;L$2,'Compr. Q. - Online Banking'!$C:$I,5,FALSE())), I163)),1,0)</f>
        <v>0</v>
      </c>
      <c r="M163" s="60">
        <f>IF(ISNUMBER(SEARCH(IF($D163="Tabular",VLOOKUP($G163&amp;"-"&amp;I$3&amp;"-"&amp;M$2,'Compr. Q. - Online Banking'!$C:$I,7,FALSE()),VLOOKUP($G163&amp;"-"&amp;I$3&amp;"-"&amp;M$2,'Compr. Q. - Online Banking'!$C:$I,5,FALSE())), I163)),1,0)</f>
        <v>0</v>
      </c>
      <c r="N163" s="60">
        <f>IF(ISNUMBER(SEARCH(IF($D163="Tabular",VLOOKUP($G163&amp;"-"&amp;I$3&amp;"-"&amp;N$2,'Compr. Q. - Online Banking'!$C:$I,7,FALSE()),VLOOKUP($G163&amp;"-"&amp;I$3&amp;"-"&amp;N$2,'Compr. Q. - Online Banking'!$C:$I,5,FALSE())), I163)),1,0)</f>
        <v>0</v>
      </c>
      <c r="O163" s="60">
        <f t="shared" si="140"/>
        <v>1</v>
      </c>
      <c r="P163" s="60">
        <f t="shared" si="141"/>
        <v>1</v>
      </c>
      <c r="Q163" s="60">
        <f>IF($D163="Tabular",VLOOKUP($G163&amp;"-"&amp;I$3&amp;"-"&amp;"1",'Compr. Q. - Online Banking'!$C:$K,9,FALSE()),VLOOKUP($G163&amp;"-"&amp;I$3&amp;"-"&amp;"1",'Compr. Q. - Online Banking'!$C:$K,8,FALSE()))</f>
        <v>2</v>
      </c>
      <c r="R163" s="60">
        <f t="shared" si="142"/>
        <v>1</v>
      </c>
      <c r="S163" s="60">
        <f t="shared" si="143"/>
        <v>0.5</v>
      </c>
      <c r="T163" s="60">
        <f t="shared" si="144"/>
        <v>0.66666666666666663</v>
      </c>
      <c r="U163" s="61" t="str">
        <f>VLOOKUP($B163&amp;"-"&amp;$F163,'dataset cleaned'!$A:$BK,$H$2-2+U$2*3,FALSE())</f>
        <v>Unauthorized access to customer account via fake app,Unauthorized access to customer account via web application,Unauthorized transaction via Poste App,Unauthorized transaction via web application</v>
      </c>
      <c r="V163" s="60" t="s">
        <v>1144</v>
      </c>
      <c r="W163" s="60">
        <f>IF(ISNUMBER(SEARCH(IF($D163="Tabular",VLOOKUP($G163&amp;"-"&amp;U$3&amp;"-"&amp;W$2,'Compr. Q. - Online Banking'!$C:$I,7,FALSE()),VLOOKUP($G163&amp;"-"&amp;U$3&amp;"-"&amp;W$2,'Compr. Q. - Online Banking'!$C:$I,5,FALSE())), U163)),1,0)</f>
        <v>1</v>
      </c>
      <c r="X163" s="60">
        <f>IF(ISNUMBER(SEARCH(IF($D163="Tabular",VLOOKUP($G163&amp;"-"&amp;U$3&amp;"-"&amp;X$2,'Compr. Q. - Online Banking'!$C:$I,7,FALSE()),VLOOKUP($G163&amp;"-"&amp;U$3&amp;"-"&amp;X$2,'Compr. Q. - Online Banking'!$C:$I,5,FALSE())), U163)),1,0)</f>
        <v>1</v>
      </c>
      <c r="Y163" s="60">
        <f>IF(ISNUMBER(SEARCH(IF($D163="Tabular",VLOOKUP($G163&amp;"-"&amp;U$3&amp;"-"&amp;Y$2,'Compr. Q. - Online Banking'!$C:$I,7,FALSE()),VLOOKUP($G163&amp;"-"&amp;U$3&amp;"-"&amp;Y$2,'Compr. Q. - Online Banking'!$C:$I,5,FALSE())), U163)),1,0)</f>
        <v>1</v>
      </c>
      <c r="Z163" s="60">
        <f>IF(ISNUMBER(SEARCH(IF($D163="Tabular",VLOOKUP($G163&amp;"-"&amp;U$3&amp;"-"&amp;Z$2,'Compr. Q. - Online Banking'!$C:$I,7,FALSE()),VLOOKUP($G163&amp;"-"&amp;U$3&amp;"-"&amp;Z$2,'Compr. Q. - Online Banking'!$C:$I,5,FALSE())), U163)),1,0)</f>
        <v>0</v>
      </c>
      <c r="AA163" s="60">
        <f t="shared" si="145"/>
        <v>3</v>
      </c>
      <c r="AB163" s="60">
        <f t="shared" si="146"/>
        <v>4</v>
      </c>
      <c r="AC163" s="60">
        <f>IF($D163="Tabular",VLOOKUP($G163&amp;"-"&amp;U$3&amp;"-"&amp;"1",'Compr. Q. - Online Banking'!$C:$K,9,FALSE()),VLOOKUP($G163&amp;"-"&amp;U$3&amp;"-"&amp;"1",'Compr. Q. - Online Banking'!$C:$K,8,FALSE()))</f>
        <v>3</v>
      </c>
      <c r="AD163" s="60">
        <f t="shared" si="147"/>
        <v>0.75</v>
      </c>
      <c r="AE163" s="60">
        <f t="shared" si="148"/>
        <v>1</v>
      </c>
      <c r="AF163" s="60">
        <f t="shared" si="149"/>
        <v>0.8571428571428571</v>
      </c>
      <c r="AG163" s="61" t="str">
        <f>VLOOKUP($B163&amp;"-"&amp;$F163,'dataset cleaned'!$A:$BK,$H$2-2+AG$2*3,FALSE())</f>
        <v>Fake banking app offered on application store and this leads to sniffing customer credentials,Fake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credentials,Spear-phishing attack on customers leads to sniffing customer credentials. Which leads to unauthorized access to customer account via web application.</v>
      </c>
      <c r="AH163" s="60" t="s">
        <v>1179</v>
      </c>
      <c r="AI163" s="60">
        <f>IF(ISNUMBER(SEARCH(IF($D163="Tabular",VLOOKUP($G163&amp;"-"&amp;AG$3&amp;"-"&amp;AI$2,'Compr. Q. - Online Banking'!$C:$I,7,FALSE()),VLOOKUP($G163&amp;"-"&amp;AG$3&amp;"-"&amp;AI$2,'Compr. Q. - Online Banking'!$C:$I,5,FALSE())), AG163)),1,0)</f>
        <v>1</v>
      </c>
      <c r="AJ163" s="60">
        <f>IF(ISNUMBER(SEARCH(IF($D163="Tabular",VLOOKUP($G163&amp;"-"&amp;AG$3&amp;"-"&amp;AJ$2,'Compr. Q. - Online Banking'!$C:$I,7,FALSE()),VLOOKUP($G163&amp;"-"&amp;AG$3&amp;"-"&amp;AJ$2,'Compr. Q. - Online Banking'!$C:$I,5,FALSE())), AG163)),1,0)</f>
        <v>1</v>
      </c>
      <c r="AK163" s="60">
        <f>IF(ISNUMBER(SEARCH(IF($D163="Tabular",VLOOKUP($G163&amp;"-"&amp;AG$3&amp;"-"&amp;AK$2,'Compr. Q. - Online Banking'!$C:$I,7,FALSE()),VLOOKUP($G163&amp;"-"&amp;AG$3&amp;"-"&amp;AK$2,'Compr. Q. - Online Banking'!$C:$I,5,FALSE())), AG163)),1,0)</f>
        <v>1</v>
      </c>
      <c r="AL163" s="60">
        <f>IF(ISNUMBER(SEARCH(IF($D163="Tabular",VLOOKUP($G163&amp;"-"&amp;AG$3&amp;"-"&amp;AL$2,'Compr. Q. - Online Banking'!$C:$I,7,FALSE()),VLOOKUP($G163&amp;"-"&amp;AG$3&amp;"-"&amp;AL$2,'Compr. Q. - Online Banking'!$C:$I,5,FALSE())), AG163)),1,0)</f>
        <v>0</v>
      </c>
      <c r="AM163" s="60">
        <f t="shared" si="150"/>
        <v>3</v>
      </c>
      <c r="AN163" s="60">
        <f t="shared" si="151"/>
        <v>6</v>
      </c>
      <c r="AO163" s="60">
        <f>IF($D163="Tabular",VLOOKUP($G163&amp;"-"&amp;AG$3&amp;"-"&amp;"1",'Compr. Q. - Online Banking'!$C:$K,9,FALSE()),VLOOKUP($G163&amp;"-"&amp;AG$3&amp;"-"&amp;"1",'Compr. Q. - Online Banking'!$C:$K,8,FALSE()))</f>
        <v>3</v>
      </c>
      <c r="AP163" s="60">
        <f t="shared" si="152"/>
        <v>0.5</v>
      </c>
      <c r="AQ163" s="60">
        <f t="shared" si="153"/>
        <v>1</v>
      </c>
      <c r="AR163" s="60">
        <f t="shared" si="154"/>
        <v>0.66666666666666663</v>
      </c>
      <c r="AS163" s="61" t="str">
        <f>VLOOKUP($B163&amp;"-"&amp;$F163,'dataset cleaned'!$A:$BK,$H$2-2+AS$2*3,FALSE())</f>
        <v>Cyber criminal,Hacker</v>
      </c>
      <c r="AT163" s="60"/>
      <c r="AU163" s="60">
        <f>IF(ISNUMBER(SEARCH(IF($D163="Tabular",VLOOKUP($G163&amp;"-"&amp;AS$3&amp;"-"&amp;AU$2,'Compr. Q. - Online Banking'!$C:$I,7,FALSE()),VLOOKUP($G163&amp;"-"&amp;AS$3&amp;"-"&amp;AU$2,'Compr. Q. - Online Banking'!$C:$I,5,FALSE())), AS163)),1,0)</f>
        <v>1</v>
      </c>
      <c r="AV163" s="60">
        <f>IF(ISNUMBER(SEARCH(IF($D163="Tabular",VLOOKUP($G163&amp;"-"&amp;AS$3&amp;"-"&amp;AV$2,'Compr. Q. - Online Banking'!$C:$I,7,FALSE()),VLOOKUP($G163&amp;"-"&amp;AS$3&amp;"-"&amp;AV$2,'Compr. Q. - Online Banking'!$C:$I,5,FALSE())), AS163)),1,0)</f>
        <v>1</v>
      </c>
      <c r="AW163" s="60">
        <f>IF(ISNUMBER(SEARCH(IF($D163="Tabular",VLOOKUP($G163&amp;"-"&amp;AS$3&amp;"-"&amp;AW$2,'Compr. Q. - Online Banking'!$C:$I,7,FALSE()),VLOOKUP($G163&amp;"-"&amp;AS$3&amp;"-"&amp;AW$2,'Compr. Q. - Online Banking'!$C:$I,5,FALSE())), AS163)),1,0)</f>
        <v>0</v>
      </c>
      <c r="AX163" s="60">
        <f>IF(ISNUMBER(SEARCH(IF($D163="Tabular",VLOOKUP($G163&amp;"-"&amp;AS$3&amp;"-"&amp;AX$2,'Compr. Q. - Online Banking'!$C:$I,7,FALSE()),VLOOKUP($G163&amp;"-"&amp;AS$3&amp;"-"&amp;AX$2,'Compr. Q. - Online Banking'!$C:$I,5,FALSE())), AS163)),1,0)</f>
        <v>0</v>
      </c>
      <c r="AY163" s="60">
        <f t="shared" si="155"/>
        <v>2</v>
      </c>
      <c r="AZ163" s="60">
        <f t="shared" si="156"/>
        <v>2</v>
      </c>
      <c r="BA163" s="60">
        <f>IF($D163="Tabular",VLOOKUP($G163&amp;"-"&amp;AS$3&amp;"-"&amp;"1",'Compr. Q. - Online Banking'!$C:$K,9,FALSE()),VLOOKUP($G163&amp;"-"&amp;AS$3&amp;"-"&amp;"1",'Compr. Q. - Online Banking'!$C:$K,8,FALSE()))</f>
        <v>2</v>
      </c>
      <c r="BB163" s="60">
        <f t="shared" si="157"/>
        <v>1</v>
      </c>
      <c r="BC163" s="60">
        <f t="shared" si="158"/>
        <v>1</v>
      </c>
      <c r="BD163" s="60">
        <f t="shared" si="159"/>
        <v>1</v>
      </c>
      <c r="BE163" s="60" t="str">
        <f>VLOOKUP($B163&amp;"-"&amp;$F163,'dataset cleaned'!$A:$BK,$H$2-2+BE$2*3,FALSE())</f>
        <v>Likely</v>
      </c>
      <c r="BF163" s="60"/>
      <c r="BG163" s="60">
        <f>IF(ISNUMBER(SEARCH(IF($D163="Tabular",VLOOKUP($G163&amp;"-"&amp;BE$3&amp;"-"&amp;BG$2,'Compr. Q. - Online Banking'!$C:$I,7,FALSE()),VLOOKUP($G163&amp;"-"&amp;BE$3&amp;"-"&amp;BG$2,'Compr. Q. - Online Banking'!$C:$I,5,FALSE())), BE163)),1,0)</f>
        <v>1</v>
      </c>
      <c r="BH163" s="60">
        <f>IF(ISNUMBER(SEARCH(IF($D163="Tabular",VLOOKUP($G163&amp;"-"&amp;BE$3&amp;"-"&amp;BH$2,'Compr. Q. - Online Banking'!$C:$I,7,FALSE()),VLOOKUP($G163&amp;"-"&amp;BE$3&amp;"-"&amp;BH$2,'Compr. Q. - Online Banking'!$C:$I,5,FALSE())), BE163)),1,0)</f>
        <v>0</v>
      </c>
      <c r="BI163" s="60">
        <f>IF(ISNUMBER(SEARCH(IF($D163="Tabular",VLOOKUP($G163&amp;"-"&amp;BE$3&amp;"-"&amp;BI$2,'Compr. Q. - Online Banking'!$C:$I,7,FALSE()),VLOOKUP($G163&amp;"-"&amp;BE$3&amp;"-"&amp;BI$2,'Compr. Q. - Online Banking'!$C:$I,5,FALSE())), BE163)),1,0)</f>
        <v>0</v>
      </c>
      <c r="BJ163" s="60">
        <f>IF(ISNUMBER(SEARCH(IF($D163="Tabular",VLOOKUP($G163&amp;"-"&amp;BE$3&amp;"-"&amp;BJ$2,'Compr. Q. - Online Banking'!$C:$I,7,FALSE()),VLOOKUP($G163&amp;"-"&amp;BE$3&amp;"-"&amp;BJ$2,'Compr. Q. - Online Banking'!$C:$I,5,FALSE())), BE163)),1,0)</f>
        <v>0</v>
      </c>
      <c r="BK163" s="60">
        <f t="shared" si="160"/>
        <v>1</v>
      </c>
      <c r="BL163" s="60">
        <f t="shared" si="161"/>
        <v>1</v>
      </c>
      <c r="BM163" s="60">
        <f>IF($D163="Tabular",VLOOKUP($G163&amp;"-"&amp;BE$3&amp;"-"&amp;"1",'Compr. Q. - Online Banking'!$C:$K,9,FALSE()),VLOOKUP($G163&amp;"-"&amp;BE$3&amp;"-"&amp;"1",'Compr. Q. - Online Banking'!$C:$K,8,FALSE()))</f>
        <v>1</v>
      </c>
      <c r="BN163" s="60">
        <f t="shared" si="162"/>
        <v>1</v>
      </c>
      <c r="BO163" s="60">
        <f t="shared" si="163"/>
        <v>1</v>
      </c>
      <c r="BP163" s="60">
        <f t="shared" si="164"/>
        <v>1</v>
      </c>
      <c r="BQ163" s="61" t="str">
        <f>VLOOKUP($B163&amp;"-"&amp;$F163,'dataset cleaned'!$A:$BK,$H$2-2+BQ$2*3,FALSE())</f>
        <v>Poor security awareness,Weak malware protection</v>
      </c>
      <c r="BR163" s="60" t="s">
        <v>1148</v>
      </c>
      <c r="BS163" s="60">
        <f>IF(ISNUMBER(SEARCH(IF($D163="Tabular",VLOOKUP($G163&amp;"-"&amp;BQ$3&amp;"-"&amp;BS$2,'Compr. Q. - Online Banking'!$C:$I,7,FALSE()),VLOOKUP($G163&amp;"-"&amp;BQ$3&amp;"-"&amp;BS$2,'Compr. Q. - Online Banking'!$C:$I,5,FALSE())), BQ163)),1,0)</f>
        <v>0</v>
      </c>
      <c r="BT163" s="60">
        <f>IF(ISNUMBER(SEARCH(IF($D163="Tabular",VLOOKUP($G163&amp;"-"&amp;BQ$3&amp;"-"&amp;BT$2,'Compr. Q. - Online Banking'!$C:$I,7,FALSE()),VLOOKUP($G163&amp;"-"&amp;BQ$3&amp;"-"&amp;BT$2,'Compr. Q. - Online Banking'!$C:$I,5,FALSE())), BQ163)),1,0)</f>
        <v>0</v>
      </c>
      <c r="BU163" s="60">
        <f>IF(ISNUMBER(SEARCH(IF($D163="Tabular",VLOOKUP($G163&amp;"-"&amp;BQ$3&amp;"-"&amp;BU$2,'Compr. Q. - Online Banking'!$C:$I,7,FALSE()),VLOOKUP($G163&amp;"-"&amp;BQ$3&amp;"-"&amp;BU$2,'Compr. Q. - Online Banking'!$C:$I,5,FALSE())), BQ163)),1,0)</f>
        <v>1</v>
      </c>
      <c r="BV163" s="60">
        <f>IF(ISNUMBER(SEARCH(IF($D163="Tabular",VLOOKUP($G163&amp;"-"&amp;BQ$3&amp;"-"&amp;BV$2,'Compr. Q. - Online Banking'!$C:$I,7,FALSE()),VLOOKUP($G163&amp;"-"&amp;BQ$3&amp;"-"&amp;BV$2,'Compr. Q. - Online Banking'!$C:$I,5,FALSE())), BQ163)),1,0)</f>
        <v>1</v>
      </c>
      <c r="BW163" s="60">
        <f t="shared" si="165"/>
        <v>2</v>
      </c>
      <c r="BX163" s="60">
        <f t="shared" si="166"/>
        <v>2</v>
      </c>
      <c r="BY163" s="60">
        <f>IF($D163="Tabular",VLOOKUP($G163&amp;"-"&amp;BQ$3&amp;"-"&amp;"1",'Compr. Q. - Online Banking'!$C:$K,9,FALSE()),VLOOKUP($G163&amp;"-"&amp;BQ$3&amp;"-"&amp;"1",'Compr. Q. - Online Banking'!$C:$K,8,FALSE()))</f>
        <v>4</v>
      </c>
      <c r="BZ163" s="60">
        <f t="shared" si="167"/>
        <v>1</v>
      </c>
      <c r="CA163" s="60">
        <f t="shared" si="168"/>
        <v>0.5</v>
      </c>
      <c r="CB163" s="60">
        <f t="shared" si="169"/>
        <v>0.66666666666666663</v>
      </c>
    </row>
    <row r="164" spans="1:80" ht="51" x14ac:dyDescent="0.2">
      <c r="A164" s="60" t="str">
        <f t="shared" ref="A164:A181" si="170">B164&amp;"-"&amp;F164</f>
        <v>R_1fa5N3h6IRey3Ws-P2</v>
      </c>
      <c r="B164" s="60" t="s">
        <v>1054</v>
      </c>
      <c r="C164" s="60" t="str">
        <f>VLOOKUP($B164,'raw data'!$A:$JI,268,FALSE())</f>
        <v>Tabular-G2</v>
      </c>
      <c r="D164" s="60" t="str">
        <f t="shared" ref="D164:D181" si="171">LEFT( $C164,FIND( "-", $C164 ) - 1 )</f>
        <v>Tabular</v>
      </c>
      <c r="E164" s="60" t="str">
        <f t="shared" ref="E164:E181" si="172">RIGHT( $C164,LEN($C164)-FIND( "-", $C164 ) )</f>
        <v>G2</v>
      </c>
      <c r="F164" s="60" t="s">
        <v>536</v>
      </c>
      <c r="G164" s="60" t="str">
        <f t="shared" ref="G164:G181" si="173">IF(F164="P1",E164,IF(E164="G1","G2","G1"))</f>
        <v>G1</v>
      </c>
      <c r="H164" s="62">
        <f>VLOOKUP($B164&amp;"-"&amp;$F164,'dataset cleaned'!$A:$BK,H$2,FALSE())/60</f>
        <v>6.1715499999999999</v>
      </c>
      <c r="I164" s="61" t="str">
        <f>VLOOKUP($B164&amp;"-"&amp;$F164,'dataset cleaned'!$A:$BK,$H$2-2+I$2*3,FALSE())</f>
        <v>Certain,Severe</v>
      </c>
      <c r="J164" s="60" t="s">
        <v>1134</v>
      </c>
      <c r="K164" s="60">
        <f>IF(ISNUMBER(SEARCH(IF($D164="Tabular",VLOOKUP($G164&amp;"-"&amp;I$3&amp;"-"&amp;K$2,'Compr. Q. - Online Banking'!$C:$I,7,FALSE()),VLOOKUP($G164&amp;"-"&amp;I$3&amp;"-"&amp;K$2,'Compr. Q. - Online Banking'!$C:$I,5,FALSE())), I164)),1,0)</f>
        <v>0</v>
      </c>
      <c r="L164" s="60">
        <f>IF(ISNUMBER(SEARCH(IF($D164="Tabular",VLOOKUP($G164&amp;"-"&amp;I$3&amp;"-"&amp;L$2,'Compr. Q. - Online Banking'!$C:$I,7,FALSE()),VLOOKUP($G164&amp;"-"&amp;I$3&amp;"-"&amp;L$2,'Compr. Q. - Online Banking'!$C:$I,5,FALSE())), I164)),1,0)</f>
        <v>0</v>
      </c>
      <c r="M164" s="60">
        <f>IF(ISNUMBER(SEARCH(IF($D164="Tabular",VLOOKUP($G164&amp;"-"&amp;I$3&amp;"-"&amp;M$2,'Compr. Q. - Online Banking'!$C:$I,7,FALSE()),VLOOKUP($G164&amp;"-"&amp;I$3&amp;"-"&amp;M$2,'Compr. Q. - Online Banking'!$C:$I,5,FALSE())), I164)),1,0)</f>
        <v>0</v>
      </c>
      <c r="N164" s="60">
        <f>IF(ISNUMBER(SEARCH(IF($D164="Tabular",VLOOKUP($G164&amp;"-"&amp;I$3&amp;"-"&amp;N$2,'Compr. Q. - Online Banking'!$C:$I,7,FALSE()),VLOOKUP($G164&amp;"-"&amp;I$3&amp;"-"&amp;N$2,'Compr. Q. - Online Banking'!$C:$I,5,FALSE())), I164)),1,0)</f>
        <v>0</v>
      </c>
      <c r="O164" s="60">
        <f t="shared" ref="O164:O181" si="174">SUM(K164:N164)</f>
        <v>0</v>
      </c>
      <c r="P164" s="60">
        <f t="shared" ref="P164:P181" si="175">IF(I164="",0,IF(I164=-99,0,(LEN(TRIM(I164))-LEN(SUBSTITUTE(TRIM(I164),",",""))+1)))</f>
        <v>2</v>
      </c>
      <c r="Q164" s="60">
        <f>IF($D164="Tabular",VLOOKUP($G164&amp;"-"&amp;I$3&amp;"-"&amp;"1",'Compr. Q. - Online Banking'!$C:$K,9,FALSE()),VLOOKUP($G164&amp;"-"&amp;I$3&amp;"-"&amp;"1",'Compr. Q. - Online Banking'!$C:$K,8,FALSE()))</f>
        <v>1</v>
      </c>
      <c r="R164" s="60">
        <f t="shared" ref="R164:R181" si="176">IF(P164&gt;0,O164/P164,0)</f>
        <v>0</v>
      </c>
      <c r="S164" s="60">
        <f t="shared" ref="S164:S181" si="177">O164/Q164</f>
        <v>0</v>
      </c>
      <c r="T164" s="60">
        <f t="shared" ref="T164:T181" si="178">IF(SUM(R164,S164)&gt;0,2*R164*S164/SUM(R164:S164),0)</f>
        <v>0</v>
      </c>
      <c r="U164" s="61" t="str">
        <f>VLOOKUP($B164&amp;"-"&amp;$F164,'dataset cleaned'!$A:$BK,$H$2-2+U$2*3,FALSE())</f>
        <v>Customer's browser infected by Trojan and this leads to alteration of transaction data,Denial-of-service attack,Smartphone infected by malware and this leads to alteration of transaction data,Web-application goes down</v>
      </c>
      <c r="V164" s="60" t="s">
        <v>1139</v>
      </c>
      <c r="W164" s="60">
        <f>IF(ISNUMBER(SEARCH(IF($D164="Tabular",VLOOKUP($G164&amp;"-"&amp;U$3&amp;"-"&amp;W$2,'Compr. Q. - Online Banking'!$C:$I,7,FALSE()),VLOOKUP($G164&amp;"-"&amp;U$3&amp;"-"&amp;W$2,'Compr. Q. - Online Banking'!$C:$I,5,FALSE())), U164)),1,0)</f>
        <v>0</v>
      </c>
      <c r="X164" s="60">
        <f>IF(ISNUMBER(SEARCH(IF($D164="Tabular",VLOOKUP($G164&amp;"-"&amp;U$3&amp;"-"&amp;X$2,'Compr. Q. - Online Banking'!$C:$I,7,FALSE()),VLOOKUP($G164&amp;"-"&amp;U$3&amp;"-"&amp;X$2,'Compr. Q. - Online Banking'!$C:$I,5,FALSE())), U164)),1,0)</f>
        <v>0</v>
      </c>
      <c r="Y164" s="60">
        <f>IF(ISNUMBER(SEARCH(IF($D164="Tabular",VLOOKUP($G164&amp;"-"&amp;U$3&amp;"-"&amp;Y$2,'Compr. Q. - Online Banking'!$C:$I,7,FALSE()),VLOOKUP($G164&amp;"-"&amp;U$3&amp;"-"&amp;Y$2,'Compr. Q. - Online Banking'!$C:$I,5,FALSE())), U164)),1,0)</f>
        <v>0</v>
      </c>
      <c r="Z164" s="60">
        <f>IF(ISNUMBER(SEARCH(IF($D164="Tabular",VLOOKUP($G164&amp;"-"&amp;U$3&amp;"-"&amp;Z$2,'Compr. Q. - Online Banking'!$C:$I,7,FALSE()),VLOOKUP($G164&amp;"-"&amp;U$3&amp;"-"&amp;Z$2,'Compr. Q. - Online Banking'!$C:$I,5,FALSE())), U164)),1,0)</f>
        <v>0</v>
      </c>
      <c r="AA164" s="60">
        <f t="shared" ref="AA164:AA181" si="179">SUM(W164:Z164)</f>
        <v>0</v>
      </c>
      <c r="AB164" s="60">
        <f t="shared" ref="AB164:AB181" si="180">IF(U164="",0,IF(U164=-99,0,(LEN(TRIM(U164))-LEN(SUBSTITUTE(TRIM(U164),",",""))+1)))</f>
        <v>4</v>
      </c>
      <c r="AC164" s="60">
        <f>IF($D164="Tabular",VLOOKUP($G164&amp;"-"&amp;U$3&amp;"-"&amp;"1",'Compr. Q. - Online Banking'!$C:$K,9,FALSE()),VLOOKUP($G164&amp;"-"&amp;U$3&amp;"-"&amp;"1",'Compr. Q. - Online Banking'!$C:$K,8,FALSE()))</f>
        <v>2</v>
      </c>
      <c r="AD164" s="60">
        <f t="shared" ref="AD164:AD181" si="181">IF(AB164&gt;0,AA164/AB164,0)</f>
        <v>0</v>
      </c>
      <c r="AE164" s="60">
        <f t="shared" ref="AE164:AE181" si="182">AA164/AC164</f>
        <v>0</v>
      </c>
      <c r="AF164" s="60">
        <f t="shared" ref="AF164:AF181" si="183">IF(SUM(AD164,AE164)&gt;0,2*AD164*AE164/SUM(AD164:AE164),0)</f>
        <v>0</v>
      </c>
      <c r="AG164" s="61" t="str">
        <f>VLOOKUP($B164&amp;"-"&amp;$F164,'dataset cleaned'!$A:$BK,$H$2-2+AG$2*3,FALSE())</f>
        <v>Strengthen authentication of transaction in web application,Strengthen verification and validation procedures</v>
      </c>
      <c r="AH164" s="60" t="s">
        <v>1141</v>
      </c>
      <c r="AI164" s="60">
        <f>IF(ISNUMBER(SEARCH(IF($D164="Tabular",VLOOKUP($G164&amp;"-"&amp;AG$3&amp;"-"&amp;AI$2,'Compr. Q. - Online Banking'!$C:$I,7,FALSE()),VLOOKUP($G164&amp;"-"&amp;AG$3&amp;"-"&amp;AI$2,'Compr. Q. - Online Banking'!$C:$I,5,FALSE())), AG164)),1,0)</f>
        <v>0</v>
      </c>
      <c r="AJ164" s="60">
        <f>IF(ISNUMBER(SEARCH(IF($D164="Tabular",VLOOKUP($G164&amp;"-"&amp;AG$3&amp;"-"&amp;AJ$2,'Compr. Q. - Online Banking'!$C:$I,7,FALSE()),VLOOKUP($G164&amp;"-"&amp;AG$3&amp;"-"&amp;AJ$2,'Compr. Q. - Online Banking'!$C:$I,5,FALSE())), AG164)),1,0)</f>
        <v>1</v>
      </c>
      <c r="AK164" s="60">
        <f>IF(ISNUMBER(SEARCH(IF($D164="Tabular",VLOOKUP($G164&amp;"-"&amp;AG$3&amp;"-"&amp;AK$2,'Compr. Q. - Online Banking'!$C:$I,7,FALSE()),VLOOKUP($G164&amp;"-"&amp;AG$3&amp;"-"&amp;AK$2,'Compr. Q. - Online Banking'!$C:$I,5,FALSE())), AG164)),1,0)</f>
        <v>0</v>
      </c>
      <c r="AL164" s="60">
        <f>IF(ISNUMBER(SEARCH(IF($D164="Tabular",VLOOKUP($G164&amp;"-"&amp;AG$3&amp;"-"&amp;AL$2,'Compr. Q. - Online Banking'!$C:$I,7,FALSE()),VLOOKUP($G164&amp;"-"&amp;AG$3&amp;"-"&amp;AL$2,'Compr. Q. - Online Banking'!$C:$I,5,FALSE())), AG164)),1,0)</f>
        <v>0</v>
      </c>
      <c r="AM164" s="60">
        <f t="shared" ref="AM164:AM181" si="184">SUM(AI164:AL164)</f>
        <v>1</v>
      </c>
      <c r="AN164" s="60">
        <f t="shared" ref="AN164:AN181" si="185">IF(AG164="",0,IF(AG164=-99,0,(LEN(TRIM(AG164))-LEN(SUBSTITUTE(TRIM(AG164),",",""))+1)))</f>
        <v>2</v>
      </c>
      <c r="AO164" s="60">
        <f>IF($D164="Tabular",VLOOKUP($G164&amp;"-"&amp;AG$3&amp;"-"&amp;"1",'Compr. Q. - Online Banking'!$C:$K,9,FALSE()),VLOOKUP($G164&amp;"-"&amp;AG$3&amp;"-"&amp;"1",'Compr. Q. - Online Banking'!$C:$K,8,FALSE()))</f>
        <v>3</v>
      </c>
      <c r="AP164" s="60">
        <f t="shared" ref="AP164:AP181" si="186">IF(AN164&gt;0,AM164/AN164,0)</f>
        <v>0.5</v>
      </c>
      <c r="AQ164" s="60">
        <f t="shared" ref="AQ164:AQ181" si="187">AM164/AO164</f>
        <v>0.33333333333333331</v>
      </c>
      <c r="AR164" s="60">
        <f t="shared" ref="AR164:AR181" si="188">IF(SUM(AP164,AQ164)&gt;0,2*AP164*AQ164/SUM(AP164:AQ164),0)</f>
        <v>0.4</v>
      </c>
      <c r="AS164" s="60" t="str">
        <f>VLOOKUP($B164&amp;"-"&amp;$F164,'dataset cleaned'!$A:$BK,$H$2-2+AS$2*3,FALSE())</f>
        <v>Severe</v>
      </c>
      <c r="AT164" s="60"/>
      <c r="AU164" s="60">
        <f>IF(ISNUMBER(SEARCH(IF($D164="Tabular",VLOOKUP($G164&amp;"-"&amp;AS$3&amp;"-"&amp;AU$2,'Compr. Q. - Online Banking'!$C:$I,7,FALSE()),VLOOKUP($G164&amp;"-"&amp;AS$3&amp;"-"&amp;AU$2,'Compr. Q. - Online Banking'!$C:$I,5,FALSE())), AS164)),1,0)</f>
        <v>1</v>
      </c>
      <c r="AV164" s="60">
        <f>IF(ISNUMBER(SEARCH(IF($D164="Tabular",VLOOKUP($G164&amp;"-"&amp;AS$3&amp;"-"&amp;AV$2,'Compr. Q. - Online Banking'!$C:$I,7,FALSE()),VLOOKUP($G164&amp;"-"&amp;AS$3&amp;"-"&amp;AV$2,'Compr. Q. - Online Banking'!$C:$I,5,FALSE())), AS164)),1,0)</f>
        <v>0</v>
      </c>
      <c r="AW164" s="60">
        <f>IF(ISNUMBER(SEARCH(IF($D164="Tabular",VLOOKUP($G164&amp;"-"&amp;AS$3&amp;"-"&amp;AW$2,'Compr. Q. - Online Banking'!$C:$I,7,FALSE()),VLOOKUP($G164&amp;"-"&amp;AS$3&amp;"-"&amp;AW$2,'Compr. Q. - Online Banking'!$C:$I,5,FALSE())), AS164)),1,0)</f>
        <v>0</v>
      </c>
      <c r="AX164" s="60">
        <f>IF(ISNUMBER(SEARCH(IF($D164="Tabular",VLOOKUP($G164&amp;"-"&amp;AS$3&amp;"-"&amp;AX$2,'Compr. Q. - Online Banking'!$C:$I,7,FALSE()),VLOOKUP($G164&amp;"-"&amp;AS$3&amp;"-"&amp;AX$2,'Compr. Q. - Online Banking'!$C:$I,5,FALSE())), AS164)),1,0)</f>
        <v>0</v>
      </c>
      <c r="AY164" s="60">
        <f t="shared" ref="AY164:AY181" si="189">SUM(AU164:AX164)</f>
        <v>1</v>
      </c>
      <c r="AZ164" s="60">
        <f t="shared" ref="AZ164:AZ181" si="190">IF(AS164="",0,IF(AS164=-99,0,(LEN(TRIM(AS164))-LEN(SUBSTITUTE(TRIM(AS164),",",""))+1)))</f>
        <v>1</v>
      </c>
      <c r="BA164" s="60">
        <f>IF($D164="Tabular",VLOOKUP($G164&amp;"-"&amp;AS$3&amp;"-"&amp;"1",'Compr. Q. - Online Banking'!$C:$K,9,FALSE()),VLOOKUP($G164&amp;"-"&amp;AS$3&amp;"-"&amp;"1",'Compr. Q. - Online Banking'!$C:$K,8,FALSE()))</f>
        <v>1</v>
      </c>
      <c r="BB164" s="60">
        <f t="shared" ref="BB164:BB181" si="191">IF(AZ164&gt;0,AY164/AZ164,0)</f>
        <v>1</v>
      </c>
      <c r="BC164" s="60">
        <f t="shared" ref="BC164:BC181" si="192">AY164/BA164</f>
        <v>1</v>
      </c>
      <c r="BD164" s="60">
        <f t="shared" ref="BD164:BD181" si="193">IF(SUM(BB164,BC164)&gt;0,2*BB164*BC164/SUM(BB164:BC164),0)</f>
        <v>1</v>
      </c>
      <c r="BE164" s="61" t="str">
        <f>VLOOKUP($B164&amp;"-"&amp;$F164,'dataset cleaned'!$A:$BK,$H$2-2+BE$2*3,FALSE())</f>
        <v>Customer's browser infected by Trojan and this leads to alteration of transaction data</v>
      </c>
      <c r="BF164" s="61" t="s">
        <v>1139</v>
      </c>
      <c r="BG164" s="60">
        <f>IF(ISNUMBER(SEARCH(IF($D164="Tabular",VLOOKUP($G164&amp;"-"&amp;BE$3&amp;"-"&amp;BG$2,'Compr. Q. - Online Banking'!$C:$I,7,FALSE()),VLOOKUP($G164&amp;"-"&amp;BE$3&amp;"-"&amp;BG$2,'Compr. Q. - Online Banking'!$C:$I,5,FALSE())), BE164)),1,0)</f>
        <v>0</v>
      </c>
      <c r="BH164" s="60">
        <f>IF(ISNUMBER(SEARCH(IF($D164="Tabular",VLOOKUP($G164&amp;"-"&amp;BE$3&amp;"-"&amp;BH$2,'Compr. Q. - Online Banking'!$C:$I,7,FALSE()),VLOOKUP($G164&amp;"-"&amp;BE$3&amp;"-"&amp;BH$2,'Compr. Q. - Online Banking'!$C:$I,5,FALSE())), BE164)),1,0)</f>
        <v>0</v>
      </c>
      <c r="BI164" s="60">
        <f>IF(ISNUMBER(SEARCH(IF($D164="Tabular",VLOOKUP($G164&amp;"-"&amp;BE$3&amp;"-"&amp;BI$2,'Compr. Q. - Online Banking'!$C:$I,7,FALSE()),VLOOKUP($G164&amp;"-"&amp;BE$3&amp;"-"&amp;BI$2,'Compr. Q. - Online Banking'!$C:$I,5,FALSE())), BE164)),1,0)</f>
        <v>0</v>
      </c>
      <c r="BJ164" s="60">
        <f>IF(ISNUMBER(SEARCH(IF($D164="Tabular",VLOOKUP($G164&amp;"-"&amp;BE$3&amp;"-"&amp;BJ$2,'Compr. Q. - Online Banking'!$C:$I,7,FALSE()),VLOOKUP($G164&amp;"-"&amp;BE$3&amp;"-"&amp;BJ$2,'Compr. Q. - Online Banking'!$C:$I,5,FALSE())), BE164)),1,0)</f>
        <v>0</v>
      </c>
      <c r="BK164" s="60">
        <f t="shared" ref="BK164:BK181" si="194">SUM(BG164:BJ164)</f>
        <v>0</v>
      </c>
      <c r="BL164" s="60">
        <f t="shared" ref="BL164:BL181" si="195">IF(BE164="",0,IF(BE164=-99,0,(LEN(TRIM(BE164))-LEN(SUBSTITUTE(TRIM(BE164),",",""))+1)))</f>
        <v>1</v>
      </c>
      <c r="BM164" s="60">
        <f>IF($D164="Tabular",VLOOKUP($G164&amp;"-"&amp;BE$3&amp;"-"&amp;"1",'Compr. Q. - Online Banking'!$C:$K,9,FALSE()),VLOOKUP($G164&amp;"-"&amp;BE$3&amp;"-"&amp;"1",'Compr. Q. - Online Banking'!$C:$K,8,FALSE()))</f>
        <v>2</v>
      </c>
      <c r="BN164" s="60">
        <f t="shared" ref="BN164:BN181" si="196">IF(BL164&gt;0,BK164/BL164,0)</f>
        <v>0</v>
      </c>
      <c r="BO164" s="60">
        <f t="shared" ref="BO164:BO181" si="197">BK164/BM164</f>
        <v>0</v>
      </c>
      <c r="BP164" s="60">
        <f t="shared" ref="BP164:BP181" si="198">IF(SUM(BN164,BO164)&gt;0,2*BN164*BO164/SUM(BN164:BO164),0)</f>
        <v>0</v>
      </c>
      <c r="BQ164" s="61" t="str">
        <f>VLOOKUP($B164&amp;"-"&amp;$F164,'dataset cleaned'!$A:$BK,$H$2-2+BQ$2*3,FALSE())</f>
        <v>Minor</v>
      </c>
      <c r="BR164" s="60"/>
      <c r="BS164" s="60">
        <f>IF(ISNUMBER(SEARCH(IF($D164="Tabular",VLOOKUP($G164&amp;"-"&amp;BQ$3&amp;"-"&amp;BS$2,'Compr. Q. - Online Banking'!$C:$I,7,FALSE()),VLOOKUP($G164&amp;"-"&amp;BQ$3&amp;"-"&amp;BS$2,'Compr. Q. - Online Banking'!$C:$I,5,FALSE())), BQ164)),1,0)</f>
        <v>1</v>
      </c>
      <c r="BT164" s="60">
        <f>IF(ISNUMBER(SEARCH(IF($D164="Tabular",VLOOKUP($G164&amp;"-"&amp;BQ$3&amp;"-"&amp;BT$2,'Compr. Q. - Online Banking'!$C:$I,7,FALSE()),VLOOKUP($G164&amp;"-"&amp;BQ$3&amp;"-"&amp;BT$2,'Compr. Q. - Online Banking'!$C:$I,5,FALSE())), BQ164)),1,0)</f>
        <v>0</v>
      </c>
      <c r="BU164" s="60">
        <f>IF(ISNUMBER(SEARCH(IF($D164="Tabular",VLOOKUP($G164&amp;"-"&amp;BQ$3&amp;"-"&amp;BU$2,'Compr. Q. - Online Banking'!$C:$I,7,FALSE()),VLOOKUP($G164&amp;"-"&amp;BQ$3&amp;"-"&amp;BU$2,'Compr. Q. - Online Banking'!$C:$I,5,FALSE())), BQ164)),1,0)</f>
        <v>0</v>
      </c>
      <c r="BV164" s="60">
        <f>IF(ISNUMBER(SEARCH(IF($D164="Tabular",VLOOKUP($G164&amp;"-"&amp;BQ$3&amp;"-"&amp;BV$2,'Compr. Q. - Online Banking'!$C:$I,7,FALSE()),VLOOKUP($G164&amp;"-"&amp;BQ$3&amp;"-"&amp;BV$2,'Compr. Q. - Online Banking'!$C:$I,5,FALSE())), BQ164)),1,0)</f>
        <v>0</v>
      </c>
      <c r="BW164" s="60">
        <f t="shared" ref="BW164:BW181" si="199">SUM(BS164:BV164)</f>
        <v>1</v>
      </c>
      <c r="BX164" s="60">
        <f t="shared" ref="BX164:BX181" si="200">IF(BQ164="",0,IF(BQ164=-99,0,(LEN(TRIM(BQ164))-LEN(SUBSTITUTE(TRIM(BQ164),",",""))+1)))</f>
        <v>1</v>
      </c>
      <c r="BY164" s="60">
        <f>IF($D164="Tabular",VLOOKUP($G164&amp;"-"&amp;BQ$3&amp;"-"&amp;"1",'Compr. Q. - Online Banking'!$C:$K,9,FALSE()),VLOOKUP($G164&amp;"-"&amp;BQ$3&amp;"-"&amp;"1",'Compr. Q. - Online Banking'!$C:$K,8,FALSE()))</f>
        <v>1</v>
      </c>
      <c r="BZ164" s="60">
        <f t="shared" ref="BZ164:BZ181" si="201">IF(BX164&gt;0,BW164/BX164,0)</f>
        <v>1</v>
      </c>
      <c r="CA164" s="60">
        <f t="shared" ref="CA164:CA181" si="202">BW164/BY164</f>
        <v>1</v>
      </c>
      <c r="CB164" s="60">
        <f t="shared" ref="CB164:CB181" si="203">IF(SUM(BZ164,CA164)&gt;0,2*BZ164*CA164/SUM(BZ164:CA164),0)</f>
        <v>1</v>
      </c>
    </row>
    <row r="165" spans="1:80" ht="68" x14ac:dyDescent="0.2">
      <c r="A165" s="60" t="str">
        <f t="shared" si="170"/>
        <v>R_3hrNyhNhPiHBnKy-P2</v>
      </c>
      <c r="B165" s="60" t="s">
        <v>836</v>
      </c>
      <c r="C165" s="60" t="str">
        <f>VLOOKUP($B165,'raw data'!$A:$JI,268,FALSE())</f>
        <v>Tabular-G1</v>
      </c>
      <c r="D165" s="60" t="str">
        <f t="shared" si="171"/>
        <v>Tabular</v>
      </c>
      <c r="E165" s="60" t="str">
        <f t="shared" si="172"/>
        <v>G1</v>
      </c>
      <c r="F165" s="60" t="s">
        <v>536</v>
      </c>
      <c r="G165" s="60" t="str">
        <f t="shared" si="173"/>
        <v>G2</v>
      </c>
      <c r="H165" s="62">
        <f>VLOOKUP($B165&amp;"-"&amp;$F165,'dataset cleaned'!$A:$BK,H$2,FALSE())/60</f>
        <v>11.812166666666666</v>
      </c>
      <c r="I165" s="61" t="str">
        <f>VLOOKUP($B165&amp;"-"&amp;$F165,'dataset cleaned'!$A:$BK,$H$2-2+I$2*3,FALSE())</f>
        <v>Fake banking app offered on application store leads to sniffing customer credentials. Which leads to unauthorized access to customer account via fake app.,Smartphone infected by malware and this leads to alteration of transaction data</v>
      </c>
      <c r="J165" s="60" t="s">
        <v>1139</v>
      </c>
      <c r="K165" s="60">
        <f>IF(ISNUMBER(SEARCH(IF($D165="Tabular",VLOOKUP($G165&amp;"-"&amp;I$3&amp;"-"&amp;K$2,'Compr. Q. - Online Banking'!$C:$I,7,FALSE()),VLOOKUP($G165&amp;"-"&amp;I$3&amp;"-"&amp;K$2,'Compr. Q. - Online Banking'!$C:$I,5,FALSE())), I165)),1,0)</f>
        <v>0</v>
      </c>
      <c r="L165" s="60">
        <f>IF(ISNUMBER(SEARCH(IF($D165="Tabular",VLOOKUP($G165&amp;"-"&amp;I$3&amp;"-"&amp;L$2,'Compr. Q. - Online Banking'!$C:$I,7,FALSE()),VLOOKUP($G165&amp;"-"&amp;I$3&amp;"-"&amp;L$2,'Compr. Q. - Online Banking'!$C:$I,5,FALSE())), I165)),1,0)</f>
        <v>0</v>
      </c>
      <c r="M165" s="60">
        <f>IF(ISNUMBER(SEARCH(IF($D165="Tabular",VLOOKUP($G165&amp;"-"&amp;I$3&amp;"-"&amp;M$2,'Compr. Q. - Online Banking'!$C:$I,7,FALSE()),VLOOKUP($G165&amp;"-"&amp;I$3&amp;"-"&amp;M$2,'Compr. Q. - Online Banking'!$C:$I,5,FALSE())), I165)),1,0)</f>
        <v>0</v>
      </c>
      <c r="N165" s="60">
        <f>IF(ISNUMBER(SEARCH(IF($D165="Tabular",VLOOKUP($G165&amp;"-"&amp;I$3&amp;"-"&amp;N$2,'Compr. Q. - Online Banking'!$C:$I,7,FALSE()),VLOOKUP($G165&amp;"-"&amp;I$3&amp;"-"&amp;N$2,'Compr. Q. - Online Banking'!$C:$I,5,FALSE())), I165)),1,0)</f>
        <v>0</v>
      </c>
      <c r="O165" s="60">
        <f t="shared" si="174"/>
        <v>0</v>
      </c>
      <c r="P165" s="60">
        <f t="shared" si="175"/>
        <v>2</v>
      </c>
      <c r="Q165" s="60">
        <f>IF($D165="Tabular",VLOOKUP($G165&amp;"-"&amp;I$3&amp;"-"&amp;"1",'Compr. Q. - Online Banking'!$C:$K,9,FALSE()),VLOOKUP($G165&amp;"-"&amp;I$3&amp;"-"&amp;"1",'Compr. Q. - Online Banking'!$C:$K,8,FALSE()))</f>
        <v>2</v>
      </c>
      <c r="R165" s="60">
        <f t="shared" si="176"/>
        <v>0</v>
      </c>
      <c r="S165" s="60">
        <f t="shared" si="177"/>
        <v>0</v>
      </c>
      <c r="T165" s="60">
        <f t="shared" si="178"/>
        <v>0</v>
      </c>
      <c r="U165" s="61" t="str">
        <f>VLOOKUP($B165&amp;"-"&amp;$F165,'dataset cleaned'!$A:$BK,$H$2-2+U$2*3,FALSE())</f>
        <v>Unauthorized access to customer account via fake app,Unauthorized access to customer account via web application,Unauthorized transaction via Poste App</v>
      </c>
      <c r="V165" s="60" t="s">
        <v>1144</v>
      </c>
      <c r="W165" s="60">
        <f>IF(ISNUMBER(SEARCH(IF($D165="Tabular",VLOOKUP($G165&amp;"-"&amp;U$3&amp;"-"&amp;W$2,'Compr. Q. - Online Banking'!$C:$I,7,FALSE()),VLOOKUP($G165&amp;"-"&amp;U$3&amp;"-"&amp;W$2,'Compr. Q. - Online Banking'!$C:$I,5,FALSE())), U165)),1,0)</f>
        <v>0</v>
      </c>
      <c r="X165" s="60">
        <f>IF(ISNUMBER(SEARCH(IF($D165="Tabular",VLOOKUP($G165&amp;"-"&amp;U$3&amp;"-"&amp;X$2,'Compr. Q. - Online Banking'!$C:$I,7,FALSE()),VLOOKUP($G165&amp;"-"&amp;U$3&amp;"-"&amp;X$2,'Compr. Q. - Online Banking'!$C:$I,5,FALSE())), U165)),1,0)</f>
        <v>1</v>
      </c>
      <c r="Y165" s="60">
        <f>IF(ISNUMBER(SEARCH(IF($D165="Tabular",VLOOKUP($G165&amp;"-"&amp;U$3&amp;"-"&amp;Y$2,'Compr. Q. - Online Banking'!$C:$I,7,FALSE()),VLOOKUP($G165&amp;"-"&amp;U$3&amp;"-"&amp;Y$2,'Compr. Q. - Online Banking'!$C:$I,5,FALSE())), U165)),1,0)</f>
        <v>1</v>
      </c>
      <c r="Z165" s="60">
        <f>IF(ISNUMBER(SEARCH(IF($D165="Tabular",VLOOKUP($G165&amp;"-"&amp;U$3&amp;"-"&amp;Z$2,'Compr. Q. - Online Banking'!$C:$I,7,FALSE()),VLOOKUP($G165&amp;"-"&amp;U$3&amp;"-"&amp;Z$2,'Compr. Q. - Online Banking'!$C:$I,5,FALSE())), U165)),1,0)</f>
        <v>0</v>
      </c>
      <c r="AA165" s="60">
        <f t="shared" si="179"/>
        <v>2</v>
      </c>
      <c r="AB165" s="60">
        <f t="shared" si="180"/>
        <v>3</v>
      </c>
      <c r="AC165" s="60">
        <f>IF($D165="Tabular",VLOOKUP($G165&amp;"-"&amp;U$3&amp;"-"&amp;"1",'Compr. Q. - Online Banking'!$C:$K,9,FALSE()),VLOOKUP($G165&amp;"-"&amp;U$3&amp;"-"&amp;"1",'Compr. Q. - Online Banking'!$C:$K,8,FALSE()))</f>
        <v>3</v>
      </c>
      <c r="AD165" s="60">
        <f t="shared" si="181"/>
        <v>0.66666666666666663</v>
      </c>
      <c r="AE165" s="60">
        <f t="shared" si="182"/>
        <v>0.66666666666666663</v>
      </c>
      <c r="AF165" s="60">
        <f t="shared" si="183"/>
        <v>0.66666666666666663</v>
      </c>
      <c r="AG165" s="61" t="str">
        <f>VLOOKUP($B165&amp;"-"&amp;$F165,'dataset cleaned'!$A:$BK,$H$2-2+AG$2*3,FALSE())</f>
        <v>Keylogger installed on customer's computer leads to sniffing customer credentials,Spear-phishing attack on customers leads to sniffing customer credentials</v>
      </c>
      <c r="AH165" s="60" t="s">
        <v>1179</v>
      </c>
      <c r="AI165" s="60">
        <f>IF(ISNUMBER(SEARCH(IF($D165="Tabular",VLOOKUP($G165&amp;"-"&amp;AG$3&amp;"-"&amp;AI$2,'Compr. Q. - Online Banking'!$C:$I,7,FALSE()),VLOOKUP($G165&amp;"-"&amp;AG$3&amp;"-"&amp;AI$2,'Compr. Q. - Online Banking'!$C:$I,5,FALSE())), AG165)),1,0)</f>
        <v>1</v>
      </c>
      <c r="AJ165" s="60">
        <f>IF(ISNUMBER(SEARCH(IF($D165="Tabular",VLOOKUP($G165&amp;"-"&amp;AG$3&amp;"-"&amp;AJ$2,'Compr. Q. - Online Banking'!$C:$I,7,FALSE()),VLOOKUP($G165&amp;"-"&amp;AG$3&amp;"-"&amp;AJ$2,'Compr. Q. - Online Banking'!$C:$I,5,FALSE())), AG165)),1,0)</f>
        <v>1</v>
      </c>
      <c r="AK165" s="60">
        <f>IF(ISNUMBER(SEARCH(IF($D165="Tabular",VLOOKUP($G165&amp;"-"&amp;AG$3&amp;"-"&amp;AK$2,'Compr. Q. - Online Banking'!$C:$I,7,FALSE()),VLOOKUP($G165&amp;"-"&amp;AG$3&amp;"-"&amp;AK$2,'Compr. Q. - Online Banking'!$C:$I,5,FALSE())), AG165)),1,0)</f>
        <v>0</v>
      </c>
      <c r="AL165" s="60">
        <f>IF(ISNUMBER(SEARCH(IF($D165="Tabular",VLOOKUP($G165&amp;"-"&amp;AG$3&amp;"-"&amp;AL$2,'Compr. Q. - Online Banking'!$C:$I,7,FALSE()),VLOOKUP($G165&amp;"-"&amp;AG$3&amp;"-"&amp;AL$2,'Compr. Q. - Online Banking'!$C:$I,5,FALSE())), AG165)),1,0)</f>
        <v>0</v>
      </c>
      <c r="AM165" s="60">
        <f t="shared" si="184"/>
        <v>2</v>
      </c>
      <c r="AN165" s="60">
        <f t="shared" si="185"/>
        <v>2</v>
      </c>
      <c r="AO165" s="60">
        <f>IF($D165="Tabular",VLOOKUP($G165&amp;"-"&amp;AG$3&amp;"-"&amp;"1",'Compr. Q. - Online Banking'!$C:$K,9,FALSE()),VLOOKUP($G165&amp;"-"&amp;AG$3&amp;"-"&amp;"1",'Compr. Q. - Online Banking'!$C:$K,8,FALSE()))</f>
        <v>3</v>
      </c>
      <c r="AP165" s="60">
        <f t="shared" si="186"/>
        <v>1</v>
      </c>
      <c r="AQ165" s="60">
        <f t="shared" si="187"/>
        <v>0.66666666666666663</v>
      </c>
      <c r="AR165" s="60">
        <f t="shared" si="188"/>
        <v>0.8</v>
      </c>
      <c r="AS165" s="61" t="str">
        <f>VLOOKUP($B165&amp;"-"&amp;$F165,'dataset cleaned'!$A:$BK,$H$2-2+AS$2*3,FALSE())</f>
        <v>Cyber criminal,Hacker</v>
      </c>
      <c r="AT165" s="60"/>
      <c r="AU165" s="60">
        <f>IF(ISNUMBER(SEARCH(IF($D165="Tabular",VLOOKUP($G165&amp;"-"&amp;AS$3&amp;"-"&amp;AU$2,'Compr. Q. - Online Banking'!$C:$I,7,FALSE()),VLOOKUP($G165&amp;"-"&amp;AS$3&amp;"-"&amp;AU$2,'Compr. Q. - Online Banking'!$C:$I,5,FALSE())), AS165)),1,0)</f>
        <v>1</v>
      </c>
      <c r="AV165" s="60">
        <f>IF(ISNUMBER(SEARCH(IF($D165="Tabular",VLOOKUP($G165&amp;"-"&amp;AS$3&amp;"-"&amp;AV$2,'Compr. Q. - Online Banking'!$C:$I,7,FALSE()),VLOOKUP($G165&amp;"-"&amp;AS$3&amp;"-"&amp;AV$2,'Compr. Q. - Online Banking'!$C:$I,5,FALSE())), AS165)),1,0)</f>
        <v>1</v>
      </c>
      <c r="AW165" s="60">
        <f>IF(ISNUMBER(SEARCH(IF($D165="Tabular",VLOOKUP($G165&amp;"-"&amp;AS$3&amp;"-"&amp;AW$2,'Compr. Q. - Online Banking'!$C:$I,7,FALSE()),VLOOKUP($G165&amp;"-"&amp;AS$3&amp;"-"&amp;AW$2,'Compr. Q. - Online Banking'!$C:$I,5,FALSE())), AS165)),1,0)</f>
        <v>0</v>
      </c>
      <c r="AX165" s="60">
        <f>IF(ISNUMBER(SEARCH(IF($D165="Tabular",VLOOKUP($G165&amp;"-"&amp;AS$3&amp;"-"&amp;AX$2,'Compr. Q. - Online Banking'!$C:$I,7,FALSE()),VLOOKUP($G165&amp;"-"&amp;AS$3&amp;"-"&amp;AX$2,'Compr. Q. - Online Banking'!$C:$I,5,FALSE())), AS165)),1,0)</f>
        <v>0</v>
      </c>
      <c r="AY165" s="60">
        <f t="shared" si="189"/>
        <v>2</v>
      </c>
      <c r="AZ165" s="60">
        <f t="shared" si="190"/>
        <v>2</v>
      </c>
      <c r="BA165" s="60">
        <f>IF($D165="Tabular",VLOOKUP($G165&amp;"-"&amp;AS$3&amp;"-"&amp;"1",'Compr. Q. - Online Banking'!$C:$K,9,FALSE()),VLOOKUP($G165&amp;"-"&amp;AS$3&amp;"-"&amp;"1",'Compr. Q. - Online Banking'!$C:$K,8,FALSE()))</f>
        <v>2</v>
      </c>
      <c r="BB165" s="60">
        <f t="shared" si="191"/>
        <v>1</v>
      </c>
      <c r="BC165" s="60">
        <f t="shared" si="192"/>
        <v>1</v>
      </c>
      <c r="BD165" s="60">
        <f t="shared" si="193"/>
        <v>1</v>
      </c>
      <c r="BE165" s="60" t="str">
        <f>VLOOKUP($B165&amp;"-"&amp;$F165,'dataset cleaned'!$A:$BK,$H$2-2+BE$2*3,FALSE())</f>
        <v>Likely</v>
      </c>
      <c r="BF165" s="60"/>
      <c r="BG165" s="60">
        <f>IF(ISNUMBER(SEARCH(IF($D165="Tabular",VLOOKUP($G165&amp;"-"&amp;BE$3&amp;"-"&amp;BG$2,'Compr. Q. - Online Banking'!$C:$I,7,FALSE()),VLOOKUP($G165&amp;"-"&amp;BE$3&amp;"-"&amp;BG$2,'Compr. Q. - Online Banking'!$C:$I,5,FALSE())), BE165)),1,0)</f>
        <v>1</v>
      </c>
      <c r="BH165" s="60">
        <f>IF(ISNUMBER(SEARCH(IF($D165="Tabular",VLOOKUP($G165&amp;"-"&amp;BE$3&amp;"-"&amp;BH$2,'Compr. Q. - Online Banking'!$C:$I,7,FALSE()),VLOOKUP($G165&amp;"-"&amp;BE$3&amp;"-"&amp;BH$2,'Compr. Q. - Online Banking'!$C:$I,5,FALSE())), BE165)),1,0)</f>
        <v>0</v>
      </c>
      <c r="BI165" s="60">
        <f>IF(ISNUMBER(SEARCH(IF($D165="Tabular",VLOOKUP($G165&amp;"-"&amp;BE$3&amp;"-"&amp;BI$2,'Compr. Q. - Online Banking'!$C:$I,7,FALSE()),VLOOKUP($G165&amp;"-"&amp;BE$3&amp;"-"&amp;BI$2,'Compr. Q. - Online Banking'!$C:$I,5,FALSE())), BE165)),1,0)</f>
        <v>0</v>
      </c>
      <c r="BJ165" s="60">
        <f>IF(ISNUMBER(SEARCH(IF($D165="Tabular",VLOOKUP($G165&amp;"-"&amp;BE$3&amp;"-"&amp;BJ$2,'Compr. Q. - Online Banking'!$C:$I,7,FALSE()),VLOOKUP($G165&amp;"-"&amp;BE$3&amp;"-"&amp;BJ$2,'Compr. Q. - Online Banking'!$C:$I,5,FALSE())), BE165)),1,0)</f>
        <v>0</v>
      </c>
      <c r="BK165" s="60">
        <f t="shared" si="194"/>
        <v>1</v>
      </c>
      <c r="BL165" s="60">
        <f t="shared" si="195"/>
        <v>1</v>
      </c>
      <c r="BM165" s="60">
        <f>IF($D165="Tabular",VLOOKUP($G165&amp;"-"&amp;BE$3&amp;"-"&amp;"1",'Compr. Q. - Online Banking'!$C:$K,9,FALSE()),VLOOKUP($G165&amp;"-"&amp;BE$3&amp;"-"&amp;"1",'Compr. Q. - Online Banking'!$C:$K,8,FALSE()))</f>
        <v>1</v>
      </c>
      <c r="BN165" s="60">
        <f t="shared" si="196"/>
        <v>1</v>
      </c>
      <c r="BO165" s="60">
        <f t="shared" si="197"/>
        <v>1</v>
      </c>
      <c r="BP165" s="60">
        <f t="shared" si="198"/>
        <v>1</v>
      </c>
      <c r="BQ165" s="61" t="str">
        <f>VLOOKUP($B165&amp;"-"&amp;$F165,'dataset cleaned'!$A:$BK,$H$2-2+BQ$2*3,FALSE())</f>
        <v>Keylogger installed on computer and this leads to sniffing customer credentials. Which leads to unauthorized access to customer account via web application.</v>
      </c>
      <c r="BR165" s="60" t="s">
        <v>1135</v>
      </c>
      <c r="BS165" s="60">
        <f>IF(ISNUMBER(SEARCH(IF($D165="Tabular",VLOOKUP($G165&amp;"-"&amp;BQ$3&amp;"-"&amp;BS$2,'Compr. Q. - Online Banking'!$C:$I,7,FALSE()),VLOOKUP($G165&amp;"-"&amp;BQ$3&amp;"-"&amp;BS$2,'Compr. Q. - Online Banking'!$C:$I,5,FALSE())), BQ165)),1,0)</f>
        <v>0</v>
      </c>
      <c r="BT165" s="60">
        <f>IF(ISNUMBER(SEARCH(IF($D165="Tabular",VLOOKUP($G165&amp;"-"&amp;BQ$3&amp;"-"&amp;BT$2,'Compr. Q. - Online Banking'!$C:$I,7,FALSE()),VLOOKUP($G165&amp;"-"&amp;BQ$3&amp;"-"&amp;BT$2,'Compr. Q. - Online Banking'!$C:$I,5,FALSE())), BQ165)),1,0)</f>
        <v>0</v>
      </c>
      <c r="BU165" s="60">
        <f>IF(ISNUMBER(SEARCH(IF($D165="Tabular",VLOOKUP($G165&amp;"-"&amp;BQ$3&amp;"-"&amp;BU$2,'Compr. Q. - Online Banking'!$C:$I,7,FALSE()),VLOOKUP($G165&amp;"-"&amp;BQ$3&amp;"-"&amp;BU$2,'Compr. Q. - Online Banking'!$C:$I,5,FALSE())), BQ165)),1,0)</f>
        <v>0</v>
      </c>
      <c r="BV165" s="60">
        <f>IF(ISNUMBER(SEARCH(IF($D165="Tabular",VLOOKUP($G165&amp;"-"&amp;BQ$3&amp;"-"&amp;BV$2,'Compr. Q. - Online Banking'!$C:$I,7,FALSE()),VLOOKUP($G165&amp;"-"&amp;BQ$3&amp;"-"&amp;BV$2,'Compr. Q. - Online Banking'!$C:$I,5,FALSE())), BQ165)),1,0)</f>
        <v>0</v>
      </c>
      <c r="BW165" s="60">
        <f t="shared" si="199"/>
        <v>0</v>
      </c>
      <c r="BX165" s="60">
        <f t="shared" si="200"/>
        <v>1</v>
      </c>
      <c r="BY165" s="60">
        <f>IF($D165="Tabular",VLOOKUP($G165&amp;"-"&amp;BQ$3&amp;"-"&amp;"1",'Compr. Q. - Online Banking'!$C:$K,9,FALSE()),VLOOKUP($G165&amp;"-"&amp;BQ$3&amp;"-"&amp;"1",'Compr. Q. - Online Banking'!$C:$K,8,FALSE()))</f>
        <v>4</v>
      </c>
      <c r="BZ165" s="60">
        <f t="shared" si="201"/>
        <v>0</v>
      </c>
      <c r="CA165" s="60">
        <f t="shared" si="202"/>
        <v>0</v>
      </c>
      <c r="CB165" s="60">
        <f t="shared" si="203"/>
        <v>0</v>
      </c>
    </row>
    <row r="166" spans="1:80" s="37" customFormat="1" ht="85" x14ac:dyDescent="0.2">
      <c r="A166" s="60" t="str">
        <f t="shared" si="170"/>
        <v>R_1C881jUkk2XxnhU-P2</v>
      </c>
      <c r="B166" s="60" t="s">
        <v>832</v>
      </c>
      <c r="C166" s="60" t="str">
        <f>VLOOKUP($B166,'raw data'!$A:$JI,268,FALSE())</f>
        <v>CORAS-G1</v>
      </c>
      <c r="D166" s="60" t="str">
        <f t="shared" si="171"/>
        <v>CORAS</v>
      </c>
      <c r="E166" s="60" t="str">
        <f t="shared" si="172"/>
        <v>G1</v>
      </c>
      <c r="F166" s="60" t="s">
        <v>536</v>
      </c>
      <c r="G166" s="60" t="str">
        <f t="shared" si="173"/>
        <v>G2</v>
      </c>
      <c r="H166" s="62">
        <f>VLOOKUP($B166&amp;"-"&amp;$F166,'dataset cleaned'!$A:$BK,H$2,FALSE())/60</f>
        <v>6.4896333333333329</v>
      </c>
      <c r="I166" s="61" t="str">
        <f>VLOOKUP($B166&amp;"-"&amp;$F166,'dataset cleaned'!$A:$BK,$H$2-2+I$2*3,FALSE())</f>
        <v>Smartphone infected by malware</v>
      </c>
      <c r="J166" s="60" t="s">
        <v>1129</v>
      </c>
      <c r="K166" s="60">
        <f>IF(ISNUMBER(SEARCH(IF($D166="Tabular",VLOOKUP($G166&amp;"-"&amp;I$3&amp;"-"&amp;K$2,'Compr. Q. - Online Banking'!$C:$I,7,FALSE()),VLOOKUP($G166&amp;"-"&amp;I$3&amp;"-"&amp;K$2,'Compr. Q. - Online Banking'!$C:$I,5,FALSE())), I166)),1,0)</f>
        <v>0</v>
      </c>
      <c r="L166" s="60">
        <f>IF(ISNUMBER(SEARCH(IF($D166="Tabular",VLOOKUP($G166&amp;"-"&amp;I$3&amp;"-"&amp;L$2,'Compr. Q. - Online Banking'!$C:$I,7,FALSE()),VLOOKUP($G166&amp;"-"&amp;I$3&amp;"-"&amp;L$2,'Compr. Q. - Online Banking'!$C:$I,5,FALSE())), I166)),1,0)</f>
        <v>0</v>
      </c>
      <c r="M166" s="60">
        <f>IF(ISNUMBER(SEARCH(IF($D166="Tabular",VLOOKUP($G166&amp;"-"&amp;I$3&amp;"-"&amp;M$2,'Compr. Q. - Online Banking'!$C:$I,7,FALSE()),VLOOKUP($G166&amp;"-"&amp;I$3&amp;"-"&amp;M$2,'Compr. Q. - Online Banking'!$C:$I,5,FALSE())), I166)),1,0)</f>
        <v>0</v>
      </c>
      <c r="N166" s="60">
        <f>IF(ISNUMBER(SEARCH(IF($D166="Tabular",VLOOKUP($G166&amp;"-"&amp;I$3&amp;"-"&amp;N$2,'Compr. Q. - Online Banking'!$C:$I,7,FALSE()),VLOOKUP($G166&amp;"-"&amp;I$3&amp;"-"&amp;N$2,'Compr. Q. - Online Banking'!$C:$I,5,FALSE())), I166)),1,0)</f>
        <v>0</v>
      </c>
      <c r="O166" s="60">
        <f t="shared" si="174"/>
        <v>0</v>
      </c>
      <c r="P166" s="60">
        <f t="shared" si="175"/>
        <v>1</v>
      </c>
      <c r="Q166" s="60">
        <f>IF($D166="Tabular",VLOOKUP($G166&amp;"-"&amp;I$3&amp;"-"&amp;"1",'Compr. Q. - Online Banking'!$C:$K,9,FALSE()),VLOOKUP($G166&amp;"-"&amp;I$3&amp;"-"&amp;"1",'Compr. Q. - Online Banking'!$C:$K,8,FALSE()))</f>
        <v>2</v>
      </c>
      <c r="R166" s="60">
        <f t="shared" si="176"/>
        <v>0</v>
      </c>
      <c r="S166" s="60">
        <f t="shared" si="177"/>
        <v>0</v>
      </c>
      <c r="T166" s="60">
        <f t="shared" si="178"/>
        <v>0</v>
      </c>
      <c r="U166" s="61" t="str">
        <f>VLOOKUP($B166&amp;"-"&amp;$F166,'dataset cleaned'!$A:$BK,$H$2-2+U$2*3,FALSE())</f>
        <v>Web-application goes down</v>
      </c>
      <c r="V166" s="60" t="s">
        <v>1129</v>
      </c>
      <c r="W166" s="60">
        <f>IF(ISNUMBER(SEARCH(IF($D166="Tabular",VLOOKUP($G166&amp;"-"&amp;U$3&amp;"-"&amp;W$2,'Compr. Q. - Online Banking'!$C:$I,7,FALSE()),VLOOKUP($G166&amp;"-"&amp;U$3&amp;"-"&amp;W$2,'Compr. Q. - Online Banking'!$C:$I,5,FALSE())), U166)),1,0)</f>
        <v>0</v>
      </c>
      <c r="X166" s="60">
        <f>IF(ISNUMBER(SEARCH(IF($D166="Tabular",VLOOKUP($G166&amp;"-"&amp;U$3&amp;"-"&amp;X$2,'Compr. Q. - Online Banking'!$C:$I,7,FALSE()),VLOOKUP($G166&amp;"-"&amp;U$3&amp;"-"&amp;X$2,'Compr. Q. - Online Banking'!$C:$I,5,FALSE())), U166)),1,0)</f>
        <v>0</v>
      </c>
      <c r="Y166" s="60">
        <f>IF(ISNUMBER(SEARCH(IF($D166="Tabular",VLOOKUP($G166&amp;"-"&amp;U$3&amp;"-"&amp;Y$2,'Compr. Q. - Online Banking'!$C:$I,7,FALSE()),VLOOKUP($G166&amp;"-"&amp;U$3&amp;"-"&amp;Y$2,'Compr. Q. - Online Banking'!$C:$I,5,FALSE())), U166)),1,0)</f>
        <v>0</v>
      </c>
      <c r="Z166" s="60">
        <f>IF(ISNUMBER(SEARCH(IF($D166="Tabular",VLOOKUP($G166&amp;"-"&amp;U$3&amp;"-"&amp;Z$2,'Compr. Q. - Online Banking'!$C:$I,7,FALSE()),VLOOKUP($G166&amp;"-"&amp;U$3&amp;"-"&amp;Z$2,'Compr. Q. - Online Banking'!$C:$I,5,FALSE())), U166)),1,0)</f>
        <v>0</v>
      </c>
      <c r="AA166" s="60">
        <f t="shared" si="179"/>
        <v>0</v>
      </c>
      <c r="AB166" s="60">
        <f t="shared" si="180"/>
        <v>1</v>
      </c>
      <c r="AC166" s="60">
        <f>IF($D166="Tabular",VLOOKUP($G166&amp;"-"&amp;U$3&amp;"-"&amp;"1",'Compr. Q. - Online Banking'!$C:$K,9,FALSE()),VLOOKUP($G166&amp;"-"&amp;U$3&amp;"-"&amp;"1",'Compr. Q. - Online Banking'!$C:$K,8,FALSE()))</f>
        <v>3</v>
      </c>
      <c r="AD166" s="60">
        <f t="shared" si="181"/>
        <v>0</v>
      </c>
      <c r="AE166" s="60">
        <f t="shared" si="182"/>
        <v>0</v>
      </c>
      <c r="AF166" s="60">
        <f t="shared" si="183"/>
        <v>0</v>
      </c>
      <c r="AG166" s="61" t="str">
        <f>VLOOKUP($B166&amp;"-"&amp;$F166,'dataset cleaned'!$A:$BK,$H$2-2+AG$2*3,FALSE())</f>
        <v>Sniffing of customer credentials</v>
      </c>
      <c r="AH166" s="60" t="s">
        <v>1150</v>
      </c>
      <c r="AI166" s="60">
        <f>IF(ISNUMBER(SEARCH(IF($D166="Tabular",VLOOKUP($G166&amp;"-"&amp;AG$3&amp;"-"&amp;AI$2,'Compr. Q. - Online Banking'!$C:$I,7,FALSE()),VLOOKUP($G166&amp;"-"&amp;AG$3&amp;"-"&amp;AI$2,'Compr. Q. - Online Banking'!$C:$I,5,FALSE())), AG166)),1,0)</f>
        <v>0</v>
      </c>
      <c r="AJ166" s="60">
        <f>IF(ISNUMBER(SEARCH(IF($D166="Tabular",VLOOKUP($G166&amp;"-"&amp;AG$3&amp;"-"&amp;AJ$2,'Compr. Q. - Online Banking'!$C:$I,7,FALSE()),VLOOKUP($G166&amp;"-"&amp;AG$3&amp;"-"&amp;AJ$2,'Compr. Q. - Online Banking'!$C:$I,5,FALSE())), AG166)),1,0)</f>
        <v>1</v>
      </c>
      <c r="AK166" s="60">
        <f>IF(ISNUMBER(SEARCH(IF($D166="Tabular",VLOOKUP($G166&amp;"-"&amp;AG$3&amp;"-"&amp;AK$2,'Compr. Q. - Online Banking'!$C:$I,7,FALSE()),VLOOKUP($G166&amp;"-"&amp;AG$3&amp;"-"&amp;AK$2,'Compr. Q. - Online Banking'!$C:$I,5,FALSE())), AG166)),1,0)</f>
        <v>0</v>
      </c>
      <c r="AL166" s="60">
        <f>IF(ISNUMBER(SEARCH(IF($D166="Tabular",VLOOKUP($G166&amp;"-"&amp;AG$3&amp;"-"&amp;AL$2,'Compr. Q. - Online Banking'!$C:$I,7,FALSE()),VLOOKUP($G166&amp;"-"&amp;AG$3&amp;"-"&amp;AL$2,'Compr. Q. - Online Banking'!$C:$I,5,FALSE())), AG166)),1,0)</f>
        <v>0</v>
      </c>
      <c r="AM166" s="60">
        <f t="shared" si="184"/>
        <v>1</v>
      </c>
      <c r="AN166" s="60">
        <f t="shared" si="185"/>
        <v>1</v>
      </c>
      <c r="AO166" s="60">
        <f>IF($D166="Tabular",VLOOKUP($G166&amp;"-"&amp;AG$3&amp;"-"&amp;"1",'Compr. Q. - Online Banking'!$C:$K,9,FALSE()),VLOOKUP($G166&amp;"-"&amp;AG$3&amp;"-"&amp;"1",'Compr. Q. - Online Banking'!$C:$K,8,FALSE()))</f>
        <v>4</v>
      </c>
      <c r="AP166" s="60">
        <f t="shared" si="186"/>
        <v>1</v>
      </c>
      <c r="AQ166" s="60">
        <f t="shared" si="187"/>
        <v>0.25</v>
      </c>
      <c r="AR166" s="60">
        <f t="shared" si="188"/>
        <v>0.4</v>
      </c>
      <c r="AS166" s="61" t="str">
        <f>VLOOKUP($B166&amp;"-"&amp;$F166,'dataset cleaned'!$A:$BK,$H$2-2+AS$2*3,FALSE())</f>
        <v>Hacker alters transaction data,Unauthorized access to customer account via fake app,Unauthorized access to customer account via web application</v>
      </c>
      <c r="AT166" s="60" t="s">
        <v>1135</v>
      </c>
      <c r="AU166" s="60">
        <v>0</v>
      </c>
      <c r="AV166" s="60">
        <f>IF(ISNUMBER(SEARCH(IF($D166="Tabular",VLOOKUP($G166&amp;"-"&amp;AS$3&amp;"-"&amp;AV$2,'Compr. Q. - Online Banking'!$C:$I,7,FALSE()),VLOOKUP($G166&amp;"-"&amp;AS$3&amp;"-"&amp;AV$2,'Compr. Q. - Online Banking'!$C:$I,5,FALSE())), AS166)),1,0)</f>
        <v>0</v>
      </c>
      <c r="AW166" s="60">
        <f>IF(ISNUMBER(SEARCH(IF($D166="Tabular",VLOOKUP($G166&amp;"-"&amp;AS$3&amp;"-"&amp;AW$2,'Compr. Q. - Online Banking'!$C:$I,7,FALSE()),VLOOKUP($G166&amp;"-"&amp;AS$3&amp;"-"&amp;AW$2,'Compr. Q. - Online Banking'!$C:$I,5,FALSE())), AS166)),1,0)</f>
        <v>0</v>
      </c>
      <c r="AX166" s="60">
        <f>IF(ISNUMBER(SEARCH(IF($D166="Tabular",VLOOKUP($G166&amp;"-"&amp;AS$3&amp;"-"&amp;AX$2,'Compr. Q. - Online Banking'!$C:$I,7,FALSE()),VLOOKUP($G166&amp;"-"&amp;AS$3&amp;"-"&amp;AX$2,'Compr. Q. - Online Banking'!$C:$I,5,FALSE())), AS166)),1,0)</f>
        <v>0</v>
      </c>
      <c r="AY166" s="60">
        <f t="shared" si="189"/>
        <v>0</v>
      </c>
      <c r="AZ166" s="60">
        <f t="shared" si="190"/>
        <v>3</v>
      </c>
      <c r="BA166" s="60">
        <f>IF($D166="Tabular",VLOOKUP($G166&amp;"-"&amp;AS$3&amp;"-"&amp;"1",'Compr. Q. - Online Banking'!$C:$K,9,FALSE()),VLOOKUP($G166&amp;"-"&amp;AS$3&amp;"-"&amp;"1",'Compr. Q. - Online Banking'!$C:$K,8,FALSE()))</f>
        <v>2</v>
      </c>
      <c r="BB166" s="60">
        <f t="shared" si="191"/>
        <v>0</v>
      </c>
      <c r="BC166" s="60">
        <f t="shared" si="192"/>
        <v>0</v>
      </c>
      <c r="BD166" s="60">
        <f t="shared" si="193"/>
        <v>0</v>
      </c>
      <c r="BE166" s="60" t="str">
        <f>VLOOKUP($B166&amp;"-"&amp;$F166,'dataset cleaned'!$A:$BK,$H$2-2+BE$2*3,FALSE())</f>
        <v>Minor</v>
      </c>
      <c r="BF166" s="60"/>
      <c r="BG166" s="60">
        <f>IF(ISNUMBER(SEARCH(IF($D166="Tabular",VLOOKUP($G166&amp;"-"&amp;BE$3&amp;"-"&amp;BG$2,'Compr. Q. - Online Banking'!$C:$I,7,FALSE()),VLOOKUP($G166&amp;"-"&amp;BE$3&amp;"-"&amp;BG$2,'Compr. Q. - Online Banking'!$C:$I,5,FALSE())), BE166)),1,0)</f>
        <v>0</v>
      </c>
      <c r="BH166" s="60">
        <f>IF(ISNUMBER(SEARCH(IF($D166="Tabular",VLOOKUP($G166&amp;"-"&amp;BE$3&amp;"-"&amp;BH$2,'Compr. Q. - Online Banking'!$C:$I,7,FALSE()),VLOOKUP($G166&amp;"-"&amp;BE$3&amp;"-"&amp;BH$2,'Compr. Q. - Online Banking'!$C:$I,5,FALSE())), BE166)),1,0)</f>
        <v>0</v>
      </c>
      <c r="BI166" s="60">
        <f>IF(ISNUMBER(SEARCH(IF($D166="Tabular",VLOOKUP($G166&amp;"-"&amp;BE$3&amp;"-"&amp;BI$2,'Compr. Q. - Online Banking'!$C:$I,7,FALSE()),VLOOKUP($G166&amp;"-"&amp;BE$3&amp;"-"&amp;BI$2,'Compr. Q. - Online Banking'!$C:$I,5,FALSE())), BE166)),1,0)</f>
        <v>0</v>
      </c>
      <c r="BJ166" s="60">
        <f>IF(ISNUMBER(SEARCH(IF($D166="Tabular",VLOOKUP($G166&amp;"-"&amp;BE$3&amp;"-"&amp;BJ$2,'Compr. Q. - Online Banking'!$C:$I,7,FALSE()),VLOOKUP($G166&amp;"-"&amp;BE$3&amp;"-"&amp;BJ$2,'Compr. Q. - Online Banking'!$C:$I,5,FALSE())), BE166)),1,0)</f>
        <v>0</v>
      </c>
      <c r="BK166" s="60">
        <f t="shared" si="194"/>
        <v>0</v>
      </c>
      <c r="BL166" s="60">
        <f t="shared" si="195"/>
        <v>1</v>
      </c>
      <c r="BM166" s="60">
        <f>IF($D166="Tabular",VLOOKUP($G166&amp;"-"&amp;BE$3&amp;"-"&amp;"1",'Compr. Q. - Online Banking'!$C:$K,9,FALSE()),VLOOKUP($G166&amp;"-"&amp;BE$3&amp;"-"&amp;"1",'Compr. Q. - Online Banking'!$C:$K,8,FALSE()))</f>
        <v>1</v>
      </c>
      <c r="BN166" s="60">
        <f t="shared" si="196"/>
        <v>0</v>
      </c>
      <c r="BO166" s="60">
        <f t="shared" si="197"/>
        <v>0</v>
      </c>
      <c r="BP166" s="60">
        <f t="shared" si="198"/>
        <v>0</v>
      </c>
      <c r="BQ166" s="61" t="str">
        <f>VLOOKUP($B166&amp;"-"&amp;$F166,'dataset cleaned'!$A:$BK,$H$2-2+BQ$2*3,FALSE())</f>
        <v>Immature technology,Insufficient detection of spyware,Insufficient resilience,Lack of mechanisms for authentication of app,Poor security awareness</v>
      </c>
      <c r="BR166" s="60" t="s">
        <v>1147</v>
      </c>
      <c r="BS166" s="60">
        <f>IF(ISNUMBER(SEARCH(IF($D166="Tabular",VLOOKUP($G166&amp;"-"&amp;BQ$3&amp;"-"&amp;BS$2,'Compr. Q. - Online Banking'!$C:$I,7,FALSE()),VLOOKUP($G166&amp;"-"&amp;BQ$3&amp;"-"&amp;BS$2,'Compr. Q. - Online Banking'!$C:$I,5,FALSE())), BQ166)),1,0)</f>
        <v>0</v>
      </c>
      <c r="BT166" s="60">
        <f>IF(ISNUMBER(SEARCH(IF($D166="Tabular",VLOOKUP($G166&amp;"-"&amp;BQ$3&amp;"-"&amp;BT$2,'Compr. Q. - Online Banking'!$C:$I,7,FALSE()),VLOOKUP($G166&amp;"-"&amp;BQ$3&amp;"-"&amp;BT$2,'Compr. Q. - Online Banking'!$C:$I,5,FALSE())), BQ166)),1,0)</f>
        <v>1</v>
      </c>
      <c r="BU166" s="60">
        <f>IF(ISNUMBER(SEARCH(IF($D166="Tabular",VLOOKUP($G166&amp;"-"&amp;BQ$3&amp;"-"&amp;BU$2,'Compr. Q. - Online Banking'!$C:$I,7,FALSE()),VLOOKUP($G166&amp;"-"&amp;BQ$3&amp;"-"&amp;BU$2,'Compr. Q. - Online Banking'!$C:$I,5,FALSE())), BQ166)),1,0)</f>
        <v>1</v>
      </c>
      <c r="BV166" s="60">
        <f>IF(ISNUMBER(SEARCH(IF($D166="Tabular",VLOOKUP($G166&amp;"-"&amp;BQ$3&amp;"-"&amp;BV$2,'Compr. Q. - Online Banking'!$C:$I,7,FALSE()),VLOOKUP($G166&amp;"-"&amp;BQ$3&amp;"-"&amp;BV$2,'Compr. Q. - Online Banking'!$C:$I,5,FALSE())), BQ166)),1,0)</f>
        <v>0</v>
      </c>
      <c r="BW166" s="60">
        <f t="shared" si="199"/>
        <v>2</v>
      </c>
      <c r="BX166" s="60">
        <f t="shared" si="200"/>
        <v>5</v>
      </c>
      <c r="BY166" s="60">
        <f>IF($D166="Tabular",VLOOKUP($G166&amp;"-"&amp;BQ$3&amp;"-"&amp;"1",'Compr. Q. - Online Banking'!$C:$K,9,FALSE()),VLOOKUP($G166&amp;"-"&amp;BQ$3&amp;"-"&amp;"1",'Compr. Q. - Online Banking'!$C:$K,8,FALSE()))</f>
        <v>4</v>
      </c>
      <c r="BZ166" s="60">
        <f t="shared" si="201"/>
        <v>0.4</v>
      </c>
      <c r="CA166" s="60">
        <f t="shared" si="202"/>
        <v>0.5</v>
      </c>
      <c r="CB166" s="60">
        <f t="shared" si="203"/>
        <v>0.44444444444444448</v>
      </c>
    </row>
    <row r="167" spans="1:80" ht="51" x14ac:dyDescent="0.2">
      <c r="A167" s="60" t="str">
        <f t="shared" si="170"/>
        <v>R_1oFpDP5RAxmSXWG-P2</v>
      </c>
      <c r="B167" s="60" t="s">
        <v>909</v>
      </c>
      <c r="C167" s="60" t="str">
        <f>VLOOKUP($B167,'raw data'!$A:$JI,268,FALSE())</f>
        <v>Tabular-G2</v>
      </c>
      <c r="D167" s="60" t="str">
        <f t="shared" si="171"/>
        <v>Tabular</v>
      </c>
      <c r="E167" s="60" t="str">
        <f t="shared" si="172"/>
        <v>G2</v>
      </c>
      <c r="F167" s="60" t="s">
        <v>536</v>
      </c>
      <c r="G167" s="60" t="str">
        <f t="shared" si="173"/>
        <v>G1</v>
      </c>
      <c r="H167" s="62">
        <f>VLOOKUP($B167&amp;"-"&amp;$F167,'dataset cleaned'!$A:$BK,H$2,FALSE())/60</f>
        <v>9.5544833333333337</v>
      </c>
      <c r="I167" s="61" t="str">
        <f>VLOOKUP($B167&amp;"-"&amp;$F167,'dataset cleaned'!$A:$BK,$H$2-2+I$2*3,FALSE())</f>
        <v>Denial-of-service attack,Poor security awareness,System failure</v>
      </c>
      <c r="J167" s="60" t="s">
        <v>1135</v>
      </c>
      <c r="K167" s="60">
        <f>IF(ISNUMBER(SEARCH(IF($D167="Tabular",VLOOKUP($G167&amp;"-"&amp;I$3&amp;"-"&amp;K$2,'Compr. Q. - Online Banking'!$C:$I,7,FALSE()),VLOOKUP($G167&amp;"-"&amp;I$3&amp;"-"&amp;K$2,'Compr. Q. - Online Banking'!$C:$I,5,FALSE())), I167)),1,0)</f>
        <v>0</v>
      </c>
      <c r="L167" s="60">
        <f>IF(ISNUMBER(SEARCH(IF($D167="Tabular",VLOOKUP($G167&amp;"-"&amp;I$3&amp;"-"&amp;L$2,'Compr. Q. - Online Banking'!$C:$I,7,FALSE()),VLOOKUP($G167&amp;"-"&amp;I$3&amp;"-"&amp;L$2,'Compr. Q. - Online Banking'!$C:$I,5,FALSE())), I167)),1,0)</f>
        <v>0</v>
      </c>
      <c r="M167" s="60">
        <f>IF(ISNUMBER(SEARCH(IF($D167="Tabular",VLOOKUP($G167&amp;"-"&amp;I$3&amp;"-"&amp;M$2,'Compr. Q. - Online Banking'!$C:$I,7,FALSE()),VLOOKUP($G167&amp;"-"&amp;I$3&amp;"-"&amp;M$2,'Compr. Q. - Online Banking'!$C:$I,5,FALSE())), I167)),1,0)</f>
        <v>0</v>
      </c>
      <c r="N167" s="60">
        <f>IF(ISNUMBER(SEARCH(IF($D167="Tabular",VLOOKUP($G167&amp;"-"&amp;I$3&amp;"-"&amp;N$2,'Compr. Q. - Online Banking'!$C:$I,7,FALSE()),VLOOKUP($G167&amp;"-"&amp;I$3&amp;"-"&amp;N$2,'Compr. Q. - Online Banking'!$C:$I,5,FALSE())), I167)),1,0)</f>
        <v>0</v>
      </c>
      <c r="O167" s="60">
        <f t="shared" si="174"/>
        <v>0</v>
      </c>
      <c r="P167" s="60">
        <f t="shared" si="175"/>
        <v>3</v>
      </c>
      <c r="Q167" s="60">
        <f>IF($D167="Tabular",VLOOKUP($G167&amp;"-"&amp;I$3&amp;"-"&amp;"1",'Compr. Q. - Online Banking'!$C:$K,9,FALSE()),VLOOKUP($G167&amp;"-"&amp;I$3&amp;"-"&amp;"1",'Compr. Q. - Online Banking'!$C:$K,8,FALSE()))</f>
        <v>1</v>
      </c>
      <c r="R167" s="60">
        <f t="shared" si="176"/>
        <v>0</v>
      </c>
      <c r="S167" s="60">
        <f t="shared" si="177"/>
        <v>0</v>
      </c>
      <c r="T167" s="60">
        <f t="shared" si="178"/>
        <v>0</v>
      </c>
      <c r="U167" s="60" t="str">
        <f>VLOOKUP($B167&amp;"-"&amp;$F167,'dataset cleaned'!$A:$BK,$H$2-2+U$2*3,FALSE())</f>
        <v>Online banking service goes down,Web-application goes down</v>
      </c>
      <c r="V167" s="60" t="s">
        <v>1139</v>
      </c>
      <c r="W167" s="60">
        <f>IF(ISNUMBER(SEARCH(IF($D167="Tabular",VLOOKUP($G167&amp;"-"&amp;U$3&amp;"-"&amp;W$2,'Compr. Q. - Online Banking'!$C:$I,7,FALSE()),VLOOKUP($G167&amp;"-"&amp;U$3&amp;"-"&amp;W$2,'Compr. Q. - Online Banking'!$C:$I,5,FALSE())), U167)),1,0)</f>
        <v>0</v>
      </c>
      <c r="X167" s="60">
        <f>IF(ISNUMBER(SEARCH(IF($D167="Tabular",VLOOKUP($G167&amp;"-"&amp;U$3&amp;"-"&amp;X$2,'Compr. Q. - Online Banking'!$C:$I,7,FALSE()),VLOOKUP($G167&amp;"-"&amp;U$3&amp;"-"&amp;X$2,'Compr. Q. - Online Banking'!$C:$I,5,FALSE())), U167)),1,0)</f>
        <v>0</v>
      </c>
      <c r="Y167" s="60">
        <f>IF(ISNUMBER(SEARCH(IF($D167="Tabular",VLOOKUP($G167&amp;"-"&amp;U$3&amp;"-"&amp;Y$2,'Compr. Q. - Online Banking'!$C:$I,7,FALSE()),VLOOKUP($G167&amp;"-"&amp;U$3&amp;"-"&amp;Y$2,'Compr. Q. - Online Banking'!$C:$I,5,FALSE())), U167)),1,0)</f>
        <v>0</v>
      </c>
      <c r="Z167" s="60">
        <f>IF(ISNUMBER(SEARCH(IF($D167="Tabular",VLOOKUP($G167&amp;"-"&amp;U$3&amp;"-"&amp;Z$2,'Compr. Q. - Online Banking'!$C:$I,7,FALSE()),VLOOKUP($G167&amp;"-"&amp;U$3&amp;"-"&amp;Z$2,'Compr. Q. - Online Banking'!$C:$I,5,FALSE())), U167)),1,0)</f>
        <v>0</v>
      </c>
      <c r="AA167" s="60">
        <f t="shared" si="179"/>
        <v>0</v>
      </c>
      <c r="AB167" s="60">
        <f t="shared" si="180"/>
        <v>2</v>
      </c>
      <c r="AC167" s="60">
        <f>IF($D167="Tabular",VLOOKUP($G167&amp;"-"&amp;U$3&amp;"-"&amp;"1",'Compr. Q. - Online Banking'!$C:$K,9,FALSE()),VLOOKUP($G167&amp;"-"&amp;U$3&amp;"-"&amp;"1",'Compr. Q. - Online Banking'!$C:$K,8,FALSE()))</f>
        <v>2</v>
      </c>
      <c r="AD167" s="60">
        <f t="shared" si="181"/>
        <v>0</v>
      </c>
      <c r="AE167" s="60">
        <f t="shared" si="182"/>
        <v>0</v>
      </c>
      <c r="AF167" s="60">
        <f t="shared" si="183"/>
        <v>0</v>
      </c>
      <c r="AG167" s="61" t="str">
        <f>VLOOKUP($B167&amp;"-"&amp;$F167,'dataset cleaned'!$A:$BK,$H$2-2+AG$2*3,FALSE())</f>
        <v>Conduct regular searches for fake apps,Regularly inform customers about security best practices,Strengthen verification and validation procedures</v>
      </c>
      <c r="AH167" s="60" t="s">
        <v>1141</v>
      </c>
      <c r="AI167" s="60">
        <f>IF(ISNUMBER(SEARCH(IF($D167="Tabular",VLOOKUP($G167&amp;"-"&amp;AG$3&amp;"-"&amp;AI$2,'Compr. Q. - Online Banking'!$C:$I,7,FALSE()),VLOOKUP($G167&amp;"-"&amp;AG$3&amp;"-"&amp;AI$2,'Compr. Q. - Online Banking'!$C:$I,5,FALSE())), AG167)),1,0)</f>
        <v>1</v>
      </c>
      <c r="AJ167" s="60">
        <f>IF(ISNUMBER(SEARCH(IF($D167="Tabular",VLOOKUP($G167&amp;"-"&amp;AG$3&amp;"-"&amp;AJ$2,'Compr. Q. - Online Banking'!$C:$I,7,FALSE()),VLOOKUP($G167&amp;"-"&amp;AG$3&amp;"-"&amp;AJ$2,'Compr. Q. - Online Banking'!$C:$I,5,FALSE())), AG167)),1,0)</f>
        <v>0</v>
      </c>
      <c r="AK167" s="60">
        <f>IF(ISNUMBER(SEARCH(IF($D167="Tabular",VLOOKUP($G167&amp;"-"&amp;AG$3&amp;"-"&amp;AK$2,'Compr. Q. - Online Banking'!$C:$I,7,FALSE()),VLOOKUP($G167&amp;"-"&amp;AG$3&amp;"-"&amp;AK$2,'Compr. Q. - Online Banking'!$C:$I,5,FALSE())), AG167)),1,0)</f>
        <v>1</v>
      </c>
      <c r="AL167" s="60">
        <f>IF(ISNUMBER(SEARCH(IF($D167="Tabular",VLOOKUP($G167&amp;"-"&amp;AG$3&amp;"-"&amp;AL$2,'Compr. Q. - Online Banking'!$C:$I,7,FALSE()),VLOOKUP($G167&amp;"-"&amp;AG$3&amp;"-"&amp;AL$2,'Compr. Q. - Online Banking'!$C:$I,5,FALSE())), AG167)),1,0)</f>
        <v>0</v>
      </c>
      <c r="AM167" s="60">
        <f t="shared" si="184"/>
        <v>2</v>
      </c>
      <c r="AN167" s="60">
        <f t="shared" si="185"/>
        <v>3</v>
      </c>
      <c r="AO167" s="60">
        <f>IF($D167="Tabular",VLOOKUP($G167&amp;"-"&amp;AG$3&amp;"-"&amp;"1",'Compr. Q. - Online Banking'!$C:$K,9,FALSE()),VLOOKUP($G167&amp;"-"&amp;AG$3&amp;"-"&amp;"1",'Compr. Q. - Online Banking'!$C:$K,8,FALSE()))</f>
        <v>3</v>
      </c>
      <c r="AP167" s="60">
        <f t="shared" si="186"/>
        <v>0.66666666666666663</v>
      </c>
      <c r="AQ167" s="60">
        <f t="shared" si="187"/>
        <v>0.66666666666666663</v>
      </c>
      <c r="AR167" s="60">
        <f t="shared" si="188"/>
        <v>0.66666666666666663</v>
      </c>
      <c r="AS167" s="60" t="str">
        <f>VLOOKUP($B167&amp;"-"&amp;$F167,'dataset cleaned'!$A:$BK,$H$2-2+AS$2*3,FALSE())</f>
        <v>Severe</v>
      </c>
      <c r="AT167" s="60"/>
      <c r="AU167" s="60">
        <f>IF(ISNUMBER(SEARCH(IF($D167="Tabular",VLOOKUP($G167&amp;"-"&amp;AS$3&amp;"-"&amp;AU$2,'Compr. Q. - Online Banking'!$C:$I,7,FALSE()),VLOOKUP($G167&amp;"-"&amp;AS$3&amp;"-"&amp;AU$2,'Compr. Q. - Online Banking'!$C:$I,5,FALSE())), AS167)),1,0)</f>
        <v>1</v>
      </c>
      <c r="AV167" s="60">
        <f>IF(ISNUMBER(SEARCH(IF($D167="Tabular",VLOOKUP($G167&amp;"-"&amp;AS$3&amp;"-"&amp;AV$2,'Compr. Q. - Online Banking'!$C:$I,7,FALSE()),VLOOKUP($G167&amp;"-"&amp;AS$3&amp;"-"&amp;AV$2,'Compr. Q. - Online Banking'!$C:$I,5,FALSE())), AS167)),1,0)</f>
        <v>0</v>
      </c>
      <c r="AW167" s="60">
        <f>IF(ISNUMBER(SEARCH(IF($D167="Tabular",VLOOKUP($G167&amp;"-"&amp;AS$3&amp;"-"&amp;AW$2,'Compr. Q. - Online Banking'!$C:$I,7,FALSE()),VLOOKUP($G167&amp;"-"&amp;AS$3&amp;"-"&amp;AW$2,'Compr. Q. - Online Banking'!$C:$I,5,FALSE())), AS167)),1,0)</f>
        <v>0</v>
      </c>
      <c r="AX167" s="60">
        <f>IF(ISNUMBER(SEARCH(IF($D167="Tabular",VLOOKUP($G167&amp;"-"&amp;AS$3&amp;"-"&amp;AX$2,'Compr. Q. - Online Banking'!$C:$I,7,FALSE()),VLOOKUP($G167&amp;"-"&amp;AS$3&amp;"-"&amp;AX$2,'Compr. Q. - Online Banking'!$C:$I,5,FALSE())), AS167)),1,0)</f>
        <v>0</v>
      </c>
      <c r="AY167" s="60">
        <f t="shared" si="189"/>
        <v>1</v>
      </c>
      <c r="AZ167" s="60">
        <f t="shared" si="190"/>
        <v>1</v>
      </c>
      <c r="BA167" s="60">
        <f>IF($D167="Tabular",VLOOKUP($G167&amp;"-"&amp;AS$3&amp;"-"&amp;"1",'Compr. Q. - Online Banking'!$C:$K,9,FALSE()),VLOOKUP($G167&amp;"-"&amp;AS$3&amp;"-"&amp;"1",'Compr. Q. - Online Banking'!$C:$K,8,FALSE()))</f>
        <v>1</v>
      </c>
      <c r="BB167" s="60">
        <f t="shared" si="191"/>
        <v>1</v>
      </c>
      <c r="BC167" s="60">
        <f t="shared" si="192"/>
        <v>1</v>
      </c>
      <c r="BD167" s="60">
        <f t="shared" si="193"/>
        <v>1</v>
      </c>
      <c r="BE167" s="61" t="str">
        <f>VLOOKUP($B167&amp;"-"&amp;$F167,'dataset cleaned'!$A:$BK,$H$2-2+BE$2*3,FALSE())</f>
        <v>Poor security awareness,Weak malware protection</v>
      </c>
      <c r="BF167" s="61" t="s">
        <v>1143</v>
      </c>
      <c r="BG167" s="60">
        <f>IF(ISNUMBER(SEARCH(IF($D167="Tabular",VLOOKUP($G167&amp;"-"&amp;BE$3&amp;"-"&amp;BG$2,'Compr. Q. - Online Banking'!$C:$I,7,FALSE()),VLOOKUP($G167&amp;"-"&amp;BE$3&amp;"-"&amp;BG$2,'Compr. Q. - Online Banking'!$C:$I,5,FALSE())), BE167)),1,0)</f>
        <v>0</v>
      </c>
      <c r="BH167" s="60">
        <f>IF(ISNUMBER(SEARCH(IF($D167="Tabular",VLOOKUP($G167&amp;"-"&amp;BE$3&amp;"-"&amp;BH$2,'Compr. Q. - Online Banking'!$C:$I,7,FALSE()),VLOOKUP($G167&amp;"-"&amp;BE$3&amp;"-"&amp;BH$2,'Compr. Q. - Online Banking'!$C:$I,5,FALSE())), BE167)),1,0)</f>
        <v>0</v>
      </c>
      <c r="BI167" s="60">
        <f>IF(ISNUMBER(SEARCH(IF($D167="Tabular",VLOOKUP($G167&amp;"-"&amp;BE$3&amp;"-"&amp;BI$2,'Compr. Q. - Online Banking'!$C:$I,7,FALSE()),VLOOKUP($G167&amp;"-"&amp;BE$3&amp;"-"&amp;BI$2,'Compr. Q. - Online Banking'!$C:$I,5,FALSE())), BE167)),1,0)</f>
        <v>0</v>
      </c>
      <c r="BJ167" s="60">
        <f>IF(ISNUMBER(SEARCH(IF($D167="Tabular",VLOOKUP($G167&amp;"-"&amp;BE$3&amp;"-"&amp;BJ$2,'Compr. Q. - Online Banking'!$C:$I,7,FALSE()),VLOOKUP($G167&amp;"-"&amp;BE$3&amp;"-"&amp;BJ$2,'Compr. Q. - Online Banking'!$C:$I,5,FALSE())), BE167)),1,0)</f>
        <v>0</v>
      </c>
      <c r="BK167" s="60">
        <f t="shared" si="194"/>
        <v>0</v>
      </c>
      <c r="BL167" s="60">
        <f t="shared" si="195"/>
        <v>2</v>
      </c>
      <c r="BM167" s="60">
        <f>IF($D167="Tabular",VLOOKUP($G167&amp;"-"&amp;BE$3&amp;"-"&amp;"1",'Compr. Q. - Online Banking'!$C:$K,9,FALSE()),VLOOKUP($G167&amp;"-"&amp;BE$3&amp;"-"&amp;"1",'Compr. Q. - Online Banking'!$C:$K,8,FALSE()))</f>
        <v>2</v>
      </c>
      <c r="BN167" s="60">
        <f t="shared" si="196"/>
        <v>0</v>
      </c>
      <c r="BO167" s="60">
        <f t="shared" si="197"/>
        <v>0</v>
      </c>
      <c r="BP167" s="60">
        <f t="shared" si="198"/>
        <v>0</v>
      </c>
      <c r="BQ167" s="61" t="str">
        <f>VLOOKUP($B167&amp;"-"&amp;$F167,'dataset cleaned'!$A:$BK,$H$2-2+BQ$2*3,FALSE())</f>
        <v>Severe</v>
      </c>
      <c r="BR167" s="60" t="s">
        <v>1134</v>
      </c>
      <c r="BS167" s="60">
        <f>IF(ISNUMBER(SEARCH(IF($D167="Tabular",VLOOKUP($G167&amp;"-"&amp;BQ$3&amp;"-"&amp;BS$2,'Compr. Q. - Online Banking'!$C:$I,7,FALSE()),VLOOKUP($G167&amp;"-"&amp;BQ$3&amp;"-"&amp;BS$2,'Compr. Q. - Online Banking'!$C:$I,5,FALSE())), BQ167)),1,0)</f>
        <v>0</v>
      </c>
      <c r="BT167" s="60">
        <f>IF(ISNUMBER(SEARCH(IF($D167="Tabular",VLOOKUP($G167&amp;"-"&amp;BQ$3&amp;"-"&amp;BT$2,'Compr. Q. - Online Banking'!$C:$I,7,FALSE()),VLOOKUP($G167&amp;"-"&amp;BQ$3&amp;"-"&amp;BT$2,'Compr. Q. - Online Banking'!$C:$I,5,FALSE())), BQ167)),1,0)</f>
        <v>0</v>
      </c>
      <c r="BU167" s="60">
        <f>IF(ISNUMBER(SEARCH(IF($D167="Tabular",VLOOKUP($G167&amp;"-"&amp;BQ$3&amp;"-"&amp;BU$2,'Compr. Q. - Online Banking'!$C:$I,7,FALSE()),VLOOKUP($G167&amp;"-"&amp;BQ$3&amp;"-"&amp;BU$2,'Compr. Q. - Online Banking'!$C:$I,5,FALSE())), BQ167)),1,0)</f>
        <v>0</v>
      </c>
      <c r="BV167" s="60">
        <f>IF(ISNUMBER(SEARCH(IF($D167="Tabular",VLOOKUP($G167&amp;"-"&amp;BQ$3&amp;"-"&amp;BV$2,'Compr. Q. - Online Banking'!$C:$I,7,FALSE()),VLOOKUP($G167&amp;"-"&amp;BQ$3&amp;"-"&amp;BV$2,'Compr. Q. - Online Banking'!$C:$I,5,FALSE())), BQ167)),1,0)</f>
        <v>0</v>
      </c>
      <c r="BW167" s="60">
        <f t="shared" si="199"/>
        <v>0</v>
      </c>
      <c r="BX167" s="60">
        <f t="shared" si="200"/>
        <v>1</v>
      </c>
      <c r="BY167" s="60">
        <f>IF($D167="Tabular",VLOOKUP($G167&amp;"-"&amp;BQ$3&amp;"-"&amp;"1",'Compr. Q. - Online Banking'!$C:$K,9,FALSE()),VLOOKUP($G167&amp;"-"&amp;BQ$3&amp;"-"&amp;"1",'Compr. Q. - Online Banking'!$C:$K,8,FALSE()))</f>
        <v>1</v>
      </c>
      <c r="BZ167" s="60">
        <f t="shared" si="201"/>
        <v>0</v>
      </c>
      <c r="CA167" s="60">
        <f t="shared" si="202"/>
        <v>0</v>
      </c>
      <c r="CB167" s="60">
        <f t="shared" si="203"/>
        <v>0</v>
      </c>
    </row>
    <row r="168" spans="1:80" ht="68" x14ac:dyDescent="0.2">
      <c r="A168" s="60" t="str">
        <f t="shared" si="170"/>
        <v>R_3CIMiVmeW03PqFD-P2</v>
      </c>
      <c r="B168" s="60" t="s">
        <v>1023</v>
      </c>
      <c r="C168" s="60" t="str">
        <f>VLOOKUP($B168,'raw data'!$A:$JI,268,FALSE())</f>
        <v>UML-G2</v>
      </c>
      <c r="D168" s="60" t="str">
        <f t="shared" si="171"/>
        <v>UML</v>
      </c>
      <c r="E168" s="60" t="str">
        <f t="shared" si="172"/>
        <v>G2</v>
      </c>
      <c r="F168" s="60" t="s">
        <v>536</v>
      </c>
      <c r="G168" s="60" t="str">
        <f t="shared" si="173"/>
        <v>G1</v>
      </c>
      <c r="H168" s="62">
        <f>VLOOKUP($B168&amp;"-"&amp;$F168,'dataset cleaned'!$A:$BK,H$2,FALSE())/60</f>
        <v>6.9196333333333335</v>
      </c>
      <c r="I168" s="61" t="str">
        <f>VLOOKUP($B168&amp;"-"&amp;$F168,'dataset cleaned'!$A:$BK,$H$2-2+I$2*3,FALSE())</f>
        <v>Severe</v>
      </c>
      <c r="J168" s="60" t="s">
        <v>1134</v>
      </c>
      <c r="K168" s="60">
        <f>IF(ISNUMBER(SEARCH(IF($D168="Tabular",VLOOKUP($G168&amp;"-"&amp;I$3&amp;"-"&amp;K$2,'Compr. Q. - Online Banking'!$C:$I,7,FALSE()),VLOOKUP($G168&amp;"-"&amp;I$3&amp;"-"&amp;K$2,'Compr. Q. - Online Banking'!$C:$I,5,FALSE())), I168)),1,0)</f>
        <v>0</v>
      </c>
      <c r="L168" s="60">
        <f>IF(ISNUMBER(SEARCH(IF($D168="Tabular",VLOOKUP($G168&amp;"-"&amp;I$3&amp;"-"&amp;L$2,'Compr. Q. - Online Banking'!$C:$I,7,FALSE()),VLOOKUP($G168&amp;"-"&amp;I$3&amp;"-"&amp;L$2,'Compr. Q. - Online Banking'!$C:$I,5,FALSE())), I168)),1,0)</f>
        <v>0</v>
      </c>
      <c r="M168" s="60">
        <f>IF(ISNUMBER(SEARCH(IF($D168="Tabular",VLOOKUP($G168&amp;"-"&amp;I$3&amp;"-"&amp;M$2,'Compr. Q. - Online Banking'!$C:$I,7,FALSE()),VLOOKUP($G168&amp;"-"&amp;I$3&amp;"-"&amp;M$2,'Compr. Q. - Online Banking'!$C:$I,5,FALSE())), I168)),1,0)</f>
        <v>0</v>
      </c>
      <c r="N168" s="60">
        <f>IF(ISNUMBER(SEARCH(IF($D168="Tabular",VLOOKUP($G168&amp;"-"&amp;I$3&amp;"-"&amp;N$2,'Compr. Q. - Online Banking'!$C:$I,7,FALSE()),VLOOKUP($G168&amp;"-"&amp;I$3&amp;"-"&amp;N$2,'Compr. Q. - Online Banking'!$C:$I,5,FALSE())), I168)),1,0)</f>
        <v>0</v>
      </c>
      <c r="O168" s="60">
        <f t="shared" si="174"/>
        <v>0</v>
      </c>
      <c r="P168" s="60">
        <f t="shared" si="175"/>
        <v>1</v>
      </c>
      <c r="Q168" s="60">
        <f>IF($D168="Tabular",VLOOKUP($G168&amp;"-"&amp;I$3&amp;"-"&amp;"1",'Compr. Q. - Online Banking'!$C:$K,9,FALSE()),VLOOKUP($G168&amp;"-"&amp;I$3&amp;"-"&amp;"1",'Compr. Q. - Online Banking'!$C:$K,8,FALSE()))</f>
        <v>1</v>
      </c>
      <c r="R168" s="60">
        <f t="shared" si="176"/>
        <v>0</v>
      </c>
      <c r="S168" s="60">
        <f t="shared" si="177"/>
        <v>0</v>
      </c>
      <c r="T168" s="60">
        <f t="shared" si="178"/>
        <v>0</v>
      </c>
      <c r="U168" s="60" t="str">
        <f>VLOOKUP($B168&amp;"-"&amp;$F168,'dataset cleaned'!$A:$BK,$H$2-2+U$2*3,FALSE())</f>
        <v>Online banking service goes down</v>
      </c>
      <c r="V168" s="60" t="s">
        <v>1129</v>
      </c>
      <c r="W168" s="60">
        <f>IF(ISNUMBER(SEARCH(IF($D168="Tabular",VLOOKUP($G168&amp;"-"&amp;U$3&amp;"-"&amp;W$2,'Compr. Q. - Online Banking'!$C:$I,7,FALSE()),VLOOKUP($G168&amp;"-"&amp;U$3&amp;"-"&amp;W$2,'Compr. Q. - Online Banking'!$C:$I,5,FALSE())), U168)),1,0)</f>
        <v>0</v>
      </c>
      <c r="X168" s="60">
        <f>IF(ISNUMBER(SEARCH(IF($D168="Tabular",VLOOKUP($G168&amp;"-"&amp;U$3&amp;"-"&amp;X$2,'Compr. Q. - Online Banking'!$C:$I,7,FALSE()),VLOOKUP($G168&amp;"-"&amp;U$3&amp;"-"&amp;X$2,'Compr. Q. - Online Banking'!$C:$I,5,FALSE())), U168)),1,0)</f>
        <v>0</v>
      </c>
      <c r="Y168" s="60">
        <f>IF(ISNUMBER(SEARCH(IF($D168="Tabular",VLOOKUP($G168&amp;"-"&amp;U$3&amp;"-"&amp;Y$2,'Compr. Q. - Online Banking'!$C:$I,7,FALSE()),VLOOKUP($G168&amp;"-"&amp;U$3&amp;"-"&amp;Y$2,'Compr. Q. - Online Banking'!$C:$I,5,FALSE())), U168)),1,0)</f>
        <v>0</v>
      </c>
      <c r="Z168" s="60">
        <f>IF(ISNUMBER(SEARCH(IF($D168="Tabular",VLOOKUP($G168&amp;"-"&amp;U$3&amp;"-"&amp;Z$2,'Compr. Q. - Online Banking'!$C:$I,7,FALSE()),VLOOKUP($G168&amp;"-"&amp;U$3&amp;"-"&amp;Z$2,'Compr. Q. - Online Banking'!$C:$I,5,FALSE())), U168)),1,0)</f>
        <v>0</v>
      </c>
      <c r="AA168" s="60">
        <f t="shared" si="179"/>
        <v>0</v>
      </c>
      <c r="AB168" s="60">
        <f t="shared" si="180"/>
        <v>1</v>
      </c>
      <c r="AC168" s="60">
        <f>IF($D168="Tabular",VLOOKUP($G168&amp;"-"&amp;U$3&amp;"-"&amp;"1",'Compr. Q. - Online Banking'!$C:$K,9,FALSE()),VLOOKUP($G168&amp;"-"&amp;U$3&amp;"-"&amp;"1",'Compr. Q. - Online Banking'!$C:$K,8,FALSE()))</f>
        <v>2</v>
      </c>
      <c r="AD168" s="60">
        <f t="shared" si="181"/>
        <v>0</v>
      </c>
      <c r="AE168" s="60">
        <f t="shared" si="182"/>
        <v>0</v>
      </c>
      <c r="AF168" s="60">
        <f t="shared" si="183"/>
        <v>0</v>
      </c>
      <c r="AG168" s="61" t="str">
        <f>VLOOKUP($B168&amp;"-"&amp;$F168,'dataset cleaned'!$A:$BK,$H$2-2+AG$2*3,FALSE())</f>
        <v>Regularly inform customers about security best practices,Strengthen authentication of transaction in web application,Strengthen verification and validation procedures</v>
      </c>
      <c r="AH168" s="60" t="s">
        <v>1141</v>
      </c>
      <c r="AI168" s="60">
        <f>IF(ISNUMBER(SEARCH(IF($D168="Tabular",VLOOKUP($G168&amp;"-"&amp;AG$3&amp;"-"&amp;AI$2,'Compr. Q. - Online Banking'!$C:$I,7,FALSE()),VLOOKUP($G168&amp;"-"&amp;AG$3&amp;"-"&amp;AI$2,'Compr. Q. - Online Banking'!$C:$I,5,FALSE())), AG168)),1,0)</f>
        <v>1</v>
      </c>
      <c r="AJ168" s="60">
        <f>IF(ISNUMBER(SEARCH(IF($D168="Tabular",VLOOKUP($G168&amp;"-"&amp;AG$3&amp;"-"&amp;AJ$2,'Compr. Q. - Online Banking'!$C:$I,7,FALSE()),VLOOKUP($G168&amp;"-"&amp;AG$3&amp;"-"&amp;AJ$2,'Compr. Q. - Online Banking'!$C:$I,5,FALSE())), AG168)),1,0)</f>
        <v>1</v>
      </c>
      <c r="AK168" s="60">
        <f>IF(ISNUMBER(SEARCH(IF($D168="Tabular",VLOOKUP($G168&amp;"-"&amp;AG$3&amp;"-"&amp;AK$2,'Compr. Q. - Online Banking'!$C:$I,7,FALSE()),VLOOKUP($G168&amp;"-"&amp;AG$3&amp;"-"&amp;AK$2,'Compr. Q. - Online Banking'!$C:$I,5,FALSE())), AG168)),1,0)</f>
        <v>0</v>
      </c>
      <c r="AL168" s="60">
        <f>IF(ISNUMBER(SEARCH(IF($D168="Tabular",VLOOKUP($G168&amp;"-"&amp;AG$3&amp;"-"&amp;AL$2,'Compr. Q. - Online Banking'!$C:$I,7,FALSE()),VLOOKUP($G168&amp;"-"&amp;AG$3&amp;"-"&amp;AL$2,'Compr. Q. - Online Banking'!$C:$I,5,FALSE())), AG168)),1,0)</f>
        <v>0</v>
      </c>
      <c r="AM168" s="60">
        <f t="shared" si="184"/>
        <v>2</v>
      </c>
      <c r="AN168" s="60">
        <f t="shared" si="185"/>
        <v>3</v>
      </c>
      <c r="AO168" s="60">
        <f>IF($D168="Tabular",VLOOKUP($G168&amp;"-"&amp;AG$3&amp;"-"&amp;"1",'Compr. Q. - Online Banking'!$C:$K,9,FALSE()),VLOOKUP($G168&amp;"-"&amp;AG$3&amp;"-"&amp;"1",'Compr. Q. - Online Banking'!$C:$K,8,FALSE()))</f>
        <v>3</v>
      </c>
      <c r="AP168" s="60">
        <f t="shared" si="186"/>
        <v>0.66666666666666663</v>
      </c>
      <c r="AQ168" s="60">
        <f t="shared" si="187"/>
        <v>0.66666666666666663</v>
      </c>
      <c r="AR168" s="60">
        <f t="shared" si="188"/>
        <v>0.66666666666666663</v>
      </c>
      <c r="AS168" s="61" t="str">
        <f>VLOOKUP($B168&amp;"-"&amp;$F168,'dataset cleaned'!$A:$BK,$H$2-2+AS$2*3,FALSE())</f>
        <v>Confidentiality of customer data</v>
      </c>
      <c r="AT168" s="60" t="s">
        <v>1133</v>
      </c>
      <c r="AU168" s="60">
        <f>IF(ISNUMBER(SEARCH(IF($D168="Tabular",VLOOKUP($G168&amp;"-"&amp;AS$3&amp;"-"&amp;AU$2,'Compr. Q. - Online Banking'!$C:$I,7,FALSE()),VLOOKUP($G168&amp;"-"&amp;AS$3&amp;"-"&amp;AU$2,'Compr. Q. - Online Banking'!$C:$I,5,FALSE())), AS168)),1,0)</f>
        <v>0</v>
      </c>
      <c r="AV168" s="60">
        <f>IF(ISNUMBER(SEARCH(IF($D168="Tabular",VLOOKUP($G168&amp;"-"&amp;AS$3&amp;"-"&amp;AV$2,'Compr. Q. - Online Banking'!$C:$I,7,FALSE()),VLOOKUP($G168&amp;"-"&amp;AS$3&amp;"-"&amp;AV$2,'Compr. Q. - Online Banking'!$C:$I,5,FALSE())), AS168)),1,0)</f>
        <v>0</v>
      </c>
      <c r="AW168" s="60">
        <f>IF(ISNUMBER(SEARCH(IF($D168="Tabular",VLOOKUP($G168&amp;"-"&amp;AS$3&amp;"-"&amp;AW$2,'Compr. Q. - Online Banking'!$C:$I,7,FALSE()),VLOOKUP($G168&amp;"-"&amp;AS$3&amp;"-"&amp;AW$2,'Compr. Q. - Online Banking'!$C:$I,5,FALSE())), AS168)),1,0)</f>
        <v>0</v>
      </c>
      <c r="AX168" s="60">
        <f>IF(ISNUMBER(SEARCH(IF($D168="Tabular",VLOOKUP($G168&amp;"-"&amp;AS$3&amp;"-"&amp;AX$2,'Compr. Q. - Online Banking'!$C:$I,7,FALSE()),VLOOKUP($G168&amp;"-"&amp;AS$3&amp;"-"&amp;AX$2,'Compr. Q. - Online Banking'!$C:$I,5,FALSE())), AS168)),1,0)</f>
        <v>0</v>
      </c>
      <c r="AY168" s="60">
        <f t="shared" si="189"/>
        <v>0</v>
      </c>
      <c r="AZ168" s="60">
        <f t="shared" si="190"/>
        <v>1</v>
      </c>
      <c r="BA168" s="60">
        <f>IF($D168="Tabular",VLOOKUP($G168&amp;"-"&amp;AS$3&amp;"-"&amp;"1",'Compr. Q. - Online Banking'!$C:$K,9,FALSE()),VLOOKUP($G168&amp;"-"&amp;AS$3&amp;"-"&amp;"1",'Compr. Q. - Online Banking'!$C:$K,8,FALSE()))</f>
        <v>1</v>
      </c>
      <c r="BB168" s="60">
        <f t="shared" si="191"/>
        <v>0</v>
      </c>
      <c r="BC168" s="60">
        <f t="shared" si="192"/>
        <v>0</v>
      </c>
      <c r="BD168" s="60">
        <f t="shared" si="193"/>
        <v>0</v>
      </c>
      <c r="BE168" s="61" t="str">
        <f>VLOOKUP($B168&amp;"-"&amp;$F168,'dataset cleaned'!$A:$BK,$H$2-2+BE$2*3,FALSE())</f>
        <v>Unauthorized access to customer account via web application</v>
      </c>
      <c r="BF168" s="61" t="s">
        <v>1144</v>
      </c>
      <c r="BG168" s="60">
        <f>IF(ISNUMBER(SEARCH(IF($D168="Tabular",VLOOKUP($G168&amp;"-"&amp;BE$3&amp;"-"&amp;BG$2,'Compr. Q. - Online Banking'!$C:$I,7,FALSE()),VLOOKUP($G168&amp;"-"&amp;BE$3&amp;"-"&amp;BG$2,'Compr. Q. - Online Banking'!$C:$I,5,FALSE())), BE168)),1,0)</f>
        <v>0</v>
      </c>
      <c r="BH168" s="60">
        <f>IF(ISNUMBER(SEARCH(IF($D168="Tabular",VLOOKUP($G168&amp;"-"&amp;BE$3&amp;"-"&amp;BH$2,'Compr. Q. - Online Banking'!$C:$I,7,FALSE()),VLOOKUP($G168&amp;"-"&amp;BE$3&amp;"-"&amp;BH$2,'Compr. Q. - Online Banking'!$C:$I,5,FALSE())), BE168)),1,0)</f>
        <v>0</v>
      </c>
      <c r="BI168" s="60">
        <f>IF(ISNUMBER(SEARCH(IF($D168="Tabular",VLOOKUP($G168&amp;"-"&amp;BE$3&amp;"-"&amp;BI$2,'Compr. Q. - Online Banking'!$C:$I,7,FALSE()),VLOOKUP($G168&amp;"-"&amp;BE$3&amp;"-"&amp;BI$2,'Compr. Q. - Online Banking'!$C:$I,5,FALSE())), BE168)),1,0)</f>
        <v>0</v>
      </c>
      <c r="BJ168" s="60">
        <f>IF(ISNUMBER(SEARCH(IF($D168="Tabular",VLOOKUP($G168&amp;"-"&amp;BE$3&amp;"-"&amp;BJ$2,'Compr. Q. - Online Banking'!$C:$I,7,FALSE()),VLOOKUP($G168&amp;"-"&amp;BE$3&amp;"-"&amp;BJ$2,'Compr. Q. - Online Banking'!$C:$I,5,FALSE())), BE168)),1,0)</f>
        <v>0</v>
      </c>
      <c r="BK168" s="60">
        <f t="shared" si="194"/>
        <v>0</v>
      </c>
      <c r="BL168" s="60">
        <f t="shared" si="195"/>
        <v>1</v>
      </c>
      <c r="BM168" s="60">
        <f>IF($D168="Tabular",VLOOKUP($G168&amp;"-"&amp;BE$3&amp;"-"&amp;"1",'Compr. Q. - Online Banking'!$C:$K,9,FALSE()),VLOOKUP($G168&amp;"-"&amp;BE$3&amp;"-"&amp;"1",'Compr. Q. - Online Banking'!$C:$K,8,FALSE()))</f>
        <v>2</v>
      </c>
      <c r="BN168" s="60">
        <f t="shared" si="196"/>
        <v>0</v>
      </c>
      <c r="BO168" s="60">
        <f t="shared" si="197"/>
        <v>0</v>
      </c>
      <c r="BP168" s="60">
        <f t="shared" si="198"/>
        <v>0</v>
      </c>
      <c r="BQ168" s="61" t="str">
        <f>VLOOKUP($B168&amp;"-"&amp;$F168,'dataset cleaned'!$A:$BK,$H$2-2+BQ$2*3,FALSE())</f>
        <v>Fake banking app offered on application store</v>
      </c>
      <c r="BR168" s="60" t="s">
        <v>1129</v>
      </c>
      <c r="BS168" s="60">
        <f>IF(ISNUMBER(SEARCH(IF($D168="Tabular",VLOOKUP($G168&amp;"-"&amp;BQ$3&amp;"-"&amp;BS$2,'Compr. Q. - Online Banking'!$C:$I,7,FALSE()),VLOOKUP($G168&amp;"-"&amp;BQ$3&amp;"-"&amp;BS$2,'Compr. Q. - Online Banking'!$C:$I,5,FALSE())), BQ168)),1,0)</f>
        <v>0</v>
      </c>
      <c r="BT168" s="60">
        <f>IF(ISNUMBER(SEARCH(IF($D168="Tabular",VLOOKUP($G168&amp;"-"&amp;BQ$3&amp;"-"&amp;BT$2,'Compr. Q. - Online Banking'!$C:$I,7,FALSE()),VLOOKUP($G168&amp;"-"&amp;BQ$3&amp;"-"&amp;BT$2,'Compr. Q. - Online Banking'!$C:$I,5,FALSE())), BQ168)),1,0)</f>
        <v>0</v>
      </c>
      <c r="BU168" s="60">
        <f>IF(ISNUMBER(SEARCH(IF($D168="Tabular",VLOOKUP($G168&amp;"-"&amp;BQ$3&amp;"-"&amp;BU$2,'Compr. Q. - Online Banking'!$C:$I,7,FALSE()),VLOOKUP($G168&amp;"-"&amp;BQ$3&amp;"-"&amp;BU$2,'Compr. Q. - Online Banking'!$C:$I,5,FALSE())), BQ168)),1,0)</f>
        <v>0</v>
      </c>
      <c r="BV168" s="60">
        <f>IF(ISNUMBER(SEARCH(IF($D168="Tabular",VLOOKUP($G168&amp;"-"&amp;BQ$3&amp;"-"&amp;BV$2,'Compr. Q. - Online Banking'!$C:$I,7,FALSE()),VLOOKUP($G168&amp;"-"&amp;BQ$3&amp;"-"&amp;BV$2,'Compr. Q. - Online Banking'!$C:$I,5,FALSE())), BQ168)),1,0)</f>
        <v>0</v>
      </c>
      <c r="BW168" s="60">
        <f t="shared" si="199"/>
        <v>0</v>
      </c>
      <c r="BX168" s="60">
        <f t="shared" si="200"/>
        <v>1</v>
      </c>
      <c r="BY168" s="60">
        <f>IF($D168="Tabular",VLOOKUP($G168&amp;"-"&amp;BQ$3&amp;"-"&amp;"1",'Compr. Q. - Online Banking'!$C:$K,9,FALSE()),VLOOKUP($G168&amp;"-"&amp;BQ$3&amp;"-"&amp;"1",'Compr. Q. - Online Banking'!$C:$K,8,FALSE()))</f>
        <v>1</v>
      </c>
      <c r="BZ168" s="60">
        <f t="shared" si="201"/>
        <v>0</v>
      </c>
      <c r="CA168" s="60">
        <f t="shared" si="202"/>
        <v>0</v>
      </c>
      <c r="CB168" s="60">
        <f t="shared" si="203"/>
        <v>0</v>
      </c>
    </row>
    <row r="169" spans="1:80" ht="68" x14ac:dyDescent="0.2">
      <c r="A169" s="60" t="str">
        <f t="shared" si="170"/>
        <v>R_C8jPjgCEZpeH2DL-P2</v>
      </c>
      <c r="B169" s="60" t="s">
        <v>868</v>
      </c>
      <c r="C169" s="60" t="str">
        <f>VLOOKUP($B169,'raw data'!$A:$JI,268,FALSE())</f>
        <v>UML-G2</v>
      </c>
      <c r="D169" s="60" t="str">
        <f t="shared" si="171"/>
        <v>UML</v>
      </c>
      <c r="E169" s="60" t="str">
        <f t="shared" si="172"/>
        <v>G2</v>
      </c>
      <c r="F169" s="60" t="s">
        <v>536</v>
      </c>
      <c r="G169" s="60" t="str">
        <f t="shared" si="173"/>
        <v>G1</v>
      </c>
      <c r="H169" s="62">
        <f>VLOOKUP($B169&amp;"-"&amp;$F169,'dataset cleaned'!$A:$BK,H$2,FALSE())/60</f>
        <v>8.2855499999999989</v>
      </c>
      <c r="I169" s="61" t="str">
        <f>VLOOKUP($B169&amp;"-"&amp;$F169,'dataset cleaned'!$A:$BK,$H$2-2+I$2*3,FALSE())</f>
        <v>Online banking service goes down,System failure</v>
      </c>
      <c r="J169" s="60" t="s">
        <v>1129</v>
      </c>
      <c r="K169" s="60">
        <f>IF(ISNUMBER(SEARCH(IF($D169="Tabular",VLOOKUP($G169&amp;"-"&amp;I$3&amp;"-"&amp;K$2,'Compr. Q. - Online Banking'!$C:$I,7,FALSE()),VLOOKUP($G169&amp;"-"&amp;I$3&amp;"-"&amp;K$2,'Compr. Q. - Online Banking'!$C:$I,5,FALSE())), I169)),1,0)</f>
        <v>0</v>
      </c>
      <c r="L169" s="60">
        <f>IF(ISNUMBER(SEARCH(IF($D169="Tabular",VLOOKUP($G169&amp;"-"&amp;I$3&amp;"-"&amp;L$2,'Compr. Q. - Online Banking'!$C:$I,7,FALSE()),VLOOKUP($G169&amp;"-"&amp;I$3&amp;"-"&amp;L$2,'Compr. Q. - Online Banking'!$C:$I,5,FALSE())), I169)),1,0)</f>
        <v>0</v>
      </c>
      <c r="M169" s="60">
        <f>IF(ISNUMBER(SEARCH(IF($D169="Tabular",VLOOKUP($G169&amp;"-"&amp;I$3&amp;"-"&amp;M$2,'Compr. Q. - Online Banking'!$C:$I,7,FALSE()),VLOOKUP($G169&amp;"-"&amp;I$3&amp;"-"&amp;M$2,'Compr. Q. - Online Banking'!$C:$I,5,FALSE())), I169)),1,0)</f>
        <v>0</v>
      </c>
      <c r="N169" s="60">
        <f>IF(ISNUMBER(SEARCH(IF($D169="Tabular",VLOOKUP($G169&amp;"-"&amp;I$3&amp;"-"&amp;N$2,'Compr. Q. - Online Banking'!$C:$I,7,FALSE()),VLOOKUP($G169&amp;"-"&amp;I$3&amp;"-"&amp;N$2,'Compr. Q. - Online Banking'!$C:$I,5,FALSE())), I169)),1,0)</f>
        <v>0</v>
      </c>
      <c r="O169" s="60">
        <f t="shared" si="174"/>
        <v>0</v>
      </c>
      <c r="P169" s="60">
        <f t="shared" si="175"/>
        <v>2</v>
      </c>
      <c r="Q169" s="60">
        <f>IF($D169="Tabular",VLOOKUP($G169&amp;"-"&amp;I$3&amp;"-"&amp;"1",'Compr. Q. - Online Banking'!$C:$K,9,FALSE()),VLOOKUP($G169&amp;"-"&amp;I$3&amp;"-"&amp;"1",'Compr. Q. - Online Banking'!$C:$K,8,FALSE()))</f>
        <v>1</v>
      </c>
      <c r="R169" s="60">
        <f t="shared" si="176"/>
        <v>0</v>
      </c>
      <c r="S169" s="60">
        <f t="shared" si="177"/>
        <v>0</v>
      </c>
      <c r="T169" s="60">
        <f t="shared" si="178"/>
        <v>0</v>
      </c>
      <c r="U169" s="61" t="str">
        <f>VLOOKUP($B169&amp;"-"&amp;$F169,'dataset cleaned'!$A:$BK,$H$2-2+U$2*3,FALSE())</f>
        <v>Availability of service,Confidentiality of customer data,Keylogger installed on computer</v>
      </c>
      <c r="V169" s="60" t="s">
        <v>1137</v>
      </c>
      <c r="W169" s="60">
        <f>IF(ISNUMBER(SEARCH(IF($D169="Tabular",VLOOKUP($G169&amp;"-"&amp;U$3&amp;"-"&amp;W$2,'Compr. Q. - Online Banking'!$C:$I,7,FALSE()),VLOOKUP($G169&amp;"-"&amp;U$3&amp;"-"&amp;W$2,'Compr. Q. - Online Banking'!$C:$I,5,FALSE())), U169)),1,0)</f>
        <v>0</v>
      </c>
      <c r="X169" s="60">
        <f>IF(ISNUMBER(SEARCH(IF($D169="Tabular",VLOOKUP($G169&amp;"-"&amp;U$3&amp;"-"&amp;X$2,'Compr. Q. - Online Banking'!$C:$I,7,FALSE()),VLOOKUP($G169&amp;"-"&amp;U$3&amp;"-"&amp;X$2,'Compr. Q. - Online Banking'!$C:$I,5,FALSE())), U169)),1,0)</f>
        <v>1</v>
      </c>
      <c r="Y169" s="60">
        <f>IF(ISNUMBER(SEARCH(IF($D169="Tabular",VLOOKUP($G169&amp;"-"&amp;U$3&amp;"-"&amp;Y$2,'Compr. Q. - Online Banking'!$C:$I,7,FALSE()),VLOOKUP($G169&amp;"-"&amp;U$3&amp;"-"&amp;Y$2,'Compr. Q. - Online Banking'!$C:$I,5,FALSE())), U169)),1,0)</f>
        <v>0</v>
      </c>
      <c r="Z169" s="60">
        <f>IF(ISNUMBER(SEARCH(IF($D169="Tabular",VLOOKUP($G169&amp;"-"&amp;U$3&amp;"-"&amp;Z$2,'Compr. Q. - Online Banking'!$C:$I,7,FALSE()),VLOOKUP($G169&amp;"-"&amp;U$3&amp;"-"&amp;Z$2,'Compr. Q. - Online Banking'!$C:$I,5,FALSE())), U169)),1,0)</f>
        <v>0</v>
      </c>
      <c r="AA169" s="60">
        <f t="shared" si="179"/>
        <v>1</v>
      </c>
      <c r="AB169" s="60">
        <f t="shared" si="180"/>
        <v>3</v>
      </c>
      <c r="AC169" s="60">
        <f>IF($D169="Tabular",VLOOKUP($G169&amp;"-"&amp;U$3&amp;"-"&amp;"1",'Compr. Q. - Online Banking'!$C:$K,9,FALSE()),VLOOKUP($G169&amp;"-"&amp;U$3&amp;"-"&amp;"1",'Compr. Q. - Online Banking'!$C:$K,8,FALSE()))</f>
        <v>2</v>
      </c>
      <c r="AD169" s="60">
        <f t="shared" si="181"/>
        <v>0.33333333333333331</v>
      </c>
      <c r="AE169" s="60">
        <f t="shared" si="182"/>
        <v>0.5</v>
      </c>
      <c r="AF169" s="60">
        <f t="shared" si="183"/>
        <v>0.4</v>
      </c>
      <c r="AG169" s="61" t="str">
        <f>VLOOKUP($B169&amp;"-"&amp;$F169,'dataset cleaned'!$A:$BK,$H$2-2+AG$2*3,FALSE())</f>
        <v>Regularly inform customers about security best practices,Strengthen authentication of transaction in web application,Strengthen verification and validation procedures</v>
      </c>
      <c r="AH169" s="60" t="s">
        <v>1141</v>
      </c>
      <c r="AI169" s="60">
        <f>IF(ISNUMBER(SEARCH(IF($D169="Tabular",VLOOKUP($G169&amp;"-"&amp;AG$3&amp;"-"&amp;AI$2,'Compr. Q. - Online Banking'!$C:$I,7,FALSE()),VLOOKUP($G169&amp;"-"&amp;AG$3&amp;"-"&amp;AI$2,'Compr. Q. - Online Banking'!$C:$I,5,FALSE())), AG169)),1,0)</f>
        <v>1</v>
      </c>
      <c r="AJ169" s="60">
        <f>IF(ISNUMBER(SEARCH(IF($D169="Tabular",VLOOKUP($G169&amp;"-"&amp;AG$3&amp;"-"&amp;AJ$2,'Compr. Q. - Online Banking'!$C:$I,7,FALSE()),VLOOKUP($G169&amp;"-"&amp;AG$3&amp;"-"&amp;AJ$2,'Compr. Q. - Online Banking'!$C:$I,5,FALSE())), AG169)),1,0)</f>
        <v>1</v>
      </c>
      <c r="AK169" s="60">
        <f>IF(ISNUMBER(SEARCH(IF($D169="Tabular",VLOOKUP($G169&amp;"-"&amp;AG$3&amp;"-"&amp;AK$2,'Compr. Q. - Online Banking'!$C:$I,7,FALSE()),VLOOKUP($G169&amp;"-"&amp;AG$3&amp;"-"&amp;AK$2,'Compr. Q. - Online Banking'!$C:$I,5,FALSE())), AG169)),1,0)</f>
        <v>0</v>
      </c>
      <c r="AL169" s="60">
        <f>IF(ISNUMBER(SEARCH(IF($D169="Tabular",VLOOKUP($G169&amp;"-"&amp;AG$3&amp;"-"&amp;AL$2,'Compr. Q. - Online Banking'!$C:$I,7,FALSE()),VLOOKUP($G169&amp;"-"&amp;AG$3&amp;"-"&amp;AL$2,'Compr. Q. - Online Banking'!$C:$I,5,FALSE())), AG169)),1,0)</f>
        <v>0</v>
      </c>
      <c r="AM169" s="60">
        <f t="shared" si="184"/>
        <v>2</v>
      </c>
      <c r="AN169" s="60">
        <f t="shared" si="185"/>
        <v>3</v>
      </c>
      <c r="AO169" s="60">
        <f>IF($D169="Tabular",VLOOKUP($G169&amp;"-"&amp;AG$3&amp;"-"&amp;"1",'Compr. Q. - Online Banking'!$C:$K,9,FALSE()),VLOOKUP($G169&amp;"-"&amp;AG$3&amp;"-"&amp;"1",'Compr. Q. - Online Banking'!$C:$K,8,FALSE()))</f>
        <v>3</v>
      </c>
      <c r="AP169" s="60">
        <f t="shared" si="186"/>
        <v>0.66666666666666663</v>
      </c>
      <c r="AQ169" s="60">
        <f t="shared" si="187"/>
        <v>0.66666666666666663</v>
      </c>
      <c r="AR169" s="60">
        <f t="shared" si="188"/>
        <v>0.66666666666666663</v>
      </c>
      <c r="AS169" s="61" t="str">
        <f>VLOOKUP($B169&amp;"-"&amp;$F169,'dataset cleaned'!$A:$BK,$H$2-2+AS$2*3,FALSE())</f>
        <v>Likely</v>
      </c>
      <c r="AT169" s="60" t="s">
        <v>1142</v>
      </c>
      <c r="AU169" s="60">
        <f>IF(ISNUMBER(SEARCH(IF($D169="Tabular",VLOOKUP($G169&amp;"-"&amp;AS$3&amp;"-"&amp;AU$2,'Compr. Q. - Online Banking'!$C:$I,7,FALSE()),VLOOKUP($G169&amp;"-"&amp;AS$3&amp;"-"&amp;AU$2,'Compr. Q. - Online Banking'!$C:$I,5,FALSE())), AS169)),1,0)</f>
        <v>0</v>
      </c>
      <c r="AV169" s="60">
        <f>IF(ISNUMBER(SEARCH(IF($D169="Tabular",VLOOKUP($G169&amp;"-"&amp;AS$3&amp;"-"&amp;AV$2,'Compr. Q. - Online Banking'!$C:$I,7,FALSE()),VLOOKUP($G169&amp;"-"&amp;AS$3&amp;"-"&amp;AV$2,'Compr. Q. - Online Banking'!$C:$I,5,FALSE())), AS169)),1,0)</f>
        <v>0</v>
      </c>
      <c r="AW169" s="60">
        <f>IF(ISNUMBER(SEARCH(IF($D169="Tabular",VLOOKUP($G169&amp;"-"&amp;AS$3&amp;"-"&amp;AW$2,'Compr. Q. - Online Banking'!$C:$I,7,FALSE()),VLOOKUP($G169&amp;"-"&amp;AS$3&amp;"-"&amp;AW$2,'Compr. Q. - Online Banking'!$C:$I,5,FALSE())), AS169)),1,0)</f>
        <v>0</v>
      </c>
      <c r="AX169" s="60">
        <f>IF(ISNUMBER(SEARCH(IF($D169="Tabular",VLOOKUP($G169&amp;"-"&amp;AS$3&amp;"-"&amp;AX$2,'Compr. Q. - Online Banking'!$C:$I,7,FALSE()),VLOOKUP($G169&amp;"-"&amp;AS$3&amp;"-"&amp;AX$2,'Compr. Q. - Online Banking'!$C:$I,5,FALSE())), AS169)),1,0)</f>
        <v>0</v>
      </c>
      <c r="AY169" s="60">
        <f t="shared" si="189"/>
        <v>0</v>
      </c>
      <c r="AZ169" s="60">
        <f t="shared" si="190"/>
        <v>1</v>
      </c>
      <c r="BA169" s="60">
        <f>IF($D169="Tabular",VLOOKUP($G169&amp;"-"&amp;AS$3&amp;"-"&amp;"1",'Compr. Q. - Online Banking'!$C:$K,9,FALSE()),VLOOKUP($G169&amp;"-"&amp;AS$3&amp;"-"&amp;"1",'Compr. Q. - Online Banking'!$C:$K,8,FALSE()))</f>
        <v>1</v>
      </c>
      <c r="BB169" s="60">
        <f t="shared" si="191"/>
        <v>0</v>
      </c>
      <c r="BC169" s="60">
        <f t="shared" si="192"/>
        <v>0</v>
      </c>
      <c r="BD169" s="60">
        <f t="shared" si="193"/>
        <v>0</v>
      </c>
      <c r="BE169" s="61" t="str">
        <f>VLOOKUP($B169&amp;"-"&amp;$F169,'dataset cleaned'!$A:$BK,$H$2-2+BE$2*3,FALSE())</f>
        <v>Customer's browser infected by Trojan,Smartphone infected by malware,Web-application goes down</v>
      </c>
      <c r="BF169" s="61" t="s">
        <v>1129</v>
      </c>
      <c r="BG169" s="60">
        <f>IF(ISNUMBER(SEARCH(IF($D169="Tabular",VLOOKUP($G169&amp;"-"&amp;BE$3&amp;"-"&amp;BG$2,'Compr. Q. - Online Banking'!$C:$I,7,FALSE()),VLOOKUP($G169&amp;"-"&amp;BE$3&amp;"-"&amp;BG$2,'Compr. Q. - Online Banking'!$C:$I,5,FALSE())), BE169)),1,0)</f>
        <v>0</v>
      </c>
      <c r="BH169" s="60">
        <f>IF(ISNUMBER(SEARCH(IF($D169="Tabular",VLOOKUP($G169&amp;"-"&amp;BE$3&amp;"-"&amp;BH$2,'Compr. Q. - Online Banking'!$C:$I,7,FALSE()),VLOOKUP($G169&amp;"-"&amp;BE$3&amp;"-"&amp;BH$2,'Compr. Q. - Online Banking'!$C:$I,5,FALSE())), BE169)),1,0)</f>
        <v>0</v>
      </c>
      <c r="BI169" s="60">
        <f>IF(ISNUMBER(SEARCH(IF($D169="Tabular",VLOOKUP($G169&amp;"-"&amp;BE$3&amp;"-"&amp;BI$2,'Compr. Q. - Online Banking'!$C:$I,7,FALSE()),VLOOKUP($G169&amp;"-"&amp;BE$3&amp;"-"&amp;BI$2,'Compr. Q. - Online Banking'!$C:$I,5,FALSE())), BE169)),1,0)</f>
        <v>0</v>
      </c>
      <c r="BJ169" s="60">
        <f>IF(ISNUMBER(SEARCH(IF($D169="Tabular",VLOOKUP($G169&amp;"-"&amp;BE$3&amp;"-"&amp;BJ$2,'Compr. Q. - Online Banking'!$C:$I,7,FALSE()),VLOOKUP($G169&amp;"-"&amp;BE$3&amp;"-"&amp;BJ$2,'Compr. Q. - Online Banking'!$C:$I,5,FALSE())), BE169)),1,0)</f>
        <v>0</v>
      </c>
      <c r="BK169" s="60">
        <f t="shared" si="194"/>
        <v>0</v>
      </c>
      <c r="BL169" s="60">
        <f t="shared" si="195"/>
        <v>3</v>
      </c>
      <c r="BM169" s="60">
        <f>IF($D169="Tabular",VLOOKUP($G169&amp;"-"&amp;BE$3&amp;"-"&amp;"1",'Compr. Q. - Online Banking'!$C:$K,9,FALSE()),VLOOKUP($G169&amp;"-"&amp;BE$3&amp;"-"&amp;"1",'Compr. Q. - Online Banking'!$C:$K,8,FALSE()))</f>
        <v>2</v>
      </c>
      <c r="BN169" s="60">
        <f t="shared" si="196"/>
        <v>0</v>
      </c>
      <c r="BO169" s="60">
        <f t="shared" si="197"/>
        <v>0</v>
      </c>
      <c r="BP169" s="60">
        <f t="shared" si="198"/>
        <v>0</v>
      </c>
      <c r="BQ169" s="61" t="str">
        <f>VLOOKUP($B169&amp;"-"&amp;$F169,'dataset cleaned'!$A:$BK,$H$2-2+BQ$2*3,FALSE())</f>
        <v>Customer's browser infected by Trojan</v>
      </c>
      <c r="BR169" s="60" t="s">
        <v>1129</v>
      </c>
      <c r="BS169" s="60">
        <f>IF(ISNUMBER(SEARCH(IF($D169="Tabular",VLOOKUP($G169&amp;"-"&amp;BQ$3&amp;"-"&amp;BS$2,'Compr. Q. - Online Banking'!$C:$I,7,FALSE()),VLOOKUP($G169&amp;"-"&amp;BQ$3&amp;"-"&amp;BS$2,'Compr. Q. - Online Banking'!$C:$I,5,FALSE())), BQ169)),1,0)</f>
        <v>0</v>
      </c>
      <c r="BT169" s="60">
        <f>IF(ISNUMBER(SEARCH(IF($D169="Tabular",VLOOKUP($G169&amp;"-"&amp;BQ$3&amp;"-"&amp;BT$2,'Compr. Q. - Online Banking'!$C:$I,7,FALSE()),VLOOKUP($G169&amp;"-"&amp;BQ$3&amp;"-"&amp;BT$2,'Compr. Q. - Online Banking'!$C:$I,5,FALSE())), BQ169)),1,0)</f>
        <v>0</v>
      </c>
      <c r="BU169" s="60">
        <f>IF(ISNUMBER(SEARCH(IF($D169="Tabular",VLOOKUP($G169&amp;"-"&amp;BQ$3&amp;"-"&amp;BU$2,'Compr. Q. - Online Banking'!$C:$I,7,FALSE()),VLOOKUP($G169&amp;"-"&amp;BQ$3&amp;"-"&amp;BU$2,'Compr. Q. - Online Banking'!$C:$I,5,FALSE())), BQ169)),1,0)</f>
        <v>0</v>
      </c>
      <c r="BV169" s="60">
        <f>IF(ISNUMBER(SEARCH(IF($D169="Tabular",VLOOKUP($G169&amp;"-"&amp;BQ$3&amp;"-"&amp;BV$2,'Compr. Q. - Online Banking'!$C:$I,7,FALSE()),VLOOKUP($G169&amp;"-"&amp;BQ$3&amp;"-"&amp;BV$2,'Compr. Q. - Online Banking'!$C:$I,5,FALSE())), BQ169)),1,0)</f>
        <v>0</v>
      </c>
      <c r="BW169" s="60">
        <f t="shared" si="199"/>
        <v>0</v>
      </c>
      <c r="BX169" s="60">
        <f t="shared" si="200"/>
        <v>1</v>
      </c>
      <c r="BY169" s="60">
        <f>IF($D169="Tabular",VLOOKUP($G169&amp;"-"&amp;BQ$3&amp;"-"&amp;"1",'Compr. Q. - Online Banking'!$C:$K,9,FALSE()),VLOOKUP($G169&amp;"-"&amp;BQ$3&amp;"-"&amp;"1",'Compr. Q. - Online Banking'!$C:$K,8,FALSE()))</f>
        <v>1</v>
      </c>
      <c r="BZ169" s="60">
        <f t="shared" si="201"/>
        <v>0</v>
      </c>
      <c r="CA169" s="60">
        <f t="shared" si="202"/>
        <v>0</v>
      </c>
      <c r="CB169" s="60">
        <f t="shared" si="203"/>
        <v>0</v>
      </c>
    </row>
    <row r="170" spans="1:80" ht="51" x14ac:dyDescent="0.2">
      <c r="A170" s="60" t="str">
        <f t="shared" si="170"/>
        <v>R_2QYfobL48T40mM4-P2</v>
      </c>
      <c r="B170" s="60" t="s">
        <v>1090</v>
      </c>
      <c r="C170" s="60" t="str">
        <f>VLOOKUP($B170,'raw data'!$A:$JI,268,FALSE())</f>
        <v>Tabular-G2</v>
      </c>
      <c r="D170" s="60" t="str">
        <f t="shared" si="171"/>
        <v>Tabular</v>
      </c>
      <c r="E170" s="60" t="str">
        <f t="shared" si="172"/>
        <v>G2</v>
      </c>
      <c r="F170" s="60" t="s">
        <v>536</v>
      </c>
      <c r="G170" s="60" t="str">
        <f t="shared" si="173"/>
        <v>G1</v>
      </c>
      <c r="H170" s="62">
        <f>VLOOKUP($B170&amp;"-"&amp;$F170,'dataset cleaned'!$A:$BK,H$2,FALSE())/60</f>
        <v>4.792183333333333</v>
      </c>
      <c r="I170" s="61" t="str">
        <f>VLOOKUP($B170&amp;"-"&amp;$F170,'dataset cleaned'!$A:$BK,$H$2-2+I$2*3,FALSE())</f>
        <v>Minor</v>
      </c>
      <c r="J170" s="60"/>
      <c r="K170" s="60">
        <f>IF(ISNUMBER(SEARCH(IF($D170="Tabular",VLOOKUP($G170&amp;"-"&amp;I$3&amp;"-"&amp;K$2,'Compr. Q. - Online Banking'!$C:$I,7,FALSE()),VLOOKUP($G170&amp;"-"&amp;I$3&amp;"-"&amp;K$2,'Compr. Q. - Online Banking'!$C:$I,5,FALSE())), I170)),1,0)</f>
        <v>1</v>
      </c>
      <c r="L170" s="60">
        <f>IF(ISNUMBER(SEARCH(IF($D170="Tabular",VLOOKUP($G170&amp;"-"&amp;I$3&amp;"-"&amp;L$2,'Compr. Q. - Online Banking'!$C:$I,7,FALSE()),VLOOKUP($G170&amp;"-"&amp;I$3&amp;"-"&amp;L$2,'Compr. Q. - Online Banking'!$C:$I,5,FALSE())), I170)),1,0)</f>
        <v>0</v>
      </c>
      <c r="M170" s="60">
        <f>IF(ISNUMBER(SEARCH(IF($D170="Tabular",VLOOKUP($G170&amp;"-"&amp;I$3&amp;"-"&amp;M$2,'Compr. Q. - Online Banking'!$C:$I,7,FALSE()),VLOOKUP($G170&amp;"-"&amp;I$3&amp;"-"&amp;M$2,'Compr. Q. - Online Banking'!$C:$I,5,FALSE())), I170)),1,0)</f>
        <v>0</v>
      </c>
      <c r="N170" s="60">
        <f>IF(ISNUMBER(SEARCH(IF($D170="Tabular",VLOOKUP($G170&amp;"-"&amp;I$3&amp;"-"&amp;N$2,'Compr. Q. - Online Banking'!$C:$I,7,FALSE()),VLOOKUP($G170&amp;"-"&amp;I$3&amp;"-"&amp;N$2,'Compr. Q. - Online Banking'!$C:$I,5,FALSE())), I170)),1,0)</f>
        <v>0</v>
      </c>
      <c r="O170" s="60">
        <f t="shared" si="174"/>
        <v>1</v>
      </c>
      <c r="P170" s="60">
        <f t="shared" si="175"/>
        <v>1</v>
      </c>
      <c r="Q170" s="60">
        <f>IF($D170="Tabular",VLOOKUP($G170&amp;"-"&amp;I$3&amp;"-"&amp;"1",'Compr. Q. - Online Banking'!$C:$K,9,FALSE()),VLOOKUP($G170&amp;"-"&amp;I$3&amp;"-"&amp;"1",'Compr. Q. - Online Banking'!$C:$K,8,FALSE()))</f>
        <v>1</v>
      </c>
      <c r="R170" s="60">
        <f t="shared" si="176"/>
        <v>1</v>
      </c>
      <c r="S170" s="60">
        <f t="shared" si="177"/>
        <v>1</v>
      </c>
      <c r="T170" s="60">
        <f t="shared" si="178"/>
        <v>1</v>
      </c>
      <c r="U170" s="60" t="str">
        <f>VLOOKUP($B170&amp;"-"&amp;$F170,'dataset cleaned'!$A:$BK,$H$2-2+U$2*3,FALSE())</f>
        <v>Unauthorized access to customer account via web application,Unauthorized transaction via Poste App</v>
      </c>
      <c r="V170" s="60" t="s">
        <v>1140</v>
      </c>
      <c r="W170" s="60">
        <f>IF(ISNUMBER(SEARCH(IF($D170="Tabular",VLOOKUP($G170&amp;"-"&amp;U$3&amp;"-"&amp;W$2,'Compr. Q. - Online Banking'!$C:$I,7,FALSE()),VLOOKUP($G170&amp;"-"&amp;U$3&amp;"-"&amp;W$2,'Compr. Q. - Online Banking'!$C:$I,5,FALSE())), U170)),1,0)</f>
        <v>0</v>
      </c>
      <c r="X170" s="60">
        <f>IF(ISNUMBER(SEARCH(IF($D170="Tabular",VLOOKUP($G170&amp;"-"&amp;U$3&amp;"-"&amp;X$2,'Compr. Q. - Online Banking'!$C:$I,7,FALSE()),VLOOKUP($G170&amp;"-"&amp;U$3&amp;"-"&amp;X$2,'Compr. Q. - Online Banking'!$C:$I,5,FALSE())), U170)),1,0)</f>
        <v>0</v>
      </c>
      <c r="Y170" s="60">
        <f>IF(ISNUMBER(SEARCH(IF($D170="Tabular",VLOOKUP($G170&amp;"-"&amp;U$3&amp;"-"&amp;Y$2,'Compr. Q. - Online Banking'!$C:$I,7,FALSE()),VLOOKUP($G170&amp;"-"&amp;U$3&amp;"-"&amp;Y$2,'Compr. Q. - Online Banking'!$C:$I,5,FALSE())), U170)),1,0)</f>
        <v>0</v>
      </c>
      <c r="Z170" s="60">
        <f>IF(ISNUMBER(SEARCH(IF($D170="Tabular",VLOOKUP($G170&amp;"-"&amp;U$3&amp;"-"&amp;Z$2,'Compr. Q. - Online Banking'!$C:$I,7,FALSE()),VLOOKUP($G170&amp;"-"&amp;U$3&amp;"-"&amp;Z$2,'Compr. Q. - Online Banking'!$C:$I,5,FALSE())), U170)),1,0)</f>
        <v>0</v>
      </c>
      <c r="AA170" s="60">
        <f t="shared" si="179"/>
        <v>0</v>
      </c>
      <c r="AB170" s="60">
        <f t="shared" si="180"/>
        <v>2</v>
      </c>
      <c r="AC170" s="60">
        <f>IF($D170="Tabular",VLOOKUP($G170&amp;"-"&amp;U$3&amp;"-"&amp;"1",'Compr. Q. - Online Banking'!$C:$K,9,FALSE()),VLOOKUP($G170&amp;"-"&amp;U$3&amp;"-"&amp;"1",'Compr. Q. - Online Banking'!$C:$K,8,FALSE()))</f>
        <v>2</v>
      </c>
      <c r="AD170" s="60">
        <f t="shared" si="181"/>
        <v>0</v>
      </c>
      <c r="AE170" s="60">
        <f t="shared" si="182"/>
        <v>0</v>
      </c>
      <c r="AF170" s="60">
        <f t="shared" si="183"/>
        <v>0</v>
      </c>
      <c r="AG170" s="61" t="str">
        <f>VLOOKUP($B170&amp;"-"&amp;$F170,'dataset cleaned'!$A:$BK,$H$2-2+AG$2*3,FALSE())</f>
        <v>Strengthen authentication of transaction in web application,Strengthen verification and validation procedures</v>
      </c>
      <c r="AH170" s="60" t="s">
        <v>1141</v>
      </c>
      <c r="AI170" s="60">
        <f>IF(ISNUMBER(SEARCH(IF($D170="Tabular",VLOOKUP($G170&amp;"-"&amp;AG$3&amp;"-"&amp;AI$2,'Compr. Q. - Online Banking'!$C:$I,7,FALSE()),VLOOKUP($G170&amp;"-"&amp;AG$3&amp;"-"&amp;AI$2,'Compr. Q. - Online Banking'!$C:$I,5,FALSE())), AG170)),1,0)</f>
        <v>0</v>
      </c>
      <c r="AJ170" s="60">
        <f>IF(ISNUMBER(SEARCH(IF($D170="Tabular",VLOOKUP($G170&amp;"-"&amp;AG$3&amp;"-"&amp;AJ$2,'Compr. Q. - Online Banking'!$C:$I,7,FALSE()),VLOOKUP($G170&amp;"-"&amp;AG$3&amp;"-"&amp;AJ$2,'Compr. Q. - Online Banking'!$C:$I,5,FALSE())), AG170)),1,0)</f>
        <v>1</v>
      </c>
      <c r="AK170" s="60">
        <f>IF(ISNUMBER(SEARCH(IF($D170="Tabular",VLOOKUP($G170&amp;"-"&amp;AG$3&amp;"-"&amp;AK$2,'Compr. Q. - Online Banking'!$C:$I,7,FALSE()),VLOOKUP($G170&amp;"-"&amp;AG$3&amp;"-"&amp;AK$2,'Compr. Q. - Online Banking'!$C:$I,5,FALSE())), AG170)),1,0)</f>
        <v>0</v>
      </c>
      <c r="AL170" s="60">
        <f>IF(ISNUMBER(SEARCH(IF($D170="Tabular",VLOOKUP($G170&amp;"-"&amp;AG$3&amp;"-"&amp;AL$2,'Compr. Q. - Online Banking'!$C:$I,7,FALSE()),VLOOKUP($G170&amp;"-"&amp;AG$3&amp;"-"&amp;AL$2,'Compr. Q. - Online Banking'!$C:$I,5,FALSE())), AG170)),1,0)</f>
        <v>0</v>
      </c>
      <c r="AM170" s="60">
        <f t="shared" si="184"/>
        <v>1</v>
      </c>
      <c r="AN170" s="60">
        <f t="shared" si="185"/>
        <v>2</v>
      </c>
      <c r="AO170" s="60">
        <f>IF($D170="Tabular",VLOOKUP($G170&amp;"-"&amp;AG$3&amp;"-"&amp;"1",'Compr. Q. - Online Banking'!$C:$K,9,FALSE()),VLOOKUP($G170&amp;"-"&amp;AG$3&amp;"-"&amp;"1",'Compr. Q. - Online Banking'!$C:$K,8,FALSE()))</f>
        <v>3</v>
      </c>
      <c r="AP170" s="60">
        <f t="shared" si="186"/>
        <v>0.5</v>
      </c>
      <c r="AQ170" s="60">
        <f t="shared" si="187"/>
        <v>0.33333333333333331</v>
      </c>
      <c r="AR170" s="60">
        <f t="shared" si="188"/>
        <v>0.4</v>
      </c>
      <c r="AS170" s="61" t="str">
        <f>VLOOKUP($B170&amp;"-"&amp;$F170,'dataset cleaned'!$A:$BK,$H$2-2+AS$2*3,FALSE())</f>
        <v>Unlikely</v>
      </c>
      <c r="AT170" s="60" t="s">
        <v>1142</v>
      </c>
      <c r="AU170" s="60">
        <f>IF(ISNUMBER(SEARCH(IF($D170="Tabular",VLOOKUP($G170&amp;"-"&amp;AS$3&amp;"-"&amp;AU$2,'Compr. Q. - Online Banking'!$C:$I,7,FALSE()),VLOOKUP($G170&amp;"-"&amp;AS$3&amp;"-"&amp;AU$2,'Compr. Q. - Online Banking'!$C:$I,5,FALSE())), AS170)),1,0)</f>
        <v>0</v>
      </c>
      <c r="AV170" s="60">
        <f>IF(ISNUMBER(SEARCH(IF($D170="Tabular",VLOOKUP($G170&amp;"-"&amp;AS$3&amp;"-"&amp;AV$2,'Compr. Q. - Online Banking'!$C:$I,7,FALSE()),VLOOKUP($G170&amp;"-"&amp;AS$3&amp;"-"&amp;AV$2,'Compr. Q. - Online Banking'!$C:$I,5,FALSE())), AS170)),1,0)</f>
        <v>0</v>
      </c>
      <c r="AW170" s="60">
        <f>IF(ISNUMBER(SEARCH(IF($D170="Tabular",VLOOKUP($G170&amp;"-"&amp;AS$3&amp;"-"&amp;AW$2,'Compr. Q. - Online Banking'!$C:$I,7,FALSE()),VLOOKUP($G170&amp;"-"&amp;AS$3&amp;"-"&amp;AW$2,'Compr. Q. - Online Banking'!$C:$I,5,FALSE())), AS170)),1,0)</f>
        <v>0</v>
      </c>
      <c r="AX170" s="60">
        <f>IF(ISNUMBER(SEARCH(IF($D170="Tabular",VLOOKUP($G170&amp;"-"&amp;AS$3&amp;"-"&amp;AX$2,'Compr. Q. - Online Banking'!$C:$I,7,FALSE()),VLOOKUP($G170&amp;"-"&amp;AS$3&amp;"-"&amp;AX$2,'Compr. Q. - Online Banking'!$C:$I,5,FALSE())), AS170)),1,0)</f>
        <v>0</v>
      </c>
      <c r="AY170" s="60">
        <f t="shared" si="189"/>
        <v>0</v>
      </c>
      <c r="AZ170" s="60">
        <f t="shared" si="190"/>
        <v>1</v>
      </c>
      <c r="BA170" s="60">
        <f>IF($D170="Tabular",VLOOKUP($G170&amp;"-"&amp;AS$3&amp;"-"&amp;"1",'Compr. Q. - Online Banking'!$C:$K,9,FALSE()),VLOOKUP($G170&amp;"-"&amp;AS$3&amp;"-"&amp;"1",'Compr. Q. - Online Banking'!$C:$K,8,FALSE()))</f>
        <v>1</v>
      </c>
      <c r="BB170" s="60">
        <f t="shared" si="191"/>
        <v>0</v>
      </c>
      <c r="BC170" s="60">
        <f t="shared" si="192"/>
        <v>0</v>
      </c>
      <c r="BD170" s="60">
        <f t="shared" si="193"/>
        <v>0</v>
      </c>
      <c r="BE170" s="61" t="str">
        <f>VLOOKUP($B170&amp;"-"&amp;$F170,'dataset cleaned'!$A:$BK,$H$2-2+BE$2*3,FALSE())</f>
        <v>Smartphone infected by malware and this leads to alteration of transaction data,Use of web application</v>
      </c>
      <c r="BF170" s="61" t="s">
        <v>1135</v>
      </c>
      <c r="BG170" s="60">
        <f>IF(ISNUMBER(SEARCH(IF($D170="Tabular",VLOOKUP($G170&amp;"-"&amp;BE$3&amp;"-"&amp;BG$2,'Compr. Q. - Online Banking'!$C:$I,7,FALSE()),VLOOKUP($G170&amp;"-"&amp;BE$3&amp;"-"&amp;BG$2,'Compr. Q. - Online Banking'!$C:$I,5,FALSE())), BE170)),1,0)</f>
        <v>0</v>
      </c>
      <c r="BH170" s="60">
        <f>IF(ISNUMBER(SEARCH(IF($D170="Tabular",VLOOKUP($G170&amp;"-"&amp;BE$3&amp;"-"&amp;BH$2,'Compr. Q. - Online Banking'!$C:$I,7,FALSE()),VLOOKUP($G170&amp;"-"&amp;BE$3&amp;"-"&amp;BH$2,'Compr. Q. - Online Banking'!$C:$I,5,FALSE())), BE170)),1,0)</f>
        <v>0</v>
      </c>
      <c r="BI170" s="60">
        <f>IF(ISNUMBER(SEARCH(IF($D170="Tabular",VLOOKUP($G170&amp;"-"&amp;BE$3&amp;"-"&amp;BI$2,'Compr. Q. - Online Banking'!$C:$I,7,FALSE()),VLOOKUP($G170&amp;"-"&amp;BE$3&amp;"-"&amp;BI$2,'Compr. Q. - Online Banking'!$C:$I,5,FALSE())), BE170)),1,0)</f>
        <v>0</v>
      </c>
      <c r="BJ170" s="60">
        <f>IF(ISNUMBER(SEARCH(IF($D170="Tabular",VLOOKUP($G170&amp;"-"&amp;BE$3&amp;"-"&amp;BJ$2,'Compr. Q. - Online Banking'!$C:$I,7,FALSE()),VLOOKUP($G170&amp;"-"&amp;BE$3&amp;"-"&amp;BJ$2,'Compr. Q. - Online Banking'!$C:$I,5,FALSE())), BE170)),1,0)</f>
        <v>0</v>
      </c>
      <c r="BK170" s="60">
        <f t="shared" si="194"/>
        <v>0</v>
      </c>
      <c r="BL170" s="60">
        <f t="shared" si="195"/>
        <v>2</v>
      </c>
      <c r="BM170" s="60">
        <f>IF($D170="Tabular",VLOOKUP($G170&amp;"-"&amp;BE$3&amp;"-"&amp;"1",'Compr. Q. - Online Banking'!$C:$K,9,FALSE()),VLOOKUP($G170&amp;"-"&amp;BE$3&amp;"-"&amp;"1",'Compr. Q. - Online Banking'!$C:$K,8,FALSE()))</f>
        <v>2</v>
      </c>
      <c r="BN170" s="60">
        <f t="shared" si="196"/>
        <v>0</v>
      </c>
      <c r="BO170" s="60">
        <f t="shared" si="197"/>
        <v>0</v>
      </c>
      <c r="BP170" s="60">
        <f t="shared" si="198"/>
        <v>0</v>
      </c>
      <c r="BQ170" s="61" t="str">
        <f>VLOOKUP($B170&amp;"-"&amp;$F170,'dataset cleaned'!$A:$BK,$H$2-2+BQ$2*3,FALSE())</f>
        <v>Likely</v>
      </c>
      <c r="BR170" s="60" t="s">
        <v>1142</v>
      </c>
      <c r="BS170" s="60">
        <f>IF(ISNUMBER(SEARCH(IF($D170="Tabular",VLOOKUP($G170&amp;"-"&amp;BQ$3&amp;"-"&amp;BS$2,'Compr. Q. - Online Banking'!$C:$I,7,FALSE()),VLOOKUP($G170&amp;"-"&amp;BQ$3&amp;"-"&amp;BS$2,'Compr. Q. - Online Banking'!$C:$I,5,FALSE())), BQ170)),1,0)</f>
        <v>0</v>
      </c>
      <c r="BT170" s="60">
        <f>IF(ISNUMBER(SEARCH(IF($D170="Tabular",VLOOKUP($G170&amp;"-"&amp;BQ$3&amp;"-"&amp;BT$2,'Compr. Q. - Online Banking'!$C:$I,7,FALSE()),VLOOKUP($G170&amp;"-"&amp;BQ$3&amp;"-"&amp;BT$2,'Compr. Q. - Online Banking'!$C:$I,5,FALSE())), BQ170)),1,0)</f>
        <v>0</v>
      </c>
      <c r="BU170" s="60">
        <f>IF(ISNUMBER(SEARCH(IF($D170="Tabular",VLOOKUP($G170&amp;"-"&amp;BQ$3&amp;"-"&amp;BU$2,'Compr. Q. - Online Banking'!$C:$I,7,FALSE()),VLOOKUP($G170&amp;"-"&amp;BQ$3&amp;"-"&amp;BU$2,'Compr. Q. - Online Banking'!$C:$I,5,FALSE())), BQ170)),1,0)</f>
        <v>0</v>
      </c>
      <c r="BV170" s="60">
        <f>IF(ISNUMBER(SEARCH(IF($D170="Tabular",VLOOKUP($G170&amp;"-"&amp;BQ$3&amp;"-"&amp;BV$2,'Compr. Q. - Online Banking'!$C:$I,7,FALSE()),VLOOKUP($G170&amp;"-"&amp;BQ$3&amp;"-"&amp;BV$2,'Compr. Q. - Online Banking'!$C:$I,5,FALSE())), BQ170)),1,0)</f>
        <v>0</v>
      </c>
      <c r="BW170" s="60">
        <f t="shared" si="199"/>
        <v>0</v>
      </c>
      <c r="BX170" s="60">
        <f t="shared" si="200"/>
        <v>1</v>
      </c>
      <c r="BY170" s="60">
        <f>IF($D170="Tabular",VLOOKUP($G170&amp;"-"&amp;BQ$3&amp;"-"&amp;"1",'Compr. Q. - Online Banking'!$C:$K,9,FALSE()),VLOOKUP($G170&amp;"-"&amp;BQ$3&amp;"-"&amp;"1",'Compr. Q. - Online Banking'!$C:$K,8,FALSE()))</f>
        <v>1</v>
      </c>
      <c r="BZ170" s="60">
        <f t="shared" si="201"/>
        <v>0</v>
      </c>
      <c r="CA170" s="60">
        <f t="shared" si="202"/>
        <v>0</v>
      </c>
      <c r="CB170" s="60">
        <f t="shared" si="203"/>
        <v>0</v>
      </c>
    </row>
    <row r="171" spans="1:80" ht="221" x14ac:dyDescent="0.2">
      <c r="A171" s="60" t="str">
        <f t="shared" si="170"/>
        <v>R_s86My5FLWvLtAHL-P2</v>
      </c>
      <c r="B171" s="60" t="s">
        <v>803</v>
      </c>
      <c r="C171" s="60" t="str">
        <f>VLOOKUP($B171,'raw data'!$A:$JI,268,FALSE())</f>
        <v>Tabular-G1</v>
      </c>
      <c r="D171" s="60" t="str">
        <f t="shared" si="171"/>
        <v>Tabular</v>
      </c>
      <c r="E171" s="60" t="str">
        <f t="shared" si="172"/>
        <v>G1</v>
      </c>
      <c r="F171" s="60" t="s">
        <v>536</v>
      </c>
      <c r="G171" s="60" t="str">
        <f t="shared" si="173"/>
        <v>G2</v>
      </c>
      <c r="H171" s="62">
        <f>VLOOKUP($B171&amp;"-"&amp;$F171,'dataset cleaned'!$A:$BK,H$2,FALSE())/60</f>
        <v>11.176766666666667</v>
      </c>
      <c r="I171" s="61" t="str">
        <f>VLOOKUP($B171&amp;"-"&amp;$F171,'dataset cleaned'!$A:$BK,$H$2-2+I$2*3,FALSE())</f>
        <v>Integrity of account data</v>
      </c>
      <c r="J171" s="60" t="s">
        <v>1133</v>
      </c>
      <c r="K171" s="60">
        <f>IF(ISNUMBER(SEARCH(IF($D171="Tabular",VLOOKUP($G171&amp;"-"&amp;I$3&amp;"-"&amp;K$2,'Compr. Q. - Online Banking'!$C:$I,7,FALSE()),VLOOKUP($G171&amp;"-"&amp;I$3&amp;"-"&amp;K$2,'Compr. Q. - Online Banking'!$C:$I,5,FALSE())), I171)),1,0)</f>
        <v>0</v>
      </c>
      <c r="L171" s="60">
        <f>IF(ISNUMBER(SEARCH(IF($D171="Tabular",VLOOKUP($G171&amp;"-"&amp;I$3&amp;"-"&amp;L$2,'Compr. Q. - Online Banking'!$C:$I,7,FALSE()),VLOOKUP($G171&amp;"-"&amp;I$3&amp;"-"&amp;L$2,'Compr. Q. - Online Banking'!$C:$I,5,FALSE())), I171)),1,0)</f>
        <v>0</v>
      </c>
      <c r="M171" s="60">
        <f>IF(ISNUMBER(SEARCH(IF($D171="Tabular",VLOOKUP($G171&amp;"-"&amp;I$3&amp;"-"&amp;M$2,'Compr. Q. - Online Banking'!$C:$I,7,FALSE()),VLOOKUP($G171&amp;"-"&amp;I$3&amp;"-"&amp;M$2,'Compr. Q. - Online Banking'!$C:$I,5,FALSE())), I171)),1,0)</f>
        <v>0</v>
      </c>
      <c r="N171" s="60">
        <f>IF(ISNUMBER(SEARCH(IF($D171="Tabular",VLOOKUP($G171&amp;"-"&amp;I$3&amp;"-"&amp;N$2,'Compr. Q. - Online Banking'!$C:$I,7,FALSE()),VLOOKUP($G171&amp;"-"&amp;I$3&amp;"-"&amp;N$2,'Compr. Q. - Online Banking'!$C:$I,5,FALSE())), I171)),1,0)</f>
        <v>0</v>
      </c>
      <c r="O171" s="60">
        <f t="shared" si="174"/>
        <v>0</v>
      </c>
      <c r="P171" s="60">
        <f t="shared" si="175"/>
        <v>1</v>
      </c>
      <c r="Q171" s="60">
        <f>IF($D171="Tabular",VLOOKUP($G171&amp;"-"&amp;I$3&amp;"-"&amp;"1",'Compr. Q. - Online Banking'!$C:$K,9,FALSE()),VLOOKUP($G171&amp;"-"&amp;I$3&amp;"-"&amp;"1",'Compr. Q. - Online Banking'!$C:$K,8,FALSE()))</f>
        <v>2</v>
      </c>
      <c r="R171" s="60">
        <f t="shared" si="176"/>
        <v>0</v>
      </c>
      <c r="S171" s="60">
        <f t="shared" si="177"/>
        <v>0</v>
      </c>
      <c r="T171" s="60">
        <f t="shared" si="178"/>
        <v>0</v>
      </c>
      <c r="U171" s="61" t="str">
        <f>VLOOKUP($B171&amp;"-"&amp;$F171,'dataset cleaned'!$A:$BK,$H$2-2+U$2*3,FALSE())</f>
        <v>Unauthorized access to customer account via web application,Unauthorized transaction via Poste App,Unauthorized transaction via web application</v>
      </c>
      <c r="V171" s="60" t="s">
        <v>1144</v>
      </c>
      <c r="W171" s="60">
        <f>IF(ISNUMBER(SEARCH(IF($D171="Tabular",VLOOKUP($G171&amp;"-"&amp;U$3&amp;"-"&amp;W$2,'Compr. Q. - Online Banking'!$C:$I,7,FALSE()),VLOOKUP($G171&amp;"-"&amp;U$3&amp;"-"&amp;W$2,'Compr. Q. - Online Banking'!$C:$I,5,FALSE())), U171)),1,0)</f>
        <v>1</v>
      </c>
      <c r="X171" s="60">
        <f>IF(ISNUMBER(SEARCH(IF($D171="Tabular",VLOOKUP($G171&amp;"-"&amp;U$3&amp;"-"&amp;X$2,'Compr. Q. - Online Banking'!$C:$I,7,FALSE()),VLOOKUP($G171&amp;"-"&amp;U$3&amp;"-"&amp;X$2,'Compr. Q. - Online Banking'!$C:$I,5,FALSE())), U171)),1,0)</f>
        <v>1</v>
      </c>
      <c r="Y171" s="60">
        <f>IF(ISNUMBER(SEARCH(IF($D171="Tabular",VLOOKUP($G171&amp;"-"&amp;U$3&amp;"-"&amp;Y$2,'Compr. Q. - Online Banking'!$C:$I,7,FALSE()),VLOOKUP($G171&amp;"-"&amp;U$3&amp;"-"&amp;Y$2,'Compr. Q. - Online Banking'!$C:$I,5,FALSE())), U171)),1,0)</f>
        <v>0</v>
      </c>
      <c r="Z171" s="60">
        <f>IF(ISNUMBER(SEARCH(IF($D171="Tabular",VLOOKUP($G171&amp;"-"&amp;U$3&amp;"-"&amp;Z$2,'Compr. Q. - Online Banking'!$C:$I,7,FALSE()),VLOOKUP($G171&amp;"-"&amp;U$3&amp;"-"&amp;Z$2,'Compr. Q. - Online Banking'!$C:$I,5,FALSE())), U171)),1,0)</f>
        <v>0</v>
      </c>
      <c r="AA171" s="60">
        <f t="shared" si="179"/>
        <v>2</v>
      </c>
      <c r="AB171" s="60">
        <f t="shared" si="180"/>
        <v>3</v>
      </c>
      <c r="AC171" s="60">
        <f>IF($D171="Tabular",VLOOKUP($G171&amp;"-"&amp;U$3&amp;"-"&amp;"1",'Compr. Q. - Online Banking'!$C:$K,9,FALSE()),VLOOKUP($G171&amp;"-"&amp;U$3&amp;"-"&amp;"1",'Compr. Q. - Online Banking'!$C:$K,8,FALSE()))</f>
        <v>3</v>
      </c>
      <c r="AD171" s="60">
        <f t="shared" si="181"/>
        <v>0.66666666666666663</v>
      </c>
      <c r="AE171" s="60">
        <f t="shared" si="182"/>
        <v>0.66666666666666663</v>
      </c>
      <c r="AF171" s="60">
        <f t="shared" si="183"/>
        <v>0.66666666666666663</v>
      </c>
      <c r="AG171" s="61" t="str">
        <f>VLOOKUP($B171&amp;"-"&amp;$F171,'dataset cleaned'!$A:$BK,$H$2-2+AG$2*3,FALSE())</f>
        <v>Fake banking app offered on application store and this leads to sniffing customer credentials,Fake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credentials,Spear-phishing attack on customers leads to sniffing customer credentials. Which leads to unauthorized access to customer account via web application.</v>
      </c>
      <c r="AH171" s="60" t="s">
        <v>1179</v>
      </c>
      <c r="AI171" s="60">
        <f>IF(ISNUMBER(SEARCH(IF($D171="Tabular",VLOOKUP($G171&amp;"-"&amp;AG$3&amp;"-"&amp;AI$2,'Compr. Q. - Online Banking'!$C:$I,7,FALSE()),VLOOKUP($G171&amp;"-"&amp;AG$3&amp;"-"&amp;AI$2,'Compr. Q. - Online Banking'!$C:$I,5,FALSE())), AG171)),1,0)</f>
        <v>1</v>
      </c>
      <c r="AJ171" s="60">
        <f>IF(ISNUMBER(SEARCH(IF($D171="Tabular",VLOOKUP($G171&amp;"-"&amp;AG$3&amp;"-"&amp;AJ$2,'Compr. Q. - Online Banking'!$C:$I,7,FALSE()),VLOOKUP($G171&amp;"-"&amp;AG$3&amp;"-"&amp;AJ$2,'Compr. Q. - Online Banking'!$C:$I,5,FALSE())), AG171)),1,0)</f>
        <v>1</v>
      </c>
      <c r="AK171" s="60">
        <f>IF(ISNUMBER(SEARCH(IF($D171="Tabular",VLOOKUP($G171&amp;"-"&amp;AG$3&amp;"-"&amp;AK$2,'Compr. Q. - Online Banking'!$C:$I,7,FALSE()),VLOOKUP($G171&amp;"-"&amp;AG$3&amp;"-"&amp;AK$2,'Compr. Q. - Online Banking'!$C:$I,5,FALSE())), AG171)),1,0)</f>
        <v>1</v>
      </c>
      <c r="AL171" s="60">
        <f>IF(ISNUMBER(SEARCH(IF($D171="Tabular",VLOOKUP($G171&amp;"-"&amp;AG$3&amp;"-"&amp;AL$2,'Compr. Q. - Online Banking'!$C:$I,7,FALSE()),VLOOKUP($G171&amp;"-"&amp;AG$3&amp;"-"&amp;AL$2,'Compr. Q. - Online Banking'!$C:$I,5,FALSE())), AG171)),1,0)</f>
        <v>0</v>
      </c>
      <c r="AM171" s="60">
        <f t="shared" si="184"/>
        <v>3</v>
      </c>
      <c r="AN171" s="60">
        <f t="shared" si="185"/>
        <v>6</v>
      </c>
      <c r="AO171" s="60">
        <f>IF($D171="Tabular",VLOOKUP($G171&amp;"-"&amp;AG$3&amp;"-"&amp;"1",'Compr. Q. - Online Banking'!$C:$K,9,FALSE()),VLOOKUP($G171&amp;"-"&amp;AG$3&amp;"-"&amp;"1",'Compr. Q. - Online Banking'!$C:$K,8,FALSE()))</f>
        <v>3</v>
      </c>
      <c r="AP171" s="60">
        <f t="shared" si="186"/>
        <v>0.5</v>
      </c>
      <c r="AQ171" s="60">
        <f t="shared" si="187"/>
        <v>1</v>
      </c>
      <c r="AR171" s="60">
        <f t="shared" si="188"/>
        <v>0.66666666666666663</v>
      </c>
      <c r="AS171" s="61" t="str">
        <f>VLOOKUP($B171&amp;"-"&amp;$F171,'dataset cleaned'!$A:$BK,$H$2-2+AS$2*3,FALSE())</f>
        <v>Cyber criminal,Hacker</v>
      </c>
      <c r="AT171" s="60"/>
      <c r="AU171" s="60">
        <f>IF(ISNUMBER(SEARCH(IF($D171="Tabular",VLOOKUP($G171&amp;"-"&amp;AS$3&amp;"-"&amp;AU$2,'Compr. Q. - Online Banking'!$C:$I,7,FALSE()),VLOOKUP($G171&amp;"-"&amp;AS$3&amp;"-"&amp;AU$2,'Compr. Q. - Online Banking'!$C:$I,5,FALSE())), AS171)),1,0)</f>
        <v>1</v>
      </c>
      <c r="AV171" s="60">
        <f>IF(ISNUMBER(SEARCH(IF($D171="Tabular",VLOOKUP($G171&amp;"-"&amp;AS$3&amp;"-"&amp;AV$2,'Compr. Q. - Online Banking'!$C:$I,7,FALSE()),VLOOKUP($G171&amp;"-"&amp;AS$3&amp;"-"&amp;AV$2,'Compr. Q. - Online Banking'!$C:$I,5,FALSE())), AS171)),1,0)</f>
        <v>1</v>
      </c>
      <c r="AW171" s="60">
        <f>IF(ISNUMBER(SEARCH(IF($D171="Tabular",VLOOKUP($G171&amp;"-"&amp;AS$3&amp;"-"&amp;AW$2,'Compr. Q. - Online Banking'!$C:$I,7,FALSE()),VLOOKUP($G171&amp;"-"&amp;AS$3&amp;"-"&amp;AW$2,'Compr. Q. - Online Banking'!$C:$I,5,FALSE())), AS171)),1,0)</f>
        <v>0</v>
      </c>
      <c r="AX171" s="60">
        <f>IF(ISNUMBER(SEARCH(IF($D171="Tabular",VLOOKUP($G171&amp;"-"&amp;AS$3&amp;"-"&amp;AX$2,'Compr. Q. - Online Banking'!$C:$I,7,FALSE()),VLOOKUP($G171&amp;"-"&amp;AS$3&amp;"-"&amp;AX$2,'Compr. Q. - Online Banking'!$C:$I,5,FALSE())), AS171)),1,0)</f>
        <v>0</v>
      </c>
      <c r="AY171" s="60">
        <f t="shared" si="189"/>
        <v>2</v>
      </c>
      <c r="AZ171" s="60">
        <f t="shared" si="190"/>
        <v>2</v>
      </c>
      <c r="BA171" s="60">
        <f>IF($D171="Tabular",VLOOKUP($G171&amp;"-"&amp;AS$3&amp;"-"&amp;"1",'Compr. Q. - Online Banking'!$C:$K,9,FALSE()),VLOOKUP($G171&amp;"-"&amp;AS$3&amp;"-"&amp;"1",'Compr. Q. - Online Banking'!$C:$K,8,FALSE()))</f>
        <v>2</v>
      </c>
      <c r="BB171" s="60">
        <f t="shared" si="191"/>
        <v>1</v>
      </c>
      <c r="BC171" s="60">
        <f t="shared" si="192"/>
        <v>1</v>
      </c>
      <c r="BD171" s="60">
        <f t="shared" si="193"/>
        <v>1</v>
      </c>
      <c r="BE171" s="60" t="str">
        <f>VLOOKUP($B171&amp;"-"&amp;$F171,'dataset cleaned'!$A:$BK,$H$2-2+BE$2*3,FALSE())</f>
        <v>Certain,Likely</v>
      </c>
      <c r="BF171" s="60"/>
      <c r="BG171" s="60">
        <f>IF(ISNUMBER(SEARCH(IF($D171="Tabular",VLOOKUP($G171&amp;"-"&amp;BE$3&amp;"-"&amp;BG$2,'Compr. Q. - Online Banking'!$C:$I,7,FALSE()),VLOOKUP($G171&amp;"-"&amp;BE$3&amp;"-"&amp;BG$2,'Compr. Q. - Online Banking'!$C:$I,5,FALSE())), BE171)),1,0)</f>
        <v>1</v>
      </c>
      <c r="BH171" s="60">
        <f>IF(ISNUMBER(SEARCH(IF($D171="Tabular",VLOOKUP($G171&amp;"-"&amp;BE$3&amp;"-"&amp;BH$2,'Compr. Q. - Online Banking'!$C:$I,7,FALSE()),VLOOKUP($G171&amp;"-"&amp;BE$3&amp;"-"&amp;BH$2,'Compr. Q. - Online Banking'!$C:$I,5,FALSE())), BE171)),1,0)</f>
        <v>0</v>
      </c>
      <c r="BI171" s="60">
        <f>IF(ISNUMBER(SEARCH(IF($D171="Tabular",VLOOKUP($G171&amp;"-"&amp;BE$3&amp;"-"&amp;BI$2,'Compr. Q. - Online Banking'!$C:$I,7,FALSE()),VLOOKUP($G171&amp;"-"&amp;BE$3&amp;"-"&amp;BI$2,'Compr. Q. - Online Banking'!$C:$I,5,FALSE())), BE171)),1,0)</f>
        <v>0</v>
      </c>
      <c r="BJ171" s="60">
        <f>IF(ISNUMBER(SEARCH(IF($D171="Tabular",VLOOKUP($G171&amp;"-"&amp;BE$3&amp;"-"&amp;BJ$2,'Compr. Q. - Online Banking'!$C:$I,7,FALSE()),VLOOKUP($G171&amp;"-"&amp;BE$3&amp;"-"&amp;BJ$2,'Compr. Q. - Online Banking'!$C:$I,5,FALSE())), BE171)),1,0)</f>
        <v>0</v>
      </c>
      <c r="BK171" s="60">
        <f t="shared" si="194"/>
        <v>1</v>
      </c>
      <c r="BL171" s="60">
        <f t="shared" si="195"/>
        <v>2</v>
      </c>
      <c r="BM171" s="60">
        <f>IF($D171="Tabular",VLOOKUP($G171&amp;"-"&amp;BE$3&amp;"-"&amp;"1",'Compr. Q. - Online Banking'!$C:$K,9,FALSE()),VLOOKUP($G171&amp;"-"&amp;BE$3&amp;"-"&amp;"1",'Compr. Q. - Online Banking'!$C:$K,8,FALSE()))</f>
        <v>1</v>
      </c>
      <c r="BN171" s="60">
        <f t="shared" si="196"/>
        <v>0.5</v>
      </c>
      <c r="BO171" s="60">
        <f t="shared" si="197"/>
        <v>1</v>
      </c>
      <c r="BP171" s="60">
        <f t="shared" si="198"/>
        <v>0.66666666666666663</v>
      </c>
      <c r="BQ171" s="61" t="str">
        <f>VLOOKUP($B171&amp;"-"&amp;$F171,'dataset cleaned'!$A:$BK,$H$2-2+BQ$2*3,FALSE())</f>
        <v>Availability of service,Integrity of account data</v>
      </c>
      <c r="BR171" s="60" t="s">
        <v>1135</v>
      </c>
      <c r="BS171" s="60">
        <f>IF(ISNUMBER(SEARCH(IF($D171="Tabular",VLOOKUP($G171&amp;"-"&amp;BQ$3&amp;"-"&amp;BS$2,'Compr. Q. - Online Banking'!$C:$I,7,FALSE()),VLOOKUP($G171&amp;"-"&amp;BQ$3&amp;"-"&amp;BS$2,'Compr. Q. - Online Banking'!$C:$I,5,FALSE())), BQ171)),1,0)</f>
        <v>0</v>
      </c>
      <c r="BT171" s="60">
        <f>IF(ISNUMBER(SEARCH(IF($D171="Tabular",VLOOKUP($G171&amp;"-"&amp;BQ$3&amp;"-"&amp;BT$2,'Compr. Q. - Online Banking'!$C:$I,7,FALSE()),VLOOKUP($G171&amp;"-"&amp;BQ$3&amp;"-"&amp;BT$2,'Compr. Q. - Online Banking'!$C:$I,5,FALSE())), BQ171)),1,0)</f>
        <v>0</v>
      </c>
      <c r="BU171" s="60">
        <f>IF(ISNUMBER(SEARCH(IF($D171="Tabular",VLOOKUP($G171&amp;"-"&amp;BQ$3&amp;"-"&amp;BU$2,'Compr. Q. - Online Banking'!$C:$I,7,FALSE()),VLOOKUP($G171&amp;"-"&amp;BQ$3&amp;"-"&amp;BU$2,'Compr. Q. - Online Banking'!$C:$I,5,FALSE())), BQ171)),1,0)</f>
        <v>0</v>
      </c>
      <c r="BV171" s="60">
        <f>IF(ISNUMBER(SEARCH(IF($D171="Tabular",VLOOKUP($G171&amp;"-"&amp;BQ$3&amp;"-"&amp;BV$2,'Compr. Q. - Online Banking'!$C:$I,7,FALSE()),VLOOKUP($G171&amp;"-"&amp;BQ$3&amp;"-"&amp;BV$2,'Compr. Q. - Online Banking'!$C:$I,5,FALSE())), BQ171)),1,0)</f>
        <v>0</v>
      </c>
      <c r="BW171" s="60">
        <f t="shared" si="199"/>
        <v>0</v>
      </c>
      <c r="BX171" s="60">
        <f t="shared" si="200"/>
        <v>2</v>
      </c>
      <c r="BY171" s="60">
        <f>IF($D171="Tabular",VLOOKUP($G171&amp;"-"&amp;BQ$3&amp;"-"&amp;"1",'Compr. Q. - Online Banking'!$C:$K,9,FALSE()),VLOOKUP($G171&amp;"-"&amp;BQ$3&amp;"-"&amp;"1",'Compr. Q. - Online Banking'!$C:$K,8,FALSE()))</f>
        <v>4</v>
      </c>
      <c r="BZ171" s="60">
        <f t="shared" si="201"/>
        <v>0</v>
      </c>
      <c r="CA171" s="60">
        <f t="shared" si="202"/>
        <v>0</v>
      </c>
      <c r="CB171" s="60">
        <f t="shared" si="203"/>
        <v>0</v>
      </c>
    </row>
    <row r="172" spans="1:80" ht="136" x14ac:dyDescent="0.2">
      <c r="A172" s="60" t="str">
        <f t="shared" si="170"/>
        <v>R_2Qt9QoU1ujHjfwI-P2</v>
      </c>
      <c r="B172" s="60" t="s">
        <v>893</v>
      </c>
      <c r="C172" s="60" t="str">
        <f>VLOOKUP($B172,'raw data'!$A:$JI,268,FALSE())</f>
        <v>UML-G1</v>
      </c>
      <c r="D172" s="60" t="str">
        <f t="shared" si="171"/>
        <v>UML</v>
      </c>
      <c r="E172" s="60" t="str">
        <f t="shared" si="172"/>
        <v>G1</v>
      </c>
      <c r="F172" s="60" t="s">
        <v>536</v>
      </c>
      <c r="G172" s="60" t="str">
        <f t="shared" si="173"/>
        <v>G2</v>
      </c>
      <c r="H172" s="62">
        <f>VLOOKUP($B172&amp;"-"&amp;$F172,'dataset cleaned'!$A:$BK,H$2,FALSE())/60</f>
        <v>10.777199999999999</v>
      </c>
      <c r="I172" s="61" t="str">
        <f>VLOOKUP($B172&amp;"-"&amp;$F172,'dataset cleaned'!$A:$BK,$H$2-2+I$2*3,FALSE())</f>
        <v>Keylogger installed on computer,Spear-phishing attack on customers,Unauthorized access to customer account via fake app</v>
      </c>
      <c r="J172" s="60" t="s">
        <v>1135</v>
      </c>
      <c r="K172" s="60">
        <f>IF(ISNUMBER(SEARCH(IF($D172="Tabular",VLOOKUP($G172&amp;"-"&amp;I$3&amp;"-"&amp;K$2,'Compr. Q. - Online Banking'!$C:$I,7,FALSE()),VLOOKUP($G172&amp;"-"&amp;I$3&amp;"-"&amp;K$2,'Compr. Q. - Online Banking'!$C:$I,5,FALSE())), I172)),1,0)</f>
        <v>0</v>
      </c>
      <c r="L172" s="60">
        <f>IF(ISNUMBER(SEARCH(IF($D172="Tabular",VLOOKUP($G172&amp;"-"&amp;I$3&amp;"-"&amp;L$2,'Compr. Q. - Online Banking'!$C:$I,7,FALSE()),VLOOKUP($G172&amp;"-"&amp;I$3&amp;"-"&amp;L$2,'Compr. Q. - Online Banking'!$C:$I,5,FALSE())), I172)),1,0)</f>
        <v>0</v>
      </c>
      <c r="M172" s="60">
        <f>IF(ISNUMBER(SEARCH(IF($D172="Tabular",VLOOKUP($G172&amp;"-"&amp;I$3&amp;"-"&amp;M$2,'Compr. Q. - Online Banking'!$C:$I,7,FALSE()),VLOOKUP($G172&amp;"-"&amp;I$3&amp;"-"&amp;M$2,'Compr. Q. - Online Banking'!$C:$I,5,FALSE())), I172)),1,0)</f>
        <v>0</v>
      </c>
      <c r="N172" s="60">
        <f>IF(ISNUMBER(SEARCH(IF($D172="Tabular",VLOOKUP($G172&amp;"-"&amp;I$3&amp;"-"&amp;N$2,'Compr. Q. - Online Banking'!$C:$I,7,FALSE()),VLOOKUP($G172&amp;"-"&amp;I$3&amp;"-"&amp;N$2,'Compr. Q. - Online Banking'!$C:$I,5,FALSE())), I172)),1,0)</f>
        <v>0</v>
      </c>
      <c r="O172" s="60">
        <f t="shared" si="174"/>
        <v>0</v>
      </c>
      <c r="P172" s="60">
        <f t="shared" si="175"/>
        <v>3</v>
      </c>
      <c r="Q172" s="60">
        <f>IF($D172="Tabular",VLOOKUP($G172&amp;"-"&amp;I$3&amp;"-"&amp;"1",'Compr. Q. - Online Banking'!$C:$K,9,FALSE()),VLOOKUP($G172&amp;"-"&amp;I$3&amp;"-"&amp;"1",'Compr. Q. - Online Banking'!$C:$K,8,FALSE()))</f>
        <v>2</v>
      </c>
      <c r="R172" s="60">
        <f t="shared" si="176"/>
        <v>0</v>
      </c>
      <c r="S172" s="60">
        <f t="shared" si="177"/>
        <v>0</v>
      </c>
      <c r="T172" s="60">
        <f t="shared" si="178"/>
        <v>0</v>
      </c>
      <c r="U172" s="61" t="str">
        <f>VLOOKUP($B172&amp;"-"&amp;$F172,'dataset cleaned'!$A:$BK,$H$2-2+U$2*3,FALSE())</f>
        <v>Unauthorized access to customer account via fake app,Unauthorized access to customer account via web application</v>
      </c>
      <c r="V172" s="60" t="s">
        <v>1149</v>
      </c>
      <c r="W172" s="60">
        <f>IF(ISNUMBER(SEARCH(IF($D172="Tabular",VLOOKUP($G172&amp;"-"&amp;U$3&amp;"-"&amp;W$2,'Compr. Q. - Online Banking'!$C:$I,7,FALSE()),VLOOKUP($G172&amp;"-"&amp;U$3&amp;"-"&amp;W$2,'Compr. Q. - Online Banking'!$C:$I,5,FALSE())), U172)),1,0)</f>
        <v>0</v>
      </c>
      <c r="X172" s="60">
        <f>IF(ISNUMBER(SEARCH(IF($D172="Tabular",VLOOKUP($G172&amp;"-"&amp;U$3&amp;"-"&amp;X$2,'Compr. Q. - Online Banking'!$C:$I,7,FALSE()),VLOOKUP($G172&amp;"-"&amp;U$3&amp;"-"&amp;X$2,'Compr. Q. - Online Banking'!$C:$I,5,FALSE())), U172)),1,0)</f>
        <v>1</v>
      </c>
      <c r="Y172" s="60">
        <f>IF(ISNUMBER(SEARCH(IF($D172="Tabular",VLOOKUP($G172&amp;"-"&amp;U$3&amp;"-"&amp;Y$2,'Compr. Q. - Online Banking'!$C:$I,7,FALSE()),VLOOKUP($G172&amp;"-"&amp;U$3&amp;"-"&amp;Y$2,'Compr. Q. - Online Banking'!$C:$I,5,FALSE())), U172)),1,0)</f>
        <v>1</v>
      </c>
      <c r="Z172" s="60">
        <f>IF(ISNUMBER(SEARCH(IF($D172="Tabular",VLOOKUP($G172&amp;"-"&amp;U$3&amp;"-"&amp;Z$2,'Compr. Q. - Online Banking'!$C:$I,7,FALSE()),VLOOKUP($G172&amp;"-"&amp;U$3&amp;"-"&amp;Z$2,'Compr. Q. - Online Banking'!$C:$I,5,FALSE())), U172)),1,0)</f>
        <v>0</v>
      </c>
      <c r="AA172" s="60">
        <f t="shared" si="179"/>
        <v>2</v>
      </c>
      <c r="AB172" s="60">
        <f t="shared" si="180"/>
        <v>2</v>
      </c>
      <c r="AC172" s="60">
        <f>IF($D172="Tabular",VLOOKUP($G172&amp;"-"&amp;U$3&amp;"-"&amp;"1",'Compr. Q. - Online Banking'!$C:$K,9,FALSE()),VLOOKUP($G172&amp;"-"&amp;U$3&amp;"-"&amp;"1",'Compr. Q. - Online Banking'!$C:$K,8,FALSE()))</f>
        <v>3</v>
      </c>
      <c r="AD172" s="60">
        <f t="shared" si="181"/>
        <v>1</v>
      </c>
      <c r="AE172" s="60">
        <f t="shared" si="182"/>
        <v>0.66666666666666663</v>
      </c>
      <c r="AF172" s="60">
        <f t="shared" si="183"/>
        <v>0.8</v>
      </c>
      <c r="AG172" s="61" t="str">
        <f>VLOOKUP($B172&amp;"-"&amp;$F172,'dataset cleaned'!$A:$BK,$H$2-2+AG$2*3,FALSE())</f>
        <v>Insufficient detection of spyware,Keylogger installed on computer</v>
      </c>
      <c r="AH172" s="60" t="s">
        <v>1204</v>
      </c>
      <c r="AI172" s="60">
        <f>IF(ISNUMBER(SEARCH(IF($D172="Tabular",VLOOKUP($G172&amp;"-"&amp;AG$3&amp;"-"&amp;AI$2,'Compr. Q. - Online Banking'!$C:$I,7,FALSE()),VLOOKUP($G172&amp;"-"&amp;AG$3&amp;"-"&amp;AI$2,'Compr. Q. - Online Banking'!$C:$I,5,FALSE())), AG172)),1,0)</f>
        <v>0</v>
      </c>
      <c r="AJ172" s="60">
        <f>IF(ISNUMBER(SEARCH(IF($D172="Tabular",VLOOKUP($G172&amp;"-"&amp;AG$3&amp;"-"&amp;AJ$2,'Compr. Q. - Online Banking'!$C:$I,7,FALSE()),VLOOKUP($G172&amp;"-"&amp;AG$3&amp;"-"&amp;AJ$2,'Compr. Q. - Online Banking'!$C:$I,5,FALSE())), AG172)),1,0)</f>
        <v>0</v>
      </c>
      <c r="AK172" s="60">
        <f>IF(ISNUMBER(SEARCH(IF($D172="Tabular",VLOOKUP($G172&amp;"-"&amp;AG$3&amp;"-"&amp;AK$2,'Compr. Q. - Online Banking'!$C:$I,7,FALSE()),VLOOKUP($G172&amp;"-"&amp;AG$3&amp;"-"&amp;AK$2,'Compr. Q. - Online Banking'!$C:$I,5,FALSE())), AG172)),1,0)</f>
        <v>1</v>
      </c>
      <c r="AL172" s="60">
        <f>IF(ISNUMBER(SEARCH(IF($D172="Tabular",VLOOKUP($G172&amp;"-"&amp;AG$3&amp;"-"&amp;AL$2,'Compr. Q. - Online Banking'!$C:$I,7,FALSE()),VLOOKUP($G172&amp;"-"&amp;AG$3&amp;"-"&amp;AL$2,'Compr. Q. - Online Banking'!$C:$I,5,FALSE())), AG172)),1,0)</f>
        <v>0</v>
      </c>
      <c r="AM172" s="60">
        <f t="shared" si="184"/>
        <v>1</v>
      </c>
      <c r="AN172" s="60">
        <f t="shared" si="185"/>
        <v>2</v>
      </c>
      <c r="AO172" s="60">
        <f>IF($D172="Tabular",VLOOKUP($G172&amp;"-"&amp;AG$3&amp;"-"&amp;"1",'Compr. Q. - Online Banking'!$C:$K,9,FALSE()),VLOOKUP($G172&amp;"-"&amp;AG$3&amp;"-"&amp;"1",'Compr. Q. - Online Banking'!$C:$K,8,FALSE()))</f>
        <v>4</v>
      </c>
      <c r="AP172" s="60">
        <f t="shared" si="186"/>
        <v>0.5</v>
      </c>
      <c r="AQ172" s="60">
        <f t="shared" si="187"/>
        <v>0.25</v>
      </c>
      <c r="AR172" s="60">
        <f t="shared" si="188"/>
        <v>0.33333333333333331</v>
      </c>
      <c r="AS172" s="61" t="str">
        <f>VLOOKUP($B172&amp;"-"&amp;$F172,'dataset cleaned'!$A:$BK,$H$2-2+AS$2*3,FALSE())</f>
        <v>Customer's browser infected by Trojan,Hacker alters transaction data,Insufficient detection of spyware,Lack of mechanisms for authentication of app,Unauthorized access to customer account via fake app,Unauthorized access to customer account via web application,Unauthorized transaction via Poste App,Unauthorized transaction via web application</v>
      </c>
      <c r="AT172" s="60" t="s">
        <v>1135</v>
      </c>
      <c r="AU172" s="60">
        <f>IF(ISNUMBER(SEARCH(IF($D172="Tabular",VLOOKUP($G172&amp;"-"&amp;AS$3&amp;"-"&amp;AU$2,'Compr. Q. - Online Banking'!$C:$I,7,FALSE()),VLOOKUP($G172&amp;"-"&amp;AS$3&amp;"-"&amp;AU$2,'Compr. Q. - Online Banking'!$C:$I,5,FALSE())), AS172)),1,0)</f>
        <v>1</v>
      </c>
      <c r="AV172" s="60">
        <f>IF(ISNUMBER(SEARCH(IF($D172="Tabular",VLOOKUP($G172&amp;"-"&amp;AS$3&amp;"-"&amp;AV$2,'Compr. Q. - Online Banking'!$C:$I,7,FALSE()),VLOOKUP($G172&amp;"-"&amp;AS$3&amp;"-"&amp;AV$2,'Compr. Q. - Online Banking'!$C:$I,5,FALSE())), AS172)),1,0)</f>
        <v>0</v>
      </c>
      <c r="AW172" s="60">
        <f>IF(ISNUMBER(SEARCH(IF($D172="Tabular",VLOOKUP($G172&amp;"-"&amp;AS$3&amp;"-"&amp;AW$2,'Compr. Q. - Online Banking'!$C:$I,7,FALSE()),VLOOKUP($G172&amp;"-"&amp;AS$3&amp;"-"&amp;AW$2,'Compr. Q. - Online Banking'!$C:$I,5,FALSE())), AS172)),1,0)</f>
        <v>0</v>
      </c>
      <c r="AX172" s="60">
        <f>IF(ISNUMBER(SEARCH(IF($D172="Tabular",VLOOKUP($G172&amp;"-"&amp;AS$3&amp;"-"&amp;AX$2,'Compr. Q. - Online Banking'!$C:$I,7,FALSE()),VLOOKUP($G172&amp;"-"&amp;AS$3&amp;"-"&amp;AX$2,'Compr. Q. - Online Banking'!$C:$I,5,FALSE())), AS172)),1,0)</f>
        <v>0</v>
      </c>
      <c r="AY172" s="60">
        <f t="shared" si="189"/>
        <v>1</v>
      </c>
      <c r="AZ172" s="60">
        <f t="shared" si="190"/>
        <v>8</v>
      </c>
      <c r="BA172" s="60">
        <f>IF($D172="Tabular",VLOOKUP($G172&amp;"-"&amp;AS$3&amp;"-"&amp;"1",'Compr. Q. - Online Banking'!$C:$K,9,FALSE()),VLOOKUP($G172&amp;"-"&amp;AS$3&amp;"-"&amp;"1",'Compr. Q. - Online Banking'!$C:$K,8,FALSE()))</f>
        <v>2</v>
      </c>
      <c r="BB172" s="60">
        <f t="shared" si="191"/>
        <v>0.125</v>
      </c>
      <c r="BC172" s="60">
        <f t="shared" si="192"/>
        <v>0.5</v>
      </c>
      <c r="BD172" s="60">
        <f t="shared" si="193"/>
        <v>0.2</v>
      </c>
      <c r="BE172" s="60" t="str">
        <f>VLOOKUP($B172&amp;"-"&amp;$F172,'dataset cleaned'!$A:$BK,$H$2-2+BE$2*3,FALSE())</f>
        <v>Minor</v>
      </c>
      <c r="BF172" s="60"/>
      <c r="BG172" s="60">
        <f>IF(ISNUMBER(SEARCH(IF($D172="Tabular",VLOOKUP($G172&amp;"-"&amp;BE$3&amp;"-"&amp;BG$2,'Compr. Q. - Online Banking'!$C:$I,7,FALSE()),VLOOKUP($G172&amp;"-"&amp;BE$3&amp;"-"&amp;BG$2,'Compr. Q. - Online Banking'!$C:$I,5,FALSE())), BE172)),1,0)</f>
        <v>0</v>
      </c>
      <c r="BH172" s="60">
        <f>IF(ISNUMBER(SEARCH(IF($D172="Tabular",VLOOKUP($G172&amp;"-"&amp;BE$3&amp;"-"&amp;BH$2,'Compr. Q. - Online Banking'!$C:$I,7,FALSE()),VLOOKUP($G172&amp;"-"&amp;BE$3&amp;"-"&amp;BH$2,'Compr. Q. - Online Banking'!$C:$I,5,FALSE())), BE172)),1,0)</f>
        <v>0</v>
      </c>
      <c r="BI172" s="60">
        <f>IF(ISNUMBER(SEARCH(IF($D172="Tabular",VLOOKUP($G172&amp;"-"&amp;BE$3&amp;"-"&amp;BI$2,'Compr. Q. - Online Banking'!$C:$I,7,FALSE()),VLOOKUP($G172&amp;"-"&amp;BE$3&amp;"-"&amp;BI$2,'Compr. Q. - Online Banking'!$C:$I,5,FALSE())), BE172)),1,0)</f>
        <v>0</v>
      </c>
      <c r="BJ172" s="60">
        <f>IF(ISNUMBER(SEARCH(IF($D172="Tabular",VLOOKUP($G172&amp;"-"&amp;BE$3&amp;"-"&amp;BJ$2,'Compr. Q. - Online Banking'!$C:$I,7,FALSE()),VLOOKUP($G172&amp;"-"&amp;BE$3&amp;"-"&amp;BJ$2,'Compr. Q. - Online Banking'!$C:$I,5,FALSE())), BE172)),1,0)</f>
        <v>0</v>
      </c>
      <c r="BK172" s="60">
        <f t="shared" si="194"/>
        <v>0</v>
      </c>
      <c r="BL172" s="60">
        <f t="shared" si="195"/>
        <v>1</v>
      </c>
      <c r="BM172" s="60">
        <f>IF($D172="Tabular",VLOOKUP($G172&amp;"-"&amp;BE$3&amp;"-"&amp;"1",'Compr. Q. - Online Banking'!$C:$K,9,FALSE()),VLOOKUP($G172&amp;"-"&amp;BE$3&amp;"-"&amp;"1",'Compr. Q. - Online Banking'!$C:$K,8,FALSE()))</f>
        <v>1</v>
      </c>
      <c r="BN172" s="60">
        <f t="shared" si="196"/>
        <v>0</v>
      </c>
      <c r="BO172" s="60">
        <f t="shared" si="197"/>
        <v>0</v>
      </c>
      <c r="BP172" s="60">
        <f t="shared" si="198"/>
        <v>0</v>
      </c>
      <c r="BQ172" s="61" t="str">
        <f>VLOOKUP($B172&amp;"-"&amp;$F172,'dataset cleaned'!$A:$BK,$H$2-2+BQ$2*3,FALSE())</f>
        <v>Insufficient detection of spyware,Lack of mechanisms for authentication of app,Sniffing of customer credentials</v>
      </c>
      <c r="BR172" s="60" t="s">
        <v>1147</v>
      </c>
      <c r="BS172" s="60">
        <f>IF(ISNUMBER(SEARCH(IF($D172="Tabular",VLOOKUP($G172&amp;"-"&amp;BQ$3&amp;"-"&amp;BS$2,'Compr. Q. - Online Banking'!$C:$I,7,FALSE()),VLOOKUP($G172&amp;"-"&amp;BQ$3&amp;"-"&amp;BS$2,'Compr. Q. - Online Banking'!$C:$I,5,FALSE())), BQ172)),1,0)</f>
        <v>0</v>
      </c>
      <c r="BT172" s="60">
        <f>IF(ISNUMBER(SEARCH(IF($D172="Tabular",VLOOKUP($G172&amp;"-"&amp;BQ$3&amp;"-"&amp;BT$2,'Compr. Q. - Online Banking'!$C:$I,7,FALSE()),VLOOKUP($G172&amp;"-"&amp;BQ$3&amp;"-"&amp;BT$2,'Compr. Q. - Online Banking'!$C:$I,5,FALSE())), BQ172)),1,0)</f>
        <v>0</v>
      </c>
      <c r="BU172" s="60">
        <f>IF(ISNUMBER(SEARCH(IF($D172="Tabular",VLOOKUP($G172&amp;"-"&amp;BQ$3&amp;"-"&amp;BU$2,'Compr. Q. - Online Banking'!$C:$I,7,FALSE()),VLOOKUP($G172&amp;"-"&amp;BQ$3&amp;"-"&amp;BU$2,'Compr. Q. - Online Banking'!$C:$I,5,FALSE())), BQ172)),1,0)</f>
        <v>0</v>
      </c>
      <c r="BV172" s="60">
        <f>IF(ISNUMBER(SEARCH(IF($D172="Tabular",VLOOKUP($G172&amp;"-"&amp;BQ$3&amp;"-"&amp;BV$2,'Compr. Q. - Online Banking'!$C:$I,7,FALSE()),VLOOKUP($G172&amp;"-"&amp;BQ$3&amp;"-"&amp;BV$2,'Compr. Q. - Online Banking'!$C:$I,5,FALSE())), BQ172)),1,0)</f>
        <v>0</v>
      </c>
      <c r="BW172" s="60">
        <f t="shared" si="199"/>
        <v>0</v>
      </c>
      <c r="BX172" s="60">
        <f t="shared" si="200"/>
        <v>3</v>
      </c>
      <c r="BY172" s="60">
        <f>IF($D172="Tabular",VLOOKUP($G172&amp;"-"&amp;BQ$3&amp;"-"&amp;"1",'Compr. Q. - Online Banking'!$C:$K,9,FALSE()),VLOOKUP($G172&amp;"-"&amp;BQ$3&amp;"-"&amp;"1",'Compr. Q. - Online Banking'!$C:$K,8,FALSE()))</f>
        <v>4</v>
      </c>
      <c r="BZ172" s="60">
        <f t="shared" si="201"/>
        <v>0</v>
      </c>
      <c r="CA172" s="60">
        <f t="shared" si="202"/>
        <v>0</v>
      </c>
      <c r="CB172" s="60">
        <f t="shared" si="203"/>
        <v>0</v>
      </c>
    </row>
    <row r="173" spans="1:80" ht="306" x14ac:dyDescent="0.2">
      <c r="A173" s="60" t="str">
        <f t="shared" si="170"/>
        <v>R_1CqNN79xIiTKjB3-P2</v>
      </c>
      <c r="B173" s="60" t="s">
        <v>1098</v>
      </c>
      <c r="C173" s="60" t="str">
        <f>VLOOKUP($B173,'raw data'!$A:$JI,268,FALSE())</f>
        <v>Tabular-G1</v>
      </c>
      <c r="D173" s="60" t="str">
        <f t="shared" si="171"/>
        <v>Tabular</v>
      </c>
      <c r="E173" s="60" t="str">
        <f t="shared" si="172"/>
        <v>G1</v>
      </c>
      <c r="F173" s="60" t="s">
        <v>536</v>
      </c>
      <c r="G173" s="60" t="str">
        <f t="shared" si="173"/>
        <v>G2</v>
      </c>
      <c r="H173" s="62">
        <f>VLOOKUP($B173&amp;"-"&amp;$F173,'dataset cleaned'!$A:$BK,H$2,FALSE())/60</f>
        <v>13.415649999999999</v>
      </c>
      <c r="I173" s="61" t="str">
        <f>VLOOKUP($B173&amp;"-"&amp;$F173,'dataset cleaned'!$A:$BK,$H$2-2+I$2*3,FALSE())</f>
        <v>Insufficient detection of spyware,Lack of mechanisms for authentication of app,Weak malware protection</v>
      </c>
      <c r="J173" s="60" t="s">
        <v>1147</v>
      </c>
      <c r="K173" s="60">
        <f>IF(ISNUMBER(SEARCH(IF($D173="Tabular",VLOOKUP($G173&amp;"-"&amp;I$3&amp;"-"&amp;K$2,'Compr. Q. - Online Banking'!$C:$I,7,FALSE()),VLOOKUP($G173&amp;"-"&amp;I$3&amp;"-"&amp;K$2,'Compr. Q. - Online Banking'!$C:$I,5,FALSE())), I173)),1,0)</f>
        <v>1</v>
      </c>
      <c r="L173" s="60">
        <f>IF(ISNUMBER(SEARCH(IF($D173="Tabular",VLOOKUP($G173&amp;"-"&amp;I$3&amp;"-"&amp;L$2,'Compr. Q. - Online Banking'!$C:$I,7,FALSE()),VLOOKUP($G173&amp;"-"&amp;I$3&amp;"-"&amp;L$2,'Compr. Q. - Online Banking'!$C:$I,5,FALSE())), I173)),1,0)</f>
        <v>1</v>
      </c>
      <c r="M173" s="60">
        <f>IF(ISNUMBER(SEARCH(IF($D173="Tabular",VLOOKUP($G173&amp;"-"&amp;I$3&amp;"-"&amp;M$2,'Compr. Q. - Online Banking'!$C:$I,7,FALSE()),VLOOKUP($G173&amp;"-"&amp;I$3&amp;"-"&amp;M$2,'Compr. Q. - Online Banking'!$C:$I,5,FALSE())), I173)),1,0)</f>
        <v>0</v>
      </c>
      <c r="N173" s="60">
        <f>IF(ISNUMBER(SEARCH(IF($D173="Tabular",VLOOKUP($G173&amp;"-"&amp;I$3&amp;"-"&amp;N$2,'Compr. Q. - Online Banking'!$C:$I,7,FALSE()),VLOOKUP($G173&amp;"-"&amp;I$3&amp;"-"&amp;N$2,'Compr. Q. - Online Banking'!$C:$I,5,FALSE())), I173)),1,0)</f>
        <v>0</v>
      </c>
      <c r="O173" s="60">
        <f t="shared" si="174"/>
        <v>2</v>
      </c>
      <c r="P173" s="60">
        <f t="shared" si="175"/>
        <v>3</v>
      </c>
      <c r="Q173" s="60">
        <f>IF($D173="Tabular",VLOOKUP($G173&amp;"-"&amp;I$3&amp;"-"&amp;"1",'Compr. Q. - Online Banking'!$C:$K,9,FALSE()),VLOOKUP($G173&amp;"-"&amp;I$3&amp;"-"&amp;"1",'Compr. Q. - Online Banking'!$C:$K,8,FALSE()))</f>
        <v>2</v>
      </c>
      <c r="R173" s="60">
        <f t="shared" si="176"/>
        <v>0.66666666666666663</v>
      </c>
      <c r="S173" s="60">
        <f t="shared" si="177"/>
        <v>1</v>
      </c>
      <c r="T173" s="60">
        <f t="shared" si="178"/>
        <v>0.8</v>
      </c>
      <c r="U173" s="61" t="str">
        <f>VLOOKUP($B173&amp;"-"&amp;$F173,'dataset cleaned'!$A:$BK,$H$2-2+U$2*3,FALSE())</f>
        <v>Unauthorized access to customer account via fake app,Unauthorized access to customer account via web application,Unauthorized transaction via Poste App,Unauthorized transaction via web application</v>
      </c>
      <c r="V173" s="60" t="s">
        <v>1144</v>
      </c>
      <c r="W173" s="60">
        <f>IF(ISNUMBER(SEARCH(IF($D173="Tabular",VLOOKUP($G173&amp;"-"&amp;U$3&amp;"-"&amp;W$2,'Compr. Q. - Online Banking'!$C:$I,7,FALSE()),VLOOKUP($G173&amp;"-"&amp;U$3&amp;"-"&amp;W$2,'Compr. Q. - Online Banking'!$C:$I,5,FALSE())), U173)),1,0)</f>
        <v>1</v>
      </c>
      <c r="X173" s="60">
        <f>IF(ISNUMBER(SEARCH(IF($D173="Tabular",VLOOKUP($G173&amp;"-"&amp;U$3&amp;"-"&amp;X$2,'Compr. Q. - Online Banking'!$C:$I,7,FALSE()),VLOOKUP($G173&amp;"-"&amp;U$3&amp;"-"&amp;X$2,'Compr. Q. - Online Banking'!$C:$I,5,FALSE())), U173)),1,0)</f>
        <v>1</v>
      </c>
      <c r="Y173" s="60">
        <f>IF(ISNUMBER(SEARCH(IF($D173="Tabular",VLOOKUP($G173&amp;"-"&amp;U$3&amp;"-"&amp;Y$2,'Compr. Q. - Online Banking'!$C:$I,7,FALSE()),VLOOKUP($G173&amp;"-"&amp;U$3&amp;"-"&amp;Y$2,'Compr. Q. - Online Banking'!$C:$I,5,FALSE())), U173)),1,0)</f>
        <v>1</v>
      </c>
      <c r="Z173" s="60">
        <f>IF(ISNUMBER(SEARCH(IF($D173="Tabular",VLOOKUP($G173&amp;"-"&amp;U$3&amp;"-"&amp;Z$2,'Compr. Q. - Online Banking'!$C:$I,7,FALSE()),VLOOKUP($G173&amp;"-"&amp;U$3&amp;"-"&amp;Z$2,'Compr. Q. - Online Banking'!$C:$I,5,FALSE())), U173)),1,0)</f>
        <v>0</v>
      </c>
      <c r="AA173" s="60">
        <f t="shared" si="179"/>
        <v>3</v>
      </c>
      <c r="AB173" s="60">
        <f t="shared" si="180"/>
        <v>4</v>
      </c>
      <c r="AC173" s="60">
        <f>IF($D173="Tabular",VLOOKUP($G173&amp;"-"&amp;U$3&amp;"-"&amp;"1",'Compr. Q. - Online Banking'!$C:$K,9,FALSE()),VLOOKUP($G173&amp;"-"&amp;U$3&amp;"-"&amp;"1",'Compr. Q. - Online Banking'!$C:$K,8,FALSE()))</f>
        <v>3</v>
      </c>
      <c r="AD173" s="60">
        <f t="shared" si="181"/>
        <v>0.75</v>
      </c>
      <c r="AE173" s="60">
        <f t="shared" si="182"/>
        <v>1</v>
      </c>
      <c r="AF173" s="60">
        <f t="shared" si="183"/>
        <v>0.8571428571428571</v>
      </c>
      <c r="AG173" s="61" t="str">
        <f>VLOOKUP($B173&amp;"-"&amp;$F173,'dataset cleaned'!$A:$BK,$H$2-2+AG$2*3,FALSE())</f>
        <v>Customer's browser infected by Trojan and this leads to alteration of transaction data,Fake banking app offered on application store and this leads to sniffing customer credentials,Fake banking app offered on application store leads to alteration of transaction data,Fake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credentials,Smartphone infected by malware and this leads to alteration of transaction data,Spear-phishing attack on customers leads to sniffing customer credentials,Spear-phishing attack on customers leads to sniffing customer credentials. Which leads to unauthorized access to customer account via web application.</v>
      </c>
      <c r="AH173" s="60" t="s">
        <v>1179</v>
      </c>
      <c r="AI173" s="60">
        <f>IF(ISNUMBER(SEARCH(IF($D173="Tabular",VLOOKUP($G173&amp;"-"&amp;AG$3&amp;"-"&amp;AI$2,'Compr. Q. - Online Banking'!$C:$I,7,FALSE()),VLOOKUP($G173&amp;"-"&amp;AG$3&amp;"-"&amp;AI$2,'Compr. Q. - Online Banking'!$C:$I,5,FALSE())), AG173)),1,0)</f>
        <v>1</v>
      </c>
      <c r="AJ173" s="60">
        <f>IF(ISNUMBER(SEARCH(IF($D173="Tabular",VLOOKUP($G173&amp;"-"&amp;AG$3&amp;"-"&amp;AJ$2,'Compr. Q. - Online Banking'!$C:$I,7,FALSE()),VLOOKUP($G173&amp;"-"&amp;AG$3&amp;"-"&amp;AJ$2,'Compr. Q. - Online Banking'!$C:$I,5,FALSE())), AG173)),1,0)</f>
        <v>1</v>
      </c>
      <c r="AK173" s="60">
        <f>IF(ISNUMBER(SEARCH(IF($D173="Tabular",VLOOKUP($G173&amp;"-"&amp;AG$3&amp;"-"&amp;AK$2,'Compr. Q. - Online Banking'!$C:$I,7,FALSE()),VLOOKUP($G173&amp;"-"&amp;AG$3&amp;"-"&amp;AK$2,'Compr. Q. - Online Banking'!$C:$I,5,FALSE())), AG173)),1,0)</f>
        <v>1</v>
      </c>
      <c r="AL173" s="60">
        <f>IF(ISNUMBER(SEARCH(IF($D173="Tabular",VLOOKUP($G173&amp;"-"&amp;AG$3&amp;"-"&amp;AL$2,'Compr. Q. - Online Banking'!$C:$I,7,FALSE()),VLOOKUP($G173&amp;"-"&amp;AG$3&amp;"-"&amp;AL$2,'Compr. Q. - Online Banking'!$C:$I,5,FALSE())), AG173)),1,0)</f>
        <v>0</v>
      </c>
      <c r="AM173" s="60">
        <f t="shared" si="184"/>
        <v>3</v>
      </c>
      <c r="AN173" s="60">
        <f t="shared" si="185"/>
        <v>9</v>
      </c>
      <c r="AO173" s="60">
        <f>IF($D173="Tabular",VLOOKUP($G173&amp;"-"&amp;AG$3&amp;"-"&amp;"1",'Compr. Q. - Online Banking'!$C:$K,9,FALSE()),VLOOKUP($G173&amp;"-"&amp;AG$3&amp;"-"&amp;"1",'Compr. Q. - Online Banking'!$C:$K,8,FALSE()))</f>
        <v>3</v>
      </c>
      <c r="AP173" s="60">
        <f t="shared" si="186"/>
        <v>0.33333333333333331</v>
      </c>
      <c r="AQ173" s="60">
        <f t="shared" si="187"/>
        <v>1</v>
      </c>
      <c r="AR173" s="60">
        <f t="shared" si="188"/>
        <v>0.5</v>
      </c>
      <c r="AS173" s="61" t="str">
        <f>VLOOKUP($B173&amp;"-"&amp;$F173,'dataset cleaned'!$A:$BK,$H$2-2+AS$2*3,FALSE())</f>
        <v>Customer's browser infected by Trojan and this leads to alteration of transaction data,Fake banking app offered on application store leads to alteration of transaction data,Smartphone infected by malware and this leads to alteration of transaction data</v>
      </c>
      <c r="AT173" s="60" t="s">
        <v>1139</v>
      </c>
      <c r="AU173" s="60">
        <f>IF(ISNUMBER(SEARCH(IF($D173="Tabular",VLOOKUP($G173&amp;"-"&amp;AS$3&amp;"-"&amp;AU$2,'Compr. Q. - Online Banking'!$C:$I,7,FALSE()),VLOOKUP($G173&amp;"-"&amp;AS$3&amp;"-"&amp;AU$2,'Compr. Q. - Online Banking'!$C:$I,5,FALSE())), AS173)),1,0)</f>
        <v>0</v>
      </c>
      <c r="AV173" s="60">
        <f>IF(ISNUMBER(SEARCH(IF($D173="Tabular",VLOOKUP($G173&amp;"-"&amp;AS$3&amp;"-"&amp;AV$2,'Compr. Q. - Online Banking'!$C:$I,7,FALSE()),VLOOKUP($G173&amp;"-"&amp;AS$3&amp;"-"&amp;AV$2,'Compr. Q. - Online Banking'!$C:$I,5,FALSE())), AS173)),1,0)</f>
        <v>0</v>
      </c>
      <c r="AW173" s="60">
        <f>IF(ISNUMBER(SEARCH(IF($D173="Tabular",VLOOKUP($G173&amp;"-"&amp;AS$3&amp;"-"&amp;AW$2,'Compr. Q. - Online Banking'!$C:$I,7,FALSE()),VLOOKUP($G173&amp;"-"&amp;AS$3&amp;"-"&amp;AW$2,'Compr. Q. - Online Banking'!$C:$I,5,FALSE())), AS173)),1,0)</f>
        <v>0</v>
      </c>
      <c r="AX173" s="60">
        <f>IF(ISNUMBER(SEARCH(IF($D173="Tabular",VLOOKUP($G173&amp;"-"&amp;AS$3&amp;"-"&amp;AX$2,'Compr. Q. - Online Banking'!$C:$I,7,FALSE()),VLOOKUP($G173&amp;"-"&amp;AS$3&amp;"-"&amp;AX$2,'Compr. Q. - Online Banking'!$C:$I,5,FALSE())), AS173)),1,0)</f>
        <v>0</v>
      </c>
      <c r="AY173" s="60">
        <f t="shared" si="189"/>
        <v>0</v>
      </c>
      <c r="AZ173" s="60">
        <f t="shared" si="190"/>
        <v>3</v>
      </c>
      <c r="BA173" s="60">
        <f>IF($D173="Tabular",VLOOKUP($G173&amp;"-"&amp;AS$3&amp;"-"&amp;"1",'Compr. Q. - Online Banking'!$C:$K,9,FALSE()),VLOOKUP($G173&amp;"-"&amp;AS$3&amp;"-"&amp;"1",'Compr. Q. - Online Banking'!$C:$K,8,FALSE()))</f>
        <v>2</v>
      </c>
      <c r="BB173" s="60">
        <f t="shared" si="191"/>
        <v>0</v>
      </c>
      <c r="BC173" s="60">
        <f t="shared" si="192"/>
        <v>0</v>
      </c>
      <c r="BD173" s="60">
        <f t="shared" si="193"/>
        <v>0</v>
      </c>
      <c r="BE173" s="60" t="str">
        <f>VLOOKUP($B173&amp;"-"&amp;$F173,'dataset cleaned'!$A:$BK,$H$2-2+BE$2*3,FALSE())</f>
        <v>Likely</v>
      </c>
      <c r="BF173" s="60"/>
      <c r="BG173" s="60">
        <f>IF(ISNUMBER(SEARCH(IF($D173="Tabular",VLOOKUP($G173&amp;"-"&amp;BE$3&amp;"-"&amp;BG$2,'Compr. Q. - Online Banking'!$C:$I,7,FALSE()),VLOOKUP($G173&amp;"-"&amp;BE$3&amp;"-"&amp;BG$2,'Compr. Q. - Online Banking'!$C:$I,5,FALSE())), BE173)),1,0)</f>
        <v>1</v>
      </c>
      <c r="BH173" s="60">
        <f>IF(ISNUMBER(SEARCH(IF($D173="Tabular",VLOOKUP($G173&amp;"-"&amp;BE$3&amp;"-"&amp;BH$2,'Compr. Q. - Online Banking'!$C:$I,7,FALSE()),VLOOKUP($G173&amp;"-"&amp;BE$3&amp;"-"&amp;BH$2,'Compr. Q. - Online Banking'!$C:$I,5,FALSE())), BE173)),1,0)</f>
        <v>0</v>
      </c>
      <c r="BI173" s="60">
        <f>IF(ISNUMBER(SEARCH(IF($D173="Tabular",VLOOKUP($G173&amp;"-"&amp;BE$3&amp;"-"&amp;BI$2,'Compr. Q. - Online Banking'!$C:$I,7,FALSE()),VLOOKUP($G173&amp;"-"&amp;BE$3&amp;"-"&amp;BI$2,'Compr. Q. - Online Banking'!$C:$I,5,FALSE())), BE173)),1,0)</f>
        <v>0</v>
      </c>
      <c r="BJ173" s="60">
        <f>IF(ISNUMBER(SEARCH(IF($D173="Tabular",VLOOKUP($G173&amp;"-"&amp;BE$3&amp;"-"&amp;BJ$2,'Compr. Q. - Online Banking'!$C:$I,7,FALSE()),VLOOKUP($G173&amp;"-"&amp;BE$3&amp;"-"&amp;BJ$2,'Compr. Q. - Online Banking'!$C:$I,5,FALSE())), BE173)),1,0)</f>
        <v>0</v>
      </c>
      <c r="BK173" s="60">
        <f t="shared" si="194"/>
        <v>1</v>
      </c>
      <c r="BL173" s="60">
        <f t="shared" si="195"/>
        <v>1</v>
      </c>
      <c r="BM173" s="60">
        <f>IF($D173="Tabular",VLOOKUP($G173&amp;"-"&amp;BE$3&amp;"-"&amp;"1",'Compr. Q. - Online Banking'!$C:$K,9,FALSE()),VLOOKUP($G173&amp;"-"&amp;BE$3&amp;"-"&amp;"1",'Compr. Q. - Online Banking'!$C:$K,8,FALSE()))</f>
        <v>1</v>
      </c>
      <c r="BN173" s="60">
        <f t="shared" si="196"/>
        <v>1</v>
      </c>
      <c r="BO173" s="60">
        <f t="shared" si="197"/>
        <v>1</v>
      </c>
      <c r="BP173" s="60">
        <f t="shared" si="198"/>
        <v>1</v>
      </c>
      <c r="BQ173" s="61" t="str">
        <f>VLOOKUP($B173&amp;"-"&amp;$F173,'dataset cleaned'!$A:$BK,$H$2-2+BQ$2*3,FALSE())</f>
        <v>Lack of mechanisms for authentication of app,Poor security awareness</v>
      </c>
      <c r="BR173" s="60" t="s">
        <v>1147</v>
      </c>
      <c r="BS173" s="60">
        <f>IF(ISNUMBER(SEARCH(IF($D173="Tabular",VLOOKUP($G173&amp;"-"&amp;BQ$3&amp;"-"&amp;BS$2,'Compr. Q. - Online Banking'!$C:$I,7,FALSE()),VLOOKUP($G173&amp;"-"&amp;BQ$3&amp;"-"&amp;BS$2,'Compr. Q. - Online Banking'!$C:$I,5,FALSE())), BQ173)),1,0)</f>
        <v>0</v>
      </c>
      <c r="BT173" s="60">
        <f>IF(ISNUMBER(SEARCH(IF($D173="Tabular",VLOOKUP($G173&amp;"-"&amp;BQ$3&amp;"-"&amp;BT$2,'Compr. Q. - Online Banking'!$C:$I,7,FALSE()),VLOOKUP($G173&amp;"-"&amp;BQ$3&amp;"-"&amp;BT$2,'Compr. Q. - Online Banking'!$C:$I,5,FALSE())), BQ173)),1,0)</f>
        <v>0</v>
      </c>
      <c r="BU173" s="60">
        <f>IF(ISNUMBER(SEARCH(IF($D173="Tabular",VLOOKUP($G173&amp;"-"&amp;BQ$3&amp;"-"&amp;BU$2,'Compr. Q. - Online Banking'!$C:$I,7,FALSE()),VLOOKUP($G173&amp;"-"&amp;BQ$3&amp;"-"&amp;BU$2,'Compr. Q. - Online Banking'!$C:$I,5,FALSE())), BQ173)),1,0)</f>
        <v>1</v>
      </c>
      <c r="BV173" s="60">
        <f>IF(ISNUMBER(SEARCH(IF($D173="Tabular",VLOOKUP($G173&amp;"-"&amp;BQ$3&amp;"-"&amp;BV$2,'Compr. Q. - Online Banking'!$C:$I,7,FALSE()),VLOOKUP($G173&amp;"-"&amp;BQ$3&amp;"-"&amp;BV$2,'Compr. Q. - Online Banking'!$C:$I,5,FALSE())), BQ173)),1,0)</f>
        <v>0</v>
      </c>
      <c r="BW173" s="60">
        <f t="shared" si="199"/>
        <v>1</v>
      </c>
      <c r="BX173" s="60">
        <f t="shared" si="200"/>
        <v>2</v>
      </c>
      <c r="BY173" s="60">
        <f>IF($D173="Tabular",VLOOKUP($G173&amp;"-"&amp;BQ$3&amp;"-"&amp;"1",'Compr. Q. - Online Banking'!$C:$K,9,FALSE()),VLOOKUP($G173&amp;"-"&amp;BQ$3&amp;"-"&amp;"1",'Compr. Q. - Online Banking'!$C:$K,8,FALSE()))</f>
        <v>4</v>
      </c>
      <c r="BZ173" s="60">
        <f t="shared" si="201"/>
        <v>0.5</v>
      </c>
      <c r="CA173" s="60">
        <f t="shared" si="202"/>
        <v>0.25</v>
      </c>
      <c r="CB173" s="60">
        <f t="shared" si="203"/>
        <v>0.33333333333333331</v>
      </c>
    </row>
    <row r="174" spans="1:80" ht="51" x14ac:dyDescent="0.2">
      <c r="A174" s="60" t="str">
        <f t="shared" si="170"/>
        <v>R_1n23G2GKyw7ggRV-P2</v>
      </c>
      <c r="B174" s="60" t="s">
        <v>693</v>
      </c>
      <c r="C174" s="60" t="str">
        <f>VLOOKUP($B174,'raw data'!$A:$JI,268,FALSE())</f>
        <v>UML-G1</v>
      </c>
      <c r="D174" s="60" t="str">
        <f t="shared" si="171"/>
        <v>UML</v>
      </c>
      <c r="E174" s="60" t="str">
        <f t="shared" si="172"/>
        <v>G1</v>
      </c>
      <c r="F174" s="60" t="s">
        <v>536</v>
      </c>
      <c r="G174" s="60" t="str">
        <f t="shared" si="173"/>
        <v>G2</v>
      </c>
      <c r="H174" s="62">
        <f>VLOOKUP($B174&amp;"-"&amp;$F174,'dataset cleaned'!$A:$BK,H$2,FALSE())/60</f>
        <v>11.047316666666667</v>
      </c>
      <c r="I174" s="61" t="str">
        <f>VLOOKUP($B174&amp;"-"&amp;$F174,'dataset cleaned'!$A:$BK,$H$2-2+I$2*3,FALSE())</f>
        <v>Insufficient resilience,Poor security awareness</v>
      </c>
      <c r="J174" s="60" t="s">
        <v>1147</v>
      </c>
      <c r="K174" s="60">
        <f>IF(ISNUMBER(SEARCH(IF($D174="Tabular",VLOOKUP($G174&amp;"-"&amp;I$3&amp;"-"&amp;K$2,'Compr. Q. - Online Banking'!$C:$I,7,FALSE()),VLOOKUP($G174&amp;"-"&amp;I$3&amp;"-"&amp;K$2,'Compr. Q. - Online Banking'!$C:$I,5,FALSE())), I174)),1,0)</f>
        <v>0</v>
      </c>
      <c r="L174" s="60">
        <f>IF(ISNUMBER(SEARCH(IF($D174="Tabular",VLOOKUP($G174&amp;"-"&amp;I$3&amp;"-"&amp;L$2,'Compr. Q. - Online Banking'!$C:$I,7,FALSE()),VLOOKUP($G174&amp;"-"&amp;I$3&amp;"-"&amp;L$2,'Compr. Q. - Online Banking'!$C:$I,5,FALSE())), I174)),1,0)</f>
        <v>0</v>
      </c>
      <c r="M174" s="60">
        <f>IF(ISNUMBER(SEARCH(IF($D174="Tabular",VLOOKUP($G174&amp;"-"&amp;I$3&amp;"-"&amp;M$2,'Compr. Q. - Online Banking'!$C:$I,7,FALSE()),VLOOKUP($G174&amp;"-"&amp;I$3&amp;"-"&amp;M$2,'Compr. Q. - Online Banking'!$C:$I,5,FALSE())), I174)),1,0)</f>
        <v>0</v>
      </c>
      <c r="N174" s="60">
        <f>IF(ISNUMBER(SEARCH(IF($D174="Tabular",VLOOKUP($G174&amp;"-"&amp;I$3&amp;"-"&amp;N$2,'Compr. Q. - Online Banking'!$C:$I,7,FALSE()),VLOOKUP($G174&amp;"-"&amp;I$3&amp;"-"&amp;N$2,'Compr. Q. - Online Banking'!$C:$I,5,FALSE())), I174)),1,0)</f>
        <v>0</v>
      </c>
      <c r="O174" s="60">
        <f t="shared" si="174"/>
        <v>0</v>
      </c>
      <c r="P174" s="60">
        <f t="shared" si="175"/>
        <v>2</v>
      </c>
      <c r="Q174" s="60">
        <f>IF($D174="Tabular",VLOOKUP($G174&amp;"-"&amp;I$3&amp;"-"&amp;"1",'Compr. Q. - Online Banking'!$C:$K,9,FALSE()),VLOOKUP($G174&amp;"-"&amp;I$3&amp;"-"&amp;"1",'Compr. Q. - Online Banking'!$C:$K,8,FALSE()))</f>
        <v>2</v>
      </c>
      <c r="R174" s="60">
        <f t="shared" si="176"/>
        <v>0</v>
      </c>
      <c r="S174" s="60">
        <f t="shared" si="177"/>
        <v>0</v>
      </c>
      <c r="T174" s="60">
        <f t="shared" si="178"/>
        <v>0</v>
      </c>
      <c r="U174" s="61" t="str">
        <f>VLOOKUP($B174&amp;"-"&amp;$F174,'dataset cleaned'!$A:$BK,$H$2-2+U$2*3,FALSE())</f>
        <v>Unauthorized access to customer account via fake app,Unauthorized access to customer account via web application</v>
      </c>
      <c r="V174" s="60" t="s">
        <v>1149</v>
      </c>
      <c r="W174" s="60">
        <f>IF(ISNUMBER(SEARCH(IF($D174="Tabular",VLOOKUP($G174&amp;"-"&amp;U$3&amp;"-"&amp;W$2,'Compr. Q. - Online Banking'!$C:$I,7,FALSE()),VLOOKUP($G174&amp;"-"&amp;U$3&amp;"-"&amp;W$2,'Compr. Q. - Online Banking'!$C:$I,5,FALSE())), U174)),1,0)</f>
        <v>0</v>
      </c>
      <c r="X174" s="60">
        <f>IF(ISNUMBER(SEARCH(IF($D174="Tabular",VLOOKUP($G174&amp;"-"&amp;U$3&amp;"-"&amp;X$2,'Compr. Q. - Online Banking'!$C:$I,7,FALSE()),VLOOKUP($G174&amp;"-"&amp;U$3&amp;"-"&amp;X$2,'Compr. Q. - Online Banking'!$C:$I,5,FALSE())), U174)),1,0)</f>
        <v>1</v>
      </c>
      <c r="Y174" s="60">
        <f>IF(ISNUMBER(SEARCH(IF($D174="Tabular",VLOOKUP($G174&amp;"-"&amp;U$3&amp;"-"&amp;Y$2,'Compr. Q. - Online Banking'!$C:$I,7,FALSE()),VLOOKUP($G174&amp;"-"&amp;U$3&amp;"-"&amp;Y$2,'Compr. Q. - Online Banking'!$C:$I,5,FALSE())), U174)),1,0)</f>
        <v>1</v>
      </c>
      <c r="Z174" s="60">
        <f>IF(ISNUMBER(SEARCH(IF($D174="Tabular",VLOOKUP($G174&amp;"-"&amp;U$3&amp;"-"&amp;Z$2,'Compr. Q. - Online Banking'!$C:$I,7,FALSE()),VLOOKUP($G174&amp;"-"&amp;U$3&amp;"-"&amp;Z$2,'Compr. Q. - Online Banking'!$C:$I,5,FALSE())), U174)),1,0)</f>
        <v>0</v>
      </c>
      <c r="AA174" s="60">
        <f t="shared" si="179"/>
        <v>2</v>
      </c>
      <c r="AB174" s="60">
        <f t="shared" si="180"/>
        <v>2</v>
      </c>
      <c r="AC174" s="60">
        <f>IF($D174="Tabular",VLOOKUP($G174&amp;"-"&amp;U$3&amp;"-"&amp;"1",'Compr. Q. - Online Banking'!$C:$K,9,FALSE()),VLOOKUP($G174&amp;"-"&amp;U$3&amp;"-"&amp;"1",'Compr. Q. - Online Banking'!$C:$K,8,FALSE()))</f>
        <v>3</v>
      </c>
      <c r="AD174" s="60">
        <f t="shared" si="181"/>
        <v>1</v>
      </c>
      <c r="AE174" s="60">
        <f t="shared" si="182"/>
        <v>0.66666666666666663</v>
      </c>
      <c r="AF174" s="60">
        <f t="shared" si="183"/>
        <v>0.8</v>
      </c>
      <c r="AG174" s="61" t="str">
        <f>VLOOKUP($B174&amp;"-"&amp;$F174,'dataset cleaned'!$A:$BK,$H$2-2+AG$2*3,FALSE())</f>
        <v>System failure</v>
      </c>
      <c r="AH174" s="60" t="s">
        <v>1204</v>
      </c>
      <c r="AI174" s="60">
        <f>IF(ISNUMBER(SEARCH(IF($D174="Tabular",VLOOKUP($G174&amp;"-"&amp;AG$3&amp;"-"&amp;AI$2,'Compr. Q. - Online Banking'!$C:$I,7,FALSE()),VLOOKUP($G174&amp;"-"&amp;AG$3&amp;"-"&amp;AI$2,'Compr. Q. - Online Banking'!$C:$I,5,FALSE())), AG174)),1,0)</f>
        <v>0</v>
      </c>
      <c r="AJ174" s="60">
        <f>IF(ISNUMBER(SEARCH(IF($D174="Tabular",VLOOKUP($G174&amp;"-"&amp;AG$3&amp;"-"&amp;AJ$2,'Compr. Q. - Online Banking'!$C:$I,7,FALSE()),VLOOKUP($G174&amp;"-"&amp;AG$3&amp;"-"&amp;AJ$2,'Compr. Q. - Online Banking'!$C:$I,5,FALSE())), AG174)),1,0)</f>
        <v>0</v>
      </c>
      <c r="AK174" s="60">
        <f>IF(ISNUMBER(SEARCH(IF($D174="Tabular",VLOOKUP($G174&amp;"-"&amp;AG$3&amp;"-"&amp;AK$2,'Compr. Q. - Online Banking'!$C:$I,7,FALSE()),VLOOKUP($G174&amp;"-"&amp;AG$3&amp;"-"&amp;AK$2,'Compr. Q. - Online Banking'!$C:$I,5,FALSE())), AG174)),1,0)</f>
        <v>0</v>
      </c>
      <c r="AL174" s="60">
        <f>IF(ISNUMBER(SEARCH(IF($D174="Tabular",VLOOKUP($G174&amp;"-"&amp;AG$3&amp;"-"&amp;AL$2,'Compr. Q. - Online Banking'!$C:$I,7,FALSE()),VLOOKUP($G174&amp;"-"&amp;AG$3&amp;"-"&amp;AL$2,'Compr. Q. - Online Banking'!$C:$I,5,FALSE())), AG174)),1,0)</f>
        <v>0</v>
      </c>
      <c r="AM174" s="60">
        <f t="shared" si="184"/>
        <v>0</v>
      </c>
      <c r="AN174" s="60">
        <f t="shared" si="185"/>
        <v>1</v>
      </c>
      <c r="AO174" s="60">
        <f>IF($D174="Tabular",VLOOKUP($G174&amp;"-"&amp;AG$3&amp;"-"&amp;"1",'Compr. Q. - Online Banking'!$C:$K,9,FALSE()),VLOOKUP($G174&amp;"-"&amp;AG$3&amp;"-"&amp;"1",'Compr. Q. - Online Banking'!$C:$K,8,FALSE()))</f>
        <v>4</v>
      </c>
      <c r="AP174" s="60">
        <f t="shared" si="186"/>
        <v>0</v>
      </c>
      <c r="AQ174" s="60">
        <f t="shared" si="187"/>
        <v>0</v>
      </c>
      <c r="AR174" s="60">
        <f t="shared" si="188"/>
        <v>0</v>
      </c>
      <c r="AS174" s="61" t="str">
        <f>VLOOKUP($B174&amp;"-"&amp;$F174,'dataset cleaned'!$A:$BK,$H$2-2+AS$2*3,FALSE())</f>
        <v>Insufficient detection of spyware,Insufficient resilience</v>
      </c>
      <c r="AT174" s="60" t="s">
        <v>1143</v>
      </c>
      <c r="AU174" s="60">
        <f>IF(ISNUMBER(SEARCH(IF($D174="Tabular",VLOOKUP($G174&amp;"-"&amp;AS$3&amp;"-"&amp;AU$2,'Compr. Q. - Online Banking'!$C:$I,7,FALSE()),VLOOKUP($G174&amp;"-"&amp;AS$3&amp;"-"&amp;AU$2,'Compr. Q. - Online Banking'!$C:$I,5,FALSE())), AS174)),1,0)</f>
        <v>0</v>
      </c>
      <c r="AV174" s="60">
        <f>IF(ISNUMBER(SEARCH(IF($D174="Tabular",VLOOKUP($G174&amp;"-"&amp;AS$3&amp;"-"&amp;AV$2,'Compr. Q. - Online Banking'!$C:$I,7,FALSE()),VLOOKUP($G174&amp;"-"&amp;AS$3&amp;"-"&amp;AV$2,'Compr. Q. - Online Banking'!$C:$I,5,FALSE())), AS174)),1,0)</f>
        <v>0</v>
      </c>
      <c r="AW174" s="60">
        <f>IF(ISNUMBER(SEARCH(IF($D174="Tabular",VLOOKUP($G174&amp;"-"&amp;AS$3&amp;"-"&amp;AW$2,'Compr. Q. - Online Banking'!$C:$I,7,FALSE()),VLOOKUP($G174&amp;"-"&amp;AS$3&amp;"-"&amp;AW$2,'Compr. Q. - Online Banking'!$C:$I,5,FALSE())), AS174)),1,0)</f>
        <v>0</v>
      </c>
      <c r="AX174" s="60">
        <f>IF(ISNUMBER(SEARCH(IF($D174="Tabular",VLOOKUP($G174&amp;"-"&amp;AS$3&amp;"-"&amp;AX$2,'Compr. Q. - Online Banking'!$C:$I,7,FALSE()),VLOOKUP($G174&amp;"-"&amp;AS$3&amp;"-"&amp;AX$2,'Compr. Q. - Online Banking'!$C:$I,5,FALSE())), AS174)),1,0)</f>
        <v>0</v>
      </c>
      <c r="AY174" s="60">
        <f t="shared" si="189"/>
        <v>0</v>
      </c>
      <c r="AZ174" s="60">
        <f t="shared" si="190"/>
        <v>2</v>
      </c>
      <c r="BA174" s="60">
        <f>IF($D174="Tabular",VLOOKUP($G174&amp;"-"&amp;AS$3&amp;"-"&amp;"1",'Compr. Q. - Online Banking'!$C:$K,9,FALSE()),VLOOKUP($G174&amp;"-"&amp;AS$3&amp;"-"&amp;"1",'Compr. Q. - Online Banking'!$C:$K,8,FALSE()))</f>
        <v>2</v>
      </c>
      <c r="BB174" s="60">
        <f t="shared" si="191"/>
        <v>0</v>
      </c>
      <c r="BC174" s="60">
        <f t="shared" si="192"/>
        <v>0</v>
      </c>
      <c r="BD174" s="60">
        <f t="shared" si="193"/>
        <v>0</v>
      </c>
      <c r="BE174" s="60" t="str">
        <f>VLOOKUP($B174&amp;"-"&amp;$F174,'dataset cleaned'!$A:$BK,$H$2-2+BE$2*3,FALSE())</f>
        <v>Severe</v>
      </c>
      <c r="BF174" s="60"/>
      <c r="BG174" s="60">
        <f>IF(ISNUMBER(SEARCH(IF($D174="Tabular",VLOOKUP($G174&amp;"-"&amp;BE$3&amp;"-"&amp;BG$2,'Compr. Q. - Online Banking'!$C:$I,7,FALSE()),VLOOKUP($G174&amp;"-"&amp;BE$3&amp;"-"&amp;BG$2,'Compr. Q. - Online Banking'!$C:$I,5,FALSE())), BE174)),1,0)</f>
        <v>0</v>
      </c>
      <c r="BH174" s="60">
        <f>IF(ISNUMBER(SEARCH(IF($D174="Tabular",VLOOKUP($G174&amp;"-"&amp;BE$3&amp;"-"&amp;BH$2,'Compr. Q. - Online Banking'!$C:$I,7,FALSE()),VLOOKUP($G174&amp;"-"&amp;BE$3&amp;"-"&amp;BH$2,'Compr. Q. - Online Banking'!$C:$I,5,FALSE())), BE174)),1,0)</f>
        <v>0</v>
      </c>
      <c r="BI174" s="60">
        <f>IF(ISNUMBER(SEARCH(IF($D174="Tabular",VLOOKUP($G174&amp;"-"&amp;BE$3&amp;"-"&amp;BI$2,'Compr. Q. - Online Banking'!$C:$I,7,FALSE()),VLOOKUP($G174&amp;"-"&amp;BE$3&amp;"-"&amp;BI$2,'Compr. Q. - Online Banking'!$C:$I,5,FALSE())), BE174)),1,0)</f>
        <v>0</v>
      </c>
      <c r="BJ174" s="60">
        <f>IF(ISNUMBER(SEARCH(IF($D174="Tabular",VLOOKUP($G174&amp;"-"&amp;BE$3&amp;"-"&amp;BJ$2,'Compr. Q. - Online Banking'!$C:$I,7,FALSE()),VLOOKUP($G174&amp;"-"&amp;BE$3&amp;"-"&amp;BJ$2,'Compr. Q. - Online Banking'!$C:$I,5,FALSE())), BE174)),1,0)</f>
        <v>0</v>
      </c>
      <c r="BK174" s="60">
        <f t="shared" si="194"/>
        <v>0</v>
      </c>
      <c r="BL174" s="60">
        <f t="shared" si="195"/>
        <v>1</v>
      </c>
      <c r="BM174" s="60">
        <f>IF($D174="Tabular",VLOOKUP($G174&amp;"-"&amp;BE$3&amp;"-"&amp;"1",'Compr. Q. - Online Banking'!$C:$K,9,FALSE()),VLOOKUP($G174&amp;"-"&amp;BE$3&amp;"-"&amp;"1",'Compr. Q. - Online Banking'!$C:$K,8,FALSE()))</f>
        <v>1</v>
      </c>
      <c r="BN174" s="60">
        <f t="shared" si="196"/>
        <v>0</v>
      </c>
      <c r="BO174" s="60">
        <f t="shared" si="197"/>
        <v>0</v>
      </c>
      <c r="BP174" s="60">
        <f t="shared" si="198"/>
        <v>0</v>
      </c>
      <c r="BQ174" s="61" t="str">
        <f>VLOOKUP($B174&amp;"-"&amp;$F174,'dataset cleaned'!$A:$BK,$H$2-2+BQ$2*3,FALSE())</f>
        <v>Unauthorized transaction via Poste App,Unauthorized transaction via web application</v>
      </c>
      <c r="BR174" s="60" t="s">
        <v>1135</v>
      </c>
      <c r="BS174" s="60">
        <f>IF(ISNUMBER(SEARCH(IF($D174="Tabular",VLOOKUP($G174&amp;"-"&amp;BQ$3&amp;"-"&amp;BS$2,'Compr. Q. - Online Banking'!$C:$I,7,FALSE()),VLOOKUP($G174&amp;"-"&amp;BQ$3&amp;"-"&amp;BS$2,'Compr. Q. - Online Banking'!$C:$I,5,FALSE())), BQ174)),1,0)</f>
        <v>0</v>
      </c>
      <c r="BT174" s="60">
        <f>IF(ISNUMBER(SEARCH(IF($D174="Tabular",VLOOKUP($G174&amp;"-"&amp;BQ$3&amp;"-"&amp;BT$2,'Compr. Q. - Online Banking'!$C:$I,7,FALSE()),VLOOKUP($G174&amp;"-"&amp;BQ$3&amp;"-"&amp;BT$2,'Compr. Q. - Online Banking'!$C:$I,5,FALSE())), BQ174)),1,0)</f>
        <v>0</v>
      </c>
      <c r="BU174" s="60">
        <f>IF(ISNUMBER(SEARCH(IF($D174="Tabular",VLOOKUP($G174&amp;"-"&amp;BQ$3&amp;"-"&amp;BU$2,'Compr. Q. - Online Banking'!$C:$I,7,FALSE()),VLOOKUP($G174&amp;"-"&amp;BQ$3&amp;"-"&amp;BU$2,'Compr. Q. - Online Banking'!$C:$I,5,FALSE())), BQ174)),1,0)</f>
        <v>0</v>
      </c>
      <c r="BV174" s="60">
        <f>IF(ISNUMBER(SEARCH(IF($D174="Tabular",VLOOKUP($G174&amp;"-"&amp;BQ$3&amp;"-"&amp;BV$2,'Compr. Q. - Online Banking'!$C:$I,7,FALSE()),VLOOKUP($G174&amp;"-"&amp;BQ$3&amp;"-"&amp;BV$2,'Compr. Q. - Online Banking'!$C:$I,5,FALSE())), BQ174)),1,0)</f>
        <v>0</v>
      </c>
      <c r="BW174" s="60">
        <f t="shared" si="199"/>
        <v>0</v>
      </c>
      <c r="BX174" s="60">
        <f t="shared" si="200"/>
        <v>2</v>
      </c>
      <c r="BY174" s="60">
        <f>IF($D174="Tabular",VLOOKUP($G174&amp;"-"&amp;BQ$3&amp;"-"&amp;"1",'Compr. Q. - Online Banking'!$C:$K,9,FALSE()),VLOOKUP($G174&amp;"-"&amp;BQ$3&amp;"-"&amp;"1",'Compr. Q. - Online Banking'!$C:$K,8,FALSE()))</f>
        <v>4</v>
      </c>
      <c r="BZ174" s="60">
        <f t="shared" si="201"/>
        <v>0</v>
      </c>
      <c r="CA174" s="60">
        <f t="shared" si="202"/>
        <v>0</v>
      </c>
      <c r="CB174" s="60">
        <f t="shared" si="203"/>
        <v>0</v>
      </c>
    </row>
    <row r="175" spans="1:80" ht="153" x14ac:dyDescent="0.2">
      <c r="A175" s="60" t="str">
        <f t="shared" si="170"/>
        <v>R_3PmFT5iLPo4FELy-P2</v>
      </c>
      <c r="B175" s="60" t="s">
        <v>778</v>
      </c>
      <c r="C175" s="60" t="str">
        <f>VLOOKUP($B175,'raw data'!$A:$JI,268,FALSE())</f>
        <v>Tabular-G1</v>
      </c>
      <c r="D175" s="60" t="str">
        <f t="shared" si="171"/>
        <v>Tabular</v>
      </c>
      <c r="E175" s="60" t="str">
        <f t="shared" si="172"/>
        <v>G1</v>
      </c>
      <c r="F175" s="60" t="s">
        <v>536</v>
      </c>
      <c r="G175" s="60" t="str">
        <f t="shared" si="173"/>
        <v>G2</v>
      </c>
      <c r="H175" s="62">
        <f>VLOOKUP($B175&amp;"-"&amp;$F175,'dataset cleaned'!$A:$BK,H$2,FALSE())/60</f>
        <v>8.7027833333333344</v>
      </c>
      <c r="I175" s="61" t="str">
        <f>VLOOKUP($B175&amp;"-"&amp;$F175,'dataset cleaned'!$A:$BK,$H$2-2+I$2*3,FALSE())</f>
        <v>Fake banking app offered on application store and this leads to sniffing customer credentials,Fake banking app offered on application store leads to alteration of transaction data,Fake banking app offered on application store leads to sniffing customer credentials. Which leads to unauthorized access to customer account via fake app.</v>
      </c>
      <c r="J175" s="60" t="s">
        <v>1139</v>
      </c>
      <c r="K175" s="60">
        <f>IF(ISNUMBER(SEARCH(IF($D175="Tabular",VLOOKUP($G175&amp;"-"&amp;I$3&amp;"-"&amp;K$2,'Compr. Q. - Online Banking'!$C:$I,7,FALSE()),VLOOKUP($G175&amp;"-"&amp;I$3&amp;"-"&amp;K$2,'Compr. Q. - Online Banking'!$C:$I,5,FALSE())), I175)),1,0)</f>
        <v>0</v>
      </c>
      <c r="L175" s="60">
        <f>IF(ISNUMBER(SEARCH(IF($D175="Tabular",VLOOKUP($G175&amp;"-"&amp;I$3&amp;"-"&amp;L$2,'Compr. Q. - Online Banking'!$C:$I,7,FALSE()),VLOOKUP($G175&amp;"-"&amp;I$3&amp;"-"&amp;L$2,'Compr. Q. - Online Banking'!$C:$I,5,FALSE())), I175)),1,0)</f>
        <v>0</v>
      </c>
      <c r="M175" s="60">
        <f>IF(ISNUMBER(SEARCH(IF($D175="Tabular",VLOOKUP($G175&amp;"-"&amp;I$3&amp;"-"&amp;M$2,'Compr. Q. - Online Banking'!$C:$I,7,FALSE()),VLOOKUP($G175&amp;"-"&amp;I$3&amp;"-"&amp;M$2,'Compr. Q. - Online Banking'!$C:$I,5,FALSE())), I175)),1,0)</f>
        <v>0</v>
      </c>
      <c r="N175" s="60">
        <f>IF(ISNUMBER(SEARCH(IF($D175="Tabular",VLOOKUP($G175&amp;"-"&amp;I$3&amp;"-"&amp;N$2,'Compr. Q. - Online Banking'!$C:$I,7,FALSE()),VLOOKUP($G175&amp;"-"&amp;I$3&amp;"-"&amp;N$2,'Compr. Q. - Online Banking'!$C:$I,5,FALSE())), I175)),1,0)</f>
        <v>0</v>
      </c>
      <c r="O175" s="60">
        <f t="shared" si="174"/>
        <v>0</v>
      </c>
      <c r="P175" s="60">
        <f t="shared" si="175"/>
        <v>3</v>
      </c>
      <c r="Q175" s="60">
        <f>IF($D175="Tabular",VLOOKUP($G175&amp;"-"&amp;I$3&amp;"-"&amp;"1",'Compr. Q. - Online Banking'!$C:$K,9,FALSE()),VLOOKUP($G175&amp;"-"&amp;I$3&amp;"-"&amp;"1",'Compr. Q. - Online Banking'!$C:$K,8,FALSE()))</f>
        <v>2</v>
      </c>
      <c r="R175" s="60">
        <f t="shared" si="176"/>
        <v>0</v>
      </c>
      <c r="S175" s="60">
        <f t="shared" si="177"/>
        <v>0</v>
      </c>
      <c r="T175" s="60">
        <f t="shared" si="178"/>
        <v>0</v>
      </c>
      <c r="U175" s="61" t="str">
        <f>VLOOKUP($B175&amp;"-"&amp;$F175,'dataset cleaned'!$A:$BK,$H$2-2+U$2*3,FALSE())</f>
        <v>Confidentiality of customer data,Integrity of account data</v>
      </c>
      <c r="V175" s="60" t="s">
        <v>1133</v>
      </c>
      <c r="W175" s="60">
        <f>IF(ISNUMBER(SEARCH(IF($D175="Tabular",VLOOKUP($G175&amp;"-"&amp;U$3&amp;"-"&amp;W$2,'Compr. Q. - Online Banking'!$C:$I,7,FALSE()),VLOOKUP($G175&amp;"-"&amp;U$3&amp;"-"&amp;W$2,'Compr. Q. - Online Banking'!$C:$I,5,FALSE())), U175)),1,0)</f>
        <v>0</v>
      </c>
      <c r="X175" s="60">
        <f>IF(ISNUMBER(SEARCH(IF($D175="Tabular",VLOOKUP($G175&amp;"-"&amp;U$3&amp;"-"&amp;X$2,'Compr. Q. - Online Banking'!$C:$I,7,FALSE()),VLOOKUP($G175&amp;"-"&amp;U$3&amp;"-"&amp;X$2,'Compr. Q. - Online Banking'!$C:$I,5,FALSE())), U175)),1,0)</f>
        <v>0</v>
      </c>
      <c r="Y175" s="60">
        <f>IF(ISNUMBER(SEARCH(IF($D175="Tabular",VLOOKUP($G175&amp;"-"&amp;U$3&amp;"-"&amp;Y$2,'Compr. Q. - Online Banking'!$C:$I,7,FALSE()),VLOOKUP($G175&amp;"-"&amp;U$3&amp;"-"&amp;Y$2,'Compr. Q. - Online Banking'!$C:$I,5,FALSE())), U175)),1,0)</f>
        <v>0</v>
      </c>
      <c r="Z175" s="60">
        <f>IF(ISNUMBER(SEARCH(IF($D175="Tabular",VLOOKUP($G175&amp;"-"&amp;U$3&amp;"-"&amp;Z$2,'Compr. Q. - Online Banking'!$C:$I,7,FALSE()),VLOOKUP($G175&amp;"-"&amp;U$3&amp;"-"&amp;Z$2,'Compr. Q. - Online Banking'!$C:$I,5,FALSE())), U175)),1,0)</f>
        <v>0</v>
      </c>
      <c r="AA175" s="60">
        <f t="shared" si="179"/>
        <v>0</v>
      </c>
      <c r="AB175" s="60">
        <f t="shared" si="180"/>
        <v>2</v>
      </c>
      <c r="AC175" s="60">
        <f>IF($D175="Tabular",VLOOKUP($G175&amp;"-"&amp;U$3&amp;"-"&amp;"1",'Compr. Q. - Online Banking'!$C:$K,9,FALSE()),VLOOKUP($G175&amp;"-"&amp;U$3&amp;"-"&amp;"1",'Compr. Q. - Online Banking'!$C:$K,8,FALSE()))</f>
        <v>3</v>
      </c>
      <c r="AD175" s="60">
        <f t="shared" si="181"/>
        <v>0</v>
      </c>
      <c r="AE175" s="60">
        <f t="shared" si="182"/>
        <v>0</v>
      </c>
      <c r="AF175" s="60">
        <f t="shared" si="183"/>
        <v>0</v>
      </c>
      <c r="AG175" s="61" t="str">
        <f>VLOOKUP($B175&amp;"-"&amp;$F175,'dataset cleaned'!$A:$BK,$H$2-2+AG$2*3,FALSE())</f>
        <v>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credentials,Spear-phishing attack on customers leads to sniffing customer credentials. Which leads to unauthorized access to customer account via web application.</v>
      </c>
      <c r="AH175" s="60" t="s">
        <v>1179</v>
      </c>
      <c r="AI175" s="60">
        <f>IF(ISNUMBER(SEARCH(IF($D175="Tabular",VLOOKUP($G175&amp;"-"&amp;AG$3&amp;"-"&amp;AI$2,'Compr. Q. - Online Banking'!$C:$I,7,FALSE()),VLOOKUP($G175&amp;"-"&amp;AG$3&amp;"-"&amp;AI$2,'Compr. Q. - Online Banking'!$C:$I,5,FALSE())), AG175)),1,0)</f>
        <v>1</v>
      </c>
      <c r="AJ175" s="60">
        <f>IF(ISNUMBER(SEARCH(IF($D175="Tabular",VLOOKUP($G175&amp;"-"&amp;AG$3&amp;"-"&amp;AJ$2,'Compr. Q. - Online Banking'!$C:$I,7,FALSE()),VLOOKUP($G175&amp;"-"&amp;AG$3&amp;"-"&amp;AJ$2,'Compr. Q. - Online Banking'!$C:$I,5,FALSE())), AG175)),1,0)</f>
        <v>1</v>
      </c>
      <c r="AK175" s="60">
        <f>IF(ISNUMBER(SEARCH(IF($D175="Tabular",VLOOKUP($G175&amp;"-"&amp;AG$3&amp;"-"&amp;AK$2,'Compr. Q. - Online Banking'!$C:$I,7,FALSE()),VLOOKUP($G175&amp;"-"&amp;AG$3&amp;"-"&amp;AK$2,'Compr. Q. - Online Banking'!$C:$I,5,FALSE())), AG175)),1,0)</f>
        <v>0</v>
      </c>
      <c r="AL175" s="60">
        <f>IF(ISNUMBER(SEARCH(IF($D175="Tabular",VLOOKUP($G175&amp;"-"&amp;AG$3&amp;"-"&amp;AL$2,'Compr. Q. - Online Banking'!$C:$I,7,FALSE()),VLOOKUP($G175&amp;"-"&amp;AG$3&amp;"-"&amp;AL$2,'Compr. Q. - Online Banking'!$C:$I,5,FALSE())), AG175)),1,0)</f>
        <v>0</v>
      </c>
      <c r="AM175" s="60">
        <f t="shared" si="184"/>
        <v>2</v>
      </c>
      <c r="AN175" s="60">
        <f t="shared" si="185"/>
        <v>4</v>
      </c>
      <c r="AO175" s="60">
        <f>IF($D175="Tabular",VLOOKUP($G175&amp;"-"&amp;AG$3&amp;"-"&amp;"1",'Compr. Q. - Online Banking'!$C:$K,9,FALSE()),VLOOKUP($G175&amp;"-"&amp;AG$3&amp;"-"&amp;"1",'Compr. Q. - Online Banking'!$C:$K,8,FALSE()))</f>
        <v>3</v>
      </c>
      <c r="AP175" s="60">
        <f t="shared" si="186"/>
        <v>0.5</v>
      </c>
      <c r="AQ175" s="60">
        <f t="shared" si="187"/>
        <v>0.66666666666666663</v>
      </c>
      <c r="AR175" s="60">
        <f t="shared" si="188"/>
        <v>0.57142857142857151</v>
      </c>
      <c r="AS175" s="61" t="str">
        <f>VLOOKUP($B175&amp;"-"&amp;$F175,'dataset cleaned'!$A:$BK,$H$2-2+AS$2*3,FALSE())</f>
        <v>Cyber criminal,Hacker</v>
      </c>
      <c r="AT175" s="60"/>
      <c r="AU175" s="60">
        <f>IF(ISNUMBER(SEARCH(IF($D175="Tabular",VLOOKUP($G175&amp;"-"&amp;AS$3&amp;"-"&amp;AU$2,'Compr. Q. - Online Banking'!$C:$I,7,FALSE()),VLOOKUP($G175&amp;"-"&amp;AS$3&amp;"-"&amp;AU$2,'Compr. Q. - Online Banking'!$C:$I,5,FALSE())), AS175)),1,0)</f>
        <v>1</v>
      </c>
      <c r="AV175" s="60">
        <f>IF(ISNUMBER(SEARCH(IF($D175="Tabular",VLOOKUP($G175&amp;"-"&amp;AS$3&amp;"-"&amp;AV$2,'Compr. Q. - Online Banking'!$C:$I,7,FALSE()),VLOOKUP($G175&amp;"-"&amp;AS$3&amp;"-"&amp;AV$2,'Compr. Q. - Online Banking'!$C:$I,5,FALSE())), AS175)),1,0)</f>
        <v>1</v>
      </c>
      <c r="AW175" s="60">
        <f>IF(ISNUMBER(SEARCH(IF($D175="Tabular",VLOOKUP($G175&amp;"-"&amp;AS$3&amp;"-"&amp;AW$2,'Compr. Q. - Online Banking'!$C:$I,7,FALSE()),VLOOKUP($G175&amp;"-"&amp;AS$3&amp;"-"&amp;AW$2,'Compr. Q. - Online Banking'!$C:$I,5,FALSE())), AS175)),1,0)</f>
        <v>0</v>
      </c>
      <c r="AX175" s="60">
        <f>IF(ISNUMBER(SEARCH(IF($D175="Tabular",VLOOKUP($G175&amp;"-"&amp;AS$3&amp;"-"&amp;AX$2,'Compr. Q. - Online Banking'!$C:$I,7,FALSE()),VLOOKUP($G175&amp;"-"&amp;AS$3&amp;"-"&amp;AX$2,'Compr. Q. - Online Banking'!$C:$I,5,FALSE())), AS175)),1,0)</f>
        <v>0</v>
      </c>
      <c r="AY175" s="60">
        <f t="shared" si="189"/>
        <v>2</v>
      </c>
      <c r="AZ175" s="60">
        <f t="shared" si="190"/>
        <v>2</v>
      </c>
      <c r="BA175" s="60">
        <f>IF($D175="Tabular",VLOOKUP($G175&amp;"-"&amp;AS$3&amp;"-"&amp;"1",'Compr. Q. - Online Banking'!$C:$K,9,FALSE()),VLOOKUP($G175&amp;"-"&amp;AS$3&amp;"-"&amp;"1",'Compr. Q. - Online Banking'!$C:$K,8,FALSE()))</f>
        <v>2</v>
      </c>
      <c r="BB175" s="60">
        <f t="shared" si="191"/>
        <v>1</v>
      </c>
      <c r="BC175" s="60">
        <f t="shared" si="192"/>
        <v>1</v>
      </c>
      <c r="BD175" s="60">
        <f t="shared" si="193"/>
        <v>1</v>
      </c>
      <c r="BE175" s="60" t="str">
        <f>VLOOKUP($B175&amp;"-"&amp;$F175,'dataset cleaned'!$A:$BK,$H$2-2+BE$2*3,FALSE())</f>
        <v>Likely</v>
      </c>
      <c r="BF175" s="60"/>
      <c r="BG175" s="60">
        <f>IF(ISNUMBER(SEARCH(IF($D175="Tabular",VLOOKUP($G175&amp;"-"&amp;BE$3&amp;"-"&amp;BG$2,'Compr. Q. - Online Banking'!$C:$I,7,FALSE()),VLOOKUP($G175&amp;"-"&amp;BE$3&amp;"-"&amp;BG$2,'Compr. Q. - Online Banking'!$C:$I,5,FALSE())), BE175)),1,0)</f>
        <v>1</v>
      </c>
      <c r="BH175" s="60">
        <f>IF(ISNUMBER(SEARCH(IF($D175="Tabular",VLOOKUP($G175&amp;"-"&amp;BE$3&amp;"-"&amp;BH$2,'Compr. Q. - Online Banking'!$C:$I,7,FALSE()),VLOOKUP($G175&amp;"-"&amp;BE$3&amp;"-"&amp;BH$2,'Compr. Q. - Online Banking'!$C:$I,5,FALSE())), BE175)),1,0)</f>
        <v>0</v>
      </c>
      <c r="BI175" s="60">
        <f>IF(ISNUMBER(SEARCH(IF($D175="Tabular",VLOOKUP($G175&amp;"-"&amp;BE$3&amp;"-"&amp;BI$2,'Compr. Q. - Online Banking'!$C:$I,7,FALSE()),VLOOKUP($G175&amp;"-"&amp;BE$3&amp;"-"&amp;BI$2,'Compr. Q. - Online Banking'!$C:$I,5,FALSE())), BE175)),1,0)</f>
        <v>0</v>
      </c>
      <c r="BJ175" s="60">
        <f>IF(ISNUMBER(SEARCH(IF($D175="Tabular",VLOOKUP($G175&amp;"-"&amp;BE$3&amp;"-"&amp;BJ$2,'Compr. Q. - Online Banking'!$C:$I,7,FALSE()),VLOOKUP($G175&amp;"-"&amp;BE$3&amp;"-"&amp;BJ$2,'Compr. Q. - Online Banking'!$C:$I,5,FALSE())), BE175)),1,0)</f>
        <v>0</v>
      </c>
      <c r="BK175" s="60">
        <f t="shared" si="194"/>
        <v>1</v>
      </c>
      <c r="BL175" s="60">
        <f t="shared" si="195"/>
        <v>1</v>
      </c>
      <c r="BM175" s="60">
        <f>IF($D175="Tabular",VLOOKUP($G175&amp;"-"&amp;BE$3&amp;"-"&amp;"1",'Compr. Q. - Online Banking'!$C:$K,9,FALSE()),VLOOKUP($G175&amp;"-"&amp;BE$3&amp;"-"&amp;"1",'Compr. Q. - Online Banking'!$C:$K,8,FALSE()))</f>
        <v>1</v>
      </c>
      <c r="BN175" s="60">
        <f t="shared" si="196"/>
        <v>1</v>
      </c>
      <c r="BO175" s="60">
        <f t="shared" si="197"/>
        <v>1</v>
      </c>
      <c r="BP175" s="60">
        <f t="shared" si="198"/>
        <v>1</v>
      </c>
      <c r="BQ175" s="61" t="str">
        <f>VLOOKUP($B175&amp;"-"&amp;$F175,'dataset cleaned'!$A:$BK,$H$2-2+BQ$2*3,FALSE())</f>
        <v>Immature technology,Poor security awareness</v>
      </c>
      <c r="BR175" s="60" t="s">
        <v>1147</v>
      </c>
      <c r="BS175" s="60">
        <f>IF(ISNUMBER(SEARCH(IF($D175="Tabular",VLOOKUP($G175&amp;"-"&amp;BQ$3&amp;"-"&amp;BS$2,'Compr. Q. - Online Banking'!$C:$I,7,FALSE()),VLOOKUP($G175&amp;"-"&amp;BQ$3&amp;"-"&amp;BS$2,'Compr. Q. - Online Banking'!$C:$I,5,FALSE())), BQ175)),1,0)</f>
        <v>0</v>
      </c>
      <c r="BT175" s="60">
        <f>IF(ISNUMBER(SEARCH(IF($D175="Tabular",VLOOKUP($G175&amp;"-"&amp;BQ$3&amp;"-"&amp;BT$2,'Compr. Q. - Online Banking'!$C:$I,7,FALSE()),VLOOKUP($G175&amp;"-"&amp;BQ$3&amp;"-"&amp;BT$2,'Compr. Q. - Online Banking'!$C:$I,5,FALSE())), BQ175)),1,0)</f>
        <v>0</v>
      </c>
      <c r="BU175" s="60">
        <f>IF(ISNUMBER(SEARCH(IF($D175="Tabular",VLOOKUP($G175&amp;"-"&amp;BQ$3&amp;"-"&amp;BU$2,'Compr. Q. - Online Banking'!$C:$I,7,FALSE()),VLOOKUP($G175&amp;"-"&amp;BQ$3&amp;"-"&amp;BU$2,'Compr. Q. - Online Banking'!$C:$I,5,FALSE())), BQ175)),1,0)</f>
        <v>1</v>
      </c>
      <c r="BV175" s="60">
        <f>IF(ISNUMBER(SEARCH(IF($D175="Tabular",VLOOKUP($G175&amp;"-"&amp;BQ$3&amp;"-"&amp;BV$2,'Compr. Q. - Online Banking'!$C:$I,7,FALSE()),VLOOKUP($G175&amp;"-"&amp;BQ$3&amp;"-"&amp;BV$2,'Compr. Q. - Online Banking'!$C:$I,5,FALSE())), BQ175)),1,0)</f>
        <v>0</v>
      </c>
      <c r="BW175" s="60">
        <f t="shared" si="199"/>
        <v>1</v>
      </c>
      <c r="BX175" s="60">
        <f t="shared" si="200"/>
        <v>2</v>
      </c>
      <c r="BY175" s="60">
        <f>IF($D175="Tabular",VLOOKUP($G175&amp;"-"&amp;BQ$3&amp;"-"&amp;"1",'Compr. Q. - Online Banking'!$C:$K,9,FALSE()),VLOOKUP($G175&amp;"-"&amp;BQ$3&amp;"-"&amp;"1",'Compr. Q. - Online Banking'!$C:$K,8,FALSE()))</f>
        <v>4</v>
      </c>
      <c r="BZ175" s="60">
        <f t="shared" si="201"/>
        <v>0.5</v>
      </c>
      <c r="CA175" s="60">
        <f t="shared" si="202"/>
        <v>0.25</v>
      </c>
      <c r="CB175" s="60">
        <f t="shared" si="203"/>
        <v>0.33333333333333331</v>
      </c>
    </row>
    <row r="176" spans="1:80" ht="119" x14ac:dyDescent="0.2">
      <c r="A176" s="60" t="str">
        <f t="shared" si="170"/>
        <v>R_usP2I7cB66X0uNb-P2</v>
      </c>
      <c r="B176" s="60" t="s">
        <v>710</v>
      </c>
      <c r="C176" s="60" t="str">
        <f>VLOOKUP($B176,'raw data'!$A:$JI,268,FALSE())</f>
        <v>CORAS-G1</v>
      </c>
      <c r="D176" s="60" t="str">
        <f t="shared" si="171"/>
        <v>CORAS</v>
      </c>
      <c r="E176" s="60" t="str">
        <f t="shared" si="172"/>
        <v>G1</v>
      </c>
      <c r="F176" s="60" t="s">
        <v>536</v>
      </c>
      <c r="G176" s="60" t="str">
        <f t="shared" si="173"/>
        <v>G2</v>
      </c>
      <c r="H176" s="62">
        <f>VLOOKUP($B176&amp;"-"&amp;$F176,'dataset cleaned'!$A:$BK,H$2,FALSE())/60</f>
        <v>5.5289166666666665</v>
      </c>
      <c r="I176" s="61" t="str">
        <f>VLOOKUP($B176&amp;"-"&amp;$F176,'dataset cleaned'!$A:$BK,$H$2-2+I$2*3,FALSE())</f>
        <v>Confidentiality of customer data,Integrity of account data,User authenticity</v>
      </c>
      <c r="J176" s="60" t="s">
        <v>1133</v>
      </c>
      <c r="K176" s="60">
        <f>IF(ISNUMBER(SEARCH(IF($D176="Tabular",VLOOKUP($G176&amp;"-"&amp;I$3&amp;"-"&amp;K$2,'Compr. Q. - Online Banking'!$C:$I,7,FALSE()),VLOOKUP($G176&amp;"-"&amp;I$3&amp;"-"&amp;K$2,'Compr. Q. - Online Banking'!$C:$I,5,FALSE())), I176)),1,0)</f>
        <v>0</v>
      </c>
      <c r="L176" s="60">
        <f>IF(ISNUMBER(SEARCH(IF($D176="Tabular",VLOOKUP($G176&amp;"-"&amp;I$3&amp;"-"&amp;L$2,'Compr. Q. - Online Banking'!$C:$I,7,FALSE()),VLOOKUP($G176&amp;"-"&amp;I$3&amp;"-"&amp;L$2,'Compr. Q. - Online Banking'!$C:$I,5,FALSE())), I176)),1,0)</f>
        <v>0</v>
      </c>
      <c r="M176" s="60">
        <f>IF(ISNUMBER(SEARCH(IF($D176="Tabular",VLOOKUP($G176&amp;"-"&amp;I$3&amp;"-"&amp;M$2,'Compr. Q. - Online Banking'!$C:$I,7,FALSE()),VLOOKUP($G176&amp;"-"&amp;I$3&amp;"-"&amp;M$2,'Compr. Q. - Online Banking'!$C:$I,5,FALSE())), I176)),1,0)</f>
        <v>0</v>
      </c>
      <c r="N176" s="60">
        <f>IF(ISNUMBER(SEARCH(IF($D176="Tabular",VLOOKUP($G176&amp;"-"&amp;I$3&amp;"-"&amp;N$2,'Compr. Q. - Online Banking'!$C:$I,7,FALSE()),VLOOKUP($G176&amp;"-"&amp;I$3&amp;"-"&amp;N$2,'Compr. Q. - Online Banking'!$C:$I,5,FALSE())), I176)),1,0)</f>
        <v>0</v>
      </c>
      <c r="O176" s="60">
        <f t="shared" si="174"/>
        <v>0</v>
      </c>
      <c r="P176" s="60">
        <f t="shared" si="175"/>
        <v>3</v>
      </c>
      <c r="Q176" s="60">
        <f>IF($D176="Tabular",VLOOKUP($G176&amp;"-"&amp;I$3&amp;"-"&amp;"1",'Compr. Q. - Online Banking'!$C:$K,9,FALSE()),VLOOKUP($G176&amp;"-"&amp;I$3&amp;"-"&amp;"1",'Compr. Q. - Online Banking'!$C:$K,8,FALSE()))</f>
        <v>2</v>
      </c>
      <c r="R176" s="60">
        <f t="shared" si="176"/>
        <v>0</v>
      </c>
      <c r="S176" s="60">
        <f t="shared" si="177"/>
        <v>0</v>
      </c>
      <c r="T176" s="60">
        <f t="shared" si="178"/>
        <v>0</v>
      </c>
      <c r="U176" s="61" t="str">
        <f>VLOOKUP($B176&amp;"-"&amp;$F176,'dataset cleaned'!$A:$BK,$H$2-2+U$2*3,FALSE())</f>
        <v>Hacker alters transaction data,Sniffing of customer credentials,Spear-phishing attack on customers,Unauthorized access to customer account via fake app,Unauthorized access to customer account via web application,Unauthorized transaction via Poste App,Unauthorized transaction via web application</v>
      </c>
      <c r="V176" s="60" t="s">
        <v>1137</v>
      </c>
      <c r="W176" s="60">
        <f>IF(ISNUMBER(SEARCH(IF($D176="Tabular",VLOOKUP($G176&amp;"-"&amp;U$3&amp;"-"&amp;W$2,'Compr. Q. - Online Banking'!$C:$I,7,FALSE()),VLOOKUP($G176&amp;"-"&amp;U$3&amp;"-"&amp;W$2,'Compr. Q. - Online Banking'!$C:$I,5,FALSE())), U176)),1,0)</f>
        <v>1</v>
      </c>
      <c r="X176" s="60">
        <f>IF(ISNUMBER(SEARCH(IF($D176="Tabular",VLOOKUP($G176&amp;"-"&amp;U$3&amp;"-"&amp;X$2,'Compr. Q. - Online Banking'!$C:$I,7,FALSE()),VLOOKUP($G176&amp;"-"&amp;U$3&amp;"-"&amp;X$2,'Compr. Q. - Online Banking'!$C:$I,5,FALSE())), U176)),1,0)</f>
        <v>1</v>
      </c>
      <c r="Y176" s="60">
        <f>IF(ISNUMBER(SEARCH(IF($D176="Tabular",VLOOKUP($G176&amp;"-"&amp;U$3&amp;"-"&amp;Y$2,'Compr. Q. - Online Banking'!$C:$I,7,FALSE()),VLOOKUP($G176&amp;"-"&amp;U$3&amp;"-"&amp;Y$2,'Compr. Q. - Online Banking'!$C:$I,5,FALSE())), U176)),1,0)</f>
        <v>1</v>
      </c>
      <c r="Z176" s="60">
        <f>IF(ISNUMBER(SEARCH(IF($D176="Tabular",VLOOKUP($G176&amp;"-"&amp;U$3&amp;"-"&amp;Z$2,'Compr. Q. - Online Banking'!$C:$I,7,FALSE()),VLOOKUP($G176&amp;"-"&amp;U$3&amp;"-"&amp;Z$2,'Compr. Q. - Online Banking'!$C:$I,5,FALSE())), U176)),1,0)</f>
        <v>0</v>
      </c>
      <c r="AA176" s="60">
        <f t="shared" si="179"/>
        <v>3</v>
      </c>
      <c r="AB176" s="60">
        <f t="shared" si="180"/>
        <v>7</v>
      </c>
      <c r="AC176" s="60">
        <f>IF($D176="Tabular",VLOOKUP($G176&amp;"-"&amp;U$3&amp;"-"&amp;"1",'Compr. Q. - Online Banking'!$C:$K,9,FALSE()),VLOOKUP($G176&amp;"-"&amp;U$3&amp;"-"&amp;"1",'Compr. Q. - Online Banking'!$C:$K,8,FALSE()))</f>
        <v>3</v>
      </c>
      <c r="AD176" s="60">
        <f t="shared" si="181"/>
        <v>0.42857142857142855</v>
      </c>
      <c r="AE176" s="60">
        <f t="shared" si="182"/>
        <v>1</v>
      </c>
      <c r="AF176" s="60">
        <f t="shared" si="183"/>
        <v>0.6</v>
      </c>
      <c r="AG176" s="61" t="str">
        <f>VLOOKUP($B176&amp;"-"&amp;$F176,'dataset cleaned'!$A:$BK,$H$2-2+AG$2*3,FALSE())</f>
        <v>Confidentiality of customer data,Keylogger installed on computer,Monitor network traffic,Sniffing of customer credentials,Unauthorized access to customer account via fake app,Unauthorized access to customer account via web application,Unauthorized transaction via Poste App</v>
      </c>
      <c r="AH176" s="60" t="s">
        <v>1137</v>
      </c>
      <c r="AI176" s="60">
        <f>IF(ISNUMBER(SEARCH(IF($D176="Tabular",VLOOKUP($G176&amp;"-"&amp;AG$3&amp;"-"&amp;AI$2,'Compr. Q. - Online Banking'!$C:$I,7,FALSE()),VLOOKUP($G176&amp;"-"&amp;AG$3&amp;"-"&amp;AI$2,'Compr. Q. - Online Banking'!$C:$I,5,FALSE())), AG176)),1,0)</f>
        <v>0</v>
      </c>
      <c r="AJ176" s="60">
        <f>IF(ISNUMBER(SEARCH(IF($D176="Tabular",VLOOKUP($G176&amp;"-"&amp;AG$3&amp;"-"&amp;AJ$2,'Compr. Q. - Online Banking'!$C:$I,7,FALSE()),VLOOKUP($G176&amp;"-"&amp;AG$3&amp;"-"&amp;AJ$2,'Compr. Q. - Online Banking'!$C:$I,5,FALSE())), AG176)),1,0)</f>
        <v>1</v>
      </c>
      <c r="AK176" s="60">
        <f>IF(ISNUMBER(SEARCH(IF($D176="Tabular",VLOOKUP($G176&amp;"-"&amp;AG$3&amp;"-"&amp;AK$2,'Compr. Q. - Online Banking'!$C:$I,7,FALSE()),VLOOKUP($G176&amp;"-"&amp;AG$3&amp;"-"&amp;AK$2,'Compr. Q. - Online Banking'!$C:$I,5,FALSE())), AG176)),1,0)</f>
        <v>1</v>
      </c>
      <c r="AL176" s="60">
        <f>IF(ISNUMBER(SEARCH(IF($D176="Tabular",VLOOKUP($G176&amp;"-"&amp;AG$3&amp;"-"&amp;AL$2,'Compr. Q. - Online Banking'!$C:$I,7,FALSE()),VLOOKUP($G176&amp;"-"&amp;AG$3&amp;"-"&amp;AL$2,'Compr. Q. - Online Banking'!$C:$I,5,FALSE())), AG176)),1,0)</f>
        <v>0</v>
      </c>
      <c r="AM176" s="60">
        <f t="shared" si="184"/>
        <v>2</v>
      </c>
      <c r="AN176" s="60">
        <f t="shared" si="185"/>
        <v>7</v>
      </c>
      <c r="AO176" s="60">
        <f>IF($D176="Tabular",VLOOKUP($G176&amp;"-"&amp;AG$3&amp;"-"&amp;"1",'Compr. Q. - Online Banking'!$C:$K,9,FALSE()),VLOOKUP($G176&amp;"-"&amp;AG$3&amp;"-"&amp;"1",'Compr. Q. - Online Banking'!$C:$K,8,FALSE()))</f>
        <v>4</v>
      </c>
      <c r="AP176" s="60">
        <f t="shared" si="186"/>
        <v>0.2857142857142857</v>
      </c>
      <c r="AQ176" s="60">
        <f t="shared" si="187"/>
        <v>0.5</v>
      </c>
      <c r="AR176" s="60">
        <f t="shared" si="188"/>
        <v>0.36363636363636365</v>
      </c>
      <c r="AS176" s="61">
        <f>VLOOKUP($B176&amp;"-"&amp;$F176,'dataset cleaned'!$A:$BK,$H$2-2+AS$2*3,FALSE())</f>
        <v>-99</v>
      </c>
      <c r="AT176" s="60" t="s">
        <v>1229</v>
      </c>
      <c r="AU176" s="60">
        <f>IF(ISNUMBER(SEARCH(IF($D176="Tabular",VLOOKUP($G176&amp;"-"&amp;AS$3&amp;"-"&amp;AU$2,'Compr. Q. - Online Banking'!$C:$I,7,FALSE()),VLOOKUP($G176&amp;"-"&amp;AS$3&amp;"-"&amp;AU$2,'Compr. Q. - Online Banking'!$C:$I,5,FALSE())), AS176)),1,0)</f>
        <v>0</v>
      </c>
      <c r="AV176" s="60">
        <f>IF(ISNUMBER(SEARCH(IF($D176="Tabular",VLOOKUP($G176&amp;"-"&amp;AS$3&amp;"-"&amp;AV$2,'Compr. Q. - Online Banking'!$C:$I,7,FALSE()),VLOOKUP($G176&amp;"-"&amp;AS$3&amp;"-"&amp;AV$2,'Compr. Q. - Online Banking'!$C:$I,5,FALSE())), AS176)),1,0)</f>
        <v>0</v>
      </c>
      <c r="AW176" s="60">
        <f>IF(ISNUMBER(SEARCH(IF($D176="Tabular",VLOOKUP($G176&amp;"-"&amp;AS$3&amp;"-"&amp;AW$2,'Compr. Q. - Online Banking'!$C:$I,7,FALSE()),VLOOKUP($G176&amp;"-"&amp;AS$3&amp;"-"&amp;AW$2,'Compr. Q. - Online Banking'!$C:$I,5,FALSE())), AS176)),1,0)</f>
        <v>0</v>
      </c>
      <c r="AX176" s="60">
        <f>IF(ISNUMBER(SEARCH(IF($D176="Tabular",VLOOKUP($G176&amp;"-"&amp;AS$3&amp;"-"&amp;AX$2,'Compr. Q. - Online Banking'!$C:$I,7,FALSE()),VLOOKUP($G176&amp;"-"&amp;AS$3&amp;"-"&amp;AX$2,'Compr. Q. - Online Banking'!$C:$I,5,FALSE())), AS176)),1,0)</f>
        <v>0</v>
      </c>
      <c r="AY176" s="60">
        <f t="shared" si="189"/>
        <v>0</v>
      </c>
      <c r="AZ176" s="60">
        <f t="shared" si="190"/>
        <v>0</v>
      </c>
      <c r="BA176" s="60">
        <f>IF($D176="Tabular",VLOOKUP($G176&amp;"-"&amp;AS$3&amp;"-"&amp;"1",'Compr. Q. - Online Banking'!$C:$K,9,FALSE()),VLOOKUP($G176&amp;"-"&amp;AS$3&amp;"-"&amp;"1",'Compr. Q. - Online Banking'!$C:$K,8,FALSE()))</f>
        <v>2</v>
      </c>
      <c r="BB176" s="60">
        <f t="shared" si="191"/>
        <v>0</v>
      </c>
      <c r="BC176" s="60">
        <f t="shared" si="192"/>
        <v>0</v>
      </c>
      <c r="BD176" s="60">
        <f t="shared" si="193"/>
        <v>0</v>
      </c>
      <c r="BE176" s="60" t="str">
        <f>VLOOKUP($B176&amp;"-"&amp;$F176,'dataset cleaned'!$A:$BK,$H$2-2+BE$2*3,FALSE())</f>
        <v>Denial-of-service attack,Monitor network traffic,Online banking service goes down,Unauthorized access to customer account via web application,Web-application goes down</v>
      </c>
      <c r="BF176" s="60"/>
      <c r="BG176" s="60">
        <f>IF(ISNUMBER(SEARCH(IF($D176="Tabular",VLOOKUP($G176&amp;"-"&amp;BE$3&amp;"-"&amp;BG$2,'Compr. Q. - Online Banking'!$C:$I,7,FALSE()),VLOOKUP($G176&amp;"-"&amp;BE$3&amp;"-"&amp;BG$2,'Compr. Q. - Online Banking'!$C:$I,5,FALSE())), BE176)),1,0)</f>
        <v>0</v>
      </c>
      <c r="BH176" s="60">
        <f>IF(ISNUMBER(SEARCH(IF($D176="Tabular",VLOOKUP($G176&amp;"-"&amp;BE$3&amp;"-"&amp;BH$2,'Compr. Q. - Online Banking'!$C:$I,7,FALSE()),VLOOKUP($G176&amp;"-"&amp;BE$3&amp;"-"&amp;BH$2,'Compr. Q. - Online Banking'!$C:$I,5,FALSE())), BE176)),1,0)</f>
        <v>0</v>
      </c>
      <c r="BI176" s="60">
        <f>IF(ISNUMBER(SEARCH(IF($D176="Tabular",VLOOKUP($G176&amp;"-"&amp;BE$3&amp;"-"&amp;BI$2,'Compr. Q. - Online Banking'!$C:$I,7,FALSE()),VLOOKUP($G176&amp;"-"&amp;BE$3&amp;"-"&amp;BI$2,'Compr. Q. - Online Banking'!$C:$I,5,FALSE())), BE176)),1,0)</f>
        <v>0</v>
      </c>
      <c r="BJ176" s="60">
        <f>IF(ISNUMBER(SEARCH(IF($D176="Tabular",VLOOKUP($G176&amp;"-"&amp;BE$3&amp;"-"&amp;BJ$2,'Compr. Q. - Online Banking'!$C:$I,7,FALSE()),VLOOKUP($G176&amp;"-"&amp;BE$3&amp;"-"&amp;BJ$2,'Compr. Q. - Online Banking'!$C:$I,5,FALSE())), BE176)),1,0)</f>
        <v>0</v>
      </c>
      <c r="BK176" s="60">
        <f t="shared" si="194"/>
        <v>0</v>
      </c>
      <c r="BL176" s="60">
        <f t="shared" si="195"/>
        <v>5</v>
      </c>
      <c r="BM176" s="60">
        <f>IF($D176="Tabular",VLOOKUP($G176&amp;"-"&amp;BE$3&amp;"-"&amp;"1",'Compr. Q. - Online Banking'!$C:$K,9,FALSE()),VLOOKUP($G176&amp;"-"&amp;BE$3&amp;"-"&amp;"1",'Compr. Q. - Online Banking'!$C:$K,8,FALSE()))</f>
        <v>1</v>
      </c>
      <c r="BN176" s="60">
        <f t="shared" si="196"/>
        <v>0</v>
      </c>
      <c r="BO176" s="60">
        <f t="shared" si="197"/>
        <v>0</v>
      </c>
      <c r="BP176" s="60">
        <f t="shared" si="198"/>
        <v>0</v>
      </c>
      <c r="BQ176" s="61" t="str">
        <f>VLOOKUP($B176&amp;"-"&amp;$F176,'dataset cleaned'!$A:$BK,$H$2-2+BQ$2*3,FALSE())</f>
        <v>Denial-of-service attack,Hacker alters transaction data,Keylogger installed on computer,Monitor network traffic,Smartphone infected by malware,Sniffing of customer credentials,Spear-phishing attack on customers</v>
      </c>
      <c r="BR176" s="60" t="s">
        <v>1135</v>
      </c>
      <c r="BS176" s="60">
        <f>IF(ISNUMBER(SEARCH(IF($D176="Tabular",VLOOKUP($G176&amp;"-"&amp;BQ$3&amp;"-"&amp;BS$2,'Compr. Q. - Online Banking'!$C:$I,7,FALSE()),VLOOKUP($G176&amp;"-"&amp;BQ$3&amp;"-"&amp;BS$2,'Compr. Q. - Online Banking'!$C:$I,5,FALSE())), BQ176)),1,0)</f>
        <v>0</v>
      </c>
      <c r="BT176" s="60">
        <f>IF(ISNUMBER(SEARCH(IF($D176="Tabular",VLOOKUP($G176&amp;"-"&amp;BQ$3&amp;"-"&amp;BT$2,'Compr. Q. - Online Banking'!$C:$I,7,FALSE()),VLOOKUP($G176&amp;"-"&amp;BQ$3&amp;"-"&amp;BT$2,'Compr. Q. - Online Banking'!$C:$I,5,FALSE())), BQ176)),1,0)</f>
        <v>0</v>
      </c>
      <c r="BU176" s="60">
        <f>IF(ISNUMBER(SEARCH(IF($D176="Tabular",VLOOKUP($G176&amp;"-"&amp;BQ$3&amp;"-"&amp;BU$2,'Compr. Q. - Online Banking'!$C:$I,7,FALSE()),VLOOKUP($G176&amp;"-"&amp;BQ$3&amp;"-"&amp;BU$2,'Compr. Q. - Online Banking'!$C:$I,5,FALSE())), BQ176)),1,0)</f>
        <v>0</v>
      </c>
      <c r="BV176" s="60">
        <f>IF(ISNUMBER(SEARCH(IF($D176="Tabular",VLOOKUP($G176&amp;"-"&amp;BQ$3&amp;"-"&amp;BV$2,'Compr. Q. - Online Banking'!$C:$I,7,FALSE()),VLOOKUP($G176&amp;"-"&amp;BQ$3&amp;"-"&amp;BV$2,'Compr. Q. - Online Banking'!$C:$I,5,FALSE())), BQ176)),1,0)</f>
        <v>0</v>
      </c>
      <c r="BW176" s="60">
        <f t="shared" si="199"/>
        <v>0</v>
      </c>
      <c r="BX176" s="60">
        <f t="shared" si="200"/>
        <v>7</v>
      </c>
      <c r="BY176" s="60">
        <f>IF($D176="Tabular",VLOOKUP($G176&amp;"-"&amp;BQ$3&amp;"-"&amp;"1",'Compr. Q. - Online Banking'!$C:$K,9,FALSE()),VLOOKUP($G176&amp;"-"&amp;BQ$3&amp;"-"&amp;"1",'Compr. Q. - Online Banking'!$C:$K,8,FALSE()))</f>
        <v>4</v>
      </c>
      <c r="BZ176" s="60">
        <f t="shared" si="201"/>
        <v>0</v>
      </c>
      <c r="CA176" s="60">
        <f t="shared" si="202"/>
        <v>0</v>
      </c>
      <c r="CB176" s="60">
        <f t="shared" si="203"/>
        <v>0</v>
      </c>
    </row>
    <row r="177" spans="1:80" ht="51" x14ac:dyDescent="0.2">
      <c r="A177" s="60" t="str">
        <f t="shared" si="170"/>
        <v>R_1Nb8DJ5hsi1qIKF-P2</v>
      </c>
      <c r="B177" s="60" t="s">
        <v>859</v>
      </c>
      <c r="C177" s="60" t="str">
        <f>VLOOKUP($B177,'raw data'!$A:$JI,268,FALSE())</f>
        <v>Tabular-G2</v>
      </c>
      <c r="D177" s="60" t="str">
        <f t="shared" si="171"/>
        <v>Tabular</v>
      </c>
      <c r="E177" s="60" t="str">
        <f t="shared" si="172"/>
        <v>G2</v>
      </c>
      <c r="F177" s="60" t="s">
        <v>536</v>
      </c>
      <c r="G177" s="60" t="str">
        <f t="shared" si="173"/>
        <v>G1</v>
      </c>
      <c r="H177" s="62">
        <f>VLOOKUP($B177&amp;"-"&amp;$F177,'dataset cleaned'!$A:$BK,H$2,FALSE())/60</f>
        <v>6.3235166666666665</v>
      </c>
      <c r="I177" s="61" t="str">
        <f>VLOOKUP($B177&amp;"-"&amp;$F177,'dataset cleaned'!$A:$BK,$H$2-2+I$2*3,FALSE())</f>
        <v>Insignificant,Minor,Severe</v>
      </c>
      <c r="J177" s="60"/>
      <c r="K177" s="60">
        <f>IF(ISNUMBER(SEARCH(IF($D177="Tabular",VLOOKUP($G177&amp;"-"&amp;I$3&amp;"-"&amp;K$2,'Compr. Q. - Online Banking'!$C:$I,7,FALSE()),VLOOKUP($G177&amp;"-"&amp;I$3&amp;"-"&amp;K$2,'Compr. Q. - Online Banking'!$C:$I,5,FALSE())), I177)),1,0)</f>
        <v>1</v>
      </c>
      <c r="L177" s="60">
        <f>IF(ISNUMBER(SEARCH(IF($D177="Tabular",VLOOKUP($G177&amp;"-"&amp;I$3&amp;"-"&amp;L$2,'Compr. Q. - Online Banking'!$C:$I,7,FALSE()),VLOOKUP($G177&amp;"-"&amp;I$3&amp;"-"&amp;L$2,'Compr. Q. - Online Banking'!$C:$I,5,FALSE())), I177)),1,0)</f>
        <v>0</v>
      </c>
      <c r="M177" s="60">
        <f>IF(ISNUMBER(SEARCH(IF($D177="Tabular",VLOOKUP($G177&amp;"-"&amp;I$3&amp;"-"&amp;M$2,'Compr. Q. - Online Banking'!$C:$I,7,FALSE()),VLOOKUP($G177&amp;"-"&amp;I$3&amp;"-"&amp;M$2,'Compr. Q. - Online Banking'!$C:$I,5,FALSE())), I177)),1,0)</f>
        <v>0</v>
      </c>
      <c r="N177" s="60">
        <f>IF(ISNUMBER(SEARCH(IF($D177="Tabular",VLOOKUP($G177&amp;"-"&amp;I$3&amp;"-"&amp;N$2,'Compr. Q. - Online Banking'!$C:$I,7,FALSE()),VLOOKUP($G177&amp;"-"&amp;I$3&amp;"-"&amp;N$2,'Compr. Q. - Online Banking'!$C:$I,5,FALSE())), I177)),1,0)</f>
        <v>0</v>
      </c>
      <c r="O177" s="60">
        <f t="shared" si="174"/>
        <v>1</v>
      </c>
      <c r="P177" s="60">
        <f t="shared" si="175"/>
        <v>3</v>
      </c>
      <c r="Q177" s="60">
        <f>IF($D177="Tabular",VLOOKUP($G177&amp;"-"&amp;I$3&amp;"-"&amp;"1",'Compr. Q. - Online Banking'!$C:$K,9,FALSE()),VLOOKUP($G177&amp;"-"&amp;I$3&amp;"-"&amp;"1",'Compr. Q. - Online Banking'!$C:$K,8,FALSE()))</f>
        <v>1</v>
      </c>
      <c r="R177" s="60">
        <f t="shared" si="176"/>
        <v>0.33333333333333331</v>
      </c>
      <c r="S177" s="60">
        <f t="shared" si="177"/>
        <v>1</v>
      </c>
      <c r="T177" s="60">
        <f t="shared" si="178"/>
        <v>0.5</v>
      </c>
      <c r="U177" s="61" t="str">
        <f>VLOOKUP($B177&amp;"-"&amp;$F177,'dataset cleaned'!$A:$BK,$H$2-2+U$2*3,FALSE())</f>
        <v>Customer's browser infected by Trojan and this leads to alteration of transaction data,Denial-of-service attack,Smartphone infected by malware and this leads to alteration of transaction data,Web-application goes down</v>
      </c>
      <c r="V177" s="60" t="s">
        <v>1139</v>
      </c>
      <c r="W177" s="60">
        <f>IF(ISNUMBER(SEARCH(IF($D177="Tabular",VLOOKUP($G177&amp;"-"&amp;U$3&amp;"-"&amp;W$2,'Compr. Q. - Online Banking'!$C:$I,7,FALSE()),VLOOKUP($G177&amp;"-"&amp;U$3&amp;"-"&amp;W$2,'Compr. Q. - Online Banking'!$C:$I,5,FALSE())), U177)),1,0)</f>
        <v>0</v>
      </c>
      <c r="X177" s="60">
        <f>IF(ISNUMBER(SEARCH(IF($D177="Tabular",VLOOKUP($G177&amp;"-"&amp;U$3&amp;"-"&amp;X$2,'Compr. Q. - Online Banking'!$C:$I,7,FALSE()),VLOOKUP($G177&amp;"-"&amp;U$3&amp;"-"&amp;X$2,'Compr. Q. - Online Banking'!$C:$I,5,FALSE())), U177)),1,0)</f>
        <v>0</v>
      </c>
      <c r="Y177" s="60">
        <f>IF(ISNUMBER(SEARCH(IF($D177="Tabular",VLOOKUP($G177&amp;"-"&amp;U$3&amp;"-"&amp;Y$2,'Compr. Q. - Online Banking'!$C:$I,7,FALSE()),VLOOKUP($G177&amp;"-"&amp;U$3&amp;"-"&amp;Y$2,'Compr. Q. - Online Banking'!$C:$I,5,FALSE())), U177)),1,0)</f>
        <v>0</v>
      </c>
      <c r="Z177" s="60">
        <f>IF(ISNUMBER(SEARCH(IF($D177="Tabular",VLOOKUP($G177&amp;"-"&amp;U$3&amp;"-"&amp;Z$2,'Compr. Q. - Online Banking'!$C:$I,7,FALSE()),VLOOKUP($G177&amp;"-"&amp;U$3&amp;"-"&amp;Z$2,'Compr. Q. - Online Banking'!$C:$I,5,FALSE())), U177)),1,0)</f>
        <v>0</v>
      </c>
      <c r="AA177" s="60">
        <f t="shared" si="179"/>
        <v>0</v>
      </c>
      <c r="AB177" s="60">
        <f t="shared" si="180"/>
        <v>4</v>
      </c>
      <c r="AC177" s="60">
        <f>IF($D177="Tabular",VLOOKUP($G177&amp;"-"&amp;U$3&amp;"-"&amp;"1",'Compr. Q. - Online Banking'!$C:$K,9,FALSE()),VLOOKUP($G177&amp;"-"&amp;U$3&amp;"-"&amp;"1",'Compr. Q. - Online Banking'!$C:$K,8,FALSE()))</f>
        <v>2</v>
      </c>
      <c r="AD177" s="60">
        <f t="shared" si="181"/>
        <v>0</v>
      </c>
      <c r="AE177" s="60">
        <f t="shared" si="182"/>
        <v>0</v>
      </c>
      <c r="AF177" s="60">
        <f t="shared" si="183"/>
        <v>0</v>
      </c>
      <c r="AG177" s="61" t="str">
        <f>VLOOKUP($B177&amp;"-"&amp;$F177,'dataset cleaned'!$A:$BK,$H$2-2+AG$2*3,FALSE())</f>
        <v>Strengthen authentication of transaction in web application,Strengthen verification and validation procedures</v>
      </c>
      <c r="AH177" s="60" t="s">
        <v>1141</v>
      </c>
      <c r="AI177" s="60">
        <f>IF(ISNUMBER(SEARCH(IF($D177="Tabular",VLOOKUP($G177&amp;"-"&amp;AG$3&amp;"-"&amp;AI$2,'Compr. Q. - Online Banking'!$C:$I,7,FALSE()),VLOOKUP($G177&amp;"-"&amp;AG$3&amp;"-"&amp;AI$2,'Compr. Q. - Online Banking'!$C:$I,5,FALSE())), AG177)),1,0)</f>
        <v>0</v>
      </c>
      <c r="AJ177" s="60">
        <f>IF(ISNUMBER(SEARCH(IF($D177="Tabular",VLOOKUP($G177&amp;"-"&amp;AG$3&amp;"-"&amp;AJ$2,'Compr. Q. - Online Banking'!$C:$I,7,FALSE()),VLOOKUP($G177&amp;"-"&amp;AG$3&amp;"-"&amp;AJ$2,'Compr. Q. - Online Banking'!$C:$I,5,FALSE())), AG177)),1,0)</f>
        <v>1</v>
      </c>
      <c r="AK177" s="60">
        <f>IF(ISNUMBER(SEARCH(IF($D177="Tabular",VLOOKUP($G177&amp;"-"&amp;AG$3&amp;"-"&amp;AK$2,'Compr. Q. - Online Banking'!$C:$I,7,FALSE()),VLOOKUP($G177&amp;"-"&amp;AG$3&amp;"-"&amp;AK$2,'Compr. Q. - Online Banking'!$C:$I,5,FALSE())), AG177)),1,0)</f>
        <v>0</v>
      </c>
      <c r="AL177" s="60">
        <f>IF(ISNUMBER(SEARCH(IF($D177="Tabular",VLOOKUP($G177&amp;"-"&amp;AG$3&amp;"-"&amp;AL$2,'Compr. Q. - Online Banking'!$C:$I,7,FALSE()),VLOOKUP($G177&amp;"-"&amp;AG$3&amp;"-"&amp;AL$2,'Compr. Q. - Online Banking'!$C:$I,5,FALSE())), AG177)),1,0)</f>
        <v>0</v>
      </c>
      <c r="AM177" s="60">
        <f t="shared" si="184"/>
        <v>1</v>
      </c>
      <c r="AN177" s="60">
        <f t="shared" si="185"/>
        <v>2</v>
      </c>
      <c r="AO177" s="60">
        <f>IF($D177="Tabular",VLOOKUP($G177&amp;"-"&amp;AG$3&amp;"-"&amp;"1",'Compr. Q. - Online Banking'!$C:$K,9,FALSE()),VLOOKUP($G177&amp;"-"&amp;AG$3&amp;"-"&amp;"1",'Compr. Q. - Online Banking'!$C:$K,8,FALSE()))</f>
        <v>3</v>
      </c>
      <c r="AP177" s="60">
        <f t="shared" si="186"/>
        <v>0.5</v>
      </c>
      <c r="AQ177" s="60">
        <f t="shared" si="187"/>
        <v>0.33333333333333331</v>
      </c>
      <c r="AR177" s="60">
        <f t="shared" si="188"/>
        <v>0.4</v>
      </c>
      <c r="AS177" s="61" t="str">
        <f>VLOOKUP($B177&amp;"-"&amp;$F177,'dataset cleaned'!$A:$BK,$H$2-2+AS$2*3,FALSE())</f>
        <v>Critical</v>
      </c>
      <c r="AT177" s="60" t="s">
        <v>1134</v>
      </c>
      <c r="AU177" s="60">
        <f>IF(ISNUMBER(SEARCH(IF($D177="Tabular",VLOOKUP($G177&amp;"-"&amp;AS$3&amp;"-"&amp;AU$2,'Compr. Q. - Online Banking'!$C:$I,7,FALSE()),VLOOKUP($G177&amp;"-"&amp;AS$3&amp;"-"&amp;AU$2,'Compr. Q. - Online Banking'!$C:$I,5,FALSE())), AS177)),1,0)</f>
        <v>0</v>
      </c>
      <c r="AV177" s="60">
        <f>IF(ISNUMBER(SEARCH(IF($D177="Tabular",VLOOKUP($G177&amp;"-"&amp;AS$3&amp;"-"&amp;AV$2,'Compr. Q. - Online Banking'!$C:$I,7,FALSE()),VLOOKUP($G177&amp;"-"&amp;AS$3&amp;"-"&amp;AV$2,'Compr. Q. - Online Banking'!$C:$I,5,FALSE())), AS177)),1,0)</f>
        <v>0</v>
      </c>
      <c r="AW177" s="60">
        <f>IF(ISNUMBER(SEARCH(IF($D177="Tabular",VLOOKUP($G177&amp;"-"&amp;AS$3&amp;"-"&amp;AW$2,'Compr. Q. - Online Banking'!$C:$I,7,FALSE()),VLOOKUP($G177&amp;"-"&amp;AS$3&amp;"-"&amp;AW$2,'Compr. Q. - Online Banking'!$C:$I,5,FALSE())), AS177)),1,0)</f>
        <v>0</v>
      </c>
      <c r="AX177" s="60">
        <f>IF(ISNUMBER(SEARCH(IF($D177="Tabular",VLOOKUP($G177&amp;"-"&amp;AS$3&amp;"-"&amp;AX$2,'Compr. Q. - Online Banking'!$C:$I,7,FALSE()),VLOOKUP($G177&amp;"-"&amp;AS$3&amp;"-"&amp;AX$2,'Compr. Q. - Online Banking'!$C:$I,5,FALSE())), AS177)),1,0)</f>
        <v>0</v>
      </c>
      <c r="AY177" s="60">
        <f t="shared" si="189"/>
        <v>0</v>
      </c>
      <c r="AZ177" s="60">
        <f t="shared" si="190"/>
        <v>1</v>
      </c>
      <c r="BA177" s="60">
        <f>IF($D177="Tabular",VLOOKUP($G177&amp;"-"&amp;AS$3&amp;"-"&amp;"1",'Compr. Q. - Online Banking'!$C:$K,9,FALSE()),VLOOKUP($G177&amp;"-"&amp;AS$3&amp;"-"&amp;"1",'Compr. Q. - Online Banking'!$C:$K,8,FALSE()))</f>
        <v>1</v>
      </c>
      <c r="BB177" s="60">
        <f t="shared" si="191"/>
        <v>0</v>
      </c>
      <c r="BC177" s="60">
        <f t="shared" si="192"/>
        <v>0</v>
      </c>
      <c r="BD177" s="60">
        <f t="shared" si="193"/>
        <v>0</v>
      </c>
      <c r="BE177" s="61" t="str">
        <f>VLOOKUP($B177&amp;"-"&amp;$F177,'dataset cleaned'!$A:$BK,$H$2-2+BE$2*3,FALSE())</f>
        <v>Denial-of-service attack</v>
      </c>
      <c r="BF177" s="61" t="s">
        <v>1129</v>
      </c>
      <c r="BG177" s="60">
        <f>IF(ISNUMBER(SEARCH(IF($D177="Tabular",VLOOKUP($G177&amp;"-"&amp;BE$3&amp;"-"&amp;BG$2,'Compr. Q. - Online Banking'!$C:$I,7,FALSE()),VLOOKUP($G177&amp;"-"&amp;BE$3&amp;"-"&amp;BG$2,'Compr. Q. - Online Banking'!$C:$I,5,FALSE())), BE177)),1,0)</f>
        <v>0</v>
      </c>
      <c r="BH177" s="60">
        <f>IF(ISNUMBER(SEARCH(IF($D177="Tabular",VLOOKUP($G177&amp;"-"&amp;BE$3&amp;"-"&amp;BH$2,'Compr. Q. - Online Banking'!$C:$I,7,FALSE()),VLOOKUP($G177&amp;"-"&amp;BE$3&amp;"-"&amp;BH$2,'Compr. Q. - Online Banking'!$C:$I,5,FALSE())), BE177)),1,0)</f>
        <v>0</v>
      </c>
      <c r="BI177" s="60">
        <f>IF(ISNUMBER(SEARCH(IF($D177="Tabular",VLOOKUP($G177&amp;"-"&amp;BE$3&amp;"-"&amp;BI$2,'Compr. Q. - Online Banking'!$C:$I,7,FALSE()),VLOOKUP($G177&amp;"-"&amp;BE$3&amp;"-"&amp;BI$2,'Compr. Q. - Online Banking'!$C:$I,5,FALSE())), BE177)),1,0)</f>
        <v>0</v>
      </c>
      <c r="BJ177" s="60">
        <f>IF(ISNUMBER(SEARCH(IF($D177="Tabular",VLOOKUP($G177&amp;"-"&amp;BE$3&amp;"-"&amp;BJ$2,'Compr. Q. - Online Banking'!$C:$I,7,FALSE()),VLOOKUP($G177&amp;"-"&amp;BE$3&amp;"-"&amp;BJ$2,'Compr. Q. - Online Banking'!$C:$I,5,FALSE())), BE177)),1,0)</f>
        <v>0</v>
      </c>
      <c r="BK177" s="60">
        <f t="shared" si="194"/>
        <v>0</v>
      </c>
      <c r="BL177" s="60">
        <f t="shared" si="195"/>
        <v>1</v>
      </c>
      <c r="BM177" s="60">
        <f>IF($D177="Tabular",VLOOKUP($G177&amp;"-"&amp;BE$3&amp;"-"&amp;"1",'Compr. Q. - Online Banking'!$C:$K,9,FALSE()),VLOOKUP($G177&amp;"-"&amp;BE$3&amp;"-"&amp;"1",'Compr. Q. - Online Banking'!$C:$K,8,FALSE()))</f>
        <v>2</v>
      </c>
      <c r="BN177" s="60">
        <f t="shared" si="196"/>
        <v>0</v>
      </c>
      <c r="BO177" s="60">
        <f t="shared" si="197"/>
        <v>0</v>
      </c>
      <c r="BP177" s="60">
        <f t="shared" si="198"/>
        <v>0</v>
      </c>
      <c r="BQ177" s="61" t="str">
        <f>VLOOKUP($B177&amp;"-"&amp;$F177,'dataset cleaned'!$A:$BK,$H$2-2+BQ$2*3,FALSE())</f>
        <v>Severe</v>
      </c>
      <c r="BR177" s="60" t="s">
        <v>1134</v>
      </c>
      <c r="BS177" s="60">
        <f>IF(ISNUMBER(SEARCH(IF($D177="Tabular",VLOOKUP($G177&amp;"-"&amp;BQ$3&amp;"-"&amp;BS$2,'Compr. Q. - Online Banking'!$C:$I,7,FALSE()),VLOOKUP($G177&amp;"-"&amp;BQ$3&amp;"-"&amp;BS$2,'Compr. Q. - Online Banking'!$C:$I,5,FALSE())), BQ177)),1,0)</f>
        <v>0</v>
      </c>
      <c r="BT177" s="60">
        <f>IF(ISNUMBER(SEARCH(IF($D177="Tabular",VLOOKUP($G177&amp;"-"&amp;BQ$3&amp;"-"&amp;BT$2,'Compr. Q. - Online Banking'!$C:$I,7,FALSE()),VLOOKUP($G177&amp;"-"&amp;BQ$3&amp;"-"&amp;BT$2,'Compr. Q. - Online Banking'!$C:$I,5,FALSE())), BQ177)),1,0)</f>
        <v>0</v>
      </c>
      <c r="BU177" s="60">
        <f>IF(ISNUMBER(SEARCH(IF($D177="Tabular",VLOOKUP($G177&amp;"-"&amp;BQ$3&amp;"-"&amp;BU$2,'Compr. Q. - Online Banking'!$C:$I,7,FALSE()),VLOOKUP($G177&amp;"-"&amp;BQ$3&amp;"-"&amp;BU$2,'Compr. Q. - Online Banking'!$C:$I,5,FALSE())), BQ177)),1,0)</f>
        <v>0</v>
      </c>
      <c r="BV177" s="60">
        <f>IF(ISNUMBER(SEARCH(IF($D177="Tabular",VLOOKUP($G177&amp;"-"&amp;BQ$3&amp;"-"&amp;BV$2,'Compr. Q. - Online Banking'!$C:$I,7,FALSE()),VLOOKUP($G177&amp;"-"&amp;BQ$3&amp;"-"&amp;BV$2,'Compr. Q. - Online Banking'!$C:$I,5,FALSE())), BQ177)),1,0)</f>
        <v>0</v>
      </c>
      <c r="BW177" s="60">
        <f t="shared" si="199"/>
        <v>0</v>
      </c>
      <c r="BX177" s="60">
        <f t="shared" si="200"/>
        <v>1</v>
      </c>
      <c r="BY177" s="60">
        <f>IF($D177="Tabular",VLOOKUP($G177&amp;"-"&amp;BQ$3&amp;"-"&amp;"1",'Compr. Q. - Online Banking'!$C:$K,9,FALSE()),VLOOKUP($G177&amp;"-"&amp;BQ$3&amp;"-"&amp;"1",'Compr. Q. - Online Banking'!$C:$K,8,FALSE()))</f>
        <v>1</v>
      </c>
      <c r="BZ177" s="60">
        <f t="shared" si="201"/>
        <v>0</v>
      </c>
      <c r="CA177" s="60">
        <f t="shared" si="202"/>
        <v>0</v>
      </c>
      <c r="CB177" s="60">
        <f t="shared" si="203"/>
        <v>0</v>
      </c>
    </row>
    <row r="178" spans="1:80" ht="323" x14ac:dyDescent="0.2">
      <c r="A178" s="60" t="str">
        <f t="shared" si="170"/>
        <v>R_3OoTaUJCQFnMsFK-P2</v>
      </c>
      <c r="B178" s="60" t="s">
        <v>1005</v>
      </c>
      <c r="C178" s="60" t="str">
        <f>VLOOKUP($B178,'raw data'!$A:$JI,268,FALSE())</f>
        <v>Tabular-G1</v>
      </c>
      <c r="D178" s="60" t="str">
        <f t="shared" si="171"/>
        <v>Tabular</v>
      </c>
      <c r="E178" s="60" t="str">
        <f t="shared" si="172"/>
        <v>G1</v>
      </c>
      <c r="F178" s="60" t="s">
        <v>536</v>
      </c>
      <c r="G178" s="60" t="str">
        <f t="shared" si="173"/>
        <v>G2</v>
      </c>
      <c r="H178" s="62">
        <f>VLOOKUP($B178&amp;"-"&amp;$F178,'dataset cleaned'!$A:$BK,H$2,FALSE())/60</f>
        <v>5.0616166666666667</v>
      </c>
      <c r="I178" s="61" t="str">
        <f>VLOOKUP($B178&amp;"-"&amp;$F178,'dataset cleaned'!$A:$BK,$H$2-2+I$2*3,FALSE())</f>
        <v>Insufficient detection of spyware,Lack of mechanisms for authentication of app</v>
      </c>
      <c r="J178" s="60" t="s">
        <v>1147</v>
      </c>
      <c r="K178" s="60">
        <f>IF(ISNUMBER(SEARCH(IF($D178="Tabular",VLOOKUP($G178&amp;"-"&amp;I$3&amp;"-"&amp;K$2,'Compr. Q. - Online Banking'!$C:$I,7,FALSE()),VLOOKUP($G178&amp;"-"&amp;I$3&amp;"-"&amp;K$2,'Compr. Q. - Online Banking'!$C:$I,5,FALSE())), I178)),1,0)</f>
        <v>1</v>
      </c>
      <c r="L178" s="60">
        <f>IF(ISNUMBER(SEARCH(IF($D178="Tabular",VLOOKUP($G178&amp;"-"&amp;I$3&amp;"-"&amp;L$2,'Compr. Q. - Online Banking'!$C:$I,7,FALSE()),VLOOKUP($G178&amp;"-"&amp;I$3&amp;"-"&amp;L$2,'Compr. Q. - Online Banking'!$C:$I,5,FALSE())), I178)),1,0)</f>
        <v>0</v>
      </c>
      <c r="M178" s="60">
        <f>IF(ISNUMBER(SEARCH(IF($D178="Tabular",VLOOKUP($G178&amp;"-"&amp;I$3&amp;"-"&amp;M$2,'Compr. Q. - Online Banking'!$C:$I,7,FALSE()),VLOOKUP($G178&amp;"-"&amp;I$3&amp;"-"&amp;M$2,'Compr. Q. - Online Banking'!$C:$I,5,FALSE())), I178)),1,0)</f>
        <v>0</v>
      </c>
      <c r="N178" s="60">
        <f>IF(ISNUMBER(SEARCH(IF($D178="Tabular",VLOOKUP($G178&amp;"-"&amp;I$3&amp;"-"&amp;N$2,'Compr. Q. - Online Banking'!$C:$I,7,FALSE()),VLOOKUP($G178&amp;"-"&amp;I$3&amp;"-"&amp;N$2,'Compr. Q. - Online Banking'!$C:$I,5,FALSE())), I178)),1,0)</f>
        <v>0</v>
      </c>
      <c r="O178" s="60">
        <f t="shared" si="174"/>
        <v>1</v>
      </c>
      <c r="P178" s="60">
        <f t="shared" si="175"/>
        <v>2</v>
      </c>
      <c r="Q178" s="60">
        <f>IF($D178="Tabular",VLOOKUP($G178&amp;"-"&amp;I$3&amp;"-"&amp;"1",'Compr. Q. - Online Banking'!$C:$K,9,FALSE()),VLOOKUP($G178&amp;"-"&amp;I$3&amp;"-"&amp;"1",'Compr. Q. - Online Banking'!$C:$K,8,FALSE()))</f>
        <v>2</v>
      </c>
      <c r="R178" s="60">
        <f t="shared" si="176"/>
        <v>0.5</v>
      </c>
      <c r="S178" s="60">
        <f t="shared" si="177"/>
        <v>0.5</v>
      </c>
      <c r="T178" s="60">
        <f t="shared" si="178"/>
        <v>0.5</v>
      </c>
      <c r="U178" s="61" t="str">
        <f>VLOOKUP($B178&amp;"-"&amp;$F178,'dataset cleaned'!$A:$BK,$H$2-2+U$2*3,FALSE())</f>
        <v>Customer's browser infected by Trojan and this leads to alteration of transaction data,Keylogger installed on computer and this leads to sniffing customer credentials. Which leads to unauthorized access to customer account via web application.,Keylogger installed on customer's computer leads to sniffing customer credentials,Smartphone infected by malware and this leads to alteration of transaction data,Spear-phishing attack on customers leads to sniffing customer credentials,Spear-phishing attack on customers leads to sniffing customer credentials. Which leads to unauthorized access to customer account via web application.</v>
      </c>
      <c r="V178" s="60" t="s">
        <v>1139</v>
      </c>
      <c r="W178" s="60">
        <f>IF(ISNUMBER(SEARCH(IF($D178="Tabular",VLOOKUP($G178&amp;"-"&amp;U$3&amp;"-"&amp;W$2,'Compr. Q. - Online Banking'!$C:$I,7,FALSE()),VLOOKUP($G178&amp;"-"&amp;U$3&amp;"-"&amp;W$2,'Compr. Q. - Online Banking'!$C:$I,5,FALSE())), U178)),1,0)</f>
        <v>0</v>
      </c>
      <c r="X178" s="60">
        <f>IF(ISNUMBER(SEARCH(IF($D178="Tabular",VLOOKUP($G178&amp;"-"&amp;U$3&amp;"-"&amp;X$2,'Compr. Q. - Online Banking'!$C:$I,7,FALSE()),VLOOKUP($G178&amp;"-"&amp;U$3&amp;"-"&amp;X$2,'Compr. Q. - Online Banking'!$C:$I,5,FALSE())), U178)),1,0)</f>
        <v>1</v>
      </c>
      <c r="Y178" s="60">
        <f>IF(ISNUMBER(SEARCH(IF($D178="Tabular",VLOOKUP($G178&amp;"-"&amp;U$3&amp;"-"&amp;Y$2,'Compr. Q. - Online Banking'!$C:$I,7,FALSE()),VLOOKUP($G178&amp;"-"&amp;U$3&amp;"-"&amp;Y$2,'Compr. Q. - Online Banking'!$C:$I,5,FALSE())), U178)),1,0)</f>
        <v>0</v>
      </c>
      <c r="Z178" s="60">
        <f>IF(ISNUMBER(SEARCH(IF($D178="Tabular",VLOOKUP($G178&amp;"-"&amp;U$3&amp;"-"&amp;Z$2,'Compr. Q. - Online Banking'!$C:$I,7,FALSE()),VLOOKUP($G178&amp;"-"&amp;U$3&amp;"-"&amp;Z$2,'Compr. Q. - Online Banking'!$C:$I,5,FALSE())), U178)),1,0)</f>
        <v>0</v>
      </c>
      <c r="AA178" s="60">
        <f t="shared" si="179"/>
        <v>1</v>
      </c>
      <c r="AB178" s="60">
        <f t="shared" si="180"/>
        <v>6</v>
      </c>
      <c r="AC178" s="60">
        <f>IF($D178="Tabular",VLOOKUP($G178&amp;"-"&amp;U$3&amp;"-"&amp;"1",'Compr. Q. - Online Banking'!$C:$K,9,FALSE()),VLOOKUP($G178&amp;"-"&amp;U$3&amp;"-"&amp;"1",'Compr. Q. - Online Banking'!$C:$K,8,FALSE()))</f>
        <v>3</v>
      </c>
      <c r="AD178" s="60">
        <f t="shared" si="181"/>
        <v>0.16666666666666666</v>
      </c>
      <c r="AE178" s="60">
        <f t="shared" si="182"/>
        <v>0.33333333333333331</v>
      </c>
      <c r="AF178" s="60">
        <f t="shared" si="183"/>
        <v>0.22222222222222221</v>
      </c>
      <c r="AG178" s="61" t="str">
        <f>VLOOKUP($B178&amp;"-"&amp;$F178,'dataset cleaned'!$A:$BK,$H$2-2+AG$2*3,FALSE())</f>
        <v>Customer's browser infected by Trojan and this leads to alteration of transaction data,Fake banking app offered on application store and this leads to sniffing customer credentials,Fake banking app offered on application store leads to alteration of transaction data,Fake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 Which leads to unauthorized access to customer account via web application.,Unauthorized access to customer account via fake app</v>
      </c>
      <c r="AH178" s="60" t="s">
        <v>1179</v>
      </c>
      <c r="AI178" s="60">
        <f>IF(ISNUMBER(SEARCH(IF($D178="Tabular",VLOOKUP($G178&amp;"-"&amp;AG$3&amp;"-"&amp;AI$2,'Compr. Q. - Online Banking'!$C:$I,7,FALSE()),VLOOKUP($G178&amp;"-"&amp;AG$3&amp;"-"&amp;AI$2,'Compr. Q. - Online Banking'!$C:$I,5,FALSE())), AG178)),1,0)</f>
        <v>1</v>
      </c>
      <c r="AJ178" s="60">
        <v>0</v>
      </c>
      <c r="AK178" s="60">
        <f>IF(ISNUMBER(SEARCH(IF($D178="Tabular",VLOOKUP($G178&amp;"-"&amp;AG$3&amp;"-"&amp;AK$2,'Compr. Q. - Online Banking'!$C:$I,7,FALSE()),VLOOKUP($G178&amp;"-"&amp;AG$3&amp;"-"&amp;AK$2,'Compr. Q. - Online Banking'!$C:$I,5,FALSE())), AG178)),1,0)</f>
        <v>1</v>
      </c>
      <c r="AL178" s="60">
        <f>IF(ISNUMBER(SEARCH(IF($D178="Tabular",VLOOKUP($G178&amp;"-"&amp;AG$3&amp;"-"&amp;AL$2,'Compr. Q. - Online Banking'!$C:$I,7,FALSE()),VLOOKUP($G178&amp;"-"&amp;AG$3&amp;"-"&amp;AL$2,'Compr. Q. - Online Banking'!$C:$I,5,FALSE())), AG178)),1,0)</f>
        <v>0</v>
      </c>
      <c r="AM178" s="60">
        <f t="shared" si="184"/>
        <v>2</v>
      </c>
      <c r="AN178" s="60">
        <f t="shared" si="185"/>
        <v>8</v>
      </c>
      <c r="AO178" s="60">
        <f>IF($D178="Tabular",VLOOKUP($G178&amp;"-"&amp;AG$3&amp;"-"&amp;"1",'Compr. Q. - Online Banking'!$C:$K,9,FALSE()),VLOOKUP($G178&amp;"-"&amp;AG$3&amp;"-"&amp;"1",'Compr. Q. - Online Banking'!$C:$K,8,FALSE()))</f>
        <v>3</v>
      </c>
      <c r="AP178" s="60">
        <f t="shared" si="186"/>
        <v>0.25</v>
      </c>
      <c r="AQ178" s="60">
        <f t="shared" si="187"/>
        <v>0.66666666666666663</v>
      </c>
      <c r="AR178" s="60">
        <f t="shared" si="188"/>
        <v>0.36363636363636365</v>
      </c>
      <c r="AS178" s="61" t="str">
        <f>VLOOKUP($B178&amp;"-"&amp;$F178,'dataset cleaned'!$A:$BK,$H$2-2+AS$2*3,FALSE())</f>
        <v>Customer's browser infected by Trojan and this leads to alteration of transaction data,Fake banking app offered on application store and this leads to sniffing customer credentials,Fake banking app offered on application store leads to alteration of transaction data,Fake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credentials,Spear-phishing attack on customers leads to sniffing customer credentials. Which leads to unauthorized access to customer account via web application.</v>
      </c>
      <c r="AT178" s="60" t="s">
        <v>1139</v>
      </c>
      <c r="AU178" s="60">
        <f>IF(ISNUMBER(SEARCH(IF($D178="Tabular",VLOOKUP($G178&amp;"-"&amp;AS$3&amp;"-"&amp;AU$2,'Compr. Q. - Online Banking'!$C:$I,7,FALSE()),VLOOKUP($G178&amp;"-"&amp;AS$3&amp;"-"&amp;AU$2,'Compr. Q. - Online Banking'!$C:$I,5,FALSE())), AS178)),1,0)</f>
        <v>0</v>
      </c>
      <c r="AV178" s="60">
        <f>IF(ISNUMBER(SEARCH(IF($D178="Tabular",VLOOKUP($G178&amp;"-"&amp;AS$3&amp;"-"&amp;AV$2,'Compr. Q. - Online Banking'!$C:$I,7,FALSE()),VLOOKUP($G178&amp;"-"&amp;AS$3&amp;"-"&amp;AV$2,'Compr. Q. - Online Banking'!$C:$I,5,FALSE())), AS178)),1,0)</f>
        <v>0</v>
      </c>
      <c r="AW178" s="60">
        <f>IF(ISNUMBER(SEARCH(IF($D178="Tabular",VLOOKUP($G178&amp;"-"&amp;AS$3&amp;"-"&amp;AW$2,'Compr. Q. - Online Banking'!$C:$I,7,FALSE()),VLOOKUP($G178&amp;"-"&amp;AS$3&amp;"-"&amp;AW$2,'Compr. Q. - Online Banking'!$C:$I,5,FALSE())), AS178)),1,0)</f>
        <v>0</v>
      </c>
      <c r="AX178" s="60">
        <f>IF(ISNUMBER(SEARCH(IF($D178="Tabular",VLOOKUP($G178&amp;"-"&amp;AS$3&amp;"-"&amp;AX$2,'Compr. Q. - Online Banking'!$C:$I,7,FALSE()),VLOOKUP($G178&amp;"-"&amp;AS$3&amp;"-"&amp;AX$2,'Compr. Q. - Online Banking'!$C:$I,5,FALSE())), AS178)),1,0)</f>
        <v>0</v>
      </c>
      <c r="AY178" s="60">
        <f t="shared" si="189"/>
        <v>0</v>
      </c>
      <c r="AZ178" s="60">
        <f t="shared" si="190"/>
        <v>8</v>
      </c>
      <c r="BA178" s="60">
        <f>IF($D178="Tabular",VLOOKUP($G178&amp;"-"&amp;AS$3&amp;"-"&amp;"1",'Compr. Q. - Online Banking'!$C:$K,9,FALSE()),VLOOKUP($G178&amp;"-"&amp;AS$3&amp;"-"&amp;"1",'Compr. Q. - Online Banking'!$C:$K,8,FALSE()))</f>
        <v>2</v>
      </c>
      <c r="BB178" s="60">
        <f t="shared" si="191"/>
        <v>0</v>
      </c>
      <c r="BC178" s="60">
        <f t="shared" si="192"/>
        <v>0</v>
      </c>
      <c r="BD178" s="60">
        <f t="shared" si="193"/>
        <v>0</v>
      </c>
      <c r="BE178" s="60" t="str">
        <f>VLOOKUP($B178&amp;"-"&amp;$F178,'dataset cleaned'!$A:$BK,$H$2-2+BE$2*3,FALSE())</f>
        <v>Certain</v>
      </c>
      <c r="BF178" s="60"/>
      <c r="BG178" s="60">
        <f>IF(ISNUMBER(SEARCH(IF($D178="Tabular",VLOOKUP($G178&amp;"-"&amp;BE$3&amp;"-"&amp;BG$2,'Compr. Q. - Online Banking'!$C:$I,7,FALSE()),VLOOKUP($G178&amp;"-"&amp;BE$3&amp;"-"&amp;BG$2,'Compr. Q. - Online Banking'!$C:$I,5,FALSE())), BE178)),1,0)</f>
        <v>0</v>
      </c>
      <c r="BH178" s="60">
        <f>IF(ISNUMBER(SEARCH(IF($D178="Tabular",VLOOKUP($G178&amp;"-"&amp;BE$3&amp;"-"&amp;BH$2,'Compr. Q. - Online Banking'!$C:$I,7,FALSE()),VLOOKUP($G178&amp;"-"&amp;BE$3&amp;"-"&amp;BH$2,'Compr. Q. - Online Banking'!$C:$I,5,FALSE())), BE178)),1,0)</f>
        <v>0</v>
      </c>
      <c r="BI178" s="60">
        <f>IF(ISNUMBER(SEARCH(IF($D178="Tabular",VLOOKUP($G178&amp;"-"&amp;BE$3&amp;"-"&amp;BI$2,'Compr. Q. - Online Banking'!$C:$I,7,FALSE()),VLOOKUP($G178&amp;"-"&amp;BE$3&amp;"-"&amp;BI$2,'Compr. Q. - Online Banking'!$C:$I,5,FALSE())), BE178)),1,0)</f>
        <v>0</v>
      </c>
      <c r="BJ178" s="60">
        <f>IF(ISNUMBER(SEARCH(IF($D178="Tabular",VLOOKUP($G178&amp;"-"&amp;BE$3&amp;"-"&amp;BJ$2,'Compr. Q. - Online Banking'!$C:$I,7,FALSE()),VLOOKUP($G178&amp;"-"&amp;BE$3&amp;"-"&amp;BJ$2,'Compr. Q. - Online Banking'!$C:$I,5,FALSE())), BE178)),1,0)</f>
        <v>0</v>
      </c>
      <c r="BK178" s="60">
        <f t="shared" si="194"/>
        <v>0</v>
      </c>
      <c r="BL178" s="60">
        <f t="shared" si="195"/>
        <v>1</v>
      </c>
      <c r="BM178" s="60">
        <f>IF($D178="Tabular",VLOOKUP($G178&amp;"-"&amp;BE$3&amp;"-"&amp;"1",'Compr. Q. - Online Banking'!$C:$K,9,FALSE()),VLOOKUP($G178&amp;"-"&amp;BE$3&amp;"-"&amp;"1",'Compr. Q. - Online Banking'!$C:$K,8,FALSE()))</f>
        <v>1</v>
      </c>
      <c r="BN178" s="60">
        <f t="shared" si="196"/>
        <v>0</v>
      </c>
      <c r="BO178" s="60">
        <f t="shared" si="197"/>
        <v>0</v>
      </c>
      <c r="BP178" s="60">
        <f t="shared" si="198"/>
        <v>0</v>
      </c>
      <c r="BQ178" s="61" t="str">
        <f>VLOOKUP($B178&amp;"-"&amp;$F178,'dataset cleaned'!$A:$BK,$H$2-2+BQ$2*3,FALSE())</f>
        <v>Customer's browser infected by Trojan and this leads to alteration of transaction data,Insufficient detection of spyware</v>
      </c>
      <c r="BR178" s="60" t="s">
        <v>1135</v>
      </c>
      <c r="BS178" s="60">
        <f>IF(ISNUMBER(SEARCH(IF($D178="Tabular",VLOOKUP($G178&amp;"-"&amp;BQ$3&amp;"-"&amp;BS$2,'Compr. Q. - Online Banking'!$C:$I,7,FALSE()),VLOOKUP($G178&amp;"-"&amp;BQ$3&amp;"-"&amp;BS$2,'Compr. Q. - Online Banking'!$C:$I,5,FALSE())), BQ178)),1,0)</f>
        <v>0</v>
      </c>
      <c r="BT178" s="60">
        <f>IF(ISNUMBER(SEARCH(IF($D178="Tabular",VLOOKUP($G178&amp;"-"&amp;BQ$3&amp;"-"&amp;BT$2,'Compr. Q. - Online Banking'!$C:$I,7,FALSE()),VLOOKUP($G178&amp;"-"&amp;BQ$3&amp;"-"&amp;BT$2,'Compr. Q. - Online Banking'!$C:$I,5,FALSE())), BQ178)),1,0)</f>
        <v>0</v>
      </c>
      <c r="BU178" s="60">
        <f>IF(ISNUMBER(SEARCH(IF($D178="Tabular",VLOOKUP($G178&amp;"-"&amp;BQ$3&amp;"-"&amp;BU$2,'Compr. Q. - Online Banking'!$C:$I,7,FALSE()),VLOOKUP($G178&amp;"-"&amp;BQ$3&amp;"-"&amp;BU$2,'Compr. Q. - Online Banking'!$C:$I,5,FALSE())), BQ178)),1,0)</f>
        <v>0</v>
      </c>
      <c r="BV178" s="60">
        <f>IF(ISNUMBER(SEARCH(IF($D178="Tabular",VLOOKUP($G178&amp;"-"&amp;BQ$3&amp;"-"&amp;BV$2,'Compr. Q. - Online Banking'!$C:$I,7,FALSE()),VLOOKUP($G178&amp;"-"&amp;BQ$3&amp;"-"&amp;BV$2,'Compr. Q. - Online Banking'!$C:$I,5,FALSE())), BQ178)),1,0)</f>
        <v>0</v>
      </c>
      <c r="BW178" s="60">
        <f t="shared" si="199"/>
        <v>0</v>
      </c>
      <c r="BX178" s="60">
        <f t="shared" si="200"/>
        <v>2</v>
      </c>
      <c r="BY178" s="60">
        <f>IF($D178="Tabular",VLOOKUP($G178&amp;"-"&amp;BQ$3&amp;"-"&amp;"1",'Compr. Q. - Online Banking'!$C:$K,9,FALSE()),VLOOKUP($G178&amp;"-"&amp;BQ$3&amp;"-"&amp;"1",'Compr. Q. - Online Banking'!$C:$K,8,FALSE()))</f>
        <v>4</v>
      </c>
      <c r="BZ178" s="60">
        <f t="shared" si="201"/>
        <v>0</v>
      </c>
      <c r="CA178" s="60">
        <f t="shared" si="202"/>
        <v>0</v>
      </c>
      <c r="CB178" s="60">
        <f t="shared" si="203"/>
        <v>0</v>
      </c>
    </row>
    <row r="179" spans="1:80" ht="51" x14ac:dyDescent="0.2">
      <c r="A179" s="60" t="str">
        <f t="shared" si="170"/>
        <v>R_1FKxbVGbLTWOrWF-P2</v>
      </c>
      <c r="B179" s="60" t="s">
        <v>985</v>
      </c>
      <c r="C179" s="60" t="str">
        <f>VLOOKUP($B179,'raw data'!$A:$JI,268,FALSE())</f>
        <v>Tabular-G1</v>
      </c>
      <c r="D179" s="60" t="str">
        <f t="shared" si="171"/>
        <v>Tabular</v>
      </c>
      <c r="E179" s="60" t="str">
        <f t="shared" si="172"/>
        <v>G1</v>
      </c>
      <c r="F179" s="60" t="s">
        <v>536</v>
      </c>
      <c r="G179" s="60" t="str">
        <f t="shared" si="173"/>
        <v>G2</v>
      </c>
      <c r="H179" s="62">
        <f>VLOOKUP($B179&amp;"-"&amp;$F179,'dataset cleaned'!$A:$BK,H$2,FALSE())/60</f>
        <v>2.8706666666666667</v>
      </c>
      <c r="I179" s="61" t="str">
        <f>VLOOKUP($B179&amp;"-"&amp;$F179,'dataset cleaned'!$A:$BK,$H$2-2+I$2*3,FALSE())</f>
        <v>Keylogger installed on computer and this leads to sniffing customer credentials. Which leads to unauthorized access to customer account via web application.</v>
      </c>
      <c r="J179" s="60" t="s">
        <v>1139</v>
      </c>
      <c r="K179" s="60">
        <f>IF(ISNUMBER(SEARCH(IF($D179="Tabular",VLOOKUP($G179&amp;"-"&amp;I$3&amp;"-"&amp;K$2,'Compr. Q. - Online Banking'!$C:$I,7,FALSE()),VLOOKUP($G179&amp;"-"&amp;I$3&amp;"-"&amp;K$2,'Compr. Q. - Online Banking'!$C:$I,5,FALSE())), I179)),1,0)</f>
        <v>0</v>
      </c>
      <c r="L179" s="60">
        <f>IF(ISNUMBER(SEARCH(IF($D179="Tabular",VLOOKUP($G179&amp;"-"&amp;I$3&amp;"-"&amp;L$2,'Compr. Q. - Online Banking'!$C:$I,7,FALSE()),VLOOKUP($G179&amp;"-"&amp;I$3&amp;"-"&amp;L$2,'Compr. Q. - Online Banking'!$C:$I,5,FALSE())), I179)),1,0)</f>
        <v>0</v>
      </c>
      <c r="M179" s="60">
        <f>IF(ISNUMBER(SEARCH(IF($D179="Tabular",VLOOKUP($G179&amp;"-"&amp;I$3&amp;"-"&amp;M$2,'Compr. Q. - Online Banking'!$C:$I,7,FALSE()),VLOOKUP($G179&amp;"-"&amp;I$3&amp;"-"&amp;M$2,'Compr. Q. - Online Banking'!$C:$I,5,FALSE())), I179)),1,0)</f>
        <v>0</v>
      </c>
      <c r="N179" s="60">
        <f>IF(ISNUMBER(SEARCH(IF($D179="Tabular",VLOOKUP($G179&amp;"-"&amp;I$3&amp;"-"&amp;N$2,'Compr. Q. - Online Banking'!$C:$I,7,FALSE()),VLOOKUP($G179&amp;"-"&amp;I$3&amp;"-"&amp;N$2,'Compr. Q. - Online Banking'!$C:$I,5,FALSE())), I179)),1,0)</f>
        <v>0</v>
      </c>
      <c r="O179" s="60">
        <f t="shared" si="174"/>
        <v>0</v>
      </c>
      <c r="P179" s="60">
        <f t="shared" si="175"/>
        <v>1</v>
      </c>
      <c r="Q179" s="60">
        <f>IF($D179="Tabular",VLOOKUP($G179&amp;"-"&amp;I$3&amp;"-"&amp;"1",'Compr. Q. - Online Banking'!$C:$K,9,FALSE()),VLOOKUP($G179&amp;"-"&amp;I$3&amp;"-"&amp;"1",'Compr. Q. - Online Banking'!$C:$K,8,FALSE()))</f>
        <v>2</v>
      </c>
      <c r="R179" s="60">
        <f t="shared" si="176"/>
        <v>0</v>
      </c>
      <c r="S179" s="60">
        <f t="shared" si="177"/>
        <v>0</v>
      </c>
      <c r="T179" s="60">
        <f t="shared" si="178"/>
        <v>0</v>
      </c>
      <c r="U179" s="61" t="str">
        <f>VLOOKUP($B179&amp;"-"&amp;$F179,'dataset cleaned'!$A:$BK,$H$2-2+U$2*3,FALSE())</f>
        <v>Unauthorized access to customer account via fake app</v>
      </c>
      <c r="V179" s="60" t="s">
        <v>1149</v>
      </c>
      <c r="W179" s="60">
        <f>IF(ISNUMBER(SEARCH(IF($D179="Tabular",VLOOKUP($G179&amp;"-"&amp;U$3&amp;"-"&amp;W$2,'Compr. Q. - Online Banking'!$C:$I,7,FALSE()),VLOOKUP($G179&amp;"-"&amp;U$3&amp;"-"&amp;W$2,'Compr. Q. - Online Banking'!$C:$I,5,FALSE())), U179)),1,0)</f>
        <v>0</v>
      </c>
      <c r="X179" s="60">
        <f>IF(ISNUMBER(SEARCH(IF($D179="Tabular",VLOOKUP($G179&amp;"-"&amp;U$3&amp;"-"&amp;X$2,'Compr. Q. - Online Banking'!$C:$I,7,FALSE()),VLOOKUP($G179&amp;"-"&amp;U$3&amp;"-"&amp;X$2,'Compr. Q. - Online Banking'!$C:$I,5,FALSE())), U179)),1,0)</f>
        <v>0</v>
      </c>
      <c r="Y179" s="60">
        <f>IF(ISNUMBER(SEARCH(IF($D179="Tabular",VLOOKUP($G179&amp;"-"&amp;U$3&amp;"-"&amp;Y$2,'Compr. Q. - Online Banking'!$C:$I,7,FALSE()),VLOOKUP($G179&amp;"-"&amp;U$3&amp;"-"&amp;Y$2,'Compr. Q. - Online Banking'!$C:$I,5,FALSE())), U179)),1,0)</f>
        <v>1</v>
      </c>
      <c r="Z179" s="60">
        <f>IF(ISNUMBER(SEARCH(IF($D179="Tabular",VLOOKUP($G179&amp;"-"&amp;U$3&amp;"-"&amp;Z$2,'Compr. Q. - Online Banking'!$C:$I,7,FALSE()),VLOOKUP($G179&amp;"-"&amp;U$3&amp;"-"&amp;Z$2,'Compr. Q. - Online Banking'!$C:$I,5,FALSE())), U179)),1,0)</f>
        <v>0</v>
      </c>
      <c r="AA179" s="60">
        <f t="shared" si="179"/>
        <v>1</v>
      </c>
      <c r="AB179" s="60">
        <f t="shared" si="180"/>
        <v>1</v>
      </c>
      <c r="AC179" s="60">
        <f>IF($D179="Tabular",VLOOKUP($G179&amp;"-"&amp;U$3&amp;"-"&amp;"1",'Compr. Q. - Online Banking'!$C:$K,9,FALSE()),VLOOKUP($G179&amp;"-"&amp;U$3&amp;"-"&amp;"1",'Compr. Q. - Online Banking'!$C:$K,8,FALSE()))</f>
        <v>3</v>
      </c>
      <c r="AD179" s="60">
        <f t="shared" si="181"/>
        <v>1</v>
      </c>
      <c r="AE179" s="60">
        <f t="shared" si="182"/>
        <v>0.33333333333333331</v>
      </c>
      <c r="AF179" s="60">
        <f t="shared" si="183"/>
        <v>0.5</v>
      </c>
      <c r="AG179" s="61" t="str">
        <f>VLOOKUP($B179&amp;"-"&amp;$F179,'dataset cleaned'!$A:$BK,$H$2-2+AG$2*3,FALSE())</f>
        <v>Unauthorized access to customer account via fake app</v>
      </c>
      <c r="AH179" s="60" t="s">
        <v>1131</v>
      </c>
      <c r="AI179" s="60">
        <f>IF(ISNUMBER(SEARCH(IF($D179="Tabular",VLOOKUP($G179&amp;"-"&amp;AG$3&amp;"-"&amp;AI$2,'Compr. Q. - Online Banking'!$C:$I,7,FALSE()),VLOOKUP($G179&amp;"-"&amp;AG$3&amp;"-"&amp;AI$2,'Compr. Q. - Online Banking'!$C:$I,5,FALSE())), AG179)),1,0)</f>
        <v>0</v>
      </c>
      <c r="AJ179" s="60">
        <f>IF(ISNUMBER(SEARCH(IF($D179="Tabular",VLOOKUP($G179&amp;"-"&amp;AG$3&amp;"-"&amp;AJ$2,'Compr. Q. - Online Banking'!$C:$I,7,FALSE()),VLOOKUP($G179&amp;"-"&amp;AG$3&amp;"-"&amp;AJ$2,'Compr. Q. - Online Banking'!$C:$I,5,FALSE())), AG179)),1,0)</f>
        <v>0</v>
      </c>
      <c r="AK179" s="60">
        <f>IF(ISNUMBER(SEARCH(IF($D179="Tabular",VLOOKUP($G179&amp;"-"&amp;AG$3&amp;"-"&amp;AK$2,'Compr. Q. - Online Banking'!$C:$I,7,FALSE()),VLOOKUP($G179&amp;"-"&amp;AG$3&amp;"-"&amp;AK$2,'Compr. Q. - Online Banking'!$C:$I,5,FALSE())), AG179)),1,0)</f>
        <v>0</v>
      </c>
      <c r="AL179" s="60">
        <f>IF(ISNUMBER(SEARCH(IF($D179="Tabular",VLOOKUP($G179&amp;"-"&amp;AG$3&amp;"-"&amp;AL$2,'Compr. Q. - Online Banking'!$C:$I,7,FALSE()),VLOOKUP($G179&amp;"-"&amp;AG$3&amp;"-"&amp;AL$2,'Compr. Q. - Online Banking'!$C:$I,5,FALSE())), AG179)),1,0)</f>
        <v>0</v>
      </c>
      <c r="AM179" s="60">
        <f t="shared" si="184"/>
        <v>0</v>
      </c>
      <c r="AN179" s="60">
        <f t="shared" si="185"/>
        <v>1</v>
      </c>
      <c r="AO179" s="60">
        <f>IF($D179="Tabular",VLOOKUP($G179&amp;"-"&amp;AG$3&amp;"-"&amp;"1",'Compr. Q. - Online Banking'!$C:$K,9,FALSE()),VLOOKUP($G179&amp;"-"&amp;AG$3&amp;"-"&amp;"1",'Compr. Q. - Online Banking'!$C:$K,8,FALSE()))</f>
        <v>3</v>
      </c>
      <c r="AP179" s="60">
        <f t="shared" si="186"/>
        <v>0</v>
      </c>
      <c r="AQ179" s="60">
        <f t="shared" si="187"/>
        <v>0</v>
      </c>
      <c r="AR179" s="60">
        <f t="shared" si="188"/>
        <v>0</v>
      </c>
      <c r="AS179" s="61" t="str">
        <f>VLOOKUP($B179&amp;"-"&amp;$F179,'dataset cleaned'!$A:$BK,$H$2-2+AS$2*3,FALSE())</f>
        <v>Denial-of-service attack,Immature technology</v>
      </c>
      <c r="AT179" s="60" t="s">
        <v>1135</v>
      </c>
      <c r="AU179" s="60">
        <f>IF(ISNUMBER(SEARCH(IF($D179="Tabular",VLOOKUP($G179&amp;"-"&amp;AS$3&amp;"-"&amp;AU$2,'Compr. Q. - Online Banking'!$C:$I,7,FALSE()),VLOOKUP($G179&amp;"-"&amp;AS$3&amp;"-"&amp;AU$2,'Compr. Q. - Online Banking'!$C:$I,5,FALSE())), AS179)),1,0)</f>
        <v>0</v>
      </c>
      <c r="AV179" s="60">
        <f>IF(ISNUMBER(SEARCH(IF($D179="Tabular",VLOOKUP($G179&amp;"-"&amp;AS$3&amp;"-"&amp;AV$2,'Compr. Q. - Online Banking'!$C:$I,7,FALSE()),VLOOKUP($G179&amp;"-"&amp;AS$3&amp;"-"&amp;AV$2,'Compr. Q. - Online Banking'!$C:$I,5,FALSE())), AS179)),1,0)</f>
        <v>0</v>
      </c>
      <c r="AW179" s="60">
        <f>IF(ISNUMBER(SEARCH(IF($D179="Tabular",VLOOKUP($G179&amp;"-"&amp;AS$3&amp;"-"&amp;AW$2,'Compr. Q. - Online Banking'!$C:$I,7,FALSE()),VLOOKUP($G179&amp;"-"&amp;AS$3&amp;"-"&amp;AW$2,'Compr. Q. - Online Banking'!$C:$I,5,FALSE())), AS179)),1,0)</f>
        <v>0</v>
      </c>
      <c r="AX179" s="60">
        <f>IF(ISNUMBER(SEARCH(IF($D179="Tabular",VLOOKUP($G179&amp;"-"&amp;AS$3&amp;"-"&amp;AX$2,'Compr. Q. - Online Banking'!$C:$I,7,FALSE()),VLOOKUP($G179&amp;"-"&amp;AS$3&amp;"-"&amp;AX$2,'Compr. Q. - Online Banking'!$C:$I,5,FALSE())), AS179)),1,0)</f>
        <v>0</v>
      </c>
      <c r="AY179" s="60">
        <f t="shared" si="189"/>
        <v>0</v>
      </c>
      <c r="AZ179" s="60">
        <f t="shared" si="190"/>
        <v>2</v>
      </c>
      <c r="BA179" s="60">
        <f>IF($D179="Tabular",VLOOKUP($G179&amp;"-"&amp;AS$3&amp;"-"&amp;"1",'Compr. Q. - Online Banking'!$C:$K,9,FALSE()),VLOOKUP($G179&amp;"-"&amp;AS$3&amp;"-"&amp;"1",'Compr. Q. - Online Banking'!$C:$K,8,FALSE()))</f>
        <v>2</v>
      </c>
      <c r="BB179" s="60">
        <f t="shared" si="191"/>
        <v>0</v>
      </c>
      <c r="BC179" s="60">
        <f t="shared" si="192"/>
        <v>0</v>
      </c>
      <c r="BD179" s="60">
        <f t="shared" si="193"/>
        <v>0</v>
      </c>
      <c r="BE179" s="60" t="str">
        <f>VLOOKUP($B179&amp;"-"&amp;$F179,'dataset cleaned'!$A:$BK,$H$2-2+BE$2*3,FALSE())</f>
        <v>Minor</v>
      </c>
      <c r="BF179" s="60"/>
      <c r="BG179" s="60">
        <f>IF(ISNUMBER(SEARCH(IF($D179="Tabular",VLOOKUP($G179&amp;"-"&amp;BE$3&amp;"-"&amp;BG$2,'Compr. Q. - Online Banking'!$C:$I,7,FALSE()),VLOOKUP($G179&amp;"-"&amp;BE$3&amp;"-"&amp;BG$2,'Compr. Q. - Online Banking'!$C:$I,5,FALSE())), BE179)),1,0)</f>
        <v>0</v>
      </c>
      <c r="BH179" s="60">
        <f>IF(ISNUMBER(SEARCH(IF($D179="Tabular",VLOOKUP($G179&amp;"-"&amp;BE$3&amp;"-"&amp;BH$2,'Compr. Q. - Online Banking'!$C:$I,7,FALSE()),VLOOKUP($G179&amp;"-"&amp;BE$3&amp;"-"&amp;BH$2,'Compr. Q. - Online Banking'!$C:$I,5,FALSE())), BE179)),1,0)</f>
        <v>0</v>
      </c>
      <c r="BI179" s="60">
        <f>IF(ISNUMBER(SEARCH(IF($D179="Tabular",VLOOKUP($G179&amp;"-"&amp;BE$3&amp;"-"&amp;BI$2,'Compr. Q. - Online Banking'!$C:$I,7,FALSE()),VLOOKUP($G179&amp;"-"&amp;BE$3&amp;"-"&amp;BI$2,'Compr. Q. - Online Banking'!$C:$I,5,FALSE())), BE179)),1,0)</f>
        <v>0</v>
      </c>
      <c r="BJ179" s="60">
        <f>IF(ISNUMBER(SEARCH(IF($D179="Tabular",VLOOKUP($G179&amp;"-"&amp;BE$3&amp;"-"&amp;BJ$2,'Compr. Q. - Online Banking'!$C:$I,7,FALSE()),VLOOKUP($G179&amp;"-"&amp;BE$3&amp;"-"&amp;BJ$2,'Compr. Q. - Online Banking'!$C:$I,5,FALSE())), BE179)),1,0)</f>
        <v>0</v>
      </c>
      <c r="BK179" s="60">
        <f t="shared" si="194"/>
        <v>0</v>
      </c>
      <c r="BL179" s="60">
        <f t="shared" si="195"/>
        <v>1</v>
      </c>
      <c r="BM179" s="60">
        <f>IF($D179="Tabular",VLOOKUP($G179&amp;"-"&amp;BE$3&amp;"-"&amp;"1",'Compr. Q. - Online Banking'!$C:$K,9,FALSE()),VLOOKUP($G179&amp;"-"&amp;BE$3&amp;"-"&amp;"1",'Compr. Q. - Online Banking'!$C:$K,8,FALSE()))</f>
        <v>1</v>
      </c>
      <c r="BN179" s="60">
        <f t="shared" si="196"/>
        <v>0</v>
      </c>
      <c r="BO179" s="60">
        <f t="shared" si="197"/>
        <v>0</v>
      </c>
      <c r="BP179" s="60">
        <f t="shared" si="198"/>
        <v>0</v>
      </c>
      <c r="BQ179" s="61" t="str">
        <f>VLOOKUP($B179&amp;"-"&amp;$F179,'dataset cleaned'!$A:$BK,$H$2-2+BQ$2*3,FALSE())</f>
        <v>Strengthen authentication of transaction in web application</v>
      </c>
      <c r="BR179" s="60" t="s">
        <v>1135</v>
      </c>
      <c r="BS179" s="60">
        <f>IF(ISNUMBER(SEARCH(IF($D179="Tabular",VLOOKUP($G179&amp;"-"&amp;BQ$3&amp;"-"&amp;BS$2,'Compr. Q. - Online Banking'!$C:$I,7,FALSE()),VLOOKUP($G179&amp;"-"&amp;BQ$3&amp;"-"&amp;BS$2,'Compr. Q. - Online Banking'!$C:$I,5,FALSE())), BQ179)),1,0)</f>
        <v>0</v>
      </c>
      <c r="BT179" s="60">
        <f>IF(ISNUMBER(SEARCH(IF($D179="Tabular",VLOOKUP($G179&amp;"-"&amp;BQ$3&amp;"-"&amp;BT$2,'Compr. Q. - Online Banking'!$C:$I,7,FALSE()),VLOOKUP($G179&amp;"-"&amp;BQ$3&amp;"-"&amp;BT$2,'Compr. Q. - Online Banking'!$C:$I,5,FALSE())), BQ179)),1,0)</f>
        <v>0</v>
      </c>
      <c r="BU179" s="60">
        <f>IF(ISNUMBER(SEARCH(IF($D179="Tabular",VLOOKUP($G179&amp;"-"&amp;BQ$3&amp;"-"&amp;BU$2,'Compr. Q. - Online Banking'!$C:$I,7,FALSE()),VLOOKUP($G179&amp;"-"&amp;BQ$3&amp;"-"&amp;BU$2,'Compr. Q. - Online Banking'!$C:$I,5,FALSE())), BQ179)),1,0)</f>
        <v>0</v>
      </c>
      <c r="BV179" s="60">
        <f>IF(ISNUMBER(SEARCH(IF($D179="Tabular",VLOOKUP($G179&amp;"-"&amp;BQ$3&amp;"-"&amp;BV$2,'Compr. Q. - Online Banking'!$C:$I,7,FALSE()),VLOOKUP($G179&amp;"-"&amp;BQ$3&amp;"-"&amp;BV$2,'Compr. Q. - Online Banking'!$C:$I,5,FALSE())), BQ179)),1,0)</f>
        <v>0</v>
      </c>
      <c r="BW179" s="60">
        <f t="shared" si="199"/>
        <v>0</v>
      </c>
      <c r="BX179" s="60">
        <f t="shared" si="200"/>
        <v>1</v>
      </c>
      <c r="BY179" s="60">
        <f>IF($D179="Tabular",VLOOKUP($G179&amp;"-"&amp;BQ$3&amp;"-"&amp;"1",'Compr. Q. - Online Banking'!$C:$K,9,FALSE()),VLOOKUP($G179&amp;"-"&amp;BQ$3&amp;"-"&amp;"1",'Compr. Q. - Online Banking'!$C:$K,8,FALSE()))</f>
        <v>4</v>
      </c>
      <c r="BZ179" s="60">
        <f t="shared" si="201"/>
        <v>0</v>
      </c>
      <c r="CA179" s="60">
        <f t="shared" si="202"/>
        <v>0</v>
      </c>
      <c r="CB179" s="60">
        <f t="shared" si="203"/>
        <v>0</v>
      </c>
    </row>
    <row r="180" spans="1:80" s="37" customFormat="1" ht="306" x14ac:dyDescent="0.2">
      <c r="A180" s="60" t="str">
        <f t="shared" si="170"/>
        <v>R_1Nb8DJ5hsi1qIKF-P1</v>
      </c>
      <c r="B180" s="60" t="s">
        <v>859</v>
      </c>
      <c r="C180" s="60" t="str">
        <f>VLOOKUP($B180,'raw data'!$A:$JI,268,FALSE())</f>
        <v>Tabular-G2</v>
      </c>
      <c r="D180" s="60" t="str">
        <f t="shared" si="171"/>
        <v>Tabular</v>
      </c>
      <c r="E180" s="60" t="str">
        <f t="shared" si="172"/>
        <v>G2</v>
      </c>
      <c r="F180" s="60" t="s">
        <v>534</v>
      </c>
      <c r="G180" s="60" t="str">
        <f t="shared" si="173"/>
        <v>G2</v>
      </c>
      <c r="H180" s="62">
        <f>VLOOKUP($B180&amp;"-"&amp;$F180,'dataset cleaned'!$A:$BK,H$2,FALSE())/60</f>
        <v>15.763216666666667</v>
      </c>
      <c r="I180" s="61" t="str">
        <f>VLOOKUP($B180&amp;"-"&amp;$F180,'dataset cleaned'!$A:$BK,$H$2-2+I$2*3,FALSE())</f>
        <v>Conduct regular searches for fake apps,Cyber criminal,Fake banking app offered on application store and this leads to sniffing customer credentials,Fake banking app offered on application store leads to alteration of transaction data,Fake banking app offered on application store leads to sniffing customer credentials. Which leads to unauthorized access to customer account via fake app.,Lack of mechanisms for authentication of app,Poor security awareness,Smartphone infected by malware and this leads to alteration of transaction data,Spear-phishing attack on customers leads to sniffing customer credentials. Which leads to unauthorized access to customer account via web application.,Unauthorized access to customer account via fake app,Unauthorized access to customer account via web application</v>
      </c>
      <c r="J180" s="60" t="s">
        <v>1135</v>
      </c>
      <c r="K180" s="60">
        <f>IF(ISNUMBER(SEARCH(IF($D180="Tabular",VLOOKUP($G180&amp;"-"&amp;I$3&amp;"-"&amp;K$2,'Compr. Q. - Online Banking'!$C:$I,7,FALSE()),VLOOKUP($G180&amp;"-"&amp;I$3&amp;"-"&amp;K$2,'Compr. Q. - Online Banking'!$C:$I,5,FALSE())), I180)),1,0)</f>
        <v>1</v>
      </c>
      <c r="L180" s="60">
        <f>IF(ISNUMBER(SEARCH(IF($D180="Tabular",VLOOKUP($G180&amp;"-"&amp;I$3&amp;"-"&amp;L$2,'Compr. Q. - Online Banking'!$C:$I,7,FALSE()),VLOOKUP($G180&amp;"-"&amp;I$3&amp;"-"&amp;L$2,'Compr. Q. - Online Banking'!$C:$I,5,FALSE())), I180)),1,0)</f>
        <v>0</v>
      </c>
      <c r="M180" s="60">
        <f>IF(ISNUMBER(SEARCH(IF($D180="Tabular",VLOOKUP($G180&amp;"-"&amp;I$3&amp;"-"&amp;M$2,'Compr. Q. - Online Banking'!$C:$I,7,FALSE()),VLOOKUP($G180&amp;"-"&amp;I$3&amp;"-"&amp;M$2,'Compr. Q. - Online Banking'!$C:$I,5,FALSE())), I180)),1,0)</f>
        <v>0</v>
      </c>
      <c r="N180" s="60">
        <f>IF(ISNUMBER(SEARCH(IF($D180="Tabular",VLOOKUP($G180&amp;"-"&amp;I$3&amp;"-"&amp;N$2,'Compr. Q. - Online Banking'!$C:$I,7,FALSE()),VLOOKUP($G180&amp;"-"&amp;I$3&amp;"-"&amp;N$2,'Compr. Q. - Online Banking'!$C:$I,5,FALSE())), I180)),1,0)</f>
        <v>0</v>
      </c>
      <c r="O180" s="60">
        <f t="shared" si="174"/>
        <v>1</v>
      </c>
      <c r="P180" s="60">
        <f t="shared" si="175"/>
        <v>11</v>
      </c>
      <c r="Q180" s="60">
        <f>IF($D180="Tabular",VLOOKUP($G180&amp;"-"&amp;I$3&amp;"-"&amp;"1",'Compr. Q. - Online Banking'!$C:$K,9,FALSE()),VLOOKUP($G180&amp;"-"&amp;I$3&amp;"-"&amp;"1",'Compr. Q. - Online Banking'!$C:$K,8,FALSE()))</f>
        <v>2</v>
      </c>
      <c r="R180" s="60">
        <f t="shared" si="176"/>
        <v>9.0909090909090912E-2</v>
      </c>
      <c r="S180" s="60">
        <f t="shared" si="177"/>
        <v>0.5</v>
      </c>
      <c r="T180" s="60">
        <f t="shared" si="178"/>
        <v>0.15384615384615385</v>
      </c>
      <c r="U180" s="61" t="str">
        <f>VLOOKUP($B180&amp;"-"&amp;$F180,'dataset cleaned'!$A:$BK,$H$2-2+U$2*3,FALSE())</f>
        <v>Customer's browser infected by Trojan and this leads to alteration of transaction data,Fake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credentials,Monitor network traffic,Spear-phishing attack on customers leads to sniffing customer credentials. Which leads to unauthorized access to customer account via web application.,Unauthorized access to customer account via fake app</v>
      </c>
      <c r="V180" s="60" t="s">
        <v>1137</v>
      </c>
      <c r="W180" s="60">
        <f>IF(ISNUMBER(SEARCH(IF($D180="Tabular",VLOOKUP($G180&amp;"-"&amp;U$3&amp;"-"&amp;W$2,'Compr. Q. - Online Banking'!$C:$I,7,FALSE()),VLOOKUP($G180&amp;"-"&amp;U$3&amp;"-"&amp;W$2,'Compr. Q. - Online Banking'!$C:$I,5,FALSE())), U180)),1,0)</f>
        <v>0</v>
      </c>
      <c r="X180" s="60">
        <f>IF(ISNUMBER(SEARCH(IF($D180="Tabular",VLOOKUP($G180&amp;"-"&amp;U$3&amp;"-"&amp;X$2,'Compr. Q. - Online Banking'!$C:$I,7,FALSE()),VLOOKUP($G180&amp;"-"&amp;U$3&amp;"-"&amp;X$2,'Compr. Q. - Online Banking'!$C:$I,5,FALSE())), U180)),1,0)</f>
        <v>1</v>
      </c>
      <c r="Y180" s="60">
        <f>IF(ISNUMBER(SEARCH(IF($D180="Tabular",VLOOKUP($G180&amp;"-"&amp;U$3&amp;"-"&amp;Y$2,'Compr. Q. - Online Banking'!$C:$I,7,FALSE()),VLOOKUP($G180&amp;"-"&amp;U$3&amp;"-"&amp;Y$2,'Compr. Q. - Online Banking'!$C:$I,5,FALSE())), U180)),1,0)</f>
        <v>1</v>
      </c>
      <c r="Z180" s="60">
        <f>IF(ISNUMBER(SEARCH(IF($D180="Tabular",VLOOKUP($G180&amp;"-"&amp;U$3&amp;"-"&amp;Z$2,'Compr. Q. - Online Banking'!$C:$I,7,FALSE()),VLOOKUP($G180&amp;"-"&amp;U$3&amp;"-"&amp;Z$2,'Compr. Q. - Online Banking'!$C:$I,5,FALSE())), U180)),1,0)</f>
        <v>0</v>
      </c>
      <c r="AA180" s="60">
        <f t="shared" si="179"/>
        <v>2</v>
      </c>
      <c r="AB180" s="60">
        <f t="shared" si="180"/>
        <v>7</v>
      </c>
      <c r="AC180" s="60">
        <f>IF($D180="Tabular",VLOOKUP($G180&amp;"-"&amp;U$3&amp;"-"&amp;"1",'Compr. Q. - Online Banking'!$C:$K,9,FALSE()),VLOOKUP($G180&amp;"-"&amp;U$3&amp;"-"&amp;"1",'Compr. Q. - Online Banking'!$C:$K,8,FALSE()))</f>
        <v>3</v>
      </c>
      <c r="AD180" s="60">
        <f t="shared" si="181"/>
        <v>0.2857142857142857</v>
      </c>
      <c r="AE180" s="60">
        <f t="shared" si="182"/>
        <v>0.66666666666666663</v>
      </c>
      <c r="AF180" s="60">
        <f t="shared" si="183"/>
        <v>0.4</v>
      </c>
      <c r="AG180" s="61" t="str">
        <f>VLOOKUP($B180&amp;"-"&amp;$F180,'dataset cleaned'!$A:$BK,$H$2-2+AG$2*3,FALSE())</f>
        <v>Fake banking app offered on application store and this leads to sniffing customer credentials,Fake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 Which leads to unauthorized access to customer account via web application.,Unauthorized access to customer account via fake app,Unauthorized access to customer account via web application</v>
      </c>
      <c r="AH180" s="60" t="s">
        <v>1179</v>
      </c>
      <c r="AI180" s="60">
        <f>IF(ISNUMBER(SEARCH(IF($D180="Tabular",VLOOKUP($G180&amp;"-"&amp;AG$3&amp;"-"&amp;AI$2,'Compr. Q. - Online Banking'!$C:$I,7,FALSE()),VLOOKUP($G180&amp;"-"&amp;AG$3&amp;"-"&amp;AI$2,'Compr. Q. - Online Banking'!$C:$I,5,FALSE())), AG180)),1,0)</f>
        <v>1</v>
      </c>
      <c r="AJ180" s="60">
        <v>0</v>
      </c>
      <c r="AK180" s="60">
        <f>IF(ISNUMBER(SEARCH(IF($D180="Tabular",VLOOKUP($G180&amp;"-"&amp;AG$3&amp;"-"&amp;AK$2,'Compr. Q. - Online Banking'!$C:$I,7,FALSE()),VLOOKUP($G180&amp;"-"&amp;AG$3&amp;"-"&amp;AK$2,'Compr. Q. - Online Banking'!$C:$I,5,FALSE())), AG180)),1,0)</f>
        <v>1</v>
      </c>
      <c r="AL180" s="60">
        <f>IF(ISNUMBER(SEARCH(IF($D180="Tabular",VLOOKUP($G180&amp;"-"&amp;AG$3&amp;"-"&amp;AL$2,'Compr. Q. - Online Banking'!$C:$I,7,FALSE()),VLOOKUP($G180&amp;"-"&amp;AG$3&amp;"-"&amp;AL$2,'Compr. Q. - Online Banking'!$C:$I,5,FALSE())), AG180)),1,0)</f>
        <v>0</v>
      </c>
      <c r="AM180" s="60">
        <f t="shared" si="184"/>
        <v>2</v>
      </c>
      <c r="AN180" s="60">
        <f t="shared" si="185"/>
        <v>7</v>
      </c>
      <c r="AO180" s="60">
        <f>IF($D180="Tabular",VLOOKUP($G180&amp;"-"&amp;AG$3&amp;"-"&amp;"1",'Compr. Q. - Online Banking'!$C:$K,9,FALSE()),VLOOKUP($G180&amp;"-"&amp;AG$3&amp;"-"&amp;"1",'Compr. Q. - Online Banking'!$C:$K,8,FALSE()))</f>
        <v>3</v>
      </c>
      <c r="AP180" s="60">
        <f t="shared" si="186"/>
        <v>0.2857142857142857</v>
      </c>
      <c r="AQ180" s="60">
        <f t="shared" si="187"/>
        <v>0.66666666666666663</v>
      </c>
      <c r="AR180" s="60">
        <f t="shared" si="188"/>
        <v>0.4</v>
      </c>
      <c r="AS180" s="61" t="str">
        <f>VLOOKUP($B180&amp;"-"&amp;$F180,'dataset cleaned'!$A:$BK,$H$2-2+AS$2*3,FALSE())</f>
        <v>Customer's browser infected by Trojan and this leads to alteration of transaction data,Fake banking app offered on application store and this leads to sniffing customer credentials,Fake banking app offered on application store leads to alteration of transaction data,Keylogger installed on computer and this leads to sniffing customer credentials. Which leads to unauthorized access to customer account via web application.,Keylogger installed on customer's computer leads to sniffing customer credentials,Lack of mechanisms for authentication of app,Spear-phishing attack on customers leads to sniffing customer credentials. Which leads to unauthorized access to customer account via web application.,Unauthorized access to customer account via web application,Unauthorized transaction via Poste App,Unauthorized transaction via web application</v>
      </c>
      <c r="AT180" s="60" t="s">
        <v>1135</v>
      </c>
      <c r="AU180" s="60">
        <f>IF(ISNUMBER(SEARCH(IF($D180="Tabular",VLOOKUP($G180&amp;"-"&amp;AS$3&amp;"-"&amp;AU$2,'Compr. Q. - Online Banking'!$C:$I,7,FALSE()),VLOOKUP($G180&amp;"-"&amp;AS$3&amp;"-"&amp;AU$2,'Compr. Q. - Online Banking'!$C:$I,5,FALSE())), AS180)),1,0)</f>
        <v>0</v>
      </c>
      <c r="AV180" s="60">
        <f>IF(ISNUMBER(SEARCH(IF($D180="Tabular",VLOOKUP($G180&amp;"-"&amp;AS$3&amp;"-"&amp;AV$2,'Compr. Q. - Online Banking'!$C:$I,7,FALSE()),VLOOKUP($G180&amp;"-"&amp;AS$3&amp;"-"&amp;AV$2,'Compr. Q. - Online Banking'!$C:$I,5,FALSE())), AS180)),1,0)</f>
        <v>0</v>
      </c>
      <c r="AW180" s="60">
        <f>IF(ISNUMBER(SEARCH(IF($D180="Tabular",VLOOKUP($G180&amp;"-"&amp;AS$3&amp;"-"&amp;AW$2,'Compr. Q. - Online Banking'!$C:$I,7,FALSE()),VLOOKUP($G180&amp;"-"&amp;AS$3&amp;"-"&amp;AW$2,'Compr. Q. - Online Banking'!$C:$I,5,FALSE())), AS180)),1,0)</f>
        <v>0</v>
      </c>
      <c r="AX180" s="60">
        <f>IF(ISNUMBER(SEARCH(IF($D180="Tabular",VLOOKUP($G180&amp;"-"&amp;AS$3&amp;"-"&amp;AX$2,'Compr. Q. - Online Banking'!$C:$I,7,FALSE()),VLOOKUP($G180&amp;"-"&amp;AS$3&amp;"-"&amp;AX$2,'Compr. Q. - Online Banking'!$C:$I,5,FALSE())), AS180)),1,0)</f>
        <v>0</v>
      </c>
      <c r="AY180" s="60">
        <f t="shared" si="189"/>
        <v>0</v>
      </c>
      <c r="AZ180" s="60">
        <f t="shared" si="190"/>
        <v>10</v>
      </c>
      <c r="BA180" s="60">
        <f>IF($D180="Tabular",VLOOKUP($G180&amp;"-"&amp;AS$3&amp;"-"&amp;"1",'Compr. Q. - Online Banking'!$C:$K,9,FALSE()),VLOOKUP($G180&amp;"-"&amp;AS$3&amp;"-"&amp;"1",'Compr. Q. - Online Banking'!$C:$K,8,FALSE()))</f>
        <v>2</v>
      </c>
      <c r="BB180" s="60">
        <f t="shared" si="191"/>
        <v>0</v>
      </c>
      <c r="BC180" s="60">
        <f t="shared" si="192"/>
        <v>0</v>
      </c>
      <c r="BD180" s="60">
        <f t="shared" si="193"/>
        <v>0</v>
      </c>
      <c r="BE180" s="60" t="str">
        <f>VLOOKUP($B180&amp;"-"&amp;$F180,'dataset cleaned'!$A:$BK,$H$2-2+BE$2*3,FALSE())</f>
        <v>Insufficient detection of spyware,Weak malware protection</v>
      </c>
      <c r="BF180" s="60"/>
      <c r="BG180" s="60">
        <f>IF(ISNUMBER(SEARCH(IF($D180="Tabular",VLOOKUP($G180&amp;"-"&amp;BE$3&amp;"-"&amp;BG$2,'Compr. Q. - Online Banking'!$C:$I,7,FALSE()),VLOOKUP($G180&amp;"-"&amp;BE$3&amp;"-"&amp;BG$2,'Compr. Q. - Online Banking'!$C:$I,5,FALSE())), BE180)),1,0)</f>
        <v>0</v>
      </c>
      <c r="BH180" s="60">
        <f>IF(ISNUMBER(SEARCH(IF($D180="Tabular",VLOOKUP($G180&amp;"-"&amp;BE$3&amp;"-"&amp;BH$2,'Compr. Q. - Online Banking'!$C:$I,7,FALSE()),VLOOKUP($G180&amp;"-"&amp;BE$3&amp;"-"&amp;BH$2,'Compr. Q. - Online Banking'!$C:$I,5,FALSE())), BE180)),1,0)</f>
        <v>0</v>
      </c>
      <c r="BI180" s="60">
        <f>IF(ISNUMBER(SEARCH(IF($D180="Tabular",VLOOKUP($G180&amp;"-"&amp;BE$3&amp;"-"&amp;BI$2,'Compr. Q. - Online Banking'!$C:$I,7,FALSE()),VLOOKUP($G180&amp;"-"&amp;BE$3&amp;"-"&amp;BI$2,'Compr. Q. - Online Banking'!$C:$I,5,FALSE())), BE180)),1,0)</f>
        <v>0</v>
      </c>
      <c r="BJ180" s="60">
        <f>IF(ISNUMBER(SEARCH(IF($D180="Tabular",VLOOKUP($G180&amp;"-"&amp;BE$3&amp;"-"&amp;BJ$2,'Compr. Q. - Online Banking'!$C:$I,7,FALSE()),VLOOKUP($G180&amp;"-"&amp;BE$3&amp;"-"&amp;BJ$2,'Compr. Q. - Online Banking'!$C:$I,5,FALSE())), BE180)),1,0)</f>
        <v>0</v>
      </c>
      <c r="BK180" s="60">
        <f t="shared" si="194"/>
        <v>0</v>
      </c>
      <c r="BL180" s="60">
        <f t="shared" si="195"/>
        <v>2</v>
      </c>
      <c r="BM180" s="60">
        <f>IF($D180="Tabular",VLOOKUP($G180&amp;"-"&amp;BE$3&amp;"-"&amp;"1",'Compr. Q. - Online Banking'!$C:$K,9,FALSE()),VLOOKUP($G180&amp;"-"&amp;BE$3&amp;"-"&amp;"1",'Compr. Q. - Online Banking'!$C:$K,8,FALSE()))</f>
        <v>1</v>
      </c>
      <c r="BN180" s="60">
        <f t="shared" si="196"/>
        <v>0</v>
      </c>
      <c r="BO180" s="60">
        <f t="shared" si="197"/>
        <v>0</v>
      </c>
      <c r="BP180" s="60">
        <f t="shared" si="198"/>
        <v>0</v>
      </c>
      <c r="BQ180" s="61" t="str">
        <f>VLOOKUP($B180&amp;"-"&amp;$F180,'dataset cleaned'!$A:$BK,$H$2-2+BQ$2*3,FALSE())</f>
        <v>Insufficient detection of spyware,Spear-phishing attack on customers leads to sniffing customer credentials. Which leads to unauthorized access to customer account via web application.</v>
      </c>
      <c r="BR180" s="60" t="s">
        <v>1135</v>
      </c>
      <c r="BS180" s="60">
        <f>IF(ISNUMBER(SEARCH(IF($D180="Tabular",VLOOKUP($G180&amp;"-"&amp;BQ$3&amp;"-"&amp;BS$2,'Compr. Q. - Online Banking'!$C:$I,7,FALSE()),VLOOKUP($G180&amp;"-"&amp;BQ$3&amp;"-"&amp;BS$2,'Compr. Q. - Online Banking'!$C:$I,5,FALSE())), BQ180)),1,0)</f>
        <v>0</v>
      </c>
      <c r="BT180" s="60">
        <f>IF(ISNUMBER(SEARCH(IF($D180="Tabular",VLOOKUP($G180&amp;"-"&amp;BQ$3&amp;"-"&amp;BT$2,'Compr. Q. - Online Banking'!$C:$I,7,FALSE()),VLOOKUP($G180&amp;"-"&amp;BQ$3&amp;"-"&amp;BT$2,'Compr. Q. - Online Banking'!$C:$I,5,FALSE())), BQ180)),1,0)</f>
        <v>0</v>
      </c>
      <c r="BU180" s="60">
        <f>IF(ISNUMBER(SEARCH(IF($D180="Tabular",VLOOKUP($G180&amp;"-"&amp;BQ$3&amp;"-"&amp;BU$2,'Compr. Q. - Online Banking'!$C:$I,7,FALSE()),VLOOKUP($G180&amp;"-"&amp;BQ$3&amp;"-"&amp;BU$2,'Compr. Q. - Online Banking'!$C:$I,5,FALSE())), BQ180)),1,0)</f>
        <v>0</v>
      </c>
      <c r="BV180" s="60">
        <f>IF(ISNUMBER(SEARCH(IF($D180="Tabular",VLOOKUP($G180&amp;"-"&amp;BQ$3&amp;"-"&amp;BV$2,'Compr. Q. - Online Banking'!$C:$I,7,FALSE()),VLOOKUP($G180&amp;"-"&amp;BQ$3&amp;"-"&amp;BV$2,'Compr. Q. - Online Banking'!$C:$I,5,FALSE())), BQ180)),1,0)</f>
        <v>0</v>
      </c>
      <c r="BW180" s="60">
        <f t="shared" si="199"/>
        <v>0</v>
      </c>
      <c r="BX180" s="60">
        <f t="shared" si="200"/>
        <v>2</v>
      </c>
      <c r="BY180" s="60">
        <f>IF($D180="Tabular",VLOOKUP($G180&amp;"-"&amp;BQ$3&amp;"-"&amp;"1",'Compr. Q. - Online Banking'!$C:$K,9,FALSE()),VLOOKUP($G180&amp;"-"&amp;BQ$3&amp;"-"&amp;"1",'Compr. Q. - Online Banking'!$C:$K,8,FALSE()))</f>
        <v>4</v>
      </c>
      <c r="BZ180" s="60">
        <f t="shared" si="201"/>
        <v>0</v>
      </c>
      <c r="CA180" s="60">
        <f t="shared" si="202"/>
        <v>0</v>
      </c>
      <c r="CB180" s="60">
        <f t="shared" si="203"/>
        <v>0</v>
      </c>
    </row>
    <row r="181" spans="1:80" ht="34" x14ac:dyDescent="0.2">
      <c r="A181" s="60" t="str">
        <f t="shared" si="170"/>
        <v>R_3kuAup9Vn5F6ZKq-P2</v>
      </c>
      <c r="B181" s="60" t="s">
        <v>731</v>
      </c>
      <c r="C181" s="60" t="str">
        <f>VLOOKUP($B181,'raw data'!$A:$JI,268,FALSE())</f>
        <v>UML-G1</v>
      </c>
      <c r="D181" s="60" t="str">
        <f t="shared" si="171"/>
        <v>UML</v>
      </c>
      <c r="E181" s="60" t="str">
        <f t="shared" si="172"/>
        <v>G1</v>
      </c>
      <c r="F181" s="60" t="s">
        <v>536</v>
      </c>
      <c r="G181" s="60" t="str">
        <f t="shared" si="173"/>
        <v>G2</v>
      </c>
      <c r="H181" s="62">
        <f>VLOOKUP($B181&amp;"-"&amp;$F181,'dataset cleaned'!$A:$BK,H$2,FALSE())/60</f>
        <v>6.2668500000000007</v>
      </c>
      <c r="I181" s="61" t="str">
        <f>VLOOKUP($B181&amp;"-"&amp;$F181,'dataset cleaned'!$A:$BK,$H$2-2+I$2*3,FALSE())</f>
        <v>Lack of mechanisms for authentication of app</v>
      </c>
      <c r="J181" s="60" t="s">
        <v>1148</v>
      </c>
      <c r="K181" s="60">
        <f>IF(ISNUMBER(SEARCH(IF($D181="Tabular",VLOOKUP($G181&amp;"-"&amp;I$3&amp;"-"&amp;K$2,'Compr. Q. - Online Banking'!$C:$I,7,FALSE()),VLOOKUP($G181&amp;"-"&amp;I$3&amp;"-"&amp;K$2,'Compr. Q. - Online Banking'!$C:$I,5,FALSE())), I181)),1,0)</f>
        <v>1</v>
      </c>
      <c r="L181" s="60">
        <f>IF(ISNUMBER(SEARCH(IF($D181="Tabular",VLOOKUP($G181&amp;"-"&amp;I$3&amp;"-"&amp;L$2,'Compr. Q. - Online Banking'!$C:$I,7,FALSE()),VLOOKUP($G181&amp;"-"&amp;I$3&amp;"-"&amp;L$2,'Compr. Q. - Online Banking'!$C:$I,5,FALSE())), I181)),1,0)</f>
        <v>0</v>
      </c>
      <c r="M181" s="60">
        <f>IF(ISNUMBER(SEARCH(IF($D181="Tabular",VLOOKUP($G181&amp;"-"&amp;I$3&amp;"-"&amp;M$2,'Compr. Q. - Online Banking'!$C:$I,7,FALSE()),VLOOKUP($G181&amp;"-"&amp;I$3&amp;"-"&amp;M$2,'Compr. Q. - Online Banking'!$C:$I,5,FALSE())), I181)),1,0)</f>
        <v>0</v>
      </c>
      <c r="N181" s="60">
        <f>IF(ISNUMBER(SEARCH(IF($D181="Tabular",VLOOKUP($G181&amp;"-"&amp;I$3&amp;"-"&amp;N$2,'Compr. Q. - Online Banking'!$C:$I,7,FALSE()),VLOOKUP($G181&amp;"-"&amp;I$3&amp;"-"&amp;N$2,'Compr. Q. - Online Banking'!$C:$I,5,FALSE())), I181)),1,0)</f>
        <v>0</v>
      </c>
      <c r="O181" s="60">
        <f t="shared" si="174"/>
        <v>1</v>
      </c>
      <c r="P181" s="60">
        <f t="shared" si="175"/>
        <v>1</v>
      </c>
      <c r="Q181" s="60">
        <f>IF($D181="Tabular",VLOOKUP($G181&amp;"-"&amp;I$3&amp;"-"&amp;"1",'Compr. Q. - Online Banking'!$C:$K,9,FALSE()),VLOOKUP($G181&amp;"-"&amp;I$3&amp;"-"&amp;"1",'Compr. Q. - Online Banking'!$C:$K,8,FALSE()))</f>
        <v>2</v>
      </c>
      <c r="R181" s="60">
        <f t="shared" si="176"/>
        <v>1</v>
      </c>
      <c r="S181" s="60">
        <f t="shared" si="177"/>
        <v>0.5</v>
      </c>
      <c r="T181" s="60">
        <f t="shared" si="178"/>
        <v>0.66666666666666663</v>
      </c>
      <c r="U181" s="61" t="str">
        <f>VLOOKUP($B181&amp;"-"&amp;$F181,'dataset cleaned'!$A:$BK,$H$2-2+U$2*3,FALSE())</f>
        <v>Unauthorized transaction via Poste App,Unauthorized transaction via web application</v>
      </c>
      <c r="V181" s="60" t="s">
        <v>1144</v>
      </c>
      <c r="W181" s="60">
        <f>IF(ISNUMBER(SEARCH(IF($D181="Tabular",VLOOKUP($G181&amp;"-"&amp;U$3&amp;"-"&amp;W$2,'Compr. Q. - Online Banking'!$C:$I,7,FALSE()),VLOOKUP($G181&amp;"-"&amp;U$3&amp;"-"&amp;W$2,'Compr. Q. - Online Banking'!$C:$I,5,FALSE())), U181)),1,0)</f>
        <v>1</v>
      </c>
      <c r="X181" s="60">
        <f>IF(ISNUMBER(SEARCH(IF($D181="Tabular",VLOOKUP($G181&amp;"-"&amp;U$3&amp;"-"&amp;X$2,'Compr. Q. - Online Banking'!$C:$I,7,FALSE()),VLOOKUP($G181&amp;"-"&amp;U$3&amp;"-"&amp;X$2,'Compr. Q. - Online Banking'!$C:$I,5,FALSE())), U181)),1,0)</f>
        <v>0</v>
      </c>
      <c r="Y181" s="60">
        <f>IF(ISNUMBER(SEARCH(IF($D181="Tabular",VLOOKUP($G181&amp;"-"&amp;U$3&amp;"-"&amp;Y$2,'Compr. Q. - Online Banking'!$C:$I,7,FALSE()),VLOOKUP($G181&amp;"-"&amp;U$3&amp;"-"&amp;Y$2,'Compr. Q. - Online Banking'!$C:$I,5,FALSE())), U181)),1,0)</f>
        <v>0</v>
      </c>
      <c r="Z181" s="60">
        <f>IF(ISNUMBER(SEARCH(IF($D181="Tabular",VLOOKUP($G181&amp;"-"&amp;U$3&amp;"-"&amp;Z$2,'Compr. Q. - Online Banking'!$C:$I,7,FALSE()),VLOOKUP($G181&amp;"-"&amp;U$3&amp;"-"&amp;Z$2,'Compr. Q. - Online Banking'!$C:$I,5,FALSE())), U181)),1,0)</f>
        <v>0</v>
      </c>
      <c r="AA181" s="60">
        <f t="shared" si="179"/>
        <v>1</v>
      </c>
      <c r="AB181" s="60">
        <f t="shared" si="180"/>
        <v>2</v>
      </c>
      <c r="AC181" s="60">
        <f>IF($D181="Tabular",VLOOKUP($G181&amp;"-"&amp;U$3&amp;"-"&amp;"1",'Compr. Q. - Online Banking'!$C:$K,9,FALSE()),VLOOKUP($G181&amp;"-"&amp;U$3&amp;"-"&amp;"1",'Compr. Q. - Online Banking'!$C:$K,8,FALSE()))</f>
        <v>3</v>
      </c>
      <c r="AD181" s="60">
        <f t="shared" si="181"/>
        <v>0.5</v>
      </c>
      <c r="AE181" s="60">
        <f t="shared" si="182"/>
        <v>0.33333333333333331</v>
      </c>
      <c r="AF181" s="60">
        <f t="shared" si="183"/>
        <v>0.4</v>
      </c>
      <c r="AG181" s="61" t="str">
        <f>VLOOKUP($B181&amp;"-"&amp;$F181,'dataset cleaned'!$A:$BK,$H$2-2+AG$2*3,FALSE())</f>
        <v>Sniffing of customer credentials,Spear-phishing attack on customers</v>
      </c>
      <c r="AH181" s="60" t="s">
        <v>1150</v>
      </c>
      <c r="AI181" s="60">
        <f>IF(ISNUMBER(SEARCH(IF($D181="Tabular",VLOOKUP($G181&amp;"-"&amp;AG$3&amp;"-"&amp;AI$2,'Compr. Q. - Online Banking'!$C:$I,7,FALSE()),VLOOKUP($G181&amp;"-"&amp;AG$3&amp;"-"&amp;AI$2,'Compr. Q. - Online Banking'!$C:$I,5,FALSE())), AG181)),1,0)</f>
        <v>0</v>
      </c>
      <c r="AJ181" s="60">
        <f>IF(ISNUMBER(SEARCH(IF($D181="Tabular",VLOOKUP($G181&amp;"-"&amp;AG$3&amp;"-"&amp;AJ$2,'Compr. Q. - Online Banking'!$C:$I,7,FALSE()),VLOOKUP($G181&amp;"-"&amp;AG$3&amp;"-"&amp;AJ$2,'Compr. Q. - Online Banking'!$C:$I,5,FALSE())), AG181)),1,0)</f>
        <v>1</v>
      </c>
      <c r="AK181" s="60">
        <f>IF(ISNUMBER(SEARCH(IF($D181="Tabular",VLOOKUP($G181&amp;"-"&amp;AG$3&amp;"-"&amp;AK$2,'Compr. Q. - Online Banking'!$C:$I,7,FALSE()),VLOOKUP($G181&amp;"-"&amp;AG$3&amp;"-"&amp;AK$2,'Compr. Q. - Online Banking'!$C:$I,5,FALSE())), AG181)),1,0)</f>
        <v>0</v>
      </c>
      <c r="AL181" s="60">
        <f>IF(ISNUMBER(SEARCH(IF($D181="Tabular",VLOOKUP($G181&amp;"-"&amp;AG$3&amp;"-"&amp;AL$2,'Compr. Q. - Online Banking'!$C:$I,7,FALSE()),VLOOKUP($G181&amp;"-"&amp;AG$3&amp;"-"&amp;AL$2,'Compr. Q. - Online Banking'!$C:$I,5,FALSE())), AG181)),1,0)</f>
        <v>1</v>
      </c>
      <c r="AM181" s="60">
        <f t="shared" si="184"/>
        <v>2</v>
      </c>
      <c r="AN181" s="60">
        <f t="shared" si="185"/>
        <v>2</v>
      </c>
      <c r="AO181" s="60">
        <f>IF($D181="Tabular",VLOOKUP($G181&amp;"-"&amp;AG$3&amp;"-"&amp;"1",'Compr. Q. - Online Banking'!$C:$K,9,FALSE()),VLOOKUP($G181&amp;"-"&amp;AG$3&amp;"-"&amp;"1",'Compr. Q. - Online Banking'!$C:$K,8,FALSE()))</f>
        <v>4</v>
      </c>
      <c r="AP181" s="60">
        <f t="shared" si="186"/>
        <v>1</v>
      </c>
      <c r="AQ181" s="60">
        <f t="shared" si="187"/>
        <v>0.5</v>
      </c>
      <c r="AR181" s="60">
        <f t="shared" si="188"/>
        <v>0.66666666666666663</v>
      </c>
      <c r="AS181" s="61" t="str">
        <f>VLOOKUP($B181&amp;"-"&amp;$F181,'dataset cleaned'!$A:$BK,$H$2-2+AS$2*3,FALSE())</f>
        <v>Immature technology,Insufficient detection of spyware,Weak malware protection</v>
      </c>
      <c r="AT181" s="60" t="s">
        <v>1143</v>
      </c>
      <c r="AU181" s="60">
        <f>IF(ISNUMBER(SEARCH(IF($D181="Tabular",VLOOKUP($G181&amp;"-"&amp;AS$3&amp;"-"&amp;AU$2,'Compr. Q. - Online Banking'!$C:$I,7,FALSE()),VLOOKUP($G181&amp;"-"&amp;AS$3&amp;"-"&amp;AU$2,'Compr. Q. - Online Banking'!$C:$I,5,FALSE())), AS181)),1,0)</f>
        <v>0</v>
      </c>
      <c r="AV181" s="60">
        <f>IF(ISNUMBER(SEARCH(IF($D181="Tabular",VLOOKUP($G181&amp;"-"&amp;AS$3&amp;"-"&amp;AV$2,'Compr. Q. - Online Banking'!$C:$I,7,FALSE()),VLOOKUP($G181&amp;"-"&amp;AS$3&amp;"-"&amp;AV$2,'Compr. Q. - Online Banking'!$C:$I,5,FALSE())), AS181)),1,0)</f>
        <v>0</v>
      </c>
      <c r="AW181" s="60">
        <f>IF(ISNUMBER(SEARCH(IF($D181="Tabular",VLOOKUP($G181&amp;"-"&amp;AS$3&amp;"-"&amp;AW$2,'Compr. Q. - Online Banking'!$C:$I,7,FALSE()),VLOOKUP($G181&amp;"-"&amp;AS$3&amp;"-"&amp;AW$2,'Compr. Q. - Online Banking'!$C:$I,5,FALSE())), AS181)),1,0)</f>
        <v>0</v>
      </c>
      <c r="AX181" s="60">
        <f>IF(ISNUMBER(SEARCH(IF($D181="Tabular",VLOOKUP($G181&amp;"-"&amp;AS$3&amp;"-"&amp;AX$2,'Compr. Q. - Online Banking'!$C:$I,7,FALSE()),VLOOKUP($G181&amp;"-"&amp;AS$3&amp;"-"&amp;AX$2,'Compr. Q. - Online Banking'!$C:$I,5,FALSE())), AS181)),1,0)</f>
        <v>0</v>
      </c>
      <c r="AY181" s="60">
        <f t="shared" si="189"/>
        <v>0</v>
      </c>
      <c r="AZ181" s="60">
        <f t="shared" si="190"/>
        <v>3</v>
      </c>
      <c r="BA181" s="60">
        <f>IF($D181="Tabular",VLOOKUP($G181&amp;"-"&amp;AS$3&amp;"-"&amp;"1",'Compr. Q. - Online Banking'!$C:$K,9,FALSE()),VLOOKUP($G181&amp;"-"&amp;AS$3&amp;"-"&amp;"1",'Compr. Q. - Online Banking'!$C:$K,8,FALSE()))</f>
        <v>2</v>
      </c>
      <c r="BB181" s="60">
        <f t="shared" si="191"/>
        <v>0</v>
      </c>
      <c r="BC181" s="60">
        <f t="shared" si="192"/>
        <v>0</v>
      </c>
      <c r="BD181" s="60">
        <f t="shared" si="193"/>
        <v>0</v>
      </c>
      <c r="BE181" s="60" t="str">
        <f>VLOOKUP($B181&amp;"-"&amp;$F181,'dataset cleaned'!$A:$BK,$H$2-2+BE$2*3,FALSE())</f>
        <v>Likely</v>
      </c>
      <c r="BF181" s="60"/>
      <c r="BG181" s="60">
        <f>IF(ISNUMBER(SEARCH(IF($D181="Tabular",VLOOKUP($G181&amp;"-"&amp;BE$3&amp;"-"&amp;BG$2,'Compr. Q. - Online Banking'!$C:$I,7,FALSE()),VLOOKUP($G181&amp;"-"&amp;BE$3&amp;"-"&amp;BG$2,'Compr. Q. - Online Banking'!$C:$I,5,FALSE())), BE181)),1,0)</f>
        <v>1</v>
      </c>
      <c r="BH181" s="60">
        <f>IF(ISNUMBER(SEARCH(IF($D181="Tabular",VLOOKUP($G181&amp;"-"&amp;BE$3&amp;"-"&amp;BH$2,'Compr. Q. - Online Banking'!$C:$I,7,FALSE()),VLOOKUP($G181&amp;"-"&amp;BE$3&amp;"-"&amp;BH$2,'Compr. Q. - Online Banking'!$C:$I,5,FALSE())), BE181)),1,0)</f>
        <v>0</v>
      </c>
      <c r="BI181" s="60">
        <f>IF(ISNUMBER(SEARCH(IF($D181="Tabular",VLOOKUP($G181&amp;"-"&amp;BE$3&amp;"-"&amp;BI$2,'Compr. Q. - Online Banking'!$C:$I,7,FALSE()),VLOOKUP($G181&amp;"-"&amp;BE$3&amp;"-"&amp;BI$2,'Compr. Q. - Online Banking'!$C:$I,5,FALSE())), BE181)),1,0)</f>
        <v>0</v>
      </c>
      <c r="BJ181" s="60">
        <f>IF(ISNUMBER(SEARCH(IF($D181="Tabular",VLOOKUP($G181&amp;"-"&amp;BE$3&amp;"-"&amp;BJ$2,'Compr. Q. - Online Banking'!$C:$I,7,FALSE()),VLOOKUP($G181&amp;"-"&amp;BE$3&amp;"-"&amp;BJ$2,'Compr. Q. - Online Banking'!$C:$I,5,FALSE())), BE181)),1,0)</f>
        <v>0</v>
      </c>
      <c r="BK181" s="60">
        <f t="shared" si="194"/>
        <v>1</v>
      </c>
      <c r="BL181" s="60">
        <f t="shared" si="195"/>
        <v>1</v>
      </c>
      <c r="BM181" s="60">
        <f>IF($D181="Tabular",VLOOKUP($G181&amp;"-"&amp;BE$3&amp;"-"&amp;"1",'Compr. Q. - Online Banking'!$C:$K,9,FALSE()),VLOOKUP($G181&amp;"-"&amp;BE$3&amp;"-"&amp;"1",'Compr. Q. - Online Banking'!$C:$K,8,FALSE()))</f>
        <v>1</v>
      </c>
      <c r="BN181" s="60">
        <f t="shared" si="196"/>
        <v>1</v>
      </c>
      <c r="BO181" s="60">
        <f t="shared" si="197"/>
        <v>1</v>
      </c>
      <c r="BP181" s="60">
        <f t="shared" si="198"/>
        <v>1</v>
      </c>
      <c r="BQ181" s="61" t="str">
        <f>VLOOKUP($B181&amp;"-"&amp;$F181,'dataset cleaned'!$A:$BK,$H$2-2+BQ$2*3,FALSE())</f>
        <v>Customer's browser infected by Trojan,Weak malware protection</v>
      </c>
      <c r="BR181" s="60" t="s">
        <v>1147</v>
      </c>
      <c r="BS181" s="60">
        <f>IF(ISNUMBER(SEARCH(IF($D181="Tabular",VLOOKUP($G181&amp;"-"&amp;BQ$3&amp;"-"&amp;BS$2,'Compr. Q. - Online Banking'!$C:$I,7,FALSE()),VLOOKUP($G181&amp;"-"&amp;BQ$3&amp;"-"&amp;BS$2,'Compr. Q. - Online Banking'!$C:$I,5,FALSE())), BQ181)),1,0)</f>
        <v>0</v>
      </c>
      <c r="BT181" s="60">
        <f>IF(ISNUMBER(SEARCH(IF($D181="Tabular",VLOOKUP($G181&amp;"-"&amp;BQ$3&amp;"-"&amp;BT$2,'Compr. Q. - Online Banking'!$C:$I,7,FALSE()),VLOOKUP($G181&amp;"-"&amp;BQ$3&amp;"-"&amp;BT$2,'Compr. Q. - Online Banking'!$C:$I,5,FALSE())), BQ181)),1,0)</f>
        <v>0</v>
      </c>
      <c r="BU181" s="60">
        <f>IF(ISNUMBER(SEARCH(IF($D181="Tabular",VLOOKUP($G181&amp;"-"&amp;BQ$3&amp;"-"&amp;BU$2,'Compr. Q. - Online Banking'!$C:$I,7,FALSE()),VLOOKUP($G181&amp;"-"&amp;BQ$3&amp;"-"&amp;BU$2,'Compr. Q. - Online Banking'!$C:$I,5,FALSE())), BQ181)),1,0)</f>
        <v>0</v>
      </c>
      <c r="BV181" s="60">
        <f>IF(ISNUMBER(SEARCH(IF($D181="Tabular",VLOOKUP($G181&amp;"-"&amp;BQ$3&amp;"-"&amp;BV$2,'Compr. Q. - Online Banking'!$C:$I,7,FALSE()),VLOOKUP($G181&amp;"-"&amp;BQ$3&amp;"-"&amp;BV$2,'Compr. Q. - Online Banking'!$C:$I,5,FALSE())), BQ181)),1,0)</f>
        <v>1</v>
      </c>
      <c r="BW181" s="60">
        <f t="shared" si="199"/>
        <v>1</v>
      </c>
      <c r="BX181" s="60">
        <f t="shared" si="200"/>
        <v>2</v>
      </c>
      <c r="BY181" s="60">
        <f>IF($D181="Tabular",VLOOKUP($G181&amp;"-"&amp;BQ$3&amp;"-"&amp;"1",'Compr. Q. - Online Banking'!$C:$K,9,FALSE()),VLOOKUP($G181&amp;"-"&amp;BQ$3&amp;"-"&amp;"1",'Compr. Q. - Online Banking'!$C:$K,8,FALSE()))</f>
        <v>4</v>
      </c>
      <c r="BZ181" s="60">
        <f t="shared" si="201"/>
        <v>0.5</v>
      </c>
      <c r="CA181" s="60">
        <f t="shared" si="202"/>
        <v>0.25</v>
      </c>
      <c r="CB181" s="60">
        <f t="shared" si="203"/>
        <v>0.33333333333333331</v>
      </c>
    </row>
    <row r="182" spans="1:80" ht="51" x14ac:dyDescent="0.2">
      <c r="A182" s="60" t="str">
        <f t="shared" ref="A182:A185" si="204">B182&amp;"-"&amp;F182</f>
        <v>R_3KIpSmsOOzSxb02-P1</v>
      </c>
      <c r="B182" s="60" t="s">
        <v>991</v>
      </c>
      <c r="C182" s="60" t="str">
        <f>VLOOKUP($B182,'raw data'!$A:$JI,268,FALSE())</f>
        <v>UML-G1</v>
      </c>
      <c r="D182" s="60" t="str">
        <f t="shared" ref="D182:D185" si="205">LEFT( $C182,FIND( "-", $C182 ) - 1 )</f>
        <v>UML</v>
      </c>
      <c r="E182" s="60" t="str">
        <f t="shared" ref="E182:E185" si="206">RIGHT( $C182,LEN($C182)-FIND( "-", $C182 ) )</f>
        <v>G1</v>
      </c>
      <c r="F182" s="60" t="s">
        <v>534</v>
      </c>
      <c r="G182" s="60" t="str">
        <f t="shared" ref="G182:G185" si="207">IF(F182="P1",E182,IF(E182="G1","G2","G1"))</f>
        <v>G1</v>
      </c>
      <c r="H182" s="62">
        <f>VLOOKUP($B182&amp;"-"&amp;$F182,'dataset cleaned'!$A:$BK,H$2,FALSE())/60</f>
        <v>8.9370499999999993</v>
      </c>
      <c r="I182" s="61" t="str">
        <f>VLOOKUP($B182&amp;"-"&amp;$F182,'dataset cleaned'!$A:$BK,$H$2-2+I$2*3,FALSE())</f>
        <v>Confidentiality of customer data,Likely,Poor security awareness,Unauthorized transaction via web application</v>
      </c>
      <c r="J182" s="60" t="s">
        <v>1135</v>
      </c>
      <c r="K182" s="60">
        <f>IF(ISNUMBER(SEARCH(IF($D182="Tabular",VLOOKUP($G182&amp;"-"&amp;I$3&amp;"-"&amp;K$2,'Compr. Q. - Online Banking'!$C:$I,7,FALSE()),VLOOKUP($G182&amp;"-"&amp;I$3&amp;"-"&amp;K$2,'Compr. Q. - Online Banking'!$C:$I,5,FALSE())), I182)),1,0)</f>
        <v>0</v>
      </c>
      <c r="L182" s="60">
        <f>IF(ISNUMBER(SEARCH(IF($D182="Tabular",VLOOKUP($G182&amp;"-"&amp;I$3&amp;"-"&amp;L$2,'Compr. Q. - Online Banking'!$C:$I,7,FALSE()),VLOOKUP($G182&amp;"-"&amp;I$3&amp;"-"&amp;L$2,'Compr. Q. - Online Banking'!$C:$I,5,FALSE())), I182)),1,0)</f>
        <v>0</v>
      </c>
      <c r="M182" s="60">
        <f>IF(ISNUMBER(SEARCH(IF($D182="Tabular",VLOOKUP($G182&amp;"-"&amp;I$3&amp;"-"&amp;M$2,'Compr. Q. - Online Banking'!$C:$I,7,FALSE()),VLOOKUP($G182&amp;"-"&amp;I$3&amp;"-"&amp;M$2,'Compr. Q. - Online Banking'!$C:$I,5,FALSE())), I182)),1,0)</f>
        <v>0</v>
      </c>
      <c r="N182" s="60">
        <f>IF(ISNUMBER(SEARCH(IF($D182="Tabular",VLOOKUP($G182&amp;"-"&amp;I$3&amp;"-"&amp;N$2,'Compr. Q. - Online Banking'!$C:$I,7,FALSE()),VLOOKUP($G182&amp;"-"&amp;I$3&amp;"-"&amp;N$2,'Compr. Q. - Online Banking'!$C:$I,5,FALSE())), I182)),1,0)</f>
        <v>0</v>
      </c>
      <c r="O182" s="60">
        <f t="shared" ref="O182:O185" si="208">SUM(K182:N182)</f>
        <v>0</v>
      </c>
      <c r="P182" s="60">
        <f t="shared" ref="P182:P185" si="209">IF(I182="",0,IF(I182=-99,0,(LEN(TRIM(I182))-LEN(SUBSTITUTE(TRIM(I182),",",""))+1)))</f>
        <v>4</v>
      </c>
      <c r="Q182" s="60">
        <f>IF($D182="Tabular",VLOOKUP($G182&amp;"-"&amp;I$3&amp;"-"&amp;"1",'Compr. Q. - Online Banking'!$C:$K,9,FALSE()),VLOOKUP($G182&amp;"-"&amp;I$3&amp;"-"&amp;"1",'Compr. Q. - Online Banking'!$C:$K,8,FALSE()))</f>
        <v>1</v>
      </c>
      <c r="R182" s="60">
        <f t="shared" ref="R182:R185" si="210">IF(P182&gt;0,O182/P182,0)</f>
        <v>0</v>
      </c>
      <c r="S182" s="60">
        <f t="shared" ref="S182:S185" si="211">O182/Q182</f>
        <v>0</v>
      </c>
      <c r="T182" s="60">
        <f t="shared" ref="T182:T185" si="212">IF(SUM(R182,S182)&gt;0,2*R182*S182/SUM(R182:S182),0)</f>
        <v>0</v>
      </c>
      <c r="U182" s="60" t="str">
        <f>VLOOKUP($B182&amp;"-"&amp;$F182,'dataset cleaned'!$A:$BK,$H$2-2+U$2*3,FALSE())</f>
        <v>Confidentiality of customer data,User authenticity</v>
      </c>
      <c r="V182" s="60" t="s">
        <v>1133</v>
      </c>
      <c r="W182" s="60">
        <f>IF(ISNUMBER(SEARCH(IF($D182="Tabular",VLOOKUP($G182&amp;"-"&amp;U$3&amp;"-"&amp;W$2,'Compr. Q. - Online Banking'!$C:$I,7,FALSE()),VLOOKUP($G182&amp;"-"&amp;U$3&amp;"-"&amp;W$2,'Compr. Q. - Online Banking'!$C:$I,5,FALSE())), U182)),1,0)</f>
        <v>0</v>
      </c>
      <c r="X182" s="60">
        <f>IF(ISNUMBER(SEARCH(IF($D182="Tabular",VLOOKUP($G182&amp;"-"&amp;U$3&amp;"-"&amp;X$2,'Compr. Q. - Online Banking'!$C:$I,7,FALSE()),VLOOKUP($G182&amp;"-"&amp;U$3&amp;"-"&amp;X$2,'Compr. Q. - Online Banking'!$C:$I,5,FALSE())), U182)),1,0)</f>
        <v>0</v>
      </c>
      <c r="Y182" s="60">
        <f>IF(ISNUMBER(SEARCH(IF($D182="Tabular",VLOOKUP($G182&amp;"-"&amp;U$3&amp;"-"&amp;Y$2,'Compr. Q. - Online Banking'!$C:$I,7,FALSE()),VLOOKUP($G182&amp;"-"&amp;U$3&amp;"-"&amp;Y$2,'Compr. Q. - Online Banking'!$C:$I,5,FALSE())), U182)),1,0)</f>
        <v>0</v>
      </c>
      <c r="Z182" s="60">
        <f>IF(ISNUMBER(SEARCH(IF($D182="Tabular",VLOOKUP($G182&amp;"-"&amp;U$3&amp;"-"&amp;Z$2,'Compr. Q. - Online Banking'!$C:$I,7,FALSE()),VLOOKUP($G182&amp;"-"&amp;U$3&amp;"-"&amp;Z$2,'Compr. Q. - Online Banking'!$C:$I,5,FALSE())), U182)),1,0)</f>
        <v>0</v>
      </c>
      <c r="AA182" s="60">
        <f t="shared" ref="AA182:AA185" si="213">SUM(W182:Z182)</f>
        <v>0</v>
      </c>
      <c r="AB182" s="60">
        <f t="shared" ref="AB182:AB185" si="214">IF(U182="",0,IF(U182=-99,0,(LEN(TRIM(U182))-LEN(SUBSTITUTE(TRIM(U182),",",""))+1)))</f>
        <v>2</v>
      </c>
      <c r="AC182" s="60">
        <f>IF($D182="Tabular",VLOOKUP($G182&amp;"-"&amp;U$3&amp;"-"&amp;"1",'Compr. Q. - Online Banking'!$C:$K,9,FALSE()),VLOOKUP($G182&amp;"-"&amp;U$3&amp;"-"&amp;"1",'Compr. Q. - Online Banking'!$C:$K,8,FALSE()))</f>
        <v>2</v>
      </c>
      <c r="AD182" s="60">
        <f t="shared" ref="AD182:AD185" si="215">IF(AB182&gt;0,AA182/AB182,0)</f>
        <v>0</v>
      </c>
      <c r="AE182" s="60">
        <f t="shared" ref="AE182:AE185" si="216">AA182/AC182</f>
        <v>0</v>
      </c>
      <c r="AF182" s="60">
        <f t="shared" ref="AF182:AF185" si="217">IF(SUM(AD182,AE182)&gt;0,2*AD182*AE182/SUM(AD182:AE182),0)</f>
        <v>0</v>
      </c>
      <c r="AG182" s="61" t="str">
        <f>VLOOKUP($B182&amp;"-"&amp;$F182,'dataset cleaned'!$A:$BK,$H$2-2+AG$2*3,FALSE())</f>
        <v>Conduct regular searches for fake apps,Strengthen authentication of transaction in web application</v>
      </c>
      <c r="AH182" s="60" t="s">
        <v>1204</v>
      </c>
      <c r="AI182" s="60">
        <f>IF(ISNUMBER(SEARCH(IF($D182="Tabular",VLOOKUP($G182&amp;"-"&amp;AG$3&amp;"-"&amp;AI$2,'Compr. Q. - Online Banking'!$C:$I,7,FALSE()),VLOOKUP($G182&amp;"-"&amp;AG$3&amp;"-"&amp;AI$2,'Compr. Q. - Online Banking'!$C:$I,5,FALSE())), AG182)),1,0)</f>
        <v>0</v>
      </c>
      <c r="AJ182" s="60">
        <f>IF(ISNUMBER(SEARCH(IF($D182="Tabular",VLOOKUP($G182&amp;"-"&amp;AG$3&amp;"-"&amp;AJ$2,'Compr. Q. - Online Banking'!$C:$I,7,FALSE()),VLOOKUP($G182&amp;"-"&amp;AG$3&amp;"-"&amp;AJ$2,'Compr. Q. - Online Banking'!$C:$I,5,FALSE())), AG182)),1,0)</f>
        <v>1</v>
      </c>
      <c r="AK182" s="60">
        <f>IF(ISNUMBER(SEARCH(IF($D182="Tabular",VLOOKUP($G182&amp;"-"&amp;AG$3&amp;"-"&amp;AK$2,'Compr. Q. - Online Banking'!$C:$I,7,FALSE()),VLOOKUP($G182&amp;"-"&amp;AG$3&amp;"-"&amp;AK$2,'Compr. Q. - Online Banking'!$C:$I,5,FALSE())), AG182)),1,0)</f>
        <v>1</v>
      </c>
      <c r="AL182" s="60">
        <f>IF(ISNUMBER(SEARCH(IF($D182="Tabular",VLOOKUP($G182&amp;"-"&amp;AG$3&amp;"-"&amp;AL$2,'Compr. Q. - Online Banking'!$C:$I,7,FALSE()),VLOOKUP($G182&amp;"-"&amp;AG$3&amp;"-"&amp;AL$2,'Compr. Q. - Online Banking'!$C:$I,5,FALSE())), AG182)),1,0)</f>
        <v>0</v>
      </c>
      <c r="AM182" s="60">
        <f t="shared" ref="AM182:AM185" si="218">SUM(AI182:AL182)</f>
        <v>2</v>
      </c>
      <c r="AN182" s="60">
        <f t="shared" ref="AN182:AN185" si="219">IF(AG182="",0,IF(AG182=-99,0,(LEN(TRIM(AG182))-LEN(SUBSTITUTE(TRIM(AG182),",",""))+1)))</f>
        <v>2</v>
      </c>
      <c r="AO182" s="60">
        <f>IF($D182="Tabular",VLOOKUP($G182&amp;"-"&amp;AG$3&amp;"-"&amp;"1",'Compr. Q. - Online Banking'!$C:$K,9,FALSE()),VLOOKUP($G182&amp;"-"&amp;AG$3&amp;"-"&amp;"1",'Compr. Q. - Online Banking'!$C:$K,8,FALSE()))</f>
        <v>3</v>
      </c>
      <c r="AP182" s="60">
        <f t="shared" ref="AP182:AP185" si="220">IF(AN182&gt;0,AM182/AN182,0)</f>
        <v>1</v>
      </c>
      <c r="AQ182" s="60">
        <f t="shared" ref="AQ182:AQ185" si="221">AM182/AO182</f>
        <v>0.66666666666666663</v>
      </c>
      <c r="AR182" s="60">
        <f t="shared" ref="AR182:AR185" si="222">IF(SUM(AP182,AQ182)&gt;0,2*AP182*AQ182/SUM(AP182:AQ182),0)</f>
        <v>0.8</v>
      </c>
      <c r="AS182" s="61" t="str">
        <f>VLOOKUP($B182&amp;"-"&amp;$F182,'dataset cleaned'!$A:$BK,$H$2-2+AS$2*3,FALSE())</f>
        <v>Customer's browser infected by Trojan,Fake banking app offered on application store,Poor security awareness,Sniffing of customer credentials</v>
      </c>
      <c r="AT182" s="60" t="s">
        <v>1135</v>
      </c>
      <c r="AU182" s="60">
        <f>IF(ISNUMBER(SEARCH(IF($D182="Tabular",VLOOKUP($G182&amp;"-"&amp;AS$3&amp;"-"&amp;AU$2,'Compr. Q. - Online Banking'!$C:$I,7,FALSE()),VLOOKUP($G182&amp;"-"&amp;AS$3&amp;"-"&amp;AU$2,'Compr. Q. - Online Banking'!$C:$I,5,FALSE())), AS182)),1,0)</f>
        <v>0</v>
      </c>
      <c r="AV182" s="60">
        <f>IF(ISNUMBER(SEARCH(IF($D182="Tabular",VLOOKUP($G182&amp;"-"&amp;AS$3&amp;"-"&amp;AV$2,'Compr. Q. - Online Banking'!$C:$I,7,FALSE()),VLOOKUP($G182&amp;"-"&amp;AS$3&amp;"-"&amp;AV$2,'Compr. Q. - Online Banking'!$C:$I,5,FALSE())), AS182)),1,0)</f>
        <v>0</v>
      </c>
      <c r="AW182" s="60">
        <f>IF(ISNUMBER(SEARCH(IF($D182="Tabular",VLOOKUP($G182&amp;"-"&amp;AS$3&amp;"-"&amp;AW$2,'Compr. Q. - Online Banking'!$C:$I,7,FALSE()),VLOOKUP($G182&amp;"-"&amp;AS$3&amp;"-"&amp;AW$2,'Compr. Q. - Online Banking'!$C:$I,5,FALSE())), AS182)),1,0)</f>
        <v>0</v>
      </c>
      <c r="AX182" s="60">
        <f>IF(ISNUMBER(SEARCH(IF($D182="Tabular",VLOOKUP($G182&amp;"-"&amp;AS$3&amp;"-"&amp;AX$2,'Compr. Q. - Online Banking'!$C:$I,7,FALSE()),VLOOKUP($G182&amp;"-"&amp;AS$3&amp;"-"&amp;AX$2,'Compr. Q. - Online Banking'!$C:$I,5,FALSE())), AS182)),1,0)</f>
        <v>0</v>
      </c>
      <c r="AY182" s="60">
        <f t="shared" ref="AY182:AY185" si="223">SUM(AU182:AX182)</f>
        <v>0</v>
      </c>
      <c r="AZ182" s="60">
        <f t="shared" ref="AZ182:AZ185" si="224">IF(AS182="",0,IF(AS182=-99,0,(LEN(TRIM(AS182))-LEN(SUBSTITUTE(TRIM(AS182),",",""))+1)))</f>
        <v>4</v>
      </c>
      <c r="BA182" s="60">
        <f>IF($D182="Tabular",VLOOKUP($G182&amp;"-"&amp;AS$3&amp;"-"&amp;"1",'Compr. Q. - Online Banking'!$C:$K,9,FALSE()),VLOOKUP($G182&amp;"-"&amp;AS$3&amp;"-"&amp;"1",'Compr. Q. - Online Banking'!$C:$K,8,FALSE()))</f>
        <v>1</v>
      </c>
      <c r="BB182" s="60">
        <f t="shared" ref="BB182:BB185" si="225">IF(AZ182&gt;0,AY182/AZ182,0)</f>
        <v>0</v>
      </c>
      <c r="BC182" s="60">
        <f t="shared" ref="BC182:BC185" si="226">AY182/BA182</f>
        <v>0</v>
      </c>
      <c r="BD182" s="60">
        <f t="shared" ref="BD182:BD185" si="227">IF(SUM(BB182,BC182)&gt;0,2*BB182*BC182/SUM(BB182:BC182),0)</f>
        <v>0</v>
      </c>
      <c r="BE182" s="61" t="str">
        <f>VLOOKUP($B182&amp;"-"&amp;$F182,'dataset cleaned'!$A:$BK,$H$2-2+BE$2*3,FALSE())</f>
        <v>Availability of service,Immature technology,Insufficient detection of spyware,Insufficient resilience</v>
      </c>
      <c r="BF182" s="61" t="s">
        <v>1135</v>
      </c>
      <c r="BG182" s="60">
        <f>IF(ISNUMBER(SEARCH(IF($D182="Tabular",VLOOKUP($G182&amp;"-"&amp;BE$3&amp;"-"&amp;BG$2,'Compr. Q. - Online Banking'!$C:$I,7,FALSE()),VLOOKUP($G182&amp;"-"&amp;BE$3&amp;"-"&amp;BG$2,'Compr. Q. - Online Banking'!$C:$I,5,FALSE())), BE182)),1,0)</f>
        <v>0</v>
      </c>
      <c r="BH182" s="60">
        <f>IF(ISNUMBER(SEARCH(IF($D182="Tabular",VLOOKUP($G182&amp;"-"&amp;BE$3&amp;"-"&amp;BH$2,'Compr. Q. - Online Banking'!$C:$I,7,FALSE()),VLOOKUP($G182&amp;"-"&amp;BE$3&amp;"-"&amp;BH$2,'Compr. Q. - Online Banking'!$C:$I,5,FALSE())), BE182)),1,0)</f>
        <v>0</v>
      </c>
      <c r="BI182" s="60">
        <f>IF(ISNUMBER(SEARCH(IF($D182="Tabular",VLOOKUP($G182&amp;"-"&amp;BE$3&amp;"-"&amp;BI$2,'Compr. Q. - Online Banking'!$C:$I,7,FALSE()),VLOOKUP($G182&amp;"-"&amp;BE$3&amp;"-"&amp;BI$2,'Compr. Q. - Online Banking'!$C:$I,5,FALSE())), BE182)),1,0)</f>
        <v>0</v>
      </c>
      <c r="BJ182" s="60">
        <f>IF(ISNUMBER(SEARCH(IF($D182="Tabular",VLOOKUP($G182&amp;"-"&amp;BE$3&amp;"-"&amp;BJ$2,'Compr. Q. - Online Banking'!$C:$I,7,FALSE()),VLOOKUP($G182&amp;"-"&amp;BE$3&amp;"-"&amp;BJ$2,'Compr. Q. - Online Banking'!$C:$I,5,FALSE())), BE182)),1,0)</f>
        <v>0</v>
      </c>
      <c r="BK182" s="60">
        <f t="shared" ref="BK182:BK185" si="228">SUM(BG182:BJ182)</f>
        <v>0</v>
      </c>
      <c r="BL182" s="60">
        <f t="shared" ref="BL182:BL185" si="229">IF(BE182="",0,IF(BE182=-99,0,(LEN(TRIM(BE182))-LEN(SUBSTITUTE(TRIM(BE182),",",""))+1)))</f>
        <v>4</v>
      </c>
      <c r="BM182" s="60">
        <f>IF($D182="Tabular",VLOOKUP($G182&amp;"-"&amp;BE$3&amp;"-"&amp;"1",'Compr. Q. - Online Banking'!$C:$K,9,FALSE()),VLOOKUP($G182&amp;"-"&amp;BE$3&amp;"-"&amp;"1",'Compr. Q. - Online Banking'!$C:$K,8,FALSE()))</f>
        <v>2</v>
      </c>
      <c r="BN182" s="60">
        <f t="shared" ref="BN182:BN185" si="230">IF(BL182&gt;0,BK182/BL182,0)</f>
        <v>0</v>
      </c>
      <c r="BO182" s="60">
        <f t="shared" ref="BO182:BO185" si="231">BK182/BM182</f>
        <v>0</v>
      </c>
      <c r="BP182" s="60">
        <f t="shared" ref="BP182:BP185" si="232">IF(SUM(BN182,BO182)&gt;0,2*BN182*BO182/SUM(BN182:BO182),0)</f>
        <v>0</v>
      </c>
      <c r="BQ182" s="61" t="str">
        <f>VLOOKUP($B182&amp;"-"&amp;$F182,'dataset cleaned'!$A:$BK,$H$2-2+BQ$2*3,FALSE())</f>
        <v>Insignificant,Poor security awareness</v>
      </c>
      <c r="BR182" s="60" t="s">
        <v>1135</v>
      </c>
      <c r="BS182" s="60">
        <f>IF(ISNUMBER(SEARCH(IF($D182="Tabular",VLOOKUP($G182&amp;"-"&amp;BQ$3&amp;"-"&amp;BS$2,'Compr. Q. - Online Banking'!$C:$I,7,FALSE()),VLOOKUP($G182&amp;"-"&amp;BQ$3&amp;"-"&amp;BS$2,'Compr. Q. - Online Banking'!$C:$I,5,FALSE())), BQ182)),1,0)</f>
        <v>0</v>
      </c>
      <c r="BT182" s="60">
        <f>IF(ISNUMBER(SEARCH(IF($D182="Tabular",VLOOKUP($G182&amp;"-"&amp;BQ$3&amp;"-"&amp;BT$2,'Compr. Q. - Online Banking'!$C:$I,7,FALSE()),VLOOKUP($G182&amp;"-"&amp;BQ$3&amp;"-"&amp;BT$2,'Compr. Q. - Online Banking'!$C:$I,5,FALSE())), BQ182)),1,0)</f>
        <v>0</v>
      </c>
      <c r="BU182" s="60">
        <f>IF(ISNUMBER(SEARCH(IF($D182="Tabular",VLOOKUP($G182&amp;"-"&amp;BQ$3&amp;"-"&amp;BU$2,'Compr. Q. - Online Banking'!$C:$I,7,FALSE()),VLOOKUP($G182&amp;"-"&amp;BQ$3&amp;"-"&amp;BU$2,'Compr. Q. - Online Banking'!$C:$I,5,FALSE())), BQ182)),1,0)</f>
        <v>0</v>
      </c>
      <c r="BV182" s="60">
        <f>IF(ISNUMBER(SEARCH(IF($D182="Tabular",VLOOKUP($G182&amp;"-"&amp;BQ$3&amp;"-"&amp;BV$2,'Compr. Q. - Online Banking'!$C:$I,7,FALSE()),VLOOKUP($G182&amp;"-"&amp;BQ$3&amp;"-"&amp;BV$2,'Compr. Q. - Online Banking'!$C:$I,5,FALSE())), BQ182)),1,0)</f>
        <v>0</v>
      </c>
      <c r="BW182" s="60">
        <f t="shared" ref="BW182:BW185" si="233">SUM(BS182:BV182)</f>
        <v>0</v>
      </c>
      <c r="BX182" s="60">
        <f t="shared" ref="BX182:BX185" si="234">IF(BQ182="",0,IF(BQ182=-99,0,(LEN(TRIM(BQ182))-LEN(SUBSTITUTE(TRIM(BQ182),",",""))+1)))</f>
        <v>2</v>
      </c>
      <c r="BY182" s="60">
        <f>IF($D182="Tabular",VLOOKUP($G182&amp;"-"&amp;BQ$3&amp;"-"&amp;"1",'Compr. Q. - Online Banking'!$C:$K,9,FALSE()),VLOOKUP($G182&amp;"-"&amp;BQ$3&amp;"-"&amp;"1",'Compr. Q. - Online Banking'!$C:$K,8,FALSE()))</f>
        <v>1</v>
      </c>
      <c r="BZ182" s="60">
        <f t="shared" ref="BZ182:BZ185" si="235">IF(BX182&gt;0,BW182/BX182,0)</f>
        <v>0</v>
      </c>
      <c r="CA182" s="60">
        <f t="shared" ref="CA182:CA185" si="236">BW182/BY182</f>
        <v>0</v>
      </c>
      <c r="CB182" s="60">
        <f t="shared" ref="CB182:CB185" si="237">IF(SUM(BZ182,CA182)&gt;0,2*BZ182*CA182/SUM(BZ182:CA182),0)</f>
        <v>0</v>
      </c>
    </row>
    <row r="183" spans="1:80" ht="34" x14ac:dyDescent="0.2">
      <c r="A183" s="60" t="str">
        <f t="shared" si="204"/>
        <v>R_UmA6Q6kd7yfsxMt-P2</v>
      </c>
      <c r="B183" s="60" t="s">
        <v>881</v>
      </c>
      <c r="C183" s="60" t="str">
        <f>VLOOKUP($B183,'raw data'!$A:$JI,268,FALSE())</f>
        <v>CORAS-G1</v>
      </c>
      <c r="D183" s="60" t="str">
        <f t="shared" si="205"/>
        <v>CORAS</v>
      </c>
      <c r="E183" s="60" t="str">
        <f t="shared" si="206"/>
        <v>G1</v>
      </c>
      <c r="F183" s="60" t="s">
        <v>536</v>
      </c>
      <c r="G183" s="60" t="str">
        <f t="shared" si="207"/>
        <v>G2</v>
      </c>
      <c r="H183" s="62">
        <f>VLOOKUP($B183&amp;"-"&amp;$F183,'dataset cleaned'!$A:$BK,H$2,FALSE())/60</f>
        <v>12.853066666666667</v>
      </c>
      <c r="I183" s="61" t="str">
        <f>VLOOKUP($B183&amp;"-"&amp;$F183,'dataset cleaned'!$A:$BK,$H$2-2+I$2*3,FALSE())</f>
        <v>Weak malware protection</v>
      </c>
      <c r="J183" s="60" t="s">
        <v>1148</v>
      </c>
      <c r="K183" s="60">
        <f>IF(ISNUMBER(SEARCH(IF($D183="Tabular",VLOOKUP($G183&amp;"-"&amp;I$3&amp;"-"&amp;K$2,'Compr. Q. - Online Banking'!$C:$I,7,FALSE()),VLOOKUP($G183&amp;"-"&amp;I$3&amp;"-"&amp;K$2,'Compr. Q. - Online Banking'!$C:$I,5,FALSE())), I183)),1,0)</f>
        <v>0</v>
      </c>
      <c r="L183" s="60">
        <f>IF(ISNUMBER(SEARCH(IF($D183="Tabular",VLOOKUP($G183&amp;"-"&amp;I$3&amp;"-"&amp;L$2,'Compr. Q. - Online Banking'!$C:$I,7,FALSE()),VLOOKUP($G183&amp;"-"&amp;I$3&amp;"-"&amp;L$2,'Compr. Q. - Online Banking'!$C:$I,5,FALSE())), I183)),1,0)</f>
        <v>1</v>
      </c>
      <c r="M183" s="60">
        <f>IF(ISNUMBER(SEARCH(IF($D183="Tabular",VLOOKUP($G183&amp;"-"&amp;I$3&amp;"-"&amp;M$2,'Compr. Q. - Online Banking'!$C:$I,7,FALSE()),VLOOKUP($G183&amp;"-"&amp;I$3&amp;"-"&amp;M$2,'Compr. Q. - Online Banking'!$C:$I,5,FALSE())), I183)),1,0)</f>
        <v>0</v>
      </c>
      <c r="N183" s="60">
        <f>IF(ISNUMBER(SEARCH(IF($D183="Tabular",VLOOKUP($G183&amp;"-"&amp;I$3&amp;"-"&amp;N$2,'Compr. Q. - Online Banking'!$C:$I,7,FALSE()),VLOOKUP($G183&amp;"-"&amp;I$3&amp;"-"&amp;N$2,'Compr. Q. - Online Banking'!$C:$I,5,FALSE())), I183)),1,0)</f>
        <v>0</v>
      </c>
      <c r="O183" s="60">
        <f t="shared" si="208"/>
        <v>1</v>
      </c>
      <c r="P183" s="60">
        <f t="shared" si="209"/>
        <v>1</v>
      </c>
      <c r="Q183" s="60">
        <f>IF($D183="Tabular",VLOOKUP($G183&amp;"-"&amp;I$3&amp;"-"&amp;"1",'Compr. Q. - Online Banking'!$C:$K,9,FALSE()),VLOOKUP($G183&amp;"-"&amp;I$3&amp;"-"&amp;"1",'Compr. Q. - Online Banking'!$C:$K,8,FALSE()))</f>
        <v>2</v>
      </c>
      <c r="R183" s="60">
        <f t="shared" si="210"/>
        <v>1</v>
      </c>
      <c r="S183" s="60">
        <f t="shared" si="211"/>
        <v>0.5</v>
      </c>
      <c r="T183" s="60">
        <f t="shared" si="212"/>
        <v>0.66666666666666663</v>
      </c>
      <c r="U183" s="61" t="str">
        <f>VLOOKUP($B183&amp;"-"&amp;$F183,'dataset cleaned'!$A:$BK,$H$2-2+U$2*3,FALSE())</f>
        <v>Confidentiality of customer data</v>
      </c>
      <c r="V183" s="60" t="s">
        <v>1133</v>
      </c>
      <c r="W183" s="60">
        <f>IF(ISNUMBER(SEARCH(IF($D183="Tabular",VLOOKUP($G183&amp;"-"&amp;U$3&amp;"-"&amp;W$2,'Compr. Q. - Online Banking'!$C:$I,7,FALSE()),VLOOKUP($G183&amp;"-"&amp;U$3&amp;"-"&amp;W$2,'Compr. Q. - Online Banking'!$C:$I,5,FALSE())), U183)),1,0)</f>
        <v>0</v>
      </c>
      <c r="X183" s="60">
        <f>IF(ISNUMBER(SEARCH(IF($D183="Tabular",VLOOKUP($G183&amp;"-"&amp;U$3&amp;"-"&amp;X$2,'Compr. Q. - Online Banking'!$C:$I,7,FALSE()),VLOOKUP($G183&amp;"-"&amp;U$3&amp;"-"&amp;X$2,'Compr. Q. - Online Banking'!$C:$I,5,FALSE())), U183)),1,0)</f>
        <v>0</v>
      </c>
      <c r="Y183" s="60">
        <f>IF(ISNUMBER(SEARCH(IF($D183="Tabular",VLOOKUP($G183&amp;"-"&amp;U$3&amp;"-"&amp;Y$2,'Compr. Q. - Online Banking'!$C:$I,7,FALSE()),VLOOKUP($G183&amp;"-"&amp;U$3&amp;"-"&amp;Y$2,'Compr. Q. - Online Banking'!$C:$I,5,FALSE())), U183)),1,0)</f>
        <v>0</v>
      </c>
      <c r="Z183" s="60">
        <f>IF(ISNUMBER(SEARCH(IF($D183="Tabular",VLOOKUP($G183&amp;"-"&amp;U$3&amp;"-"&amp;Z$2,'Compr. Q. - Online Banking'!$C:$I,7,FALSE()),VLOOKUP($G183&amp;"-"&amp;U$3&amp;"-"&amp;Z$2,'Compr. Q. - Online Banking'!$C:$I,5,FALSE())), U183)),1,0)</f>
        <v>0</v>
      </c>
      <c r="AA183" s="60">
        <f t="shared" si="213"/>
        <v>0</v>
      </c>
      <c r="AB183" s="60">
        <f t="shared" si="214"/>
        <v>1</v>
      </c>
      <c r="AC183" s="60">
        <f>IF($D183="Tabular",VLOOKUP($G183&amp;"-"&amp;U$3&amp;"-"&amp;"1",'Compr. Q. - Online Banking'!$C:$K,9,FALSE()),VLOOKUP($G183&amp;"-"&amp;U$3&amp;"-"&amp;"1",'Compr. Q. - Online Banking'!$C:$K,8,FALSE()))</f>
        <v>3</v>
      </c>
      <c r="AD183" s="60">
        <f t="shared" si="215"/>
        <v>0</v>
      </c>
      <c r="AE183" s="60">
        <f t="shared" si="216"/>
        <v>0</v>
      </c>
      <c r="AF183" s="60">
        <f t="shared" si="217"/>
        <v>0</v>
      </c>
      <c r="AG183" s="61" t="str">
        <f>VLOOKUP($B183&amp;"-"&amp;$F183,'dataset cleaned'!$A:$BK,$H$2-2+AG$2*3,FALSE())</f>
        <v>Insufficient detection of spyware</v>
      </c>
      <c r="AH183" s="60" t="s">
        <v>1143</v>
      </c>
      <c r="AI183" s="60">
        <f>IF(ISNUMBER(SEARCH(IF($D183="Tabular",VLOOKUP($G183&amp;"-"&amp;AG$3&amp;"-"&amp;AI$2,'Compr. Q. - Online Banking'!$C:$I,7,FALSE()),VLOOKUP($G183&amp;"-"&amp;AG$3&amp;"-"&amp;AI$2,'Compr. Q. - Online Banking'!$C:$I,5,FALSE())), AG183)),1,0)</f>
        <v>0</v>
      </c>
      <c r="AJ183" s="60">
        <f>IF(ISNUMBER(SEARCH(IF($D183="Tabular",VLOOKUP($G183&amp;"-"&amp;AG$3&amp;"-"&amp;AJ$2,'Compr. Q. - Online Banking'!$C:$I,7,FALSE()),VLOOKUP($G183&amp;"-"&amp;AG$3&amp;"-"&amp;AJ$2,'Compr. Q. - Online Banking'!$C:$I,5,FALSE())), AG183)),1,0)</f>
        <v>0</v>
      </c>
      <c r="AK183" s="60">
        <f>IF(ISNUMBER(SEARCH(IF($D183="Tabular",VLOOKUP($G183&amp;"-"&amp;AG$3&amp;"-"&amp;AK$2,'Compr. Q. - Online Banking'!$C:$I,7,FALSE()),VLOOKUP($G183&amp;"-"&amp;AG$3&amp;"-"&amp;AK$2,'Compr. Q. - Online Banking'!$C:$I,5,FALSE())), AG183)),1,0)</f>
        <v>0</v>
      </c>
      <c r="AL183" s="60">
        <f>IF(ISNUMBER(SEARCH(IF($D183="Tabular",VLOOKUP($G183&amp;"-"&amp;AG$3&amp;"-"&amp;AL$2,'Compr. Q. - Online Banking'!$C:$I,7,FALSE()),VLOOKUP($G183&amp;"-"&amp;AG$3&amp;"-"&amp;AL$2,'Compr. Q. - Online Banking'!$C:$I,5,FALSE())), AG183)),1,0)</f>
        <v>0</v>
      </c>
      <c r="AM183" s="60">
        <f t="shared" si="218"/>
        <v>0</v>
      </c>
      <c r="AN183" s="60">
        <f t="shared" si="219"/>
        <v>1</v>
      </c>
      <c r="AO183" s="60">
        <f>IF($D183="Tabular",VLOOKUP($G183&amp;"-"&amp;AG$3&amp;"-"&amp;"1",'Compr. Q. - Online Banking'!$C:$K,9,FALSE()),VLOOKUP($G183&amp;"-"&amp;AG$3&amp;"-"&amp;"1",'Compr. Q. - Online Banking'!$C:$K,8,FALSE()))</f>
        <v>4</v>
      </c>
      <c r="AP183" s="60">
        <f t="shared" si="220"/>
        <v>0</v>
      </c>
      <c r="AQ183" s="60">
        <f t="shared" si="221"/>
        <v>0</v>
      </c>
      <c r="AR183" s="60">
        <f t="shared" si="222"/>
        <v>0</v>
      </c>
      <c r="AS183" s="61" t="str">
        <f>VLOOKUP($B183&amp;"-"&amp;$F183,'dataset cleaned'!$A:$BK,$H$2-2+AS$2*3,FALSE())</f>
        <v>Confidentiality of customer data,Unauthorized transaction via Poste App</v>
      </c>
      <c r="AT183" s="60" t="s">
        <v>1135</v>
      </c>
      <c r="AU183" s="60">
        <f>IF(ISNUMBER(SEARCH(IF($D183="Tabular",VLOOKUP($G183&amp;"-"&amp;AS$3&amp;"-"&amp;AU$2,'Compr. Q. - Online Banking'!$C:$I,7,FALSE()),VLOOKUP($G183&amp;"-"&amp;AS$3&amp;"-"&amp;AU$2,'Compr. Q. - Online Banking'!$C:$I,5,FALSE())), AS183)),1,0)</f>
        <v>0</v>
      </c>
      <c r="AV183" s="60">
        <f>IF(ISNUMBER(SEARCH(IF($D183="Tabular",VLOOKUP($G183&amp;"-"&amp;AS$3&amp;"-"&amp;AV$2,'Compr. Q. - Online Banking'!$C:$I,7,FALSE()),VLOOKUP($G183&amp;"-"&amp;AS$3&amp;"-"&amp;AV$2,'Compr. Q. - Online Banking'!$C:$I,5,FALSE())), AS183)),1,0)</f>
        <v>0</v>
      </c>
      <c r="AW183" s="60">
        <f>IF(ISNUMBER(SEARCH(IF($D183="Tabular",VLOOKUP($G183&amp;"-"&amp;AS$3&amp;"-"&amp;AW$2,'Compr. Q. - Online Banking'!$C:$I,7,FALSE()),VLOOKUP($G183&amp;"-"&amp;AS$3&amp;"-"&amp;AW$2,'Compr. Q. - Online Banking'!$C:$I,5,FALSE())), AS183)),1,0)</f>
        <v>0</v>
      </c>
      <c r="AX183" s="60">
        <f>IF(ISNUMBER(SEARCH(IF($D183="Tabular",VLOOKUP($G183&amp;"-"&amp;AS$3&amp;"-"&amp;AX$2,'Compr. Q. - Online Banking'!$C:$I,7,FALSE()),VLOOKUP($G183&amp;"-"&amp;AS$3&amp;"-"&amp;AX$2,'Compr. Q. - Online Banking'!$C:$I,5,FALSE())), AS183)),1,0)</f>
        <v>0</v>
      </c>
      <c r="AY183" s="60">
        <f t="shared" si="223"/>
        <v>0</v>
      </c>
      <c r="AZ183" s="60">
        <f t="shared" si="224"/>
        <v>2</v>
      </c>
      <c r="BA183" s="60">
        <f>IF($D183="Tabular",VLOOKUP($G183&amp;"-"&amp;AS$3&amp;"-"&amp;"1",'Compr. Q. - Online Banking'!$C:$K,9,FALSE()),VLOOKUP($G183&amp;"-"&amp;AS$3&amp;"-"&amp;"1",'Compr. Q. - Online Banking'!$C:$K,8,FALSE()))</f>
        <v>2</v>
      </c>
      <c r="BB183" s="60">
        <f t="shared" si="225"/>
        <v>0</v>
      </c>
      <c r="BC183" s="60">
        <f t="shared" si="226"/>
        <v>0</v>
      </c>
      <c r="BD183" s="60">
        <f t="shared" si="227"/>
        <v>0</v>
      </c>
      <c r="BE183" s="60" t="str">
        <f>VLOOKUP($B183&amp;"-"&amp;$F183,'dataset cleaned'!$A:$BK,$H$2-2+BE$2*3,FALSE())</f>
        <v>Customer's browser infected by Trojan,Integrity of account data,Smartphone infected by malware</v>
      </c>
      <c r="BF183" s="60"/>
      <c r="BG183" s="60">
        <f>IF(ISNUMBER(SEARCH(IF($D183="Tabular",VLOOKUP($G183&amp;"-"&amp;BE$3&amp;"-"&amp;BG$2,'Compr. Q. - Online Banking'!$C:$I,7,FALSE()),VLOOKUP($G183&amp;"-"&amp;BE$3&amp;"-"&amp;BG$2,'Compr. Q. - Online Banking'!$C:$I,5,FALSE())), BE183)),1,0)</f>
        <v>0</v>
      </c>
      <c r="BH183" s="60">
        <f>IF(ISNUMBER(SEARCH(IF($D183="Tabular",VLOOKUP($G183&amp;"-"&amp;BE$3&amp;"-"&amp;BH$2,'Compr. Q. - Online Banking'!$C:$I,7,FALSE()),VLOOKUP($G183&amp;"-"&amp;BE$3&amp;"-"&amp;BH$2,'Compr. Q. - Online Banking'!$C:$I,5,FALSE())), BE183)),1,0)</f>
        <v>0</v>
      </c>
      <c r="BI183" s="60">
        <f>IF(ISNUMBER(SEARCH(IF($D183="Tabular",VLOOKUP($G183&amp;"-"&amp;BE$3&amp;"-"&amp;BI$2,'Compr. Q. - Online Banking'!$C:$I,7,FALSE()),VLOOKUP($G183&amp;"-"&amp;BE$3&amp;"-"&amp;BI$2,'Compr. Q. - Online Banking'!$C:$I,5,FALSE())), BE183)),1,0)</f>
        <v>0</v>
      </c>
      <c r="BJ183" s="60">
        <f>IF(ISNUMBER(SEARCH(IF($D183="Tabular",VLOOKUP($G183&amp;"-"&amp;BE$3&amp;"-"&amp;BJ$2,'Compr. Q. - Online Banking'!$C:$I,7,FALSE()),VLOOKUP($G183&amp;"-"&amp;BE$3&amp;"-"&amp;BJ$2,'Compr. Q. - Online Banking'!$C:$I,5,FALSE())), BE183)),1,0)</f>
        <v>0</v>
      </c>
      <c r="BK183" s="60">
        <f t="shared" si="228"/>
        <v>0</v>
      </c>
      <c r="BL183" s="60">
        <f t="shared" si="229"/>
        <v>3</v>
      </c>
      <c r="BM183" s="60">
        <f>IF($D183="Tabular",VLOOKUP($G183&amp;"-"&amp;BE$3&amp;"-"&amp;"1",'Compr. Q. - Online Banking'!$C:$K,9,FALSE()),VLOOKUP($G183&amp;"-"&amp;BE$3&amp;"-"&amp;"1",'Compr. Q. - Online Banking'!$C:$K,8,FALSE()))</f>
        <v>1</v>
      </c>
      <c r="BN183" s="60">
        <f t="shared" si="230"/>
        <v>0</v>
      </c>
      <c r="BO183" s="60">
        <f t="shared" si="231"/>
        <v>0</v>
      </c>
      <c r="BP183" s="60">
        <f t="shared" si="232"/>
        <v>0</v>
      </c>
      <c r="BQ183" s="61" t="str">
        <f>VLOOKUP($B183&amp;"-"&amp;$F183,'dataset cleaned'!$A:$BK,$H$2-2+BQ$2*3,FALSE())</f>
        <v>Lack of mechanisms for authentication of app</v>
      </c>
      <c r="BR183" s="60" t="s">
        <v>1147</v>
      </c>
      <c r="BS183" s="60">
        <f>IF(ISNUMBER(SEARCH(IF($D183="Tabular",VLOOKUP($G183&amp;"-"&amp;BQ$3&amp;"-"&amp;BS$2,'Compr. Q. - Online Banking'!$C:$I,7,FALSE()),VLOOKUP($G183&amp;"-"&amp;BQ$3&amp;"-"&amp;BS$2,'Compr. Q. - Online Banking'!$C:$I,5,FALSE())), BQ183)),1,0)</f>
        <v>0</v>
      </c>
      <c r="BT183" s="60">
        <f>IF(ISNUMBER(SEARCH(IF($D183="Tabular",VLOOKUP($G183&amp;"-"&amp;BQ$3&amp;"-"&amp;BT$2,'Compr. Q. - Online Banking'!$C:$I,7,FALSE()),VLOOKUP($G183&amp;"-"&amp;BQ$3&amp;"-"&amp;BT$2,'Compr. Q. - Online Banking'!$C:$I,5,FALSE())), BQ183)),1,0)</f>
        <v>0</v>
      </c>
      <c r="BU183" s="60">
        <f>IF(ISNUMBER(SEARCH(IF($D183="Tabular",VLOOKUP($G183&amp;"-"&amp;BQ$3&amp;"-"&amp;BU$2,'Compr. Q. - Online Banking'!$C:$I,7,FALSE()),VLOOKUP($G183&amp;"-"&amp;BQ$3&amp;"-"&amp;BU$2,'Compr. Q. - Online Banking'!$C:$I,5,FALSE())), BQ183)),1,0)</f>
        <v>0</v>
      </c>
      <c r="BV183" s="60">
        <f>IF(ISNUMBER(SEARCH(IF($D183="Tabular",VLOOKUP($G183&amp;"-"&amp;BQ$3&amp;"-"&amp;BV$2,'Compr. Q. - Online Banking'!$C:$I,7,FALSE()),VLOOKUP($G183&amp;"-"&amp;BQ$3&amp;"-"&amp;BV$2,'Compr. Q. - Online Banking'!$C:$I,5,FALSE())), BQ183)),1,0)</f>
        <v>0</v>
      </c>
      <c r="BW183" s="60">
        <f t="shared" si="233"/>
        <v>0</v>
      </c>
      <c r="BX183" s="60">
        <f t="shared" si="234"/>
        <v>1</v>
      </c>
      <c r="BY183" s="60">
        <f>IF($D183="Tabular",VLOOKUP($G183&amp;"-"&amp;BQ$3&amp;"-"&amp;"1",'Compr. Q. - Online Banking'!$C:$K,9,FALSE()),VLOOKUP($G183&amp;"-"&amp;BQ$3&amp;"-"&amp;"1",'Compr. Q. - Online Banking'!$C:$K,8,FALSE()))</f>
        <v>4</v>
      </c>
      <c r="BZ183" s="60">
        <f t="shared" si="235"/>
        <v>0</v>
      </c>
      <c r="CA183" s="60">
        <f t="shared" si="236"/>
        <v>0</v>
      </c>
      <c r="CB183" s="60">
        <f t="shared" si="237"/>
        <v>0</v>
      </c>
    </row>
    <row r="184" spans="1:80" ht="356" x14ac:dyDescent="0.2">
      <c r="A184" s="60" t="str">
        <f t="shared" si="204"/>
        <v>R_2uCAg01CW3ew3fh-P2</v>
      </c>
      <c r="B184" s="60" t="s">
        <v>844</v>
      </c>
      <c r="C184" s="60" t="str">
        <f>VLOOKUP($B184,'raw data'!$A:$JI,268,FALSE())</f>
        <v>Tabular-G1</v>
      </c>
      <c r="D184" s="60" t="str">
        <f t="shared" si="205"/>
        <v>Tabular</v>
      </c>
      <c r="E184" s="60" t="str">
        <f t="shared" si="206"/>
        <v>G1</v>
      </c>
      <c r="F184" s="60" t="s">
        <v>536</v>
      </c>
      <c r="G184" s="60" t="str">
        <f t="shared" si="207"/>
        <v>G2</v>
      </c>
      <c r="H184" s="62">
        <f>VLOOKUP($B184&amp;"-"&amp;$F184,'dataset cleaned'!$A:$BK,H$2,FALSE())/60</f>
        <v>9.2258333333333322</v>
      </c>
      <c r="I184" s="61" t="str">
        <f>VLOOKUP($B184&amp;"-"&amp;$F184,'dataset cleaned'!$A:$BK,$H$2-2+I$2*3,FALSE())</f>
        <v>Lack of mechanisms for authentication of app</v>
      </c>
      <c r="J184" s="60" t="s">
        <v>1148</v>
      </c>
      <c r="K184" s="60">
        <f>IF(ISNUMBER(SEARCH(IF($D184="Tabular",VLOOKUP($G184&amp;"-"&amp;I$3&amp;"-"&amp;K$2,'Compr. Q. - Online Banking'!$C:$I,7,FALSE()),VLOOKUP($G184&amp;"-"&amp;I$3&amp;"-"&amp;K$2,'Compr. Q. - Online Banking'!$C:$I,5,FALSE())), I184)),1,0)</f>
        <v>1</v>
      </c>
      <c r="L184" s="60">
        <f>IF(ISNUMBER(SEARCH(IF($D184="Tabular",VLOOKUP($G184&amp;"-"&amp;I$3&amp;"-"&amp;L$2,'Compr. Q. - Online Banking'!$C:$I,7,FALSE()),VLOOKUP($G184&amp;"-"&amp;I$3&amp;"-"&amp;L$2,'Compr. Q. - Online Banking'!$C:$I,5,FALSE())), I184)),1,0)</f>
        <v>0</v>
      </c>
      <c r="M184" s="60">
        <f>IF(ISNUMBER(SEARCH(IF($D184="Tabular",VLOOKUP($G184&amp;"-"&amp;I$3&amp;"-"&amp;M$2,'Compr. Q. - Online Banking'!$C:$I,7,FALSE()),VLOOKUP($G184&amp;"-"&amp;I$3&amp;"-"&amp;M$2,'Compr. Q. - Online Banking'!$C:$I,5,FALSE())), I184)),1,0)</f>
        <v>0</v>
      </c>
      <c r="N184" s="60">
        <f>IF(ISNUMBER(SEARCH(IF($D184="Tabular",VLOOKUP($G184&amp;"-"&amp;I$3&amp;"-"&amp;N$2,'Compr. Q. - Online Banking'!$C:$I,7,FALSE()),VLOOKUP($G184&amp;"-"&amp;I$3&amp;"-"&amp;N$2,'Compr. Q. - Online Banking'!$C:$I,5,FALSE())), I184)),1,0)</f>
        <v>0</v>
      </c>
      <c r="O184" s="60">
        <f t="shared" si="208"/>
        <v>1</v>
      </c>
      <c r="P184" s="60">
        <f t="shared" si="209"/>
        <v>1</v>
      </c>
      <c r="Q184" s="60">
        <f>IF($D184="Tabular",VLOOKUP($G184&amp;"-"&amp;I$3&amp;"-"&amp;"1",'Compr. Q. - Online Banking'!$C:$K,9,FALSE()),VLOOKUP($G184&amp;"-"&amp;I$3&amp;"-"&amp;"1",'Compr. Q. - Online Banking'!$C:$K,8,FALSE()))</f>
        <v>2</v>
      </c>
      <c r="R184" s="60">
        <f t="shared" si="210"/>
        <v>1</v>
      </c>
      <c r="S184" s="60">
        <f t="shared" si="211"/>
        <v>0.5</v>
      </c>
      <c r="T184" s="60">
        <f t="shared" si="212"/>
        <v>0.66666666666666663</v>
      </c>
      <c r="U184" s="61" t="str">
        <f>VLOOKUP($B184&amp;"-"&amp;$F184,'dataset cleaned'!$A:$BK,$H$2-2+U$2*3,FALSE())</f>
        <v>Catastrophic,Critical,Severe</v>
      </c>
      <c r="V184" s="60" t="s">
        <v>1130</v>
      </c>
      <c r="W184" s="60">
        <f>IF(ISNUMBER(SEARCH(IF($D184="Tabular",VLOOKUP($G184&amp;"-"&amp;U$3&amp;"-"&amp;W$2,'Compr. Q. - Online Banking'!$C:$I,7,FALSE()),VLOOKUP($G184&amp;"-"&amp;U$3&amp;"-"&amp;W$2,'Compr. Q. - Online Banking'!$C:$I,5,FALSE())), U184)),1,0)</f>
        <v>0</v>
      </c>
      <c r="X184" s="60">
        <f>IF(ISNUMBER(SEARCH(IF($D184="Tabular",VLOOKUP($G184&amp;"-"&amp;U$3&amp;"-"&amp;X$2,'Compr. Q. - Online Banking'!$C:$I,7,FALSE()),VLOOKUP($G184&amp;"-"&amp;U$3&amp;"-"&amp;X$2,'Compr. Q. - Online Banking'!$C:$I,5,FALSE())), U184)),1,0)</f>
        <v>0</v>
      </c>
      <c r="Y184" s="60">
        <f>IF(ISNUMBER(SEARCH(IF($D184="Tabular",VLOOKUP($G184&amp;"-"&amp;U$3&amp;"-"&amp;Y$2,'Compr. Q. - Online Banking'!$C:$I,7,FALSE()),VLOOKUP($G184&amp;"-"&amp;U$3&amp;"-"&amp;Y$2,'Compr. Q. - Online Banking'!$C:$I,5,FALSE())), U184)),1,0)</f>
        <v>0</v>
      </c>
      <c r="Z184" s="60">
        <f>IF(ISNUMBER(SEARCH(IF($D184="Tabular",VLOOKUP($G184&amp;"-"&amp;U$3&amp;"-"&amp;Z$2,'Compr. Q. - Online Banking'!$C:$I,7,FALSE()),VLOOKUP($G184&amp;"-"&amp;U$3&amp;"-"&amp;Z$2,'Compr. Q. - Online Banking'!$C:$I,5,FALSE())), U184)),1,0)</f>
        <v>0</v>
      </c>
      <c r="AA184" s="60">
        <f t="shared" si="213"/>
        <v>0</v>
      </c>
      <c r="AB184" s="60">
        <f t="shared" si="214"/>
        <v>3</v>
      </c>
      <c r="AC184" s="60">
        <f>IF($D184="Tabular",VLOOKUP($G184&amp;"-"&amp;U$3&amp;"-"&amp;"1",'Compr. Q. - Online Banking'!$C:$K,9,FALSE()),VLOOKUP($G184&amp;"-"&amp;U$3&amp;"-"&amp;"1",'Compr. Q. - Online Banking'!$C:$K,8,FALSE()))</f>
        <v>3</v>
      </c>
      <c r="AD184" s="60">
        <f t="shared" si="215"/>
        <v>0</v>
      </c>
      <c r="AE184" s="60">
        <f t="shared" si="216"/>
        <v>0</v>
      </c>
      <c r="AF184" s="60">
        <f t="shared" si="217"/>
        <v>0</v>
      </c>
      <c r="AG184" s="61" t="str">
        <f>VLOOKUP($B184&amp;"-"&amp;$F184,'dataset cleaned'!$A:$BK,$H$2-2+AG$2*3,FALSE())</f>
        <v>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application.,Spear-phishing attack on customers leads to sniffing customer credentials. Which leads to unauthorized access to customer account via web application.</v>
      </c>
      <c r="AH184" s="60" t="s">
        <v>1179</v>
      </c>
      <c r="AI184" s="60">
        <f>IF(ISNUMBER(SEARCH(IF($D184="Tabular",VLOOKUP($G184&amp;"-"&amp;AG$3&amp;"-"&amp;AI$2,'Compr. Q. - Online Banking'!$C:$I,7,FALSE()),VLOOKUP($G184&amp;"-"&amp;AG$3&amp;"-"&amp;AI$2,'Compr. Q. - Online Banking'!$C:$I,5,FALSE())), AG184)),1,0)</f>
        <v>0</v>
      </c>
      <c r="AJ184" s="60">
        <v>0</v>
      </c>
      <c r="AK184" s="60">
        <f>IF(ISNUMBER(SEARCH(IF($D184="Tabular",VLOOKUP($G184&amp;"-"&amp;AG$3&amp;"-"&amp;AK$2,'Compr. Q. - Online Banking'!$C:$I,7,FALSE()),VLOOKUP($G184&amp;"-"&amp;AG$3&amp;"-"&amp;AK$2,'Compr. Q. - Online Banking'!$C:$I,5,FALSE())), AG184)),1,0)</f>
        <v>0</v>
      </c>
      <c r="AL184" s="60">
        <f>IF(ISNUMBER(SEARCH(IF($D184="Tabular",VLOOKUP($G184&amp;"-"&amp;AG$3&amp;"-"&amp;AL$2,'Compr. Q. - Online Banking'!$C:$I,7,FALSE()),VLOOKUP($G184&amp;"-"&amp;AG$3&amp;"-"&amp;AL$2,'Compr. Q. - Online Banking'!$C:$I,5,FALSE())), AG184)),1,0)</f>
        <v>0</v>
      </c>
      <c r="AM184" s="60">
        <f t="shared" si="218"/>
        <v>0</v>
      </c>
      <c r="AN184" s="60">
        <f t="shared" si="219"/>
        <v>3</v>
      </c>
      <c r="AO184" s="60">
        <f>IF($D184="Tabular",VLOOKUP($G184&amp;"-"&amp;AG$3&amp;"-"&amp;"1",'Compr. Q. - Online Banking'!$C:$K,9,FALSE()),VLOOKUP($G184&amp;"-"&amp;AG$3&amp;"-"&amp;"1",'Compr. Q. - Online Banking'!$C:$K,8,FALSE()))</f>
        <v>3</v>
      </c>
      <c r="AP184" s="60">
        <f t="shared" si="220"/>
        <v>0</v>
      </c>
      <c r="AQ184" s="60">
        <f t="shared" si="221"/>
        <v>0</v>
      </c>
      <c r="AR184" s="60">
        <f t="shared" si="222"/>
        <v>0</v>
      </c>
      <c r="AS184" s="61" t="str">
        <f>VLOOKUP($B184&amp;"-"&amp;$F184,'dataset cleaned'!$A:$BK,$H$2-2+AS$2*3,FALSE())</f>
        <v>Customer's browser infected by Trojan and this leads to alteration of transaction data,Denial-of-service attack,Fake banking app offered on application store and this leads to sniffing customer credentials,Fake banking app offered on application store leads to alteration of transaction data,Fake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credentials,Smartphone infected by malware and this leads to alteration of transaction data,Spear-phishing attack on customers leads to sniffing customer credentials,Spear-phishing attack on customers leads to sniffing customer credentials. Which leads to unauthorized access to customer account via web application.</v>
      </c>
      <c r="AT184" s="60" t="s">
        <v>1139</v>
      </c>
      <c r="AU184" s="60">
        <f>IF(ISNUMBER(SEARCH(IF($D184="Tabular",VLOOKUP($G184&amp;"-"&amp;AS$3&amp;"-"&amp;AU$2,'Compr. Q. - Online Banking'!$C:$I,7,FALSE()),VLOOKUP($G184&amp;"-"&amp;AS$3&amp;"-"&amp;AU$2,'Compr. Q. - Online Banking'!$C:$I,5,FALSE())), AS184)),1,0)</f>
        <v>0</v>
      </c>
      <c r="AV184" s="60">
        <f>IF(ISNUMBER(SEARCH(IF($D184="Tabular",VLOOKUP($G184&amp;"-"&amp;AS$3&amp;"-"&amp;AV$2,'Compr. Q. - Online Banking'!$C:$I,7,FALSE()),VLOOKUP($G184&amp;"-"&amp;AS$3&amp;"-"&amp;AV$2,'Compr. Q. - Online Banking'!$C:$I,5,FALSE())), AS184)),1,0)</f>
        <v>0</v>
      </c>
      <c r="AW184" s="60">
        <f>IF(ISNUMBER(SEARCH(IF($D184="Tabular",VLOOKUP($G184&amp;"-"&amp;AS$3&amp;"-"&amp;AW$2,'Compr. Q. - Online Banking'!$C:$I,7,FALSE()),VLOOKUP($G184&amp;"-"&amp;AS$3&amp;"-"&amp;AW$2,'Compr. Q. - Online Banking'!$C:$I,5,FALSE())), AS184)),1,0)</f>
        <v>0</v>
      </c>
      <c r="AX184" s="60">
        <f>IF(ISNUMBER(SEARCH(IF($D184="Tabular",VLOOKUP($G184&amp;"-"&amp;AS$3&amp;"-"&amp;AX$2,'Compr. Q. - Online Banking'!$C:$I,7,FALSE()),VLOOKUP($G184&amp;"-"&amp;AS$3&amp;"-"&amp;AX$2,'Compr. Q. - Online Banking'!$C:$I,5,FALSE())), AS184)),1,0)</f>
        <v>0</v>
      </c>
      <c r="AY184" s="60">
        <f t="shared" si="223"/>
        <v>0</v>
      </c>
      <c r="AZ184" s="60">
        <f t="shared" si="224"/>
        <v>10</v>
      </c>
      <c r="BA184" s="60">
        <f>IF($D184="Tabular",VLOOKUP($G184&amp;"-"&amp;AS$3&amp;"-"&amp;"1",'Compr. Q. - Online Banking'!$C:$K,9,FALSE()),VLOOKUP($G184&amp;"-"&amp;AS$3&amp;"-"&amp;"1",'Compr. Q. - Online Banking'!$C:$K,8,FALSE()))</f>
        <v>2</v>
      </c>
      <c r="BB184" s="60">
        <f t="shared" si="225"/>
        <v>0</v>
      </c>
      <c r="BC184" s="60">
        <f t="shared" si="226"/>
        <v>0</v>
      </c>
      <c r="BD184" s="60">
        <f t="shared" si="227"/>
        <v>0</v>
      </c>
      <c r="BE184" s="60" t="str">
        <f>VLOOKUP($B184&amp;"-"&amp;$F184,'dataset cleaned'!$A:$BK,$H$2-2+BE$2*3,FALSE())</f>
        <v>Severe</v>
      </c>
      <c r="BF184" s="60"/>
      <c r="BG184" s="60">
        <f>IF(ISNUMBER(SEARCH(IF($D184="Tabular",VLOOKUP($G184&amp;"-"&amp;BE$3&amp;"-"&amp;BG$2,'Compr. Q. - Online Banking'!$C:$I,7,FALSE()),VLOOKUP($G184&amp;"-"&amp;BE$3&amp;"-"&amp;BG$2,'Compr. Q. - Online Banking'!$C:$I,5,FALSE())), BE184)),1,0)</f>
        <v>0</v>
      </c>
      <c r="BH184" s="60">
        <f>IF(ISNUMBER(SEARCH(IF($D184="Tabular",VLOOKUP($G184&amp;"-"&amp;BE$3&amp;"-"&amp;BH$2,'Compr. Q. - Online Banking'!$C:$I,7,FALSE()),VLOOKUP($G184&amp;"-"&amp;BE$3&amp;"-"&amp;BH$2,'Compr. Q. - Online Banking'!$C:$I,5,FALSE())), BE184)),1,0)</f>
        <v>0</v>
      </c>
      <c r="BI184" s="60">
        <f>IF(ISNUMBER(SEARCH(IF($D184="Tabular",VLOOKUP($G184&amp;"-"&amp;BE$3&amp;"-"&amp;BI$2,'Compr. Q. - Online Banking'!$C:$I,7,FALSE()),VLOOKUP($G184&amp;"-"&amp;BE$3&amp;"-"&amp;BI$2,'Compr. Q. - Online Banking'!$C:$I,5,FALSE())), BE184)),1,0)</f>
        <v>0</v>
      </c>
      <c r="BJ184" s="60">
        <f>IF(ISNUMBER(SEARCH(IF($D184="Tabular",VLOOKUP($G184&amp;"-"&amp;BE$3&amp;"-"&amp;BJ$2,'Compr. Q. - Online Banking'!$C:$I,7,FALSE()),VLOOKUP($G184&amp;"-"&amp;BE$3&amp;"-"&amp;BJ$2,'Compr. Q. - Online Banking'!$C:$I,5,FALSE())), BE184)),1,0)</f>
        <v>0</v>
      </c>
      <c r="BK184" s="60">
        <f t="shared" si="228"/>
        <v>0</v>
      </c>
      <c r="BL184" s="60">
        <f t="shared" si="229"/>
        <v>1</v>
      </c>
      <c r="BM184" s="60">
        <f>IF($D184="Tabular",VLOOKUP($G184&amp;"-"&amp;BE$3&amp;"-"&amp;"1",'Compr. Q. - Online Banking'!$C:$K,9,FALSE()),VLOOKUP($G184&amp;"-"&amp;BE$3&amp;"-"&amp;"1",'Compr. Q. - Online Banking'!$C:$K,8,FALSE()))</f>
        <v>1</v>
      </c>
      <c r="BN184" s="60">
        <f t="shared" si="230"/>
        <v>0</v>
      </c>
      <c r="BO184" s="60">
        <f t="shared" si="231"/>
        <v>0</v>
      </c>
      <c r="BP184" s="60">
        <f t="shared" si="232"/>
        <v>0</v>
      </c>
      <c r="BQ184" s="61" t="str">
        <f>VLOOKUP($B184&amp;"-"&amp;$F184,'dataset cleaned'!$A:$BK,$H$2-2+BQ$2*3,FALSE())</f>
        <v>Insufficient detection of spyware,Poor security awareness</v>
      </c>
      <c r="BR184" s="60" t="s">
        <v>1147</v>
      </c>
      <c r="BS184" s="60">
        <f>IF(ISNUMBER(SEARCH(IF($D184="Tabular",VLOOKUP($G184&amp;"-"&amp;BQ$3&amp;"-"&amp;BS$2,'Compr. Q. - Online Banking'!$C:$I,7,FALSE()),VLOOKUP($G184&amp;"-"&amp;BQ$3&amp;"-"&amp;BS$2,'Compr. Q. - Online Banking'!$C:$I,5,FALSE())), BQ184)),1,0)</f>
        <v>0</v>
      </c>
      <c r="BT184" s="60">
        <f>IF(ISNUMBER(SEARCH(IF($D184="Tabular",VLOOKUP($G184&amp;"-"&amp;BQ$3&amp;"-"&amp;BT$2,'Compr. Q. - Online Banking'!$C:$I,7,FALSE()),VLOOKUP($G184&amp;"-"&amp;BQ$3&amp;"-"&amp;BT$2,'Compr. Q. - Online Banking'!$C:$I,5,FALSE())), BQ184)),1,0)</f>
        <v>0</v>
      </c>
      <c r="BU184" s="60">
        <f>IF(ISNUMBER(SEARCH(IF($D184="Tabular",VLOOKUP($G184&amp;"-"&amp;BQ$3&amp;"-"&amp;BU$2,'Compr. Q. - Online Banking'!$C:$I,7,FALSE()),VLOOKUP($G184&amp;"-"&amp;BQ$3&amp;"-"&amp;BU$2,'Compr. Q. - Online Banking'!$C:$I,5,FALSE())), BQ184)),1,0)</f>
        <v>1</v>
      </c>
      <c r="BV184" s="60">
        <f>IF(ISNUMBER(SEARCH(IF($D184="Tabular",VLOOKUP($G184&amp;"-"&amp;BQ$3&amp;"-"&amp;BV$2,'Compr. Q. - Online Banking'!$C:$I,7,FALSE()),VLOOKUP($G184&amp;"-"&amp;BQ$3&amp;"-"&amp;BV$2,'Compr. Q. - Online Banking'!$C:$I,5,FALSE())), BQ184)),1,0)</f>
        <v>0</v>
      </c>
      <c r="BW184" s="60">
        <f t="shared" si="233"/>
        <v>1</v>
      </c>
      <c r="BX184" s="60">
        <f t="shared" si="234"/>
        <v>2</v>
      </c>
      <c r="BY184" s="60">
        <f>IF($D184="Tabular",VLOOKUP($G184&amp;"-"&amp;BQ$3&amp;"-"&amp;"1",'Compr. Q. - Online Banking'!$C:$K,9,FALSE()),VLOOKUP($G184&amp;"-"&amp;BQ$3&amp;"-"&amp;"1",'Compr. Q. - Online Banking'!$C:$K,8,FALSE()))</f>
        <v>4</v>
      </c>
      <c r="BZ184" s="60">
        <f t="shared" si="235"/>
        <v>0.5</v>
      </c>
      <c r="CA184" s="60">
        <f t="shared" si="236"/>
        <v>0.25</v>
      </c>
      <c r="CB184" s="60">
        <f t="shared" si="237"/>
        <v>0.33333333333333331</v>
      </c>
    </row>
    <row r="185" spans="1:80" ht="409.6" x14ac:dyDescent="0.2">
      <c r="A185" s="60" t="str">
        <f t="shared" si="204"/>
        <v>R_2Bwwnw368gSGFBS-P2</v>
      </c>
      <c r="B185" s="60" t="s">
        <v>820</v>
      </c>
      <c r="C185" s="60" t="str">
        <f>VLOOKUP($B185,'raw data'!$A:$JI,268,FALSE())</f>
        <v>Tabular-G1</v>
      </c>
      <c r="D185" s="60" t="str">
        <f t="shared" si="205"/>
        <v>Tabular</v>
      </c>
      <c r="E185" s="60" t="str">
        <f t="shared" si="206"/>
        <v>G1</v>
      </c>
      <c r="F185" s="60" t="s">
        <v>536</v>
      </c>
      <c r="G185" s="60" t="str">
        <f t="shared" si="207"/>
        <v>G2</v>
      </c>
      <c r="H185" s="62">
        <f>VLOOKUP($B185&amp;"-"&amp;$F185,'dataset cleaned'!$A:$BK,H$2,FALSE())/60</f>
        <v>8.6888500000000004</v>
      </c>
      <c r="I185" s="61" t="str">
        <f>VLOOKUP($B185&amp;"-"&amp;$F185,'dataset cleaned'!$A:$BK,$H$2-2+I$2*3,FALSE())</f>
        <v>Fake banking app offered on application store and this leads to sniffing customer credentials,Fake banking app offered on application store leads to sniffing customer credentials. Which leads to unauthorized access to customer account via fake app.</v>
      </c>
      <c r="J185" s="60" t="s">
        <v>1139</v>
      </c>
      <c r="K185" s="60">
        <f>IF(ISNUMBER(SEARCH(IF($D185="Tabular",VLOOKUP($G185&amp;"-"&amp;I$3&amp;"-"&amp;K$2,'Compr. Q. - Online Banking'!$C:$I,7,FALSE()),VLOOKUP($G185&amp;"-"&amp;I$3&amp;"-"&amp;K$2,'Compr. Q. - Online Banking'!$C:$I,5,FALSE())), I185)),1,0)</f>
        <v>0</v>
      </c>
      <c r="L185" s="60">
        <f>IF(ISNUMBER(SEARCH(IF($D185="Tabular",VLOOKUP($G185&amp;"-"&amp;I$3&amp;"-"&amp;L$2,'Compr. Q. - Online Banking'!$C:$I,7,FALSE()),VLOOKUP($G185&amp;"-"&amp;I$3&amp;"-"&amp;L$2,'Compr. Q. - Online Banking'!$C:$I,5,FALSE())), I185)),1,0)</f>
        <v>0</v>
      </c>
      <c r="M185" s="60">
        <f>IF(ISNUMBER(SEARCH(IF($D185="Tabular",VLOOKUP($G185&amp;"-"&amp;I$3&amp;"-"&amp;M$2,'Compr. Q. - Online Banking'!$C:$I,7,FALSE()),VLOOKUP($G185&amp;"-"&amp;I$3&amp;"-"&amp;M$2,'Compr. Q. - Online Banking'!$C:$I,5,FALSE())), I185)),1,0)</f>
        <v>0</v>
      </c>
      <c r="N185" s="60">
        <f>IF(ISNUMBER(SEARCH(IF($D185="Tabular",VLOOKUP($G185&amp;"-"&amp;I$3&amp;"-"&amp;N$2,'Compr. Q. - Online Banking'!$C:$I,7,FALSE()),VLOOKUP($G185&amp;"-"&amp;I$3&amp;"-"&amp;N$2,'Compr. Q. - Online Banking'!$C:$I,5,FALSE())), I185)),1,0)</f>
        <v>0</v>
      </c>
      <c r="O185" s="60">
        <f t="shared" si="208"/>
        <v>0</v>
      </c>
      <c r="P185" s="60">
        <f t="shared" si="209"/>
        <v>2</v>
      </c>
      <c r="Q185" s="60">
        <f>IF($D185="Tabular",VLOOKUP($G185&amp;"-"&amp;I$3&amp;"-"&amp;"1",'Compr. Q. - Online Banking'!$C:$K,9,FALSE()),VLOOKUP($G185&amp;"-"&amp;I$3&amp;"-"&amp;"1",'Compr. Q. - Online Banking'!$C:$K,8,FALSE()))</f>
        <v>2</v>
      </c>
      <c r="R185" s="60">
        <f t="shared" si="210"/>
        <v>0</v>
      </c>
      <c r="S185" s="60">
        <f t="shared" si="211"/>
        <v>0</v>
      </c>
      <c r="T185" s="60">
        <f t="shared" si="212"/>
        <v>0</v>
      </c>
      <c r="U185" s="61" t="str">
        <f>VLOOKUP($B185&amp;"-"&amp;$F185,'dataset cleaned'!$A:$BK,$H$2-2+U$2*3,FALSE())</f>
        <v>Integrity of account data,Unauthorized access to customer account via web application</v>
      </c>
      <c r="V185" s="60" t="s">
        <v>1137</v>
      </c>
      <c r="W185" s="60">
        <f>IF(ISNUMBER(SEARCH(IF($D185="Tabular",VLOOKUP($G185&amp;"-"&amp;U$3&amp;"-"&amp;W$2,'Compr. Q. - Online Banking'!$C:$I,7,FALSE()),VLOOKUP($G185&amp;"-"&amp;U$3&amp;"-"&amp;W$2,'Compr. Q. - Online Banking'!$C:$I,5,FALSE())), U185)),1,0)</f>
        <v>0</v>
      </c>
      <c r="X185" s="60">
        <f>IF(ISNUMBER(SEARCH(IF($D185="Tabular",VLOOKUP($G185&amp;"-"&amp;U$3&amp;"-"&amp;X$2,'Compr. Q. - Online Banking'!$C:$I,7,FALSE()),VLOOKUP($G185&amp;"-"&amp;U$3&amp;"-"&amp;X$2,'Compr. Q. - Online Banking'!$C:$I,5,FALSE())), U185)),1,0)</f>
        <v>1</v>
      </c>
      <c r="Y185" s="60">
        <f>IF(ISNUMBER(SEARCH(IF($D185="Tabular",VLOOKUP($G185&amp;"-"&amp;U$3&amp;"-"&amp;Y$2,'Compr. Q. - Online Banking'!$C:$I,7,FALSE()),VLOOKUP($G185&amp;"-"&amp;U$3&amp;"-"&amp;Y$2,'Compr. Q. - Online Banking'!$C:$I,5,FALSE())), U185)),1,0)</f>
        <v>0</v>
      </c>
      <c r="Z185" s="60">
        <f>IF(ISNUMBER(SEARCH(IF($D185="Tabular",VLOOKUP($G185&amp;"-"&amp;U$3&amp;"-"&amp;Z$2,'Compr. Q. - Online Banking'!$C:$I,7,FALSE()),VLOOKUP($G185&amp;"-"&amp;U$3&amp;"-"&amp;Z$2,'Compr. Q. - Online Banking'!$C:$I,5,FALSE())), U185)),1,0)</f>
        <v>0</v>
      </c>
      <c r="AA185" s="60">
        <f t="shared" si="213"/>
        <v>1</v>
      </c>
      <c r="AB185" s="60">
        <f t="shared" si="214"/>
        <v>2</v>
      </c>
      <c r="AC185" s="60">
        <f>IF($D185="Tabular",VLOOKUP($G185&amp;"-"&amp;U$3&amp;"-"&amp;"1",'Compr. Q. - Online Banking'!$C:$K,9,FALSE()),VLOOKUP($G185&amp;"-"&amp;U$3&amp;"-"&amp;"1",'Compr. Q. - Online Banking'!$C:$K,8,FALSE()))</f>
        <v>3</v>
      </c>
      <c r="AD185" s="60">
        <f t="shared" si="215"/>
        <v>0.5</v>
      </c>
      <c r="AE185" s="60">
        <f t="shared" si="216"/>
        <v>0.33333333333333331</v>
      </c>
      <c r="AF185" s="60">
        <f t="shared" si="217"/>
        <v>0.4</v>
      </c>
      <c r="AG185" s="61" t="str">
        <f>VLOOKUP($B185&amp;"-"&amp;$F185,'dataset cleaned'!$A:$BK,$H$2-2+AG$2*3,FALSE())</f>
        <v>Fake banking app offered on application store and this leads to sniffing customer credentials,Fake banking app offered on application store leads to sniffing customer credentials. Which leads to unauthorized access to customer account via fake app.,Spear-phishing attack on customers leads to sniffing customer credentials,Spear-phishing attack on customers leads to sniffing customer credentials. Which leads to unauthorized access to customer account via web application.</v>
      </c>
      <c r="AH185" s="60" t="s">
        <v>1179</v>
      </c>
      <c r="AI185" s="60">
        <f>IF(ISNUMBER(SEARCH(IF($D185="Tabular",VLOOKUP($G185&amp;"-"&amp;AG$3&amp;"-"&amp;AI$2,'Compr. Q. - Online Banking'!$C:$I,7,FALSE()),VLOOKUP($G185&amp;"-"&amp;AG$3&amp;"-"&amp;AI$2,'Compr. Q. - Online Banking'!$C:$I,5,FALSE())), AG185)),1,0)</f>
        <v>0</v>
      </c>
      <c r="AJ185" s="60">
        <f>IF(ISNUMBER(SEARCH(IF($D185="Tabular",VLOOKUP($G185&amp;"-"&amp;AG$3&amp;"-"&amp;AJ$2,'Compr. Q. - Online Banking'!$C:$I,7,FALSE()),VLOOKUP($G185&amp;"-"&amp;AG$3&amp;"-"&amp;AJ$2,'Compr. Q. - Online Banking'!$C:$I,5,FALSE())), AG185)),1,0)</f>
        <v>1</v>
      </c>
      <c r="AK185" s="60">
        <f>IF(ISNUMBER(SEARCH(IF($D185="Tabular",VLOOKUP($G185&amp;"-"&amp;AG$3&amp;"-"&amp;AK$2,'Compr. Q. - Online Banking'!$C:$I,7,FALSE()),VLOOKUP($G185&amp;"-"&amp;AG$3&amp;"-"&amp;AK$2,'Compr. Q. - Online Banking'!$C:$I,5,FALSE())), AG185)),1,0)</f>
        <v>1</v>
      </c>
      <c r="AL185" s="60">
        <f>IF(ISNUMBER(SEARCH(IF($D185="Tabular",VLOOKUP($G185&amp;"-"&amp;AG$3&amp;"-"&amp;AL$2,'Compr. Q. - Online Banking'!$C:$I,7,FALSE()),VLOOKUP($G185&amp;"-"&amp;AG$3&amp;"-"&amp;AL$2,'Compr. Q. - Online Banking'!$C:$I,5,FALSE())), AG185)),1,0)</f>
        <v>0</v>
      </c>
      <c r="AM185" s="60">
        <f t="shared" si="218"/>
        <v>2</v>
      </c>
      <c r="AN185" s="60">
        <f t="shared" si="219"/>
        <v>4</v>
      </c>
      <c r="AO185" s="60">
        <f>IF($D185="Tabular",VLOOKUP($G185&amp;"-"&amp;AG$3&amp;"-"&amp;"1",'Compr. Q. - Online Banking'!$C:$K,9,FALSE()),VLOOKUP($G185&amp;"-"&amp;AG$3&amp;"-"&amp;"1",'Compr. Q. - Online Banking'!$C:$K,8,FALSE()))</f>
        <v>3</v>
      </c>
      <c r="AP185" s="60">
        <f t="shared" si="220"/>
        <v>0.5</v>
      </c>
      <c r="AQ185" s="60">
        <f t="shared" si="221"/>
        <v>0.66666666666666663</v>
      </c>
      <c r="AR185" s="60">
        <f t="shared" si="222"/>
        <v>0.57142857142857151</v>
      </c>
      <c r="AS185" s="61" t="str">
        <f>VLOOKUP($B185&amp;"-"&amp;$F185,'dataset cleaned'!$A:$BK,$H$2-2+AS$2*3,FALSE())</f>
        <v>Fake banking app offered on application store and this leads to sniffing customer credentials,Fake banking app offered on application store leads to alteration of transaction data,Fake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credentials,Smartphone infected by malware and this leads to alteration of transaction data,Spear-phishing attack on customers leads to sniffing customer credentials,Spear-phishing attack on customers leads to sniffing customer credentials. Which leads to unauthorized access to customer account via web application.,Unauthorized access to customer account via fake app,Unauthorized access to customer account via web application,Unauthorized transaction via Poste App,Unauthorized transaction via web application</v>
      </c>
      <c r="AT185" s="60" t="s">
        <v>1135</v>
      </c>
      <c r="AU185" s="60">
        <f>IF(ISNUMBER(SEARCH(IF($D185="Tabular",VLOOKUP($G185&amp;"-"&amp;AS$3&amp;"-"&amp;AU$2,'Compr. Q. - Online Banking'!$C:$I,7,FALSE()),VLOOKUP($G185&amp;"-"&amp;AS$3&amp;"-"&amp;AU$2,'Compr. Q. - Online Banking'!$C:$I,5,FALSE())), AS185)),1,0)</f>
        <v>0</v>
      </c>
      <c r="AV185" s="60">
        <f>IF(ISNUMBER(SEARCH(IF($D185="Tabular",VLOOKUP($G185&amp;"-"&amp;AS$3&amp;"-"&amp;AV$2,'Compr. Q. - Online Banking'!$C:$I,7,FALSE()),VLOOKUP($G185&amp;"-"&amp;AS$3&amp;"-"&amp;AV$2,'Compr. Q. - Online Banking'!$C:$I,5,FALSE())), AS185)),1,0)</f>
        <v>0</v>
      </c>
      <c r="AW185" s="60">
        <f>IF(ISNUMBER(SEARCH(IF($D185="Tabular",VLOOKUP($G185&amp;"-"&amp;AS$3&amp;"-"&amp;AW$2,'Compr. Q. - Online Banking'!$C:$I,7,FALSE()),VLOOKUP($G185&amp;"-"&amp;AS$3&amp;"-"&amp;AW$2,'Compr. Q. - Online Banking'!$C:$I,5,FALSE())), AS185)),1,0)</f>
        <v>0</v>
      </c>
      <c r="AX185" s="60">
        <f>IF(ISNUMBER(SEARCH(IF($D185="Tabular",VLOOKUP($G185&amp;"-"&amp;AS$3&amp;"-"&amp;AX$2,'Compr. Q. - Online Banking'!$C:$I,7,FALSE()),VLOOKUP($G185&amp;"-"&amp;AS$3&amp;"-"&amp;AX$2,'Compr. Q. - Online Banking'!$C:$I,5,FALSE())), AS185)),1,0)</f>
        <v>0</v>
      </c>
      <c r="AY185" s="60">
        <f t="shared" si="223"/>
        <v>0</v>
      </c>
      <c r="AZ185" s="60">
        <f t="shared" si="224"/>
        <v>12</v>
      </c>
      <c r="BA185" s="60">
        <f>IF($D185="Tabular",VLOOKUP($G185&amp;"-"&amp;AS$3&amp;"-"&amp;"1",'Compr. Q. - Online Banking'!$C:$K,9,FALSE()),VLOOKUP($G185&amp;"-"&amp;AS$3&amp;"-"&amp;"1",'Compr. Q. - Online Banking'!$C:$K,8,FALSE()))</f>
        <v>2</v>
      </c>
      <c r="BB185" s="60">
        <f t="shared" si="225"/>
        <v>0</v>
      </c>
      <c r="BC185" s="60">
        <f t="shared" si="226"/>
        <v>0</v>
      </c>
      <c r="BD185" s="60">
        <f t="shared" si="227"/>
        <v>0</v>
      </c>
      <c r="BE185" s="60" t="str">
        <f>VLOOKUP($B185&amp;"-"&amp;$F185,'dataset cleaned'!$A:$BK,$H$2-2+BE$2*3,FALSE())</f>
        <v>Minor</v>
      </c>
      <c r="BF185" s="60"/>
      <c r="BG185" s="60">
        <f>IF(ISNUMBER(SEARCH(IF($D185="Tabular",VLOOKUP($G185&amp;"-"&amp;BE$3&amp;"-"&amp;BG$2,'Compr. Q. - Online Banking'!$C:$I,7,FALSE()),VLOOKUP($G185&amp;"-"&amp;BE$3&amp;"-"&amp;BG$2,'Compr. Q. - Online Banking'!$C:$I,5,FALSE())), BE185)),1,0)</f>
        <v>0</v>
      </c>
      <c r="BH185" s="60">
        <f>IF(ISNUMBER(SEARCH(IF($D185="Tabular",VLOOKUP($G185&amp;"-"&amp;BE$3&amp;"-"&amp;BH$2,'Compr. Q. - Online Banking'!$C:$I,7,FALSE()),VLOOKUP($G185&amp;"-"&amp;BE$3&amp;"-"&amp;BH$2,'Compr. Q. - Online Banking'!$C:$I,5,FALSE())), BE185)),1,0)</f>
        <v>0</v>
      </c>
      <c r="BI185" s="60">
        <f>IF(ISNUMBER(SEARCH(IF($D185="Tabular",VLOOKUP($G185&amp;"-"&amp;BE$3&amp;"-"&amp;BI$2,'Compr. Q. - Online Banking'!$C:$I,7,FALSE()),VLOOKUP($G185&amp;"-"&amp;BE$3&amp;"-"&amp;BI$2,'Compr. Q. - Online Banking'!$C:$I,5,FALSE())), BE185)),1,0)</f>
        <v>0</v>
      </c>
      <c r="BJ185" s="60">
        <f>IF(ISNUMBER(SEARCH(IF($D185="Tabular",VLOOKUP($G185&amp;"-"&amp;BE$3&amp;"-"&amp;BJ$2,'Compr. Q. - Online Banking'!$C:$I,7,FALSE()),VLOOKUP($G185&amp;"-"&amp;BE$3&amp;"-"&amp;BJ$2,'Compr. Q. - Online Banking'!$C:$I,5,FALSE())), BE185)),1,0)</f>
        <v>0</v>
      </c>
      <c r="BK185" s="60">
        <f t="shared" si="228"/>
        <v>0</v>
      </c>
      <c r="BL185" s="60">
        <f t="shared" si="229"/>
        <v>1</v>
      </c>
      <c r="BM185" s="60">
        <f>IF($D185="Tabular",VLOOKUP($G185&amp;"-"&amp;BE$3&amp;"-"&amp;"1",'Compr. Q. - Online Banking'!$C:$K,9,FALSE()),VLOOKUP($G185&amp;"-"&amp;BE$3&amp;"-"&amp;"1",'Compr. Q. - Online Banking'!$C:$K,8,FALSE()))</f>
        <v>1</v>
      </c>
      <c r="BN185" s="60">
        <f t="shared" si="230"/>
        <v>0</v>
      </c>
      <c r="BO185" s="60">
        <f t="shared" si="231"/>
        <v>0</v>
      </c>
      <c r="BP185" s="60">
        <f t="shared" si="232"/>
        <v>0</v>
      </c>
      <c r="BQ185" s="61" t="str">
        <f>VLOOKUP($B185&amp;"-"&amp;$F185,'dataset cleaned'!$A:$BK,$H$2-2+BQ$2*3,FALSE())</f>
        <v>Customer's browser infected by Trojan and this leads to alteration of transaction data,Fake banking app offered on application store and this leads to sniffing customer credentials,Fake banking app offered on application store leads to sniffing customer credentials. Which leads to unauthorized access to customer account via fake app.,Keylogger installed on computer and this leads to sniffing customer credentials. Which leads to unauthorized access to customer account via web application.,Keylogger installed on customer's computer leads to sniffing customer credentials,Spear-phishing attack on customers leads to sniffing customer credentials,Spear-phishing attack on customers leads to sniffing customer credentials. Which leads to unauthorized access to customer account via web application.,Unauthorized access to customer account via fake app,Unauthorized access to customer account via web application,Unauthorized transaction via Poste App,Unauthorized transaction via web application</v>
      </c>
      <c r="BR185" s="60" t="s">
        <v>1230</v>
      </c>
      <c r="BS185" s="60">
        <f>IF(ISNUMBER(SEARCH(IF($D185="Tabular",VLOOKUP($G185&amp;"-"&amp;BQ$3&amp;"-"&amp;BS$2,'Compr. Q. - Online Banking'!$C:$I,7,FALSE()),VLOOKUP($G185&amp;"-"&amp;BQ$3&amp;"-"&amp;BS$2,'Compr. Q. - Online Banking'!$C:$I,5,FALSE())), BQ185)),1,0)</f>
        <v>0</v>
      </c>
      <c r="BT185" s="60">
        <f>IF(ISNUMBER(SEARCH(IF($D185="Tabular",VLOOKUP($G185&amp;"-"&amp;BQ$3&amp;"-"&amp;BT$2,'Compr. Q. - Online Banking'!$C:$I,7,FALSE()),VLOOKUP($G185&amp;"-"&amp;BQ$3&amp;"-"&amp;BT$2,'Compr. Q. - Online Banking'!$C:$I,5,FALSE())), BQ185)),1,0)</f>
        <v>0</v>
      </c>
      <c r="BU185" s="60">
        <f>IF(ISNUMBER(SEARCH(IF($D185="Tabular",VLOOKUP($G185&amp;"-"&amp;BQ$3&amp;"-"&amp;BU$2,'Compr. Q. - Online Banking'!$C:$I,7,FALSE()),VLOOKUP($G185&amp;"-"&amp;BQ$3&amp;"-"&amp;BU$2,'Compr. Q. - Online Banking'!$C:$I,5,FALSE())), BQ185)),1,0)</f>
        <v>0</v>
      </c>
      <c r="BV185" s="60">
        <f>IF(ISNUMBER(SEARCH(IF($D185="Tabular",VLOOKUP($G185&amp;"-"&amp;BQ$3&amp;"-"&amp;BV$2,'Compr. Q. - Online Banking'!$C:$I,7,FALSE()),VLOOKUP($G185&amp;"-"&amp;BQ$3&amp;"-"&amp;BV$2,'Compr. Q. - Online Banking'!$C:$I,5,FALSE())), BQ185)),1,0)</f>
        <v>0</v>
      </c>
      <c r="BW185" s="60">
        <f t="shared" si="233"/>
        <v>0</v>
      </c>
      <c r="BX185" s="60">
        <f t="shared" si="234"/>
        <v>11</v>
      </c>
      <c r="BY185" s="60">
        <f>IF($D185="Tabular",VLOOKUP($G185&amp;"-"&amp;BQ$3&amp;"-"&amp;"1",'Compr. Q. - Online Banking'!$C:$K,9,FALSE()),VLOOKUP($G185&amp;"-"&amp;BQ$3&amp;"-"&amp;"1",'Compr. Q. - Online Banking'!$C:$K,8,FALSE()))</f>
        <v>4</v>
      </c>
      <c r="BZ185" s="60">
        <f t="shared" si="235"/>
        <v>0</v>
      </c>
      <c r="CA185" s="60">
        <f t="shared" si="236"/>
        <v>0</v>
      </c>
      <c r="CB185" s="60">
        <f t="shared" si="237"/>
        <v>0</v>
      </c>
    </row>
  </sheetData>
  <autoFilter ref="A3:CB185" xr:uid="{00000000-0009-0000-0000-000003000000}"/>
  <pageMargins left="0.7" right="0.7" top="0.75" bottom="0.75" header="0.3" footer="0.3"/>
  <pageSetup paperSize="9"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49"/>
  <sheetViews>
    <sheetView topLeftCell="B1" workbookViewId="0">
      <selection activeCell="F2" sqref="F2"/>
    </sheetView>
  </sheetViews>
  <sheetFormatPr baseColWidth="10" defaultRowHeight="16" x14ac:dyDescent="0.2"/>
  <cols>
    <col min="1" max="1" width="6.83203125" hidden="1" customWidth="1"/>
    <col min="2" max="3" width="13.83203125" customWidth="1"/>
    <col min="4" max="4" width="0" hidden="1" customWidth="1"/>
    <col min="6" max="6" width="50.83203125" customWidth="1"/>
    <col min="7" max="7" width="32.5" customWidth="1"/>
    <col min="8" max="8" width="51.33203125" customWidth="1"/>
    <col min="9" max="9" width="42.5" customWidth="1"/>
    <col min="10" max="10" width="14.5" customWidth="1"/>
  </cols>
  <sheetData>
    <row r="1" spans="1:11" x14ac:dyDescent="0.2">
      <c r="A1" s="4" t="s">
        <v>551</v>
      </c>
      <c r="B1" s="4" t="s">
        <v>624</v>
      </c>
      <c r="C1" s="4" t="s">
        <v>1337</v>
      </c>
      <c r="D1" s="4" t="s">
        <v>552</v>
      </c>
      <c r="E1" s="4" t="s">
        <v>553</v>
      </c>
      <c r="F1" s="4" t="s">
        <v>554</v>
      </c>
      <c r="G1" s="4" t="s">
        <v>555</v>
      </c>
      <c r="H1" s="4" t="s">
        <v>556</v>
      </c>
      <c r="I1" s="4" t="s">
        <v>557</v>
      </c>
      <c r="J1" s="4" t="s">
        <v>626</v>
      </c>
      <c r="K1" s="4" t="s">
        <v>625</v>
      </c>
    </row>
    <row r="2" spans="1:11" ht="51" x14ac:dyDescent="0.2">
      <c r="A2" t="s">
        <v>558</v>
      </c>
      <c r="B2" t="s">
        <v>464</v>
      </c>
      <c r="C2" t="str">
        <f>B2&amp;"-"&amp;RIGHT(D2,1)</f>
        <v>G1-Q1-1</v>
      </c>
      <c r="D2" t="s">
        <v>559</v>
      </c>
      <c r="E2" t="s">
        <v>560</v>
      </c>
      <c r="F2" s="65" t="s">
        <v>561</v>
      </c>
      <c r="G2" s="6" t="s">
        <v>354</v>
      </c>
      <c r="H2" s="6" t="s">
        <v>562</v>
      </c>
      <c r="I2" s="6" t="s">
        <v>354</v>
      </c>
      <c r="J2" s="6">
        <v>1</v>
      </c>
      <c r="K2" s="6">
        <v>1</v>
      </c>
    </row>
    <row r="3" spans="1:11" x14ac:dyDescent="0.2">
      <c r="B3" t="s">
        <v>464</v>
      </c>
      <c r="C3" t="str">
        <f>B3&amp;"-"&amp;RIGHT(D3,1)</f>
        <v>G1-Q1-2</v>
      </c>
      <c r="D3" t="s">
        <v>567</v>
      </c>
      <c r="F3" s="6"/>
      <c r="G3" s="6" t="s">
        <v>595</v>
      </c>
      <c r="H3" s="6"/>
      <c r="I3" s="6" t="s">
        <v>595</v>
      </c>
      <c r="J3" s="6"/>
      <c r="K3" s="6"/>
    </row>
    <row r="4" spans="1:11" x14ac:dyDescent="0.2">
      <c r="B4" t="s">
        <v>464</v>
      </c>
      <c r="C4" t="str">
        <f t="shared" ref="C4:C49" si="0">B4&amp;"-"&amp;RIGHT(D4,1)</f>
        <v>G1-Q1-3</v>
      </c>
      <c r="D4" t="s">
        <v>579</v>
      </c>
      <c r="F4" s="6"/>
      <c r="G4" s="6" t="s">
        <v>595</v>
      </c>
      <c r="H4" s="6"/>
      <c r="I4" s="6" t="s">
        <v>595</v>
      </c>
      <c r="J4" s="6"/>
      <c r="K4" s="6"/>
    </row>
    <row r="5" spans="1:11" x14ac:dyDescent="0.2">
      <c r="B5" t="s">
        <v>464</v>
      </c>
      <c r="C5" t="str">
        <f t="shared" si="0"/>
        <v>G1-Q1-4</v>
      </c>
      <c r="D5" t="s">
        <v>593</v>
      </c>
      <c r="F5" s="6"/>
      <c r="G5" s="6" t="s">
        <v>595</v>
      </c>
      <c r="H5" s="6"/>
      <c r="I5" s="6" t="s">
        <v>595</v>
      </c>
      <c r="J5" s="6"/>
      <c r="K5" s="6"/>
    </row>
    <row r="6" spans="1:11" ht="48" x14ac:dyDescent="0.2">
      <c r="A6" t="s">
        <v>563</v>
      </c>
      <c r="B6" t="s">
        <v>420</v>
      </c>
      <c r="C6" t="str">
        <f t="shared" si="0"/>
        <v>G2-Q1-1</v>
      </c>
      <c r="D6" t="s">
        <v>559</v>
      </c>
      <c r="E6" t="s">
        <v>560</v>
      </c>
      <c r="F6" s="6" t="s">
        <v>564</v>
      </c>
      <c r="G6" s="6" t="s">
        <v>565</v>
      </c>
      <c r="H6" s="6" t="s">
        <v>566</v>
      </c>
      <c r="I6" s="6" t="s">
        <v>565</v>
      </c>
      <c r="J6" s="6">
        <v>2</v>
      </c>
      <c r="K6" s="6">
        <v>2</v>
      </c>
    </row>
    <row r="7" spans="1:11" x14ac:dyDescent="0.2">
      <c r="B7" t="s">
        <v>420</v>
      </c>
      <c r="C7" t="str">
        <f t="shared" si="0"/>
        <v>G2-Q1-2</v>
      </c>
      <c r="D7" t="s">
        <v>567</v>
      </c>
      <c r="F7" s="6"/>
      <c r="G7" s="6" t="s">
        <v>568</v>
      </c>
      <c r="H7" s="6"/>
      <c r="I7" s="6" t="s">
        <v>568</v>
      </c>
      <c r="J7" s="6"/>
      <c r="K7" s="6"/>
    </row>
    <row r="8" spans="1:11" x14ac:dyDescent="0.2">
      <c r="B8" t="s">
        <v>420</v>
      </c>
      <c r="C8" t="str">
        <f t="shared" si="0"/>
        <v>G2-Q1-3</v>
      </c>
      <c r="D8" t="s">
        <v>579</v>
      </c>
      <c r="F8" s="6"/>
      <c r="G8" s="6" t="s">
        <v>595</v>
      </c>
      <c r="H8" s="6"/>
      <c r="I8" s="6" t="s">
        <v>595</v>
      </c>
      <c r="J8" s="6"/>
      <c r="K8" s="6"/>
    </row>
    <row r="9" spans="1:11" x14ac:dyDescent="0.2">
      <c r="B9" t="s">
        <v>420</v>
      </c>
      <c r="C9" t="str">
        <f t="shared" si="0"/>
        <v>G2-Q1-4</v>
      </c>
      <c r="D9" t="s">
        <v>593</v>
      </c>
      <c r="F9" s="6"/>
      <c r="G9" s="6" t="s">
        <v>595</v>
      </c>
      <c r="H9" s="6"/>
      <c r="I9" s="6" t="s">
        <v>595</v>
      </c>
      <c r="J9" s="6"/>
      <c r="K9" s="6"/>
    </row>
    <row r="10" spans="1:11" ht="32" x14ac:dyDescent="0.2">
      <c r="A10" t="s">
        <v>569</v>
      </c>
      <c r="B10" t="s">
        <v>467</v>
      </c>
      <c r="C10" t="str">
        <f t="shared" si="0"/>
        <v>G1-Q2-1</v>
      </c>
      <c r="D10" t="s">
        <v>559</v>
      </c>
      <c r="E10" t="s">
        <v>570</v>
      </c>
      <c r="F10" s="6" t="s">
        <v>571</v>
      </c>
      <c r="G10" s="6" t="s">
        <v>572</v>
      </c>
      <c r="H10" s="6" t="s">
        <v>571</v>
      </c>
      <c r="I10" s="6" t="s">
        <v>572</v>
      </c>
      <c r="J10" s="6">
        <v>2</v>
      </c>
      <c r="K10" s="6">
        <v>2</v>
      </c>
    </row>
    <row r="11" spans="1:11" x14ac:dyDescent="0.2">
      <c r="B11" t="s">
        <v>467</v>
      </c>
      <c r="C11" t="str">
        <f>B11&amp;"-"&amp;RIGHT(D11,1)</f>
        <v>G1-Q2-2</v>
      </c>
      <c r="D11" t="s">
        <v>567</v>
      </c>
      <c r="F11" s="6"/>
      <c r="G11" s="6" t="s">
        <v>573</v>
      </c>
      <c r="H11" s="6"/>
      <c r="I11" s="6" t="s">
        <v>573</v>
      </c>
      <c r="J11" s="6"/>
      <c r="K11" s="6"/>
    </row>
    <row r="12" spans="1:11" x14ac:dyDescent="0.2">
      <c r="B12" t="s">
        <v>467</v>
      </c>
      <c r="C12" t="str">
        <f t="shared" si="0"/>
        <v>G1-Q2-3</v>
      </c>
      <c r="D12" t="s">
        <v>579</v>
      </c>
      <c r="F12" s="6"/>
      <c r="G12" s="6" t="s">
        <v>595</v>
      </c>
      <c r="H12" s="6"/>
      <c r="I12" s="6" t="s">
        <v>595</v>
      </c>
      <c r="J12" s="6"/>
      <c r="K12" s="6"/>
    </row>
    <row r="13" spans="1:11" x14ac:dyDescent="0.2">
      <c r="B13" t="s">
        <v>467</v>
      </c>
      <c r="C13" t="str">
        <f t="shared" si="0"/>
        <v>G1-Q2-4</v>
      </c>
      <c r="D13" t="s">
        <v>593</v>
      </c>
      <c r="F13" s="6"/>
      <c r="G13" s="6" t="s">
        <v>595</v>
      </c>
      <c r="H13" s="6"/>
      <c r="I13" s="6" t="s">
        <v>595</v>
      </c>
      <c r="J13" s="6"/>
      <c r="K13" s="6"/>
    </row>
    <row r="14" spans="1:11" ht="48" x14ac:dyDescent="0.2">
      <c r="A14" t="s">
        <v>574</v>
      </c>
      <c r="B14" t="s">
        <v>423</v>
      </c>
      <c r="C14" t="str">
        <f t="shared" si="0"/>
        <v>G2-Q2-1</v>
      </c>
      <c r="D14" t="s">
        <v>559</v>
      </c>
      <c r="E14" t="s">
        <v>570</v>
      </c>
      <c r="F14" s="6" t="s">
        <v>575</v>
      </c>
      <c r="G14" s="6" t="s">
        <v>576</v>
      </c>
      <c r="H14" s="6" t="s">
        <v>577</v>
      </c>
      <c r="I14" s="6" t="s">
        <v>576</v>
      </c>
      <c r="J14" s="6">
        <v>3</v>
      </c>
      <c r="K14" s="6">
        <v>3</v>
      </c>
    </row>
    <row r="15" spans="1:11" ht="32" x14ac:dyDescent="0.2">
      <c r="B15" t="s">
        <v>423</v>
      </c>
      <c r="C15" t="str">
        <f t="shared" si="0"/>
        <v>G2-Q2-2</v>
      </c>
      <c r="D15" t="s">
        <v>567</v>
      </c>
      <c r="F15" s="6"/>
      <c r="G15" s="6" t="s">
        <v>578</v>
      </c>
      <c r="H15" s="6"/>
      <c r="I15" s="6" t="s">
        <v>578</v>
      </c>
      <c r="J15" s="6"/>
      <c r="K15" s="6"/>
    </row>
    <row r="16" spans="1:11" ht="32" x14ac:dyDescent="0.2">
      <c r="B16" t="s">
        <v>423</v>
      </c>
      <c r="C16" t="str">
        <f t="shared" si="0"/>
        <v>G2-Q2-3</v>
      </c>
      <c r="D16" t="s">
        <v>579</v>
      </c>
      <c r="F16" s="6"/>
      <c r="G16" s="6" t="s">
        <v>580</v>
      </c>
      <c r="H16" s="6"/>
      <c r="I16" s="6" t="s">
        <v>580</v>
      </c>
      <c r="J16" s="6"/>
      <c r="K16" s="6"/>
    </row>
    <row r="17" spans="1:11" x14ac:dyDescent="0.2">
      <c r="B17" t="s">
        <v>423</v>
      </c>
      <c r="C17" t="str">
        <f t="shared" si="0"/>
        <v>G2-Q2-4</v>
      </c>
      <c r="D17" t="s">
        <v>593</v>
      </c>
      <c r="F17" s="6"/>
      <c r="G17" s="6" t="s">
        <v>595</v>
      </c>
      <c r="H17" s="6"/>
      <c r="I17" s="6" t="s">
        <v>595</v>
      </c>
      <c r="J17" s="6"/>
      <c r="K17" s="6"/>
    </row>
    <row r="18" spans="1:11" ht="80" x14ac:dyDescent="0.2">
      <c r="A18" t="s">
        <v>55</v>
      </c>
      <c r="B18" t="s">
        <v>470</v>
      </c>
      <c r="C18" t="str">
        <f t="shared" si="0"/>
        <v>G1-Q3-1</v>
      </c>
      <c r="D18" t="s">
        <v>559</v>
      </c>
      <c r="E18" t="s">
        <v>581</v>
      </c>
      <c r="F18" s="6" t="s">
        <v>582</v>
      </c>
      <c r="G18" s="6" t="s">
        <v>358</v>
      </c>
      <c r="H18" s="6" t="s">
        <v>622</v>
      </c>
      <c r="I18" s="6" t="s">
        <v>358</v>
      </c>
      <c r="J18" s="6">
        <v>3</v>
      </c>
      <c r="K18" s="6">
        <v>3</v>
      </c>
    </row>
    <row r="19" spans="1:11" ht="32" x14ac:dyDescent="0.2">
      <c r="B19" t="s">
        <v>470</v>
      </c>
      <c r="C19" t="str">
        <f t="shared" si="0"/>
        <v>G1-Q3-2</v>
      </c>
      <c r="D19" t="s">
        <v>567</v>
      </c>
      <c r="F19" s="6"/>
      <c r="G19" s="6" t="s">
        <v>583</v>
      </c>
      <c r="H19" s="6"/>
      <c r="I19" s="6" t="s">
        <v>583</v>
      </c>
      <c r="J19" s="6"/>
      <c r="K19" s="6"/>
    </row>
    <row r="20" spans="1:11" ht="32" x14ac:dyDescent="0.2">
      <c r="B20" t="s">
        <v>470</v>
      </c>
      <c r="C20" t="str">
        <f t="shared" si="0"/>
        <v>G1-Q3-3</v>
      </c>
      <c r="D20" t="s">
        <v>579</v>
      </c>
      <c r="F20" s="6"/>
      <c r="G20" s="6" t="s">
        <v>584</v>
      </c>
      <c r="H20" s="6"/>
      <c r="I20" s="6" t="s">
        <v>584</v>
      </c>
      <c r="J20" s="6"/>
      <c r="K20" s="6"/>
    </row>
    <row r="21" spans="1:11" x14ac:dyDescent="0.2">
      <c r="B21" t="s">
        <v>470</v>
      </c>
      <c r="C21" t="str">
        <f t="shared" si="0"/>
        <v>G1-Q3-</v>
      </c>
      <c r="F21" s="6"/>
      <c r="G21" s="6" t="s">
        <v>595</v>
      </c>
      <c r="H21" s="6"/>
      <c r="I21" s="6" t="s">
        <v>595</v>
      </c>
      <c r="J21" s="6"/>
      <c r="K21" s="6"/>
    </row>
    <row r="22" spans="1:11" ht="48" x14ac:dyDescent="0.2">
      <c r="A22" t="s">
        <v>585</v>
      </c>
      <c r="B22" t="s">
        <v>426</v>
      </c>
      <c r="C22" t="str">
        <f t="shared" si="0"/>
        <v>G2-Q3-1</v>
      </c>
      <c r="D22" t="s">
        <v>559</v>
      </c>
      <c r="E22" t="s">
        <v>581</v>
      </c>
      <c r="F22" s="6" t="s">
        <v>586</v>
      </c>
      <c r="G22" s="6" t="s">
        <v>587</v>
      </c>
      <c r="H22" s="6" t="s">
        <v>623</v>
      </c>
      <c r="I22" s="6" t="s">
        <v>588</v>
      </c>
      <c r="J22" s="6">
        <v>4</v>
      </c>
      <c r="K22" s="6">
        <v>3</v>
      </c>
    </row>
    <row r="23" spans="1:11" ht="32" x14ac:dyDescent="0.2">
      <c r="B23" t="s">
        <v>426</v>
      </c>
      <c r="C23" t="str">
        <f t="shared" si="0"/>
        <v>G2-Q3-2</v>
      </c>
      <c r="D23" t="s">
        <v>567</v>
      </c>
      <c r="F23" s="6"/>
      <c r="G23" s="6" t="s">
        <v>589</v>
      </c>
      <c r="H23" s="6"/>
      <c r="I23" s="6" t="s">
        <v>590</v>
      </c>
      <c r="J23" s="6"/>
      <c r="K23" s="6"/>
    </row>
    <row r="24" spans="1:11" ht="32" x14ac:dyDescent="0.2">
      <c r="B24" t="s">
        <v>426</v>
      </c>
      <c r="C24" t="str">
        <f t="shared" si="0"/>
        <v>G2-Q3-3</v>
      </c>
      <c r="D24" t="s">
        <v>579</v>
      </c>
      <c r="F24" s="6"/>
      <c r="G24" s="6" t="s">
        <v>591</v>
      </c>
      <c r="H24" s="6"/>
      <c r="I24" s="6" t="s">
        <v>592</v>
      </c>
      <c r="J24" s="6"/>
      <c r="K24" s="6"/>
    </row>
    <row r="25" spans="1:11" ht="17" x14ac:dyDescent="0.2">
      <c r="B25" t="s">
        <v>426</v>
      </c>
      <c r="C25" t="str">
        <f t="shared" si="0"/>
        <v>G2-Q3-4</v>
      </c>
      <c r="D25" t="s">
        <v>593</v>
      </c>
      <c r="F25" s="6"/>
      <c r="G25" s="6" t="s">
        <v>594</v>
      </c>
      <c r="H25" s="6"/>
      <c r="I25" s="6" t="s">
        <v>595</v>
      </c>
      <c r="J25" s="6"/>
      <c r="K25" s="6"/>
    </row>
    <row r="26" spans="1:11" ht="51" x14ac:dyDescent="0.2">
      <c r="A26" t="s">
        <v>596</v>
      </c>
      <c r="B26" t="s">
        <v>473</v>
      </c>
      <c r="C26" t="str">
        <f t="shared" si="0"/>
        <v>G1-Q4-1</v>
      </c>
      <c r="D26" t="s">
        <v>559</v>
      </c>
      <c r="E26" t="s">
        <v>597</v>
      </c>
      <c r="F26" s="6" t="s">
        <v>598</v>
      </c>
      <c r="G26" s="6" t="s">
        <v>599</v>
      </c>
      <c r="H26" s="6" t="s">
        <v>600</v>
      </c>
      <c r="I26" s="6" t="s">
        <v>599</v>
      </c>
      <c r="J26" s="6">
        <v>1</v>
      </c>
      <c r="K26" s="6">
        <v>1</v>
      </c>
    </row>
    <row r="27" spans="1:11" ht="17" x14ac:dyDescent="0.2">
      <c r="B27" t="s">
        <v>473</v>
      </c>
      <c r="C27" t="str">
        <f t="shared" si="0"/>
        <v>G1-Q4-2</v>
      </c>
      <c r="D27" t="s">
        <v>567</v>
      </c>
      <c r="F27" s="6"/>
      <c r="G27" s="6" t="s">
        <v>595</v>
      </c>
      <c r="H27" s="6"/>
      <c r="I27" s="6" t="s">
        <v>595</v>
      </c>
      <c r="J27" s="6"/>
      <c r="K27" s="6"/>
    </row>
    <row r="28" spans="1:11" ht="17" x14ac:dyDescent="0.2">
      <c r="B28" t="s">
        <v>473</v>
      </c>
      <c r="C28" t="str">
        <f t="shared" si="0"/>
        <v>G1-Q4-3</v>
      </c>
      <c r="D28" t="s">
        <v>579</v>
      </c>
      <c r="F28" s="6"/>
      <c r="G28" s="6" t="s">
        <v>595</v>
      </c>
      <c r="H28" s="6"/>
      <c r="I28" s="6" t="s">
        <v>595</v>
      </c>
      <c r="J28" s="6"/>
      <c r="K28" s="6"/>
    </row>
    <row r="29" spans="1:11" ht="17" x14ac:dyDescent="0.2">
      <c r="B29" t="s">
        <v>473</v>
      </c>
      <c r="C29" t="str">
        <f t="shared" si="0"/>
        <v>G1-Q4-4</v>
      </c>
      <c r="D29" t="s">
        <v>593</v>
      </c>
      <c r="F29" s="6"/>
      <c r="G29" s="6" t="s">
        <v>595</v>
      </c>
      <c r="H29" s="6"/>
      <c r="I29" s="6" t="s">
        <v>595</v>
      </c>
      <c r="J29" s="6"/>
      <c r="K29" s="6"/>
    </row>
    <row r="30" spans="1:11" ht="51" x14ac:dyDescent="0.2">
      <c r="A30" t="s">
        <v>21</v>
      </c>
      <c r="B30" t="s">
        <v>429</v>
      </c>
      <c r="C30" t="str">
        <f t="shared" si="0"/>
        <v>G2-Q4-1</v>
      </c>
      <c r="D30" t="s">
        <v>559</v>
      </c>
      <c r="E30" t="s">
        <v>597</v>
      </c>
      <c r="F30" s="6" t="s">
        <v>601</v>
      </c>
      <c r="G30" s="6" t="s">
        <v>602</v>
      </c>
      <c r="H30" s="6" t="s">
        <v>603</v>
      </c>
      <c r="I30" s="6" t="s">
        <v>602</v>
      </c>
      <c r="J30" s="6">
        <v>2</v>
      </c>
      <c r="K30" s="6">
        <v>2</v>
      </c>
    </row>
    <row r="31" spans="1:11" ht="17" x14ac:dyDescent="0.2">
      <c r="B31" t="s">
        <v>429</v>
      </c>
      <c r="C31" t="str">
        <f t="shared" si="0"/>
        <v>G2-Q4-2</v>
      </c>
      <c r="D31" t="s">
        <v>567</v>
      </c>
      <c r="F31" s="6"/>
      <c r="G31" s="6" t="s">
        <v>604</v>
      </c>
      <c r="H31" s="6"/>
      <c r="I31" s="6" t="s">
        <v>604</v>
      </c>
      <c r="J31" s="6"/>
      <c r="K31" s="6"/>
    </row>
    <row r="32" spans="1:11" ht="17" x14ac:dyDescent="0.2">
      <c r="B32" t="s">
        <v>429</v>
      </c>
      <c r="C32" t="str">
        <f t="shared" si="0"/>
        <v>G2-Q4-3</v>
      </c>
      <c r="D32" t="s">
        <v>579</v>
      </c>
      <c r="F32" s="6"/>
      <c r="G32" s="6" t="s">
        <v>595</v>
      </c>
      <c r="H32" s="6"/>
      <c r="I32" s="6" t="s">
        <v>595</v>
      </c>
      <c r="J32" s="6"/>
      <c r="K32" s="6"/>
    </row>
    <row r="33" spans="1:11" ht="17" x14ac:dyDescent="0.2">
      <c r="B33" t="s">
        <v>429</v>
      </c>
      <c r="C33" t="str">
        <f t="shared" si="0"/>
        <v>G2-Q4-4</v>
      </c>
      <c r="D33" t="s">
        <v>593</v>
      </c>
      <c r="F33" s="6"/>
      <c r="G33" s="6" t="s">
        <v>595</v>
      </c>
      <c r="H33" s="6"/>
      <c r="I33" s="6" t="s">
        <v>595</v>
      </c>
      <c r="J33" s="6"/>
      <c r="K33" s="6"/>
    </row>
    <row r="34" spans="1:11" ht="51" x14ac:dyDescent="0.2">
      <c r="A34" t="s">
        <v>605</v>
      </c>
      <c r="B34" t="s">
        <v>476</v>
      </c>
      <c r="C34" t="str">
        <f t="shared" si="0"/>
        <v>G1-Q5-1</v>
      </c>
      <c r="D34" t="s">
        <v>559</v>
      </c>
      <c r="E34" t="s">
        <v>606</v>
      </c>
      <c r="F34" s="6" t="s">
        <v>607</v>
      </c>
      <c r="G34" s="6" t="s">
        <v>576</v>
      </c>
      <c r="H34" s="6" t="s">
        <v>608</v>
      </c>
      <c r="I34" s="6" t="s">
        <v>576</v>
      </c>
      <c r="J34" s="6">
        <v>2</v>
      </c>
      <c r="K34" s="6">
        <v>2</v>
      </c>
    </row>
    <row r="35" spans="1:11" ht="17" x14ac:dyDescent="0.2">
      <c r="B35" t="s">
        <v>476</v>
      </c>
      <c r="C35" t="str">
        <f t="shared" si="0"/>
        <v>G1-Q5-2</v>
      </c>
      <c r="D35" t="s">
        <v>567</v>
      </c>
      <c r="F35" s="6"/>
      <c r="G35" s="6" t="s">
        <v>383</v>
      </c>
      <c r="H35" s="6"/>
      <c r="I35" s="6" t="s">
        <v>383</v>
      </c>
      <c r="J35" s="6"/>
      <c r="K35" s="6"/>
    </row>
    <row r="36" spans="1:11" ht="17" x14ac:dyDescent="0.2">
      <c r="B36" t="s">
        <v>476</v>
      </c>
      <c r="C36" t="str">
        <f t="shared" si="0"/>
        <v>G1-Q5-3</v>
      </c>
      <c r="D36" t="s">
        <v>579</v>
      </c>
      <c r="F36" s="6"/>
      <c r="G36" s="6" t="s">
        <v>595</v>
      </c>
      <c r="H36" s="6"/>
      <c r="I36" s="6" t="s">
        <v>595</v>
      </c>
      <c r="J36" s="6"/>
      <c r="K36" s="6"/>
    </row>
    <row r="37" spans="1:11" ht="17" x14ac:dyDescent="0.2">
      <c r="B37" t="s">
        <v>476</v>
      </c>
      <c r="C37" t="str">
        <f t="shared" si="0"/>
        <v>G1-Q5-4</v>
      </c>
      <c r="D37" t="s">
        <v>593</v>
      </c>
      <c r="F37" s="6"/>
      <c r="G37" s="6" t="s">
        <v>595</v>
      </c>
      <c r="H37" s="6"/>
      <c r="I37" s="6" t="s">
        <v>595</v>
      </c>
      <c r="J37" s="6"/>
      <c r="K37" s="6"/>
    </row>
    <row r="38" spans="1:11" ht="102" x14ac:dyDescent="0.2">
      <c r="A38" t="s">
        <v>609</v>
      </c>
      <c r="B38" t="s">
        <v>432</v>
      </c>
      <c r="C38" t="str">
        <f t="shared" si="0"/>
        <v>G2-Q5-1</v>
      </c>
      <c r="D38" t="s">
        <v>559</v>
      </c>
      <c r="E38" t="s">
        <v>606</v>
      </c>
      <c r="F38" s="6" t="s">
        <v>610</v>
      </c>
      <c r="G38" s="6" t="s">
        <v>370</v>
      </c>
      <c r="H38" s="6" t="s">
        <v>611</v>
      </c>
      <c r="I38" s="6" t="s">
        <v>370</v>
      </c>
      <c r="J38" s="6">
        <v>1</v>
      </c>
      <c r="K38" s="6">
        <v>1</v>
      </c>
    </row>
    <row r="39" spans="1:11" ht="17" x14ac:dyDescent="0.2">
      <c r="B39" t="s">
        <v>432</v>
      </c>
      <c r="C39" t="str">
        <f t="shared" si="0"/>
        <v>G2-Q5-2</v>
      </c>
      <c r="D39" t="s">
        <v>567</v>
      </c>
      <c r="F39" s="6"/>
      <c r="G39" s="6" t="s">
        <v>595</v>
      </c>
      <c r="H39" s="6"/>
      <c r="I39" s="6" t="s">
        <v>595</v>
      </c>
      <c r="J39" s="6"/>
      <c r="K39" s="6"/>
    </row>
    <row r="40" spans="1:11" ht="17" x14ac:dyDescent="0.2">
      <c r="B40" t="s">
        <v>432</v>
      </c>
      <c r="C40" t="str">
        <f t="shared" si="0"/>
        <v>G2-Q5-3</v>
      </c>
      <c r="D40" t="s">
        <v>579</v>
      </c>
      <c r="F40" s="6"/>
      <c r="G40" s="6" t="s">
        <v>595</v>
      </c>
      <c r="H40" s="6"/>
      <c r="I40" s="6" t="s">
        <v>595</v>
      </c>
      <c r="J40" s="6"/>
      <c r="K40" s="6"/>
    </row>
    <row r="41" spans="1:11" ht="17" x14ac:dyDescent="0.2">
      <c r="B41" t="s">
        <v>432</v>
      </c>
      <c r="C41" t="str">
        <f t="shared" si="0"/>
        <v>G2-Q5-4</v>
      </c>
      <c r="D41" t="s">
        <v>593</v>
      </c>
      <c r="F41" s="6"/>
      <c r="G41" s="6" t="s">
        <v>595</v>
      </c>
      <c r="H41" s="6"/>
      <c r="I41" s="6" t="s">
        <v>595</v>
      </c>
      <c r="J41" s="6"/>
      <c r="K41" s="6"/>
    </row>
    <row r="42" spans="1:11" ht="85" x14ac:dyDescent="0.2">
      <c r="A42" t="s">
        <v>612</v>
      </c>
      <c r="B42" t="s">
        <v>479</v>
      </c>
      <c r="C42" t="str">
        <f t="shared" si="0"/>
        <v>G1-Q6-1</v>
      </c>
      <c r="D42" s="1" t="s">
        <v>559</v>
      </c>
      <c r="E42" t="s">
        <v>613</v>
      </c>
      <c r="F42" s="6" t="s">
        <v>614</v>
      </c>
      <c r="G42" s="6" t="s">
        <v>354</v>
      </c>
      <c r="H42" s="6" t="s">
        <v>615</v>
      </c>
      <c r="I42" s="6" t="s">
        <v>354</v>
      </c>
      <c r="J42" s="6">
        <v>1</v>
      </c>
      <c r="K42" s="6">
        <v>1</v>
      </c>
    </row>
    <row r="43" spans="1:11" ht="17" x14ac:dyDescent="0.2">
      <c r="B43" t="s">
        <v>479</v>
      </c>
      <c r="C43" t="str">
        <f t="shared" si="0"/>
        <v>G1-Q6-2</v>
      </c>
      <c r="D43" s="1" t="s">
        <v>567</v>
      </c>
      <c r="F43" s="6"/>
      <c r="G43" s="6" t="s">
        <v>595</v>
      </c>
      <c r="H43" s="6"/>
      <c r="I43" s="6" t="s">
        <v>595</v>
      </c>
      <c r="J43" s="6"/>
      <c r="K43" s="6"/>
    </row>
    <row r="44" spans="1:11" ht="17" x14ac:dyDescent="0.2">
      <c r="B44" t="s">
        <v>479</v>
      </c>
      <c r="C44" t="str">
        <f t="shared" si="0"/>
        <v>G1-Q6-3</v>
      </c>
      <c r="D44" s="1" t="s">
        <v>579</v>
      </c>
      <c r="F44" s="6"/>
      <c r="G44" s="6" t="s">
        <v>595</v>
      </c>
      <c r="H44" s="6"/>
      <c r="I44" s="6" t="s">
        <v>595</v>
      </c>
      <c r="J44" s="6"/>
      <c r="K44" s="6"/>
    </row>
    <row r="45" spans="1:11" ht="17" x14ac:dyDescent="0.2">
      <c r="B45" t="s">
        <v>479</v>
      </c>
      <c r="C45" t="str">
        <f t="shared" si="0"/>
        <v>G1-Q6-4</v>
      </c>
      <c r="D45" s="1" t="s">
        <v>593</v>
      </c>
      <c r="F45" s="6"/>
      <c r="G45" s="6" t="s">
        <v>595</v>
      </c>
      <c r="H45" s="6"/>
      <c r="I45" s="6" t="s">
        <v>595</v>
      </c>
      <c r="J45" s="6"/>
      <c r="K45" s="6"/>
    </row>
    <row r="46" spans="1:11" ht="51" x14ac:dyDescent="0.2">
      <c r="A46" t="s">
        <v>616</v>
      </c>
      <c r="B46" t="s">
        <v>435</v>
      </c>
      <c r="C46" t="str">
        <f t="shared" si="0"/>
        <v>G2-Q6-1</v>
      </c>
      <c r="D46" t="s">
        <v>559</v>
      </c>
      <c r="E46" t="s">
        <v>613</v>
      </c>
      <c r="F46" s="6" t="s">
        <v>617</v>
      </c>
      <c r="G46" s="6" t="s">
        <v>618</v>
      </c>
      <c r="H46" s="6" t="s">
        <v>619</v>
      </c>
      <c r="I46" s="6" t="s">
        <v>618</v>
      </c>
      <c r="J46" s="6">
        <v>4</v>
      </c>
      <c r="K46" s="6">
        <v>4</v>
      </c>
    </row>
    <row r="47" spans="1:11" ht="17" x14ac:dyDescent="0.2">
      <c r="B47" t="s">
        <v>435</v>
      </c>
      <c r="C47" t="str">
        <f t="shared" si="0"/>
        <v>G2-Q6-2</v>
      </c>
      <c r="D47" t="s">
        <v>567</v>
      </c>
      <c r="F47" s="6"/>
      <c r="G47" s="6" t="s">
        <v>620</v>
      </c>
      <c r="H47" s="6"/>
      <c r="I47" s="6" t="s">
        <v>620</v>
      </c>
      <c r="J47" s="6"/>
      <c r="K47" s="6"/>
    </row>
    <row r="48" spans="1:11" ht="17" x14ac:dyDescent="0.2">
      <c r="B48" t="s">
        <v>435</v>
      </c>
      <c r="C48" t="str">
        <f t="shared" si="0"/>
        <v>G2-Q6-3</v>
      </c>
      <c r="D48" t="s">
        <v>579</v>
      </c>
      <c r="F48" s="6"/>
      <c r="G48" s="6" t="s">
        <v>621</v>
      </c>
      <c r="H48" s="6"/>
      <c r="I48" s="6" t="s">
        <v>621</v>
      </c>
      <c r="J48" s="6"/>
      <c r="K48" s="6"/>
    </row>
    <row r="49" spans="2:11" ht="17" x14ac:dyDescent="0.2">
      <c r="B49" t="s">
        <v>435</v>
      </c>
      <c r="C49" t="str">
        <f t="shared" si="0"/>
        <v>G2-Q6-4</v>
      </c>
      <c r="D49" t="s">
        <v>593</v>
      </c>
      <c r="F49" s="6"/>
      <c r="G49" s="6" t="s">
        <v>568</v>
      </c>
      <c r="H49" s="6"/>
      <c r="I49" s="6" t="s">
        <v>568</v>
      </c>
      <c r="J49" s="6"/>
      <c r="K49" s="6"/>
    </row>
  </sheetData>
  <autoFilter ref="A1:I49" xr:uid="{00000000-0009-0000-0000-000006000000}"/>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9"/>
  <sheetViews>
    <sheetView workbookViewId="0">
      <selection sqref="A1:C1"/>
    </sheetView>
  </sheetViews>
  <sheetFormatPr baseColWidth="10" defaultRowHeight="16" x14ac:dyDescent="0.2"/>
  <cols>
    <col min="2" max="2" width="21.33203125" customWidth="1"/>
    <col min="3" max="3" width="22.6640625" customWidth="1"/>
  </cols>
  <sheetData>
    <row r="1" spans="1:3" x14ac:dyDescent="0.2">
      <c r="A1" s="4" t="s">
        <v>1343</v>
      </c>
      <c r="B1" s="4" t="s">
        <v>531</v>
      </c>
      <c r="C1" s="4" t="s">
        <v>532</v>
      </c>
    </row>
    <row r="2" spans="1:3" x14ac:dyDescent="0.2">
      <c r="A2" t="s">
        <v>533</v>
      </c>
      <c r="B2">
        <v>51</v>
      </c>
      <c r="C2">
        <v>118</v>
      </c>
    </row>
    <row r="3" spans="1:3" x14ac:dyDescent="0.2">
      <c r="A3" t="s">
        <v>390</v>
      </c>
      <c r="B3">
        <v>55</v>
      </c>
      <c r="C3">
        <v>122</v>
      </c>
    </row>
    <row r="4" spans="1:3" x14ac:dyDescent="0.2">
      <c r="A4" t="s">
        <v>528</v>
      </c>
      <c r="B4">
        <v>77</v>
      </c>
      <c r="C4">
        <v>144</v>
      </c>
    </row>
    <row r="5" spans="1:3" x14ac:dyDescent="0.2">
      <c r="A5" t="s">
        <v>373</v>
      </c>
      <c r="B5">
        <v>55</v>
      </c>
      <c r="C5">
        <v>122</v>
      </c>
    </row>
    <row r="6" spans="1:3" x14ac:dyDescent="0.2">
      <c r="A6" t="s">
        <v>662</v>
      </c>
      <c r="B6">
        <v>77</v>
      </c>
      <c r="C6">
        <v>144</v>
      </c>
    </row>
    <row r="7" spans="1:3" x14ac:dyDescent="0.2">
      <c r="A7" t="s">
        <v>381</v>
      </c>
      <c r="B7">
        <v>181</v>
      </c>
      <c r="C7">
        <v>225</v>
      </c>
    </row>
    <row r="8" spans="1:3" x14ac:dyDescent="0.2">
      <c r="A8" t="s">
        <v>529</v>
      </c>
      <c r="B8">
        <v>203</v>
      </c>
      <c r="C8">
        <v>247</v>
      </c>
    </row>
    <row r="9" spans="1:3" x14ac:dyDescent="0.2">
      <c r="A9" t="s">
        <v>530</v>
      </c>
      <c r="B9">
        <v>99</v>
      </c>
      <c r="C9">
        <v>166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21"/>
  <sheetViews>
    <sheetView workbookViewId="0">
      <selection sqref="A1:B1"/>
    </sheetView>
  </sheetViews>
  <sheetFormatPr baseColWidth="10" defaultRowHeight="16" x14ac:dyDescent="0.2"/>
  <cols>
    <col min="1" max="1" width="36.6640625" customWidth="1"/>
  </cols>
  <sheetData>
    <row r="1" spans="1:2" x14ac:dyDescent="0.2">
      <c r="A1" s="4" t="s">
        <v>552</v>
      </c>
      <c r="B1" s="4" t="s">
        <v>983</v>
      </c>
    </row>
    <row r="2" spans="1:2" x14ac:dyDescent="0.2">
      <c r="A2" t="s">
        <v>637</v>
      </c>
      <c r="B2">
        <v>1</v>
      </c>
    </row>
    <row r="3" spans="1:2" x14ac:dyDescent="0.2">
      <c r="A3" t="s">
        <v>351</v>
      </c>
      <c r="B3">
        <v>2</v>
      </c>
    </row>
    <row r="4" spans="1:2" x14ac:dyDescent="0.2">
      <c r="A4" t="s">
        <v>353</v>
      </c>
      <c r="B4">
        <v>3</v>
      </c>
    </row>
    <row r="5" spans="1:2" x14ac:dyDescent="0.2">
      <c r="A5" t="s">
        <v>352</v>
      </c>
      <c r="B5">
        <v>4</v>
      </c>
    </row>
    <row r="6" spans="1:2" x14ac:dyDescent="0.2">
      <c r="A6" t="s">
        <v>374</v>
      </c>
      <c r="B6">
        <v>5</v>
      </c>
    </row>
    <row r="7" spans="1:2" x14ac:dyDescent="0.2">
      <c r="A7" t="s">
        <v>387</v>
      </c>
      <c r="B7">
        <v>5</v>
      </c>
    </row>
    <row r="8" spans="1:2" x14ac:dyDescent="0.2">
      <c r="A8" t="s">
        <v>363</v>
      </c>
      <c r="B8">
        <v>4</v>
      </c>
    </row>
    <row r="9" spans="1:2" x14ac:dyDescent="0.2">
      <c r="A9" t="s">
        <v>364</v>
      </c>
      <c r="B9">
        <v>3</v>
      </c>
    </row>
    <row r="10" spans="1:2" x14ac:dyDescent="0.2">
      <c r="A10" t="s">
        <v>372</v>
      </c>
      <c r="B10">
        <v>2</v>
      </c>
    </row>
    <row r="11" spans="1:2" x14ac:dyDescent="0.2">
      <c r="A11" t="s">
        <v>375</v>
      </c>
      <c r="B11">
        <v>1</v>
      </c>
    </row>
    <row r="12" spans="1:2" x14ac:dyDescent="0.2">
      <c r="A12" t="s">
        <v>378</v>
      </c>
      <c r="B12">
        <v>1</v>
      </c>
    </row>
    <row r="13" spans="1:2" x14ac:dyDescent="0.2">
      <c r="A13" t="s">
        <v>359</v>
      </c>
      <c r="B13">
        <v>2</v>
      </c>
    </row>
    <row r="14" spans="1:2" x14ac:dyDescent="0.2">
      <c r="A14" t="s">
        <v>355</v>
      </c>
      <c r="B14">
        <v>3</v>
      </c>
    </row>
    <row r="15" spans="1:2" x14ac:dyDescent="0.2">
      <c r="A15" t="s">
        <v>384</v>
      </c>
      <c r="B15">
        <v>4</v>
      </c>
    </row>
    <row r="16" spans="1:2" x14ac:dyDescent="0.2">
      <c r="A16" t="s">
        <v>376</v>
      </c>
      <c r="B16">
        <v>5</v>
      </c>
    </row>
    <row r="17" spans="1:2" x14ac:dyDescent="0.2">
      <c r="A17" t="s">
        <v>379</v>
      </c>
      <c r="B17">
        <v>1</v>
      </c>
    </row>
    <row r="18" spans="1:2" x14ac:dyDescent="0.2">
      <c r="A18" t="s">
        <v>368</v>
      </c>
      <c r="B18">
        <v>2</v>
      </c>
    </row>
    <row r="19" spans="1:2" x14ac:dyDescent="0.2">
      <c r="A19" t="s">
        <v>360</v>
      </c>
      <c r="B19">
        <v>3</v>
      </c>
    </row>
    <row r="20" spans="1:2" x14ac:dyDescent="0.2">
      <c r="A20" t="s">
        <v>356</v>
      </c>
      <c r="B20">
        <v>4</v>
      </c>
    </row>
    <row r="21" spans="1:2" x14ac:dyDescent="0.2">
      <c r="A21" t="s">
        <v>377</v>
      </c>
      <c r="B21">
        <v>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V214"/>
  <sheetViews>
    <sheetView workbookViewId="0">
      <selection activeCell="A3" sqref="A3:XFD3"/>
    </sheetView>
  </sheetViews>
  <sheetFormatPr baseColWidth="10" defaultRowHeight="16" x14ac:dyDescent="0.2"/>
  <cols>
    <col min="2" max="2" width="20.33203125" customWidth="1"/>
    <col min="3" max="3" width="17.1640625" customWidth="1"/>
    <col min="4" max="4" width="14.1640625" customWidth="1"/>
    <col min="15" max="15" width="27.83203125" customWidth="1"/>
    <col min="18" max="18" width="56" style="6" customWidth="1"/>
    <col min="38" max="38" width="22.83203125" customWidth="1"/>
    <col min="39" max="39" width="22.1640625" customWidth="1"/>
    <col min="77" max="77" width="16.33203125" customWidth="1"/>
    <col min="78" max="78" width="13" customWidth="1"/>
    <col min="79" max="79" width="17.33203125" customWidth="1"/>
    <col min="80" max="80" width="19" style="4" customWidth="1"/>
    <col min="81" max="81" width="16.5" style="4" customWidth="1"/>
    <col min="82" max="82" width="18.5" customWidth="1"/>
    <col min="83" max="83" width="18.1640625" bestFit="1" customWidth="1"/>
    <col min="84" max="84" width="14" bestFit="1" customWidth="1"/>
    <col min="85" max="85" width="20.5" customWidth="1"/>
    <col min="86" max="86" width="17.83203125" bestFit="1" customWidth="1"/>
    <col min="87" max="87" width="15.83203125" customWidth="1"/>
  </cols>
  <sheetData>
    <row r="1" spans="1:100" x14ac:dyDescent="0.2">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c r="AB1">
        <v>28</v>
      </c>
      <c r="AC1">
        <v>29</v>
      </c>
      <c r="AD1">
        <v>30</v>
      </c>
      <c r="AE1">
        <v>31</v>
      </c>
      <c r="AF1">
        <v>32</v>
      </c>
      <c r="AG1">
        <v>33</v>
      </c>
      <c r="AH1">
        <v>34</v>
      </c>
      <c r="AI1">
        <v>35</v>
      </c>
      <c r="AJ1">
        <v>36</v>
      </c>
      <c r="AK1">
        <v>37</v>
      </c>
      <c r="AL1">
        <v>38</v>
      </c>
      <c r="AM1">
        <v>39</v>
      </c>
      <c r="AN1">
        <v>40</v>
      </c>
      <c r="AO1">
        <v>41</v>
      </c>
      <c r="AP1">
        <v>42</v>
      </c>
      <c r="AQ1">
        <v>43</v>
      </c>
      <c r="AR1">
        <v>44</v>
      </c>
      <c r="AS1">
        <v>45</v>
      </c>
      <c r="AT1">
        <v>46</v>
      </c>
      <c r="AU1">
        <v>47</v>
      </c>
      <c r="AV1">
        <v>48</v>
      </c>
      <c r="AW1">
        <v>49</v>
      </c>
      <c r="AX1">
        <v>50</v>
      </c>
      <c r="AY1">
        <v>51</v>
      </c>
      <c r="AZ1">
        <v>52</v>
      </c>
      <c r="BA1">
        <v>53</v>
      </c>
      <c r="BB1">
        <v>54</v>
      </c>
      <c r="BC1">
        <v>55</v>
      </c>
      <c r="BD1">
        <v>56</v>
      </c>
      <c r="BE1">
        <v>57</v>
      </c>
      <c r="BF1">
        <v>58</v>
      </c>
      <c r="BG1">
        <v>59</v>
      </c>
      <c r="BH1">
        <v>60</v>
      </c>
      <c r="BI1">
        <v>61</v>
      </c>
      <c r="BJ1">
        <v>62</v>
      </c>
      <c r="BK1">
        <v>63</v>
      </c>
      <c r="BL1">
        <v>64</v>
      </c>
      <c r="BM1">
        <v>65</v>
      </c>
      <c r="BN1">
        <v>66</v>
      </c>
      <c r="BO1">
        <v>67</v>
      </c>
      <c r="BP1">
        <v>68</v>
      </c>
      <c r="BQ1">
        <v>69</v>
      </c>
      <c r="BR1">
        <v>70</v>
      </c>
      <c r="BS1">
        <v>71</v>
      </c>
      <c r="BT1">
        <v>72</v>
      </c>
      <c r="BU1">
        <v>73</v>
      </c>
      <c r="BV1">
        <v>74</v>
      </c>
      <c r="BW1">
        <v>75</v>
      </c>
      <c r="BX1">
        <v>76</v>
      </c>
      <c r="BY1">
        <v>77</v>
      </c>
      <c r="BZ1">
        <v>78</v>
      </c>
      <c r="CA1">
        <v>79</v>
      </c>
      <c r="CB1" s="4">
        <v>80</v>
      </c>
      <c r="CC1" s="4">
        <v>81</v>
      </c>
      <c r="CD1">
        <v>82</v>
      </c>
      <c r="CE1">
        <v>83</v>
      </c>
      <c r="CF1">
        <v>84</v>
      </c>
      <c r="CG1">
        <v>85</v>
      </c>
      <c r="CH1">
        <v>86</v>
      </c>
      <c r="CI1">
        <v>87</v>
      </c>
      <c r="CJ1">
        <v>88</v>
      </c>
      <c r="CK1">
        <v>89</v>
      </c>
      <c r="CL1">
        <v>90</v>
      </c>
      <c r="CM1">
        <v>91</v>
      </c>
      <c r="CN1">
        <v>92</v>
      </c>
      <c r="CO1">
        <v>93</v>
      </c>
      <c r="CP1">
        <v>94</v>
      </c>
      <c r="CQ1">
        <v>95</v>
      </c>
      <c r="CR1">
        <v>96</v>
      </c>
      <c r="CS1">
        <v>97</v>
      </c>
      <c r="CT1">
        <v>98</v>
      </c>
      <c r="CU1">
        <v>99</v>
      </c>
      <c r="CV1">
        <v>100</v>
      </c>
    </row>
    <row r="2" spans="1:100" x14ac:dyDescent="0.2">
      <c r="J2">
        <v>33</v>
      </c>
      <c r="K2">
        <v>10</v>
      </c>
      <c r="L2">
        <v>11</v>
      </c>
      <c r="M2">
        <v>13</v>
      </c>
      <c r="N2">
        <v>14</v>
      </c>
      <c r="O2">
        <v>15</v>
      </c>
      <c r="P2">
        <v>16</v>
      </c>
      <c r="Q2">
        <v>17</v>
      </c>
      <c r="R2" s="6">
        <v>18</v>
      </c>
      <c r="S2">
        <v>19</v>
      </c>
      <c r="T2">
        <v>20</v>
      </c>
      <c r="U2">
        <v>21</v>
      </c>
      <c r="V2">
        <v>23</v>
      </c>
      <c r="W2">
        <v>24</v>
      </c>
      <c r="X2">
        <v>25</v>
      </c>
      <c r="Y2">
        <v>26</v>
      </c>
      <c r="AA2">
        <v>27</v>
      </c>
      <c r="AB2">
        <v>28</v>
      </c>
      <c r="AC2">
        <v>29</v>
      </c>
      <c r="AD2">
        <v>30</v>
      </c>
      <c r="AE2">
        <v>54</v>
      </c>
      <c r="AF2">
        <v>55</v>
      </c>
      <c r="AG2">
        <v>56</v>
      </c>
      <c r="AH2">
        <v>57</v>
      </c>
      <c r="AI2">
        <v>58</v>
      </c>
      <c r="AJ2">
        <v>59</v>
      </c>
      <c r="AK2">
        <v>60</v>
      </c>
      <c r="AL2">
        <v>61</v>
      </c>
      <c r="AM2">
        <v>62</v>
      </c>
      <c r="AN2">
        <v>63</v>
      </c>
      <c r="AO2">
        <v>15</v>
      </c>
      <c r="AP2">
        <v>16</v>
      </c>
      <c r="AQ2">
        <v>17</v>
      </c>
      <c r="AU2">
        <v>27</v>
      </c>
      <c r="AV2">
        <v>28</v>
      </c>
      <c r="AW2">
        <v>29</v>
      </c>
      <c r="BA2">
        <v>39</v>
      </c>
      <c r="BB2">
        <v>40</v>
      </c>
      <c r="BC2">
        <v>41</v>
      </c>
      <c r="BG2">
        <v>51</v>
      </c>
      <c r="BH2">
        <v>52</v>
      </c>
      <c r="BI2">
        <v>53</v>
      </c>
      <c r="BM2">
        <v>63</v>
      </c>
      <c r="BN2">
        <v>64</v>
      </c>
      <c r="BO2">
        <v>65</v>
      </c>
      <c r="BS2">
        <v>75</v>
      </c>
      <c r="BT2">
        <v>76</v>
      </c>
      <c r="BU2">
        <v>77</v>
      </c>
      <c r="CE2">
        <v>10</v>
      </c>
      <c r="CF2">
        <v>22</v>
      </c>
      <c r="CG2">
        <v>34</v>
      </c>
      <c r="CH2">
        <v>46</v>
      </c>
      <c r="CI2">
        <v>58</v>
      </c>
      <c r="CJ2">
        <v>70</v>
      </c>
      <c r="CK2">
        <v>35</v>
      </c>
      <c r="CL2">
        <v>36</v>
      </c>
      <c r="CM2">
        <v>38</v>
      </c>
      <c r="CN2">
        <v>39</v>
      </c>
      <c r="CO2">
        <f>CM2+3</f>
        <v>41</v>
      </c>
      <c r="CP2">
        <f>CN2+3</f>
        <v>42</v>
      </c>
      <c r="CQ2">
        <f t="shared" ref="CQ2:CV2" si="0">CO2+3</f>
        <v>44</v>
      </c>
      <c r="CR2">
        <f t="shared" si="0"/>
        <v>45</v>
      </c>
      <c r="CS2">
        <f t="shared" si="0"/>
        <v>47</v>
      </c>
      <c r="CT2">
        <f t="shared" si="0"/>
        <v>48</v>
      </c>
      <c r="CU2">
        <f t="shared" si="0"/>
        <v>50</v>
      </c>
      <c r="CV2">
        <f t="shared" si="0"/>
        <v>51</v>
      </c>
    </row>
    <row r="3" spans="1:100" s="4" customFormat="1" ht="17" x14ac:dyDescent="0.2">
      <c r="A3" s="4" t="s">
        <v>550</v>
      </c>
      <c r="B3" s="51" t="s">
        <v>8</v>
      </c>
      <c r="C3" s="51" t="s">
        <v>1224</v>
      </c>
      <c r="D3" s="51" t="s">
        <v>1225</v>
      </c>
      <c r="E3" s="51" t="s">
        <v>524</v>
      </c>
      <c r="F3" s="51" t="s">
        <v>1226</v>
      </c>
      <c r="G3" s="51" t="s">
        <v>624</v>
      </c>
      <c r="H3" s="51" t="s">
        <v>977</v>
      </c>
      <c r="I3" s="51" t="s">
        <v>978</v>
      </c>
      <c r="J3" s="66" t="s">
        <v>544</v>
      </c>
      <c r="K3" s="66" t="s">
        <v>1212</v>
      </c>
      <c r="L3" s="66" t="s">
        <v>1213</v>
      </c>
      <c r="M3" s="66" t="s">
        <v>1214</v>
      </c>
      <c r="N3" s="66" t="s">
        <v>1215</v>
      </c>
      <c r="O3" s="66" t="s">
        <v>1216</v>
      </c>
      <c r="P3" s="66" t="s">
        <v>1217</v>
      </c>
      <c r="Q3" s="66" t="s">
        <v>1218</v>
      </c>
      <c r="R3" s="67" t="s">
        <v>1219</v>
      </c>
      <c r="S3" s="66" t="s">
        <v>1220</v>
      </c>
      <c r="T3" s="66" t="s">
        <v>1221</v>
      </c>
      <c r="U3" s="66" t="s">
        <v>1222</v>
      </c>
      <c r="V3" s="66" t="s">
        <v>408</v>
      </c>
      <c r="W3" s="66" t="s">
        <v>409</v>
      </c>
      <c r="X3" s="66" t="s">
        <v>410</v>
      </c>
      <c r="Y3" s="66" t="s">
        <v>411</v>
      </c>
      <c r="Z3" s="66" t="s">
        <v>980</v>
      </c>
      <c r="AA3" s="66" t="s">
        <v>412</v>
      </c>
      <c r="AB3" s="66" t="s">
        <v>413</v>
      </c>
      <c r="AC3" s="66" t="s">
        <v>1223</v>
      </c>
      <c r="AD3" s="66" t="s">
        <v>415</v>
      </c>
      <c r="AE3" s="51" t="s">
        <v>931</v>
      </c>
      <c r="AF3" s="14" t="s">
        <v>936</v>
      </c>
      <c r="AG3" s="14" t="s">
        <v>439</v>
      </c>
      <c r="AH3" s="14" t="s">
        <v>440</v>
      </c>
      <c r="AI3" s="14" t="s">
        <v>441</v>
      </c>
      <c r="AJ3" s="14" t="s">
        <v>442</v>
      </c>
      <c r="AK3" s="14" t="s">
        <v>547</v>
      </c>
      <c r="AL3" s="14" t="s">
        <v>548</v>
      </c>
      <c r="AM3" s="14" t="s">
        <v>549</v>
      </c>
      <c r="AN3" s="51" t="s">
        <v>445</v>
      </c>
      <c r="AO3" s="14" t="s">
        <v>941</v>
      </c>
      <c r="AP3" s="14" t="s">
        <v>942</v>
      </c>
      <c r="AQ3" s="14" t="s">
        <v>943</v>
      </c>
      <c r="AR3" s="14" t="s">
        <v>945</v>
      </c>
      <c r="AS3" s="14" t="s">
        <v>944</v>
      </c>
      <c r="AT3" s="14" t="s">
        <v>946</v>
      </c>
      <c r="AU3" s="14" t="s">
        <v>947</v>
      </c>
      <c r="AV3" s="14" t="s">
        <v>948</v>
      </c>
      <c r="AW3" s="14" t="s">
        <v>949</v>
      </c>
      <c r="AX3" s="14" t="s">
        <v>951</v>
      </c>
      <c r="AY3" s="14" t="s">
        <v>950</v>
      </c>
      <c r="AZ3" s="14" t="s">
        <v>952</v>
      </c>
      <c r="BA3" s="14" t="s">
        <v>953</v>
      </c>
      <c r="BB3" s="14" t="s">
        <v>954</v>
      </c>
      <c r="BC3" s="14" t="s">
        <v>955</v>
      </c>
      <c r="BD3" s="14" t="s">
        <v>957</v>
      </c>
      <c r="BE3" s="14" t="s">
        <v>956</v>
      </c>
      <c r="BF3" s="14" t="s">
        <v>958</v>
      </c>
      <c r="BG3" s="14" t="s">
        <v>959</v>
      </c>
      <c r="BH3" s="14" t="s">
        <v>960</v>
      </c>
      <c r="BI3" s="14" t="s">
        <v>961</v>
      </c>
      <c r="BJ3" s="14" t="s">
        <v>963</v>
      </c>
      <c r="BK3" s="14" t="s">
        <v>962</v>
      </c>
      <c r="BL3" s="14" t="s">
        <v>964</v>
      </c>
      <c r="BM3" s="14" t="s">
        <v>965</v>
      </c>
      <c r="BN3" s="14" t="s">
        <v>966</v>
      </c>
      <c r="BO3" s="14" t="s">
        <v>967</v>
      </c>
      <c r="BP3" s="14" t="s">
        <v>969</v>
      </c>
      <c r="BQ3" s="14" t="s">
        <v>968</v>
      </c>
      <c r="BR3" s="14" t="s">
        <v>970</v>
      </c>
      <c r="BS3" s="14" t="s">
        <v>971</v>
      </c>
      <c r="BT3" s="14" t="s">
        <v>972</v>
      </c>
      <c r="BU3" s="14" t="s">
        <v>973</v>
      </c>
      <c r="BV3" s="14" t="s">
        <v>975</v>
      </c>
      <c r="BW3" s="14" t="s">
        <v>974</v>
      </c>
      <c r="BX3" s="14" t="s">
        <v>976</v>
      </c>
      <c r="BY3" s="2" t="s">
        <v>627</v>
      </c>
      <c r="BZ3" s="2" t="s">
        <v>628</v>
      </c>
      <c r="CA3" s="2" t="s">
        <v>629</v>
      </c>
      <c r="CB3" s="15" t="s">
        <v>631</v>
      </c>
      <c r="CC3" s="15" t="s">
        <v>630</v>
      </c>
      <c r="CD3" s="15" t="s">
        <v>632</v>
      </c>
      <c r="CE3" s="15" t="s">
        <v>1206</v>
      </c>
      <c r="CF3" s="15" t="s">
        <v>1207</v>
      </c>
      <c r="CG3" s="15" t="s">
        <v>1208</v>
      </c>
      <c r="CH3" s="15" t="s">
        <v>1209</v>
      </c>
      <c r="CI3" s="15" t="s">
        <v>1210</v>
      </c>
      <c r="CJ3" s="15" t="s">
        <v>1211</v>
      </c>
      <c r="CK3" s="4" t="s">
        <v>1293</v>
      </c>
      <c r="CL3" s="4" t="s">
        <v>1294</v>
      </c>
      <c r="CM3" s="4" t="s">
        <v>1295</v>
      </c>
      <c r="CN3" s="4" t="s">
        <v>1296</v>
      </c>
      <c r="CO3" s="4" t="s">
        <v>1297</v>
      </c>
      <c r="CP3" s="4" t="s">
        <v>1298</v>
      </c>
      <c r="CQ3" s="4" t="s">
        <v>1299</v>
      </c>
      <c r="CR3" s="4" t="s">
        <v>1300</v>
      </c>
      <c r="CS3" s="4" t="s">
        <v>1301</v>
      </c>
      <c r="CT3" s="4" t="s">
        <v>1302</v>
      </c>
      <c r="CU3" s="4" t="s">
        <v>1303</v>
      </c>
      <c r="CV3" s="4" t="s">
        <v>1304</v>
      </c>
    </row>
    <row r="4" spans="1:100" x14ac:dyDescent="0.2">
      <c r="A4" t="str">
        <f t="shared" ref="A4:A35" si="1">B4&amp;"-"&amp;F4</f>
        <v>R_1C881jUkk2XxnhU-P1</v>
      </c>
      <c r="B4" t="s">
        <v>832</v>
      </c>
      <c r="C4" t="s">
        <v>390</v>
      </c>
      <c r="D4" s="16" t="str">
        <f t="shared" ref="D4:D35" si="2">LEFT( $C4,FIND( "-", $C4 ) - 1 )</f>
        <v>CORAS</v>
      </c>
      <c r="E4" s="8" t="str">
        <f t="shared" ref="E4:E35" si="3">RIGHT( $C4,LEN($C4)-FIND( "-", $C4 ) )</f>
        <v>G1</v>
      </c>
      <c r="F4" s="8" t="s">
        <v>534</v>
      </c>
      <c r="G4" s="8" t="str">
        <f t="shared" ref="G4:G35" si="4">IF(F4="P1",E4,IF(E4="G1","G2","G1"))</f>
        <v>G1</v>
      </c>
      <c r="H4" t="s">
        <v>981</v>
      </c>
      <c r="J4" s="23">
        <f>VLOOKUP($B4&amp;"-"&amp;$F4,'dataset cleaned'!$A:$BK,J$2,FALSE())/60</f>
        <v>12.995116666666666</v>
      </c>
      <c r="K4">
        <f>VLOOKUP($B4&amp;"-"&amp;$F4,'dataset cleaned'!$A:$BK,K$2,FALSE())</f>
        <v>22</v>
      </c>
      <c r="L4" t="str">
        <f>VLOOKUP($B4&amp;"-"&amp;$F4,'dataset cleaned'!$A:$BK,L$2,FALSE())</f>
        <v>Male</v>
      </c>
      <c r="M4" t="str">
        <f>VLOOKUP($B4&amp;"-"&amp;$F4,'dataset cleaned'!$A:$BK,M$2,FALSE())</f>
        <v>Advanced (C1)</v>
      </c>
      <c r="N4">
        <f>VLOOKUP($B4&amp;"-"&amp;$F4,'dataset cleaned'!$A:$BK,N$2,FALSE())</f>
        <v>5</v>
      </c>
      <c r="O4" t="str">
        <f>VLOOKUP($B4&amp;"-"&amp;$F4,'dataset cleaned'!$A:$BK,O$2,FALSE())</f>
        <v>Computer science, cyber security</v>
      </c>
      <c r="P4" t="str">
        <f>VLOOKUP($B4&amp;"-"&amp;$F4,'dataset cleaned'!$A:$BK,P$2,FALSE())</f>
        <v>Yes</v>
      </c>
      <c r="Q4">
        <f>VLOOKUP($B4&amp;"-"&amp;$F4,'dataset cleaned'!$A:$BK,Q$2,FALSE())</f>
        <v>1</v>
      </c>
      <c r="R4" s="6">
        <f>VLOOKUP($B4&amp;"-"&amp;$F4,'dataset cleaned'!$A:$BK,R$2,FALSE())</f>
        <v>-99</v>
      </c>
      <c r="S4" t="str">
        <f>VLOOKUP($B4&amp;"-"&amp;$F4,'dataset cleaned'!$A:$BK,S$2,FALSE())</f>
        <v>No</v>
      </c>
      <c r="T4">
        <f>VLOOKUP($B4&amp;"-"&amp;$F4,'dataset cleaned'!$A:$BK,T$2,FALSE())</f>
        <v>0</v>
      </c>
      <c r="U4" t="str">
        <f>VLOOKUP($B4&amp;"-"&amp;$F4,'dataset cleaned'!$A:$BK,U$2,FALSE())</f>
        <v>None</v>
      </c>
      <c r="V4">
        <f>VLOOKUP(VLOOKUP($B4&amp;"-"&amp;$F4,'dataset cleaned'!$A:$BK,V$2,FALSE()),Dictionary!$A:$B,2,FALSE())</f>
        <v>4</v>
      </c>
      <c r="W4">
        <f>VLOOKUP(VLOOKUP($B4&amp;"-"&amp;$F4,'dataset cleaned'!$A:$BK,W$2,FALSE()),Dictionary!$A:$B,2,FALSE())</f>
        <v>3</v>
      </c>
      <c r="X4">
        <f>VLOOKUP(VLOOKUP($B4&amp;"-"&amp;$F4,'dataset cleaned'!$A:$BK,X$2,FALSE()),Dictionary!$A:$B,2,FALSE())</f>
        <v>5</v>
      </c>
      <c r="Y4">
        <f>VLOOKUP(VLOOKUP($B4&amp;"-"&amp;$F4,'dataset cleaned'!$A:$BK,Y$2,FALSE()),Dictionary!$A:$B,2,FALSE())</f>
        <v>2</v>
      </c>
      <c r="Z4">
        <f t="shared" ref="Z4:Z35" si="5">MAX(V4:Y4)</f>
        <v>5</v>
      </c>
      <c r="AA4">
        <f>VLOOKUP(VLOOKUP($B4&amp;"-"&amp;$F4,'dataset cleaned'!$A:$BK,AA$2,FALSE()),Dictionary!$A:$B,2,FALSE())</f>
        <v>2</v>
      </c>
      <c r="AB4">
        <f>VLOOKUP(VLOOKUP($B4&amp;"-"&amp;$F4,'dataset cleaned'!$A:$BK,AB$2,FALSE()),Dictionary!$A:$B,2,FALSE())</f>
        <v>1</v>
      </c>
      <c r="AC4">
        <f>VLOOKUP(VLOOKUP($B4&amp;"-"&amp;$F4,'dataset cleaned'!$A:$BK,AC$2,FALSE()),Dictionary!$A:$B,2,FALSE())</f>
        <v>2</v>
      </c>
      <c r="AD4">
        <f>VLOOKUP(VLOOKUP($B4&amp;"-"&amp;$F4,'dataset cleaned'!$A:$BK,AD$2,FALSE()),Dictionary!$A:$B,2,FALSE())</f>
        <v>3</v>
      </c>
      <c r="AE4" t="str">
        <f>IF(ISNA(VLOOKUP(VLOOKUP($B4&amp;"-"&amp;$F4,'dataset cleaned'!$A:$BK,AE$2,FALSE()),Dictionary!$A:$B,2,FALSE())),"",VLOOKUP(VLOOKUP($B4&amp;"-"&amp;$F4,'dataset cleaned'!$A:$BK,AE$2,FALSE()),Dictionary!$A:$B,2,FALSE()))</f>
        <v/>
      </c>
      <c r="AF4">
        <f>VLOOKUP(VLOOKUP($B4&amp;"-"&amp;$F4,'dataset cleaned'!$A:$BK,AF$2,FALSE()),Dictionary!$A:$B,2,FALSE())</f>
        <v>5</v>
      </c>
      <c r="AG4">
        <f>VLOOKUP(VLOOKUP($B4&amp;"-"&amp;$F4,'dataset cleaned'!$A:$BK,AG$2,FALSE()),Dictionary!$A:$B,2,FALSE())</f>
        <v>4</v>
      </c>
      <c r="AH4">
        <f>VLOOKUP(VLOOKUP($B4&amp;"-"&amp;$F4,'dataset cleaned'!$A:$BK,AH$2,FALSE()),Dictionary!$A:$B,2,FALSE())</f>
        <v>5</v>
      </c>
      <c r="AI4">
        <f>VLOOKUP(VLOOKUP($B4&amp;"-"&amp;$F4,'dataset cleaned'!$A:$BK,AI$2,FALSE()),Dictionary!$A:$B,2,FALSE())</f>
        <v>4</v>
      </c>
      <c r="AJ4">
        <f>VLOOKUP(VLOOKUP($B4&amp;"-"&amp;$F4,'dataset cleaned'!$A:$BK,AJ$2,FALSE()),Dictionary!$A:$B,2,FALSE())</f>
        <v>5</v>
      </c>
      <c r="AK4">
        <f>IF(ISNA(VLOOKUP(VLOOKUP($B4&amp;"-"&amp;$F4,'dataset cleaned'!$A:$BK,AK$2,FALSE()),Dictionary!$A:$B,2,FALSE())),"",VLOOKUP(VLOOKUP($B4&amp;"-"&amp;$F4,'dataset cleaned'!$A:$BK,AK$2,FALSE()),Dictionary!$A:$B,2,FALSE()))</f>
        <v>4</v>
      </c>
      <c r="AL4" t="str">
        <f>IF(ISNA(VLOOKUP(VLOOKUP($B4&amp;"-"&amp;$F4,'dataset cleaned'!$A:$BK,AL$2,FALSE()),Dictionary!$A:$B,2,FALSE())),"",VLOOKUP(VLOOKUP($B4&amp;"-"&amp;$F4,'dataset cleaned'!$A:$BK,AL$2,FALSE()),Dictionary!$A:$B,2,FALSE()))</f>
        <v/>
      </c>
      <c r="AM4">
        <f>VLOOKUP(VLOOKUP($B4&amp;"-"&amp;$F4,'dataset cleaned'!$A:$BK,AM$2,FALSE()),Dictionary!$A:$B,2,FALSE())</f>
        <v>4</v>
      </c>
      <c r="AN4">
        <f>IF(ISNA(VLOOKUP(VLOOKUP($B4&amp;"-"&amp;$F4,'dataset cleaned'!$A:$BK,AN$2,FALSE()),Dictionary!$A:$B,2,FALSE())),"",VLOOKUP(VLOOKUP($B4&amp;"-"&amp;$F4,'dataset cleaned'!$A:$BK,AN$2,FALSE()),Dictionary!$A:$B,2,FALSE()))</f>
        <v>2</v>
      </c>
      <c r="AO4">
        <f>VLOOKUP($B4&amp;"-"&amp;$F4,'Results Check'!$A:$CB,AO$2,FALSE())</f>
        <v>1</v>
      </c>
      <c r="AP4">
        <f>VLOOKUP($B4&amp;"-"&amp;$F4,'Results Check'!$A:$CB,AP$2,FALSE())</f>
        <v>1</v>
      </c>
      <c r="AQ4">
        <f>VLOOKUP($B4&amp;"-"&amp;$F4,'Results Check'!$A:$CB,AQ$2,FALSE())</f>
        <v>1</v>
      </c>
      <c r="AR4">
        <f t="shared" ref="AR4:AR35" si="6">IF(AP4&gt;0,AO4/AP4,0)</f>
        <v>1</v>
      </c>
      <c r="AS4">
        <f t="shared" ref="AS4:AS35" si="7">AO4/AQ4</f>
        <v>1</v>
      </c>
      <c r="AT4">
        <f t="shared" ref="AT4:AT35" si="8">IF(SUM(AR4,AS4)&gt;0,2*(AR4*AS4)/SUM(AR4,AS4),0)</f>
        <v>1</v>
      </c>
      <c r="AU4">
        <f>VLOOKUP($B4&amp;"-"&amp;$F4,'Results Check'!$A:$CB,AU$2,FALSE())</f>
        <v>2</v>
      </c>
      <c r="AV4">
        <f>VLOOKUP($B4&amp;"-"&amp;$F4,'Results Check'!$A:$CB,AV$2,FALSE())</f>
        <v>2</v>
      </c>
      <c r="AW4">
        <f>VLOOKUP($B4&amp;"-"&amp;$F4,'Results Check'!$A:$CB,AW$2,FALSE())</f>
        <v>2</v>
      </c>
      <c r="AX4">
        <f t="shared" ref="AX4:AX35" si="9">IF(AV4&gt;0,AU4/AV4,0)</f>
        <v>1</v>
      </c>
      <c r="AY4">
        <f t="shared" ref="AY4:AY35" si="10">AU4/AW4</f>
        <v>1</v>
      </c>
      <c r="AZ4">
        <f t="shared" ref="AZ4:AZ35" si="11">IF(SUM(AX4,AY4)&gt;0,2*(AX4*AY4)/SUM(AX4,AY4),0)</f>
        <v>1</v>
      </c>
      <c r="BA4">
        <f>VLOOKUP($B4&amp;"-"&amp;$F4,'Results Check'!$A:$CB,BA$2,FALSE())</f>
        <v>3</v>
      </c>
      <c r="BB4">
        <f>VLOOKUP($B4&amp;"-"&amp;$F4,'Results Check'!$A:$CB,BB$2,FALSE())</f>
        <v>3</v>
      </c>
      <c r="BC4">
        <f>VLOOKUP($B4&amp;"-"&amp;$F4,'Results Check'!$A:$CB,BC$2,FALSE())</f>
        <v>3</v>
      </c>
      <c r="BD4">
        <f t="shared" ref="BD4:BD35" si="12">IF(BB4&gt;0,BA4/BB4,0)</f>
        <v>1</v>
      </c>
      <c r="BE4">
        <f t="shared" ref="BE4:BE35" si="13">BA4/BC4</f>
        <v>1</v>
      </c>
      <c r="BF4">
        <f t="shared" ref="BF4:BF35" si="14">IF(SUM(BD4,BE4)&gt;0,2*(BD4*BE4)/SUM(BD4,BE4),0)</f>
        <v>1</v>
      </c>
      <c r="BG4">
        <f>VLOOKUP($B4&amp;"-"&amp;$F4,'Results Check'!$A:$CB,BG$2,FALSE())</f>
        <v>1</v>
      </c>
      <c r="BH4">
        <f>VLOOKUP($B4&amp;"-"&amp;$F4,'Results Check'!$A:$CB,BH$2,FALSE())</f>
        <v>1</v>
      </c>
      <c r="BI4">
        <f>VLOOKUP($B4&amp;"-"&amp;$F4,'Results Check'!$A:$CB,BI$2,FALSE())</f>
        <v>1</v>
      </c>
      <c r="BJ4">
        <f t="shared" ref="BJ4:BJ35" si="15">IF(BH4&gt;0,BG4/BH4,0)</f>
        <v>1</v>
      </c>
      <c r="BK4">
        <f t="shared" ref="BK4:BK35" si="16">BG4/BI4</f>
        <v>1</v>
      </c>
      <c r="BL4">
        <f t="shared" ref="BL4:BL35" si="17">IF(SUM(BJ4,BK4)&gt;0,2*(BJ4*BK4)/SUM(BJ4,BK4),0)</f>
        <v>1</v>
      </c>
      <c r="BM4">
        <f>VLOOKUP($B4&amp;"-"&amp;$F4,'Results Check'!$A:$CB,BM$2,FALSE())</f>
        <v>2</v>
      </c>
      <c r="BN4">
        <f>VLOOKUP($B4&amp;"-"&amp;$F4,'Results Check'!$A:$CB,BN$2,FALSE())</f>
        <v>2</v>
      </c>
      <c r="BO4">
        <f>VLOOKUP($B4&amp;"-"&amp;$F4,'Results Check'!$A:$CB,BO$2,FALSE())</f>
        <v>2</v>
      </c>
      <c r="BP4">
        <f t="shared" ref="BP4:BP35" si="18">IF(BN4&gt;0,BM4/BN4,0)</f>
        <v>1</v>
      </c>
      <c r="BQ4">
        <f t="shared" ref="BQ4:BQ35" si="19">BM4/BO4</f>
        <v>1</v>
      </c>
      <c r="BR4">
        <f t="shared" ref="BR4:BR35" si="20">IF(SUM(BP4,BQ4)&gt;0,2*(BP4*BQ4)/SUM(BP4,BQ4),0)</f>
        <v>1</v>
      </c>
      <c r="BS4">
        <f>VLOOKUP($B4&amp;"-"&amp;$F4,'Results Check'!$A:$CB,BS$2,FALSE())</f>
        <v>1</v>
      </c>
      <c r="BT4">
        <f>VLOOKUP($B4&amp;"-"&amp;$F4,'Results Check'!$A:$CB,BT$2,FALSE())</f>
        <v>1</v>
      </c>
      <c r="BU4">
        <f>VLOOKUP($B4&amp;"-"&amp;$F4,'Results Check'!$A:$CB,BU$2,FALSE())</f>
        <v>1</v>
      </c>
      <c r="BV4">
        <f t="shared" ref="BV4:BV35" si="21">IF(BT4&gt;0,BS4/BT4,0)</f>
        <v>1</v>
      </c>
      <c r="BW4">
        <f t="shared" ref="BW4:BW35" si="22">BS4/BU4</f>
        <v>1</v>
      </c>
      <c r="BX4">
        <f t="shared" ref="BX4:BX35" si="23">IF(SUM(BV4,BW4)&gt;0,2*(BV4*BW4)/SUM(BV4,BW4),0)</f>
        <v>1</v>
      </c>
      <c r="BY4">
        <f t="shared" ref="BY4:BY35" si="24">SUM(AO4,AU4,BA4,BG4,BM4,BS4)</f>
        <v>10</v>
      </c>
      <c r="BZ4">
        <f t="shared" ref="BZ4:BZ35" si="25">SUM(AP4,AV4,BB4,BH4,BN4,BT4)</f>
        <v>10</v>
      </c>
      <c r="CA4">
        <f t="shared" ref="CA4:CA35" si="26">SUM(AQ4,AW4,BC4,BI4,BO4,BU4)</f>
        <v>10</v>
      </c>
      <c r="CB4">
        <f t="shared" ref="CB4:CB35" si="27">IF(BZ4&gt;0,BY4/BZ4,0)</f>
        <v>1</v>
      </c>
      <c r="CC4">
        <f t="shared" ref="CC4:CC35" si="28">BY4/CA4</f>
        <v>1</v>
      </c>
      <c r="CD4">
        <f t="shared" ref="CD4:CD35" si="29">IF(SUM(CB4,CC4)&gt;0,2*CB4*CC4/SUM(CB4:CC4),0)</f>
        <v>1</v>
      </c>
      <c r="CE4" t="str">
        <f>IF(VLOOKUP($B4&amp;"-"&amp;$F4,'Results Check'!$A:$CB,CE$2,FALSE())=0,"",VLOOKUP($B4&amp;"-"&amp;$F4,'Results Check'!$A:$CB,CE$2,FALSE()))</f>
        <v/>
      </c>
      <c r="CF4" t="str">
        <f>IF(VLOOKUP($B4&amp;"-"&amp;$F4,'Results Check'!$A:$CB,CF$2,FALSE())=0,"",VLOOKUP($B4&amp;"-"&amp;$F4,'Results Check'!$A:$CB,CF$2,FALSE()))</f>
        <v/>
      </c>
      <c r="CG4" t="str">
        <f>IF(VLOOKUP($B4&amp;"-"&amp;$F4,'Results Check'!$A:$CB,CG$2,FALSE())=0,"",VLOOKUP($B4&amp;"-"&amp;$F4,'Results Check'!$A:$CB,CG$2,FALSE()))</f>
        <v/>
      </c>
      <c r="CH4" t="str">
        <f>IF(VLOOKUP($B4&amp;"-"&amp;$F4,'Results Check'!$A:$CB,CH$2,FALSE())=0,"",VLOOKUP($B4&amp;"-"&amp;$F4,'Results Check'!$A:$CB,CH$2,FALSE()))</f>
        <v/>
      </c>
      <c r="CI4" t="str">
        <f>IF(VLOOKUP($B4&amp;"-"&amp;$F4,'Results Check'!$A:$CB,CI$2,FALSE())=0,"",VLOOKUP($B4&amp;"-"&amp;$F4,'Results Check'!$A:$CB,CI$2,FALSE()))</f>
        <v/>
      </c>
      <c r="CJ4" t="str">
        <f>IF(VLOOKUP($B4&amp;"-"&amp;$F4,'Results Check'!$A:$CB,CJ$2,FALSE())=0,"",VLOOKUP($B4&amp;"-"&amp;$F4,'Results Check'!$A:$CB,CJ$2,FALSE()))</f>
        <v/>
      </c>
      <c r="CK4">
        <f>IF(VLOOKUP($B4&amp;"-"&amp;$F4,'dataset cleaned'!$A:$CK,CK$2,FALSE())&lt;0,"N/A",VLOOKUP(VLOOKUP($B4&amp;"-"&amp;$F4,'dataset cleaned'!$A:$CK,CK$2,FALSE()),Dictionary!$A:$B,2,FALSE()))</f>
        <v>5</v>
      </c>
      <c r="CL4">
        <f>IF(VLOOKUP($B4&amp;"-"&amp;$F4,'dataset cleaned'!$A:$CK,CL$2,FALSE())&lt;0,"N/A",VLOOKUP(VLOOKUP($B4&amp;"-"&amp;$F4,'dataset cleaned'!$A:$CK,CL$2,FALSE()),Dictionary!$A:$B,2,FALSE()))</f>
        <v>5</v>
      </c>
      <c r="CM4">
        <f>IF(VLOOKUP($B4&amp;"-"&amp;$F4,'dataset cleaned'!$A:$CK,CM$2,FALSE())&lt;0,"N/A",VLOOKUP(VLOOKUP($B4&amp;"-"&amp;$F4,'dataset cleaned'!$A:$CK,CM$2,FALSE()),Dictionary!$A:$B,2,FALSE()))</f>
        <v>5</v>
      </c>
      <c r="CN4">
        <f>IF(VLOOKUP($B4&amp;"-"&amp;$F4,'dataset cleaned'!$A:$CK,CN$2,FALSE())&lt;0,"N/A",VLOOKUP(VLOOKUP($B4&amp;"-"&amp;$F4,'dataset cleaned'!$A:$CK,CN$2,FALSE()),Dictionary!$A:$B,2,FALSE()))</f>
        <v>5</v>
      </c>
      <c r="CO4">
        <f>IF(VLOOKUP($B4&amp;"-"&amp;$F4,'dataset cleaned'!$A:$CK,CO$2,FALSE())&lt;0,"N/A",VLOOKUP(VLOOKUP($B4&amp;"-"&amp;$F4,'dataset cleaned'!$A:$CK,CO$2,FALSE()),Dictionary!$A:$B,2,FALSE()))</f>
        <v>4</v>
      </c>
      <c r="CP4">
        <f>IF(VLOOKUP($B4&amp;"-"&amp;$F4,'dataset cleaned'!$A:$CK,CP$2,FALSE())&lt;0,"N/A",VLOOKUP(VLOOKUP($B4&amp;"-"&amp;$F4,'dataset cleaned'!$A:$CK,CP$2,FALSE()),Dictionary!$A:$B,2,FALSE()))</f>
        <v>4</v>
      </c>
      <c r="CQ4">
        <f>IF(VLOOKUP($B4&amp;"-"&amp;$F4,'dataset cleaned'!$A:$CK,CQ$2,FALSE())&lt;0,"N/A",VLOOKUP(VLOOKUP($B4&amp;"-"&amp;$F4,'dataset cleaned'!$A:$CK,CQ$2,FALSE()),Dictionary!$A:$B,2,FALSE()))</f>
        <v>5</v>
      </c>
      <c r="CR4">
        <f>IF(VLOOKUP($B4&amp;"-"&amp;$F4,'dataset cleaned'!$A:$CK,CR$2,FALSE())&lt;0,"N/A",VLOOKUP(VLOOKUP($B4&amp;"-"&amp;$F4,'dataset cleaned'!$A:$CK,CR$2,FALSE()),Dictionary!$A:$B,2,FALSE()))</f>
        <v>5</v>
      </c>
      <c r="CS4">
        <f>IF(VLOOKUP($B4&amp;"-"&amp;$F4,'dataset cleaned'!$A:$CK,CS$2,FALSE())&lt;0,"N/A",VLOOKUP(VLOOKUP($B4&amp;"-"&amp;$F4,'dataset cleaned'!$A:$CK,CS$2,FALSE()),Dictionary!$A:$B,2,FALSE()))</f>
        <v>5</v>
      </c>
      <c r="CT4">
        <f>IF(VLOOKUP($B4&amp;"-"&amp;$F4,'dataset cleaned'!$A:$CK,CT$2,FALSE())&lt;0,"N/A",VLOOKUP(VLOOKUP($B4&amp;"-"&amp;$F4,'dataset cleaned'!$A:$CK,CT$2,FALSE()),Dictionary!$A:$B,2,FALSE()))</f>
        <v>5</v>
      </c>
      <c r="CU4">
        <f>IF(VLOOKUP($B4&amp;"-"&amp;$F4,'dataset cleaned'!$A:$CK,CU$2,FALSE())&lt;0,"N/A",VLOOKUP(VLOOKUP($B4&amp;"-"&amp;$F4,'dataset cleaned'!$A:$CK,CU$2,FALSE()),Dictionary!$A:$B,2,FALSE()))</f>
        <v>5</v>
      </c>
      <c r="CV4">
        <f>IF(VLOOKUP($B4&amp;"-"&amp;$F4,'dataset cleaned'!$A:$CK,CV$2,FALSE())&lt;0,"N/A",VLOOKUP(VLOOKUP($B4&amp;"-"&amp;$F4,'dataset cleaned'!$A:$CK,CV$2,FALSE()),Dictionary!$A:$B,2,FALSE()))</f>
        <v>5</v>
      </c>
    </row>
    <row r="5" spans="1:100" x14ac:dyDescent="0.2">
      <c r="A5" t="str">
        <f t="shared" si="1"/>
        <v>R_1dNyc5OOgivZVv4-P1</v>
      </c>
      <c r="B5" t="s">
        <v>682</v>
      </c>
      <c r="C5" t="s">
        <v>390</v>
      </c>
      <c r="D5" s="16" t="str">
        <f t="shared" si="2"/>
        <v>CORAS</v>
      </c>
      <c r="E5" s="8" t="str">
        <f t="shared" si="3"/>
        <v>G1</v>
      </c>
      <c r="F5" s="8" t="s">
        <v>534</v>
      </c>
      <c r="G5" s="8" t="str">
        <f t="shared" si="4"/>
        <v>G1</v>
      </c>
      <c r="H5" t="s">
        <v>981</v>
      </c>
      <c r="J5" s="11">
        <f>VLOOKUP($B5&amp;"-"&amp;$F5,'dataset cleaned'!$A:$BK,J$2,FALSE())/60</f>
        <v>9.546916666666668</v>
      </c>
      <c r="K5">
        <f>VLOOKUP($B5&amp;"-"&amp;$F5,'dataset cleaned'!$A:$BK,K$2,FALSE())</f>
        <v>21</v>
      </c>
      <c r="L5" t="str">
        <f>VLOOKUP($B5&amp;"-"&amp;$F5,'dataset cleaned'!$A:$BK,L$2,FALSE())</f>
        <v>Female</v>
      </c>
      <c r="M5" t="str">
        <f>VLOOKUP($B5&amp;"-"&amp;$F5,'dataset cleaned'!$A:$BK,M$2,FALSE())</f>
        <v>Proficient (C2)</v>
      </c>
      <c r="N5">
        <f>VLOOKUP($B5&amp;"-"&amp;$F5,'dataset cleaned'!$A:$BK,N$2,FALSE())</f>
        <v>4</v>
      </c>
      <c r="O5" t="str">
        <f>VLOOKUP($B5&amp;"-"&amp;$F5,'dataset cleaned'!$A:$BK,O$2,FALSE())</f>
        <v>Business Information Technology, Computer Science</v>
      </c>
      <c r="P5" t="str">
        <f>VLOOKUP($B5&amp;"-"&amp;$F5,'dataset cleaned'!$A:$BK,P$2,FALSE())</f>
        <v>No</v>
      </c>
      <c r="Q5">
        <f>VLOOKUP($B5&amp;"-"&amp;$F5,'dataset cleaned'!$A:$BK,Q$2,FALSE())</f>
        <v>0</v>
      </c>
      <c r="R5" s="6">
        <f>VLOOKUP($B5&amp;"-"&amp;$F5,'dataset cleaned'!$A:$BK,R$2,FALSE())</f>
        <v>0</v>
      </c>
      <c r="S5" t="str">
        <f>VLOOKUP($B5&amp;"-"&amp;$F5,'dataset cleaned'!$A:$BK,S$2,FALSE())</f>
        <v>No</v>
      </c>
      <c r="T5">
        <f>VLOOKUP($B5&amp;"-"&amp;$F5,'dataset cleaned'!$A:$BK,T$2,FALSE())</f>
        <v>0</v>
      </c>
      <c r="U5" t="str">
        <f>VLOOKUP($B5&amp;"-"&amp;$F5,'dataset cleaned'!$A:$BK,U$2,FALSE())</f>
        <v>None</v>
      </c>
      <c r="V5">
        <f>VLOOKUP(VLOOKUP($B5&amp;"-"&amp;$F5,'dataset cleaned'!$A:$BK,V$2,FALSE()),Dictionary!$A:$B,2,FALSE())</f>
        <v>1</v>
      </c>
      <c r="W5">
        <f>VLOOKUP(VLOOKUP($B5&amp;"-"&amp;$F5,'dataset cleaned'!$A:$BK,W$2,FALSE()),Dictionary!$A:$B,2,FALSE())</f>
        <v>2</v>
      </c>
      <c r="X5">
        <f>VLOOKUP(VLOOKUP($B5&amp;"-"&amp;$F5,'dataset cleaned'!$A:$BK,X$2,FALSE()),Dictionary!$A:$B,2,FALSE())</f>
        <v>1</v>
      </c>
      <c r="Y5">
        <f>VLOOKUP(VLOOKUP($B5&amp;"-"&amp;$F5,'dataset cleaned'!$A:$BK,Y$2,FALSE()),Dictionary!$A:$B,2,FALSE())</f>
        <v>1</v>
      </c>
      <c r="Z5">
        <f t="shared" si="5"/>
        <v>2</v>
      </c>
      <c r="AA5">
        <f>VLOOKUP(VLOOKUP($B5&amp;"-"&amp;$F5,'dataset cleaned'!$A:$BK,AA$2,FALSE()),Dictionary!$A:$B,2,FALSE())</f>
        <v>1</v>
      </c>
      <c r="AB5">
        <f>VLOOKUP(VLOOKUP($B5&amp;"-"&amp;$F5,'dataset cleaned'!$A:$BK,AB$2,FALSE()),Dictionary!$A:$B,2,FALSE())</f>
        <v>3</v>
      </c>
      <c r="AC5">
        <f>VLOOKUP(VLOOKUP($B5&amp;"-"&amp;$F5,'dataset cleaned'!$A:$BK,AC$2,FALSE()),Dictionary!$A:$B,2,FALSE())</f>
        <v>4</v>
      </c>
      <c r="AD5">
        <f>VLOOKUP(VLOOKUP($B5&amp;"-"&amp;$F5,'dataset cleaned'!$A:$BK,AD$2,FALSE()),Dictionary!$A:$B,2,FALSE())</f>
        <v>2</v>
      </c>
      <c r="AE5" t="str">
        <f>IF(ISNA(VLOOKUP(VLOOKUP($B5&amp;"-"&amp;$F5,'dataset cleaned'!$A:$BK,AE$2,FALSE()),Dictionary!$A:$B,2,FALSE())),"",VLOOKUP(VLOOKUP($B5&amp;"-"&amp;$F5,'dataset cleaned'!$A:$BK,AE$2,FALSE()),Dictionary!$A:$B,2,FALSE()))</f>
        <v/>
      </c>
      <c r="AF5">
        <f>VLOOKUP(VLOOKUP($B5&amp;"-"&amp;$F5,'dataset cleaned'!$A:$BK,AF$2,FALSE()),Dictionary!$A:$B,2,FALSE())</f>
        <v>4</v>
      </c>
      <c r="AG5">
        <f>VLOOKUP(VLOOKUP($B5&amp;"-"&amp;$F5,'dataset cleaned'!$A:$BK,AG$2,FALSE()),Dictionary!$A:$B,2,FALSE())</f>
        <v>4</v>
      </c>
      <c r="AH5">
        <f>VLOOKUP(VLOOKUP($B5&amp;"-"&amp;$F5,'dataset cleaned'!$A:$BK,AH$2,FALSE()),Dictionary!$A:$B,2,FALSE())</f>
        <v>4</v>
      </c>
      <c r="AI5">
        <f>VLOOKUP(VLOOKUP($B5&amp;"-"&amp;$F5,'dataset cleaned'!$A:$BK,AI$2,FALSE()),Dictionary!$A:$B,2,FALSE())</f>
        <v>4</v>
      </c>
      <c r="AJ5">
        <f>VLOOKUP(VLOOKUP($B5&amp;"-"&amp;$F5,'dataset cleaned'!$A:$BK,AJ$2,FALSE()),Dictionary!$A:$B,2,FALSE())</f>
        <v>4</v>
      </c>
      <c r="AK5">
        <f>IF(ISNA(VLOOKUP(VLOOKUP($B5&amp;"-"&amp;$F5,'dataset cleaned'!$A:$BK,AK$2,FALSE()),Dictionary!$A:$B,2,FALSE())),"",VLOOKUP(VLOOKUP($B5&amp;"-"&amp;$F5,'dataset cleaned'!$A:$BK,AK$2,FALSE()),Dictionary!$A:$B,2,FALSE()))</f>
        <v>4</v>
      </c>
      <c r="AL5" t="str">
        <f>IF(ISNA(VLOOKUP(VLOOKUP($B5&amp;"-"&amp;$F5,'dataset cleaned'!$A:$BK,AL$2,FALSE()),Dictionary!$A:$B,2,FALSE())),"",VLOOKUP(VLOOKUP($B5&amp;"-"&amp;$F5,'dataset cleaned'!$A:$BK,AL$2,FALSE()),Dictionary!$A:$B,2,FALSE()))</f>
        <v/>
      </c>
      <c r="AM5">
        <f>VLOOKUP(VLOOKUP($B5&amp;"-"&amp;$F5,'dataset cleaned'!$A:$BK,AM$2,FALSE()),Dictionary!$A:$B,2,FALSE())</f>
        <v>4</v>
      </c>
      <c r="AN5">
        <f>IF(ISNA(VLOOKUP(VLOOKUP($B5&amp;"-"&amp;$F5,'dataset cleaned'!$A:$BK,AN$2,FALSE()),Dictionary!$A:$B,2,FALSE())),"",VLOOKUP(VLOOKUP($B5&amp;"-"&amp;$F5,'dataset cleaned'!$A:$BK,AN$2,FALSE()),Dictionary!$A:$B,2,FALSE()))</f>
        <v>4</v>
      </c>
      <c r="AO5">
        <f>VLOOKUP($B5&amp;"-"&amp;$F5,'Results Check'!$A:$CB,AO$2,FALSE())</f>
        <v>1</v>
      </c>
      <c r="AP5">
        <f>VLOOKUP($B5&amp;"-"&amp;$F5,'Results Check'!$A:$CB,AP$2,FALSE())</f>
        <v>1</v>
      </c>
      <c r="AQ5">
        <f>VLOOKUP($B5&amp;"-"&amp;$F5,'Results Check'!$A:$CB,AQ$2,FALSE())</f>
        <v>1</v>
      </c>
      <c r="AR5">
        <f t="shared" si="6"/>
        <v>1</v>
      </c>
      <c r="AS5">
        <f t="shared" si="7"/>
        <v>1</v>
      </c>
      <c r="AT5">
        <f t="shared" si="8"/>
        <v>1</v>
      </c>
      <c r="AU5">
        <f>VLOOKUP($B5&amp;"-"&amp;$F5,'Results Check'!$A:$CB,AU$2,FALSE())</f>
        <v>2</v>
      </c>
      <c r="AV5">
        <f>VLOOKUP($B5&amp;"-"&amp;$F5,'Results Check'!$A:$CB,AV$2,FALSE())</f>
        <v>2</v>
      </c>
      <c r="AW5">
        <f>VLOOKUP($B5&amp;"-"&amp;$F5,'Results Check'!$A:$CB,AW$2,FALSE())</f>
        <v>2</v>
      </c>
      <c r="AX5">
        <f t="shared" si="9"/>
        <v>1</v>
      </c>
      <c r="AY5">
        <f t="shared" si="10"/>
        <v>1</v>
      </c>
      <c r="AZ5">
        <f t="shared" si="11"/>
        <v>1</v>
      </c>
      <c r="BA5">
        <f>VLOOKUP($B5&amp;"-"&amp;$F5,'Results Check'!$A:$CB,BA$2,FALSE())</f>
        <v>3</v>
      </c>
      <c r="BB5">
        <f>VLOOKUP($B5&amp;"-"&amp;$F5,'Results Check'!$A:$CB,BB$2,FALSE())</f>
        <v>3</v>
      </c>
      <c r="BC5">
        <f>VLOOKUP($B5&amp;"-"&amp;$F5,'Results Check'!$A:$CB,BC$2,FALSE())</f>
        <v>3</v>
      </c>
      <c r="BD5">
        <f t="shared" si="12"/>
        <v>1</v>
      </c>
      <c r="BE5">
        <f t="shared" si="13"/>
        <v>1</v>
      </c>
      <c r="BF5">
        <f t="shared" si="14"/>
        <v>1</v>
      </c>
      <c r="BG5">
        <f>VLOOKUP($B5&amp;"-"&amp;$F5,'Results Check'!$A:$CB,BG$2,FALSE())</f>
        <v>1</v>
      </c>
      <c r="BH5">
        <f>VLOOKUP($B5&amp;"-"&amp;$F5,'Results Check'!$A:$CB,BH$2,FALSE())</f>
        <v>1</v>
      </c>
      <c r="BI5">
        <f>VLOOKUP($B5&amp;"-"&amp;$F5,'Results Check'!$A:$CB,BI$2,FALSE())</f>
        <v>1</v>
      </c>
      <c r="BJ5">
        <f t="shared" si="15"/>
        <v>1</v>
      </c>
      <c r="BK5">
        <f t="shared" si="16"/>
        <v>1</v>
      </c>
      <c r="BL5">
        <f t="shared" si="17"/>
        <v>1</v>
      </c>
      <c r="BM5">
        <f>VLOOKUP($B5&amp;"-"&amp;$F5,'Results Check'!$A:$CB,BM$2,FALSE())</f>
        <v>2</v>
      </c>
      <c r="BN5">
        <f>VLOOKUP($B5&amp;"-"&amp;$F5,'Results Check'!$A:$CB,BN$2,FALSE())</f>
        <v>2</v>
      </c>
      <c r="BO5">
        <f>VLOOKUP($B5&amp;"-"&amp;$F5,'Results Check'!$A:$CB,BO$2,FALSE())</f>
        <v>2</v>
      </c>
      <c r="BP5">
        <f t="shared" si="18"/>
        <v>1</v>
      </c>
      <c r="BQ5">
        <f t="shared" si="19"/>
        <v>1</v>
      </c>
      <c r="BR5">
        <f t="shared" si="20"/>
        <v>1</v>
      </c>
      <c r="BS5">
        <f>VLOOKUP($B5&amp;"-"&amp;$F5,'Results Check'!$A:$CB,BS$2,FALSE())</f>
        <v>1</v>
      </c>
      <c r="BT5">
        <f>VLOOKUP($B5&amp;"-"&amp;$F5,'Results Check'!$A:$CB,BT$2,FALSE())</f>
        <v>1</v>
      </c>
      <c r="BU5">
        <f>VLOOKUP($B5&amp;"-"&amp;$F5,'Results Check'!$A:$CB,BU$2,FALSE())</f>
        <v>1</v>
      </c>
      <c r="BV5">
        <f t="shared" si="21"/>
        <v>1</v>
      </c>
      <c r="BW5">
        <f t="shared" si="22"/>
        <v>1</v>
      </c>
      <c r="BX5">
        <f t="shared" si="23"/>
        <v>1</v>
      </c>
      <c r="BY5">
        <f t="shared" si="24"/>
        <v>10</v>
      </c>
      <c r="BZ5">
        <f t="shared" si="25"/>
        <v>10</v>
      </c>
      <c r="CA5">
        <f t="shared" si="26"/>
        <v>10</v>
      </c>
      <c r="CB5">
        <f t="shared" si="27"/>
        <v>1</v>
      </c>
      <c r="CC5">
        <f t="shared" si="28"/>
        <v>1</v>
      </c>
      <c r="CD5">
        <f t="shared" si="29"/>
        <v>1</v>
      </c>
      <c r="CE5" t="str">
        <f>IF(VLOOKUP($B5&amp;"-"&amp;$F5,'Results Check'!$A:$CB,CE$2,FALSE())=0,"",VLOOKUP($B5&amp;"-"&amp;$F5,'Results Check'!$A:$CB,CE$2,FALSE()))</f>
        <v/>
      </c>
      <c r="CF5" t="str">
        <f>IF(VLOOKUP($B5&amp;"-"&amp;$F5,'Results Check'!$A:$CB,CF$2,FALSE())=0,"",VLOOKUP($B5&amp;"-"&amp;$F5,'Results Check'!$A:$CB,CF$2,FALSE()))</f>
        <v/>
      </c>
      <c r="CG5" t="str">
        <f>IF(VLOOKUP($B5&amp;"-"&amp;$F5,'Results Check'!$A:$CB,CG$2,FALSE())=0,"",VLOOKUP($B5&amp;"-"&amp;$F5,'Results Check'!$A:$CB,CG$2,FALSE()))</f>
        <v/>
      </c>
      <c r="CH5" t="str">
        <f>IF(VLOOKUP($B5&amp;"-"&amp;$F5,'Results Check'!$A:$CB,CH$2,FALSE())=0,"",VLOOKUP($B5&amp;"-"&amp;$F5,'Results Check'!$A:$CB,CH$2,FALSE()))</f>
        <v/>
      </c>
      <c r="CI5" t="str">
        <f>IF(VLOOKUP($B5&amp;"-"&amp;$F5,'Results Check'!$A:$CB,CI$2,FALSE())=0,"",VLOOKUP($B5&amp;"-"&amp;$F5,'Results Check'!$A:$CB,CI$2,FALSE()))</f>
        <v/>
      </c>
      <c r="CJ5" t="str">
        <f>IF(VLOOKUP($B5&amp;"-"&amp;$F5,'Results Check'!$A:$CB,CJ$2,FALSE())=0,"",VLOOKUP($B5&amp;"-"&amp;$F5,'Results Check'!$A:$CB,CJ$2,FALSE()))</f>
        <v/>
      </c>
      <c r="CK5">
        <f>IF(VLOOKUP($B5&amp;"-"&amp;$F5,'dataset cleaned'!$A:$CK,CK$2,FALSE())&lt;0,"N/A",VLOOKUP(VLOOKUP($B5&amp;"-"&amp;$F5,'dataset cleaned'!$A:$CK,CK$2,FALSE()),Dictionary!$A:$B,2,FALSE()))</f>
        <v>4</v>
      </c>
      <c r="CL5">
        <f>IF(VLOOKUP($B5&amp;"-"&amp;$F5,'dataset cleaned'!$A:$CK,CL$2,FALSE())&lt;0,"N/A",VLOOKUP(VLOOKUP($B5&amp;"-"&amp;$F5,'dataset cleaned'!$A:$CK,CL$2,FALSE()),Dictionary!$A:$B,2,FALSE()))</f>
        <v>4</v>
      </c>
      <c r="CM5">
        <f>IF(VLOOKUP($B5&amp;"-"&amp;$F5,'dataset cleaned'!$A:$CK,CM$2,FALSE())&lt;0,"N/A",VLOOKUP(VLOOKUP($B5&amp;"-"&amp;$F5,'dataset cleaned'!$A:$CK,CM$2,FALSE()),Dictionary!$A:$B,2,FALSE()))</f>
        <v>4</v>
      </c>
      <c r="CN5">
        <f>IF(VLOOKUP($B5&amp;"-"&amp;$F5,'dataset cleaned'!$A:$CK,CN$2,FALSE())&lt;0,"N/A",VLOOKUP(VLOOKUP($B5&amp;"-"&amp;$F5,'dataset cleaned'!$A:$CK,CN$2,FALSE()),Dictionary!$A:$B,2,FALSE()))</f>
        <v>4</v>
      </c>
      <c r="CO5">
        <f>IF(VLOOKUP($B5&amp;"-"&amp;$F5,'dataset cleaned'!$A:$CK,CO$2,FALSE())&lt;0,"N/A",VLOOKUP(VLOOKUP($B5&amp;"-"&amp;$F5,'dataset cleaned'!$A:$CK,CO$2,FALSE()),Dictionary!$A:$B,2,FALSE()))</f>
        <v>3</v>
      </c>
      <c r="CP5">
        <f>IF(VLOOKUP($B5&amp;"-"&amp;$F5,'dataset cleaned'!$A:$CK,CP$2,FALSE())&lt;0,"N/A",VLOOKUP(VLOOKUP($B5&amp;"-"&amp;$F5,'dataset cleaned'!$A:$CK,CP$2,FALSE()),Dictionary!$A:$B,2,FALSE()))</f>
        <v>3</v>
      </c>
      <c r="CQ5">
        <f>IF(VLOOKUP($B5&amp;"-"&amp;$F5,'dataset cleaned'!$A:$CK,CQ$2,FALSE())&lt;0,"N/A",VLOOKUP(VLOOKUP($B5&amp;"-"&amp;$F5,'dataset cleaned'!$A:$CK,CQ$2,FALSE()),Dictionary!$A:$B,2,FALSE()))</f>
        <v>5</v>
      </c>
      <c r="CR5">
        <f>IF(VLOOKUP($B5&amp;"-"&amp;$F5,'dataset cleaned'!$A:$CK,CR$2,FALSE())&lt;0,"N/A",VLOOKUP(VLOOKUP($B5&amp;"-"&amp;$F5,'dataset cleaned'!$A:$CK,CR$2,FALSE()),Dictionary!$A:$B,2,FALSE()))</f>
        <v>5</v>
      </c>
      <c r="CS5">
        <f>IF(VLOOKUP($B5&amp;"-"&amp;$F5,'dataset cleaned'!$A:$CK,CS$2,FALSE())&lt;0,"N/A",VLOOKUP(VLOOKUP($B5&amp;"-"&amp;$F5,'dataset cleaned'!$A:$CK,CS$2,FALSE()),Dictionary!$A:$B,2,FALSE()))</f>
        <v>4</v>
      </c>
      <c r="CT5">
        <f>IF(VLOOKUP($B5&amp;"-"&amp;$F5,'dataset cleaned'!$A:$CK,CT$2,FALSE())&lt;0,"N/A",VLOOKUP(VLOOKUP($B5&amp;"-"&amp;$F5,'dataset cleaned'!$A:$CK,CT$2,FALSE()),Dictionary!$A:$B,2,FALSE()))</f>
        <v>4</v>
      </c>
      <c r="CU5">
        <f>IF(VLOOKUP($B5&amp;"-"&amp;$F5,'dataset cleaned'!$A:$CK,CU$2,FALSE())&lt;0,"N/A",VLOOKUP(VLOOKUP($B5&amp;"-"&amp;$F5,'dataset cleaned'!$A:$CK,CU$2,FALSE()),Dictionary!$A:$B,2,FALSE()))</f>
        <v>4</v>
      </c>
      <c r="CV5">
        <f>IF(VLOOKUP($B5&amp;"-"&amp;$F5,'dataset cleaned'!$A:$CK,CV$2,FALSE())&lt;0,"N/A",VLOOKUP(VLOOKUP($B5&amp;"-"&amp;$F5,'dataset cleaned'!$A:$CK,CV$2,FALSE()),Dictionary!$A:$B,2,FALSE()))</f>
        <v>4</v>
      </c>
    </row>
    <row r="6" spans="1:100" x14ac:dyDescent="0.2">
      <c r="A6" t="str">
        <f t="shared" si="1"/>
        <v>R_1N37LeNTW0GfQkg-P1</v>
      </c>
      <c r="B6" t="s">
        <v>739</v>
      </c>
      <c r="C6" t="s">
        <v>390</v>
      </c>
      <c r="D6" s="16" t="str">
        <f t="shared" si="2"/>
        <v>CORAS</v>
      </c>
      <c r="E6" s="8" t="str">
        <f t="shared" si="3"/>
        <v>G1</v>
      </c>
      <c r="F6" s="8" t="s">
        <v>534</v>
      </c>
      <c r="G6" s="8" t="str">
        <f t="shared" si="4"/>
        <v>G1</v>
      </c>
      <c r="H6" t="s">
        <v>981</v>
      </c>
      <c r="J6" s="11">
        <f>VLOOKUP($B6&amp;"-"&amp;$F6,'dataset cleaned'!$A:$BK,J$2,FALSE())/60</f>
        <v>15.288633333333333</v>
      </c>
      <c r="K6">
        <f>VLOOKUP($B6&amp;"-"&amp;$F6,'dataset cleaned'!$A:$BK,K$2,FALSE())</f>
        <v>23</v>
      </c>
      <c r="L6" t="str">
        <f>VLOOKUP($B6&amp;"-"&amp;$F6,'dataset cleaned'!$A:$BK,L$2,FALSE())</f>
        <v>Male</v>
      </c>
      <c r="M6" t="str">
        <f>VLOOKUP($B6&amp;"-"&amp;$F6,'dataset cleaned'!$A:$BK,M$2,FALSE())</f>
        <v>Advanced (C1)</v>
      </c>
      <c r="N6">
        <f>VLOOKUP($B6&amp;"-"&amp;$F6,'dataset cleaned'!$A:$BK,N$2,FALSE())</f>
        <v>5</v>
      </c>
      <c r="O6" t="str">
        <f>VLOOKUP($B6&amp;"-"&amp;$F6,'dataset cleaned'!$A:$BK,O$2,FALSE())</f>
        <v>Computer Science, Networks</v>
      </c>
      <c r="P6" t="str">
        <f>VLOOKUP($B6&amp;"-"&amp;$F6,'dataset cleaned'!$A:$BK,P$2,FALSE())</f>
        <v>Yes</v>
      </c>
      <c r="Q6">
        <f>VLOOKUP($B6&amp;"-"&amp;$F6,'dataset cleaned'!$A:$BK,Q$2,FALSE())</f>
        <v>6</v>
      </c>
      <c r="R6" s="6" t="str">
        <f>VLOOKUP($B6&amp;"-"&amp;$F6,'dataset cleaned'!$A:$BK,R$2,FALSE())</f>
        <v>Owner, Freelancer</v>
      </c>
      <c r="S6" t="str">
        <f>VLOOKUP($B6&amp;"-"&amp;$F6,'dataset cleaned'!$A:$BK,S$2,FALSE())</f>
        <v>No</v>
      </c>
      <c r="T6">
        <f>VLOOKUP($B6&amp;"-"&amp;$F6,'dataset cleaned'!$A:$BK,T$2,FALSE())</f>
        <v>0</v>
      </c>
      <c r="U6" t="str">
        <f>VLOOKUP($B6&amp;"-"&amp;$F6,'dataset cleaned'!$A:$BK,U$2,FALSE())</f>
        <v>None</v>
      </c>
      <c r="V6">
        <f>VLOOKUP(VLOOKUP($B6&amp;"-"&amp;$F6,'dataset cleaned'!$A:$BK,V$2,FALSE()),Dictionary!$A:$B,2,FALSE())</f>
        <v>1</v>
      </c>
      <c r="W6">
        <f>VLOOKUP(VLOOKUP($B6&amp;"-"&amp;$F6,'dataset cleaned'!$A:$BK,W$2,FALSE()),Dictionary!$A:$B,2,FALSE())</f>
        <v>2</v>
      </c>
      <c r="X6">
        <f>VLOOKUP(VLOOKUP($B6&amp;"-"&amp;$F6,'dataset cleaned'!$A:$BK,X$2,FALSE()),Dictionary!$A:$B,2,FALSE())</f>
        <v>1</v>
      </c>
      <c r="Y6">
        <f>VLOOKUP(VLOOKUP($B6&amp;"-"&amp;$F6,'dataset cleaned'!$A:$BK,Y$2,FALSE()),Dictionary!$A:$B,2,FALSE())</f>
        <v>1</v>
      </c>
      <c r="Z6">
        <f t="shared" si="5"/>
        <v>2</v>
      </c>
      <c r="AA6">
        <f>VLOOKUP(VLOOKUP($B6&amp;"-"&amp;$F6,'dataset cleaned'!$A:$BK,AA$2,FALSE()),Dictionary!$A:$B,2,FALSE())</f>
        <v>2</v>
      </c>
      <c r="AB6">
        <f>VLOOKUP(VLOOKUP($B6&amp;"-"&amp;$F6,'dataset cleaned'!$A:$BK,AB$2,FALSE()),Dictionary!$A:$B,2,FALSE())</f>
        <v>2</v>
      </c>
      <c r="AC6">
        <f>VLOOKUP(VLOOKUP($B6&amp;"-"&amp;$F6,'dataset cleaned'!$A:$BK,AC$2,FALSE()),Dictionary!$A:$B,2,FALSE())</f>
        <v>1</v>
      </c>
      <c r="AD6">
        <f>VLOOKUP(VLOOKUP($B6&amp;"-"&amp;$F6,'dataset cleaned'!$A:$BK,AD$2,FALSE()),Dictionary!$A:$B,2,FALSE())</f>
        <v>2</v>
      </c>
      <c r="AE6" t="str">
        <f>IF(ISNA(VLOOKUP(VLOOKUP($B6&amp;"-"&amp;$F6,'dataset cleaned'!$A:$BK,AE$2,FALSE()),Dictionary!$A:$B,2,FALSE())),"",VLOOKUP(VLOOKUP($B6&amp;"-"&amp;$F6,'dataset cleaned'!$A:$BK,AE$2,FALSE()),Dictionary!$A:$B,2,FALSE()))</f>
        <v/>
      </c>
      <c r="AF6">
        <f>VLOOKUP(VLOOKUP($B6&amp;"-"&amp;$F6,'dataset cleaned'!$A:$BK,AF$2,FALSE()),Dictionary!$A:$B,2,FALSE())</f>
        <v>4</v>
      </c>
      <c r="AG6">
        <f>VLOOKUP(VLOOKUP($B6&amp;"-"&amp;$F6,'dataset cleaned'!$A:$BK,AG$2,FALSE()),Dictionary!$A:$B,2,FALSE())</f>
        <v>4</v>
      </c>
      <c r="AH6">
        <f>VLOOKUP(VLOOKUP($B6&amp;"-"&amp;$F6,'dataset cleaned'!$A:$BK,AH$2,FALSE()),Dictionary!$A:$B,2,FALSE())</f>
        <v>4</v>
      </c>
      <c r="AI6">
        <f>VLOOKUP(VLOOKUP($B6&amp;"-"&amp;$F6,'dataset cleaned'!$A:$BK,AI$2,FALSE()),Dictionary!$A:$B,2,FALSE())</f>
        <v>4</v>
      </c>
      <c r="AJ6">
        <f>VLOOKUP(VLOOKUP($B6&amp;"-"&amp;$F6,'dataset cleaned'!$A:$BK,AJ$2,FALSE()),Dictionary!$A:$B,2,FALSE())</f>
        <v>4</v>
      </c>
      <c r="AK6">
        <f>IF(ISNA(VLOOKUP(VLOOKUP($B6&amp;"-"&amp;$F6,'dataset cleaned'!$A:$BK,AK$2,FALSE()),Dictionary!$A:$B,2,FALSE())),"",VLOOKUP(VLOOKUP($B6&amp;"-"&amp;$F6,'dataset cleaned'!$A:$BK,AK$2,FALSE()),Dictionary!$A:$B,2,FALSE()))</f>
        <v>3</v>
      </c>
      <c r="AL6" t="str">
        <f>IF(ISNA(VLOOKUP(VLOOKUP($B6&amp;"-"&amp;$F6,'dataset cleaned'!$A:$BK,AL$2,FALSE()),Dictionary!$A:$B,2,FALSE())),"",VLOOKUP(VLOOKUP($B6&amp;"-"&amp;$F6,'dataset cleaned'!$A:$BK,AL$2,FALSE()),Dictionary!$A:$B,2,FALSE()))</f>
        <v/>
      </c>
      <c r="AM6">
        <f>VLOOKUP(VLOOKUP($B6&amp;"-"&amp;$F6,'dataset cleaned'!$A:$BK,AM$2,FALSE()),Dictionary!$A:$B,2,FALSE())</f>
        <v>5</v>
      </c>
      <c r="AN6">
        <f>IF(ISNA(VLOOKUP(VLOOKUP($B6&amp;"-"&amp;$F6,'dataset cleaned'!$A:$BK,AN$2,FALSE()),Dictionary!$A:$B,2,FALSE())),"",VLOOKUP(VLOOKUP($B6&amp;"-"&amp;$F6,'dataset cleaned'!$A:$BK,AN$2,FALSE()),Dictionary!$A:$B,2,FALSE()))</f>
        <v>5</v>
      </c>
      <c r="AO6">
        <f>VLOOKUP($B6&amp;"-"&amp;$F6,'Results Check'!$A:$CB,AO$2,FALSE())</f>
        <v>1</v>
      </c>
      <c r="AP6">
        <f>VLOOKUP($B6&amp;"-"&amp;$F6,'Results Check'!$A:$CB,AP$2,FALSE())</f>
        <v>1</v>
      </c>
      <c r="AQ6">
        <f>VLOOKUP($B6&amp;"-"&amp;$F6,'Results Check'!$A:$CB,AQ$2,FALSE())</f>
        <v>1</v>
      </c>
      <c r="AR6">
        <f t="shared" si="6"/>
        <v>1</v>
      </c>
      <c r="AS6">
        <f t="shared" si="7"/>
        <v>1</v>
      </c>
      <c r="AT6">
        <f t="shared" si="8"/>
        <v>1</v>
      </c>
      <c r="AU6">
        <f>VLOOKUP($B6&amp;"-"&amp;$F6,'Results Check'!$A:$CB,AU$2,FALSE())</f>
        <v>2</v>
      </c>
      <c r="AV6">
        <f>VLOOKUP($B6&amp;"-"&amp;$F6,'Results Check'!$A:$CB,AV$2,FALSE())</f>
        <v>2</v>
      </c>
      <c r="AW6">
        <f>VLOOKUP($B6&amp;"-"&amp;$F6,'Results Check'!$A:$CB,AW$2,FALSE())</f>
        <v>2</v>
      </c>
      <c r="AX6">
        <f t="shared" si="9"/>
        <v>1</v>
      </c>
      <c r="AY6">
        <f t="shared" si="10"/>
        <v>1</v>
      </c>
      <c r="AZ6">
        <f t="shared" si="11"/>
        <v>1</v>
      </c>
      <c r="BA6">
        <f>VLOOKUP($B6&amp;"-"&amp;$F6,'Results Check'!$A:$CB,BA$2,FALSE())</f>
        <v>2</v>
      </c>
      <c r="BB6">
        <f>VLOOKUP($B6&amp;"-"&amp;$F6,'Results Check'!$A:$CB,BB$2,FALSE())</f>
        <v>2</v>
      </c>
      <c r="BC6">
        <f>VLOOKUP($B6&amp;"-"&amp;$F6,'Results Check'!$A:$CB,BC$2,FALSE())</f>
        <v>3</v>
      </c>
      <c r="BD6">
        <f t="shared" si="12"/>
        <v>1</v>
      </c>
      <c r="BE6">
        <f t="shared" si="13"/>
        <v>0.66666666666666663</v>
      </c>
      <c r="BF6">
        <f t="shared" si="14"/>
        <v>0.8</v>
      </c>
      <c r="BG6">
        <f>VLOOKUP($B6&amp;"-"&amp;$F6,'Results Check'!$A:$CB,BG$2,FALSE())</f>
        <v>1</v>
      </c>
      <c r="BH6">
        <f>VLOOKUP($B6&amp;"-"&amp;$F6,'Results Check'!$A:$CB,BH$2,FALSE())</f>
        <v>1</v>
      </c>
      <c r="BI6">
        <f>VLOOKUP($B6&amp;"-"&amp;$F6,'Results Check'!$A:$CB,BI$2,FALSE())</f>
        <v>1</v>
      </c>
      <c r="BJ6">
        <f t="shared" si="15"/>
        <v>1</v>
      </c>
      <c r="BK6">
        <f t="shared" si="16"/>
        <v>1</v>
      </c>
      <c r="BL6">
        <f t="shared" si="17"/>
        <v>1</v>
      </c>
      <c r="BM6">
        <f>VLOOKUP($B6&amp;"-"&amp;$F6,'Results Check'!$A:$CB,BM$2,FALSE())</f>
        <v>0</v>
      </c>
      <c r="BN6">
        <f>VLOOKUP($B6&amp;"-"&amp;$F6,'Results Check'!$A:$CB,BN$2,FALSE())</f>
        <v>2</v>
      </c>
      <c r="BO6">
        <f>VLOOKUP($B6&amp;"-"&amp;$F6,'Results Check'!$A:$CB,BO$2,FALSE())</f>
        <v>2</v>
      </c>
      <c r="BP6">
        <f t="shared" si="18"/>
        <v>0</v>
      </c>
      <c r="BQ6">
        <f t="shared" si="19"/>
        <v>0</v>
      </c>
      <c r="BR6">
        <f t="shared" si="20"/>
        <v>0</v>
      </c>
      <c r="BS6">
        <f>VLOOKUP($B6&amp;"-"&amp;$F6,'Results Check'!$A:$CB,BS$2,FALSE())</f>
        <v>1</v>
      </c>
      <c r="BT6">
        <f>VLOOKUP($B6&amp;"-"&amp;$F6,'Results Check'!$A:$CB,BT$2,FALSE())</f>
        <v>1</v>
      </c>
      <c r="BU6">
        <f>VLOOKUP($B6&amp;"-"&amp;$F6,'Results Check'!$A:$CB,BU$2,FALSE())</f>
        <v>1</v>
      </c>
      <c r="BV6">
        <f t="shared" si="21"/>
        <v>1</v>
      </c>
      <c r="BW6">
        <f t="shared" si="22"/>
        <v>1</v>
      </c>
      <c r="BX6">
        <f t="shared" si="23"/>
        <v>1</v>
      </c>
      <c r="BY6">
        <f t="shared" si="24"/>
        <v>7</v>
      </c>
      <c r="BZ6">
        <f t="shared" si="25"/>
        <v>9</v>
      </c>
      <c r="CA6">
        <f t="shared" si="26"/>
        <v>10</v>
      </c>
      <c r="CB6">
        <f t="shared" si="27"/>
        <v>0.77777777777777779</v>
      </c>
      <c r="CC6">
        <f t="shared" si="28"/>
        <v>0.7</v>
      </c>
      <c r="CD6">
        <f t="shared" si="29"/>
        <v>0.73684210526315774</v>
      </c>
      <c r="CE6" t="str">
        <f>IF(VLOOKUP($B6&amp;"-"&amp;$F6,'Results Check'!$A:$CB,CE$2,FALSE())=0,"",VLOOKUP($B6&amp;"-"&amp;$F6,'Results Check'!$A:$CB,CE$2,FALSE()))</f>
        <v/>
      </c>
      <c r="CF6" t="str">
        <f>IF(VLOOKUP($B6&amp;"-"&amp;$F6,'Results Check'!$A:$CB,CF$2,FALSE())=0,"",VLOOKUP($B6&amp;"-"&amp;$F6,'Results Check'!$A:$CB,CF$2,FALSE()))</f>
        <v/>
      </c>
      <c r="CG6" t="str">
        <f>IF(VLOOKUP($B6&amp;"-"&amp;$F6,'Results Check'!$A:$CB,CG$2,FALSE())=0,"",VLOOKUP($B6&amp;"-"&amp;$F6,'Results Check'!$A:$CB,CG$2,FALSE()))</f>
        <v>Missing treatment</v>
      </c>
      <c r="CH6" t="str">
        <f>IF(VLOOKUP($B6&amp;"-"&amp;$F6,'Results Check'!$A:$CB,CH$2,FALSE())=0,"",VLOOKUP($B6&amp;"-"&amp;$F6,'Results Check'!$A:$CB,CH$2,FALSE()))</f>
        <v/>
      </c>
      <c r="CI6" t="str">
        <f>IF(VLOOKUP($B6&amp;"-"&amp;$F6,'Results Check'!$A:$CB,CI$2,FALSE())=0,"",VLOOKUP($B6&amp;"-"&amp;$F6,'Results Check'!$A:$CB,CI$2,FALSE()))</f>
        <v>Asset</v>
      </c>
      <c r="CJ6" t="str">
        <f>IF(VLOOKUP($B6&amp;"-"&amp;$F6,'Results Check'!$A:$CB,CJ$2,FALSE())=0,"",VLOOKUP($B6&amp;"-"&amp;$F6,'Results Check'!$A:$CB,CJ$2,FALSE()))</f>
        <v/>
      </c>
      <c r="CK6">
        <f>IF(VLOOKUP($B6&amp;"-"&amp;$F6,'dataset cleaned'!$A:$CK,CK$2,FALSE())&lt;0,"N/A",VLOOKUP(VLOOKUP($B6&amp;"-"&amp;$F6,'dataset cleaned'!$A:$CK,CK$2,FALSE()),Dictionary!$A:$B,2,FALSE()))</f>
        <v>1</v>
      </c>
      <c r="CL6">
        <f>IF(VLOOKUP($B6&amp;"-"&amp;$F6,'dataset cleaned'!$A:$CK,CL$2,FALSE())&lt;0,"N/A",VLOOKUP(VLOOKUP($B6&amp;"-"&amp;$F6,'dataset cleaned'!$A:$CK,CL$2,FALSE()),Dictionary!$A:$B,2,FALSE()))</f>
        <v>1</v>
      </c>
      <c r="CM6">
        <f>IF(VLOOKUP($B6&amp;"-"&amp;$F6,'dataset cleaned'!$A:$CK,CM$2,FALSE())&lt;0,"N/A",VLOOKUP(VLOOKUP($B6&amp;"-"&amp;$F6,'dataset cleaned'!$A:$CK,CM$2,FALSE()),Dictionary!$A:$B,2,FALSE()))</f>
        <v>4</v>
      </c>
      <c r="CN6">
        <f>IF(VLOOKUP($B6&amp;"-"&amp;$F6,'dataset cleaned'!$A:$CK,CN$2,FALSE())&lt;0,"N/A",VLOOKUP(VLOOKUP($B6&amp;"-"&amp;$F6,'dataset cleaned'!$A:$CK,CN$2,FALSE()),Dictionary!$A:$B,2,FALSE()))</f>
        <v>4</v>
      </c>
      <c r="CO6">
        <f>IF(VLOOKUP($B6&amp;"-"&amp;$F6,'dataset cleaned'!$A:$CK,CO$2,FALSE())&lt;0,"N/A",VLOOKUP(VLOOKUP($B6&amp;"-"&amp;$F6,'dataset cleaned'!$A:$CK,CO$2,FALSE()),Dictionary!$A:$B,2,FALSE()))</f>
        <v>4</v>
      </c>
      <c r="CP6">
        <f>IF(VLOOKUP($B6&amp;"-"&amp;$F6,'dataset cleaned'!$A:$CK,CP$2,FALSE())&lt;0,"N/A",VLOOKUP(VLOOKUP($B6&amp;"-"&amp;$F6,'dataset cleaned'!$A:$CK,CP$2,FALSE()),Dictionary!$A:$B,2,FALSE()))</f>
        <v>3</v>
      </c>
      <c r="CQ6">
        <f>IF(VLOOKUP($B6&amp;"-"&amp;$F6,'dataset cleaned'!$A:$CK,CQ$2,FALSE())&lt;0,"N/A",VLOOKUP(VLOOKUP($B6&amp;"-"&amp;$F6,'dataset cleaned'!$A:$CK,CQ$2,FALSE()),Dictionary!$A:$B,2,FALSE()))</f>
        <v>3</v>
      </c>
      <c r="CR6">
        <f>IF(VLOOKUP($B6&amp;"-"&amp;$F6,'dataset cleaned'!$A:$CK,CR$2,FALSE())&lt;0,"N/A",VLOOKUP(VLOOKUP($B6&amp;"-"&amp;$F6,'dataset cleaned'!$A:$CK,CR$2,FALSE()),Dictionary!$A:$B,2,FALSE()))</f>
        <v>3</v>
      </c>
      <c r="CS6">
        <f>IF(VLOOKUP($B6&amp;"-"&amp;$F6,'dataset cleaned'!$A:$CK,CS$2,FALSE())&lt;0,"N/A",VLOOKUP(VLOOKUP($B6&amp;"-"&amp;$F6,'dataset cleaned'!$A:$CK,CS$2,FALSE()),Dictionary!$A:$B,2,FALSE()))</f>
        <v>4</v>
      </c>
      <c r="CT6">
        <f>IF(VLOOKUP($B6&amp;"-"&amp;$F6,'dataset cleaned'!$A:$CK,CT$2,FALSE())&lt;0,"N/A",VLOOKUP(VLOOKUP($B6&amp;"-"&amp;$F6,'dataset cleaned'!$A:$CK,CT$2,FALSE()),Dictionary!$A:$B,2,FALSE()))</f>
        <v>3</v>
      </c>
      <c r="CU6">
        <f>IF(VLOOKUP($B6&amp;"-"&amp;$F6,'dataset cleaned'!$A:$CK,CU$2,FALSE())&lt;0,"N/A",VLOOKUP(VLOOKUP($B6&amp;"-"&amp;$F6,'dataset cleaned'!$A:$CK,CU$2,FALSE()),Dictionary!$A:$B,2,FALSE()))</f>
        <v>4</v>
      </c>
      <c r="CV6">
        <f>IF(VLOOKUP($B6&amp;"-"&amp;$F6,'dataset cleaned'!$A:$CK,CV$2,FALSE())&lt;0,"N/A",VLOOKUP(VLOOKUP($B6&amp;"-"&amp;$F6,'dataset cleaned'!$A:$CK,CV$2,FALSE()),Dictionary!$A:$B,2,FALSE()))</f>
        <v>3</v>
      </c>
    </row>
    <row r="7" spans="1:100" x14ac:dyDescent="0.2">
      <c r="A7" t="str">
        <f t="shared" si="1"/>
        <v>R_1pnX8uwi20rObXc-P1</v>
      </c>
      <c r="B7" t="s">
        <v>887</v>
      </c>
      <c r="C7" t="s">
        <v>390</v>
      </c>
      <c r="D7" s="16" t="str">
        <f t="shared" si="2"/>
        <v>CORAS</v>
      </c>
      <c r="E7" s="8" t="str">
        <f t="shared" si="3"/>
        <v>G1</v>
      </c>
      <c r="F7" s="8" t="s">
        <v>534</v>
      </c>
      <c r="G7" s="8" t="str">
        <f t="shared" si="4"/>
        <v>G1</v>
      </c>
      <c r="H7" t="s">
        <v>981</v>
      </c>
      <c r="J7" s="11">
        <f>VLOOKUP($B7&amp;"-"&amp;$F7,'dataset cleaned'!$A:$BK,J$2,FALSE())/60</f>
        <v>14.374283333333333</v>
      </c>
      <c r="K7">
        <f>VLOOKUP($B7&amp;"-"&amp;$F7,'dataset cleaned'!$A:$BK,K$2,FALSE())</f>
        <v>22</v>
      </c>
      <c r="L7" t="str">
        <f>VLOOKUP($B7&amp;"-"&amp;$F7,'dataset cleaned'!$A:$BK,L$2,FALSE())</f>
        <v>Male</v>
      </c>
      <c r="M7" t="str">
        <f>VLOOKUP($B7&amp;"-"&amp;$F7,'dataset cleaned'!$A:$BK,M$2,FALSE())</f>
        <v>Advanced (C1)</v>
      </c>
      <c r="N7">
        <f>VLOOKUP($B7&amp;"-"&amp;$F7,'dataset cleaned'!$A:$BK,N$2,FALSE())</f>
        <v>5</v>
      </c>
      <c r="O7" t="str">
        <f>VLOOKUP($B7&amp;"-"&amp;$F7,'dataset cleaned'!$A:$BK,O$2,FALSE())</f>
        <v xml:space="preserve">industrial engeneering and management </v>
      </c>
      <c r="P7" t="str">
        <f>VLOOKUP($B7&amp;"-"&amp;$F7,'dataset cleaned'!$A:$BK,P$2,FALSE())</f>
        <v>No</v>
      </c>
      <c r="Q7">
        <f>VLOOKUP($B7&amp;"-"&amp;$F7,'dataset cleaned'!$A:$BK,Q$2,FALSE())</f>
        <v>0</v>
      </c>
      <c r="R7" s="6">
        <f>VLOOKUP($B7&amp;"-"&amp;$F7,'dataset cleaned'!$A:$BK,R$2,FALSE())</f>
        <v>0</v>
      </c>
      <c r="S7" t="str">
        <f>VLOOKUP($B7&amp;"-"&amp;$F7,'dataset cleaned'!$A:$BK,S$2,FALSE())</f>
        <v>No</v>
      </c>
      <c r="T7">
        <f>VLOOKUP($B7&amp;"-"&amp;$F7,'dataset cleaned'!$A:$BK,T$2,FALSE())</f>
        <v>0</v>
      </c>
      <c r="U7" t="str">
        <f>VLOOKUP($B7&amp;"-"&amp;$F7,'dataset cleaned'!$A:$BK,U$2,FALSE())</f>
        <v>None</v>
      </c>
      <c r="V7">
        <f>VLOOKUP(VLOOKUP($B7&amp;"-"&amp;$F7,'dataset cleaned'!$A:$BK,V$2,FALSE()),Dictionary!$A:$B,2,FALSE())</f>
        <v>1</v>
      </c>
      <c r="W7">
        <f>VLOOKUP(VLOOKUP($B7&amp;"-"&amp;$F7,'dataset cleaned'!$A:$BK,W$2,FALSE()),Dictionary!$A:$B,2,FALSE())</f>
        <v>1</v>
      </c>
      <c r="X7">
        <f>VLOOKUP(VLOOKUP($B7&amp;"-"&amp;$F7,'dataset cleaned'!$A:$BK,X$2,FALSE()),Dictionary!$A:$B,2,FALSE())</f>
        <v>1</v>
      </c>
      <c r="Y7">
        <f>VLOOKUP(VLOOKUP($B7&amp;"-"&amp;$F7,'dataset cleaned'!$A:$BK,Y$2,FALSE()),Dictionary!$A:$B,2,FALSE())</f>
        <v>1</v>
      </c>
      <c r="Z7">
        <f t="shared" si="5"/>
        <v>1</v>
      </c>
      <c r="AA7">
        <f>VLOOKUP(VLOOKUP($B7&amp;"-"&amp;$F7,'dataset cleaned'!$A:$BK,AA$2,FALSE()),Dictionary!$A:$B,2,FALSE())</f>
        <v>2</v>
      </c>
      <c r="AB7">
        <f>VLOOKUP(VLOOKUP($B7&amp;"-"&amp;$F7,'dataset cleaned'!$A:$BK,AB$2,FALSE()),Dictionary!$A:$B,2,FALSE())</f>
        <v>1</v>
      </c>
      <c r="AC7">
        <f>VLOOKUP(VLOOKUP($B7&amp;"-"&amp;$F7,'dataset cleaned'!$A:$BK,AC$2,FALSE()),Dictionary!$A:$B,2,FALSE())</f>
        <v>3</v>
      </c>
      <c r="AD7">
        <f>VLOOKUP(VLOOKUP($B7&amp;"-"&amp;$F7,'dataset cleaned'!$A:$BK,AD$2,FALSE()),Dictionary!$A:$B,2,FALSE())</f>
        <v>2</v>
      </c>
      <c r="AE7" t="str">
        <f>IF(ISNA(VLOOKUP(VLOOKUP($B7&amp;"-"&amp;$F7,'dataset cleaned'!$A:$BK,AE$2,FALSE()),Dictionary!$A:$B,2,FALSE())),"",VLOOKUP(VLOOKUP($B7&amp;"-"&amp;$F7,'dataset cleaned'!$A:$BK,AE$2,FALSE()),Dictionary!$A:$B,2,FALSE()))</f>
        <v/>
      </c>
      <c r="AF7">
        <f>VLOOKUP(VLOOKUP($B7&amp;"-"&amp;$F7,'dataset cleaned'!$A:$BK,AF$2,FALSE()),Dictionary!$A:$B,2,FALSE())</f>
        <v>4</v>
      </c>
      <c r="AG7">
        <f>VLOOKUP(VLOOKUP($B7&amp;"-"&amp;$F7,'dataset cleaned'!$A:$BK,AG$2,FALSE()),Dictionary!$A:$B,2,FALSE())</f>
        <v>4</v>
      </c>
      <c r="AH7">
        <f>VLOOKUP(VLOOKUP($B7&amp;"-"&amp;$F7,'dataset cleaned'!$A:$BK,AH$2,FALSE()),Dictionary!$A:$B,2,FALSE())</f>
        <v>3</v>
      </c>
      <c r="AI7">
        <f>VLOOKUP(VLOOKUP($B7&amp;"-"&amp;$F7,'dataset cleaned'!$A:$BK,AI$2,FALSE()),Dictionary!$A:$B,2,FALSE())</f>
        <v>3</v>
      </c>
      <c r="AJ7">
        <f>VLOOKUP(VLOOKUP($B7&amp;"-"&amp;$F7,'dataset cleaned'!$A:$BK,AJ$2,FALSE()),Dictionary!$A:$B,2,FALSE())</f>
        <v>3</v>
      </c>
      <c r="AK7">
        <f>IF(ISNA(VLOOKUP(VLOOKUP($B7&amp;"-"&amp;$F7,'dataset cleaned'!$A:$BK,AK$2,FALSE()),Dictionary!$A:$B,2,FALSE())),"",VLOOKUP(VLOOKUP($B7&amp;"-"&amp;$F7,'dataset cleaned'!$A:$BK,AK$2,FALSE()),Dictionary!$A:$B,2,FALSE()))</f>
        <v>4</v>
      </c>
      <c r="AL7" t="str">
        <f>IF(ISNA(VLOOKUP(VLOOKUP($B7&amp;"-"&amp;$F7,'dataset cleaned'!$A:$BK,AL$2,FALSE()),Dictionary!$A:$B,2,FALSE())),"",VLOOKUP(VLOOKUP($B7&amp;"-"&amp;$F7,'dataset cleaned'!$A:$BK,AL$2,FALSE()),Dictionary!$A:$B,2,FALSE()))</f>
        <v/>
      </c>
      <c r="AM7">
        <f>VLOOKUP(VLOOKUP($B7&amp;"-"&amp;$F7,'dataset cleaned'!$A:$BK,AM$2,FALSE()),Dictionary!$A:$B,2,FALSE())</f>
        <v>4</v>
      </c>
      <c r="AN7">
        <f>IF(ISNA(VLOOKUP(VLOOKUP($B7&amp;"-"&amp;$F7,'dataset cleaned'!$A:$BK,AN$2,FALSE()),Dictionary!$A:$B,2,FALSE())),"",VLOOKUP(VLOOKUP($B7&amp;"-"&amp;$F7,'dataset cleaned'!$A:$BK,AN$2,FALSE()),Dictionary!$A:$B,2,FALSE()))</f>
        <v>4</v>
      </c>
      <c r="AO7">
        <f>VLOOKUP($B7&amp;"-"&amp;$F7,'Results Check'!$A:$CB,AO$2,FALSE())</f>
        <v>0</v>
      </c>
      <c r="AP7">
        <f>VLOOKUP($B7&amp;"-"&amp;$F7,'Results Check'!$A:$CB,AP$2,FALSE())</f>
        <v>2</v>
      </c>
      <c r="AQ7">
        <f>VLOOKUP($B7&amp;"-"&amp;$F7,'Results Check'!$A:$CB,AQ$2,FALSE())</f>
        <v>1</v>
      </c>
      <c r="AR7">
        <f t="shared" si="6"/>
        <v>0</v>
      </c>
      <c r="AS7">
        <f t="shared" si="7"/>
        <v>0</v>
      </c>
      <c r="AT7">
        <f t="shared" si="8"/>
        <v>0</v>
      </c>
      <c r="AU7">
        <f>VLOOKUP($B7&amp;"-"&amp;$F7,'Results Check'!$A:$CB,AU$2,FALSE())</f>
        <v>1</v>
      </c>
      <c r="AV7">
        <f>VLOOKUP($B7&amp;"-"&amp;$F7,'Results Check'!$A:$CB,AV$2,FALSE())</f>
        <v>1</v>
      </c>
      <c r="AW7">
        <f>VLOOKUP($B7&amp;"-"&amp;$F7,'Results Check'!$A:$CB,AW$2,FALSE())</f>
        <v>2</v>
      </c>
      <c r="AX7">
        <f t="shared" si="9"/>
        <v>1</v>
      </c>
      <c r="AY7">
        <f t="shared" si="10"/>
        <v>0.5</v>
      </c>
      <c r="AZ7">
        <f t="shared" si="11"/>
        <v>0.66666666666666663</v>
      </c>
      <c r="BA7">
        <f>VLOOKUP($B7&amp;"-"&amp;$F7,'Results Check'!$A:$CB,BA$2,FALSE())</f>
        <v>2</v>
      </c>
      <c r="BB7">
        <f>VLOOKUP($B7&amp;"-"&amp;$F7,'Results Check'!$A:$CB,BB$2,FALSE())</f>
        <v>2</v>
      </c>
      <c r="BC7">
        <f>VLOOKUP($B7&amp;"-"&amp;$F7,'Results Check'!$A:$CB,BC$2,FALSE())</f>
        <v>3</v>
      </c>
      <c r="BD7">
        <f t="shared" si="12"/>
        <v>1</v>
      </c>
      <c r="BE7">
        <f t="shared" si="13"/>
        <v>0.66666666666666663</v>
      </c>
      <c r="BF7">
        <f t="shared" si="14"/>
        <v>0.8</v>
      </c>
      <c r="BG7">
        <f>VLOOKUP($B7&amp;"-"&amp;$F7,'Results Check'!$A:$CB,BG$2,FALSE())</f>
        <v>0</v>
      </c>
      <c r="BH7">
        <f>VLOOKUP($B7&amp;"-"&amp;$F7,'Results Check'!$A:$CB,BH$2,FALSE())</f>
        <v>2</v>
      </c>
      <c r="BI7">
        <f>VLOOKUP($B7&amp;"-"&amp;$F7,'Results Check'!$A:$CB,BI$2,FALSE())</f>
        <v>1</v>
      </c>
      <c r="BJ7">
        <f t="shared" si="15"/>
        <v>0</v>
      </c>
      <c r="BK7">
        <f t="shared" si="16"/>
        <v>0</v>
      </c>
      <c r="BL7">
        <f t="shared" si="17"/>
        <v>0</v>
      </c>
      <c r="BM7">
        <f>VLOOKUP($B7&amp;"-"&amp;$F7,'Results Check'!$A:$CB,BM$2,FALSE())</f>
        <v>1</v>
      </c>
      <c r="BN7">
        <f>VLOOKUP($B7&amp;"-"&amp;$F7,'Results Check'!$A:$CB,BN$2,FALSE())</f>
        <v>2</v>
      </c>
      <c r="BO7">
        <f>VLOOKUP($B7&amp;"-"&amp;$F7,'Results Check'!$A:$CB,BO$2,FALSE())</f>
        <v>2</v>
      </c>
      <c r="BP7">
        <f t="shared" si="18"/>
        <v>0.5</v>
      </c>
      <c r="BQ7">
        <f t="shared" si="19"/>
        <v>0.5</v>
      </c>
      <c r="BR7">
        <f t="shared" si="20"/>
        <v>0.5</v>
      </c>
      <c r="BS7">
        <f>VLOOKUP($B7&amp;"-"&amp;$F7,'Results Check'!$A:$CB,BS$2,FALSE())</f>
        <v>0</v>
      </c>
      <c r="BT7">
        <f>VLOOKUP($B7&amp;"-"&amp;$F7,'Results Check'!$A:$CB,BT$2,FALSE())</f>
        <v>3</v>
      </c>
      <c r="BU7">
        <f>VLOOKUP($B7&amp;"-"&amp;$F7,'Results Check'!$A:$CB,BU$2,FALSE())</f>
        <v>1</v>
      </c>
      <c r="BV7">
        <f t="shared" si="21"/>
        <v>0</v>
      </c>
      <c r="BW7">
        <f t="shared" si="22"/>
        <v>0</v>
      </c>
      <c r="BX7">
        <f t="shared" si="23"/>
        <v>0</v>
      </c>
      <c r="BY7">
        <f t="shared" si="24"/>
        <v>4</v>
      </c>
      <c r="BZ7">
        <f t="shared" si="25"/>
        <v>12</v>
      </c>
      <c r="CA7">
        <f t="shared" si="26"/>
        <v>10</v>
      </c>
      <c r="CB7">
        <f t="shared" si="27"/>
        <v>0.33333333333333331</v>
      </c>
      <c r="CC7">
        <f t="shared" si="28"/>
        <v>0.4</v>
      </c>
      <c r="CD7">
        <f t="shared" si="29"/>
        <v>0.36363636363636359</v>
      </c>
      <c r="CE7" t="str">
        <f>IF(VLOOKUP($B7&amp;"-"&amp;$F7,'Results Check'!$A:$CB,CE$2,FALSE())=0,"",VLOOKUP($B7&amp;"-"&amp;$F7,'Results Check'!$A:$CB,CE$2,FALSE()))</f>
        <v>Threat scenario</v>
      </c>
      <c r="CF7" t="str">
        <f>IF(VLOOKUP($B7&amp;"-"&amp;$F7,'Results Check'!$A:$CB,CF$2,FALSE())=0,"",VLOOKUP($B7&amp;"-"&amp;$F7,'Results Check'!$A:$CB,CF$2,FALSE()))</f>
        <v>Asset</v>
      </c>
      <c r="CG7" t="str">
        <f>IF(VLOOKUP($B7&amp;"-"&amp;$F7,'Results Check'!$A:$CB,CG$2,FALSE())=0,"",VLOOKUP($B7&amp;"-"&amp;$F7,'Results Check'!$A:$CB,CG$2,FALSE()))</f>
        <v>Missing treatment</v>
      </c>
      <c r="CH7" t="str">
        <f>IF(VLOOKUP($B7&amp;"-"&amp;$F7,'Results Check'!$A:$CB,CH$2,FALSE())=0,"",VLOOKUP($B7&amp;"-"&amp;$F7,'Results Check'!$A:$CB,CH$2,FALSE()))</f>
        <v>UI</v>
      </c>
      <c r="CI7" t="str">
        <f>IF(VLOOKUP($B7&amp;"-"&amp;$F7,'Results Check'!$A:$CB,CI$2,FALSE())=0,"",VLOOKUP($B7&amp;"-"&amp;$F7,'Results Check'!$A:$CB,CI$2,FALSE()))</f>
        <v>Wrong UI</v>
      </c>
      <c r="CJ7" t="str">
        <f>IF(VLOOKUP($B7&amp;"-"&amp;$F7,'Results Check'!$A:$CB,CJ$2,FALSE())=0,"",VLOOKUP($B7&amp;"-"&amp;$F7,'Results Check'!$A:$CB,CJ$2,FALSE()))</f>
        <v>UI</v>
      </c>
      <c r="CK7">
        <f>IF(VLOOKUP($B7&amp;"-"&amp;$F7,'dataset cleaned'!$A:$CK,CK$2,FALSE())&lt;0,"N/A",VLOOKUP(VLOOKUP($B7&amp;"-"&amp;$F7,'dataset cleaned'!$A:$CK,CK$2,FALSE()),Dictionary!$A:$B,2,FALSE()))</f>
        <v>2</v>
      </c>
      <c r="CL7">
        <f>IF(VLOOKUP($B7&amp;"-"&amp;$F7,'dataset cleaned'!$A:$CK,CL$2,FALSE())&lt;0,"N/A",VLOOKUP(VLOOKUP($B7&amp;"-"&amp;$F7,'dataset cleaned'!$A:$CK,CL$2,FALSE()),Dictionary!$A:$B,2,FALSE()))</f>
        <v>4</v>
      </c>
      <c r="CM7">
        <f>IF(VLOOKUP($B7&amp;"-"&amp;$F7,'dataset cleaned'!$A:$CK,CM$2,FALSE())&lt;0,"N/A",VLOOKUP(VLOOKUP($B7&amp;"-"&amp;$F7,'dataset cleaned'!$A:$CK,CM$2,FALSE()),Dictionary!$A:$B,2,FALSE()))</f>
        <v>4</v>
      </c>
      <c r="CN7">
        <f>IF(VLOOKUP($B7&amp;"-"&amp;$F7,'dataset cleaned'!$A:$CK,CN$2,FALSE())&lt;0,"N/A",VLOOKUP(VLOOKUP($B7&amp;"-"&amp;$F7,'dataset cleaned'!$A:$CK,CN$2,FALSE()),Dictionary!$A:$B,2,FALSE()))</f>
        <v>4</v>
      </c>
      <c r="CO7">
        <f>IF(VLOOKUP($B7&amp;"-"&amp;$F7,'dataset cleaned'!$A:$CK,CO$2,FALSE())&lt;0,"N/A",VLOOKUP(VLOOKUP($B7&amp;"-"&amp;$F7,'dataset cleaned'!$A:$CK,CO$2,FALSE()),Dictionary!$A:$B,2,FALSE()))</f>
        <v>4</v>
      </c>
      <c r="CP7">
        <f>IF(VLOOKUP($B7&amp;"-"&amp;$F7,'dataset cleaned'!$A:$CK,CP$2,FALSE())&lt;0,"N/A",VLOOKUP(VLOOKUP($B7&amp;"-"&amp;$F7,'dataset cleaned'!$A:$CK,CP$2,FALSE()),Dictionary!$A:$B,2,FALSE()))</f>
        <v>4</v>
      </c>
      <c r="CQ7">
        <f>IF(VLOOKUP($B7&amp;"-"&amp;$F7,'dataset cleaned'!$A:$CK,CQ$2,FALSE())&lt;0,"N/A",VLOOKUP(VLOOKUP($B7&amp;"-"&amp;$F7,'dataset cleaned'!$A:$CK,CQ$2,FALSE()),Dictionary!$A:$B,2,FALSE()))</f>
        <v>3</v>
      </c>
      <c r="CR7">
        <f>IF(VLOOKUP($B7&amp;"-"&amp;$F7,'dataset cleaned'!$A:$CK,CR$2,FALSE())&lt;0,"N/A",VLOOKUP(VLOOKUP($B7&amp;"-"&amp;$F7,'dataset cleaned'!$A:$CK,CR$2,FALSE()),Dictionary!$A:$B,2,FALSE()))</f>
        <v>3</v>
      </c>
      <c r="CS7">
        <f>IF(VLOOKUP($B7&amp;"-"&amp;$F7,'dataset cleaned'!$A:$CK,CS$2,FALSE())&lt;0,"N/A",VLOOKUP(VLOOKUP($B7&amp;"-"&amp;$F7,'dataset cleaned'!$A:$CK,CS$2,FALSE()),Dictionary!$A:$B,2,FALSE()))</f>
        <v>4</v>
      </c>
      <c r="CT7">
        <f>IF(VLOOKUP($B7&amp;"-"&amp;$F7,'dataset cleaned'!$A:$CK,CT$2,FALSE())&lt;0,"N/A",VLOOKUP(VLOOKUP($B7&amp;"-"&amp;$F7,'dataset cleaned'!$A:$CK,CT$2,FALSE()),Dictionary!$A:$B,2,FALSE()))</f>
        <v>3</v>
      </c>
      <c r="CU7">
        <f>IF(VLOOKUP($B7&amp;"-"&amp;$F7,'dataset cleaned'!$A:$CK,CU$2,FALSE())&lt;0,"N/A",VLOOKUP(VLOOKUP($B7&amp;"-"&amp;$F7,'dataset cleaned'!$A:$CK,CU$2,FALSE()),Dictionary!$A:$B,2,FALSE()))</f>
        <v>2</v>
      </c>
      <c r="CV7">
        <f>IF(VLOOKUP($B7&amp;"-"&amp;$F7,'dataset cleaned'!$A:$CK,CV$2,FALSE())&lt;0,"N/A",VLOOKUP(VLOOKUP($B7&amp;"-"&amp;$F7,'dataset cleaned'!$A:$CK,CV$2,FALSE()),Dictionary!$A:$B,2,FALSE()))</f>
        <v>3</v>
      </c>
    </row>
    <row r="8" spans="1:100" x14ac:dyDescent="0.2">
      <c r="A8" t="str">
        <f t="shared" si="1"/>
        <v>R_1QrWPrsK6vU2c3n-P1</v>
      </c>
      <c r="B8" t="s">
        <v>782</v>
      </c>
      <c r="C8" t="s">
        <v>390</v>
      </c>
      <c r="D8" s="16" t="str">
        <f t="shared" si="2"/>
        <v>CORAS</v>
      </c>
      <c r="E8" s="8" t="str">
        <f t="shared" si="3"/>
        <v>G1</v>
      </c>
      <c r="F8" s="8" t="s">
        <v>534</v>
      </c>
      <c r="G8" s="8" t="str">
        <f t="shared" si="4"/>
        <v>G1</v>
      </c>
      <c r="H8" t="s">
        <v>981</v>
      </c>
      <c r="J8" s="11">
        <f>VLOOKUP($B8&amp;"-"&amp;$F8,'dataset cleaned'!$A:$BK,J$2,FALSE())/60</f>
        <v>11.47785</v>
      </c>
      <c r="K8">
        <f>VLOOKUP($B8&amp;"-"&amp;$F8,'dataset cleaned'!$A:$BK,K$2,FALSE())</f>
        <v>23</v>
      </c>
      <c r="L8" t="str">
        <f>VLOOKUP($B8&amp;"-"&amp;$F8,'dataset cleaned'!$A:$BK,L$2,FALSE())</f>
        <v>Male</v>
      </c>
      <c r="M8" t="str">
        <f>VLOOKUP($B8&amp;"-"&amp;$F8,'dataset cleaned'!$A:$BK,M$2,FALSE())</f>
        <v>Upper-Intermediate (B2)</v>
      </c>
      <c r="N8">
        <f>VLOOKUP($B8&amp;"-"&amp;$F8,'dataset cleaned'!$A:$BK,N$2,FALSE())</f>
        <v>5</v>
      </c>
      <c r="O8" t="str">
        <f>VLOOKUP($B8&amp;"-"&amp;$F8,'dataset cleaned'!$A:$BK,O$2,FALSE())</f>
        <v>business information technology,computer science</v>
      </c>
      <c r="P8" t="str">
        <f>VLOOKUP($B8&amp;"-"&amp;$F8,'dataset cleaned'!$A:$BK,P$2,FALSE())</f>
        <v>Yes</v>
      </c>
      <c r="Q8">
        <f>VLOOKUP($B8&amp;"-"&amp;$F8,'dataset cleaned'!$A:$BK,Q$2,FALSE())</f>
        <v>0.5</v>
      </c>
      <c r="R8" s="6" t="str">
        <f>VLOOKUP($B8&amp;"-"&amp;$F8,'dataset cleaned'!$A:$BK,R$2,FALSE())</f>
        <v>internship</v>
      </c>
      <c r="S8" t="str">
        <f>VLOOKUP($B8&amp;"-"&amp;$F8,'dataset cleaned'!$A:$BK,S$2,FALSE())</f>
        <v>No</v>
      </c>
      <c r="T8">
        <f>VLOOKUP($B8&amp;"-"&amp;$F8,'dataset cleaned'!$A:$BK,T$2,FALSE())</f>
        <v>0</v>
      </c>
      <c r="U8" t="str">
        <f>VLOOKUP($B8&amp;"-"&amp;$F8,'dataset cleaned'!$A:$BK,U$2,FALSE())</f>
        <v>COBIT</v>
      </c>
      <c r="V8">
        <f>VLOOKUP(VLOOKUP($B8&amp;"-"&amp;$F8,'dataset cleaned'!$A:$BK,V$2,FALSE()),Dictionary!$A:$B,2,FALSE())</f>
        <v>2</v>
      </c>
      <c r="W8">
        <f>VLOOKUP(VLOOKUP($B8&amp;"-"&amp;$F8,'dataset cleaned'!$A:$BK,W$2,FALSE()),Dictionary!$A:$B,2,FALSE())</f>
        <v>2</v>
      </c>
      <c r="X8">
        <f>VLOOKUP(VLOOKUP($B8&amp;"-"&amp;$F8,'dataset cleaned'!$A:$BK,X$2,FALSE()),Dictionary!$A:$B,2,FALSE())</f>
        <v>3</v>
      </c>
      <c r="Y8">
        <f>VLOOKUP(VLOOKUP($B8&amp;"-"&amp;$F8,'dataset cleaned'!$A:$BK,Y$2,FALSE()),Dictionary!$A:$B,2,FALSE())</f>
        <v>2</v>
      </c>
      <c r="Z8">
        <f t="shared" si="5"/>
        <v>3</v>
      </c>
      <c r="AA8">
        <f>VLOOKUP(VLOOKUP($B8&amp;"-"&amp;$F8,'dataset cleaned'!$A:$BK,AA$2,FALSE()),Dictionary!$A:$B,2,FALSE())</f>
        <v>2</v>
      </c>
      <c r="AB8">
        <f>VLOOKUP(VLOOKUP($B8&amp;"-"&amp;$F8,'dataset cleaned'!$A:$BK,AB$2,FALSE()),Dictionary!$A:$B,2,FALSE())</f>
        <v>3</v>
      </c>
      <c r="AC8">
        <f>VLOOKUP(VLOOKUP($B8&amp;"-"&amp;$F8,'dataset cleaned'!$A:$BK,AC$2,FALSE()),Dictionary!$A:$B,2,FALSE())</f>
        <v>4</v>
      </c>
      <c r="AD8">
        <f>VLOOKUP(VLOOKUP($B8&amp;"-"&amp;$F8,'dataset cleaned'!$A:$BK,AD$2,FALSE()),Dictionary!$A:$B,2,FALSE())</f>
        <v>3</v>
      </c>
      <c r="AE8" t="str">
        <f>IF(ISNA(VLOOKUP(VLOOKUP($B8&amp;"-"&amp;$F8,'dataset cleaned'!$A:$BK,AE$2,FALSE()),Dictionary!$A:$B,2,FALSE())),"",VLOOKUP(VLOOKUP($B8&amp;"-"&amp;$F8,'dataset cleaned'!$A:$BK,AE$2,FALSE()),Dictionary!$A:$B,2,FALSE()))</f>
        <v/>
      </c>
      <c r="AF8">
        <f>VLOOKUP(VLOOKUP($B8&amp;"-"&amp;$F8,'dataset cleaned'!$A:$BK,AF$2,FALSE()),Dictionary!$A:$B,2,FALSE())</f>
        <v>5</v>
      </c>
      <c r="AG8">
        <f>VLOOKUP(VLOOKUP($B8&amp;"-"&amp;$F8,'dataset cleaned'!$A:$BK,AG$2,FALSE()),Dictionary!$A:$B,2,FALSE())</f>
        <v>4</v>
      </c>
      <c r="AH8">
        <f>VLOOKUP(VLOOKUP($B8&amp;"-"&amp;$F8,'dataset cleaned'!$A:$BK,AH$2,FALSE()),Dictionary!$A:$B,2,FALSE())</f>
        <v>4</v>
      </c>
      <c r="AI8">
        <f>VLOOKUP(VLOOKUP($B8&amp;"-"&amp;$F8,'dataset cleaned'!$A:$BK,AI$2,FALSE()),Dictionary!$A:$B,2,FALSE())</f>
        <v>4</v>
      </c>
      <c r="AJ8">
        <f>VLOOKUP(VLOOKUP($B8&amp;"-"&amp;$F8,'dataset cleaned'!$A:$BK,AJ$2,FALSE()),Dictionary!$A:$B,2,FALSE())</f>
        <v>4</v>
      </c>
      <c r="AK8">
        <f>IF(ISNA(VLOOKUP(VLOOKUP($B8&amp;"-"&amp;$F8,'dataset cleaned'!$A:$BK,AK$2,FALSE()),Dictionary!$A:$B,2,FALSE())),"",VLOOKUP(VLOOKUP($B8&amp;"-"&amp;$F8,'dataset cleaned'!$A:$BK,AK$2,FALSE()),Dictionary!$A:$B,2,FALSE()))</f>
        <v>4</v>
      </c>
      <c r="AL8" t="str">
        <f>IF(ISNA(VLOOKUP(VLOOKUP($B8&amp;"-"&amp;$F8,'dataset cleaned'!$A:$BK,AL$2,FALSE()),Dictionary!$A:$B,2,FALSE())),"",VLOOKUP(VLOOKUP($B8&amp;"-"&amp;$F8,'dataset cleaned'!$A:$BK,AL$2,FALSE()),Dictionary!$A:$B,2,FALSE()))</f>
        <v/>
      </c>
      <c r="AM8">
        <f>VLOOKUP(VLOOKUP($B8&amp;"-"&amp;$F8,'dataset cleaned'!$A:$BK,AM$2,FALSE()),Dictionary!$A:$B,2,FALSE())</f>
        <v>4</v>
      </c>
      <c r="AN8">
        <f>IF(ISNA(VLOOKUP(VLOOKUP($B8&amp;"-"&amp;$F8,'dataset cleaned'!$A:$BK,AN$2,FALSE()),Dictionary!$A:$B,2,FALSE())),"",VLOOKUP(VLOOKUP($B8&amp;"-"&amp;$F8,'dataset cleaned'!$A:$BK,AN$2,FALSE()),Dictionary!$A:$B,2,FALSE()))</f>
        <v>5</v>
      </c>
      <c r="AO8">
        <f>VLOOKUP($B8&amp;"-"&amp;$F8,'Results Check'!$A:$CB,AO$2,FALSE())</f>
        <v>1</v>
      </c>
      <c r="AP8">
        <f>VLOOKUP($B8&amp;"-"&amp;$F8,'Results Check'!$A:$CB,AP$2,FALSE())</f>
        <v>1</v>
      </c>
      <c r="AQ8">
        <f>VLOOKUP($B8&amp;"-"&amp;$F8,'Results Check'!$A:$CB,AQ$2,FALSE())</f>
        <v>1</v>
      </c>
      <c r="AR8">
        <f t="shared" si="6"/>
        <v>1</v>
      </c>
      <c r="AS8">
        <f t="shared" si="7"/>
        <v>1</v>
      </c>
      <c r="AT8">
        <f t="shared" si="8"/>
        <v>1</v>
      </c>
      <c r="AU8">
        <f>VLOOKUP($B8&amp;"-"&amp;$F8,'Results Check'!$A:$CB,AU$2,FALSE())</f>
        <v>2</v>
      </c>
      <c r="AV8">
        <f>VLOOKUP($B8&amp;"-"&amp;$F8,'Results Check'!$A:$CB,AV$2,FALSE())</f>
        <v>2</v>
      </c>
      <c r="AW8">
        <f>VLOOKUP($B8&amp;"-"&amp;$F8,'Results Check'!$A:$CB,AW$2,FALSE())</f>
        <v>2</v>
      </c>
      <c r="AX8">
        <f t="shared" si="9"/>
        <v>1</v>
      </c>
      <c r="AY8">
        <f t="shared" si="10"/>
        <v>1</v>
      </c>
      <c r="AZ8">
        <f t="shared" si="11"/>
        <v>1</v>
      </c>
      <c r="BA8">
        <f>VLOOKUP($B8&amp;"-"&amp;$F8,'Results Check'!$A:$CB,BA$2,FALSE())</f>
        <v>2</v>
      </c>
      <c r="BB8">
        <f>VLOOKUP($B8&amp;"-"&amp;$F8,'Results Check'!$A:$CB,BB$2,FALSE())</f>
        <v>2</v>
      </c>
      <c r="BC8">
        <f>VLOOKUP($B8&amp;"-"&amp;$F8,'Results Check'!$A:$CB,BC$2,FALSE())</f>
        <v>3</v>
      </c>
      <c r="BD8">
        <f t="shared" si="12"/>
        <v>1</v>
      </c>
      <c r="BE8">
        <f t="shared" si="13"/>
        <v>0.66666666666666663</v>
      </c>
      <c r="BF8">
        <f t="shared" si="14"/>
        <v>0.8</v>
      </c>
      <c r="BG8">
        <f>VLOOKUP($B8&amp;"-"&amp;$F8,'Results Check'!$A:$CB,BG$2,FALSE())</f>
        <v>1</v>
      </c>
      <c r="BH8">
        <f>VLOOKUP($B8&amp;"-"&amp;$F8,'Results Check'!$A:$CB,BH$2,FALSE())</f>
        <v>1</v>
      </c>
      <c r="BI8">
        <f>VLOOKUP($B8&amp;"-"&amp;$F8,'Results Check'!$A:$CB,BI$2,FALSE())</f>
        <v>1</v>
      </c>
      <c r="BJ8">
        <f t="shared" si="15"/>
        <v>1</v>
      </c>
      <c r="BK8">
        <f t="shared" si="16"/>
        <v>1</v>
      </c>
      <c r="BL8">
        <f t="shared" si="17"/>
        <v>1</v>
      </c>
      <c r="BM8">
        <f>VLOOKUP($B8&amp;"-"&amp;$F8,'Results Check'!$A:$CB,BM$2,FALSE())</f>
        <v>2</v>
      </c>
      <c r="BN8">
        <f>VLOOKUP($B8&amp;"-"&amp;$F8,'Results Check'!$A:$CB,BN$2,FALSE())</f>
        <v>2</v>
      </c>
      <c r="BO8">
        <f>VLOOKUP($B8&amp;"-"&amp;$F8,'Results Check'!$A:$CB,BO$2,FALSE())</f>
        <v>2</v>
      </c>
      <c r="BP8">
        <f t="shared" si="18"/>
        <v>1</v>
      </c>
      <c r="BQ8">
        <f t="shared" si="19"/>
        <v>1</v>
      </c>
      <c r="BR8">
        <f t="shared" si="20"/>
        <v>1</v>
      </c>
      <c r="BS8">
        <f>VLOOKUP($B8&amp;"-"&amp;$F8,'Results Check'!$A:$CB,BS$2,FALSE())</f>
        <v>1</v>
      </c>
      <c r="BT8">
        <f>VLOOKUP($B8&amp;"-"&amp;$F8,'Results Check'!$A:$CB,BT$2,FALSE())</f>
        <v>1</v>
      </c>
      <c r="BU8">
        <f>VLOOKUP($B8&amp;"-"&amp;$F8,'Results Check'!$A:$CB,BU$2,FALSE())</f>
        <v>1</v>
      </c>
      <c r="BV8">
        <f t="shared" si="21"/>
        <v>1</v>
      </c>
      <c r="BW8">
        <f t="shared" si="22"/>
        <v>1</v>
      </c>
      <c r="BX8">
        <f t="shared" si="23"/>
        <v>1</v>
      </c>
      <c r="BY8">
        <f t="shared" si="24"/>
        <v>9</v>
      </c>
      <c r="BZ8">
        <f t="shared" si="25"/>
        <v>9</v>
      </c>
      <c r="CA8">
        <f t="shared" si="26"/>
        <v>10</v>
      </c>
      <c r="CB8">
        <f t="shared" si="27"/>
        <v>1</v>
      </c>
      <c r="CC8">
        <f t="shared" si="28"/>
        <v>0.9</v>
      </c>
      <c r="CD8">
        <f t="shared" si="29"/>
        <v>0.94736842105263164</v>
      </c>
      <c r="CE8" t="str">
        <f>IF(VLOOKUP($B8&amp;"-"&amp;$F8,'Results Check'!$A:$CB,CE$2,FALSE())=0,"",VLOOKUP($B8&amp;"-"&amp;$F8,'Results Check'!$A:$CB,CE$2,FALSE()))</f>
        <v/>
      </c>
      <c r="CF8" t="str">
        <f>IF(VLOOKUP($B8&amp;"-"&amp;$F8,'Results Check'!$A:$CB,CF$2,FALSE())=0,"",VLOOKUP($B8&amp;"-"&amp;$F8,'Results Check'!$A:$CB,CF$2,FALSE()))</f>
        <v/>
      </c>
      <c r="CG8" t="str">
        <f>IF(VLOOKUP($B8&amp;"-"&amp;$F8,'Results Check'!$A:$CB,CG$2,FALSE())=0,"",VLOOKUP($B8&amp;"-"&amp;$F8,'Results Check'!$A:$CB,CG$2,FALSE()))</f>
        <v>Missing treatment</v>
      </c>
      <c r="CH8" t="str">
        <f>IF(VLOOKUP($B8&amp;"-"&amp;$F8,'Results Check'!$A:$CB,CH$2,FALSE())=0,"",VLOOKUP($B8&amp;"-"&amp;$F8,'Results Check'!$A:$CB,CH$2,FALSE()))</f>
        <v/>
      </c>
      <c r="CI8" t="str">
        <f>IF(VLOOKUP($B8&amp;"-"&amp;$F8,'Results Check'!$A:$CB,CI$2,FALSE())=0,"",VLOOKUP($B8&amp;"-"&amp;$F8,'Results Check'!$A:$CB,CI$2,FALSE()))</f>
        <v/>
      </c>
      <c r="CJ8" t="str">
        <f>IF(VLOOKUP($B8&amp;"-"&amp;$F8,'Results Check'!$A:$CB,CJ$2,FALSE())=0,"",VLOOKUP($B8&amp;"-"&amp;$F8,'Results Check'!$A:$CB,CJ$2,FALSE()))</f>
        <v/>
      </c>
      <c r="CK8">
        <f>IF(VLOOKUP($B8&amp;"-"&amp;$F8,'dataset cleaned'!$A:$CK,CK$2,FALSE())&lt;0,"N/A",VLOOKUP(VLOOKUP($B8&amp;"-"&amp;$F8,'dataset cleaned'!$A:$CK,CK$2,FALSE()),Dictionary!$A:$B,2,FALSE()))</f>
        <v>3</v>
      </c>
      <c r="CL8">
        <f>IF(VLOOKUP($B8&amp;"-"&amp;$F8,'dataset cleaned'!$A:$CK,CL$2,FALSE())&lt;0,"N/A",VLOOKUP(VLOOKUP($B8&amp;"-"&amp;$F8,'dataset cleaned'!$A:$CK,CL$2,FALSE()),Dictionary!$A:$B,2,FALSE()))</f>
        <v>5</v>
      </c>
      <c r="CM8">
        <f>IF(VLOOKUP($B8&amp;"-"&amp;$F8,'dataset cleaned'!$A:$CK,CM$2,FALSE())&lt;0,"N/A",VLOOKUP(VLOOKUP($B8&amp;"-"&amp;$F8,'dataset cleaned'!$A:$CK,CM$2,FALSE()),Dictionary!$A:$B,2,FALSE()))</f>
        <v>4</v>
      </c>
      <c r="CN8">
        <f>IF(VLOOKUP($B8&amp;"-"&amp;$F8,'dataset cleaned'!$A:$CK,CN$2,FALSE())&lt;0,"N/A",VLOOKUP(VLOOKUP($B8&amp;"-"&amp;$F8,'dataset cleaned'!$A:$CK,CN$2,FALSE()),Dictionary!$A:$B,2,FALSE()))</f>
        <v>4</v>
      </c>
      <c r="CO8">
        <f>IF(VLOOKUP($B8&amp;"-"&amp;$F8,'dataset cleaned'!$A:$CK,CO$2,FALSE())&lt;0,"N/A",VLOOKUP(VLOOKUP($B8&amp;"-"&amp;$F8,'dataset cleaned'!$A:$CK,CO$2,FALSE()),Dictionary!$A:$B,2,FALSE()))</f>
        <v>2</v>
      </c>
      <c r="CP8">
        <f>IF(VLOOKUP($B8&amp;"-"&amp;$F8,'dataset cleaned'!$A:$CK,CP$2,FALSE())&lt;0,"N/A",VLOOKUP(VLOOKUP($B8&amp;"-"&amp;$F8,'dataset cleaned'!$A:$CK,CP$2,FALSE()),Dictionary!$A:$B,2,FALSE()))</f>
        <v>3</v>
      </c>
      <c r="CQ8">
        <f>IF(VLOOKUP($B8&amp;"-"&amp;$F8,'dataset cleaned'!$A:$CK,CQ$2,FALSE())&lt;0,"N/A",VLOOKUP(VLOOKUP($B8&amp;"-"&amp;$F8,'dataset cleaned'!$A:$CK,CQ$2,FALSE()),Dictionary!$A:$B,2,FALSE()))</f>
        <v>4</v>
      </c>
      <c r="CR8">
        <f>IF(VLOOKUP($B8&amp;"-"&amp;$F8,'dataset cleaned'!$A:$CK,CR$2,FALSE())&lt;0,"N/A",VLOOKUP(VLOOKUP($B8&amp;"-"&amp;$F8,'dataset cleaned'!$A:$CK,CR$2,FALSE()),Dictionary!$A:$B,2,FALSE()))</f>
        <v>5</v>
      </c>
      <c r="CS8">
        <f>IF(VLOOKUP($B8&amp;"-"&amp;$F8,'dataset cleaned'!$A:$CK,CS$2,FALSE())&lt;0,"N/A",VLOOKUP(VLOOKUP($B8&amp;"-"&amp;$F8,'dataset cleaned'!$A:$CK,CS$2,FALSE()),Dictionary!$A:$B,2,FALSE()))</f>
        <v>3</v>
      </c>
      <c r="CT8">
        <f>IF(VLOOKUP($B8&amp;"-"&amp;$F8,'dataset cleaned'!$A:$CK,CT$2,FALSE())&lt;0,"N/A",VLOOKUP(VLOOKUP($B8&amp;"-"&amp;$F8,'dataset cleaned'!$A:$CK,CT$2,FALSE()),Dictionary!$A:$B,2,FALSE()))</f>
        <v>3</v>
      </c>
      <c r="CU8">
        <f>IF(VLOOKUP($B8&amp;"-"&amp;$F8,'dataset cleaned'!$A:$CK,CU$2,FALSE())&lt;0,"N/A",VLOOKUP(VLOOKUP($B8&amp;"-"&amp;$F8,'dataset cleaned'!$A:$CK,CU$2,FALSE()),Dictionary!$A:$B,2,FALSE()))</f>
        <v>4</v>
      </c>
      <c r="CV8">
        <f>IF(VLOOKUP($B8&amp;"-"&amp;$F8,'dataset cleaned'!$A:$CK,CV$2,FALSE())&lt;0,"N/A",VLOOKUP(VLOOKUP($B8&amp;"-"&amp;$F8,'dataset cleaned'!$A:$CK,CV$2,FALSE()),Dictionary!$A:$B,2,FALSE()))</f>
        <v>3</v>
      </c>
    </row>
    <row r="9" spans="1:100" ht="32" x14ac:dyDescent="0.2">
      <c r="A9" t="str">
        <f t="shared" si="1"/>
        <v>R_2B4ZWTUcx2lVSJm-P1</v>
      </c>
      <c r="B9" s="1" t="s">
        <v>1120</v>
      </c>
      <c r="C9" t="s">
        <v>390</v>
      </c>
      <c r="D9" s="16" t="str">
        <f t="shared" si="2"/>
        <v>CORAS</v>
      </c>
      <c r="E9" s="8" t="str">
        <f t="shared" si="3"/>
        <v>G1</v>
      </c>
      <c r="F9" t="s">
        <v>534</v>
      </c>
      <c r="G9" s="8" t="str">
        <f t="shared" si="4"/>
        <v>G1</v>
      </c>
      <c r="H9" t="s">
        <v>1128</v>
      </c>
      <c r="J9" s="11">
        <f>VLOOKUP($B9&amp;"-"&amp;$F9,'dataset cleaned'!$A:$BK,J$2,FALSE())/60</f>
        <v>14.339550000000001</v>
      </c>
      <c r="K9">
        <f>VLOOKUP($B9&amp;"-"&amp;$F9,'dataset cleaned'!$A:$BK,K$2,FALSE())</f>
        <v>23</v>
      </c>
      <c r="L9" t="str">
        <f>VLOOKUP($B9&amp;"-"&amp;$F9,'dataset cleaned'!$A:$BK,L$2,FALSE())</f>
        <v>Male</v>
      </c>
      <c r="M9" t="str">
        <f>VLOOKUP($B9&amp;"-"&amp;$F9,'dataset cleaned'!$A:$BK,M$2,FALSE())</f>
        <v>Upper-Intermediate (B2)</v>
      </c>
      <c r="N9">
        <f>VLOOKUP($B9&amp;"-"&amp;$F9,'dataset cleaned'!$A:$BK,N$2,FALSE())</f>
        <v>3</v>
      </c>
      <c r="O9" t="str">
        <f>VLOOKUP($B9&amp;"-"&amp;$F9,'dataset cleaned'!$A:$BK,O$2,FALSE())</f>
        <v>Maritime Industry, Business, Innovation, Science, Economics etc</v>
      </c>
      <c r="P9" t="str">
        <f>VLOOKUP($B9&amp;"-"&amp;$F9,'dataset cleaned'!$A:$BK,P$2,FALSE())</f>
        <v>Yes</v>
      </c>
      <c r="Q9">
        <f>VLOOKUP($B9&amp;"-"&amp;$F9,'dataset cleaned'!$A:$BK,Q$2,FALSE())</f>
        <v>2</v>
      </c>
      <c r="R9" s="6" t="str">
        <f>VLOOKUP($B9&amp;"-"&amp;$F9,'dataset cleaned'!$A:$BK,R$2,FALSE())</f>
        <v xml:space="preserve">Carry out orders of superiors, Work independent, Selling a product, Safe people from drowning. </v>
      </c>
      <c r="S9" t="str">
        <f>VLOOKUP($B9&amp;"-"&amp;$F9,'dataset cleaned'!$A:$BK,S$2,FALSE())</f>
        <v>No</v>
      </c>
      <c r="T9">
        <f>VLOOKUP($B9&amp;"-"&amp;$F9,'dataset cleaned'!$A:$BK,T$2,FALSE())</f>
        <v>0</v>
      </c>
      <c r="U9" t="str">
        <f>VLOOKUP($B9&amp;"-"&amp;$F9,'dataset cleaned'!$A:$BK,U$2,FALSE())</f>
        <v>None</v>
      </c>
      <c r="V9">
        <f>VLOOKUP(VLOOKUP($B9&amp;"-"&amp;$F9,'dataset cleaned'!$A:$BK,V$2,FALSE()),Dictionary!$A:$B,2,FALSE())</f>
        <v>2</v>
      </c>
      <c r="W9">
        <f>VLOOKUP(VLOOKUP($B9&amp;"-"&amp;$F9,'dataset cleaned'!$A:$BK,W$2,FALSE()),Dictionary!$A:$B,2,FALSE())</f>
        <v>1</v>
      </c>
      <c r="X9">
        <f>VLOOKUP(VLOOKUP($B9&amp;"-"&amp;$F9,'dataset cleaned'!$A:$BK,X$2,FALSE()),Dictionary!$A:$B,2,FALSE())</f>
        <v>2</v>
      </c>
      <c r="Y9">
        <f>VLOOKUP(VLOOKUP($B9&amp;"-"&amp;$F9,'dataset cleaned'!$A:$BK,Y$2,FALSE()),Dictionary!$A:$B,2,FALSE())</f>
        <v>2</v>
      </c>
      <c r="Z9">
        <f t="shared" si="5"/>
        <v>2</v>
      </c>
      <c r="AA9">
        <f>VLOOKUP(VLOOKUP($B9&amp;"-"&amp;$F9,'dataset cleaned'!$A:$BK,AA$2,FALSE()),Dictionary!$A:$B,2,FALSE())</f>
        <v>3</v>
      </c>
      <c r="AB9">
        <f>VLOOKUP(VLOOKUP($B9&amp;"-"&amp;$F9,'dataset cleaned'!$A:$BK,AB$2,FALSE()),Dictionary!$A:$B,2,FALSE())</f>
        <v>3</v>
      </c>
      <c r="AC9">
        <f>VLOOKUP(VLOOKUP($B9&amp;"-"&amp;$F9,'dataset cleaned'!$A:$BK,AC$2,FALSE()),Dictionary!$A:$B,2,FALSE())</f>
        <v>1</v>
      </c>
      <c r="AD9">
        <f>VLOOKUP(VLOOKUP($B9&amp;"-"&amp;$F9,'dataset cleaned'!$A:$BK,AD$2,FALSE()),Dictionary!$A:$B,2,FALSE())</f>
        <v>1</v>
      </c>
      <c r="AE9" t="str">
        <f>IF(ISNA(VLOOKUP(VLOOKUP($B9&amp;"-"&amp;$F9,'dataset cleaned'!$A:$BK,AE$2,FALSE()),Dictionary!$A:$B,2,FALSE())),"",VLOOKUP(VLOOKUP($B9&amp;"-"&amp;$F9,'dataset cleaned'!$A:$BK,AE$2,FALSE()),Dictionary!$A:$B,2,FALSE()))</f>
        <v/>
      </c>
      <c r="AF9">
        <f>VLOOKUP(VLOOKUP($B9&amp;"-"&amp;$F9,'dataset cleaned'!$A:$BK,AF$2,FALSE()),Dictionary!$A:$B,2,FALSE())</f>
        <v>4</v>
      </c>
      <c r="AG9">
        <f>VLOOKUP(VLOOKUP($B9&amp;"-"&amp;$F9,'dataset cleaned'!$A:$BK,AG$2,FALSE()),Dictionary!$A:$B,2,FALSE())</f>
        <v>4</v>
      </c>
      <c r="AH9">
        <f>VLOOKUP(VLOOKUP($B9&amp;"-"&amp;$F9,'dataset cleaned'!$A:$BK,AH$2,FALSE()),Dictionary!$A:$B,2,FALSE())</f>
        <v>5</v>
      </c>
      <c r="AI9">
        <f>VLOOKUP(VLOOKUP($B9&amp;"-"&amp;$F9,'dataset cleaned'!$A:$BK,AI$2,FALSE()),Dictionary!$A:$B,2,FALSE())</f>
        <v>3</v>
      </c>
      <c r="AJ9">
        <f>VLOOKUP(VLOOKUP($B9&amp;"-"&amp;$F9,'dataset cleaned'!$A:$BK,AJ$2,FALSE()),Dictionary!$A:$B,2,FALSE())</f>
        <v>3</v>
      </c>
      <c r="AK9">
        <f>IF(ISNA(VLOOKUP(VLOOKUP($B9&amp;"-"&amp;$F9,'dataset cleaned'!$A:$BK,AK$2,FALSE()),Dictionary!$A:$B,2,FALSE())),"",VLOOKUP(VLOOKUP($B9&amp;"-"&amp;$F9,'dataset cleaned'!$A:$BK,AK$2,FALSE()),Dictionary!$A:$B,2,FALSE()))</f>
        <v>4</v>
      </c>
      <c r="AL9" t="str">
        <f>IF(ISNA(VLOOKUP(VLOOKUP($B9&amp;"-"&amp;$F9,'dataset cleaned'!$A:$BK,AL$2,FALSE()),Dictionary!$A:$B,2,FALSE())),"",VLOOKUP(VLOOKUP($B9&amp;"-"&amp;$F9,'dataset cleaned'!$A:$BK,AL$2,FALSE()),Dictionary!$A:$B,2,FALSE()))</f>
        <v/>
      </c>
      <c r="AM9">
        <f>VLOOKUP(VLOOKUP($B9&amp;"-"&amp;$F9,'dataset cleaned'!$A:$BK,AM$2,FALSE()),Dictionary!$A:$B,2,FALSE())</f>
        <v>4</v>
      </c>
      <c r="AN9">
        <f>IF(ISNA(VLOOKUP(VLOOKUP($B9&amp;"-"&amp;$F9,'dataset cleaned'!$A:$BK,AN$2,FALSE()),Dictionary!$A:$B,2,FALSE())),"",VLOOKUP(VLOOKUP($B9&amp;"-"&amp;$F9,'dataset cleaned'!$A:$BK,AN$2,FALSE()),Dictionary!$A:$B,2,FALSE()))</f>
        <v>3</v>
      </c>
      <c r="AO9">
        <f>VLOOKUP($B9&amp;"-"&amp;$F9,'Results Check'!$A:$CB,AO$2,FALSE())</f>
        <v>0</v>
      </c>
      <c r="AP9">
        <f>VLOOKUP($B9&amp;"-"&amp;$F9,'Results Check'!$A:$CB,AP$2,FALSE())</f>
        <v>2</v>
      </c>
      <c r="AQ9">
        <f>VLOOKUP($B9&amp;"-"&amp;$F9,'Results Check'!$A:$CB,AQ$2,FALSE())</f>
        <v>1</v>
      </c>
      <c r="AR9">
        <f t="shared" si="6"/>
        <v>0</v>
      </c>
      <c r="AS9">
        <f t="shared" si="7"/>
        <v>0</v>
      </c>
      <c r="AT9">
        <f t="shared" si="8"/>
        <v>0</v>
      </c>
      <c r="AU9">
        <f>VLOOKUP($B9&amp;"-"&amp;$F9,'Results Check'!$A:$CB,AU$2,FALSE())</f>
        <v>2</v>
      </c>
      <c r="AV9">
        <f>VLOOKUP($B9&amp;"-"&amp;$F9,'Results Check'!$A:$CB,AV$2,FALSE())</f>
        <v>2</v>
      </c>
      <c r="AW9">
        <f>VLOOKUP($B9&amp;"-"&amp;$F9,'Results Check'!$A:$CB,AW$2,FALSE())</f>
        <v>2</v>
      </c>
      <c r="AX9">
        <f t="shared" si="9"/>
        <v>1</v>
      </c>
      <c r="AY9">
        <f t="shared" si="10"/>
        <v>1</v>
      </c>
      <c r="AZ9">
        <f t="shared" si="11"/>
        <v>1</v>
      </c>
      <c r="BA9">
        <f>VLOOKUP($B9&amp;"-"&amp;$F9,'Results Check'!$A:$CB,BA$2,FALSE())</f>
        <v>2</v>
      </c>
      <c r="BB9">
        <f>VLOOKUP($B9&amp;"-"&amp;$F9,'Results Check'!$A:$CB,BB$2,FALSE())</f>
        <v>2</v>
      </c>
      <c r="BC9">
        <f>VLOOKUP($B9&amp;"-"&amp;$F9,'Results Check'!$A:$CB,BC$2,FALSE())</f>
        <v>3</v>
      </c>
      <c r="BD9">
        <f t="shared" si="12"/>
        <v>1</v>
      </c>
      <c r="BE9">
        <f t="shared" si="13"/>
        <v>0.66666666666666663</v>
      </c>
      <c r="BF9">
        <f t="shared" si="14"/>
        <v>0.8</v>
      </c>
      <c r="BG9">
        <f>VLOOKUP($B9&amp;"-"&amp;$F9,'Results Check'!$A:$CB,BG$2,FALSE())</f>
        <v>0</v>
      </c>
      <c r="BH9">
        <f>VLOOKUP($B9&amp;"-"&amp;$F9,'Results Check'!$A:$CB,BH$2,FALSE())</f>
        <v>3</v>
      </c>
      <c r="BI9">
        <f>VLOOKUP($B9&amp;"-"&amp;$F9,'Results Check'!$A:$CB,BI$2,FALSE())</f>
        <v>1</v>
      </c>
      <c r="BJ9">
        <f t="shared" si="15"/>
        <v>0</v>
      </c>
      <c r="BK9">
        <f t="shared" si="16"/>
        <v>0</v>
      </c>
      <c r="BL9">
        <f t="shared" si="17"/>
        <v>0</v>
      </c>
      <c r="BM9">
        <f>VLOOKUP($B9&amp;"-"&amp;$F9,'Results Check'!$A:$CB,BM$2,FALSE())</f>
        <v>1</v>
      </c>
      <c r="BN9">
        <f>VLOOKUP($B9&amp;"-"&amp;$F9,'Results Check'!$A:$CB,BN$2,FALSE())</f>
        <v>1</v>
      </c>
      <c r="BO9">
        <f>VLOOKUP($B9&amp;"-"&amp;$F9,'Results Check'!$A:$CB,BO$2,FALSE())</f>
        <v>2</v>
      </c>
      <c r="BP9">
        <f t="shared" si="18"/>
        <v>1</v>
      </c>
      <c r="BQ9">
        <f t="shared" si="19"/>
        <v>0.5</v>
      </c>
      <c r="BR9">
        <f t="shared" si="20"/>
        <v>0.66666666666666663</v>
      </c>
      <c r="BS9">
        <f>VLOOKUP($B9&amp;"-"&amp;$F9,'Results Check'!$A:$CB,BS$2,FALSE())</f>
        <v>0</v>
      </c>
      <c r="BT9">
        <f>VLOOKUP($B9&amp;"-"&amp;$F9,'Results Check'!$A:$CB,BT$2,FALSE())</f>
        <v>1</v>
      </c>
      <c r="BU9">
        <f>VLOOKUP($B9&amp;"-"&amp;$F9,'Results Check'!$A:$CB,BU$2,FALSE())</f>
        <v>1</v>
      </c>
      <c r="BV9">
        <f t="shared" si="21"/>
        <v>0</v>
      </c>
      <c r="BW9">
        <f t="shared" si="22"/>
        <v>0</v>
      </c>
      <c r="BX9">
        <f t="shared" si="23"/>
        <v>0</v>
      </c>
      <c r="BY9">
        <f t="shared" si="24"/>
        <v>5</v>
      </c>
      <c r="BZ9">
        <f t="shared" si="25"/>
        <v>11</v>
      </c>
      <c r="CA9">
        <f t="shared" si="26"/>
        <v>10</v>
      </c>
      <c r="CB9">
        <f t="shared" si="27"/>
        <v>0.45454545454545453</v>
      </c>
      <c r="CC9">
        <f t="shared" si="28"/>
        <v>0.5</v>
      </c>
      <c r="CD9">
        <f t="shared" si="29"/>
        <v>0.47619047619047616</v>
      </c>
      <c r="CE9" t="str">
        <f>IF(VLOOKUP($B9&amp;"-"&amp;$F9,'Results Check'!$A:$CB,CE$2,FALSE())=0,"",VLOOKUP($B9&amp;"-"&amp;$F9,'Results Check'!$A:$CB,CE$2,FALSE()))</f>
        <v>Threat scenario</v>
      </c>
      <c r="CF9" t="str">
        <f>IF(VLOOKUP($B9&amp;"-"&amp;$F9,'Results Check'!$A:$CB,CF$2,FALSE())=0,"",VLOOKUP($B9&amp;"-"&amp;$F9,'Results Check'!$A:$CB,CF$2,FALSE()))</f>
        <v/>
      </c>
      <c r="CG9" t="str">
        <f>IF(VLOOKUP($B9&amp;"-"&amp;$F9,'Results Check'!$A:$CB,CG$2,FALSE())=0,"",VLOOKUP($B9&amp;"-"&amp;$F9,'Results Check'!$A:$CB,CG$2,FALSE()))</f>
        <v>Missing treatment</v>
      </c>
      <c r="CH9" t="str">
        <f>IF(VLOOKUP($B9&amp;"-"&amp;$F9,'Results Check'!$A:$CB,CH$2,FALSE())=0,"",VLOOKUP($B9&amp;"-"&amp;$F9,'Results Check'!$A:$CB,CH$2,FALSE()))</f>
        <v>Mixed concepts</v>
      </c>
      <c r="CI9" t="str">
        <f>IF(VLOOKUP($B9&amp;"-"&amp;$F9,'Results Check'!$A:$CB,CI$2,FALSE())=0,"",VLOOKUP($B9&amp;"-"&amp;$F9,'Results Check'!$A:$CB,CI$2,FALSE()))</f>
        <v>Missing UI</v>
      </c>
      <c r="CJ9" t="str">
        <f>IF(VLOOKUP($B9&amp;"-"&amp;$F9,'Results Check'!$A:$CB,CJ$2,FALSE())=0,"",VLOOKUP($B9&amp;"-"&amp;$F9,'Results Check'!$A:$CB,CJ$2,FALSE()))</f>
        <v>Threat scenario</v>
      </c>
      <c r="CK9">
        <f>IF(VLOOKUP($B9&amp;"-"&amp;$F9,'dataset cleaned'!$A:$CK,CK$2,FALSE())&lt;0,"N/A",VLOOKUP(VLOOKUP($B9&amp;"-"&amp;$F9,'dataset cleaned'!$A:$CK,CK$2,FALSE()),Dictionary!$A:$B,2,FALSE()))</f>
        <v>4</v>
      </c>
      <c r="CL9">
        <f>IF(VLOOKUP($B9&amp;"-"&amp;$F9,'dataset cleaned'!$A:$CK,CL$2,FALSE())&lt;0,"N/A",VLOOKUP(VLOOKUP($B9&amp;"-"&amp;$F9,'dataset cleaned'!$A:$CK,CL$2,FALSE()),Dictionary!$A:$B,2,FALSE()))</f>
        <v>3</v>
      </c>
      <c r="CM9">
        <f>IF(VLOOKUP($B9&amp;"-"&amp;$F9,'dataset cleaned'!$A:$CK,CM$2,FALSE())&lt;0,"N/A",VLOOKUP(VLOOKUP($B9&amp;"-"&amp;$F9,'dataset cleaned'!$A:$CK,CM$2,FALSE()),Dictionary!$A:$B,2,FALSE()))</f>
        <v>3</v>
      </c>
      <c r="CN9">
        <f>IF(VLOOKUP($B9&amp;"-"&amp;$F9,'dataset cleaned'!$A:$CK,CN$2,FALSE())&lt;0,"N/A",VLOOKUP(VLOOKUP($B9&amp;"-"&amp;$F9,'dataset cleaned'!$A:$CK,CN$2,FALSE()),Dictionary!$A:$B,2,FALSE()))</f>
        <v>3</v>
      </c>
      <c r="CO9">
        <f>IF(VLOOKUP($B9&amp;"-"&amp;$F9,'dataset cleaned'!$A:$CK,CO$2,FALSE())&lt;0,"N/A",VLOOKUP(VLOOKUP($B9&amp;"-"&amp;$F9,'dataset cleaned'!$A:$CK,CO$2,FALSE()),Dictionary!$A:$B,2,FALSE()))</f>
        <v>4</v>
      </c>
      <c r="CP9">
        <f>IF(VLOOKUP($B9&amp;"-"&amp;$F9,'dataset cleaned'!$A:$CK,CP$2,FALSE())&lt;0,"N/A",VLOOKUP(VLOOKUP($B9&amp;"-"&amp;$F9,'dataset cleaned'!$A:$CK,CP$2,FALSE()),Dictionary!$A:$B,2,FALSE()))</f>
        <v>4</v>
      </c>
      <c r="CQ9">
        <f>IF(VLOOKUP($B9&amp;"-"&amp;$F9,'dataset cleaned'!$A:$CK,CQ$2,FALSE())&lt;0,"N/A",VLOOKUP(VLOOKUP($B9&amp;"-"&amp;$F9,'dataset cleaned'!$A:$CK,CQ$2,FALSE()),Dictionary!$A:$B,2,FALSE()))</f>
        <v>2</v>
      </c>
      <c r="CR9">
        <f>IF(VLOOKUP($B9&amp;"-"&amp;$F9,'dataset cleaned'!$A:$CK,CR$2,FALSE())&lt;0,"N/A",VLOOKUP(VLOOKUP($B9&amp;"-"&amp;$F9,'dataset cleaned'!$A:$CK,CR$2,FALSE()),Dictionary!$A:$B,2,FALSE()))</f>
        <v>2</v>
      </c>
      <c r="CS9">
        <f>IF(VLOOKUP($B9&amp;"-"&amp;$F9,'dataset cleaned'!$A:$CK,CS$2,FALSE())&lt;0,"N/A",VLOOKUP(VLOOKUP($B9&amp;"-"&amp;$F9,'dataset cleaned'!$A:$CK,CS$2,FALSE()),Dictionary!$A:$B,2,FALSE()))</f>
        <v>5</v>
      </c>
      <c r="CT9">
        <f>IF(VLOOKUP($B9&amp;"-"&amp;$F9,'dataset cleaned'!$A:$CK,CT$2,FALSE())&lt;0,"N/A",VLOOKUP(VLOOKUP($B9&amp;"-"&amp;$F9,'dataset cleaned'!$A:$CK,CT$2,FALSE()),Dictionary!$A:$B,2,FALSE()))</f>
        <v>5</v>
      </c>
      <c r="CU9">
        <f>IF(VLOOKUP($B9&amp;"-"&amp;$F9,'dataset cleaned'!$A:$CK,CU$2,FALSE())&lt;0,"N/A",VLOOKUP(VLOOKUP($B9&amp;"-"&amp;$F9,'dataset cleaned'!$A:$CK,CU$2,FALSE()),Dictionary!$A:$B,2,FALSE()))</f>
        <v>3</v>
      </c>
      <c r="CV9">
        <f>IF(VLOOKUP($B9&amp;"-"&amp;$F9,'dataset cleaned'!$A:$CK,CV$2,FALSE())&lt;0,"N/A",VLOOKUP(VLOOKUP($B9&amp;"-"&amp;$F9,'dataset cleaned'!$A:$CK,CV$2,FALSE()),Dictionary!$A:$B,2,FALSE()))</f>
        <v>3</v>
      </c>
    </row>
    <row r="10" spans="1:100" ht="32" x14ac:dyDescent="0.2">
      <c r="A10" t="str">
        <f t="shared" si="1"/>
        <v>R_2i5qSPGFL0MRhLj-P1</v>
      </c>
      <c r="B10" t="s">
        <v>927</v>
      </c>
      <c r="C10" t="s">
        <v>390</v>
      </c>
      <c r="D10" s="16" t="str">
        <f t="shared" si="2"/>
        <v>CORAS</v>
      </c>
      <c r="E10" s="8" t="str">
        <f t="shared" si="3"/>
        <v>G1</v>
      </c>
      <c r="F10" s="8" t="s">
        <v>534</v>
      </c>
      <c r="G10" s="8" t="str">
        <f t="shared" si="4"/>
        <v>G1</v>
      </c>
      <c r="H10" t="s">
        <v>981</v>
      </c>
      <c r="J10" s="11">
        <f>VLOOKUP($B10&amp;"-"&amp;$F10,'dataset cleaned'!$A:$BK,J$2,FALSE())/60</f>
        <v>13.695916666666667</v>
      </c>
      <c r="K10">
        <f>VLOOKUP($B10&amp;"-"&amp;$F10,'dataset cleaned'!$A:$BK,K$2,FALSE())</f>
        <v>20</v>
      </c>
      <c r="L10" t="str">
        <f>VLOOKUP($B10&amp;"-"&amp;$F10,'dataset cleaned'!$A:$BK,L$2,FALSE())</f>
        <v>Male</v>
      </c>
      <c r="M10" t="str">
        <f>VLOOKUP($B10&amp;"-"&amp;$F10,'dataset cleaned'!$A:$BK,M$2,FALSE())</f>
        <v>Advanced (C1)</v>
      </c>
      <c r="N10">
        <f>VLOOKUP($B10&amp;"-"&amp;$F10,'dataset cleaned'!$A:$BK,N$2,FALSE())</f>
        <v>3</v>
      </c>
      <c r="O10" t="str">
        <f>VLOOKUP($B10&amp;"-"&amp;$F10,'dataset cleaned'!$A:$BK,O$2,FALSE())</f>
        <v>computer science, cyber security</v>
      </c>
      <c r="P10" t="str">
        <f>VLOOKUP($B10&amp;"-"&amp;$F10,'dataset cleaned'!$A:$BK,P$2,FALSE())</f>
        <v>Yes</v>
      </c>
      <c r="Q10">
        <f>VLOOKUP($B10&amp;"-"&amp;$F10,'dataset cleaned'!$A:$BK,Q$2,FALSE())</f>
        <v>7</v>
      </c>
      <c r="R10" s="6" t="str">
        <f>VLOOKUP($B10&amp;"-"&amp;$F10,'dataset cleaned'!$A:$BK,R$2,FALSE())</f>
        <v>training employees, instructing colleagues, technical support, aiding customers, handling complaints, storage management</v>
      </c>
      <c r="S10" t="str">
        <f>VLOOKUP($B10&amp;"-"&amp;$F10,'dataset cleaned'!$A:$BK,S$2,FALSE())</f>
        <v>No</v>
      </c>
      <c r="T10">
        <f>VLOOKUP($B10&amp;"-"&amp;$F10,'dataset cleaned'!$A:$BK,T$2,FALSE())</f>
        <v>0</v>
      </c>
      <c r="U10" t="str">
        <f>VLOOKUP($B10&amp;"-"&amp;$F10,'dataset cleaned'!$A:$BK,U$2,FALSE())</f>
        <v>None</v>
      </c>
      <c r="V10">
        <f>VLOOKUP(VLOOKUP($B10&amp;"-"&amp;$F10,'dataset cleaned'!$A:$BK,V$2,FALSE()),Dictionary!$A:$B,2,FALSE())</f>
        <v>2</v>
      </c>
      <c r="W10">
        <f>VLOOKUP(VLOOKUP($B10&amp;"-"&amp;$F10,'dataset cleaned'!$A:$BK,W$2,FALSE()),Dictionary!$A:$B,2,FALSE())</f>
        <v>1</v>
      </c>
      <c r="X10">
        <f>VLOOKUP(VLOOKUP($B10&amp;"-"&amp;$F10,'dataset cleaned'!$A:$BK,X$2,FALSE()),Dictionary!$A:$B,2,FALSE())</f>
        <v>2</v>
      </c>
      <c r="Y10">
        <f>VLOOKUP(VLOOKUP($B10&amp;"-"&amp;$F10,'dataset cleaned'!$A:$BK,Y$2,FALSE()),Dictionary!$A:$B,2,FALSE())</f>
        <v>1</v>
      </c>
      <c r="Z10">
        <f t="shared" si="5"/>
        <v>2</v>
      </c>
      <c r="AA10">
        <f>VLOOKUP(VLOOKUP($B10&amp;"-"&amp;$F10,'dataset cleaned'!$A:$BK,AA$2,FALSE()),Dictionary!$A:$B,2,FALSE())</f>
        <v>1</v>
      </c>
      <c r="AB10">
        <f>VLOOKUP(VLOOKUP($B10&amp;"-"&amp;$F10,'dataset cleaned'!$A:$BK,AB$2,FALSE()),Dictionary!$A:$B,2,FALSE())</f>
        <v>4</v>
      </c>
      <c r="AC10">
        <f>VLOOKUP(VLOOKUP($B10&amp;"-"&amp;$F10,'dataset cleaned'!$A:$BK,AC$2,FALSE()),Dictionary!$A:$B,2,FALSE())</f>
        <v>3</v>
      </c>
      <c r="AD10">
        <f>VLOOKUP(VLOOKUP($B10&amp;"-"&amp;$F10,'dataset cleaned'!$A:$BK,AD$2,FALSE()),Dictionary!$A:$B,2,FALSE())</f>
        <v>1</v>
      </c>
      <c r="AE10" t="str">
        <f>IF(ISNA(VLOOKUP(VLOOKUP($B10&amp;"-"&amp;$F10,'dataset cleaned'!$A:$BK,AE$2,FALSE()),Dictionary!$A:$B,2,FALSE())),"",VLOOKUP(VLOOKUP($B10&amp;"-"&amp;$F10,'dataset cleaned'!$A:$BK,AE$2,FALSE()),Dictionary!$A:$B,2,FALSE()))</f>
        <v/>
      </c>
      <c r="AF10">
        <f>VLOOKUP(VLOOKUP($B10&amp;"-"&amp;$F10,'dataset cleaned'!$A:$BK,AF$2,FALSE()),Dictionary!$A:$B,2,FALSE())</f>
        <v>5</v>
      </c>
      <c r="AG10">
        <f>VLOOKUP(VLOOKUP($B10&amp;"-"&amp;$F10,'dataset cleaned'!$A:$BK,AG$2,FALSE()),Dictionary!$A:$B,2,FALSE())</f>
        <v>4</v>
      </c>
      <c r="AH10">
        <f>VLOOKUP(VLOOKUP($B10&amp;"-"&amp;$F10,'dataset cleaned'!$A:$BK,AH$2,FALSE()),Dictionary!$A:$B,2,FALSE())</f>
        <v>4</v>
      </c>
      <c r="AI10">
        <f>VLOOKUP(VLOOKUP($B10&amp;"-"&amp;$F10,'dataset cleaned'!$A:$BK,AI$2,FALSE()),Dictionary!$A:$B,2,FALSE())</f>
        <v>3</v>
      </c>
      <c r="AJ10">
        <f>VLOOKUP(VLOOKUP($B10&amp;"-"&amp;$F10,'dataset cleaned'!$A:$BK,AJ$2,FALSE()),Dictionary!$A:$B,2,FALSE())</f>
        <v>2</v>
      </c>
      <c r="AK10">
        <f>IF(ISNA(VLOOKUP(VLOOKUP($B10&amp;"-"&amp;$F10,'dataset cleaned'!$A:$BK,AK$2,FALSE()),Dictionary!$A:$B,2,FALSE())),"",VLOOKUP(VLOOKUP($B10&amp;"-"&amp;$F10,'dataset cleaned'!$A:$BK,AK$2,FALSE()),Dictionary!$A:$B,2,FALSE()))</f>
        <v>5</v>
      </c>
      <c r="AL10" t="str">
        <f>IF(ISNA(VLOOKUP(VLOOKUP($B10&amp;"-"&amp;$F10,'dataset cleaned'!$A:$BK,AL$2,FALSE()),Dictionary!$A:$B,2,FALSE())),"",VLOOKUP(VLOOKUP($B10&amp;"-"&amp;$F10,'dataset cleaned'!$A:$BK,AL$2,FALSE()),Dictionary!$A:$B,2,FALSE()))</f>
        <v/>
      </c>
      <c r="AM10">
        <f>VLOOKUP(VLOOKUP($B10&amp;"-"&amp;$F10,'dataset cleaned'!$A:$BK,AM$2,FALSE()),Dictionary!$A:$B,2,FALSE())</f>
        <v>5</v>
      </c>
      <c r="AN10">
        <f>IF(ISNA(VLOOKUP(VLOOKUP($B10&amp;"-"&amp;$F10,'dataset cleaned'!$A:$BK,AN$2,FALSE()),Dictionary!$A:$B,2,FALSE())),"",VLOOKUP(VLOOKUP($B10&amp;"-"&amp;$F10,'dataset cleaned'!$A:$BK,AN$2,FALSE()),Dictionary!$A:$B,2,FALSE()))</f>
        <v>5</v>
      </c>
      <c r="AO10">
        <f>VLOOKUP($B10&amp;"-"&amp;$F10,'Results Check'!$A:$CB,AO$2,FALSE())</f>
        <v>1</v>
      </c>
      <c r="AP10">
        <f>VLOOKUP($B10&amp;"-"&amp;$F10,'Results Check'!$A:$CB,AP$2,FALSE())</f>
        <v>1</v>
      </c>
      <c r="AQ10">
        <f>VLOOKUP($B10&amp;"-"&amp;$F10,'Results Check'!$A:$CB,AQ$2,FALSE())</f>
        <v>1</v>
      </c>
      <c r="AR10">
        <f t="shared" si="6"/>
        <v>1</v>
      </c>
      <c r="AS10">
        <f t="shared" si="7"/>
        <v>1</v>
      </c>
      <c r="AT10">
        <f t="shared" si="8"/>
        <v>1</v>
      </c>
      <c r="AU10">
        <f>VLOOKUP($B10&amp;"-"&amp;$F10,'Results Check'!$A:$CB,AU$2,FALSE())</f>
        <v>1</v>
      </c>
      <c r="AV10">
        <f>VLOOKUP($B10&amp;"-"&amp;$F10,'Results Check'!$A:$CB,AV$2,FALSE())</f>
        <v>1</v>
      </c>
      <c r="AW10">
        <f>VLOOKUP($B10&amp;"-"&amp;$F10,'Results Check'!$A:$CB,AW$2,FALSE())</f>
        <v>2</v>
      </c>
      <c r="AX10">
        <f t="shared" si="9"/>
        <v>1</v>
      </c>
      <c r="AY10">
        <f t="shared" si="10"/>
        <v>0.5</v>
      </c>
      <c r="AZ10">
        <f t="shared" si="11"/>
        <v>0.66666666666666663</v>
      </c>
      <c r="BA10">
        <f>VLOOKUP($B10&amp;"-"&amp;$F10,'Results Check'!$A:$CB,BA$2,FALSE())</f>
        <v>3</v>
      </c>
      <c r="BB10">
        <f>VLOOKUP($B10&amp;"-"&amp;$F10,'Results Check'!$A:$CB,BB$2,FALSE())</f>
        <v>3</v>
      </c>
      <c r="BC10">
        <f>VLOOKUP($B10&amp;"-"&amp;$F10,'Results Check'!$A:$CB,BC$2,FALSE())</f>
        <v>3</v>
      </c>
      <c r="BD10">
        <f t="shared" si="12"/>
        <v>1</v>
      </c>
      <c r="BE10">
        <f t="shared" si="13"/>
        <v>1</v>
      </c>
      <c r="BF10">
        <f t="shared" si="14"/>
        <v>1</v>
      </c>
      <c r="BG10">
        <f>VLOOKUP($B10&amp;"-"&amp;$F10,'Results Check'!$A:$CB,BG$2,FALSE())</f>
        <v>1</v>
      </c>
      <c r="BH10">
        <f>VLOOKUP($B10&amp;"-"&amp;$F10,'Results Check'!$A:$CB,BH$2,FALSE())</f>
        <v>1</v>
      </c>
      <c r="BI10">
        <f>VLOOKUP($B10&amp;"-"&amp;$F10,'Results Check'!$A:$CB,BI$2,FALSE())</f>
        <v>1</v>
      </c>
      <c r="BJ10">
        <f t="shared" si="15"/>
        <v>1</v>
      </c>
      <c r="BK10">
        <f t="shared" si="16"/>
        <v>1</v>
      </c>
      <c r="BL10">
        <f t="shared" si="17"/>
        <v>1</v>
      </c>
      <c r="BM10">
        <f>VLOOKUP($B10&amp;"-"&amp;$F10,'Results Check'!$A:$CB,BM$2,FALSE())</f>
        <v>2</v>
      </c>
      <c r="BN10">
        <f>VLOOKUP($B10&amp;"-"&amp;$F10,'Results Check'!$A:$CB,BN$2,FALSE())</f>
        <v>2</v>
      </c>
      <c r="BO10">
        <f>VLOOKUP($B10&amp;"-"&amp;$F10,'Results Check'!$A:$CB,BO$2,FALSE())</f>
        <v>2</v>
      </c>
      <c r="BP10">
        <f t="shared" si="18"/>
        <v>1</v>
      </c>
      <c r="BQ10">
        <f t="shared" si="19"/>
        <v>1</v>
      </c>
      <c r="BR10">
        <f t="shared" si="20"/>
        <v>1</v>
      </c>
      <c r="BS10">
        <f>VLOOKUP($B10&amp;"-"&amp;$F10,'Results Check'!$A:$CB,BS$2,FALSE())</f>
        <v>1</v>
      </c>
      <c r="BT10">
        <f>VLOOKUP($B10&amp;"-"&amp;$F10,'Results Check'!$A:$CB,BT$2,FALSE())</f>
        <v>1</v>
      </c>
      <c r="BU10">
        <f>VLOOKUP($B10&amp;"-"&amp;$F10,'Results Check'!$A:$CB,BU$2,FALSE())</f>
        <v>1</v>
      </c>
      <c r="BV10">
        <f t="shared" si="21"/>
        <v>1</v>
      </c>
      <c r="BW10">
        <f t="shared" si="22"/>
        <v>1</v>
      </c>
      <c r="BX10">
        <f t="shared" si="23"/>
        <v>1</v>
      </c>
      <c r="BY10">
        <f t="shared" si="24"/>
        <v>9</v>
      </c>
      <c r="BZ10">
        <f t="shared" si="25"/>
        <v>9</v>
      </c>
      <c r="CA10">
        <f t="shared" si="26"/>
        <v>10</v>
      </c>
      <c r="CB10">
        <f t="shared" si="27"/>
        <v>1</v>
      </c>
      <c r="CC10">
        <f t="shared" si="28"/>
        <v>0.9</v>
      </c>
      <c r="CD10">
        <f t="shared" si="29"/>
        <v>0.94736842105263164</v>
      </c>
      <c r="CE10" t="str">
        <f>IF(VLOOKUP($B10&amp;"-"&amp;$F10,'Results Check'!$A:$CB,CE$2,FALSE())=0,"",VLOOKUP($B10&amp;"-"&amp;$F10,'Results Check'!$A:$CB,CE$2,FALSE()))</f>
        <v/>
      </c>
      <c r="CF10" t="str">
        <f>IF(VLOOKUP($B10&amp;"-"&amp;$F10,'Results Check'!$A:$CB,CF$2,FALSE())=0,"",VLOOKUP($B10&amp;"-"&amp;$F10,'Results Check'!$A:$CB,CF$2,FALSE()))</f>
        <v>Asset</v>
      </c>
      <c r="CG10" t="str">
        <f>IF(VLOOKUP($B10&amp;"-"&amp;$F10,'Results Check'!$A:$CB,CG$2,FALSE())=0,"",VLOOKUP($B10&amp;"-"&amp;$F10,'Results Check'!$A:$CB,CG$2,FALSE()))</f>
        <v/>
      </c>
      <c r="CH10" t="str">
        <f>IF(VLOOKUP($B10&amp;"-"&amp;$F10,'Results Check'!$A:$CB,CH$2,FALSE())=0,"",VLOOKUP($B10&amp;"-"&amp;$F10,'Results Check'!$A:$CB,CH$2,FALSE()))</f>
        <v/>
      </c>
      <c r="CI10" t="str">
        <f>IF(VLOOKUP($B10&amp;"-"&amp;$F10,'Results Check'!$A:$CB,CI$2,FALSE())=0,"",VLOOKUP($B10&amp;"-"&amp;$F10,'Results Check'!$A:$CB,CI$2,FALSE()))</f>
        <v/>
      </c>
      <c r="CJ10" t="str">
        <f>IF(VLOOKUP($B10&amp;"-"&amp;$F10,'Results Check'!$A:$CB,CJ$2,FALSE())=0,"",VLOOKUP($B10&amp;"-"&amp;$F10,'Results Check'!$A:$CB,CJ$2,FALSE()))</f>
        <v/>
      </c>
      <c r="CK10">
        <f>IF(VLOOKUP($B10&amp;"-"&amp;$F10,'dataset cleaned'!$A:$CK,CK$2,FALSE())&lt;0,"N/A",VLOOKUP(VLOOKUP($B10&amp;"-"&amp;$F10,'dataset cleaned'!$A:$CK,CK$2,FALSE()),Dictionary!$A:$B,2,FALSE()))</f>
        <v>3</v>
      </c>
      <c r="CL10">
        <f>IF(VLOOKUP($B10&amp;"-"&amp;$F10,'dataset cleaned'!$A:$CK,CL$2,FALSE())&lt;0,"N/A",VLOOKUP(VLOOKUP($B10&amp;"-"&amp;$F10,'dataset cleaned'!$A:$CK,CL$2,FALSE()),Dictionary!$A:$B,2,FALSE()))</f>
        <v>3</v>
      </c>
      <c r="CM10">
        <f>IF(VLOOKUP($B10&amp;"-"&amp;$F10,'dataset cleaned'!$A:$CK,CM$2,FALSE())&lt;0,"N/A",VLOOKUP(VLOOKUP($B10&amp;"-"&amp;$F10,'dataset cleaned'!$A:$CK,CM$2,FALSE()),Dictionary!$A:$B,2,FALSE()))</f>
        <v>4</v>
      </c>
      <c r="CN10">
        <f>IF(VLOOKUP($B10&amp;"-"&amp;$F10,'dataset cleaned'!$A:$CK,CN$2,FALSE())&lt;0,"N/A",VLOOKUP(VLOOKUP($B10&amp;"-"&amp;$F10,'dataset cleaned'!$A:$CK,CN$2,FALSE()),Dictionary!$A:$B,2,FALSE()))</f>
        <v>3</v>
      </c>
      <c r="CO10">
        <f>IF(VLOOKUP($B10&amp;"-"&amp;$F10,'dataset cleaned'!$A:$CK,CO$2,FALSE())&lt;0,"N/A",VLOOKUP(VLOOKUP($B10&amp;"-"&amp;$F10,'dataset cleaned'!$A:$CK,CO$2,FALSE()),Dictionary!$A:$B,2,FALSE()))</f>
        <v>5</v>
      </c>
      <c r="CP10">
        <f>IF(VLOOKUP($B10&amp;"-"&amp;$F10,'dataset cleaned'!$A:$CK,CP$2,FALSE())&lt;0,"N/A",VLOOKUP(VLOOKUP($B10&amp;"-"&amp;$F10,'dataset cleaned'!$A:$CK,CP$2,FALSE()),Dictionary!$A:$B,2,FALSE()))</f>
        <v>4</v>
      </c>
      <c r="CQ10">
        <f>IF(VLOOKUP($B10&amp;"-"&amp;$F10,'dataset cleaned'!$A:$CK,CQ$2,FALSE())&lt;0,"N/A",VLOOKUP(VLOOKUP($B10&amp;"-"&amp;$F10,'dataset cleaned'!$A:$CK,CQ$2,FALSE()),Dictionary!$A:$B,2,FALSE()))</f>
        <v>5</v>
      </c>
      <c r="CR10">
        <f>IF(VLOOKUP($B10&amp;"-"&amp;$F10,'dataset cleaned'!$A:$CK,CR$2,FALSE())&lt;0,"N/A",VLOOKUP(VLOOKUP($B10&amp;"-"&amp;$F10,'dataset cleaned'!$A:$CK,CR$2,FALSE()),Dictionary!$A:$B,2,FALSE()))</f>
        <v>5</v>
      </c>
      <c r="CS10">
        <f>IF(VLOOKUP($B10&amp;"-"&amp;$F10,'dataset cleaned'!$A:$CK,CS$2,FALSE())&lt;0,"N/A",VLOOKUP(VLOOKUP($B10&amp;"-"&amp;$F10,'dataset cleaned'!$A:$CK,CS$2,FALSE()),Dictionary!$A:$B,2,FALSE()))</f>
        <v>5</v>
      </c>
      <c r="CT10">
        <f>IF(VLOOKUP($B10&amp;"-"&amp;$F10,'dataset cleaned'!$A:$CK,CT$2,FALSE())&lt;0,"N/A",VLOOKUP(VLOOKUP($B10&amp;"-"&amp;$F10,'dataset cleaned'!$A:$CK,CT$2,FALSE()),Dictionary!$A:$B,2,FALSE()))</f>
        <v>5</v>
      </c>
      <c r="CU10">
        <f>IF(VLOOKUP($B10&amp;"-"&amp;$F10,'dataset cleaned'!$A:$CK,CU$2,FALSE())&lt;0,"N/A",VLOOKUP(VLOOKUP($B10&amp;"-"&amp;$F10,'dataset cleaned'!$A:$CK,CU$2,FALSE()),Dictionary!$A:$B,2,FALSE()))</f>
        <v>5</v>
      </c>
      <c r="CV10">
        <f>IF(VLOOKUP($B10&amp;"-"&amp;$F10,'dataset cleaned'!$A:$CK,CV$2,FALSE())&lt;0,"N/A",VLOOKUP(VLOOKUP($B10&amp;"-"&amp;$F10,'dataset cleaned'!$A:$CK,CV$2,FALSE()),Dictionary!$A:$B,2,FALSE()))</f>
        <v>5</v>
      </c>
    </row>
    <row r="11" spans="1:100" x14ac:dyDescent="0.2">
      <c r="A11" t="str">
        <f t="shared" si="1"/>
        <v>R_2YDRWzLJocTz13R-P1</v>
      </c>
      <c r="B11" t="s">
        <v>826</v>
      </c>
      <c r="C11" t="s">
        <v>390</v>
      </c>
      <c r="D11" s="16" t="str">
        <f t="shared" si="2"/>
        <v>CORAS</v>
      </c>
      <c r="E11" s="8" t="str">
        <f t="shared" si="3"/>
        <v>G1</v>
      </c>
      <c r="F11" s="8" t="s">
        <v>534</v>
      </c>
      <c r="G11" s="8" t="str">
        <f t="shared" si="4"/>
        <v>G1</v>
      </c>
      <c r="H11" t="s">
        <v>981</v>
      </c>
      <c r="J11" s="11">
        <f>VLOOKUP($B11&amp;"-"&amp;$F11,'dataset cleaned'!$A:$BK,J$2,FALSE())/60</f>
        <v>16.175050000000002</v>
      </c>
      <c r="K11">
        <f>VLOOKUP($B11&amp;"-"&amp;$F11,'dataset cleaned'!$A:$BK,K$2,FALSE())</f>
        <v>20</v>
      </c>
      <c r="L11" t="str">
        <f>VLOOKUP($B11&amp;"-"&amp;$F11,'dataset cleaned'!$A:$BK,L$2,FALSE())</f>
        <v>Female</v>
      </c>
      <c r="M11" t="str">
        <f>VLOOKUP($B11&amp;"-"&amp;$F11,'dataset cleaned'!$A:$BK,M$2,FALSE())</f>
        <v>Advanced (C1)</v>
      </c>
      <c r="N11">
        <f>VLOOKUP($B11&amp;"-"&amp;$F11,'dataset cleaned'!$A:$BK,N$2,FALSE())</f>
        <v>2</v>
      </c>
      <c r="O11" t="str">
        <f>VLOOKUP($B11&amp;"-"&amp;$F11,'dataset cleaned'!$A:$BK,O$2,FALSE())</f>
        <v>Economics, Management Information Systems</v>
      </c>
      <c r="P11" t="str">
        <f>VLOOKUP($B11&amp;"-"&amp;$F11,'dataset cleaned'!$A:$BK,P$2,FALSE())</f>
        <v>No</v>
      </c>
      <c r="Q11">
        <f>VLOOKUP($B11&amp;"-"&amp;$F11,'dataset cleaned'!$A:$BK,Q$2,FALSE())</f>
        <v>0</v>
      </c>
      <c r="R11" s="6">
        <f>VLOOKUP($B11&amp;"-"&amp;$F11,'dataset cleaned'!$A:$BK,R$2,FALSE())</f>
        <v>0</v>
      </c>
      <c r="S11" t="str">
        <f>VLOOKUP($B11&amp;"-"&amp;$F11,'dataset cleaned'!$A:$BK,S$2,FALSE())</f>
        <v>No</v>
      </c>
      <c r="T11">
        <f>VLOOKUP($B11&amp;"-"&amp;$F11,'dataset cleaned'!$A:$BK,T$2,FALSE())</f>
        <v>0</v>
      </c>
      <c r="U11" t="str">
        <f>VLOOKUP($B11&amp;"-"&amp;$F11,'dataset cleaned'!$A:$BK,U$2,FALSE())</f>
        <v>None</v>
      </c>
      <c r="V11">
        <f>VLOOKUP(VLOOKUP($B11&amp;"-"&amp;$F11,'dataset cleaned'!$A:$BK,V$2,FALSE()),Dictionary!$A:$B,2,FALSE())</f>
        <v>1</v>
      </c>
      <c r="W11">
        <f>VLOOKUP(VLOOKUP($B11&amp;"-"&amp;$F11,'dataset cleaned'!$A:$BK,W$2,FALSE()),Dictionary!$A:$B,2,FALSE())</f>
        <v>2</v>
      </c>
      <c r="X11">
        <f>VLOOKUP(VLOOKUP($B11&amp;"-"&amp;$F11,'dataset cleaned'!$A:$BK,X$2,FALSE()),Dictionary!$A:$B,2,FALSE())</f>
        <v>1</v>
      </c>
      <c r="Y11">
        <f>VLOOKUP(VLOOKUP($B11&amp;"-"&amp;$F11,'dataset cleaned'!$A:$BK,Y$2,FALSE()),Dictionary!$A:$B,2,FALSE())</f>
        <v>1</v>
      </c>
      <c r="Z11">
        <f t="shared" si="5"/>
        <v>2</v>
      </c>
      <c r="AA11">
        <f>VLOOKUP(VLOOKUP($B11&amp;"-"&amp;$F11,'dataset cleaned'!$A:$BK,AA$2,FALSE()),Dictionary!$A:$B,2,FALSE())</f>
        <v>1</v>
      </c>
      <c r="AB11">
        <f>VLOOKUP(VLOOKUP($B11&amp;"-"&amp;$F11,'dataset cleaned'!$A:$BK,AB$2,FALSE()),Dictionary!$A:$B,2,FALSE())</f>
        <v>1</v>
      </c>
      <c r="AC11">
        <f>VLOOKUP(VLOOKUP($B11&amp;"-"&amp;$F11,'dataset cleaned'!$A:$BK,AC$2,FALSE()),Dictionary!$A:$B,2,FALSE())</f>
        <v>1</v>
      </c>
      <c r="AD11">
        <f>VLOOKUP(VLOOKUP($B11&amp;"-"&amp;$F11,'dataset cleaned'!$A:$BK,AD$2,FALSE()),Dictionary!$A:$B,2,FALSE())</f>
        <v>2</v>
      </c>
      <c r="AE11" t="str">
        <f>IF(ISNA(VLOOKUP(VLOOKUP($B11&amp;"-"&amp;$F11,'dataset cleaned'!$A:$BK,AE$2,FALSE()),Dictionary!$A:$B,2,FALSE())),"",VLOOKUP(VLOOKUP($B11&amp;"-"&amp;$F11,'dataset cleaned'!$A:$BK,AE$2,FALSE()),Dictionary!$A:$B,2,FALSE()))</f>
        <v/>
      </c>
      <c r="AF11">
        <f>VLOOKUP(VLOOKUP($B11&amp;"-"&amp;$F11,'dataset cleaned'!$A:$BK,AF$2,FALSE()),Dictionary!$A:$B,2,FALSE())</f>
        <v>4</v>
      </c>
      <c r="AG11">
        <f>VLOOKUP(VLOOKUP($B11&amp;"-"&amp;$F11,'dataset cleaned'!$A:$BK,AG$2,FALSE()),Dictionary!$A:$B,2,FALSE())</f>
        <v>4</v>
      </c>
      <c r="AH11">
        <f>VLOOKUP(VLOOKUP($B11&amp;"-"&amp;$F11,'dataset cleaned'!$A:$BK,AH$2,FALSE()),Dictionary!$A:$B,2,FALSE())</f>
        <v>4</v>
      </c>
      <c r="AI11">
        <f>VLOOKUP(VLOOKUP($B11&amp;"-"&amp;$F11,'dataset cleaned'!$A:$BK,AI$2,FALSE()),Dictionary!$A:$B,2,FALSE())</f>
        <v>3</v>
      </c>
      <c r="AJ11">
        <f>VLOOKUP(VLOOKUP($B11&amp;"-"&amp;$F11,'dataset cleaned'!$A:$BK,AJ$2,FALSE()),Dictionary!$A:$B,2,FALSE())</f>
        <v>3</v>
      </c>
      <c r="AK11">
        <f>IF(ISNA(VLOOKUP(VLOOKUP($B11&amp;"-"&amp;$F11,'dataset cleaned'!$A:$BK,AK$2,FALSE()),Dictionary!$A:$B,2,FALSE())),"",VLOOKUP(VLOOKUP($B11&amp;"-"&amp;$F11,'dataset cleaned'!$A:$BK,AK$2,FALSE()),Dictionary!$A:$B,2,FALSE()))</f>
        <v>4</v>
      </c>
      <c r="AL11" t="str">
        <f>IF(ISNA(VLOOKUP(VLOOKUP($B11&amp;"-"&amp;$F11,'dataset cleaned'!$A:$BK,AL$2,FALSE()),Dictionary!$A:$B,2,FALSE())),"",VLOOKUP(VLOOKUP($B11&amp;"-"&amp;$F11,'dataset cleaned'!$A:$BK,AL$2,FALSE()),Dictionary!$A:$B,2,FALSE()))</f>
        <v/>
      </c>
      <c r="AM11">
        <f>VLOOKUP(VLOOKUP($B11&amp;"-"&amp;$F11,'dataset cleaned'!$A:$BK,AM$2,FALSE()),Dictionary!$A:$B,2,FALSE())</f>
        <v>4</v>
      </c>
      <c r="AN11">
        <f>IF(ISNA(VLOOKUP(VLOOKUP($B11&amp;"-"&amp;$F11,'dataset cleaned'!$A:$BK,AN$2,FALSE()),Dictionary!$A:$B,2,FALSE())),"",VLOOKUP(VLOOKUP($B11&amp;"-"&amp;$F11,'dataset cleaned'!$A:$BK,AN$2,FALSE()),Dictionary!$A:$B,2,FALSE()))</f>
        <v>4</v>
      </c>
      <c r="AO11">
        <f>VLOOKUP($B11&amp;"-"&amp;$F11,'Results Check'!$A:$CB,AO$2,FALSE())</f>
        <v>0</v>
      </c>
      <c r="AP11">
        <f>VLOOKUP($B11&amp;"-"&amp;$F11,'Results Check'!$A:$CB,AP$2,FALSE())</f>
        <v>1</v>
      </c>
      <c r="AQ11">
        <f>VLOOKUP($B11&amp;"-"&amp;$F11,'Results Check'!$A:$CB,AQ$2,FALSE())</f>
        <v>1</v>
      </c>
      <c r="AR11">
        <f t="shared" si="6"/>
        <v>0</v>
      </c>
      <c r="AS11">
        <f t="shared" si="7"/>
        <v>0</v>
      </c>
      <c r="AT11">
        <f t="shared" si="8"/>
        <v>0</v>
      </c>
      <c r="AU11">
        <f>VLOOKUP($B11&amp;"-"&amp;$F11,'Results Check'!$A:$CB,AU$2,FALSE())</f>
        <v>2</v>
      </c>
      <c r="AV11">
        <f>VLOOKUP($B11&amp;"-"&amp;$F11,'Results Check'!$A:$CB,AV$2,FALSE())</f>
        <v>2</v>
      </c>
      <c r="AW11">
        <f>VLOOKUP($B11&amp;"-"&amp;$F11,'Results Check'!$A:$CB,AW$2,FALSE())</f>
        <v>2</v>
      </c>
      <c r="AX11">
        <f t="shared" si="9"/>
        <v>1</v>
      </c>
      <c r="AY11">
        <f t="shared" si="10"/>
        <v>1</v>
      </c>
      <c r="AZ11">
        <f t="shared" si="11"/>
        <v>1</v>
      </c>
      <c r="BA11">
        <f>VLOOKUP($B11&amp;"-"&amp;$F11,'Results Check'!$A:$CB,BA$2,FALSE())</f>
        <v>2</v>
      </c>
      <c r="BB11">
        <f>VLOOKUP($B11&amp;"-"&amp;$F11,'Results Check'!$A:$CB,BB$2,FALSE())</f>
        <v>2</v>
      </c>
      <c r="BC11">
        <f>VLOOKUP($B11&amp;"-"&amp;$F11,'Results Check'!$A:$CB,BC$2,FALSE())</f>
        <v>3</v>
      </c>
      <c r="BD11">
        <f t="shared" si="12"/>
        <v>1</v>
      </c>
      <c r="BE11">
        <f t="shared" si="13"/>
        <v>0.66666666666666663</v>
      </c>
      <c r="BF11">
        <f t="shared" si="14"/>
        <v>0.8</v>
      </c>
      <c r="BG11">
        <f>VLOOKUP($B11&amp;"-"&amp;$F11,'Results Check'!$A:$CB,BG$2,FALSE())</f>
        <v>0</v>
      </c>
      <c r="BH11">
        <f>VLOOKUP($B11&amp;"-"&amp;$F11,'Results Check'!$A:$CB,BH$2,FALSE())</f>
        <v>2</v>
      </c>
      <c r="BI11">
        <f>VLOOKUP($B11&amp;"-"&amp;$F11,'Results Check'!$A:$CB,BI$2,FALSE())</f>
        <v>1</v>
      </c>
      <c r="BJ11">
        <f t="shared" si="15"/>
        <v>0</v>
      </c>
      <c r="BK11">
        <f t="shared" si="16"/>
        <v>0</v>
      </c>
      <c r="BL11">
        <f t="shared" si="17"/>
        <v>0</v>
      </c>
      <c r="BM11">
        <f>VLOOKUP($B11&amp;"-"&amp;$F11,'Results Check'!$A:$CB,BM$2,FALSE())</f>
        <v>2</v>
      </c>
      <c r="BN11">
        <f>VLOOKUP($B11&amp;"-"&amp;$F11,'Results Check'!$A:$CB,BN$2,FALSE())</f>
        <v>2</v>
      </c>
      <c r="BO11">
        <f>VLOOKUP($B11&amp;"-"&amp;$F11,'Results Check'!$A:$CB,BO$2,FALSE())</f>
        <v>2</v>
      </c>
      <c r="BP11">
        <f t="shared" si="18"/>
        <v>1</v>
      </c>
      <c r="BQ11">
        <f t="shared" si="19"/>
        <v>1</v>
      </c>
      <c r="BR11">
        <f t="shared" si="20"/>
        <v>1</v>
      </c>
      <c r="BS11">
        <f>VLOOKUP($B11&amp;"-"&amp;$F11,'Results Check'!$A:$CB,BS$2,FALSE())</f>
        <v>1</v>
      </c>
      <c r="BT11">
        <f>VLOOKUP($B11&amp;"-"&amp;$F11,'Results Check'!$A:$CB,BT$2,FALSE())</f>
        <v>3</v>
      </c>
      <c r="BU11">
        <f>VLOOKUP($B11&amp;"-"&amp;$F11,'Results Check'!$A:$CB,BU$2,FALSE())</f>
        <v>1</v>
      </c>
      <c r="BV11">
        <f t="shared" si="21"/>
        <v>0.33333333333333331</v>
      </c>
      <c r="BW11">
        <f t="shared" si="22"/>
        <v>1</v>
      </c>
      <c r="BX11">
        <f t="shared" si="23"/>
        <v>0.5</v>
      </c>
      <c r="BY11">
        <f t="shared" si="24"/>
        <v>7</v>
      </c>
      <c r="BZ11">
        <f t="shared" si="25"/>
        <v>12</v>
      </c>
      <c r="CA11">
        <f t="shared" si="26"/>
        <v>10</v>
      </c>
      <c r="CB11">
        <f t="shared" si="27"/>
        <v>0.58333333333333337</v>
      </c>
      <c r="CC11">
        <f t="shared" si="28"/>
        <v>0.7</v>
      </c>
      <c r="CD11">
        <f t="shared" si="29"/>
        <v>0.63636363636363646</v>
      </c>
      <c r="CE11" t="str">
        <f>IF(VLOOKUP($B11&amp;"-"&amp;$F11,'Results Check'!$A:$CB,CE$2,FALSE())=0,"",VLOOKUP($B11&amp;"-"&amp;$F11,'Results Check'!$A:$CB,CE$2,FALSE()))</f>
        <v>UI</v>
      </c>
      <c r="CF11" t="str">
        <f>IF(VLOOKUP($B11&amp;"-"&amp;$F11,'Results Check'!$A:$CB,CF$2,FALSE())=0,"",VLOOKUP($B11&amp;"-"&amp;$F11,'Results Check'!$A:$CB,CF$2,FALSE()))</f>
        <v/>
      </c>
      <c r="CG11" t="str">
        <f>IF(VLOOKUP($B11&amp;"-"&amp;$F11,'Results Check'!$A:$CB,CG$2,FALSE())=0,"",VLOOKUP($B11&amp;"-"&amp;$F11,'Results Check'!$A:$CB,CG$2,FALSE()))</f>
        <v>Missing treatment</v>
      </c>
      <c r="CH11" t="str">
        <f>IF(VLOOKUP($B11&amp;"-"&amp;$F11,'Results Check'!$A:$CB,CH$2,FALSE())=0,"",VLOOKUP($B11&amp;"-"&amp;$F11,'Results Check'!$A:$CB,CH$2,FALSE()))</f>
        <v>UI</v>
      </c>
      <c r="CI11" t="str">
        <f>IF(VLOOKUP($B11&amp;"-"&amp;$F11,'Results Check'!$A:$CB,CI$2,FALSE())=0,"",VLOOKUP($B11&amp;"-"&amp;$F11,'Results Check'!$A:$CB,CI$2,FALSE()))</f>
        <v/>
      </c>
      <c r="CJ11" t="str">
        <f>IF(VLOOKUP($B11&amp;"-"&amp;$F11,'Results Check'!$A:$CB,CJ$2,FALSE())=0,"",VLOOKUP($B11&amp;"-"&amp;$F11,'Results Check'!$A:$CB,CJ$2,FALSE()))</f>
        <v>Asset</v>
      </c>
      <c r="CK11">
        <f>IF(VLOOKUP($B11&amp;"-"&amp;$F11,'dataset cleaned'!$A:$CK,CK$2,FALSE())&lt;0,"N/A",VLOOKUP(VLOOKUP($B11&amp;"-"&amp;$F11,'dataset cleaned'!$A:$CK,CK$2,FALSE()),Dictionary!$A:$B,2,FALSE()))</f>
        <v>3</v>
      </c>
      <c r="CL11">
        <f>IF(VLOOKUP($B11&amp;"-"&amp;$F11,'dataset cleaned'!$A:$CK,CL$2,FALSE())&lt;0,"N/A",VLOOKUP(VLOOKUP($B11&amp;"-"&amp;$F11,'dataset cleaned'!$A:$CK,CL$2,FALSE()),Dictionary!$A:$B,2,FALSE()))</f>
        <v>4</v>
      </c>
      <c r="CM11">
        <f>IF(VLOOKUP($B11&amp;"-"&amp;$F11,'dataset cleaned'!$A:$CK,CM$2,FALSE())&lt;0,"N/A",VLOOKUP(VLOOKUP($B11&amp;"-"&amp;$F11,'dataset cleaned'!$A:$CK,CM$2,FALSE()),Dictionary!$A:$B,2,FALSE()))</f>
        <v>4</v>
      </c>
      <c r="CN11">
        <f>IF(VLOOKUP($B11&amp;"-"&amp;$F11,'dataset cleaned'!$A:$CK,CN$2,FALSE())&lt;0,"N/A",VLOOKUP(VLOOKUP($B11&amp;"-"&amp;$F11,'dataset cleaned'!$A:$CK,CN$2,FALSE()),Dictionary!$A:$B,2,FALSE()))</f>
        <v>4</v>
      </c>
      <c r="CO11">
        <f>IF(VLOOKUP($B11&amp;"-"&amp;$F11,'dataset cleaned'!$A:$CK,CO$2,FALSE())&lt;0,"N/A",VLOOKUP(VLOOKUP($B11&amp;"-"&amp;$F11,'dataset cleaned'!$A:$CK,CO$2,FALSE()),Dictionary!$A:$B,2,FALSE()))</f>
        <v>4</v>
      </c>
      <c r="CP11">
        <f>IF(VLOOKUP($B11&amp;"-"&amp;$F11,'dataset cleaned'!$A:$CK,CP$2,FALSE())&lt;0,"N/A",VLOOKUP(VLOOKUP($B11&amp;"-"&amp;$F11,'dataset cleaned'!$A:$CK,CP$2,FALSE()),Dictionary!$A:$B,2,FALSE()))</f>
        <v>4</v>
      </c>
      <c r="CQ11">
        <f>IF(VLOOKUP($B11&amp;"-"&amp;$F11,'dataset cleaned'!$A:$CK,CQ$2,FALSE())&lt;0,"N/A",VLOOKUP(VLOOKUP($B11&amp;"-"&amp;$F11,'dataset cleaned'!$A:$CK,CQ$2,FALSE()),Dictionary!$A:$B,2,FALSE()))</f>
        <v>3</v>
      </c>
      <c r="CR11">
        <f>IF(VLOOKUP($B11&amp;"-"&amp;$F11,'dataset cleaned'!$A:$CK,CR$2,FALSE())&lt;0,"N/A",VLOOKUP(VLOOKUP($B11&amp;"-"&amp;$F11,'dataset cleaned'!$A:$CK,CR$2,FALSE()),Dictionary!$A:$B,2,FALSE()))</f>
        <v>4</v>
      </c>
      <c r="CS11">
        <f>IF(VLOOKUP($B11&amp;"-"&amp;$F11,'dataset cleaned'!$A:$CK,CS$2,FALSE())&lt;0,"N/A",VLOOKUP(VLOOKUP($B11&amp;"-"&amp;$F11,'dataset cleaned'!$A:$CK,CS$2,FALSE()),Dictionary!$A:$B,2,FALSE()))</f>
        <v>4</v>
      </c>
      <c r="CT11">
        <f>IF(VLOOKUP($B11&amp;"-"&amp;$F11,'dataset cleaned'!$A:$CK,CT$2,FALSE())&lt;0,"N/A",VLOOKUP(VLOOKUP($B11&amp;"-"&amp;$F11,'dataset cleaned'!$A:$CK,CT$2,FALSE()),Dictionary!$A:$B,2,FALSE()))</f>
        <v>4</v>
      </c>
      <c r="CU11">
        <f>IF(VLOOKUP($B11&amp;"-"&amp;$F11,'dataset cleaned'!$A:$CK,CU$2,FALSE())&lt;0,"N/A",VLOOKUP(VLOOKUP($B11&amp;"-"&amp;$F11,'dataset cleaned'!$A:$CK,CU$2,FALSE()),Dictionary!$A:$B,2,FALSE()))</f>
        <v>3</v>
      </c>
      <c r="CV11">
        <f>IF(VLOOKUP($B11&amp;"-"&amp;$F11,'dataset cleaned'!$A:$CK,CV$2,FALSE())&lt;0,"N/A",VLOOKUP(VLOOKUP($B11&amp;"-"&amp;$F11,'dataset cleaned'!$A:$CK,CV$2,FALSE()),Dictionary!$A:$B,2,FALSE()))</f>
        <v>3</v>
      </c>
    </row>
    <row r="12" spans="1:100" x14ac:dyDescent="0.2">
      <c r="A12" t="str">
        <f t="shared" si="1"/>
        <v>R_3EQe6iHBD6g9X1i-P1</v>
      </c>
      <c r="B12" t="s">
        <v>676</v>
      </c>
      <c r="C12" t="s">
        <v>390</v>
      </c>
      <c r="D12" s="16" t="str">
        <f t="shared" si="2"/>
        <v>CORAS</v>
      </c>
      <c r="E12" s="8" t="str">
        <f t="shared" si="3"/>
        <v>G1</v>
      </c>
      <c r="F12" s="8" t="s">
        <v>534</v>
      </c>
      <c r="G12" s="8" t="str">
        <f t="shared" si="4"/>
        <v>G1</v>
      </c>
      <c r="H12" t="s">
        <v>981</v>
      </c>
      <c r="J12" s="11">
        <f>VLOOKUP($B12&amp;"-"&amp;$F12,'dataset cleaned'!$A:$BK,J$2,FALSE())/60</f>
        <v>10.424316666666666</v>
      </c>
      <c r="K12">
        <f>VLOOKUP($B12&amp;"-"&amp;$F12,'dataset cleaned'!$A:$BK,K$2,FALSE())</f>
        <v>25</v>
      </c>
      <c r="L12" t="str">
        <f>VLOOKUP($B12&amp;"-"&amp;$F12,'dataset cleaned'!$A:$BK,L$2,FALSE())</f>
        <v>Male</v>
      </c>
      <c r="M12" t="str">
        <f>VLOOKUP($B12&amp;"-"&amp;$F12,'dataset cleaned'!$A:$BK,M$2,FALSE())</f>
        <v>Upper-Intermediate (B2)</v>
      </c>
      <c r="N12">
        <f>VLOOKUP($B12&amp;"-"&amp;$F12,'dataset cleaned'!$A:$BK,N$2,FALSE())</f>
        <v>6</v>
      </c>
      <c r="O12" t="str">
        <f>VLOOKUP($B12&amp;"-"&amp;$F12,'dataset cleaned'!$A:$BK,O$2,FALSE())</f>
        <v>Information Technology; Complex System Engineering &amp; Management</v>
      </c>
      <c r="P12" t="str">
        <f>VLOOKUP($B12&amp;"-"&amp;$F12,'dataset cleaned'!$A:$BK,P$2,FALSE())</f>
        <v>Yes</v>
      </c>
      <c r="Q12">
        <f>VLOOKUP($B12&amp;"-"&amp;$F12,'dataset cleaned'!$A:$BK,Q$2,FALSE())</f>
        <v>2</v>
      </c>
      <c r="R12" s="6" t="str">
        <f>VLOOKUP($B12&amp;"-"&amp;$F12,'dataset cleaned'!$A:$BK,R$2,FALSE())</f>
        <v>Analyst</v>
      </c>
      <c r="S12" t="str">
        <f>VLOOKUP($B12&amp;"-"&amp;$F12,'dataset cleaned'!$A:$BK,S$2,FALSE())</f>
        <v>No</v>
      </c>
      <c r="T12">
        <f>VLOOKUP($B12&amp;"-"&amp;$F12,'dataset cleaned'!$A:$BK,T$2,FALSE())</f>
        <v>0</v>
      </c>
      <c r="U12" t="str">
        <f>VLOOKUP($B12&amp;"-"&amp;$F12,'dataset cleaned'!$A:$BK,U$2,FALSE())</f>
        <v>COBIT,ISO 27001</v>
      </c>
      <c r="V12">
        <f>VLOOKUP(VLOOKUP($B12&amp;"-"&amp;$F12,'dataset cleaned'!$A:$BK,V$2,FALSE()),Dictionary!$A:$B,2,FALSE())</f>
        <v>3</v>
      </c>
      <c r="W12">
        <f>VLOOKUP(VLOOKUP($B12&amp;"-"&amp;$F12,'dataset cleaned'!$A:$BK,W$2,FALSE()),Dictionary!$A:$B,2,FALSE())</f>
        <v>3</v>
      </c>
      <c r="X12">
        <f>VLOOKUP(VLOOKUP($B12&amp;"-"&amp;$F12,'dataset cleaned'!$A:$BK,X$2,FALSE()),Dictionary!$A:$B,2,FALSE())</f>
        <v>3</v>
      </c>
      <c r="Y12">
        <f>VLOOKUP(VLOOKUP($B12&amp;"-"&amp;$F12,'dataset cleaned'!$A:$BK,Y$2,FALSE()),Dictionary!$A:$B,2,FALSE())</f>
        <v>3</v>
      </c>
      <c r="Z12">
        <f t="shared" si="5"/>
        <v>3</v>
      </c>
      <c r="AA12">
        <f>VLOOKUP(VLOOKUP($B12&amp;"-"&amp;$F12,'dataset cleaned'!$A:$BK,AA$2,FALSE()),Dictionary!$A:$B,2,FALSE())</f>
        <v>3</v>
      </c>
      <c r="AB12">
        <f>VLOOKUP(VLOOKUP($B12&amp;"-"&amp;$F12,'dataset cleaned'!$A:$BK,AB$2,FALSE()),Dictionary!$A:$B,2,FALSE())</f>
        <v>3</v>
      </c>
      <c r="AC12">
        <f>VLOOKUP(VLOOKUP($B12&amp;"-"&amp;$F12,'dataset cleaned'!$A:$BK,AC$2,FALSE()),Dictionary!$A:$B,2,FALSE())</f>
        <v>3</v>
      </c>
      <c r="AD12">
        <f>VLOOKUP(VLOOKUP($B12&amp;"-"&amp;$F12,'dataset cleaned'!$A:$BK,AD$2,FALSE()),Dictionary!$A:$B,2,FALSE())</f>
        <v>3</v>
      </c>
      <c r="AE12" t="str">
        <f>IF(ISNA(VLOOKUP(VLOOKUP($B12&amp;"-"&amp;$F12,'dataset cleaned'!$A:$BK,AE$2,FALSE()),Dictionary!$A:$B,2,FALSE())),"",VLOOKUP(VLOOKUP($B12&amp;"-"&amp;$F12,'dataset cleaned'!$A:$BK,AE$2,FALSE()),Dictionary!$A:$B,2,FALSE()))</f>
        <v/>
      </c>
      <c r="AF12">
        <f>VLOOKUP(VLOOKUP($B12&amp;"-"&amp;$F12,'dataset cleaned'!$A:$BK,AF$2,FALSE()),Dictionary!$A:$B,2,FALSE())</f>
        <v>4</v>
      </c>
      <c r="AG12">
        <f>VLOOKUP(VLOOKUP($B12&amp;"-"&amp;$F12,'dataset cleaned'!$A:$BK,AG$2,FALSE()),Dictionary!$A:$B,2,FALSE())</f>
        <v>3</v>
      </c>
      <c r="AH12">
        <f>VLOOKUP(VLOOKUP($B12&amp;"-"&amp;$F12,'dataset cleaned'!$A:$BK,AH$2,FALSE()),Dictionary!$A:$B,2,FALSE())</f>
        <v>4</v>
      </c>
      <c r="AI12">
        <f>VLOOKUP(VLOOKUP($B12&amp;"-"&amp;$F12,'dataset cleaned'!$A:$BK,AI$2,FALSE()),Dictionary!$A:$B,2,FALSE())</f>
        <v>4</v>
      </c>
      <c r="AJ12">
        <f>VLOOKUP(VLOOKUP($B12&amp;"-"&amp;$F12,'dataset cleaned'!$A:$BK,AJ$2,FALSE()),Dictionary!$A:$B,2,FALSE())</f>
        <v>4</v>
      </c>
      <c r="AK12">
        <f>IF(ISNA(VLOOKUP(VLOOKUP($B12&amp;"-"&amp;$F12,'dataset cleaned'!$A:$BK,AK$2,FALSE()),Dictionary!$A:$B,2,FALSE())),"",VLOOKUP(VLOOKUP($B12&amp;"-"&amp;$F12,'dataset cleaned'!$A:$BK,AK$2,FALSE()),Dictionary!$A:$B,2,FALSE()))</f>
        <v>4</v>
      </c>
      <c r="AL12" t="str">
        <f>IF(ISNA(VLOOKUP(VLOOKUP($B12&amp;"-"&amp;$F12,'dataset cleaned'!$A:$BK,AL$2,FALSE()),Dictionary!$A:$B,2,FALSE())),"",VLOOKUP(VLOOKUP($B12&amp;"-"&amp;$F12,'dataset cleaned'!$A:$BK,AL$2,FALSE()),Dictionary!$A:$B,2,FALSE()))</f>
        <v/>
      </c>
      <c r="AM12">
        <f>VLOOKUP(VLOOKUP($B12&amp;"-"&amp;$F12,'dataset cleaned'!$A:$BK,AM$2,FALSE()),Dictionary!$A:$B,2,FALSE())</f>
        <v>4</v>
      </c>
      <c r="AN12">
        <f>IF(ISNA(VLOOKUP(VLOOKUP($B12&amp;"-"&amp;$F12,'dataset cleaned'!$A:$BK,AN$2,FALSE()),Dictionary!$A:$B,2,FALSE())),"",VLOOKUP(VLOOKUP($B12&amp;"-"&amp;$F12,'dataset cleaned'!$A:$BK,AN$2,FALSE()),Dictionary!$A:$B,2,FALSE()))</f>
        <v>4</v>
      </c>
      <c r="AO12">
        <f>VLOOKUP($B12&amp;"-"&amp;$F12,'Results Check'!$A:$CB,AO$2,FALSE())</f>
        <v>1</v>
      </c>
      <c r="AP12">
        <f>VLOOKUP($B12&amp;"-"&amp;$F12,'Results Check'!$A:$CB,AP$2,FALSE())</f>
        <v>1</v>
      </c>
      <c r="AQ12">
        <f>VLOOKUP($B12&amp;"-"&amp;$F12,'Results Check'!$A:$CB,AQ$2,FALSE())</f>
        <v>1</v>
      </c>
      <c r="AR12">
        <f t="shared" si="6"/>
        <v>1</v>
      </c>
      <c r="AS12">
        <f t="shared" si="7"/>
        <v>1</v>
      </c>
      <c r="AT12">
        <f t="shared" si="8"/>
        <v>1</v>
      </c>
      <c r="AU12">
        <f>VLOOKUP($B12&amp;"-"&amp;$F12,'Results Check'!$A:$CB,AU$2,FALSE())</f>
        <v>2</v>
      </c>
      <c r="AV12">
        <f>VLOOKUP($B12&amp;"-"&amp;$F12,'Results Check'!$A:$CB,AV$2,FALSE())</f>
        <v>2</v>
      </c>
      <c r="AW12">
        <f>VLOOKUP($B12&amp;"-"&amp;$F12,'Results Check'!$A:$CB,AW$2,FALSE())</f>
        <v>2</v>
      </c>
      <c r="AX12">
        <f t="shared" si="9"/>
        <v>1</v>
      </c>
      <c r="AY12">
        <f t="shared" si="10"/>
        <v>1</v>
      </c>
      <c r="AZ12">
        <f t="shared" si="11"/>
        <v>1</v>
      </c>
      <c r="BA12">
        <f>VLOOKUP($B12&amp;"-"&amp;$F12,'Results Check'!$A:$CB,BA$2,FALSE())</f>
        <v>2</v>
      </c>
      <c r="BB12">
        <f>VLOOKUP($B12&amp;"-"&amp;$F12,'Results Check'!$A:$CB,BB$2,FALSE())</f>
        <v>2</v>
      </c>
      <c r="BC12">
        <f>VLOOKUP($B12&amp;"-"&amp;$F12,'Results Check'!$A:$CB,BC$2,FALSE())</f>
        <v>3</v>
      </c>
      <c r="BD12">
        <f t="shared" si="12"/>
        <v>1</v>
      </c>
      <c r="BE12">
        <f t="shared" si="13"/>
        <v>0.66666666666666663</v>
      </c>
      <c r="BF12">
        <f t="shared" si="14"/>
        <v>0.8</v>
      </c>
      <c r="BG12">
        <f>VLOOKUP($B12&amp;"-"&amp;$F12,'Results Check'!$A:$CB,BG$2,FALSE())</f>
        <v>1</v>
      </c>
      <c r="BH12">
        <f>VLOOKUP($B12&amp;"-"&amp;$F12,'Results Check'!$A:$CB,BH$2,FALSE())</f>
        <v>1</v>
      </c>
      <c r="BI12">
        <f>VLOOKUP($B12&amp;"-"&amp;$F12,'Results Check'!$A:$CB,BI$2,FALSE())</f>
        <v>1</v>
      </c>
      <c r="BJ12">
        <f t="shared" si="15"/>
        <v>1</v>
      </c>
      <c r="BK12">
        <f t="shared" si="16"/>
        <v>1</v>
      </c>
      <c r="BL12">
        <f t="shared" si="17"/>
        <v>1</v>
      </c>
      <c r="BM12">
        <f>VLOOKUP($B12&amp;"-"&amp;$F12,'Results Check'!$A:$CB,BM$2,FALSE())</f>
        <v>2</v>
      </c>
      <c r="BN12">
        <f>VLOOKUP($B12&amp;"-"&amp;$F12,'Results Check'!$A:$CB,BN$2,FALSE())</f>
        <v>2</v>
      </c>
      <c r="BO12">
        <f>VLOOKUP($B12&amp;"-"&amp;$F12,'Results Check'!$A:$CB,BO$2,FALSE())</f>
        <v>2</v>
      </c>
      <c r="BP12">
        <f t="shared" si="18"/>
        <v>1</v>
      </c>
      <c r="BQ12">
        <f t="shared" si="19"/>
        <v>1</v>
      </c>
      <c r="BR12">
        <f t="shared" si="20"/>
        <v>1</v>
      </c>
      <c r="BS12">
        <f>VLOOKUP($B12&amp;"-"&amp;$F12,'Results Check'!$A:$CB,BS$2,FALSE())</f>
        <v>1</v>
      </c>
      <c r="BT12">
        <f>VLOOKUP($B12&amp;"-"&amp;$F12,'Results Check'!$A:$CB,BT$2,FALSE())</f>
        <v>1</v>
      </c>
      <c r="BU12">
        <f>VLOOKUP($B12&amp;"-"&amp;$F12,'Results Check'!$A:$CB,BU$2,FALSE())</f>
        <v>1</v>
      </c>
      <c r="BV12">
        <f t="shared" si="21"/>
        <v>1</v>
      </c>
      <c r="BW12">
        <f t="shared" si="22"/>
        <v>1</v>
      </c>
      <c r="BX12">
        <f t="shared" si="23"/>
        <v>1</v>
      </c>
      <c r="BY12">
        <f t="shared" si="24"/>
        <v>9</v>
      </c>
      <c r="BZ12">
        <f t="shared" si="25"/>
        <v>9</v>
      </c>
      <c r="CA12">
        <f t="shared" si="26"/>
        <v>10</v>
      </c>
      <c r="CB12">
        <f t="shared" si="27"/>
        <v>1</v>
      </c>
      <c r="CC12">
        <f t="shared" si="28"/>
        <v>0.9</v>
      </c>
      <c r="CD12">
        <f t="shared" si="29"/>
        <v>0.94736842105263164</v>
      </c>
      <c r="CE12" t="str">
        <f>IF(VLOOKUP($B12&amp;"-"&amp;$F12,'Results Check'!$A:$CB,CE$2,FALSE())=0,"",VLOOKUP($B12&amp;"-"&amp;$F12,'Results Check'!$A:$CB,CE$2,FALSE()))</f>
        <v/>
      </c>
      <c r="CF12" t="str">
        <f>IF(VLOOKUP($B12&amp;"-"&amp;$F12,'Results Check'!$A:$CB,CF$2,FALSE())=0,"",VLOOKUP($B12&amp;"-"&amp;$F12,'Results Check'!$A:$CB,CF$2,FALSE()))</f>
        <v/>
      </c>
      <c r="CG12" t="str">
        <f>IF(VLOOKUP($B12&amp;"-"&amp;$F12,'Results Check'!$A:$CB,CG$2,FALSE())=0,"",VLOOKUP($B12&amp;"-"&amp;$F12,'Results Check'!$A:$CB,CG$2,FALSE()))</f>
        <v>Missing treatment</v>
      </c>
      <c r="CH12" t="str">
        <f>IF(VLOOKUP($B12&amp;"-"&amp;$F12,'Results Check'!$A:$CB,CH$2,FALSE())=0,"",VLOOKUP($B12&amp;"-"&amp;$F12,'Results Check'!$A:$CB,CH$2,FALSE()))</f>
        <v/>
      </c>
      <c r="CI12" t="str">
        <f>IF(VLOOKUP($B12&amp;"-"&amp;$F12,'Results Check'!$A:$CB,CI$2,FALSE())=0,"",VLOOKUP($B12&amp;"-"&amp;$F12,'Results Check'!$A:$CB,CI$2,FALSE()))</f>
        <v/>
      </c>
      <c r="CJ12" t="str">
        <f>IF(VLOOKUP($B12&amp;"-"&amp;$F12,'Results Check'!$A:$CB,CJ$2,FALSE())=0,"",VLOOKUP($B12&amp;"-"&amp;$F12,'Results Check'!$A:$CB,CJ$2,FALSE()))</f>
        <v/>
      </c>
      <c r="CK12">
        <f>IF(VLOOKUP($B12&amp;"-"&amp;$F12,'dataset cleaned'!$A:$CK,CK$2,FALSE())&lt;0,"N/A",VLOOKUP(VLOOKUP($B12&amp;"-"&amp;$F12,'dataset cleaned'!$A:$CK,CK$2,FALSE()),Dictionary!$A:$B,2,FALSE()))</f>
        <v>5</v>
      </c>
      <c r="CL12">
        <f>IF(VLOOKUP($B12&amp;"-"&amp;$F12,'dataset cleaned'!$A:$CK,CL$2,FALSE())&lt;0,"N/A",VLOOKUP(VLOOKUP($B12&amp;"-"&amp;$F12,'dataset cleaned'!$A:$CK,CL$2,FALSE()),Dictionary!$A:$B,2,FALSE()))</f>
        <v>4</v>
      </c>
      <c r="CM12">
        <f>IF(VLOOKUP($B12&amp;"-"&amp;$F12,'dataset cleaned'!$A:$CK,CM$2,FALSE())&lt;0,"N/A",VLOOKUP(VLOOKUP($B12&amp;"-"&amp;$F12,'dataset cleaned'!$A:$CK,CM$2,FALSE()),Dictionary!$A:$B,2,FALSE()))</f>
        <v>5</v>
      </c>
      <c r="CN12">
        <f>IF(VLOOKUP($B12&amp;"-"&amp;$F12,'dataset cleaned'!$A:$CK,CN$2,FALSE())&lt;0,"N/A",VLOOKUP(VLOOKUP($B12&amp;"-"&amp;$F12,'dataset cleaned'!$A:$CK,CN$2,FALSE()),Dictionary!$A:$B,2,FALSE()))</f>
        <v>4</v>
      </c>
      <c r="CO12">
        <f>IF(VLOOKUP($B12&amp;"-"&amp;$F12,'dataset cleaned'!$A:$CK,CO$2,FALSE())&lt;0,"N/A",VLOOKUP(VLOOKUP($B12&amp;"-"&amp;$F12,'dataset cleaned'!$A:$CK,CO$2,FALSE()),Dictionary!$A:$B,2,FALSE()))</f>
        <v>5</v>
      </c>
      <c r="CP12">
        <f>IF(VLOOKUP($B12&amp;"-"&amp;$F12,'dataset cleaned'!$A:$CK,CP$2,FALSE())&lt;0,"N/A",VLOOKUP(VLOOKUP($B12&amp;"-"&amp;$F12,'dataset cleaned'!$A:$CK,CP$2,FALSE()),Dictionary!$A:$B,2,FALSE()))</f>
        <v>4</v>
      </c>
      <c r="CQ12">
        <f>IF(VLOOKUP($B12&amp;"-"&amp;$F12,'dataset cleaned'!$A:$CK,CQ$2,FALSE())&lt;0,"N/A",VLOOKUP(VLOOKUP($B12&amp;"-"&amp;$F12,'dataset cleaned'!$A:$CK,CQ$2,FALSE()),Dictionary!$A:$B,2,FALSE()))</f>
        <v>5</v>
      </c>
      <c r="CR12">
        <f>IF(VLOOKUP($B12&amp;"-"&amp;$F12,'dataset cleaned'!$A:$CK,CR$2,FALSE())&lt;0,"N/A",VLOOKUP(VLOOKUP($B12&amp;"-"&amp;$F12,'dataset cleaned'!$A:$CK,CR$2,FALSE()),Dictionary!$A:$B,2,FALSE()))</f>
        <v>4</v>
      </c>
      <c r="CS12">
        <f>IF(VLOOKUP($B12&amp;"-"&amp;$F12,'dataset cleaned'!$A:$CK,CS$2,FALSE())&lt;0,"N/A",VLOOKUP(VLOOKUP($B12&amp;"-"&amp;$F12,'dataset cleaned'!$A:$CK,CS$2,FALSE()),Dictionary!$A:$B,2,FALSE()))</f>
        <v>5</v>
      </c>
      <c r="CT12">
        <f>IF(VLOOKUP($B12&amp;"-"&amp;$F12,'dataset cleaned'!$A:$CK,CT$2,FALSE())&lt;0,"N/A",VLOOKUP(VLOOKUP($B12&amp;"-"&amp;$F12,'dataset cleaned'!$A:$CK,CT$2,FALSE()),Dictionary!$A:$B,2,FALSE()))</f>
        <v>4</v>
      </c>
      <c r="CU12">
        <f>IF(VLOOKUP($B12&amp;"-"&amp;$F12,'dataset cleaned'!$A:$CK,CU$2,FALSE())&lt;0,"N/A",VLOOKUP(VLOOKUP($B12&amp;"-"&amp;$F12,'dataset cleaned'!$A:$CK,CU$2,FALSE()),Dictionary!$A:$B,2,FALSE()))</f>
        <v>5</v>
      </c>
      <c r="CV12">
        <f>IF(VLOOKUP($B12&amp;"-"&amp;$F12,'dataset cleaned'!$A:$CK,CV$2,FALSE())&lt;0,"N/A",VLOOKUP(VLOOKUP($B12&amp;"-"&amp;$F12,'dataset cleaned'!$A:$CK,CV$2,FALSE()),Dictionary!$A:$B,2,FALSE()))</f>
        <v>4</v>
      </c>
    </row>
    <row r="13" spans="1:100" x14ac:dyDescent="0.2">
      <c r="A13" t="str">
        <f t="shared" si="1"/>
        <v>R_3ezdVmUp6V15WrO-P1</v>
      </c>
      <c r="B13" s="1" t="s">
        <v>1019</v>
      </c>
      <c r="C13" t="s">
        <v>390</v>
      </c>
      <c r="D13" s="16" t="str">
        <f t="shared" si="2"/>
        <v>CORAS</v>
      </c>
      <c r="E13" s="8" t="str">
        <f t="shared" si="3"/>
        <v>G1</v>
      </c>
      <c r="F13" s="1" t="s">
        <v>534</v>
      </c>
      <c r="G13" s="8" t="str">
        <f t="shared" si="4"/>
        <v>G1</v>
      </c>
      <c r="H13" t="s">
        <v>1128</v>
      </c>
      <c r="J13" s="11">
        <f>VLOOKUP($B13&amp;"-"&amp;$F13,'dataset cleaned'!$A:$BK,J$2,FALSE())/60</f>
        <v>9.6453833333333332</v>
      </c>
      <c r="K13">
        <f>VLOOKUP($B13&amp;"-"&amp;$F13,'dataset cleaned'!$A:$BK,K$2,FALSE())</f>
        <v>20</v>
      </c>
      <c r="L13" t="str">
        <f>VLOOKUP($B13&amp;"-"&amp;$F13,'dataset cleaned'!$A:$BK,L$2,FALSE())</f>
        <v>Male</v>
      </c>
      <c r="M13" t="str">
        <f>VLOOKUP($B13&amp;"-"&amp;$F13,'dataset cleaned'!$A:$BK,M$2,FALSE())</f>
        <v>Advanced (C1)</v>
      </c>
      <c r="N13">
        <f>VLOOKUP($B13&amp;"-"&amp;$F13,'dataset cleaned'!$A:$BK,N$2,FALSE())</f>
        <v>3</v>
      </c>
      <c r="O13" t="str">
        <f>VLOOKUP($B13&amp;"-"&amp;$F13,'dataset cleaned'!$A:$BK,O$2,FALSE())</f>
        <v>Chemical Engineering, Physics, Math</v>
      </c>
      <c r="P13" t="str">
        <f>VLOOKUP($B13&amp;"-"&amp;$F13,'dataset cleaned'!$A:$BK,P$2,FALSE())</f>
        <v>No</v>
      </c>
      <c r="Q13">
        <f>VLOOKUP($B13&amp;"-"&amp;$F13,'dataset cleaned'!$A:$BK,Q$2,FALSE())</f>
        <v>0</v>
      </c>
      <c r="R13" s="6">
        <f>VLOOKUP($B13&amp;"-"&amp;$F13,'dataset cleaned'!$A:$BK,R$2,FALSE())</f>
        <v>0</v>
      </c>
      <c r="S13" t="str">
        <f>VLOOKUP($B13&amp;"-"&amp;$F13,'dataset cleaned'!$A:$BK,S$2,FALSE())</f>
        <v>No</v>
      </c>
      <c r="T13">
        <f>VLOOKUP($B13&amp;"-"&amp;$F13,'dataset cleaned'!$A:$BK,T$2,FALSE())</f>
        <v>0</v>
      </c>
      <c r="U13" t="str">
        <f>VLOOKUP($B13&amp;"-"&amp;$F13,'dataset cleaned'!$A:$BK,U$2,FALSE())</f>
        <v>None</v>
      </c>
      <c r="V13">
        <f>VLOOKUP(VLOOKUP($B13&amp;"-"&amp;$F13,'dataset cleaned'!$A:$BK,V$2,FALSE()),Dictionary!$A:$B,2,FALSE())</f>
        <v>1</v>
      </c>
      <c r="W13">
        <f>VLOOKUP(VLOOKUP($B13&amp;"-"&amp;$F13,'dataset cleaned'!$A:$BK,W$2,FALSE()),Dictionary!$A:$B,2,FALSE())</f>
        <v>1</v>
      </c>
      <c r="X13">
        <f>VLOOKUP(VLOOKUP($B13&amp;"-"&amp;$F13,'dataset cleaned'!$A:$BK,X$2,FALSE()),Dictionary!$A:$B,2,FALSE())</f>
        <v>1</v>
      </c>
      <c r="Y13">
        <f>VLOOKUP(VLOOKUP($B13&amp;"-"&amp;$F13,'dataset cleaned'!$A:$BK,Y$2,FALSE()),Dictionary!$A:$B,2,FALSE())</f>
        <v>1</v>
      </c>
      <c r="Z13">
        <f t="shared" si="5"/>
        <v>1</v>
      </c>
      <c r="AA13">
        <f>VLOOKUP(VLOOKUP($B13&amp;"-"&amp;$F13,'dataset cleaned'!$A:$BK,AA$2,FALSE()),Dictionary!$A:$B,2,FALSE())</f>
        <v>2</v>
      </c>
      <c r="AB13">
        <f>VLOOKUP(VLOOKUP($B13&amp;"-"&amp;$F13,'dataset cleaned'!$A:$BK,AB$2,FALSE()),Dictionary!$A:$B,2,FALSE())</f>
        <v>2</v>
      </c>
      <c r="AC13">
        <f>VLOOKUP(VLOOKUP($B13&amp;"-"&amp;$F13,'dataset cleaned'!$A:$BK,AC$2,FALSE()),Dictionary!$A:$B,2,FALSE())</f>
        <v>1</v>
      </c>
      <c r="AD13">
        <f>VLOOKUP(VLOOKUP($B13&amp;"-"&amp;$F13,'dataset cleaned'!$A:$BK,AD$2,FALSE()),Dictionary!$A:$B,2,FALSE())</f>
        <v>1</v>
      </c>
      <c r="AE13" t="str">
        <f>IF(ISNA(VLOOKUP(VLOOKUP($B13&amp;"-"&amp;$F13,'dataset cleaned'!$A:$BK,AE$2,FALSE()),Dictionary!$A:$B,2,FALSE())),"",VLOOKUP(VLOOKUP($B13&amp;"-"&amp;$F13,'dataset cleaned'!$A:$BK,AE$2,FALSE()),Dictionary!$A:$B,2,FALSE()))</f>
        <v/>
      </c>
      <c r="AF13">
        <f>VLOOKUP(VLOOKUP($B13&amp;"-"&amp;$F13,'dataset cleaned'!$A:$BK,AF$2,FALSE()),Dictionary!$A:$B,2,FALSE())</f>
        <v>5</v>
      </c>
      <c r="AG13">
        <f>VLOOKUP(VLOOKUP($B13&amp;"-"&amp;$F13,'dataset cleaned'!$A:$BK,AG$2,FALSE()),Dictionary!$A:$B,2,FALSE())</f>
        <v>3</v>
      </c>
      <c r="AH13">
        <f>VLOOKUP(VLOOKUP($B13&amp;"-"&amp;$F13,'dataset cleaned'!$A:$BK,AH$2,FALSE()),Dictionary!$A:$B,2,FALSE())</f>
        <v>4</v>
      </c>
      <c r="AI13">
        <f>VLOOKUP(VLOOKUP($B13&amp;"-"&amp;$F13,'dataset cleaned'!$A:$BK,AI$2,FALSE()),Dictionary!$A:$B,2,FALSE())</f>
        <v>5</v>
      </c>
      <c r="AJ13">
        <f>VLOOKUP(VLOOKUP($B13&amp;"-"&amp;$F13,'dataset cleaned'!$A:$BK,AJ$2,FALSE()),Dictionary!$A:$B,2,FALSE())</f>
        <v>5</v>
      </c>
      <c r="AK13">
        <f>IF(ISNA(VLOOKUP(VLOOKUP($B13&amp;"-"&amp;$F13,'dataset cleaned'!$A:$BK,AK$2,FALSE()),Dictionary!$A:$B,2,FALSE())),"",VLOOKUP(VLOOKUP($B13&amp;"-"&amp;$F13,'dataset cleaned'!$A:$BK,AK$2,FALSE()),Dictionary!$A:$B,2,FALSE()))</f>
        <v>5</v>
      </c>
      <c r="AL13" t="str">
        <f>IF(ISNA(VLOOKUP(VLOOKUP($B13&amp;"-"&amp;$F13,'dataset cleaned'!$A:$BK,AL$2,FALSE()),Dictionary!$A:$B,2,FALSE())),"",VLOOKUP(VLOOKUP($B13&amp;"-"&amp;$F13,'dataset cleaned'!$A:$BK,AL$2,FALSE()),Dictionary!$A:$B,2,FALSE()))</f>
        <v/>
      </c>
      <c r="AM13">
        <f>VLOOKUP(VLOOKUP($B13&amp;"-"&amp;$F13,'dataset cleaned'!$A:$BK,AM$2,FALSE()),Dictionary!$A:$B,2,FALSE())</f>
        <v>5</v>
      </c>
      <c r="AN13">
        <f>IF(ISNA(VLOOKUP(VLOOKUP($B13&amp;"-"&amp;$F13,'dataset cleaned'!$A:$BK,AN$2,FALSE()),Dictionary!$A:$B,2,FALSE())),"",VLOOKUP(VLOOKUP($B13&amp;"-"&amp;$F13,'dataset cleaned'!$A:$BK,AN$2,FALSE()),Dictionary!$A:$B,2,FALSE()))</f>
        <v>5</v>
      </c>
      <c r="AO13">
        <f>VLOOKUP($B13&amp;"-"&amp;$F13,'Results Check'!$A:$CB,AO$2,FALSE())</f>
        <v>0</v>
      </c>
      <c r="AP13">
        <f>VLOOKUP($B13&amp;"-"&amp;$F13,'Results Check'!$A:$CB,AP$2,FALSE())</f>
        <v>1</v>
      </c>
      <c r="AQ13">
        <f>VLOOKUP($B13&amp;"-"&amp;$F13,'Results Check'!$A:$CB,AQ$2,FALSE())</f>
        <v>1</v>
      </c>
      <c r="AR13">
        <f t="shared" si="6"/>
        <v>0</v>
      </c>
      <c r="AS13">
        <f t="shared" si="7"/>
        <v>0</v>
      </c>
      <c r="AT13">
        <f t="shared" si="8"/>
        <v>0</v>
      </c>
      <c r="AU13">
        <f>VLOOKUP($B13&amp;"-"&amp;$F13,'Results Check'!$A:$CB,AU$2,FALSE())</f>
        <v>2</v>
      </c>
      <c r="AV13">
        <f>VLOOKUP($B13&amp;"-"&amp;$F13,'Results Check'!$A:$CB,AV$2,FALSE())</f>
        <v>2</v>
      </c>
      <c r="AW13">
        <f>VLOOKUP($B13&amp;"-"&amp;$F13,'Results Check'!$A:$CB,AW$2,FALSE())</f>
        <v>2</v>
      </c>
      <c r="AX13">
        <f t="shared" si="9"/>
        <v>1</v>
      </c>
      <c r="AY13">
        <f t="shared" si="10"/>
        <v>1</v>
      </c>
      <c r="AZ13">
        <f t="shared" si="11"/>
        <v>1</v>
      </c>
      <c r="BA13">
        <f>VLOOKUP($B13&amp;"-"&amp;$F13,'Results Check'!$A:$CB,BA$2,FALSE())</f>
        <v>2</v>
      </c>
      <c r="BB13">
        <f>VLOOKUP($B13&amp;"-"&amp;$F13,'Results Check'!$A:$CB,BB$2,FALSE())</f>
        <v>2</v>
      </c>
      <c r="BC13">
        <f>VLOOKUP($B13&amp;"-"&amp;$F13,'Results Check'!$A:$CB,BC$2,FALSE())</f>
        <v>3</v>
      </c>
      <c r="BD13">
        <f t="shared" si="12"/>
        <v>1</v>
      </c>
      <c r="BE13">
        <f t="shared" si="13"/>
        <v>0.66666666666666663</v>
      </c>
      <c r="BF13">
        <f t="shared" si="14"/>
        <v>0.8</v>
      </c>
      <c r="BG13">
        <f>VLOOKUP($B13&amp;"-"&amp;$F13,'Results Check'!$A:$CB,BG$2,FALSE())</f>
        <v>0</v>
      </c>
      <c r="BH13">
        <f>VLOOKUP($B13&amp;"-"&amp;$F13,'Results Check'!$A:$CB,BH$2,FALSE())</f>
        <v>1</v>
      </c>
      <c r="BI13">
        <f>VLOOKUP($B13&amp;"-"&amp;$F13,'Results Check'!$A:$CB,BI$2,FALSE())</f>
        <v>1</v>
      </c>
      <c r="BJ13">
        <f t="shared" si="15"/>
        <v>0</v>
      </c>
      <c r="BK13">
        <f t="shared" si="16"/>
        <v>0</v>
      </c>
      <c r="BL13">
        <f t="shared" si="17"/>
        <v>0</v>
      </c>
      <c r="BM13">
        <f>VLOOKUP($B13&amp;"-"&amp;$F13,'Results Check'!$A:$CB,BM$2,FALSE())</f>
        <v>2</v>
      </c>
      <c r="BN13">
        <f>VLOOKUP($B13&amp;"-"&amp;$F13,'Results Check'!$A:$CB,BN$2,FALSE())</f>
        <v>2</v>
      </c>
      <c r="BO13">
        <f>VLOOKUP($B13&amp;"-"&amp;$F13,'Results Check'!$A:$CB,BO$2,FALSE())</f>
        <v>2</v>
      </c>
      <c r="BP13">
        <f t="shared" si="18"/>
        <v>1</v>
      </c>
      <c r="BQ13">
        <f t="shared" si="19"/>
        <v>1</v>
      </c>
      <c r="BR13">
        <f t="shared" si="20"/>
        <v>1</v>
      </c>
      <c r="BS13">
        <f>VLOOKUP($B13&amp;"-"&amp;$F13,'Results Check'!$A:$CB,BS$2,FALSE())</f>
        <v>0</v>
      </c>
      <c r="BT13">
        <f>VLOOKUP($B13&amp;"-"&amp;$F13,'Results Check'!$A:$CB,BT$2,FALSE())</f>
        <v>1</v>
      </c>
      <c r="BU13">
        <f>VLOOKUP($B13&amp;"-"&amp;$F13,'Results Check'!$A:$CB,BU$2,FALSE())</f>
        <v>1</v>
      </c>
      <c r="BV13">
        <f t="shared" si="21"/>
        <v>0</v>
      </c>
      <c r="BW13">
        <f t="shared" si="22"/>
        <v>0</v>
      </c>
      <c r="BX13">
        <f t="shared" si="23"/>
        <v>0</v>
      </c>
      <c r="BY13">
        <f t="shared" si="24"/>
        <v>6</v>
      </c>
      <c r="BZ13">
        <f t="shared" si="25"/>
        <v>9</v>
      </c>
      <c r="CA13">
        <f t="shared" si="26"/>
        <v>10</v>
      </c>
      <c r="CB13">
        <f t="shared" si="27"/>
        <v>0.66666666666666663</v>
      </c>
      <c r="CC13">
        <f t="shared" si="28"/>
        <v>0.6</v>
      </c>
      <c r="CD13">
        <f t="shared" si="29"/>
        <v>0.63157894736842102</v>
      </c>
      <c r="CE13" t="str">
        <f>IF(VLOOKUP($B13&amp;"-"&amp;$F13,'Results Check'!$A:$CB,CE$2,FALSE())=0,"",VLOOKUP($B13&amp;"-"&amp;$F13,'Results Check'!$A:$CB,CE$2,FALSE()))</f>
        <v>Threat scenario</v>
      </c>
      <c r="CF13" t="str">
        <f>IF(VLOOKUP($B13&amp;"-"&amp;$F13,'Results Check'!$A:$CB,CF$2,FALSE())=0,"",VLOOKUP($B13&amp;"-"&amp;$F13,'Results Check'!$A:$CB,CF$2,FALSE()))</f>
        <v/>
      </c>
      <c r="CG13" t="str">
        <f>IF(VLOOKUP($B13&amp;"-"&amp;$F13,'Results Check'!$A:$CB,CG$2,FALSE())=0,"",VLOOKUP($B13&amp;"-"&amp;$F13,'Results Check'!$A:$CB,CG$2,FALSE()))</f>
        <v>Missing treatment</v>
      </c>
      <c r="CH13" t="str">
        <f>IF(VLOOKUP($B13&amp;"-"&amp;$F13,'Results Check'!$A:$CB,CH$2,FALSE())=0,"",VLOOKUP($B13&amp;"-"&amp;$F13,'Results Check'!$A:$CB,CH$2,FALSE()))</f>
        <v>UI</v>
      </c>
      <c r="CI13" t="str">
        <f>IF(VLOOKUP($B13&amp;"-"&amp;$F13,'Results Check'!$A:$CB,CI$2,FALSE())=0,"",VLOOKUP($B13&amp;"-"&amp;$F13,'Results Check'!$A:$CB,CI$2,FALSE()))</f>
        <v/>
      </c>
      <c r="CJ13" t="str">
        <f>IF(VLOOKUP($B13&amp;"-"&amp;$F13,'Results Check'!$A:$CB,CJ$2,FALSE())=0,"",VLOOKUP($B13&amp;"-"&amp;$F13,'Results Check'!$A:$CB,CJ$2,FALSE()))</f>
        <v>Asset</v>
      </c>
      <c r="CK13">
        <f>IF(VLOOKUP($B13&amp;"-"&amp;$F13,'dataset cleaned'!$A:$CK,CK$2,FALSE())&lt;0,"N/A",VLOOKUP(VLOOKUP($B13&amp;"-"&amp;$F13,'dataset cleaned'!$A:$CK,CK$2,FALSE()),Dictionary!$A:$B,2,FALSE()))</f>
        <v>5</v>
      </c>
      <c r="CL13">
        <f>IF(VLOOKUP($B13&amp;"-"&amp;$F13,'dataset cleaned'!$A:$CK,CL$2,FALSE())&lt;0,"N/A",VLOOKUP(VLOOKUP($B13&amp;"-"&amp;$F13,'dataset cleaned'!$A:$CK,CL$2,FALSE()),Dictionary!$A:$B,2,FALSE()))</f>
        <v>4</v>
      </c>
      <c r="CM13">
        <f>IF(VLOOKUP($B13&amp;"-"&amp;$F13,'dataset cleaned'!$A:$CK,CM$2,FALSE())&lt;0,"N/A",VLOOKUP(VLOOKUP($B13&amp;"-"&amp;$F13,'dataset cleaned'!$A:$CK,CM$2,FALSE()),Dictionary!$A:$B,2,FALSE()))</f>
        <v>4</v>
      </c>
      <c r="CN13">
        <f>IF(VLOOKUP($B13&amp;"-"&amp;$F13,'dataset cleaned'!$A:$CK,CN$2,FALSE())&lt;0,"N/A",VLOOKUP(VLOOKUP($B13&amp;"-"&amp;$F13,'dataset cleaned'!$A:$CK,CN$2,FALSE()),Dictionary!$A:$B,2,FALSE()))</f>
        <v>4</v>
      </c>
      <c r="CO13">
        <f>IF(VLOOKUP($B13&amp;"-"&amp;$F13,'dataset cleaned'!$A:$CK,CO$2,FALSE())&lt;0,"N/A",VLOOKUP(VLOOKUP($B13&amp;"-"&amp;$F13,'dataset cleaned'!$A:$CK,CO$2,FALSE()),Dictionary!$A:$B,2,FALSE()))</f>
        <v>3</v>
      </c>
      <c r="CP13">
        <f>IF(VLOOKUP($B13&amp;"-"&amp;$F13,'dataset cleaned'!$A:$CK,CP$2,FALSE())&lt;0,"N/A",VLOOKUP(VLOOKUP($B13&amp;"-"&amp;$F13,'dataset cleaned'!$A:$CK,CP$2,FALSE()),Dictionary!$A:$B,2,FALSE()))</f>
        <v>3</v>
      </c>
      <c r="CQ13">
        <f>IF(VLOOKUP($B13&amp;"-"&amp;$F13,'dataset cleaned'!$A:$CK,CQ$2,FALSE())&lt;0,"N/A",VLOOKUP(VLOOKUP($B13&amp;"-"&amp;$F13,'dataset cleaned'!$A:$CK,CQ$2,FALSE()),Dictionary!$A:$B,2,FALSE()))</f>
        <v>4</v>
      </c>
      <c r="CR13">
        <f>IF(VLOOKUP($B13&amp;"-"&amp;$F13,'dataset cleaned'!$A:$CK,CR$2,FALSE())&lt;0,"N/A",VLOOKUP(VLOOKUP($B13&amp;"-"&amp;$F13,'dataset cleaned'!$A:$CK,CR$2,FALSE()),Dictionary!$A:$B,2,FALSE()))</f>
        <v>4</v>
      </c>
      <c r="CS13">
        <f>IF(VLOOKUP($B13&amp;"-"&amp;$F13,'dataset cleaned'!$A:$CK,CS$2,FALSE())&lt;0,"N/A",VLOOKUP(VLOOKUP($B13&amp;"-"&amp;$F13,'dataset cleaned'!$A:$CK,CS$2,FALSE()),Dictionary!$A:$B,2,FALSE()))</f>
        <v>4</v>
      </c>
      <c r="CT13">
        <f>IF(VLOOKUP($B13&amp;"-"&amp;$F13,'dataset cleaned'!$A:$CK,CT$2,FALSE())&lt;0,"N/A",VLOOKUP(VLOOKUP($B13&amp;"-"&amp;$F13,'dataset cleaned'!$A:$CK,CT$2,FALSE()),Dictionary!$A:$B,2,FALSE()))</f>
        <v>4</v>
      </c>
      <c r="CU13">
        <f>IF(VLOOKUP($B13&amp;"-"&amp;$F13,'dataset cleaned'!$A:$CK,CU$2,FALSE())&lt;0,"N/A",VLOOKUP(VLOOKUP($B13&amp;"-"&amp;$F13,'dataset cleaned'!$A:$CK,CU$2,FALSE()),Dictionary!$A:$B,2,FALSE()))</f>
        <v>4</v>
      </c>
      <c r="CV13">
        <f>IF(VLOOKUP($B13&amp;"-"&amp;$F13,'dataset cleaned'!$A:$CK,CV$2,FALSE())&lt;0,"N/A",VLOOKUP(VLOOKUP($B13&amp;"-"&amp;$F13,'dataset cleaned'!$A:$CK,CV$2,FALSE()),Dictionary!$A:$B,2,FALSE()))</f>
        <v>4</v>
      </c>
    </row>
    <row r="14" spans="1:100" ht="32" x14ac:dyDescent="0.2">
      <c r="A14" t="str">
        <f t="shared" si="1"/>
        <v>R_3IWT299qCYzyfy6-P1</v>
      </c>
      <c r="B14" s="1" t="s">
        <v>1094</v>
      </c>
      <c r="C14" t="s">
        <v>390</v>
      </c>
      <c r="D14" s="16" t="str">
        <f t="shared" si="2"/>
        <v>CORAS</v>
      </c>
      <c r="E14" s="8" t="str">
        <f t="shared" si="3"/>
        <v>G1</v>
      </c>
      <c r="F14" t="s">
        <v>534</v>
      </c>
      <c r="G14" s="8" t="str">
        <f t="shared" si="4"/>
        <v>G1</v>
      </c>
      <c r="H14" t="s">
        <v>1128</v>
      </c>
      <c r="J14" s="11">
        <f>VLOOKUP($B14&amp;"-"&amp;$F14,'dataset cleaned'!$A:$BK,J$2,FALSE())/60</f>
        <v>17.128866666666667</v>
      </c>
      <c r="K14">
        <f>VLOOKUP($B14&amp;"-"&amp;$F14,'dataset cleaned'!$A:$BK,K$2,FALSE())</f>
        <v>23</v>
      </c>
      <c r="L14" t="str">
        <f>VLOOKUP($B14&amp;"-"&amp;$F14,'dataset cleaned'!$A:$BK,L$2,FALSE())</f>
        <v>Male</v>
      </c>
      <c r="M14" t="str">
        <f>VLOOKUP($B14&amp;"-"&amp;$F14,'dataset cleaned'!$A:$BK,M$2,FALSE())</f>
        <v>Intermediate (B1)</v>
      </c>
      <c r="N14">
        <f>VLOOKUP($B14&amp;"-"&amp;$F14,'dataset cleaned'!$A:$BK,N$2,FALSE())</f>
        <v>5</v>
      </c>
      <c r="O14" t="str">
        <f>VLOOKUP($B14&amp;"-"&amp;$F14,'dataset cleaned'!$A:$BK,O$2,FALSE())</f>
        <v>Architecture, Real Estate Management</v>
      </c>
      <c r="P14" t="str">
        <f>VLOOKUP($B14&amp;"-"&amp;$F14,'dataset cleaned'!$A:$BK,P$2,FALSE())</f>
        <v>Yes</v>
      </c>
      <c r="Q14">
        <f>VLOOKUP($B14&amp;"-"&amp;$F14,'dataset cleaned'!$A:$BK,Q$2,FALSE())</f>
        <v>1</v>
      </c>
      <c r="R14" s="6" t="str">
        <f>VLOOKUP($B14&amp;"-"&amp;$F14,'dataset cleaned'!$A:$BK,R$2,FALSE())</f>
        <v>Working as a freelance writer and editor for an architectural magazine.</v>
      </c>
      <c r="S14" t="str">
        <f>VLOOKUP($B14&amp;"-"&amp;$F14,'dataset cleaned'!$A:$BK,S$2,FALSE())</f>
        <v>No</v>
      </c>
      <c r="T14">
        <f>VLOOKUP($B14&amp;"-"&amp;$F14,'dataset cleaned'!$A:$BK,T$2,FALSE())</f>
        <v>0</v>
      </c>
      <c r="U14" t="str">
        <f>VLOOKUP($B14&amp;"-"&amp;$F14,'dataset cleaned'!$A:$BK,U$2,FALSE())</f>
        <v>None</v>
      </c>
      <c r="V14">
        <f>VLOOKUP(VLOOKUP($B14&amp;"-"&amp;$F14,'dataset cleaned'!$A:$BK,V$2,FALSE()),Dictionary!$A:$B,2,FALSE())</f>
        <v>1</v>
      </c>
      <c r="W14">
        <f>VLOOKUP(VLOOKUP($B14&amp;"-"&amp;$F14,'dataset cleaned'!$A:$BK,W$2,FALSE()),Dictionary!$A:$B,2,FALSE())</f>
        <v>1</v>
      </c>
      <c r="X14">
        <f>VLOOKUP(VLOOKUP($B14&amp;"-"&amp;$F14,'dataset cleaned'!$A:$BK,X$2,FALSE()),Dictionary!$A:$B,2,FALSE())</f>
        <v>1</v>
      </c>
      <c r="Y14">
        <f>VLOOKUP(VLOOKUP($B14&amp;"-"&amp;$F14,'dataset cleaned'!$A:$BK,Y$2,FALSE()),Dictionary!$A:$B,2,FALSE())</f>
        <v>1</v>
      </c>
      <c r="Z14">
        <f t="shared" si="5"/>
        <v>1</v>
      </c>
      <c r="AA14">
        <f>VLOOKUP(VLOOKUP($B14&amp;"-"&amp;$F14,'dataset cleaned'!$A:$BK,AA$2,FALSE()),Dictionary!$A:$B,2,FALSE())</f>
        <v>1</v>
      </c>
      <c r="AB14">
        <f>VLOOKUP(VLOOKUP($B14&amp;"-"&amp;$F14,'dataset cleaned'!$A:$BK,AB$2,FALSE()),Dictionary!$A:$B,2,FALSE())</f>
        <v>1</v>
      </c>
      <c r="AC14">
        <f>VLOOKUP(VLOOKUP($B14&amp;"-"&amp;$F14,'dataset cleaned'!$A:$BK,AC$2,FALSE()),Dictionary!$A:$B,2,FALSE())</f>
        <v>1</v>
      </c>
      <c r="AD14">
        <f>VLOOKUP(VLOOKUP($B14&amp;"-"&amp;$F14,'dataset cleaned'!$A:$BK,AD$2,FALSE()),Dictionary!$A:$B,2,FALSE())</f>
        <v>1</v>
      </c>
      <c r="AE14" t="str">
        <f>IF(ISNA(VLOOKUP(VLOOKUP($B14&amp;"-"&amp;$F14,'dataset cleaned'!$A:$BK,AE$2,FALSE()),Dictionary!$A:$B,2,FALSE())),"",VLOOKUP(VLOOKUP($B14&amp;"-"&amp;$F14,'dataset cleaned'!$A:$BK,AE$2,FALSE()),Dictionary!$A:$B,2,FALSE()))</f>
        <v/>
      </c>
      <c r="AF14">
        <f>VLOOKUP(VLOOKUP($B14&amp;"-"&amp;$F14,'dataset cleaned'!$A:$BK,AF$2,FALSE()),Dictionary!$A:$B,2,FALSE())</f>
        <v>4</v>
      </c>
      <c r="AG14">
        <f>VLOOKUP(VLOOKUP($B14&amp;"-"&amp;$F14,'dataset cleaned'!$A:$BK,AG$2,FALSE()),Dictionary!$A:$B,2,FALSE())</f>
        <v>3</v>
      </c>
      <c r="AH14">
        <f>VLOOKUP(VLOOKUP($B14&amp;"-"&amp;$F14,'dataset cleaned'!$A:$BK,AH$2,FALSE()),Dictionary!$A:$B,2,FALSE())</f>
        <v>4</v>
      </c>
      <c r="AI14">
        <f>VLOOKUP(VLOOKUP($B14&amp;"-"&amp;$F14,'dataset cleaned'!$A:$BK,AI$2,FALSE()),Dictionary!$A:$B,2,FALSE())</f>
        <v>3</v>
      </c>
      <c r="AJ14">
        <f>VLOOKUP(VLOOKUP($B14&amp;"-"&amp;$F14,'dataset cleaned'!$A:$BK,AJ$2,FALSE()),Dictionary!$A:$B,2,FALSE())</f>
        <v>4</v>
      </c>
      <c r="AK14">
        <f>IF(ISNA(VLOOKUP(VLOOKUP($B14&amp;"-"&amp;$F14,'dataset cleaned'!$A:$BK,AK$2,FALSE()),Dictionary!$A:$B,2,FALSE())),"",VLOOKUP(VLOOKUP($B14&amp;"-"&amp;$F14,'dataset cleaned'!$A:$BK,AK$2,FALSE()),Dictionary!$A:$B,2,FALSE()))</f>
        <v>4</v>
      </c>
      <c r="AL14" t="str">
        <f>IF(ISNA(VLOOKUP(VLOOKUP($B14&amp;"-"&amp;$F14,'dataset cleaned'!$A:$BK,AL$2,FALSE()),Dictionary!$A:$B,2,FALSE())),"",VLOOKUP(VLOOKUP($B14&amp;"-"&amp;$F14,'dataset cleaned'!$A:$BK,AL$2,FALSE()),Dictionary!$A:$B,2,FALSE()))</f>
        <v/>
      </c>
      <c r="AM14">
        <f>VLOOKUP(VLOOKUP($B14&amp;"-"&amp;$F14,'dataset cleaned'!$A:$BK,AM$2,FALSE()),Dictionary!$A:$B,2,FALSE())</f>
        <v>4</v>
      </c>
      <c r="AN14">
        <f>IF(ISNA(VLOOKUP(VLOOKUP($B14&amp;"-"&amp;$F14,'dataset cleaned'!$A:$BK,AN$2,FALSE()),Dictionary!$A:$B,2,FALSE())),"",VLOOKUP(VLOOKUP($B14&amp;"-"&amp;$F14,'dataset cleaned'!$A:$BK,AN$2,FALSE()),Dictionary!$A:$B,2,FALSE()))</f>
        <v>1</v>
      </c>
      <c r="AO14">
        <f>VLOOKUP($B14&amp;"-"&amp;$F14,'Results Check'!$A:$CB,AO$2,FALSE())</f>
        <v>1</v>
      </c>
      <c r="AP14">
        <f>VLOOKUP($B14&amp;"-"&amp;$F14,'Results Check'!$A:$CB,AP$2,FALSE())</f>
        <v>1</v>
      </c>
      <c r="AQ14">
        <f>VLOOKUP($B14&amp;"-"&amp;$F14,'Results Check'!$A:$CB,AQ$2,FALSE())</f>
        <v>1</v>
      </c>
      <c r="AR14">
        <f t="shared" si="6"/>
        <v>1</v>
      </c>
      <c r="AS14">
        <f t="shared" si="7"/>
        <v>1</v>
      </c>
      <c r="AT14">
        <f t="shared" si="8"/>
        <v>1</v>
      </c>
      <c r="AU14">
        <f>VLOOKUP($B14&amp;"-"&amp;$F14,'Results Check'!$A:$CB,AU$2,FALSE())</f>
        <v>2</v>
      </c>
      <c r="AV14">
        <f>VLOOKUP($B14&amp;"-"&amp;$F14,'Results Check'!$A:$CB,AV$2,FALSE())</f>
        <v>4</v>
      </c>
      <c r="AW14">
        <f>VLOOKUP($B14&amp;"-"&amp;$F14,'Results Check'!$A:$CB,AW$2,FALSE())</f>
        <v>2</v>
      </c>
      <c r="AX14">
        <f t="shared" si="9"/>
        <v>0.5</v>
      </c>
      <c r="AY14">
        <f t="shared" si="10"/>
        <v>1</v>
      </c>
      <c r="AZ14">
        <f t="shared" si="11"/>
        <v>0.66666666666666663</v>
      </c>
      <c r="BA14">
        <f>VLOOKUP($B14&amp;"-"&amp;$F14,'Results Check'!$A:$CB,BA$2,FALSE())</f>
        <v>1</v>
      </c>
      <c r="BB14">
        <f>VLOOKUP($B14&amp;"-"&amp;$F14,'Results Check'!$A:$CB,BB$2,FALSE())</f>
        <v>1</v>
      </c>
      <c r="BC14">
        <f>VLOOKUP($B14&amp;"-"&amp;$F14,'Results Check'!$A:$CB,BC$2,FALSE())</f>
        <v>3</v>
      </c>
      <c r="BD14">
        <f t="shared" si="12"/>
        <v>1</v>
      </c>
      <c r="BE14">
        <f t="shared" si="13"/>
        <v>0.33333333333333331</v>
      </c>
      <c r="BF14">
        <f t="shared" si="14"/>
        <v>0.5</v>
      </c>
      <c r="BG14">
        <f>VLOOKUP($B14&amp;"-"&amp;$F14,'Results Check'!$A:$CB,BG$2,FALSE())</f>
        <v>1</v>
      </c>
      <c r="BH14">
        <f>VLOOKUP($B14&amp;"-"&amp;$F14,'Results Check'!$A:$CB,BH$2,FALSE())</f>
        <v>1</v>
      </c>
      <c r="BI14">
        <f>VLOOKUP($B14&amp;"-"&amp;$F14,'Results Check'!$A:$CB,BI$2,FALSE())</f>
        <v>1</v>
      </c>
      <c r="BJ14">
        <f t="shared" si="15"/>
        <v>1</v>
      </c>
      <c r="BK14">
        <f t="shared" si="16"/>
        <v>1</v>
      </c>
      <c r="BL14">
        <f t="shared" si="17"/>
        <v>1</v>
      </c>
      <c r="BM14">
        <f>VLOOKUP($B14&amp;"-"&amp;$F14,'Results Check'!$A:$CB,BM$2,FALSE())</f>
        <v>2</v>
      </c>
      <c r="BN14">
        <f>VLOOKUP($B14&amp;"-"&amp;$F14,'Results Check'!$A:$CB,BN$2,FALSE())</f>
        <v>2</v>
      </c>
      <c r="BO14">
        <f>VLOOKUP($B14&amp;"-"&amp;$F14,'Results Check'!$A:$CB,BO$2,FALSE())</f>
        <v>2</v>
      </c>
      <c r="BP14">
        <f t="shared" si="18"/>
        <v>1</v>
      </c>
      <c r="BQ14">
        <f t="shared" si="19"/>
        <v>1</v>
      </c>
      <c r="BR14">
        <f t="shared" si="20"/>
        <v>1</v>
      </c>
      <c r="BS14">
        <f>VLOOKUP($B14&amp;"-"&amp;$F14,'Results Check'!$A:$CB,BS$2,FALSE())</f>
        <v>1</v>
      </c>
      <c r="BT14">
        <f>VLOOKUP($B14&amp;"-"&amp;$F14,'Results Check'!$A:$CB,BT$2,FALSE())</f>
        <v>1</v>
      </c>
      <c r="BU14">
        <f>VLOOKUP($B14&amp;"-"&amp;$F14,'Results Check'!$A:$CB,BU$2,FALSE())</f>
        <v>1</v>
      </c>
      <c r="BV14">
        <f t="shared" si="21"/>
        <v>1</v>
      </c>
      <c r="BW14">
        <f t="shared" si="22"/>
        <v>1</v>
      </c>
      <c r="BX14">
        <f t="shared" si="23"/>
        <v>1</v>
      </c>
      <c r="BY14">
        <f t="shared" si="24"/>
        <v>8</v>
      </c>
      <c r="BZ14">
        <f t="shared" si="25"/>
        <v>10</v>
      </c>
      <c r="CA14">
        <f t="shared" si="26"/>
        <v>10</v>
      </c>
      <c r="CB14">
        <f t="shared" si="27"/>
        <v>0.8</v>
      </c>
      <c r="CC14">
        <f t="shared" si="28"/>
        <v>0.8</v>
      </c>
      <c r="CD14">
        <f t="shared" si="29"/>
        <v>0.80000000000000016</v>
      </c>
      <c r="CE14" t="str">
        <f>IF(VLOOKUP($B14&amp;"-"&amp;$F14,'Results Check'!$A:$CB,CE$2,FALSE())=0,"",VLOOKUP($B14&amp;"-"&amp;$F14,'Results Check'!$A:$CB,CE$2,FALSE()))</f>
        <v/>
      </c>
      <c r="CF14" t="str">
        <f>IF(VLOOKUP($B14&amp;"-"&amp;$F14,'Results Check'!$A:$CB,CF$2,FALSE())=0,"",VLOOKUP($B14&amp;"-"&amp;$F14,'Results Check'!$A:$CB,CF$2,FALSE()))</f>
        <v/>
      </c>
      <c r="CG14" t="str">
        <f>IF(VLOOKUP($B14&amp;"-"&amp;$F14,'Results Check'!$A:$CB,CG$2,FALSE())=0,"",VLOOKUP($B14&amp;"-"&amp;$F14,'Results Check'!$A:$CB,CG$2,FALSE()))</f>
        <v>Missing treatment</v>
      </c>
      <c r="CH14" t="str">
        <f>IF(VLOOKUP($B14&amp;"-"&amp;$F14,'Results Check'!$A:$CB,CH$2,FALSE())=0,"",VLOOKUP($B14&amp;"-"&amp;$F14,'Results Check'!$A:$CB,CH$2,FALSE()))</f>
        <v/>
      </c>
      <c r="CI14" t="str">
        <f>IF(VLOOKUP($B14&amp;"-"&amp;$F14,'Results Check'!$A:$CB,CI$2,FALSE())=0,"",VLOOKUP($B14&amp;"-"&amp;$F14,'Results Check'!$A:$CB,CI$2,FALSE()))</f>
        <v/>
      </c>
      <c r="CJ14" t="str">
        <f>IF(VLOOKUP($B14&amp;"-"&amp;$F14,'Results Check'!$A:$CB,CJ$2,FALSE())=0,"",VLOOKUP($B14&amp;"-"&amp;$F14,'Results Check'!$A:$CB,CJ$2,FALSE()))</f>
        <v/>
      </c>
      <c r="CK14">
        <f>IF(VLOOKUP($B14&amp;"-"&amp;$F14,'dataset cleaned'!$A:$CK,CK$2,FALSE())&lt;0,"N/A",VLOOKUP(VLOOKUP($B14&amp;"-"&amp;$F14,'dataset cleaned'!$A:$CK,CK$2,FALSE()),Dictionary!$A:$B,2,FALSE()))</f>
        <v>4</v>
      </c>
      <c r="CL14">
        <f>IF(VLOOKUP($B14&amp;"-"&amp;$F14,'dataset cleaned'!$A:$CK,CL$2,FALSE())&lt;0,"N/A",VLOOKUP(VLOOKUP($B14&amp;"-"&amp;$F14,'dataset cleaned'!$A:$CK,CL$2,FALSE()),Dictionary!$A:$B,2,FALSE()))</f>
        <v>3</v>
      </c>
      <c r="CM14">
        <f>IF(VLOOKUP($B14&amp;"-"&amp;$F14,'dataset cleaned'!$A:$CK,CM$2,FALSE())&lt;0,"N/A",VLOOKUP(VLOOKUP($B14&amp;"-"&amp;$F14,'dataset cleaned'!$A:$CK,CM$2,FALSE()),Dictionary!$A:$B,2,FALSE()))</f>
        <v>5</v>
      </c>
      <c r="CN14">
        <f>IF(VLOOKUP($B14&amp;"-"&amp;$F14,'dataset cleaned'!$A:$CK,CN$2,FALSE())&lt;0,"N/A",VLOOKUP(VLOOKUP($B14&amp;"-"&amp;$F14,'dataset cleaned'!$A:$CK,CN$2,FALSE()),Dictionary!$A:$B,2,FALSE()))</f>
        <v>3</v>
      </c>
      <c r="CO14">
        <f>IF(VLOOKUP($B14&amp;"-"&amp;$F14,'dataset cleaned'!$A:$CK,CO$2,FALSE())&lt;0,"N/A",VLOOKUP(VLOOKUP($B14&amp;"-"&amp;$F14,'dataset cleaned'!$A:$CK,CO$2,FALSE()),Dictionary!$A:$B,2,FALSE()))</f>
        <v>4</v>
      </c>
      <c r="CP14">
        <f>IF(VLOOKUP($B14&amp;"-"&amp;$F14,'dataset cleaned'!$A:$CK,CP$2,FALSE())&lt;0,"N/A",VLOOKUP(VLOOKUP($B14&amp;"-"&amp;$F14,'dataset cleaned'!$A:$CK,CP$2,FALSE()),Dictionary!$A:$B,2,FALSE()))</f>
        <v>4</v>
      </c>
      <c r="CQ14">
        <f>IF(VLOOKUP($B14&amp;"-"&amp;$F14,'dataset cleaned'!$A:$CK,CQ$2,FALSE())&lt;0,"N/A",VLOOKUP(VLOOKUP($B14&amp;"-"&amp;$F14,'dataset cleaned'!$A:$CK,CQ$2,FALSE()),Dictionary!$A:$B,2,FALSE()))</f>
        <v>4</v>
      </c>
      <c r="CR14">
        <f>IF(VLOOKUP($B14&amp;"-"&amp;$F14,'dataset cleaned'!$A:$CK,CR$2,FALSE())&lt;0,"N/A",VLOOKUP(VLOOKUP($B14&amp;"-"&amp;$F14,'dataset cleaned'!$A:$CK,CR$2,FALSE()),Dictionary!$A:$B,2,FALSE()))</f>
        <v>4</v>
      </c>
      <c r="CS14">
        <f>IF(VLOOKUP($B14&amp;"-"&amp;$F14,'dataset cleaned'!$A:$CK,CS$2,FALSE())&lt;0,"N/A",VLOOKUP(VLOOKUP($B14&amp;"-"&amp;$F14,'dataset cleaned'!$A:$CK,CS$2,FALSE()),Dictionary!$A:$B,2,FALSE()))</f>
        <v>5</v>
      </c>
      <c r="CT14">
        <f>IF(VLOOKUP($B14&amp;"-"&amp;$F14,'dataset cleaned'!$A:$CK,CT$2,FALSE())&lt;0,"N/A",VLOOKUP(VLOOKUP($B14&amp;"-"&amp;$F14,'dataset cleaned'!$A:$CK,CT$2,FALSE()),Dictionary!$A:$B,2,FALSE()))</f>
        <v>4</v>
      </c>
      <c r="CU14">
        <f>IF(VLOOKUP($B14&amp;"-"&amp;$F14,'dataset cleaned'!$A:$CK,CU$2,FALSE())&lt;0,"N/A",VLOOKUP(VLOOKUP($B14&amp;"-"&amp;$F14,'dataset cleaned'!$A:$CK,CU$2,FALSE()),Dictionary!$A:$B,2,FALSE()))</f>
        <v>4</v>
      </c>
      <c r="CV14">
        <f>IF(VLOOKUP($B14&amp;"-"&amp;$F14,'dataset cleaned'!$A:$CK,CV$2,FALSE())&lt;0,"N/A",VLOOKUP(VLOOKUP($B14&amp;"-"&amp;$F14,'dataset cleaned'!$A:$CK,CV$2,FALSE()),Dictionary!$A:$B,2,FALSE()))</f>
        <v>4</v>
      </c>
    </row>
    <row r="15" spans="1:100" x14ac:dyDescent="0.2">
      <c r="A15" t="str">
        <f t="shared" si="1"/>
        <v>R_7OjeLEJ3nO8pSEh-P1</v>
      </c>
      <c r="B15" s="1" t="s">
        <v>1062</v>
      </c>
      <c r="C15" t="s">
        <v>390</v>
      </c>
      <c r="D15" s="16" t="str">
        <f t="shared" si="2"/>
        <v>CORAS</v>
      </c>
      <c r="E15" s="8" t="str">
        <f t="shared" si="3"/>
        <v>G1</v>
      </c>
      <c r="F15" s="1" t="s">
        <v>534</v>
      </c>
      <c r="G15" s="8" t="str">
        <f t="shared" si="4"/>
        <v>G1</v>
      </c>
      <c r="H15" t="s">
        <v>1128</v>
      </c>
      <c r="J15" s="11">
        <f>VLOOKUP($B15&amp;"-"&amp;$F15,'dataset cleaned'!$A:$BK,J$2,FALSE())/60</f>
        <v>15.27355</v>
      </c>
      <c r="K15">
        <f>VLOOKUP($B15&amp;"-"&amp;$F15,'dataset cleaned'!$A:$BK,K$2,FALSE())</f>
        <v>20</v>
      </c>
      <c r="L15" t="str">
        <f>VLOOKUP($B15&amp;"-"&amp;$F15,'dataset cleaned'!$A:$BK,L$2,FALSE())</f>
        <v>Male</v>
      </c>
      <c r="M15" t="str">
        <f>VLOOKUP($B15&amp;"-"&amp;$F15,'dataset cleaned'!$A:$BK,M$2,FALSE())</f>
        <v>Upper-Intermediate (B2)</v>
      </c>
      <c r="N15">
        <f>VLOOKUP($B15&amp;"-"&amp;$F15,'dataset cleaned'!$A:$BK,N$2,FALSE())</f>
        <v>2</v>
      </c>
      <c r="O15" t="str">
        <f>VLOOKUP($B15&amp;"-"&amp;$F15,'dataset cleaned'!$A:$BK,O$2,FALSE())</f>
        <v>chemical engineering</v>
      </c>
      <c r="P15" t="str">
        <f>VLOOKUP($B15&amp;"-"&amp;$F15,'dataset cleaned'!$A:$BK,P$2,FALSE())</f>
        <v>Yes</v>
      </c>
      <c r="Q15">
        <f>VLOOKUP($B15&amp;"-"&amp;$F15,'dataset cleaned'!$A:$BK,Q$2,FALSE())</f>
        <v>3</v>
      </c>
      <c r="R15" s="6" t="str">
        <f>VLOOKUP($B15&amp;"-"&amp;$F15,'dataset cleaned'!$A:$BK,R$2,FALSE())</f>
        <v>stockboy, teaching assistent at TU Delft</v>
      </c>
      <c r="S15" t="str">
        <f>VLOOKUP($B15&amp;"-"&amp;$F15,'dataset cleaned'!$A:$BK,S$2,FALSE())</f>
        <v>No</v>
      </c>
      <c r="T15">
        <f>VLOOKUP($B15&amp;"-"&amp;$F15,'dataset cleaned'!$A:$BK,T$2,FALSE())</f>
        <v>0</v>
      </c>
      <c r="U15" t="str">
        <f>VLOOKUP($B15&amp;"-"&amp;$F15,'dataset cleaned'!$A:$BK,U$2,FALSE())</f>
        <v>None</v>
      </c>
      <c r="V15">
        <f>VLOOKUP(VLOOKUP($B15&amp;"-"&amp;$F15,'dataset cleaned'!$A:$BK,V$2,FALSE()),Dictionary!$A:$B,2,FALSE())</f>
        <v>1</v>
      </c>
      <c r="W15">
        <f>VLOOKUP(VLOOKUP($B15&amp;"-"&amp;$F15,'dataset cleaned'!$A:$BK,W$2,FALSE()),Dictionary!$A:$B,2,FALSE())</f>
        <v>1</v>
      </c>
      <c r="X15">
        <f>VLOOKUP(VLOOKUP($B15&amp;"-"&amp;$F15,'dataset cleaned'!$A:$BK,X$2,FALSE()),Dictionary!$A:$B,2,FALSE())</f>
        <v>1</v>
      </c>
      <c r="Y15">
        <f>VLOOKUP(VLOOKUP($B15&amp;"-"&amp;$F15,'dataset cleaned'!$A:$BK,Y$2,FALSE()),Dictionary!$A:$B,2,FALSE())</f>
        <v>1</v>
      </c>
      <c r="Z15">
        <f t="shared" si="5"/>
        <v>1</v>
      </c>
      <c r="AA15">
        <f>VLOOKUP(VLOOKUP($B15&amp;"-"&amp;$F15,'dataset cleaned'!$A:$BK,AA$2,FALSE()),Dictionary!$A:$B,2,FALSE())</f>
        <v>1</v>
      </c>
      <c r="AB15">
        <f>VLOOKUP(VLOOKUP($B15&amp;"-"&amp;$F15,'dataset cleaned'!$A:$BK,AB$2,FALSE()),Dictionary!$A:$B,2,FALSE())</f>
        <v>1</v>
      </c>
      <c r="AC15">
        <f>VLOOKUP(VLOOKUP($B15&amp;"-"&amp;$F15,'dataset cleaned'!$A:$BK,AC$2,FALSE()),Dictionary!$A:$B,2,FALSE())</f>
        <v>1</v>
      </c>
      <c r="AD15">
        <f>VLOOKUP(VLOOKUP($B15&amp;"-"&amp;$F15,'dataset cleaned'!$A:$BK,AD$2,FALSE()),Dictionary!$A:$B,2,FALSE())</f>
        <v>2</v>
      </c>
      <c r="AE15" t="str">
        <f>IF(ISNA(VLOOKUP(VLOOKUP($B15&amp;"-"&amp;$F15,'dataset cleaned'!$A:$BK,AE$2,FALSE()),Dictionary!$A:$B,2,FALSE())),"",VLOOKUP(VLOOKUP($B15&amp;"-"&amp;$F15,'dataset cleaned'!$A:$BK,AE$2,FALSE()),Dictionary!$A:$B,2,FALSE()))</f>
        <v/>
      </c>
      <c r="AF15">
        <f>VLOOKUP(VLOOKUP($B15&amp;"-"&amp;$F15,'dataset cleaned'!$A:$BK,AF$2,FALSE()),Dictionary!$A:$B,2,FALSE())</f>
        <v>4</v>
      </c>
      <c r="AG15">
        <f>VLOOKUP(VLOOKUP($B15&amp;"-"&amp;$F15,'dataset cleaned'!$A:$BK,AG$2,FALSE()),Dictionary!$A:$B,2,FALSE())</f>
        <v>3</v>
      </c>
      <c r="AH15">
        <f>VLOOKUP(VLOOKUP($B15&amp;"-"&amp;$F15,'dataset cleaned'!$A:$BK,AH$2,FALSE()),Dictionary!$A:$B,2,FALSE())</f>
        <v>4</v>
      </c>
      <c r="AI15">
        <f>VLOOKUP(VLOOKUP($B15&amp;"-"&amp;$F15,'dataset cleaned'!$A:$BK,AI$2,FALSE()),Dictionary!$A:$B,2,FALSE())</f>
        <v>2</v>
      </c>
      <c r="AJ15">
        <f>VLOOKUP(VLOOKUP($B15&amp;"-"&amp;$F15,'dataset cleaned'!$A:$BK,AJ$2,FALSE()),Dictionary!$A:$B,2,FALSE())</f>
        <v>2</v>
      </c>
      <c r="AK15">
        <f>IF(ISNA(VLOOKUP(VLOOKUP($B15&amp;"-"&amp;$F15,'dataset cleaned'!$A:$BK,AK$2,FALSE()),Dictionary!$A:$B,2,FALSE())),"",VLOOKUP(VLOOKUP($B15&amp;"-"&amp;$F15,'dataset cleaned'!$A:$BK,AK$2,FALSE()),Dictionary!$A:$B,2,FALSE()))</f>
        <v>4</v>
      </c>
      <c r="AL15" t="str">
        <f>IF(ISNA(VLOOKUP(VLOOKUP($B15&amp;"-"&amp;$F15,'dataset cleaned'!$A:$BK,AL$2,FALSE()),Dictionary!$A:$B,2,FALSE())),"",VLOOKUP(VLOOKUP($B15&amp;"-"&amp;$F15,'dataset cleaned'!$A:$BK,AL$2,FALSE()),Dictionary!$A:$B,2,FALSE()))</f>
        <v/>
      </c>
      <c r="AM15">
        <f>VLOOKUP(VLOOKUP($B15&amp;"-"&amp;$F15,'dataset cleaned'!$A:$BK,AM$2,FALSE()),Dictionary!$A:$B,2,FALSE())</f>
        <v>4</v>
      </c>
      <c r="AN15">
        <f>IF(ISNA(VLOOKUP(VLOOKUP($B15&amp;"-"&amp;$F15,'dataset cleaned'!$A:$BK,AN$2,FALSE()),Dictionary!$A:$B,2,FALSE())),"",VLOOKUP(VLOOKUP($B15&amp;"-"&amp;$F15,'dataset cleaned'!$A:$BK,AN$2,FALSE()),Dictionary!$A:$B,2,FALSE()))</f>
        <v>4</v>
      </c>
      <c r="AO15">
        <f>VLOOKUP($B15&amp;"-"&amp;$F15,'Results Check'!$A:$CB,AO$2,FALSE())</f>
        <v>0</v>
      </c>
      <c r="AP15">
        <f>VLOOKUP($B15&amp;"-"&amp;$F15,'Results Check'!$A:$CB,AP$2,FALSE())</f>
        <v>1</v>
      </c>
      <c r="AQ15">
        <f>VLOOKUP($B15&amp;"-"&amp;$F15,'Results Check'!$A:$CB,AQ$2,FALSE())</f>
        <v>1</v>
      </c>
      <c r="AR15">
        <f t="shared" si="6"/>
        <v>0</v>
      </c>
      <c r="AS15">
        <f t="shared" si="7"/>
        <v>0</v>
      </c>
      <c r="AT15">
        <f t="shared" si="8"/>
        <v>0</v>
      </c>
      <c r="AU15">
        <f>VLOOKUP($B15&amp;"-"&amp;$F15,'Results Check'!$A:$CB,AU$2,FALSE())</f>
        <v>2</v>
      </c>
      <c r="AV15">
        <f>VLOOKUP($B15&amp;"-"&amp;$F15,'Results Check'!$A:$CB,AV$2,FALSE())</f>
        <v>2</v>
      </c>
      <c r="AW15">
        <f>VLOOKUP($B15&amp;"-"&amp;$F15,'Results Check'!$A:$CB,AW$2,FALSE())</f>
        <v>2</v>
      </c>
      <c r="AX15">
        <f t="shared" si="9"/>
        <v>1</v>
      </c>
      <c r="AY15">
        <f t="shared" si="10"/>
        <v>1</v>
      </c>
      <c r="AZ15">
        <f t="shared" si="11"/>
        <v>1</v>
      </c>
      <c r="BA15">
        <f>VLOOKUP($B15&amp;"-"&amp;$F15,'Results Check'!$A:$CB,BA$2,FALSE())</f>
        <v>1</v>
      </c>
      <c r="BB15">
        <f>VLOOKUP($B15&amp;"-"&amp;$F15,'Results Check'!$A:$CB,BB$2,FALSE())</f>
        <v>1</v>
      </c>
      <c r="BC15">
        <f>VLOOKUP($B15&amp;"-"&amp;$F15,'Results Check'!$A:$CB,BC$2,FALSE())</f>
        <v>3</v>
      </c>
      <c r="BD15">
        <f t="shared" si="12"/>
        <v>1</v>
      </c>
      <c r="BE15">
        <f t="shared" si="13"/>
        <v>0.33333333333333331</v>
      </c>
      <c r="BF15">
        <f t="shared" si="14"/>
        <v>0.5</v>
      </c>
      <c r="BG15">
        <f>VLOOKUP($B15&amp;"-"&amp;$F15,'Results Check'!$A:$CB,BG$2,FALSE())</f>
        <v>1</v>
      </c>
      <c r="BH15">
        <f>VLOOKUP($B15&amp;"-"&amp;$F15,'Results Check'!$A:$CB,BH$2,FALSE())</f>
        <v>1</v>
      </c>
      <c r="BI15">
        <f>VLOOKUP($B15&amp;"-"&amp;$F15,'Results Check'!$A:$CB,BI$2,FALSE())</f>
        <v>1</v>
      </c>
      <c r="BJ15">
        <f t="shared" si="15"/>
        <v>1</v>
      </c>
      <c r="BK15">
        <f t="shared" si="16"/>
        <v>1</v>
      </c>
      <c r="BL15">
        <f t="shared" si="17"/>
        <v>1</v>
      </c>
      <c r="BM15">
        <f>VLOOKUP($B15&amp;"-"&amp;$F15,'Results Check'!$A:$CB,BM$2,FALSE())</f>
        <v>2</v>
      </c>
      <c r="BN15">
        <f>VLOOKUP($B15&amp;"-"&amp;$F15,'Results Check'!$A:$CB,BN$2,FALSE())</f>
        <v>2</v>
      </c>
      <c r="BO15">
        <f>VLOOKUP($B15&amp;"-"&amp;$F15,'Results Check'!$A:$CB,BO$2,FALSE())</f>
        <v>2</v>
      </c>
      <c r="BP15">
        <f t="shared" si="18"/>
        <v>1</v>
      </c>
      <c r="BQ15">
        <f t="shared" si="19"/>
        <v>1</v>
      </c>
      <c r="BR15">
        <f t="shared" si="20"/>
        <v>1</v>
      </c>
      <c r="BS15">
        <f>VLOOKUP($B15&amp;"-"&amp;$F15,'Results Check'!$A:$CB,BS$2,FALSE())</f>
        <v>1</v>
      </c>
      <c r="BT15">
        <f>VLOOKUP($B15&amp;"-"&amp;$F15,'Results Check'!$A:$CB,BT$2,FALSE())</f>
        <v>1</v>
      </c>
      <c r="BU15">
        <f>VLOOKUP($B15&amp;"-"&amp;$F15,'Results Check'!$A:$CB,BU$2,FALSE())</f>
        <v>1</v>
      </c>
      <c r="BV15">
        <f t="shared" si="21"/>
        <v>1</v>
      </c>
      <c r="BW15">
        <f t="shared" si="22"/>
        <v>1</v>
      </c>
      <c r="BX15">
        <f t="shared" si="23"/>
        <v>1</v>
      </c>
      <c r="BY15">
        <f t="shared" si="24"/>
        <v>7</v>
      </c>
      <c r="BZ15">
        <f t="shared" si="25"/>
        <v>8</v>
      </c>
      <c r="CA15">
        <f t="shared" si="26"/>
        <v>10</v>
      </c>
      <c r="CB15">
        <f t="shared" si="27"/>
        <v>0.875</v>
      </c>
      <c r="CC15">
        <f t="shared" si="28"/>
        <v>0.7</v>
      </c>
      <c r="CD15">
        <f t="shared" si="29"/>
        <v>0.77777777777777768</v>
      </c>
      <c r="CE15" t="str">
        <f>IF(VLOOKUP($B15&amp;"-"&amp;$F15,'Results Check'!$A:$CB,CE$2,FALSE())=0,"",VLOOKUP($B15&amp;"-"&amp;$F15,'Results Check'!$A:$CB,CE$2,FALSE()))</f>
        <v>Threat scenario</v>
      </c>
      <c r="CF15" t="str">
        <f>IF(VLOOKUP($B15&amp;"-"&amp;$F15,'Results Check'!$A:$CB,CF$2,FALSE())=0,"",VLOOKUP($B15&amp;"-"&amp;$F15,'Results Check'!$A:$CB,CF$2,FALSE()))</f>
        <v/>
      </c>
      <c r="CG15" t="str">
        <f>IF(VLOOKUP($B15&amp;"-"&amp;$F15,'Results Check'!$A:$CB,CG$2,FALSE())=0,"",VLOOKUP($B15&amp;"-"&amp;$F15,'Results Check'!$A:$CB,CG$2,FALSE()))</f>
        <v>Missing treatment</v>
      </c>
      <c r="CH15" t="str">
        <f>IF(VLOOKUP($B15&amp;"-"&amp;$F15,'Results Check'!$A:$CB,CH$2,FALSE())=0,"",VLOOKUP($B15&amp;"-"&amp;$F15,'Results Check'!$A:$CB,CH$2,FALSE()))</f>
        <v/>
      </c>
      <c r="CI15" t="str">
        <f>IF(VLOOKUP($B15&amp;"-"&amp;$F15,'Results Check'!$A:$CB,CI$2,FALSE())=0,"",VLOOKUP($B15&amp;"-"&amp;$F15,'Results Check'!$A:$CB,CI$2,FALSE()))</f>
        <v/>
      </c>
      <c r="CJ15" t="str">
        <f>IF(VLOOKUP($B15&amp;"-"&amp;$F15,'Results Check'!$A:$CB,CJ$2,FALSE())=0,"",VLOOKUP($B15&amp;"-"&amp;$F15,'Results Check'!$A:$CB,CJ$2,FALSE()))</f>
        <v/>
      </c>
      <c r="CK15">
        <f>IF(VLOOKUP($B15&amp;"-"&amp;$F15,'dataset cleaned'!$A:$CK,CK$2,FALSE())&lt;0,"N/A",VLOOKUP(VLOOKUP($B15&amp;"-"&amp;$F15,'dataset cleaned'!$A:$CK,CK$2,FALSE()),Dictionary!$A:$B,2,FALSE()))</f>
        <v>1</v>
      </c>
      <c r="CL15">
        <f>IF(VLOOKUP($B15&amp;"-"&amp;$F15,'dataset cleaned'!$A:$CK,CL$2,FALSE())&lt;0,"N/A",VLOOKUP(VLOOKUP($B15&amp;"-"&amp;$F15,'dataset cleaned'!$A:$CK,CL$2,FALSE()),Dictionary!$A:$B,2,FALSE()))</f>
        <v>2</v>
      </c>
      <c r="CM15">
        <f>IF(VLOOKUP($B15&amp;"-"&amp;$F15,'dataset cleaned'!$A:$CK,CM$2,FALSE())&lt;0,"N/A",VLOOKUP(VLOOKUP($B15&amp;"-"&amp;$F15,'dataset cleaned'!$A:$CK,CM$2,FALSE()),Dictionary!$A:$B,2,FALSE()))</f>
        <v>4</v>
      </c>
      <c r="CN15">
        <f>IF(VLOOKUP($B15&amp;"-"&amp;$F15,'dataset cleaned'!$A:$CK,CN$2,FALSE())&lt;0,"N/A",VLOOKUP(VLOOKUP($B15&amp;"-"&amp;$F15,'dataset cleaned'!$A:$CK,CN$2,FALSE()),Dictionary!$A:$B,2,FALSE()))</f>
        <v>3</v>
      </c>
      <c r="CO15">
        <f>IF(VLOOKUP($B15&amp;"-"&amp;$F15,'dataset cleaned'!$A:$CK,CO$2,FALSE())&lt;0,"N/A",VLOOKUP(VLOOKUP($B15&amp;"-"&amp;$F15,'dataset cleaned'!$A:$CK,CO$2,FALSE()),Dictionary!$A:$B,2,FALSE()))</f>
        <v>4</v>
      </c>
      <c r="CP15">
        <f>IF(VLOOKUP($B15&amp;"-"&amp;$F15,'dataset cleaned'!$A:$CK,CP$2,FALSE())&lt;0,"N/A",VLOOKUP(VLOOKUP($B15&amp;"-"&amp;$F15,'dataset cleaned'!$A:$CK,CP$2,FALSE()),Dictionary!$A:$B,2,FALSE()))</f>
        <v>3</v>
      </c>
      <c r="CQ15">
        <f>IF(VLOOKUP($B15&amp;"-"&amp;$F15,'dataset cleaned'!$A:$CK,CQ$2,FALSE())&lt;0,"N/A",VLOOKUP(VLOOKUP($B15&amp;"-"&amp;$F15,'dataset cleaned'!$A:$CK,CQ$2,FALSE()),Dictionary!$A:$B,2,FALSE()))</f>
        <v>2</v>
      </c>
      <c r="CR15">
        <f>IF(VLOOKUP($B15&amp;"-"&amp;$F15,'dataset cleaned'!$A:$CK,CR$2,FALSE())&lt;0,"N/A",VLOOKUP(VLOOKUP($B15&amp;"-"&amp;$F15,'dataset cleaned'!$A:$CK,CR$2,FALSE()),Dictionary!$A:$B,2,FALSE()))</f>
        <v>2</v>
      </c>
      <c r="CS15">
        <f>IF(VLOOKUP($B15&amp;"-"&amp;$F15,'dataset cleaned'!$A:$CK,CS$2,FALSE())&lt;0,"N/A",VLOOKUP(VLOOKUP($B15&amp;"-"&amp;$F15,'dataset cleaned'!$A:$CK,CS$2,FALSE()),Dictionary!$A:$B,2,FALSE()))</f>
        <v>4</v>
      </c>
      <c r="CT15">
        <f>IF(VLOOKUP($B15&amp;"-"&amp;$F15,'dataset cleaned'!$A:$CK,CT$2,FALSE())&lt;0,"N/A",VLOOKUP(VLOOKUP($B15&amp;"-"&amp;$F15,'dataset cleaned'!$A:$CK,CT$2,FALSE()),Dictionary!$A:$B,2,FALSE()))</f>
        <v>3</v>
      </c>
      <c r="CU15">
        <f>IF(VLOOKUP($B15&amp;"-"&amp;$F15,'dataset cleaned'!$A:$CK,CU$2,FALSE())&lt;0,"N/A",VLOOKUP(VLOOKUP($B15&amp;"-"&amp;$F15,'dataset cleaned'!$A:$CK,CU$2,FALSE()),Dictionary!$A:$B,2,FALSE()))</f>
        <v>4</v>
      </c>
      <c r="CV15">
        <f>IF(VLOOKUP($B15&amp;"-"&amp;$F15,'dataset cleaned'!$A:$CK,CV$2,FALSE())&lt;0,"N/A",VLOOKUP(VLOOKUP($B15&amp;"-"&amp;$F15,'dataset cleaned'!$A:$CK,CV$2,FALSE()),Dictionary!$A:$B,2,FALSE()))</f>
        <v>3</v>
      </c>
    </row>
    <row r="16" spans="1:100" ht="48" x14ac:dyDescent="0.2">
      <c r="A16" t="str">
        <f t="shared" si="1"/>
        <v>R_p5zpcU24y2FCeyZ-P1</v>
      </c>
      <c r="B16" s="1" t="s">
        <v>1082</v>
      </c>
      <c r="C16" t="s">
        <v>390</v>
      </c>
      <c r="D16" s="16" t="str">
        <f t="shared" si="2"/>
        <v>CORAS</v>
      </c>
      <c r="E16" s="8" t="str">
        <f t="shared" si="3"/>
        <v>G1</v>
      </c>
      <c r="F16" t="s">
        <v>534</v>
      </c>
      <c r="G16" s="8" t="str">
        <f t="shared" si="4"/>
        <v>G1</v>
      </c>
      <c r="H16" t="s">
        <v>1128</v>
      </c>
      <c r="J16" s="11">
        <f>VLOOKUP($B16&amp;"-"&amp;$F16,'dataset cleaned'!$A:$BK,J$2,FALSE())/60</f>
        <v>14.249783333333333</v>
      </c>
      <c r="K16">
        <f>VLOOKUP($B16&amp;"-"&amp;$F16,'dataset cleaned'!$A:$BK,K$2,FALSE())</f>
        <v>20</v>
      </c>
      <c r="L16" t="str">
        <f>VLOOKUP($B16&amp;"-"&amp;$F16,'dataset cleaned'!$A:$BK,L$2,FALSE())</f>
        <v>Female</v>
      </c>
      <c r="M16" t="str">
        <f>VLOOKUP($B16&amp;"-"&amp;$F16,'dataset cleaned'!$A:$BK,M$2,FALSE())</f>
        <v>Advanced (C1)</v>
      </c>
      <c r="N16">
        <f>VLOOKUP($B16&amp;"-"&amp;$F16,'dataset cleaned'!$A:$BK,N$2,FALSE())</f>
        <v>3</v>
      </c>
      <c r="O16" t="str">
        <f>VLOOKUP($B16&amp;"-"&amp;$F16,'dataset cleaned'!$A:$BK,O$2,FALSE())</f>
        <v>Area Studies, International Relations, SSJ Minor</v>
      </c>
      <c r="P16" t="str">
        <f>VLOOKUP($B16&amp;"-"&amp;$F16,'dataset cleaned'!$A:$BK,P$2,FALSE())</f>
        <v>Yes</v>
      </c>
      <c r="Q16">
        <f>VLOOKUP($B16&amp;"-"&amp;$F16,'dataset cleaned'!$A:$BK,Q$2,FALSE())</f>
        <v>2</v>
      </c>
      <c r="R16" s="6" t="str">
        <f>VLOOKUP($B16&amp;"-"&amp;$F16,'dataset cleaned'!$A:$BK,R$2,FALSE())</f>
        <v>Communication with people and/ or governmental/ international institutions , Service Sector, Systemizing and archiving information, Conducting of reports</v>
      </c>
      <c r="S16" t="str">
        <f>VLOOKUP($B16&amp;"-"&amp;$F16,'dataset cleaned'!$A:$BK,S$2,FALSE())</f>
        <v>No</v>
      </c>
      <c r="T16">
        <f>VLOOKUP($B16&amp;"-"&amp;$F16,'dataset cleaned'!$A:$BK,T$2,FALSE())</f>
        <v>0</v>
      </c>
      <c r="U16" t="str">
        <f>VLOOKUP($B16&amp;"-"&amp;$F16,'dataset cleaned'!$A:$BK,U$2,FALSE())</f>
        <v>None</v>
      </c>
      <c r="V16">
        <f>VLOOKUP(VLOOKUP($B16&amp;"-"&amp;$F16,'dataset cleaned'!$A:$BK,V$2,FALSE()),Dictionary!$A:$B,2,FALSE())</f>
        <v>1</v>
      </c>
      <c r="W16">
        <f>VLOOKUP(VLOOKUP($B16&amp;"-"&amp;$F16,'dataset cleaned'!$A:$BK,W$2,FALSE()),Dictionary!$A:$B,2,FALSE())</f>
        <v>2</v>
      </c>
      <c r="X16">
        <f>VLOOKUP(VLOOKUP($B16&amp;"-"&amp;$F16,'dataset cleaned'!$A:$BK,X$2,FALSE()),Dictionary!$A:$B,2,FALSE())</f>
        <v>1</v>
      </c>
      <c r="Y16">
        <f>VLOOKUP(VLOOKUP($B16&amp;"-"&amp;$F16,'dataset cleaned'!$A:$BK,Y$2,FALSE()),Dictionary!$A:$B,2,FALSE())</f>
        <v>1</v>
      </c>
      <c r="Z16">
        <f t="shared" si="5"/>
        <v>2</v>
      </c>
      <c r="AA16">
        <f>VLOOKUP(VLOOKUP($B16&amp;"-"&amp;$F16,'dataset cleaned'!$A:$BK,AA$2,FALSE()),Dictionary!$A:$B,2,FALSE())</f>
        <v>1</v>
      </c>
      <c r="AB16">
        <f>VLOOKUP(VLOOKUP($B16&amp;"-"&amp;$F16,'dataset cleaned'!$A:$BK,AB$2,FALSE()),Dictionary!$A:$B,2,FALSE())</f>
        <v>1</v>
      </c>
      <c r="AC16">
        <f>VLOOKUP(VLOOKUP($B16&amp;"-"&amp;$F16,'dataset cleaned'!$A:$BK,AC$2,FALSE()),Dictionary!$A:$B,2,FALSE())</f>
        <v>1</v>
      </c>
      <c r="AD16">
        <f>VLOOKUP(VLOOKUP($B16&amp;"-"&amp;$F16,'dataset cleaned'!$A:$BK,AD$2,FALSE()),Dictionary!$A:$B,2,FALSE())</f>
        <v>1</v>
      </c>
      <c r="AE16" t="str">
        <f>IF(ISNA(VLOOKUP(VLOOKUP($B16&amp;"-"&amp;$F16,'dataset cleaned'!$A:$BK,AE$2,FALSE()),Dictionary!$A:$B,2,FALSE())),"",VLOOKUP(VLOOKUP($B16&amp;"-"&amp;$F16,'dataset cleaned'!$A:$BK,AE$2,FALSE()),Dictionary!$A:$B,2,FALSE()))</f>
        <v/>
      </c>
      <c r="AF16">
        <f>VLOOKUP(VLOOKUP($B16&amp;"-"&amp;$F16,'dataset cleaned'!$A:$BK,AF$2,FALSE()),Dictionary!$A:$B,2,FALSE())</f>
        <v>3</v>
      </c>
      <c r="AG16">
        <f>VLOOKUP(VLOOKUP($B16&amp;"-"&amp;$F16,'dataset cleaned'!$A:$BK,AG$2,FALSE()),Dictionary!$A:$B,2,FALSE())</f>
        <v>2</v>
      </c>
      <c r="AH16">
        <f>VLOOKUP(VLOOKUP($B16&amp;"-"&amp;$F16,'dataset cleaned'!$A:$BK,AH$2,FALSE()),Dictionary!$A:$B,2,FALSE())</f>
        <v>1</v>
      </c>
      <c r="AI16">
        <f>VLOOKUP(VLOOKUP($B16&amp;"-"&amp;$F16,'dataset cleaned'!$A:$BK,AI$2,FALSE()),Dictionary!$A:$B,2,FALSE())</f>
        <v>2</v>
      </c>
      <c r="AJ16">
        <f>VLOOKUP(VLOOKUP($B16&amp;"-"&amp;$F16,'dataset cleaned'!$A:$BK,AJ$2,FALSE()),Dictionary!$A:$B,2,FALSE())</f>
        <v>3</v>
      </c>
      <c r="AK16">
        <f>IF(ISNA(VLOOKUP(VLOOKUP($B16&amp;"-"&amp;$F16,'dataset cleaned'!$A:$BK,AK$2,FALSE()),Dictionary!$A:$B,2,FALSE())),"",VLOOKUP(VLOOKUP($B16&amp;"-"&amp;$F16,'dataset cleaned'!$A:$BK,AK$2,FALSE()),Dictionary!$A:$B,2,FALSE()))</f>
        <v>4</v>
      </c>
      <c r="AL16" t="str">
        <f>IF(ISNA(VLOOKUP(VLOOKUP($B16&amp;"-"&amp;$F16,'dataset cleaned'!$A:$BK,AL$2,FALSE()),Dictionary!$A:$B,2,FALSE())),"",VLOOKUP(VLOOKUP($B16&amp;"-"&amp;$F16,'dataset cleaned'!$A:$BK,AL$2,FALSE()),Dictionary!$A:$B,2,FALSE()))</f>
        <v/>
      </c>
      <c r="AM16">
        <f>VLOOKUP(VLOOKUP($B16&amp;"-"&amp;$F16,'dataset cleaned'!$A:$BK,AM$2,FALSE()),Dictionary!$A:$B,2,FALSE())</f>
        <v>1</v>
      </c>
      <c r="AN16">
        <f>IF(ISNA(VLOOKUP(VLOOKUP($B16&amp;"-"&amp;$F16,'dataset cleaned'!$A:$BK,AN$2,FALSE()),Dictionary!$A:$B,2,FALSE())),"",VLOOKUP(VLOOKUP($B16&amp;"-"&amp;$F16,'dataset cleaned'!$A:$BK,AN$2,FALSE()),Dictionary!$A:$B,2,FALSE()))</f>
        <v>3</v>
      </c>
      <c r="AO16">
        <f>VLOOKUP($B16&amp;"-"&amp;$F16,'Results Check'!$A:$CB,AO$2,FALSE())</f>
        <v>0</v>
      </c>
      <c r="AP16">
        <f>VLOOKUP($B16&amp;"-"&amp;$F16,'Results Check'!$A:$CB,AP$2,FALSE())</f>
        <v>2</v>
      </c>
      <c r="AQ16">
        <f>VLOOKUP($B16&amp;"-"&amp;$F16,'Results Check'!$A:$CB,AQ$2,FALSE())</f>
        <v>1</v>
      </c>
      <c r="AR16">
        <f t="shared" si="6"/>
        <v>0</v>
      </c>
      <c r="AS16">
        <f t="shared" si="7"/>
        <v>0</v>
      </c>
      <c r="AT16">
        <f t="shared" si="8"/>
        <v>0</v>
      </c>
      <c r="AU16">
        <f>VLOOKUP($B16&amp;"-"&amp;$F16,'Results Check'!$A:$CB,AU$2,FALSE())</f>
        <v>1</v>
      </c>
      <c r="AV16">
        <f>VLOOKUP($B16&amp;"-"&amp;$F16,'Results Check'!$A:$CB,AV$2,FALSE())</f>
        <v>1</v>
      </c>
      <c r="AW16">
        <f>VLOOKUP($B16&amp;"-"&amp;$F16,'Results Check'!$A:$CB,AW$2,FALSE())</f>
        <v>2</v>
      </c>
      <c r="AX16">
        <f t="shared" si="9"/>
        <v>1</v>
      </c>
      <c r="AY16">
        <f t="shared" si="10"/>
        <v>0.5</v>
      </c>
      <c r="AZ16">
        <f t="shared" si="11"/>
        <v>0.66666666666666663</v>
      </c>
      <c r="BA16">
        <f>VLOOKUP($B16&amp;"-"&amp;$F16,'Results Check'!$A:$CB,BA$2,FALSE())</f>
        <v>1</v>
      </c>
      <c r="BB16">
        <f>VLOOKUP($B16&amp;"-"&amp;$F16,'Results Check'!$A:$CB,BB$2,FALSE())</f>
        <v>1</v>
      </c>
      <c r="BC16">
        <f>VLOOKUP($B16&amp;"-"&amp;$F16,'Results Check'!$A:$CB,BC$2,FALSE())</f>
        <v>3</v>
      </c>
      <c r="BD16">
        <f t="shared" si="12"/>
        <v>1</v>
      </c>
      <c r="BE16">
        <f t="shared" si="13"/>
        <v>0.33333333333333331</v>
      </c>
      <c r="BF16">
        <f t="shared" si="14"/>
        <v>0.5</v>
      </c>
      <c r="BG16">
        <f>VLOOKUP($B16&amp;"-"&amp;$F16,'Results Check'!$A:$CB,BG$2,FALSE())</f>
        <v>0</v>
      </c>
      <c r="BH16">
        <f>VLOOKUP($B16&amp;"-"&amp;$F16,'Results Check'!$A:$CB,BH$2,FALSE())</f>
        <v>1</v>
      </c>
      <c r="BI16">
        <f>VLOOKUP($B16&amp;"-"&amp;$F16,'Results Check'!$A:$CB,BI$2,FALSE())</f>
        <v>1</v>
      </c>
      <c r="BJ16">
        <f t="shared" si="15"/>
        <v>0</v>
      </c>
      <c r="BK16">
        <f t="shared" si="16"/>
        <v>0</v>
      </c>
      <c r="BL16">
        <f t="shared" si="17"/>
        <v>0</v>
      </c>
      <c r="BM16">
        <f>VLOOKUP($B16&amp;"-"&amp;$F16,'Results Check'!$A:$CB,BM$2,FALSE())</f>
        <v>2</v>
      </c>
      <c r="BN16">
        <f>VLOOKUP($B16&amp;"-"&amp;$F16,'Results Check'!$A:$CB,BN$2,FALSE())</f>
        <v>2</v>
      </c>
      <c r="BO16">
        <f>VLOOKUP($B16&amp;"-"&amp;$F16,'Results Check'!$A:$CB,BO$2,FALSE())</f>
        <v>2</v>
      </c>
      <c r="BP16">
        <f t="shared" si="18"/>
        <v>1</v>
      </c>
      <c r="BQ16">
        <f t="shared" si="19"/>
        <v>1</v>
      </c>
      <c r="BR16">
        <f t="shared" si="20"/>
        <v>1</v>
      </c>
      <c r="BS16">
        <f>VLOOKUP($B16&amp;"-"&amp;$F16,'Results Check'!$A:$CB,BS$2,FALSE())</f>
        <v>0</v>
      </c>
      <c r="BT16">
        <f>VLOOKUP($B16&amp;"-"&amp;$F16,'Results Check'!$A:$CB,BT$2,FALSE())</f>
        <v>2</v>
      </c>
      <c r="BU16">
        <f>VLOOKUP($B16&amp;"-"&amp;$F16,'Results Check'!$A:$CB,BU$2,FALSE())</f>
        <v>1</v>
      </c>
      <c r="BV16">
        <f t="shared" si="21"/>
        <v>0</v>
      </c>
      <c r="BW16">
        <f t="shared" si="22"/>
        <v>0</v>
      </c>
      <c r="BX16">
        <f t="shared" si="23"/>
        <v>0</v>
      </c>
      <c r="BY16">
        <f t="shared" si="24"/>
        <v>4</v>
      </c>
      <c r="BZ16">
        <f t="shared" si="25"/>
        <v>9</v>
      </c>
      <c r="CA16">
        <f t="shared" si="26"/>
        <v>10</v>
      </c>
      <c r="CB16">
        <f t="shared" si="27"/>
        <v>0.44444444444444442</v>
      </c>
      <c r="CC16">
        <f t="shared" si="28"/>
        <v>0.4</v>
      </c>
      <c r="CD16">
        <f t="shared" si="29"/>
        <v>0.4210526315789474</v>
      </c>
      <c r="CE16" t="str">
        <f>IF(VLOOKUP($B16&amp;"-"&amp;$F16,'Results Check'!$A:$CB,CE$2,FALSE())=0,"",VLOOKUP($B16&amp;"-"&amp;$F16,'Results Check'!$A:$CB,CE$2,FALSE()))</f>
        <v>Threat</v>
      </c>
      <c r="CF16" t="str">
        <f>IF(VLOOKUP($B16&amp;"-"&amp;$F16,'Results Check'!$A:$CB,CF$2,FALSE())=0,"",VLOOKUP($B16&amp;"-"&amp;$F16,'Results Check'!$A:$CB,CF$2,FALSE()))</f>
        <v>Asset</v>
      </c>
      <c r="CG16" t="str">
        <f>IF(VLOOKUP($B16&amp;"-"&amp;$F16,'Results Check'!$A:$CB,CG$2,FALSE())=0,"",VLOOKUP($B16&amp;"-"&amp;$F16,'Results Check'!$A:$CB,CG$2,FALSE()))</f>
        <v>Missing treatment</v>
      </c>
      <c r="CH16" t="str">
        <f>IF(VLOOKUP($B16&amp;"-"&amp;$F16,'Results Check'!$A:$CB,CH$2,FALSE())=0,"",VLOOKUP($B16&amp;"-"&amp;$F16,'Results Check'!$A:$CB,CH$2,FALSE()))</f>
        <v>Threat</v>
      </c>
      <c r="CI16" t="str">
        <f>IF(VLOOKUP($B16&amp;"-"&amp;$F16,'Results Check'!$A:$CB,CI$2,FALSE())=0,"",VLOOKUP($B16&amp;"-"&amp;$F16,'Results Check'!$A:$CB,CI$2,FALSE()))</f>
        <v/>
      </c>
      <c r="CJ16" t="str">
        <f>IF(VLOOKUP($B16&amp;"-"&amp;$F16,'Results Check'!$A:$CB,CJ$2,FALSE())=0,"",VLOOKUP($B16&amp;"-"&amp;$F16,'Results Check'!$A:$CB,CJ$2,FALSE()))</f>
        <v>Threat scenario</v>
      </c>
      <c r="CK16">
        <f>IF(VLOOKUP($B16&amp;"-"&amp;$F16,'dataset cleaned'!$A:$CK,CK$2,FALSE())&lt;0,"N/A",VLOOKUP(VLOOKUP($B16&amp;"-"&amp;$F16,'dataset cleaned'!$A:$CK,CK$2,FALSE()),Dictionary!$A:$B,2,FALSE()))</f>
        <v>3</v>
      </c>
      <c r="CL16">
        <f>IF(VLOOKUP($B16&amp;"-"&amp;$F16,'dataset cleaned'!$A:$CK,CL$2,FALSE())&lt;0,"N/A",VLOOKUP(VLOOKUP($B16&amp;"-"&amp;$F16,'dataset cleaned'!$A:$CK,CL$2,FALSE()),Dictionary!$A:$B,2,FALSE()))</f>
        <v>2</v>
      </c>
      <c r="CM16">
        <f>IF(VLOOKUP($B16&amp;"-"&amp;$F16,'dataset cleaned'!$A:$CK,CM$2,FALSE())&lt;0,"N/A",VLOOKUP(VLOOKUP($B16&amp;"-"&amp;$F16,'dataset cleaned'!$A:$CK,CM$2,FALSE()),Dictionary!$A:$B,2,FALSE()))</f>
        <v>5</v>
      </c>
      <c r="CN16">
        <f>IF(VLOOKUP($B16&amp;"-"&amp;$F16,'dataset cleaned'!$A:$CK,CN$2,FALSE())&lt;0,"N/A",VLOOKUP(VLOOKUP($B16&amp;"-"&amp;$F16,'dataset cleaned'!$A:$CK,CN$2,FALSE()),Dictionary!$A:$B,2,FALSE()))</f>
        <v>4</v>
      </c>
      <c r="CO16">
        <f>IF(VLOOKUP($B16&amp;"-"&amp;$F16,'dataset cleaned'!$A:$CK,CO$2,FALSE())&lt;0,"N/A",VLOOKUP(VLOOKUP($B16&amp;"-"&amp;$F16,'dataset cleaned'!$A:$CK,CO$2,FALSE()),Dictionary!$A:$B,2,FALSE()))</f>
        <v>3</v>
      </c>
      <c r="CP16">
        <f>IF(VLOOKUP($B16&amp;"-"&amp;$F16,'dataset cleaned'!$A:$CK,CP$2,FALSE())&lt;0,"N/A",VLOOKUP(VLOOKUP($B16&amp;"-"&amp;$F16,'dataset cleaned'!$A:$CK,CP$2,FALSE()),Dictionary!$A:$B,2,FALSE()))</f>
        <v>3</v>
      </c>
      <c r="CQ16">
        <f>IF(VLOOKUP($B16&amp;"-"&amp;$F16,'dataset cleaned'!$A:$CK,CQ$2,FALSE())&lt;0,"N/A",VLOOKUP(VLOOKUP($B16&amp;"-"&amp;$F16,'dataset cleaned'!$A:$CK,CQ$2,FALSE()),Dictionary!$A:$B,2,FALSE()))</f>
        <v>1</v>
      </c>
      <c r="CR16">
        <f>IF(VLOOKUP($B16&amp;"-"&amp;$F16,'dataset cleaned'!$A:$CK,CR$2,FALSE())&lt;0,"N/A",VLOOKUP(VLOOKUP($B16&amp;"-"&amp;$F16,'dataset cleaned'!$A:$CK,CR$2,FALSE()),Dictionary!$A:$B,2,FALSE()))</f>
        <v>3</v>
      </c>
      <c r="CS16">
        <f>IF(VLOOKUP($B16&amp;"-"&amp;$F16,'dataset cleaned'!$A:$CK,CS$2,FALSE())&lt;0,"N/A",VLOOKUP(VLOOKUP($B16&amp;"-"&amp;$F16,'dataset cleaned'!$A:$CK,CS$2,FALSE()),Dictionary!$A:$B,2,FALSE()))</f>
        <v>3</v>
      </c>
      <c r="CT16">
        <f>IF(VLOOKUP($B16&amp;"-"&amp;$F16,'dataset cleaned'!$A:$CK,CT$2,FALSE())&lt;0,"N/A",VLOOKUP(VLOOKUP($B16&amp;"-"&amp;$F16,'dataset cleaned'!$A:$CK,CT$2,FALSE()),Dictionary!$A:$B,2,FALSE()))</f>
        <v>3</v>
      </c>
      <c r="CU16">
        <f>IF(VLOOKUP($B16&amp;"-"&amp;$F16,'dataset cleaned'!$A:$CK,CU$2,FALSE())&lt;0,"N/A",VLOOKUP(VLOOKUP($B16&amp;"-"&amp;$F16,'dataset cleaned'!$A:$CK,CU$2,FALSE()),Dictionary!$A:$B,2,FALSE()))</f>
        <v>3</v>
      </c>
      <c r="CV16">
        <f>IF(VLOOKUP($B16&amp;"-"&amp;$F16,'dataset cleaned'!$A:$CK,CV$2,FALSE())&lt;0,"N/A",VLOOKUP(VLOOKUP($B16&amp;"-"&amp;$F16,'dataset cleaned'!$A:$CK,CV$2,FALSE()),Dictionary!$A:$B,2,FALSE()))</f>
        <v>3</v>
      </c>
    </row>
    <row r="17" spans="1:100" x14ac:dyDescent="0.2">
      <c r="A17" t="str">
        <f t="shared" si="1"/>
        <v>R_PFfVlu4kmGXBRrH-P1</v>
      </c>
      <c r="B17" s="1" t="s">
        <v>1059</v>
      </c>
      <c r="C17" t="s">
        <v>390</v>
      </c>
      <c r="D17" s="16" t="str">
        <f t="shared" si="2"/>
        <v>CORAS</v>
      </c>
      <c r="E17" s="8" t="str">
        <f t="shared" si="3"/>
        <v>G1</v>
      </c>
      <c r="F17" t="s">
        <v>534</v>
      </c>
      <c r="G17" s="8" t="str">
        <f t="shared" si="4"/>
        <v>G1</v>
      </c>
      <c r="H17" t="s">
        <v>1128</v>
      </c>
      <c r="J17" s="11">
        <f>VLOOKUP($B17&amp;"-"&amp;$F17,'dataset cleaned'!$A:$BK,J$2,FALSE())/60</f>
        <v>12.112583333333333</v>
      </c>
      <c r="K17">
        <f>VLOOKUP($B17&amp;"-"&amp;$F17,'dataset cleaned'!$A:$BK,K$2,FALSE())</f>
        <v>22</v>
      </c>
      <c r="L17" t="str">
        <f>VLOOKUP($B17&amp;"-"&amp;$F17,'dataset cleaned'!$A:$BK,L$2,FALSE())</f>
        <v>Male</v>
      </c>
      <c r="M17" t="str">
        <f>VLOOKUP($B17&amp;"-"&amp;$F17,'dataset cleaned'!$A:$BK,M$2,FALSE())</f>
        <v>Advanced (C1)</v>
      </c>
      <c r="N17">
        <f>VLOOKUP($B17&amp;"-"&amp;$F17,'dataset cleaned'!$A:$BK,N$2,FALSE())</f>
        <v>4</v>
      </c>
      <c r="O17" t="str">
        <f>VLOOKUP($B17&amp;"-"&amp;$F17,'dataset cleaned'!$A:$BK,O$2,FALSE())</f>
        <v>Bachelor level computer science, minor security safety and justice</v>
      </c>
      <c r="P17" t="str">
        <f>VLOOKUP($B17&amp;"-"&amp;$F17,'dataset cleaned'!$A:$BK,P$2,FALSE())</f>
        <v>Yes</v>
      </c>
      <c r="Q17">
        <f>VLOOKUP($B17&amp;"-"&amp;$F17,'dataset cleaned'!$A:$BK,Q$2,FALSE())</f>
        <v>3</v>
      </c>
      <c r="R17" s="6">
        <f>VLOOKUP($B17&amp;"-"&amp;$F17,'dataset cleaned'!$A:$BK,R$2,FALSE())</f>
        <v>-99</v>
      </c>
      <c r="S17" t="str">
        <f>VLOOKUP($B17&amp;"-"&amp;$F17,'dataset cleaned'!$A:$BK,S$2,FALSE())</f>
        <v>No</v>
      </c>
      <c r="T17">
        <f>VLOOKUP($B17&amp;"-"&amp;$F17,'dataset cleaned'!$A:$BK,T$2,FALSE())</f>
        <v>0</v>
      </c>
      <c r="U17" t="str">
        <f>VLOOKUP($B17&amp;"-"&amp;$F17,'dataset cleaned'!$A:$BK,U$2,FALSE())</f>
        <v>None</v>
      </c>
      <c r="V17">
        <f>VLOOKUP(VLOOKUP($B17&amp;"-"&amp;$F17,'dataset cleaned'!$A:$BK,V$2,FALSE()),Dictionary!$A:$B,2,FALSE())</f>
        <v>3</v>
      </c>
      <c r="W17">
        <f>VLOOKUP(VLOOKUP($B17&amp;"-"&amp;$F17,'dataset cleaned'!$A:$BK,W$2,FALSE()),Dictionary!$A:$B,2,FALSE())</f>
        <v>3</v>
      </c>
      <c r="X17">
        <f>VLOOKUP(VLOOKUP($B17&amp;"-"&amp;$F17,'dataset cleaned'!$A:$BK,X$2,FALSE()),Dictionary!$A:$B,2,FALSE())</f>
        <v>3</v>
      </c>
      <c r="Y17">
        <f>VLOOKUP(VLOOKUP($B17&amp;"-"&amp;$F17,'dataset cleaned'!$A:$BK,Y$2,FALSE()),Dictionary!$A:$B,2,FALSE())</f>
        <v>3</v>
      </c>
      <c r="Z17">
        <f t="shared" si="5"/>
        <v>3</v>
      </c>
      <c r="AA17">
        <f>VLOOKUP(VLOOKUP($B17&amp;"-"&amp;$F17,'dataset cleaned'!$A:$BK,AA$2,FALSE()),Dictionary!$A:$B,2,FALSE())</f>
        <v>2</v>
      </c>
      <c r="AB17">
        <f>VLOOKUP(VLOOKUP($B17&amp;"-"&amp;$F17,'dataset cleaned'!$A:$BK,AB$2,FALSE()),Dictionary!$A:$B,2,FALSE())</f>
        <v>2</v>
      </c>
      <c r="AC17">
        <f>VLOOKUP(VLOOKUP($B17&amp;"-"&amp;$F17,'dataset cleaned'!$A:$BK,AC$2,FALSE()),Dictionary!$A:$B,2,FALSE())</f>
        <v>3</v>
      </c>
      <c r="AD17">
        <f>VLOOKUP(VLOOKUP($B17&amp;"-"&amp;$F17,'dataset cleaned'!$A:$BK,AD$2,FALSE()),Dictionary!$A:$B,2,FALSE())</f>
        <v>4</v>
      </c>
      <c r="AE17" t="str">
        <f>IF(ISNA(VLOOKUP(VLOOKUP($B17&amp;"-"&amp;$F17,'dataset cleaned'!$A:$BK,AE$2,FALSE()),Dictionary!$A:$B,2,FALSE())),"",VLOOKUP(VLOOKUP($B17&amp;"-"&amp;$F17,'dataset cleaned'!$A:$BK,AE$2,FALSE()),Dictionary!$A:$B,2,FALSE()))</f>
        <v/>
      </c>
      <c r="AF17">
        <f>VLOOKUP(VLOOKUP($B17&amp;"-"&amp;$F17,'dataset cleaned'!$A:$BK,AF$2,FALSE()),Dictionary!$A:$B,2,FALSE())</f>
        <v>4</v>
      </c>
      <c r="AG17">
        <f>VLOOKUP(VLOOKUP($B17&amp;"-"&amp;$F17,'dataset cleaned'!$A:$BK,AG$2,FALSE()),Dictionary!$A:$B,2,FALSE())</f>
        <v>4</v>
      </c>
      <c r="AH17">
        <f>VLOOKUP(VLOOKUP($B17&amp;"-"&amp;$F17,'dataset cleaned'!$A:$BK,AH$2,FALSE()),Dictionary!$A:$B,2,FALSE())</f>
        <v>4</v>
      </c>
      <c r="AI17">
        <f>VLOOKUP(VLOOKUP($B17&amp;"-"&amp;$F17,'dataset cleaned'!$A:$BK,AI$2,FALSE()),Dictionary!$A:$B,2,FALSE())</f>
        <v>4</v>
      </c>
      <c r="AJ17">
        <f>VLOOKUP(VLOOKUP($B17&amp;"-"&amp;$F17,'dataset cleaned'!$A:$BK,AJ$2,FALSE()),Dictionary!$A:$B,2,FALSE())</f>
        <v>4</v>
      </c>
      <c r="AK17">
        <f>IF(ISNA(VLOOKUP(VLOOKUP($B17&amp;"-"&amp;$F17,'dataset cleaned'!$A:$BK,AK$2,FALSE()),Dictionary!$A:$B,2,FALSE())),"",VLOOKUP(VLOOKUP($B17&amp;"-"&amp;$F17,'dataset cleaned'!$A:$BK,AK$2,FALSE()),Dictionary!$A:$B,2,FALSE()))</f>
        <v>5</v>
      </c>
      <c r="AL17" t="str">
        <f>IF(ISNA(VLOOKUP(VLOOKUP($B17&amp;"-"&amp;$F17,'dataset cleaned'!$A:$BK,AL$2,FALSE()),Dictionary!$A:$B,2,FALSE())),"",VLOOKUP(VLOOKUP($B17&amp;"-"&amp;$F17,'dataset cleaned'!$A:$BK,AL$2,FALSE()),Dictionary!$A:$B,2,FALSE()))</f>
        <v/>
      </c>
      <c r="AM17">
        <f>VLOOKUP(VLOOKUP($B17&amp;"-"&amp;$F17,'dataset cleaned'!$A:$BK,AM$2,FALSE()),Dictionary!$A:$B,2,FALSE())</f>
        <v>4</v>
      </c>
      <c r="AN17">
        <f>IF(ISNA(VLOOKUP(VLOOKUP($B17&amp;"-"&amp;$F17,'dataset cleaned'!$A:$BK,AN$2,FALSE()),Dictionary!$A:$B,2,FALSE())),"",VLOOKUP(VLOOKUP($B17&amp;"-"&amp;$F17,'dataset cleaned'!$A:$BK,AN$2,FALSE()),Dictionary!$A:$B,2,FALSE()))</f>
        <v>5</v>
      </c>
      <c r="AO17">
        <f>VLOOKUP($B17&amp;"-"&amp;$F17,'Results Check'!$A:$CB,AO$2,FALSE())</f>
        <v>1</v>
      </c>
      <c r="AP17">
        <f>VLOOKUP($B17&amp;"-"&amp;$F17,'Results Check'!$A:$CB,AP$2,FALSE())</f>
        <v>1</v>
      </c>
      <c r="AQ17">
        <f>VLOOKUP($B17&amp;"-"&amp;$F17,'Results Check'!$A:$CB,AQ$2,FALSE())</f>
        <v>1</v>
      </c>
      <c r="AR17">
        <f t="shared" si="6"/>
        <v>1</v>
      </c>
      <c r="AS17">
        <f t="shared" si="7"/>
        <v>1</v>
      </c>
      <c r="AT17">
        <f t="shared" si="8"/>
        <v>1</v>
      </c>
      <c r="AU17">
        <f>VLOOKUP($B17&amp;"-"&amp;$F17,'Results Check'!$A:$CB,AU$2,FALSE())</f>
        <v>2</v>
      </c>
      <c r="AV17">
        <f>VLOOKUP($B17&amp;"-"&amp;$F17,'Results Check'!$A:$CB,AV$2,FALSE())</f>
        <v>2</v>
      </c>
      <c r="AW17">
        <f>VLOOKUP($B17&amp;"-"&amp;$F17,'Results Check'!$A:$CB,AW$2,FALSE())</f>
        <v>2</v>
      </c>
      <c r="AX17">
        <f t="shared" si="9"/>
        <v>1</v>
      </c>
      <c r="AY17">
        <f t="shared" si="10"/>
        <v>1</v>
      </c>
      <c r="AZ17">
        <f t="shared" si="11"/>
        <v>1</v>
      </c>
      <c r="BA17">
        <f>VLOOKUP($B17&amp;"-"&amp;$F17,'Results Check'!$A:$CB,BA$2,FALSE())</f>
        <v>3</v>
      </c>
      <c r="BB17">
        <f>VLOOKUP($B17&amp;"-"&amp;$F17,'Results Check'!$A:$CB,BB$2,FALSE())</f>
        <v>3</v>
      </c>
      <c r="BC17">
        <f>VLOOKUP($B17&amp;"-"&amp;$F17,'Results Check'!$A:$CB,BC$2,FALSE())</f>
        <v>3</v>
      </c>
      <c r="BD17">
        <f t="shared" si="12"/>
        <v>1</v>
      </c>
      <c r="BE17">
        <f t="shared" si="13"/>
        <v>1</v>
      </c>
      <c r="BF17">
        <f t="shared" si="14"/>
        <v>1</v>
      </c>
      <c r="BG17">
        <f>VLOOKUP($B17&amp;"-"&amp;$F17,'Results Check'!$A:$CB,BG$2,FALSE())</f>
        <v>1</v>
      </c>
      <c r="BH17">
        <f>VLOOKUP($B17&amp;"-"&amp;$F17,'Results Check'!$A:$CB,BH$2,FALSE())</f>
        <v>1</v>
      </c>
      <c r="BI17">
        <f>VLOOKUP($B17&amp;"-"&amp;$F17,'Results Check'!$A:$CB,BI$2,FALSE())</f>
        <v>1</v>
      </c>
      <c r="BJ17">
        <f t="shared" si="15"/>
        <v>1</v>
      </c>
      <c r="BK17">
        <f t="shared" si="16"/>
        <v>1</v>
      </c>
      <c r="BL17">
        <f t="shared" si="17"/>
        <v>1</v>
      </c>
      <c r="BM17">
        <f>VLOOKUP($B17&amp;"-"&amp;$F17,'Results Check'!$A:$CB,BM$2,FALSE())</f>
        <v>2</v>
      </c>
      <c r="BN17">
        <f>VLOOKUP($B17&amp;"-"&amp;$F17,'Results Check'!$A:$CB,BN$2,FALSE())</f>
        <v>2</v>
      </c>
      <c r="BO17">
        <f>VLOOKUP($B17&amp;"-"&amp;$F17,'Results Check'!$A:$CB,BO$2,FALSE())</f>
        <v>2</v>
      </c>
      <c r="BP17">
        <f t="shared" si="18"/>
        <v>1</v>
      </c>
      <c r="BQ17">
        <f t="shared" si="19"/>
        <v>1</v>
      </c>
      <c r="BR17">
        <f t="shared" si="20"/>
        <v>1</v>
      </c>
      <c r="BS17">
        <f>VLOOKUP($B17&amp;"-"&amp;$F17,'Results Check'!$A:$CB,BS$2,FALSE())</f>
        <v>1</v>
      </c>
      <c r="BT17">
        <f>VLOOKUP($B17&amp;"-"&amp;$F17,'Results Check'!$A:$CB,BT$2,FALSE())</f>
        <v>1</v>
      </c>
      <c r="BU17">
        <f>VLOOKUP($B17&amp;"-"&amp;$F17,'Results Check'!$A:$CB,BU$2,FALSE())</f>
        <v>1</v>
      </c>
      <c r="BV17">
        <f t="shared" si="21"/>
        <v>1</v>
      </c>
      <c r="BW17">
        <f t="shared" si="22"/>
        <v>1</v>
      </c>
      <c r="BX17">
        <f t="shared" si="23"/>
        <v>1</v>
      </c>
      <c r="BY17">
        <f t="shared" si="24"/>
        <v>10</v>
      </c>
      <c r="BZ17">
        <f t="shared" si="25"/>
        <v>10</v>
      </c>
      <c r="CA17">
        <f t="shared" si="26"/>
        <v>10</v>
      </c>
      <c r="CB17">
        <f t="shared" si="27"/>
        <v>1</v>
      </c>
      <c r="CC17">
        <f t="shared" si="28"/>
        <v>1</v>
      </c>
      <c r="CD17">
        <f t="shared" si="29"/>
        <v>1</v>
      </c>
      <c r="CE17" t="str">
        <f>IF(VLOOKUP($B17&amp;"-"&amp;$F17,'Results Check'!$A:$CB,CE$2,FALSE())=0,"",VLOOKUP($B17&amp;"-"&amp;$F17,'Results Check'!$A:$CB,CE$2,FALSE()))</f>
        <v/>
      </c>
      <c r="CF17" t="str">
        <f>IF(VLOOKUP($B17&amp;"-"&amp;$F17,'Results Check'!$A:$CB,CF$2,FALSE())=0,"",VLOOKUP($B17&amp;"-"&amp;$F17,'Results Check'!$A:$CB,CF$2,FALSE()))</f>
        <v/>
      </c>
      <c r="CG17" t="str">
        <f>IF(VLOOKUP($B17&amp;"-"&amp;$F17,'Results Check'!$A:$CB,CG$2,FALSE())=0,"",VLOOKUP($B17&amp;"-"&amp;$F17,'Results Check'!$A:$CB,CG$2,FALSE()))</f>
        <v/>
      </c>
      <c r="CH17" t="str">
        <f>IF(VLOOKUP($B17&amp;"-"&amp;$F17,'Results Check'!$A:$CB,CH$2,FALSE())=0,"",VLOOKUP($B17&amp;"-"&amp;$F17,'Results Check'!$A:$CB,CH$2,FALSE()))</f>
        <v/>
      </c>
      <c r="CI17" t="str">
        <f>IF(VLOOKUP($B17&amp;"-"&amp;$F17,'Results Check'!$A:$CB,CI$2,FALSE())=0,"",VLOOKUP($B17&amp;"-"&amp;$F17,'Results Check'!$A:$CB,CI$2,FALSE()))</f>
        <v/>
      </c>
      <c r="CJ17" t="str">
        <f>IF(VLOOKUP($B17&amp;"-"&amp;$F17,'Results Check'!$A:$CB,CJ$2,FALSE())=0,"",VLOOKUP($B17&amp;"-"&amp;$F17,'Results Check'!$A:$CB,CJ$2,FALSE()))</f>
        <v/>
      </c>
      <c r="CK17">
        <f>IF(VLOOKUP($B17&amp;"-"&amp;$F17,'dataset cleaned'!$A:$CK,CK$2,FALSE())&lt;0,"N/A",VLOOKUP(VLOOKUP($B17&amp;"-"&amp;$F17,'dataset cleaned'!$A:$CK,CK$2,FALSE()),Dictionary!$A:$B,2,FALSE()))</f>
        <v>4</v>
      </c>
      <c r="CL17">
        <f>IF(VLOOKUP($B17&amp;"-"&amp;$F17,'dataset cleaned'!$A:$CK,CL$2,FALSE())&lt;0,"N/A",VLOOKUP(VLOOKUP($B17&amp;"-"&amp;$F17,'dataset cleaned'!$A:$CK,CL$2,FALSE()),Dictionary!$A:$B,2,FALSE()))</f>
        <v>4</v>
      </c>
      <c r="CM17">
        <f>IF(VLOOKUP($B17&amp;"-"&amp;$F17,'dataset cleaned'!$A:$CK,CM$2,FALSE())&lt;0,"N/A",VLOOKUP(VLOOKUP($B17&amp;"-"&amp;$F17,'dataset cleaned'!$A:$CK,CM$2,FALSE()),Dictionary!$A:$B,2,FALSE()))</f>
        <v>4</v>
      </c>
      <c r="CN17">
        <f>IF(VLOOKUP($B17&amp;"-"&amp;$F17,'dataset cleaned'!$A:$CK,CN$2,FALSE())&lt;0,"N/A",VLOOKUP(VLOOKUP($B17&amp;"-"&amp;$F17,'dataset cleaned'!$A:$CK,CN$2,FALSE()),Dictionary!$A:$B,2,FALSE()))</f>
        <v>4</v>
      </c>
      <c r="CO17">
        <f>IF(VLOOKUP($B17&amp;"-"&amp;$F17,'dataset cleaned'!$A:$CK,CO$2,FALSE())&lt;0,"N/A",VLOOKUP(VLOOKUP($B17&amp;"-"&amp;$F17,'dataset cleaned'!$A:$CK,CO$2,FALSE()),Dictionary!$A:$B,2,FALSE()))</f>
        <v>3</v>
      </c>
      <c r="CP17">
        <f>IF(VLOOKUP($B17&amp;"-"&amp;$F17,'dataset cleaned'!$A:$CK,CP$2,FALSE())&lt;0,"N/A",VLOOKUP(VLOOKUP($B17&amp;"-"&amp;$F17,'dataset cleaned'!$A:$CK,CP$2,FALSE()),Dictionary!$A:$B,2,FALSE()))</f>
        <v>3</v>
      </c>
      <c r="CQ17">
        <f>IF(VLOOKUP($B17&amp;"-"&amp;$F17,'dataset cleaned'!$A:$CK,CQ$2,FALSE())&lt;0,"N/A",VLOOKUP(VLOOKUP($B17&amp;"-"&amp;$F17,'dataset cleaned'!$A:$CK,CQ$2,FALSE()),Dictionary!$A:$B,2,FALSE()))</f>
        <v>4</v>
      </c>
      <c r="CR17">
        <f>IF(VLOOKUP($B17&amp;"-"&amp;$F17,'dataset cleaned'!$A:$CK,CR$2,FALSE())&lt;0,"N/A",VLOOKUP(VLOOKUP($B17&amp;"-"&amp;$F17,'dataset cleaned'!$A:$CK,CR$2,FALSE()),Dictionary!$A:$B,2,FALSE()))</f>
        <v>4</v>
      </c>
      <c r="CS17">
        <f>IF(VLOOKUP($B17&amp;"-"&amp;$F17,'dataset cleaned'!$A:$CK,CS$2,FALSE())&lt;0,"N/A",VLOOKUP(VLOOKUP($B17&amp;"-"&amp;$F17,'dataset cleaned'!$A:$CK,CS$2,FALSE()),Dictionary!$A:$B,2,FALSE()))</f>
        <v>4</v>
      </c>
      <c r="CT17">
        <f>IF(VLOOKUP($B17&amp;"-"&amp;$F17,'dataset cleaned'!$A:$CK,CT$2,FALSE())&lt;0,"N/A",VLOOKUP(VLOOKUP($B17&amp;"-"&amp;$F17,'dataset cleaned'!$A:$CK,CT$2,FALSE()),Dictionary!$A:$B,2,FALSE()))</f>
        <v>4</v>
      </c>
      <c r="CU17">
        <f>IF(VLOOKUP($B17&amp;"-"&amp;$F17,'dataset cleaned'!$A:$CK,CU$2,FALSE())&lt;0,"N/A",VLOOKUP(VLOOKUP($B17&amp;"-"&amp;$F17,'dataset cleaned'!$A:$CK,CU$2,FALSE()),Dictionary!$A:$B,2,FALSE()))</f>
        <v>4</v>
      </c>
      <c r="CV17">
        <f>IF(VLOOKUP($B17&amp;"-"&amp;$F17,'dataset cleaned'!$A:$CK,CV$2,FALSE())&lt;0,"N/A",VLOOKUP(VLOOKUP($B17&amp;"-"&amp;$F17,'dataset cleaned'!$A:$CK,CV$2,FALSE()),Dictionary!$A:$B,2,FALSE()))</f>
        <v>4</v>
      </c>
    </row>
    <row r="18" spans="1:100" x14ac:dyDescent="0.2">
      <c r="A18" t="str">
        <f t="shared" si="1"/>
        <v>R_UmA6Q6kd7yfsxMt-P1</v>
      </c>
      <c r="B18" t="s">
        <v>881</v>
      </c>
      <c r="C18" t="s">
        <v>390</v>
      </c>
      <c r="D18" s="16" t="str">
        <f t="shared" si="2"/>
        <v>CORAS</v>
      </c>
      <c r="E18" s="8" t="str">
        <f t="shared" si="3"/>
        <v>G1</v>
      </c>
      <c r="F18" s="8" t="s">
        <v>534</v>
      </c>
      <c r="G18" s="8" t="str">
        <f t="shared" si="4"/>
        <v>G1</v>
      </c>
      <c r="H18" t="s">
        <v>981</v>
      </c>
      <c r="J18" s="11">
        <f>VLOOKUP($B18&amp;"-"&amp;$F18,'dataset cleaned'!$A:$BK,J$2,FALSE())/60</f>
        <v>15.526966666666668</v>
      </c>
      <c r="K18">
        <f>VLOOKUP($B18&amp;"-"&amp;$F18,'dataset cleaned'!$A:$BK,K$2,FALSE())</f>
        <v>22</v>
      </c>
      <c r="L18" t="str">
        <f>VLOOKUP($B18&amp;"-"&amp;$F18,'dataset cleaned'!$A:$BK,L$2,FALSE())</f>
        <v>Male</v>
      </c>
      <c r="M18" t="str">
        <f>VLOOKUP($B18&amp;"-"&amp;$F18,'dataset cleaned'!$A:$BK,M$2,FALSE())</f>
        <v>Upper-Intermediate (B2)</v>
      </c>
      <c r="N18">
        <f>VLOOKUP($B18&amp;"-"&amp;$F18,'dataset cleaned'!$A:$BK,N$2,FALSE())</f>
        <v>5</v>
      </c>
      <c r="O18" t="str">
        <f>VLOOKUP($B18&amp;"-"&amp;$F18,'dataset cleaned'!$A:$BK,O$2,FALSE())</f>
        <v xml:space="preserve">Computer science, embedded systems, microelectronics </v>
      </c>
      <c r="P18" t="str">
        <f>VLOOKUP($B18&amp;"-"&amp;$F18,'dataset cleaned'!$A:$BK,P$2,FALSE())</f>
        <v>No</v>
      </c>
      <c r="Q18">
        <f>VLOOKUP($B18&amp;"-"&amp;$F18,'dataset cleaned'!$A:$BK,Q$2,FALSE())</f>
        <v>0</v>
      </c>
      <c r="R18" s="6">
        <f>VLOOKUP($B18&amp;"-"&amp;$F18,'dataset cleaned'!$A:$BK,R$2,FALSE())</f>
        <v>0</v>
      </c>
      <c r="S18" t="str">
        <f>VLOOKUP($B18&amp;"-"&amp;$F18,'dataset cleaned'!$A:$BK,S$2,FALSE())</f>
        <v>No</v>
      </c>
      <c r="T18">
        <f>VLOOKUP($B18&amp;"-"&amp;$F18,'dataset cleaned'!$A:$BK,T$2,FALSE())</f>
        <v>0</v>
      </c>
      <c r="U18" t="str">
        <f>VLOOKUP($B18&amp;"-"&amp;$F18,'dataset cleaned'!$A:$BK,U$2,FALSE())</f>
        <v>None</v>
      </c>
      <c r="V18">
        <f>VLOOKUP(VLOOKUP($B18&amp;"-"&amp;$F18,'dataset cleaned'!$A:$BK,V$2,FALSE()),Dictionary!$A:$B,2,FALSE())</f>
        <v>1</v>
      </c>
      <c r="W18">
        <f>VLOOKUP(VLOOKUP($B18&amp;"-"&amp;$F18,'dataset cleaned'!$A:$BK,W$2,FALSE()),Dictionary!$A:$B,2,FALSE())</f>
        <v>1</v>
      </c>
      <c r="X18">
        <f>VLOOKUP(VLOOKUP($B18&amp;"-"&amp;$F18,'dataset cleaned'!$A:$BK,X$2,FALSE()),Dictionary!$A:$B,2,FALSE())</f>
        <v>2</v>
      </c>
      <c r="Y18">
        <f>VLOOKUP(VLOOKUP($B18&amp;"-"&amp;$F18,'dataset cleaned'!$A:$BK,Y$2,FALSE()),Dictionary!$A:$B,2,FALSE())</f>
        <v>1</v>
      </c>
      <c r="Z18">
        <f t="shared" si="5"/>
        <v>2</v>
      </c>
      <c r="AA18">
        <f>VLOOKUP(VLOOKUP($B18&amp;"-"&amp;$F18,'dataset cleaned'!$A:$BK,AA$2,FALSE()),Dictionary!$A:$B,2,FALSE())</f>
        <v>1</v>
      </c>
      <c r="AB18">
        <f>VLOOKUP(VLOOKUP($B18&amp;"-"&amp;$F18,'dataset cleaned'!$A:$BK,AB$2,FALSE()),Dictionary!$A:$B,2,FALSE())</f>
        <v>1</v>
      </c>
      <c r="AC18">
        <f>VLOOKUP(VLOOKUP($B18&amp;"-"&amp;$F18,'dataset cleaned'!$A:$BK,AC$2,FALSE()),Dictionary!$A:$B,2,FALSE())</f>
        <v>3</v>
      </c>
      <c r="AD18">
        <f>VLOOKUP(VLOOKUP($B18&amp;"-"&amp;$F18,'dataset cleaned'!$A:$BK,AD$2,FALSE()),Dictionary!$A:$B,2,FALSE())</f>
        <v>2</v>
      </c>
      <c r="AE18" t="str">
        <f>IF(ISNA(VLOOKUP(VLOOKUP($B18&amp;"-"&amp;$F18,'dataset cleaned'!$A:$BK,AE$2,FALSE()),Dictionary!$A:$B,2,FALSE())),"",VLOOKUP(VLOOKUP($B18&amp;"-"&amp;$F18,'dataset cleaned'!$A:$BK,AE$2,FALSE()),Dictionary!$A:$B,2,FALSE()))</f>
        <v/>
      </c>
      <c r="AF18">
        <f>VLOOKUP(VLOOKUP($B18&amp;"-"&amp;$F18,'dataset cleaned'!$A:$BK,AF$2,FALSE()),Dictionary!$A:$B,2,FALSE())</f>
        <v>5</v>
      </c>
      <c r="AG18">
        <f>VLOOKUP(VLOOKUP($B18&amp;"-"&amp;$F18,'dataset cleaned'!$A:$BK,AG$2,FALSE()),Dictionary!$A:$B,2,FALSE())</f>
        <v>5</v>
      </c>
      <c r="AH18">
        <f>VLOOKUP(VLOOKUP($B18&amp;"-"&amp;$F18,'dataset cleaned'!$A:$BK,AH$2,FALSE()),Dictionary!$A:$B,2,FALSE())</f>
        <v>5</v>
      </c>
      <c r="AI18">
        <f>VLOOKUP(VLOOKUP($B18&amp;"-"&amp;$F18,'dataset cleaned'!$A:$BK,AI$2,FALSE()),Dictionary!$A:$B,2,FALSE())</f>
        <v>4</v>
      </c>
      <c r="AJ18">
        <f>VLOOKUP(VLOOKUP($B18&amp;"-"&amp;$F18,'dataset cleaned'!$A:$BK,AJ$2,FALSE()),Dictionary!$A:$B,2,FALSE())</f>
        <v>4</v>
      </c>
      <c r="AK18">
        <f>IF(ISNA(VLOOKUP(VLOOKUP($B18&amp;"-"&amp;$F18,'dataset cleaned'!$A:$BK,AK$2,FALSE()),Dictionary!$A:$B,2,FALSE())),"",VLOOKUP(VLOOKUP($B18&amp;"-"&amp;$F18,'dataset cleaned'!$A:$BK,AK$2,FALSE()),Dictionary!$A:$B,2,FALSE()))</f>
        <v>4</v>
      </c>
      <c r="AL18" t="str">
        <f>IF(ISNA(VLOOKUP(VLOOKUP($B18&amp;"-"&amp;$F18,'dataset cleaned'!$A:$BK,AL$2,FALSE()),Dictionary!$A:$B,2,FALSE())),"",VLOOKUP(VLOOKUP($B18&amp;"-"&amp;$F18,'dataset cleaned'!$A:$BK,AL$2,FALSE()),Dictionary!$A:$B,2,FALSE()))</f>
        <v/>
      </c>
      <c r="AM18">
        <f>VLOOKUP(VLOOKUP($B18&amp;"-"&amp;$F18,'dataset cleaned'!$A:$BK,AM$2,FALSE()),Dictionary!$A:$B,2,FALSE())</f>
        <v>5</v>
      </c>
      <c r="AN18">
        <f>IF(ISNA(VLOOKUP(VLOOKUP($B18&amp;"-"&amp;$F18,'dataset cleaned'!$A:$BK,AN$2,FALSE()),Dictionary!$A:$B,2,FALSE())),"",VLOOKUP(VLOOKUP($B18&amp;"-"&amp;$F18,'dataset cleaned'!$A:$BK,AN$2,FALSE()),Dictionary!$A:$B,2,FALSE()))</f>
        <v>4</v>
      </c>
      <c r="AO18">
        <f>VLOOKUP($B18&amp;"-"&amp;$F18,'Results Check'!$A:$CB,AO$2,FALSE())</f>
        <v>0</v>
      </c>
      <c r="AP18">
        <f>VLOOKUP($B18&amp;"-"&amp;$F18,'Results Check'!$A:$CB,AP$2,FALSE())</f>
        <v>1</v>
      </c>
      <c r="AQ18">
        <f>VLOOKUP($B18&amp;"-"&amp;$F18,'Results Check'!$A:$CB,AQ$2,FALSE())</f>
        <v>1</v>
      </c>
      <c r="AR18">
        <f t="shared" si="6"/>
        <v>0</v>
      </c>
      <c r="AS18">
        <f t="shared" si="7"/>
        <v>0</v>
      </c>
      <c r="AT18">
        <f t="shared" si="8"/>
        <v>0</v>
      </c>
      <c r="AU18">
        <f>VLOOKUP($B18&amp;"-"&amp;$F18,'Results Check'!$A:$CB,AU$2,FALSE())</f>
        <v>2</v>
      </c>
      <c r="AV18">
        <f>VLOOKUP($B18&amp;"-"&amp;$F18,'Results Check'!$A:$CB,AV$2,FALSE())</f>
        <v>2</v>
      </c>
      <c r="AW18">
        <f>VLOOKUP($B18&amp;"-"&amp;$F18,'Results Check'!$A:$CB,AW$2,FALSE())</f>
        <v>2</v>
      </c>
      <c r="AX18">
        <f t="shared" si="9"/>
        <v>1</v>
      </c>
      <c r="AY18">
        <f t="shared" si="10"/>
        <v>1</v>
      </c>
      <c r="AZ18">
        <f t="shared" si="11"/>
        <v>1</v>
      </c>
      <c r="BA18">
        <f>VLOOKUP($B18&amp;"-"&amp;$F18,'Results Check'!$A:$CB,BA$2,FALSE())</f>
        <v>1</v>
      </c>
      <c r="BB18">
        <f>VLOOKUP($B18&amp;"-"&amp;$F18,'Results Check'!$A:$CB,BB$2,FALSE())</f>
        <v>1</v>
      </c>
      <c r="BC18">
        <f>VLOOKUP($B18&amp;"-"&amp;$F18,'Results Check'!$A:$CB,BC$2,FALSE())</f>
        <v>3</v>
      </c>
      <c r="BD18">
        <f t="shared" si="12"/>
        <v>1</v>
      </c>
      <c r="BE18">
        <f t="shared" si="13"/>
        <v>0.33333333333333331</v>
      </c>
      <c r="BF18">
        <f t="shared" si="14"/>
        <v>0.5</v>
      </c>
      <c r="BG18">
        <f>VLOOKUP($B18&amp;"-"&amp;$F18,'Results Check'!$A:$CB,BG$2,FALSE())</f>
        <v>0</v>
      </c>
      <c r="BH18">
        <f>VLOOKUP($B18&amp;"-"&amp;$F18,'Results Check'!$A:$CB,BH$2,FALSE())</f>
        <v>1</v>
      </c>
      <c r="BI18">
        <f>VLOOKUP($B18&amp;"-"&amp;$F18,'Results Check'!$A:$CB,BI$2,FALSE())</f>
        <v>1</v>
      </c>
      <c r="BJ18">
        <f t="shared" si="15"/>
        <v>0</v>
      </c>
      <c r="BK18">
        <f t="shared" si="16"/>
        <v>0</v>
      </c>
      <c r="BL18">
        <f t="shared" si="17"/>
        <v>0</v>
      </c>
      <c r="BM18">
        <f>VLOOKUP($B18&amp;"-"&amp;$F18,'Results Check'!$A:$CB,BM$2,FALSE())</f>
        <v>2</v>
      </c>
      <c r="BN18">
        <f>VLOOKUP($B18&amp;"-"&amp;$F18,'Results Check'!$A:$CB,BN$2,FALSE())</f>
        <v>2</v>
      </c>
      <c r="BO18">
        <f>VLOOKUP($B18&amp;"-"&amp;$F18,'Results Check'!$A:$CB,BO$2,FALSE())</f>
        <v>2</v>
      </c>
      <c r="BP18">
        <f t="shared" si="18"/>
        <v>1</v>
      </c>
      <c r="BQ18">
        <f t="shared" si="19"/>
        <v>1</v>
      </c>
      <c r="BR18">
        <f t="shared" si="20"/>
        <v>1</v>
      </c>
      <c r="BS18">
        <f>VLOOKUP($B18&amp;"-"&amp;$F18,'Results Check'!$A:$CB,BS$2,FALSE())</f>
        <v>0</v>
      </c>
      <c r="BT18">
        <f>VLOOKUP($B18&amp;"-"&amp;$F18,'Results Check'!$A:$CB,BT$2,FALSE())</f>
        <v>1</v>
      </c>
      <c r="BU18">
        <f>VLOOKUP($B18&amp;"-"&amp;$F18,'Results Check'!$A:$CB,BU$2,FALSE())</f>
        <v>1</v>
      </c>
      <c r="BV18">
        <f t="shared" si="21"/>
        <v>0</v>
      </c>
      <c r="BW18">
        <f t="shared" si="22"/>
        <v>0</v>
      </c>
      <c r="BX18">
        <f t="shared" si="23"/>
        <v>0</v>
      </c>
      <c r="BY18">
        <f t="shared" si="24"/>
        <v>5</v>
      </c>
      <c r="BZ18">
        <f t="shared" si="25"/>
        <v>8</v>
      </c>
      <c r="CA18">
        <f t="shared" si="26"/>
        <v>10</v>
      </c>
      <c r="CB18">
        <f t="shared" si="27"/>
        <v>0.625</v>
      </c>
      <c r="CC18">
        <f t="shared" si="28"/>
        <v>0.5</v>
      </c>
      <c r="CD18">
        <f t="shared" si="29"/>
        <v>0.55555555555555558</v>
      </c>
      <c r="CE18" t="str">
        <f>IF(VLOOKUP($B18&amp;"-"&amp;$F18,'Results Check'!$A:$CB,CE$2,FALSE())=0,"",VLOOKUP($B18&amp;"-"&amp;$F18,'Results Check'!$A:$CB,CE$2,FALSE()))</f>
        <v>UI</v>
      </c>
      <c r="CF18" t="str">
        <f>IF(VLOOKUP($B18&amp;"-"&amp;$F18,'Results Check'!$A:$CB,CF$2,FALSE())=0,"",VLOOKUP($B18&amp;"-"&amp;$F18,'Results Check'!$A:$CB,CF$2,FALSE()))</f>
        <v/>
      </c>
      <c r="CG18" t="str">
        <f>IF(VLOOKUP($B18&amp;"-"&amp;$F18,'Results Check'!$A:$CB,CG$2,FALSE())=0,"",VLOOKUP($B18&amp;"-"&amp;$F18,'Results Check'!$A:$CB,CG$2,FALSE()))</f>
        <v>Missing treatment</v>
      </c>
      <c r="CH18" t="str">
        <f>IF(VLOOKUP($B18&amp;"-"&amp;$F18,'Results Check'!$A:$CB,CH$2,FALSE())=0,"",VLOOKUP($B18&amp;"-"&amp;$F18,'Results Check'!$A:$CB,CH$2,FALSE()))</f>
        <v>UI</v>
      </c>
      <c r="CI18" t="str">
        <f>IF(VLOOKUP($B18&amp;"-"&amp;$F18,'Results Check'!$A:$CB,CI$2,FALSE())=0,"",VLOOKUP($B18&amp;"-"&amp;$F18,'Results Check'!$A:$CB,CI$2,FALSE()))</f>
        <v/>
      </c>
      <c r="CJ18" t="str">
        <f>IF(VLOOKUP($B18&amp;"-"&amp;$F18,'Results Check'!$A:$CB,CJ$2,FALSE())=0,"",VLOOKUP($B18&amp;"-"&amp;$F18,'Results Check'!$A:$CB,CJ$2,FALSE()))</f>
        <v>UI</v>
      </c>
      <c r="CK18">
        <f>IF(VLOOKUP($B18&amp;"-"&amp;$F18,'dataset cleaned'!$A:$CK,CK$2,FALSE())&lt;0,"N/A",VLOOKUP(VLOOKUP($B18&amp;"-"&amp;$F18,'dataset cleaned'!$A:$CK,CK$2,FALSE()),Dictionary!$A:$B,2,FALSE()))</f>
        <v>4</v>
      </c>
      <c r="CL18">
        <f>IF(VLOOKUP($B18&amp;"-"&amp;$F18,'dataset cleaned'!$A:$CK,CL$2,FALSE())&lt;0,"N/A",VLOOKUP(VLOOKUP($B18&amp;"-"&amp;$F18,'dataset cleaned'!$A:$CK,CL$2,FALSE()),Dictionary!$A:$B,2,FALSE()))</f>
        <v>3</v>
      </c>
      <c r="CM18">
        <f>IF(VLOOKUP($B18&amp;"-"&amp;$F18,'dataset cleaned'!$A:$CK,CM$2,FALSE())&lt;0,"N/A",VLOOKUP(VLOOKUP($B18&amp;"-"&amp;$F18,'dataset cleaned'!$A:$CK,CM$2,FALSE()),Dictionary!$A:$B,2,FALSE()))</f>
        <v>4</v>
      </c>
      <c r="CN18">
        <f>IF(VLOOKUP($B18&amp;"-"&amp;$F18,'dataset cleaned'!$A:$CK,CN$2,FALSE())&lt;0,"N/A",VLOOKUP(VLOOKUP($B18&amp;"-"&amp;$F18,'dataset cleaned'!$A:$CK,CN$2,FALSE()),Dictionary!$A:$B,2,FALSE()))</f>
        <v>4</v>
      </c>
      <c r="CO18">
        <f>IF(VLOOKUP($B18&amp;"-"&amp;$F18,'dataset cleaned'!$A:$CK,CO$2,FALSE())&lt;0,"N/A",VLOOKUP(VLOOKUP($B18&amp;"-"&amp;$F18,'dataset cleaned'!$A:$CK,CO$2,FALSE()),Dictionary!$A:$B,2,FALSE()))</f>
        <v>3</v>
      </c>
      <c r="CP18">
        <f>IF(VLOOKUP($B18&amp;"-"&amp;$F18,'dataset cleaned'!$A:$CK,CP$2,FALSE())&lt;0,"N/A",VLOOKUP(VLOOKUP($B18&amp;"-"&amp;$F18,'dataset cleaned'!$A:$CK,CP$2,FALSE()),Dictionary!$A:$B,2,FALSE()))</f>
        <v>3</v>
      </c>
      <c r="CQ18">
        <f>IF(VLOOKUP($B18&amp;"-"&amp;$F18,'dataset cleaned'!$A:$CK,CQ$2,FALSE())&lt;0,"N/A",VLOOKUP(VLOOKUP($B18&amp;"-"&amp;$F18,'dataset cleaned'!$A:$CK,CQ$2,FALSE()),Dictionary!$A:$B,2,FALSE()))</f>
        <v>4</v>
      </c>
      <c r="CR18">
        <f>IF(VLOOKUP($B18&amp;"-"&amp;$F18,'dataset cleaned'!$A:$CK,CR$2,FALSE())&lt;0,"N/A",VLOOKUP(VLOOKUP($B18&amp;"-"&amp;$F18,'dataset cleaned'!$A:$CK,CR$2,FALSE()),Dictionary!$A:$B,2,FALSE()))</f>
        <v>4</v>
      </c>
      <c r="CS18">
        <f>IF(VLOOKUP($B18&amp;"-"&amp;$F18,'dataset cleaned'!$A:$CK,CS$2,FALSE())&lt;0,"N/A",VLOOKUP(VLOOKUP($B18&amp;"-"&amp;$F18,'dataset cleaned'!$A:$CK,CS$2,FALSE()),Dictionary!$A:$B,2,FALSE()))</f>
        <v>3</v>
      </c>
      <c r="CT18">
        <f>IF(VLOOKUP($B18&amp;"-"&amp;$F18,'dataset cleaned'!$A:$CK,CT$2,FALSE())&lt;0,"N/A",VLOOKUP(VLOOKUP($B18&amp;"-"&amp;$F18,'dataset cleaned'!$A:$CK,CT$2,FALSE()),Dictionary!$A:$B,2,FALSE()))</f>
        <v>3</v>
      </c>
      <c r="CU18">
        <f>IF(VLOOKUP($B18&amp;"-"&amp;$F18,'dataset cleaned'!$A:$CK,CU$2,FALSE())&lt;0,"N/A",VLOOKUP(VLOOKUP($B18&amp;"-"&amp;$F18,'dataset cleaned'!$A:$CK,CU$2,FALSE()),Dictionary!$A:$B,2,FALSE()))</f>
        <v>3</v>
      </c>
      <c r="CV18">
        <f>IF(VLOOKUP($B18&amp;"-"&amp;$F18,'dataset cleaned'!$A:$CK,CV$2,FALSE())&lt;0,"N/A",VLOOKUP(VLOOKUP($B18&amp;"-"&amp;$F18,'dataset cleaned'!$A:$CK,CV$2,FALSE()),Dictionary!$A:$B,2,FALSE()))</f>
        <v>4</v>
      </c>
    </row>
    <row r="19" spans="1:100" ht="64" x14ac:dyDescent="0.2">
      <c r="A19" t="str">
        <f t="shared" si="1"/>
        <v>R_usP2I7cB66X0uNb-P1</v>
      </c>
      <c r="B19" t="s">
        <v>710</v>
      </c>
      <c r="C19" t="s">
        <v>390</v>
      </c>
      <c r="D19" s="16" t="str">
        <f t="shared" si="2"/>
        <v>CORAS</v>
      </c>
      <c r="E19" s="8" t="str">
        <f t="shared" si="3"/>
        <v>G1</v>
      </c>
      <c r="F19" s="8" t="s">
        <v>534</v>
      </c>
      <c r="G19" s="8" t="str">
        <f t="shared" si="4"/>
        <v>G1</v>
      </c>
      <c r="H19" t="s">
        <v>981</v>
      </c>
      <c r="J19" s="11">
        <f>VLOOKUP($B19&amp;"-"&amp;$F19,'dataset cleaned'!$A:$BK,J$2,FALSE())/60</f>
        <v>11.266116666666667</v>
      </c>
      <c r="K19">
        <f>VLOOKUP($B19&amp;"-"&amp;$F19,'dataset cleaned'!$A:$BK,K$2,FALSE())</f>
        <v>23</v>
      </c>
      <c r="L19" t="str">
        <f>VLOOKUP($B19&amp;"-"&amp;$F19,'dataset cleaned'!$A:$BK,L$2,FALSE())</f>
        <v>Female</v>
      </c>
      <c r="M19" t="str">
        <f>VLOOKUP($B19&amp;"-"&amp;$F19,'dataset cleaned'!$A:$BK,M$2,FALSE())</f>
        <v>Advanced (C1)</v>
      </c>
      <c r="N19">
        <f>VLOOKUP($B19&amp;"-"&amp;$F19,'dataset cleaned'!$A:$BK,N$2,FALSE())</f>
        <v>5</v>
      </c>
      <c r="O19" t="str">
        <f>VLOOKUP($B19&amp;"-"&amp;$F19,'dataset cleaned'!$A:$BK,O$2,FALSE())</f>
        <v xml:space="preserve">Computer Science , Information security </v>
      </c>
      <c r="P19" t="str">
        <f>VLOOKUP($B19&amp;"-"&amp;$F19,'dataset cleaned'!$A:$BK,P$2,FALSE())</f>
        <v>Yes</v>
      </c>
      <c r="Q19">
        <f>VLOOKUP($B19&amp;"-"&amp;$F19,'dataset cleaned'!$A:$BK,Q$2,FALSE())</f>
        <v>1</v>
      </c>
      <c r="R19" s="6" t="str">
        <f>VLOOKUP($B19&amp;"-"&amp;$F19,'dataset cleaned'!$A:$BK,R$2,FALSE())</f>
        <v xml:space="preserve">Worked as information security analyst , analysis of source codes, penetration testing, vulnerability analysis, risk analysis , internal auditing, associated risk  and controls identification and analysis , suggesting solutions </v>
      </c>
      <c r="S19" t="str">
        <f>VLOOKUP($B19&amp;"-"&amp;$F19,'dataset cleaned'!$A:$BK,S$2,FALSE())</f>
        <v>Yes</v>
      </c>
      <c r="T19" t="str">
        <f>VLOOKUP($B19&amp;"-"&amp;$F19,'dataset cleaned'!$A:$BK,T$2,FALSE())</f>
        <v>information security analyst , deployment of tools.</v>
      </c>
      <c r="U19" t="str">
        <f>VLOOKUP($B19&amp;"-"&amp;$F19,'dataset cleaned'!$A:$BK,U$2,FALSE())</f>
        <v>COBIT,NIST 800-30,ISO 27001</v>
      </c>
      <c r="V19">
        <f>VLOOKUP(VLOOKUP($B19&amp;"-"&amp;$F19,'dataset cleaned'!$A:$BK,V$2,FALSE()),Dictionary!$A:$B,2,FALSE())</f>
        <v>2</v>
      </c>
      <c r="W19">
        <f>VLOOKUP(VLOOKUP($B19&amp;"-"&amp;$F19,'dataset cleaned'!$A:$BK,W$2,FALSE()),Dictionary!$A:$B,2,FALSE())</f>
        <v>2</v>
      </c>
      <c r="X19">
        <f>VLOOKUP(VLOOKUP($B19&amp;"-"&amp;$F19,'dataset cleaned'!$A:$BK,X$2,FALSE()),Dictionary!$A:$B,2,FALSE())</f>
        <v>2</v>
      </c>
      <c r="Y19">
        <f>VLOOKUP(VLOOKUP($B19&amp;"-"&amp;$F19,'dataset cleaned'!$A:$BK,Y$2,FALSE()),Dictionary!$A:$B,2,FALSE())</f>
        <v>2</v>
      </c>
      <c r="Z19">
        <f t="shared" si="5"/>
        <v>2</v>
      </c>
      <c r="AA19">
        <f>VLOOKUP(VLOOKUP($B19&amp;"-"&amp;$F19,'dataset cleaned'!$A:$BK,AA$2,FALSE()),Dictionary!$A:$B,2,FALSE())</f>
        <v>3</v>
      </c>
      <c r="AB19">
        <f>VLOOKUP(VLOOKUP($B19&amp;"-"&amp;$F19,'dataset cleaned'!$A:$BK,AB$2,FALSE()),Dictionary!$A:$B,2,FALSE())</f>
        <v>3</v>
      </c>
      <c r="AC19">
        <f>VLOOKUP(VLOOKUP($B19&amp;"-"&amp;$F19,'dataset cleaned'!$A:$BK,AC$2,FALSE()),Dictionary!$A:$B,2,FALSE())</f>
        <v>4</v>
      </c>
      <c r="AD19">
        <f>VLOOKUP(VLOOKUP($B19&amp;"-"&amp;$F19,'dataset cleaned'!$A:$BK,AD$2,FALSE()),Dictionary!$A:$B,2,FALSE())</f>
        <v>2</v>
      </c>
      <c r="AE19" t="str">
        <f>IF(ISNA(VLOOKUP(VLOOKUP($B19&amp;"-"&amp;$F19,'dataset cleaned'!$A:$BK,AE$2,FALSE()),Dictionary!$A:$B,2,FALSE())),"",VLOOKUP(VLOOKUP($B19&amp;"-"&amp;$F19,'dataset cleaned'!$A:$BK,AE$2,FALSE()),Dictionary!$A:$B,2,FALSE()))</f>
        <v/>
      </c>
      <c r="AF19">
        <f>VLOOKUP(VLOOKUP($B19&amp;"-"&amp;$F19,'dataset cleaned'!$A:$BK,AF$2,FALSE()),Dictionary!$A:$B,2,FALSE())</f>
        <v>4</v>
      </c>
      <c r="AG19">
        <f>VLOOKUP(VLOOKUP($B19&amp;"-"&amp;$F19,'dataset cleaned'!$A:$BK,AG$2,FALSE()),Dictionary!$A:$B,2,FALSE())</f>
        <v>4</v>
      </c>
      <c r="AH19">
        <f>VLOOKUP(VLOOKUP($B19&amp;"-"&amp;$F19,'dataset cleaned'!$A:$BK,AH$2,FALSE()),Dictionary!$A:$B,2,FALSE())</f>
        <v>4</v>
      </c>
      <c r="AI19">
        <f>VLOOKUP(VLOOKUP($B19&amp;"-"&amp;$F19,'dataset cleaned'!$A:$BK,AI$2,FALSE()),Dictionary!$A:$B,2,FALSE())</f>
        <v>4</v>
      </c>
      <c r="AJ19">
        <f>VLOOKUP(VLOOKUP($B19&amp;"-"&amp;$F19,'dataset cleaned'!$A:$BK,AJ$2,FALSE()),Dictionary!$A:$B,2,FALSE())</f>
        <v>4</v>
      </c>
      <c r="AK19">
        <f>IF(ISNA(VLOOKUP(VLOOKUP($B19&amp;"-"&amp;$F19,'dataset cleaned'!$A:$BK,AK$2,FALSE()),Dictionary!$A:$B,2,FALSE())),"",VLOOKUP(VLOOKUP($B19&amp;"-"&amp;$F19,'dataset cleaned'!$A:$BK,AK$2,FALSE()),Dictionary!$A:$B,2,FALSE()))</f>
        <v>4</v>
      </c>
      <c r="AL19" t="str">
        <f>IF(ISNA(VLOOKUP(VLOOKUP($B19&amp;"-"&amp;$F19,'dataset cleaned'!$A:$BK,AL$2,FALSE()),Dictionary!$A:$B,2,FALSE())),"",VLOOKUP(VLOOKUP($B19&amp;"-"&amp;$F19,'dataset cleaned'!$A:$BK,AL$2,FALSE()),Dictionary!$A:$B,2,FALSE()))</f>
        <v/>
      </c>
      <c r="AM19">
        <f>VLOOKUP(VLOOKUP($B19&amp;"-"&amp;$F19,'dataset cleaned'!$A:$BK,AM$2,FALSE()),Dictionary!$A:$B,2,FALSE())</f>
        <v>4</v>
      </c>
      <c r="AN19">
        <f>IF(ISNA(VLOOKUP(VLOOKUP($B19&amp;"-"&amp;$F19,'dataset cleaned'!$A:$BK,AN$2,FALSE()),Dictionary!$A:$B,2,FALSE())),"",VLOOKUP(VLOOKUP($B19&amp;"-"&amp;$F19,'dataset cleaned'!$A:$BK,AN$2,FALSE()),Dictionary!$A:$B,2,FALSE()))</f>
        <v>4</v>
      </c>
      <c r="AO19">
        <f>VLOOKUP($B19&amp;"-"&amp;$F19,'Results Check'!$A:$CB,AO$2,FALSE())</f>
        <v>0</v>
      </c>
      <c r="AP19">
        <f>VLOOKUP($B19&amp;"-"&amp;$F19,'Results Check'!$A:$CB,AP$2,FALSE())</f>
        <v>7</v>
      </c>
      <c r="AQ19">
        <f>VLOOKUP($B19&amp;"-"&amp;$F19,'Results Check'!$A:$CB,AQ$2,FALSE())</f>
        <v>1</v>
      </c>
      <c r="AR19">
        <f t="shared" si="6"/>
        <v>0</v>
      </c>
      <c r="AS19">
        <f t="shared" si="7"/>
        <v>0</v>
      </c>
      <c r="AT19">
        <f t="shared" si="8"/>
        <v>0</v>
      </c>
      <c r="AU19">
        <f>VLOOKUP($B19&amp;"-"&amp;$F19,'Results Check'!$A:$CB,AU$2,FALSE())</f>
        <v>1</v>
      </c>
      <c r="AV19">
        <f>VLOOKUP($B19&amp;"-"&amp;$F19,'Results Check'!$A:$CB,AV$2,FALSE())</f>
        <v>14</v>
      </c>
      <c r="AW19">
        <f>VLOOKUP($B19&amp;"-"&amp;$F19,'Results Check'!$A:$CB,AW$2,FALSE())</f>
        <v>2</v>
      </c>
      <c r="AX19">
        <f t="shared" si="9"/>
        <v>7.1428571428571425E-2</v>
      </c>
      <c r="AY19">
        <f t="shared" si="10"/>
        <v>0.5</v>
      </c>
      <c r="AZ19">
        <f t="shared" si="11"/>
        <v>0.125</v>
      </c>
      <c r="BA19">
        <f>VLOOKUP($B19&amp;"-"&amp;$F19,'Results Check'!$A:$CB,BA$2,FALSE())</f>
        <v>3</v>
      </c>
      <c r="BB19">
        <f>VLOOKUP($B19&amp;"-"&amp;$F19,'Results Check'!$A:$CB,BB$2,FALSE())</f>
        <v>4</v>
      </c>
      <c r="BC19">
        <f>VLOOKUP($B19&amp;"-"&amp;$F19,'Results Check'!$A:$CB,BC$2,FALSE())</f>
        <v>3</v>
      </c>
      <c r="BD19">
        <f t="shared" si="12"/>
        <v>0.75</v>
      </c>
      <c r="BE19">
        <f t="shared" si="13"/>
        <v>1</v>
      </c>
      <c r="BF19">
        <f t="shared" si="14"/>
        <v>0.8571428571428571</v>
      </c>
      <c r="BG19">
        <f>VLOOKUP($B19&amp;"-"&amp;$F19,'Results Check'!$A:$CB,BG$2,FALSE())</f>
        <v>0</v>
      </c>
      <c r="BH19">
        <f>VLOOKUP($B19&amp;"-"&amp;$F19,'Results Check'!$A:$CB,BH$2,FALSE())</f>
        <v>4</v>
      </c>
      <c r="BI19">
        <f>VLOOKUP($B19&amp;"-"&amp;$F19,'Results Check'!$A:$CB,BI$2,FALSE())</f>
        <v>1</v>
      </c>
      <c r="BJ19">
        <f t="shared" si="15"/>
        <v>0</v>
      </c>
      <c r="BK19">
        <f t="shared" si="16"/>
        <v>0</v>
      </c>
      <c r="BL19">
        <f t="shared" si="17"/>
        <v>0</v>
      </c>
      <c r="BM19">
        <f>VLOOKUP($B19&amp;"-"&amp;$F19,'Results Check'!$A:$CB,BM$2,FALSE())</f>
        <v>1</v>
      </c>
      <c r="BN19">
        <f>VLOOKUP($B19&amp;"-"&amp;$F19,'Results Check'!$A:$CB,BN$2,FALSE())</f>
        <v>11</v>
      </c>
      <c r="BO19">
        <f>VLOOKUP($B19&amp;"-"&amp;$F19,'Results Check'!$A:$CB,BO$2,FALSE())</f>
        <v>2</v>
      </c>
      <c r="BP19">
        <f t="shared" si="18"/>
        <v>9.0909090909090912E-2</v>
      </c>
      <c r="BQ19">
        <f t="shared" si="19"/>
        <v>0.5</v>
      </c>
      <c r="BR19">
        <f t="shared" si="20"/>
        <v>0.15384615384615385</v>
      </c>
      <c r="BS19">
        <f>VLOOKUP($B19&amp;"-"&amp;$F19,'Results Check'!$A:$CB,BS$2,FALSE())</f>
        <v>0</v>
      </c>
      <c r="BT19">
        <f>VLOOKUP($B19&amp;"-"&amp;$F19,'Results Check'!$A:$CB,BT$2,FALSE())</f>
        <v>2</v>
      </c>
      <c r="BU19">
        <f>VLOOKUP($B19&amp;"-"&amp;$F19,'Results Check'!$A:$CB,BU$2,FALSE())</f>
        <v>1</v>
      </c>
      <c r="BV19">
        <f t="shared" si="21"/>
        <v>0</v>
      </c>
      <c r="BW19">
        <f t="shared" si="22"/>
        <v>0</v>
      </c>
      <c r="BX19">
        <f t="shared" si="23"/>
        <v>0</v>
      </c>
      <c r="BY19">
        <f t="shared" si="24"/>
        <v>5</v>
      </c>
      <c r="BZ19">
        <f t="shared" si="25"/>
        <v>42</v>
      </c>
      <c r="CA19">
        <f t="shared" si="26"/>
        <v>10</v>
      </c>
      <c r="CB19">
        <f t="shared" si="27"/>
        <v>0.11904761904761904</v>
      </c>
      <c r="CC19">
        <f t="shared" si="28"/>
        <v>0.5</v>
      </c>
      <c r="CD19">
        <f t="shared" si="29"/>
        <v>0.19230769230769229</v>
      </c>
      <c r="CE19" t="str">
        <f>IF(VLOOKUP($B19&amp;"-"&amp;$F19,'Results Check'!$A:$CB,CE$2,FALSE())=0,"",VLOOKUP($B19&amp;"-"&amp;$F19,'Results Check'!$A:$CB,CE$2,FALSE()))</f>
        <v>Threat scenario</v>
      </c>
      <c r="CF19" t="str">
        <f>IF(VLOOKUP($B19&amp;"-"&amp;$F19,'Results Check'!$A:$CB,CF$2,FALSE())=0,"",VLOOKUP($B19&amp;"-"&amp;$F19,'Results Check'!$A:$CB,CF$2,FALSE()))</f>
        <v>Mixed consepts</v>
      </c>
      <c r="CG19" t="str">
        <f>IF(VLOOKUP($B19&amp;"-"&amp;$F19,'Results Check'!$A:$CB,CG$2,FALSE())=0,"",VLOOKUP($B19&amp;"-"&amp;$F19,'Results Check'!$A:$CB,CG$2,FALSE()))</f>
        <v>Wrong treatment</v>
      </c>
      <c r="CH19" t="str">
        <f>IF(VLOOKUP($B19&amp;"-"&amp;$F19,'Results Check'!$A:$CB,CH$2,FALSE())=0,"",VLOOKUP($B19&amp;"-"&amp;$F19,'Results Check'!$A:$CB,CH$2,FALSE()))</f>
        <v>UI</v>
      </c>
      <c r="CI19" t="str">
        <f>IF(VLOOKUP($B19&amp;"-"&amp;$F19,'Results Check'!$A:$CB,CI$2,FALSE())=0,"",VLOOKUP($B19&amp;"-"&amp;$F19,'Results Check'!$A:$CB,CI$2,FALSE()))</f>
        <v>Mixed concepts</v>
      </c>
      <c r="CJ19" t="str">
        <f>IF(VLOOKUP($B19&amp;"-"&amp;$F19,'Results Check'!$A:$CB,CJ$2,FALSE())=0,"",VLOOKUP($B19&amp;"-"&amp;$F19,'Results Check'!$A:$CB,CJ$2,FALSE()))</f>
        <v>Mixed concepts</v>
      </c>
      <c r="CK19">
        <f>IF(VLOOKUP($B19&amp;"-"&amp;$F19,'dataset cleaned'!$A:$CK,CK$2,FALSE())&lt;0,"N/A",VLOOKUP(VLOOKUP($B19&amp;"-"&amp;$F19,'dataset cleaned'!$A:$CK,CK$2,FALSE()),Dictionary!$A:$B,2,FALSE()))</f>
        <v>2</v>
      </c>
      <c r="CL19">
        <f>IF(VLOOKUP($B19&amp;"-"&amp;$F19,'dataset cleaned'!$A:$CK,CL$2,FALSE())&lt;0,"N/A",VLOOKUP(VLOOKUP($B19&amp;"-"&amp;$F19,'dataset cleaned'!$A:$CK,CL$2,FALSE()),Dictionary!$A:$B,2,FALSE()))</f>
        <v>3</v>
      </c>
      <c r="CM19">
        <f>IF(VLOOKUP($B19&amp;"-"&amp;$F19,'dataset cleaned'!$A:$CK,CM$2,FALSE())&lt;0,"N/A",VLOOKUP(VLOOKUP($B19&amp;"-"&amp;$F19,'dataset cleaned'!$A:$CK,CM$2,FALSE()),Dictionary!$A:$B,2,FALSE()))</f>
        <v>2</v>
      </c>
      <c r="CN19">
        <f>IF(VLOOKUP($B19&amp;"-"&amp;$F19,'dataset cleaned'!$A:$CK,CN$2,FALSE())&lt;0,"N/A",VLOOKUP(VLOOKUP($B19&amp;"-"&amp;$F19,'dataset cleaned'!$A:$CK,CN$2,FALSE()),Dictionary!$A:$B,2,FALSE()))</f>
        <v>3</v>
      </c>
      <c r="CO19">
        <f>IF(VLOOKUP($B19&amp;"-"&amp;$F19,'dataset cleaned'!$A:$CK,CO$2,FALSE())&lt;0,"N/A",VLOOKUP(VLOOKUP($B19&amp;"-"&amp;$F19,'dataset cleaned'!$A:$CK,CO$2,FALSE()),Dictionary!$A:$B,2,FALSE()))</f>
        <v>3</v>
      </c>
      <c r="CP19">
        <f>IF(VLOOKUP($B19&amp;"-"&amp;$F19,'dataset cleaned'!$A:$CK,CP$2,FALSE())&lt;0,"N/A",VLOOKUP(VLOOKUP($B19&amp;"-"&amp;$F19,'dataset cleaned'!$A:$CK,CP$2,FALSE()),Dictionary!$A:$B,2,FALSE()))</f>
        <v>3</v>
      </c>
      <c r="CQ19">
        <f>IF(VLOOKUP($B19&amp;"-"&amp;$F19,'dataset cleaned'!$A:$CK,CQ$2,FALSE())&lt;0,"N/A",VLOOKUP(VLOOKUP($B19&amp;"-"&amp;$F19,'dataset cleaned'!$A:$CK,CQ$2,FALSE()),Dictionary!$A:$B,2,FALSE()))</f>
        <v>2</v>
      </c>
      <c r="CR19">
        <f>IF(VLOOKUP($B19&amp;"-"&amp;$F19,'dataset cleaned'!$A:$CK,CR$2,FALSE())&lt;0,"N/A",VLOOKUP(VLOOKUP($B19&amp;"-"&amp;$F19,'dataset cleaned'!$A:$CK,CR$2,FALSE()),Dictionary!$A:$B,2,FALSE()))</f>
        <v>3</v>
      </c>
      <c r="CS19">
        <f>IF(VLOOKUP($B19&amp;"-"&amp;$F19,'dataset cleaned'!$A:$CK,CS$2,FALSE())&lt;0,"N/A",VLOOKUP(VLOOKUP($B19&amp;"-"&amp;$F19,'dataset cleaned'!$A:$CK,CS$2,FALSE()),Dictionary!$A:$B,2,FALSE()))</f>
        <v>3</v>
      </c>
      <c r="CT19">
        <f>IF(VLOOKUP($B19&amp;"-"&amp;$F19,'dataset cleaned'!$A:$CK,CT$2,FALSE())&lt;0,"N/A",VLOOKUP(VLOOKUP($B19&amp;"-"&amp;$F19,'dataset cleaned'!$A:$CK,CT$2,FALSE()),Dictionary!$A:$B,2,FALSE()))</f>
        <v>4</v>
      </c>
      <c r="CU19">
        <f>IF(VLOOKUP($B19&amp;"-"&amp;$F19,'dataset cleaned'!$A:$CK,CU$2,FALSE())&lt;0,"N/A",VLOOKUP(VLOOKUP($B19&amp;"-"&amp;$F19,'dataset cleaned'!$A:$CK,CU$2,FALSE()),Dictionary!$A:$B,2,FALSE()))</f>
        <v>3</v>
      </c>
      <c r="CV19">
        <f>IF(VLOOKUP($B19&amp;"-"&amp;$F19,'dataset cleaned'!$A:$CK,CV$2,FALSE())&lt;0,"N/A",VLOOKUP(VLOOKUP($B19&amp;"-"&amp;$F19,'dataset cleaned'!$A:$CK,CV$2,FALSE()),Dictionary!$A:$B,2,FALSE()))</f>
        <v>3</v>
      </c>
    </row>
    <row r="20" spans="1:100" x14ac:dyDescent="0.2">
      <c r="A20" t="str">
        <f t="shared" si="1"/>
        <v>R_1etNqGXLuAX9upn-P1</v>
      </c>
      <c r="B20" t="s">
        <v>850</v>
      </c>
      <c r="C20" t="s">
        <v>528</v>
      </c>
      <c r="D20" s="16" t="str">
        <f t="shared" si="2"/>
        <v>CORAS</v>
      </c>
      <c r="E20" s="8" t="str">
        <f t="shared" si="3"/>
        <v>G2</v>
      </c>
      <c r="F20" s="8" t="s">
        <v>534</v>
      </c>
      <c r="G20" s="8" t="str">
        <f t="shared" si="4"/>
        <v>G2</v>
      </c>
      <c r="H20" t="s">
        <v>981</v>
      </c>
      <c r="J20" s="11">
        <f>VLOOKUP($B20&amp;"-"&amp;$F20,'dataset cleaned'!$A:$BK,J$2,FALSE())/60</f>
        <v>12.389266666666666</v>
      </c>
      <c r="K20">
        <f>VLOOKUP($B20&amp;"-"&amp;$F20,'dataset cleaned'!$A:$BK,K$2,FALSE())</f>
        <v>21</v>
      </c>
      <c r="L20" t="str">
        <f>VLOOKUP($B20&amp;"-"&amp;$F20,'dataset cleaned'!$A:$BK,L$2,FALSE())</f>
        <v>Male</v>
      </c>
      <c r="M20" t="str">
        <f>VLOOKUP($B20&amp;"-"&amp;$F20,'dataset cleaned'!$A:$BK,M$2,FALSE())</f>
        <v>Advanced (C1)</v>
      </c>
      <c r="N20">
        <f>VLOOKUP($B20&amp;"-"&amp;$F20,'dataset cleaned'!$A:$BK,N$2,FALSE())</f>
        <v>3</v>
      </c>
      <c r="O20" t="str">
        <f>VLOOKUP($B20&amp;"-"&amp;$F20,'dataset cleaned'!$A:$BK,O$2,FALSE())</f>
        <v>Computer Science, Cyber security, Security, Privacy, Networks</v>
      </c>
      <c r="P20" t="str">
        <f>VLOOKUP($B20&amp;"-"&amp;$F20,'dataset cleaned'!$A:$BK,P$2,FALSE())</f>
        <v>Yes</v>
      </c>
      <c r="Q20">
        <f>VLOOKUP($B20&amp;"-"&amp;$F20,'dataset cleaned'!$A:$BK,Q$2,FALSE())</f>
        <v>0.3</v>
      </c>
      <c r="R20" s="6" t="str">
        <f>VLOOKUP($B20&amp;"-"&amp;$F20,'dataset cleaned'!$A:$BK,R$2,FALSE())</f>
        <v>IT Technical assistant and secretary</v>
      </c>
      <c r="S20" t="str">
        <f>VLOOKUP($B20&amp;"-"&amp;$F20,'dataset cleaned'!$A:$BK,S$2,FALSE())</f>
        <v>No</v>
      </c>
      <c r="T20">
        <f>VLOOKUP($B20&amp;"-"&amp;$F20,'dataset cleaned'!$A:$BK,T$2,FALSE())</f>
        <v>0</v>
      </c>
      <c r="U20" t="str">
        <f>VLOOKUP($B20&amp;"-"&amp;$F20,'dataset cleaned'!$A:$BK,U$2,FALSE())</f>
        <v>None</v>
      </c>
      <c r="V20">
        <f>VLOOKUP(VLOOKUP($B20&amp;"-"&amp;$F20,'dataset cleaned'!$A:$BK,V$2,FALSE()),Dictionary!$A:$B,2,FALSE())</f>
        <v>1</v>
      </c>
      <c r="W20">
        <f>VLOOKUP(VLOOKUP($B20&amp;"-"&amp;$F20,'dataset cleaned'!$A:$BK,W$2,FALSE()),Dictionary!$A:$B,2,FALSE())</f>
        <v>1</v>
      </c>
      <c r="X20">
        <f>VLOOKUP(VLOOKUP($B20&amp;"-"&amp;$F20,'dataset cleaned'!$A:$BK,X$2,FALSE()),Dictionary!$A:$B,2,FALSE())</f>
        <v>3</v>
      </c>
      <c r="Y20">
        <f>VLOOKUP(VLOOKUP($B20&amp;"-"&amp;$F20,'dataset cleaned'!$A:$BK,Y$2,FALSE()),Dictionary!$A:$B,2,FALSE())</f>
        <v>1</v>
      </c>
      <c r="Z20">
        <f t="shared" si="5"/>
        <v>3</v>
      </c>
      <c r="AA20">
        <f>VLOOKUP(VLOOKUP($B20&amp;"-"&amp;$F20,'dataset cleaned'!$A:$BK,AA$2,FALSE()),Dictionary!$A:$B,2,FALSE())</f>
        <v>1</v>
      </c>
      <c r="AB20">
        <f>VLOOKUP(VLOOKUP($B20&amp;"-"&amp;$F20,'dataset cleaned'!$A:$BK,AB$2,FALSE()),Dictionary!$A:$B,2,FALSE())</f>
        <v>2</v>
      </c>
      <c r="AC20">
        <f>VLOOKUP(VLOOKUP($B20&amp;"-"&amp;$F20,'dataset cleaned'!$A:$BK,AC$2,FALSE()),Dictionary!$A:$B,2,FALSE())</f>
        <v>2</v>
      </c>
      <c r="AD20">
        <f>VLOOKUP(VLOOKUP($B20&amp;"-"&amp;$F20,'dataset cleaned'!$A:$BK,AD$2,FALSE()),Dictionary!$A:$B,2,FALSE())</f>
        <v>2</v>
      </c>
      <c r="AE20" t="str">
        <f>IF(ISNA(VLOOKUP(VLOOKUP($B20&amp;"-"&amp;$F20,'dataset cleaned'!$A:$BK,AE$2,FALSE()),Dictionary!$A:$B,2,FALSE())),"",VLOOKUP(VLOOKUP($B20&amp;"-"&amp;$F20,'dataset cleaned'!$A:$BK,AE$2,FALSE()),Dictionary!$A:$B,2,FALSE()))</f>
        <v/>
      </c>
      <c r="AF20">
        <f>VLOOKUP(VLOOKUP($B20&amp;"-"&amp;$F20,'dataset cleaned'!$A:$BK,AF$2,FALSE()),Dictionary!$A:$B,2,FALSE())</f>
        <v>5</v>
      </c>
      <c r="AG20">
        <f>VLOOKUP(VLOOKUP($B20&amp;"-"&amp;$F20,'dataset cleaned'!$A:$BK,AG$2,FALSE()),Dictionary!$A:$B,2,FALSE())</f>
        <v>5</v>
      </c>
      <c r="AH20">
        <f>VLOOKUP(VLOOKUP($B20&amp;"-"&amp;$F20,'dataset cleaned'!$A:$BK,AH$2,FALSE()),Dictionary!$A:$B,2,FALSE())</f>
        <v>5</v>
      </c>
      <c r="AI20">
        <f>VLOOKUP(VLOOKUP($B20&amp;"-"&amp;$F20,'dataset cleaned'!$A:$BK,AI$2,FALSE()),Dictionary!$A:$B,2,FALSE())</f>
        <v>4</v>
      </c>
      <c r="AJ20">
        <f>VLOOKUP(VLOOKUP($B20&amp;"-"&amp;$F20,'dataset cleaned'!$A:$BK,AJ$2,FALSE()),Dictionary!$A:$B,2,FALSE())</f>
        <v>4</v>
      </c>
      <c r="AK20">
        <f>IF(ISNA(VLOOKUP(VLOOKUP($B20&amp;"-"&amp;$F20,'dataset cleaned'!$A:$BK,AK$2,FALSE()),Dictionary!$A:$B,2,FALSE())),"",VLOOKUP(VLOOKUP($B20&amp;"-"&amp;$F20,'dataset cleaned'!$A:$BK,AK$2,FALSE()),Dictionary!$A:$B,2,FALSE()))</f>
        <v>5</v>
      </c>
      <c r="AL20" t="str">
        <f>IF(ISNA(VLOOKUP(VLOOKUP($B20&amp;"-"&amp;$F20,'dataset cleaned'!$A:$BK,AL$2,FALSE()),Dictionary!$A:$B,2,FALSE())),"",VLOOKUP(VLOOKUP($B20&amp;"-"&amp;$F20,'dataset cleaned'!$A:$BK,AL$2,FALSE()),Dictionary!$A:$B,2,FALSE()))</f>
        <v/>
      </c>
      <c r="AM20">
        <f>VLOOKUP(VLOOKUP($B20&amp;"-"&amp;$F20,'dataset cleaned'!$A:$BK,AM$2,FALSE()),Dictionary!$A:$B,2,FALSE())</f>
        <v>5</v>
      </c>
      <c r="AN20">
        <f>IF(ISNA(VLOOKUP(VLOOKUP($B20&amp;"-"&amp;$F20,'dataset cleaned'!$A:$BK,AN$2,FALSE()),Dictionary!$A:$B,2,FALSE())),"",VLOOKUP(VLOOKUP($B20&amp;"-"&amp;$F20,'dataset cleaned'!$A:$BK,AN$2,FALSE()),Dictionary!$A:$B,2,FALSE()))</f>
        <v>5</v>
      </c>
      <c r="AO20">
        <f>VLOOKUP($B20&amp;"-"&amp;$F20,'Results Check'!$A:$CB,AO$2,FALSE())</f>
        <v>2</v>
      </c>
      <c r="AP20">
        <f>VLOOKUP($B20&amp;"-"&amp;$F20,'Results Check'!$A:$CB,AP$2,FALSE())</f>
        <v>2</v>
      </c>
      <c r="AQ20">
        <f>VLOOKUP($B20&amp;"-"&amp;$F20,'Results Check'!$A:$CB,AQ$2,FALSE())</f>
        <v>2</v>
      </c>
      <c r="AR20">
        <f t="shared" si="6"/>
        <v>1</v>
      </c>
      <c r="AS20">
        <f t="shared" si="7"/>
        <v>1</v>
      </c>
      <c r="AT20">
        <f t="shared" si="8"/>
        <v>1</v>
      </c>
      <c r="AU20">
        <f>VLOOKUP($B20&amp;"-"&amp;$F20,'Results Check'!$A:$CB,AU$2,FALSE())</f>
        <v>3</v>
      </c>
      <c r="AV20">
        <f>VLOOKUP($B20&amp;"-"&amp;$F20,'Results Check'!$A:$CB,AV$2,FALSE())</f>
        <v>3</v>
      </c>
      <c r="AW20">
        <f>VLOOKUP($B20&amp;"-"&amp;$F20,'Results Check'!$A:$CB,AW$2,FALSE())</f>
        <v>3</v>
      </c>
      <c r="AX20">
        <f t="shared" si="9"/>
        <v>1</v>
      </c>
      <c r="AY20">
        <f t="shared" si="10"/>
        <v>1</v>
      </c>
      <c r="AZ20">
        <f t="shared" si="11"/>
        <v>1</v>
      </c>
      <c r="BA20">
        <f>VLOOKUP($B20&amp;"-"&amp;$F20,'Results Check'!$A:$CB,BA$2,FALSE())</f>
        <v>4</v>
      </c>
      <c r="BB20">
        <f>VLOOKUP($B20&amp;"-"&amp;$F20,'Results Check'!$A:$CB,BB$2,FALSE())</f>
        <v>4</v>
      </c>
      <c r="BC20">
        <f>VLOOKUP($B20&amp;"-"&amp;$F20,'Results Check'!$A:$CB,BC$2,FALSE())</f>
        <v>4</v>
      </c>
      <c r="BD20">
        <f t="shared" si="12"/>
        <v>1</v>
      </c>
      <c r="BE20">
        <f t="shared" si="13"/>
        <v>1</v>
      </c>
      <c r="BF20">
        <f t="shared" si="14"/>
        <v>1</v>
      </c>
      <c r="BG20">
        <f>VLOOKUP($B20&amp;"-"&amp;$F20,'Results Check'!$A:$CB,BG$2,FALSE())</f>
        <v>2</v>
      </c>
      <c r="BH20">
        <f>VLOOKUP($B20&amp;"-"&amp;$F20,'Results Check'!$A:$CB,BH$2,FALSE())</f>
        <v>2</v>
      </c>
      <c r="BI20">
        <f>VLOOKUP($B20&amp;"-"&amp;$F20,'Results Check'!$A:$CB,BI$2,FALSE())</f>
        <v>2</v>
      </c>
      <c r="BJ20">
        <f t="shared" si="15"/>
        <v>1</v>
      </c>
      <c r="BK20">
        <f t="shared" si="16"/>
        <v>1</v>
      </c>
      <c r="BL20">
        <f t="shared" si="17"/>
        <v>1</v>
      </c>
      <c r="BM20">
        <f>VLOOKUP($B20&amp;"-"&amp;$F20,'Results Check'!$A:$CB,BM$2,FALSE())</f>
        <v>0</v>
      </c>
      <c r="BN20">
        <f>VLOOKUP($B20&amp;"-"&amp;$F20,'Results Check'!$A:$CB,BN$2,FALSE())</f>
        <v>1</v>
      </c>
      <c r="BO20">
        <f>VLOOKUP($B20&amp;"-"&amp;$F20,'Results Check'!$A:$CB,BO$2,FALSE())</f>
        <v>1</v>
      </c>
      <c r="BP20">
        <f t="shared" si="18"/>
        <v>0</v>
      </c>
      <c r="BQ20">
        <f t="shared" si="19"/>
        <v>0</v>
      </c>
      <c r="BR20">
        <f t="shared" si="20"/>
        <v>0</v>
      </c>
      <c r="BS20">
        <f>VLOOKUP($B20&amp;"-"&amp;$F20,'Results Check'!$A:$CB,BS$2,FALSE())</f>
        <v>4</v>
      </c>
      <c r="BT20">
        <f>VLOOKUP($B20&amp;"-"&amp;$F20,'Results Check'!$A:$CB,BT$2,FALSE())</f>
        <v>4</v>
      </c>
      <c r="BU20">
        <f>VLOOKUP($B20&amp;"-"&amp;$F20,'Results Check'!$A:$CB,BU$2,FALSE())</f>
        <v>4</v>
      </c>
      <c r="BV20">
        <f t="shared" si="21"/>
        <v>1</v>
      </c>
      <c r="BW20">
        <f t="shared" si="22"/>
        <v>1</v>
      </c>
      <c r="BX20">
        <f t="shared" si="23"/>
        <v>1</v>
      </c>
      <c r="BY20">
        <f t="shared" si="24"/>
        <v>15</v>
      </c>
      <c r="BZ20">
        <f t="shared" si="25"/>
        <v>16</v>
      </c>
      <c r="CA20">
        <f t="shared" si="26"/>
        <v>16</v>
      </c>
      <c r="CB20">
        <f t="shared" si="27"/>
        <v>0.9375</v>
      </c>
      <c r="CC20">
        <f t="shared" si="28"/>
        <v>0.9375</v>
      </c>
      <c r="CD20">
        <f t="shared" si="29"/>
        <v>0.9375</v>
      </c>
      <c r="CE20" t="str">
        <f>IF(VLOOKUP($B20&amp;"-"&amp;$F20,'Results Check'!$A:$CB,CE$2,FALSE())=0,"",VLOOKUP($B20&amp;"-"&amp;$F20,'Results Check'!$A:$CB,CE$2,FALSE()))</f>
        <v/>
      </c>
      <c r="CF20" t="str">
        <f>IF(VLOOKUP($B20&amp;"-"&amp;$F20,'Results Check'!$A:$CB,CF$2,FALSE())=0,"",VLOOKUP($B20&amp;"-"&amp;$F20,'Results Check'!$A:$CB,CF$2,FALSE()))</f>
        <v/>
      </c>
      <c r="CG20" t="str">
        <f>IF(VLOOKUP($B20&amp;"-"&amp;$F20,'Results Check'!$A:$CB,CG$2,FALSE())=0,"",VLOOKUP($B20&amp;"-"&amp;$F20,'Results Check'!$A:$CB,CG$2,FALSE()))</f>
        <v/>
      </c>
      <c r="CH20" t="str">
        <f>IF(VLOOKUP($B20&amp;"-"&amp;$F20,'Results Check'!$A:$CB,CH$2,FALSE())=0,"",VLOOKUP($B20&amp;"-"&amp;$F20,'Results Check'!$A:$CB,CH$2,FALSE()))</f>
        <v/>
      </c>
      <c r="CI20" t="str">
        <f>IF(VLOOKUP($B20&amp;"-"&amp;$F20,'Results Check'!$A:$CB,CI$2,FALSE())=0,"",VLOOKUP($B20&amp;"-"&amp;$F20,'Results Check'!$A:$CB,CI$2,FALSE()))</f>
        <v>Consequence</v>
      </c>
      <c r="CJ20" t="str">
        <f>IF(VLOOKUP($B20&amp;"-"&amp;$F20,'Results Check'!$A:$CB,CJ$2,FALSE())=0,"",VLOOKUP($B20&amp;"-"&amp;$F20,'Results Check'!$A:$CB,CJ$2,FALSE()))</f>
        <v/>
      </c>
      <c r="CK20">
        <f>IF(VLOOKUP($B20&amp;"-"&amp;$F20,'dataset cleaned'!$A:$CK,CK$2,FALSE())&lt;0,"N/A",VLOOKUP(VLOOKUP($B20&amp;"-"&amp;$F20,'dataset cleaned'!$A:$CK,CK$2,FALSE()),Dictionary!$A:$B,2,FALSE()))</f>
        <v>5</v>
      </c>
      <c r="CL20">
        <f>IF(VLOOKUP($B20&amp;"-"&amp;$F20,'dataset cleaned'!$A:$CK,CL$2,FALSE())&lt;0,"N/A",VLOOKUP(VLOOKUP($B20&amp;"-"&amp;$F20,'dataset cleaned'!$A:$CK,CL$2,FALSE()),Dictionary!$A:$B,2,FALSE()))</f>
        <v>5</v>
      </c>
      <c r="CM20">
        <f>IF(VLOOKUP($B20&amp;"-"&amp;$F20,'dataset cleaned'!$A:$CK,CM$2,FALSE())&lt;0,"N/A",VLOOKUP(VLOOKUP($B20&amp;"-"&amp;$F20,'dataset cleaned'!$A:$CK,CM$2,FALSE()),Dictionary!$A:$B,2,FALSE()))</f>
        <v>5</v>
      </c>
      <c r="CN20">
        <f>IF(VLOOKUP($B20&amp;"-"&amp;$F20,'dataset cleaned'!$A:$CK,CN$2,FALSE())&lt;0,"N/A",VLOOKUP(VLOOKUP($B20&amp;"-"&amp;$F20,'dataset cleaned'!$A:$CK,CN$2,FALSE()),Dictionary!$A:$B,2,FALSE()))</f>
        <v>5</v>
      </c>
      <c r="CO20">
        <f>IF(VLOOKUP($B20&amp;"-"&amp;$F20,'dataset cleaned'!$A:$CK,CO$2,FALSE())&lt;0,"N/A",VLOOKUP(VLOOKUP($B20&amp;"-"&amp;$F20,'dataset cleaned'!$A:$CK,CO$2,FALSE()),Dictionary!$A:$B,2,FALSE()))</f>
        <v>5</v>
      </c>
      <c r="CP20">
        <f>IF(VLOOKUP($B20&amp;"-"&amp;$F20,'dataset cleaned'!$A:$CK,CP$2,FALSE())&lt;0,"N/A",VLOOKUP(VLOOKUP($B20&amp;"-"&amp;$F20,'dataset cleaned'!$A:$CK,CP$2,FALSE()),Dictionary!$A:$B,2,FALSE()))</f>
        <v>5</v>
      </c>
      <c r="CQ20">
        <f>IF(VLOOKUP($B20&amp;"-"&amp;$F20,'dataset cleaned'!$A:$CK,CQ$2,FALSE())&lt;0,"N/A",VLOOKUP(VLOOKUP($B20&amp;"-"&amp;$F20,'dataset cleaned'!$A:$CK,CQ$2,FALSE()),Dictionary!$A:$B,2,FALSE()))</f>
        <v>5</v>
      </c>
      <c r="CR20">
        <f>IF(VLOOKUP($B20&amp;"-"&amp;$F20,'dataset cleaned'!$A:$CK,CR$2,FALSE())&lt;0,"N/A",VLOOKUP(VLOOKUP($B20&amp;"-"&amp;$F20,'dataset cleaned'!$A:$CK,CR$2,FALSE()),Dictionary!$A:$B,2,FALSE()))</f>
        <v>5</v>
      </c>
      <c r="CS20">
        <f>IF(VLOOKUP($B20&amp;"-"&amp;$F20,'dataset cleaned'!$A:$CK,CS$2,FALSE())&lt;0,"N/A",VLOOKUP(VLOOKUP($B20&amp;"-"&amp;$F20,'dataset cleaned'!$A:$CK,CS$2,FALSE()),Dictionary!$A:$B,2,FALSE()))</f>
        <v>5</v>
      </c>
      <c r="CT20">
        <f>IF(VLOOKUP($B20&amp;"-"&amp;$F20,'dataset cleaned'!$A:$CK,CT$2,FALSE())&lt;0,"N/A",VLOOKUP(VLOOKUP($B20&amp;"-"&amp;$F20,'dataset cleaned'!$A:$CK,CT$2,FALSE()),Dictionary!$A:$B,2,FALSE()))</f>
        <v>5</v>
      </c>
      <c r="CU20">
        <f>IF(VLOOKUP($B20&amp;"-"&amp;$F20,'dataset cleaned'!$A:$CK,CU$2,FALSE())&lt;0,"N/A",VLOOKUP(VLOOKUP($B20&amp;"-"&amp;$F20,'dataset cleaned'!$A:$CK,CU$2,FALSE()),Dictionary!$A:$B,2,FALSE()))</f>
        <v>5</v>
      </c>
      <c r="CV20">
        <f>IF(VLOOKUP($B20&amp;"-"&amp;$F20,'dataset cleaned'!$A:$CK,CV$2,FALSE())&lt;0,"N/A",VLOOKUP(VLOOKUP($B20&amp;"-"&amp;$F20,'dataset cleaned'!$A:$CK,CV$2,FALSE()),Dictionary!$A:$B,2,FALSE()))</f>
        <v>5</v>
      </c>
    </row>
    <row r="21" spans="1:100" x14ac:dyDescent="0.2">
      <c r="A21" t="str">
        <f t="shared" si="1"/>
        <v>R_21h0uCvlNX7dLkS-P1</v>
      </c>
      <c r="B21" t="s">
        <v>656</v>
      </c>
      <c r="C21" t="s">
        <v>528</v>
      </c>
      <c r="D21" s="16" t="str">
        <f t="shared" si="2"/>
        <v>CORAS</v>
      </c>
      <c r="E21" s="8" t="str">
        <f t="shared" si="3"/>
        <v>G2</v>
      </c>
      <c r="F21" s="8" t="s">
        <v>534</v>
      </c>
      <c r="G21" s="8" t="str">
        <f t="shared" si="4"/>
        <v>G2</v>
      </c>
      <c r="H21" t="s">
        <v>981</v>
      </c>
      <c r="J21" s="11">
        <f>VLOOKUP($B21&amp;"-"&amp;$F21,'dataset cleaned'!$A:$BK,J$2,FALSE())/60</f>
        <v>12.562749999999999</v>
      </c>
      <c r="K21">
        <f>VLOOKUP($B21&amp;"-"&amp;$F21,'dataset cleaned'!$A:$BK,K$2,FALSE())</f>
        <v>21</v>
      </c>
      <c r="L21" t="str">
        <f>VLOOKUP($B21&amp;"-"&amp;$F21,'dataset cleaned'!$A:$BK,L$2,FALSE())</f>
        <v>Male</v>
      </c>
      <c r="M21" t="str">
        <f>VLOOKUP($B21&amp;"-"&amp;$F21,'dataset cleaned'!$A:$BK,M$2,FALSE())</f>
        <v>Advanced (C1)</v>
      </c>
      <c r="N21">
        <f>VLOOKUP($B21&amp;"-"&amp;$F21,'dataset cleaned'!$A:$BK,N$2,FALSE())</f>
        <v>3</v>
      </c>
      <c r="O21" t="str">
        <f>VLOOKUP($B21&amp;"-"&amp;$F21,'dataset cleaned'!$A:$BK,O$2,FALSE())</f>
        <v>Computer Science</v>
      </c>
      <c r="P21" t="str">
        <f>VLOOKUP($B21&amp;"-"&amp;$F21,'dataset cleaned'!$A:$BK,P$2,FALSE())</f>
        <v>No</v>
      </c>
      <c r="Q21">
        <f>VLOOKUP($B21&amp;"-"&amp;$F21,'dataset cleaned'!$A:$BK,Q$2,FALSE())</f>
        <v>0</v>
      </c>
      <c r="R21" s="6">
        <f>VLOOKUP($B21&amp;"-"&amp;$F21,'dataset cleaned'!$A:$BK,R$2,FALSE())</f>
        <v>0</v>
      </c>
      <c r="S21" t="str">
        <f>VLOOKUP($B21&amp;"-"&amp;$F21,'dataset cleaned'!$A:$BK,S$2,FALSE())</f>
        <v>No</v>
      </c>
      <c r="T21">
        <f>VLOOKUP($B21&amp;"-"&amp;$F21,'dataset cleaned'!$A:$BK,T$2,FALSE())</f>
        <v>0</v>
      </c>
      <c r="U21" t="str">
        <f>VLOOKUP($B21&amp;"-"&amp;$F21,'dataset cleaned'!$A:$BK,U$2,FALSE())</f>
        <v>None</v>
      </c>
      <c r="V21">
        <f>VLOOKUP(VLOOKUP($B21&amp;"-"&amp;$F21,'dataset cleaned'!$A:$BK,V$2,FALSE()),Dictionary!$A:$B,2,FALSE())</f>
        <v>2</v>
      </c>
      <c r="W21">
        <f>VLOOKUP(VLOOKUP($B21&amp;"-"&amp;$F21,'dataset cleaned'!$A:$BK,W$2,FALSE()),Dictionary!$A:$B,2,FALSE())</f>
        <v>1</v>
      </c>
      <c r="X21">
        <f>VLOOKUP(VLOOKUP($B21&amp;"-"&amp;$F21,'dataset cleaned'!$A:$BK,X$2,FALSE()),Dictionary!$A:$B,2,FALSE())</f>
        <v>1</v>
      </c>
      <c r="Y21">
        <f>VLOOKUP(VLOOKUP($B21&amp;"-"&amp;$F21,'dataset cleaned'!$A:$BK,Y$2,FALSE()),Dictionary!$A:$B,2,FALSE())</f>
        <v>1</v>
      </c>
      <c r="Z21">
        <f t="shared" si="5"/>
        <v>2</v>
      </c>
      <c r="AA21">
        <f>VLOOKUP(VLOOKUP($B21&amp;"-"&amp;$F21,'dataset cleaned'!$A:$BK,AA$2,FALSE()),Dictionary!$A:$B,2,FALSE())</f>
        <v>2</v>
      </c>
      <c r="AB21">
        <f>VLOOKUP(VLOOKUP($B21&amp;"-"&amp;$F21,'dataset cleaned'!$A:$BK,AB$2,FALSE()),Dictionary!$A:$B,2,FALSE())</f>
        <v>2</v>
      </c>
      <c r="AC21">
        <f>VLOOKUP(VLOOKUP($B21&amp;"-"&amp;$F21,'dataset cleaned'!$A:$BK,AC$2,FALSE()),Dictionary!$A:$B,2,FALSE())</f>
        <v>2</v>
      </c>
      <c r="AD21">
        <f>VLOOKUP(VLOOKUP($B21&amp;"-"&amp;$F21,'dataset cleaned'!$A:$BK,AD$2,FALSE()),Dictionary!$A:$B,2,FALSE())</f>
        <v>1</v>
      </c>
      <c r="AE21" t="str">
        <f>IF(ISNA(VLOOKUP(VLOOKUP($B21&amp;"-"&amp;$F21,'dataset cleaned'!$A:$BK,AE$2,FALSE()),Dictionary!$A:$B,2,FALSE())),"",VLOOKUP(VLOOKUP($B21&amp;"-"&amp;$F21,'dataset cleaned'!$A:$BK,AE$2,FALSE()),Dictionary!$A:$B,2,FALSE()))</f>
        <v/>
      </c>
      <c r="AF21">
        <f>VLOOKUP(VLOOKUP($B21&amp;"-"&amp;$F21,'dataset cleaned'!$A:$BK,AF$2,FALSE()),Dictionary!$A:$B,2,FALSE())</f>
        <v>5</v>
      </c>
      <c r="AG21">
        <f>VLOOKUP(VLOOKUP($B21&amp;"-"&amp;$F21,'dataset cleaned'!$A:$BK,AG$2,FALSE()),Dictionary!$A:$B,2,FALSE())</f>
        <v>4</v>
      </c>
      <c r="AH21">
        <f>VLOOKUP(VLOOKUP($B21&amp;"-"&amp;$F21,'dataset cleaned'!$A:$BK,AH$2,FALSE()),Dictionary!$A:$B,2,FALSE())</f>
        <v>4</v>
      </c>
      <c r="AI21">
        <f>VLOOKUP(VLOOKUP($B21&amp;"-"&amp;$F21,'dataset cleaned'!$A:$BK,AI$2,FALSE()),Dictionary!$A:$B,2,FALSE())</f>
        <v>4</v>
      </c>
      <c r="AJ21">
        <f>VLOOKUP(VLOOKUP($B21&amp;"-"&amp;$F21,'dataset cleaned'!$A:$BK,AJ$2,FALSE()),Dictionary!$A:$B,2,FALSE())</f>
        <v>5</v>
      </c>
      <c r="AK21">
        <f>IF(ISNA(VLOOKUP(VLOOKUP($B21&amp;"-"&amp;$F21,'dataset cleaned'!$A:$BK,AK$2,FALSE()),Dictionary!$A:$B,2,FALSE())),"",VLOOKUP(VLOOKUP($B21&amp;"-"&amp;$F21,'dataset cleaned'!$A:$BK,AK$2,FALSE()),Dictionary!$A:$B,2,FALSE()))</f>
        <v>5</v>
      </c>
      <c r="AL21" t="str">
        <f>IF(ISNA(VLOOKUP(VLOOKUP($B21&amp;"-"&amp;$F21,'dataset cleaned'!$A:$BK,AL$2,FALSE()),Dictionary!$A:$B,2,FALSE())),"",VLOOKUP(VLOOKUP($B21&amp;"-"&amp;$F21,'dataset cleaned'!$A:$BK,AL$2,FALSE()),Dictionary!$A:$B,2,FALSE()))</f>
        <v/>
      </c>
      <c r="AM21">
        <f>VLOOKUP(VLOOKUP($B21&amp;"-"&amp;$F21,'dataset cleaned'!$A:$BK,AM$2,FALSE()),Dictionary!$A:$B,2,FALSE())</f>
        <v>5</v>
      </c>
      <c r="AN21">
        <f>IF(ISNA(VLOOKUP(VLOOKUP($B21&amp;"-"&amp;$F21,'dataset cleaned'!$A:$BK,AN$2,FALSE()),Dictionary!$A:$B,2,FALSE())),"",VLOOKUP(VLOOKUP($B21&amp;"-"&amp;$F21,'dataset cleaned'!$A:$BK,AN$2,FALSE()),Dictionary!$A:$B,2,FALSE()))</f>
        <v>4</v>
      </c>
      <c r="AO21">
        <f>VLOOKUP($B21&amp;"-"&amp;$F21,'Results Check'!$A:$CB,AO$2,FALSE())</f>
        <v>2</v>
      </c>
      <c r="AP21">
        <f>VLOOKUP($B21&amp;"-"&amp;$F21,'Results Check'!$A:$CB,AP$2,FALSE())</f>
        <v>2</v>
      </c>
      <c r="AQ21">
        <f>VLOOKUP($B21&amp;"-"&amp;$F21,'Results Check'!$A:$CB,AQ$2,FALSE())</f>
        <v>2</v>
      </c>
      <c r="AR21">
        <f t="shared" si="6"/>
        <v>1</v>
      </c>
      <c r="AS21">
        <f t="shared" si="7"/>
        <v>1</v>
      </c>
      <c r="AT21">
        <f t="shared" si="8"/>
        <v>1</v>
      </c>
      <c r="AU21">
        <f>VLOOKUP($B21&amp;"-"&amp;$F21,'Results Check'!$A:$CB,AU$2,FALSE())</f>
        <v>3</v>
      </c>
      <c r="AV21">
        <f>VLOOKUP($B21&amp;"-"&amp;$F21,'Results Check'!$A:$CB,AV$2,FALSE())</f>
        <v>3</v>
      </c>
      <c r="AW21">
        <f>VLOOKUP($B21&amp;"-"&amp;$F21,'Results Check'!$A:$CB,AW$2,FALSE())</f>
        <v>3</v>
      </c>
      <c r="AX21">
        <f t="shared" si="9"/>
        <v>1</v>
      </c>
      <c r="AY21">
        <f t="shared" si="10"/>
        <v>1</v>
      </c>
      <c r="AZ21">
        <f t="shared" si="11"/>
        <v>1</v>
      </c>
      <c r="BA21">
        <f>VLOOKUP($B21&amp;"-"&amp;$F21,'Results Check'!$A:$CB,BA$2,FALSE())</f>
        <v>4</v>
      </c>
      <c r="BB21">
        <f>VLOOKUP($B21&amp;"-"&amp;$F21,'Results Check'!$A:$CB,BB$2,FALSE())</f>
        <v>4</v>
      </c>
      <c r="BC21">
        <f>VLOOKUP($B21&amp;"-"&amp;$F21,'Results Check'!$A:$CB,BC$2,FALSE())</f>
        <v>4</v>
      </c>
      <c r="BD21">
        <f t="shared" si="12"/>
        <v>1</v>
      </c>
      <c r="BE21">
        <f t="shared" si="13"/>
        <v>1</v>
      </c>
      <c r="BF21">
        <f t="shared" si="14"/>
        <v>1</v>
      </c>
      <c r="BG21">
        <f>VLOOKUP($B21&amp;"-"&amp;$F21,'Results Check'!$A:$CB,BG$2,FALSE())</f>
        <v>2</v>
      </c>
      <c r="BH21">
        <f>VLOOKUP($B21&amp;"-"&amp;$F21,'Results Check'!$A:$CB,BH$2,FALSE())</f>
        <v>2</v>
      </c>
      <c r="BI21">
        <f>VLOOKUP($B21&amp;"-"&amp;$F21,'Results Check'!$A:$CB,BI$2,FALSE())</f>
        <v>2</v>
      </c>
      <c r="BJ21">
        <f t="shared" si="15"/>
        <v>1</v>
      </c>
      <c r="BK21">
        <f t="shared" si="16"/>
        <v>1</v>
      </c>
      <c r="BL21">
        <f t="shared" si="17"/>
        <v>1</v>
      </c>
      <c r="BM21">
        <f>VLOOKUP($B21&amp;"-"&amp;$F21,'Results Check'!$A:$CB,BM$2,FALSE())</f>
        <v>1</v>
      </c>
      <c r="BN21">
        <f>VLOOKUP($B21&amp;"-"&amp;$F21,'Results Check'!$A:$CB,BN$2,FALSE())</f>
        <v>1</v>
      </c>
      <c r="BO21">
        <f>VLOOKUP($B21&amp;"-"&amp;$F21,'Results Check'!$A:$CB,BO$2,FALSE())</f>
        <v>1</v>
      </c>
      <c r="BP21">
        <f t="shared" si="18"/>
        <v>1</v>
      </c>
      <c r="BQ21">
        <f t="shared" si="19"/>
        <v>1</v>
      </c>
      <c r="BR21">
        <f t="shared" si="20"/>
        <v>1</v>
      </c>
      <c r="BS21">
        <f>VLOOKUP($B21&amp;"-"&amp;$F21,'Results Check'!$A:$CB,BS$2,FALSE())</f>
        <v>4</v>
      </c>
      <c r="BT21">
        <f>VLOOKUP($B21&amp;"-"&amp;$F21,'Results Check'!$A:$CB,BT$2,FALSE())</f>
        <v>4</v>
      </c>
      <c r="BU21">
        <f>VLOOKUP($B21&amp;"-"&amp;$F21,'Results Check'!$A:$CB,BU$2,FALSE())</f>
        <v>4</v>
      </c>
      <c r="BV21">
        <f t="shared" si="21"/>
        <v>1</v>
      </c>
      <c r="BW21">
        <f t="shared" si="22"/>
        <v>1</v>
      </c>
      <c r="BX21">
        <f t="shared" si="23"/>
        <v>1</v>
      </c>
      <c r="BY21">
        <f t="shared" si="24"/>
        <v>16</v>
      </c>
      <c r="BZ21">
        <f t="shared" si="25"/>
        <v>16</v>
      </c>
      <c r="CA21">
        <f t="shared" si="26"/>
        <v>16</v>
      </c>
      <c r="CB21">
        <f t="shared" si="27"/>
        <v>1</v>
      </c>
      <c r="CC21">
        <f t="shared" si="28"/>
        <v>1</v>
      </c>
      <c r="CD21">
        <f t="shared" si="29"/>
        <v>1</v>
      </c>
      <c r="CE21" t="str">
        <f>IF(VLOOKUP($B21&amp;"-"&amp;$F21,'Results Check'!$A:$CB,CE$2,FALSE())=0,"",VLOOKUP($B21&amp;"-"&amp;$F21,'Results Check'!$A:$CB,CE$2,FALSE()))</f>
        <v/>
      </c>
      <c r="CF21" t="str">
        <f>IF(VLOOKUP($B21&amp;"-"&amp;$F21,'Results Check'!$A:$CB,CF$2,FALSE())=0,"",VLOOKUP($B21&amp;"-"&amp;$F21,'Results Check'!$A:$CB,CF$2,FALSE()))</f>
        <v/>
      </c>
      <c r="CG21" t="str">
        <f>IF(VLOOKUP($B21&amp;"-"&amp;$F21,'Results Check'!$A:$CB,CG$2,FALSE())=0,"",VLOOKUP($B21&amp;"-"&amp;$F21,'Results Check'!$A:$CB,CG$2,FALSE()))</f>
        <v/>
      </c>
      <c r="CH21" t="str">
        <f>IF(VLOOKUP($B21&amp;"-"&amp;$F21,'Results Check'!$A:$CB,CH$2,FALSE())=0,"",VLOOKUP($B21&amp;"-"&amp;$F21,'Results Check'!$A:$CB,CH$2,FALSE()))</f>
        <v/>
      </c>
      <c r="CI21" t="str">
        <f>IF(VLOOKUP($B21&amp;"-"&amp;$F21,'Results Check'!$A:$CB,CI$2,FALSE())=0,"",VLOOKUP($B21&amp;"-"&amp;$F21,'Results Check'!$A:$CB,CI$2,FALSE()))</f>
        <v/>
      </c>
      <c r="CJ21" t="str">
        <f>IF(VLOOKUP($B21&amp;"-"&amp;$F21,'Results Check'!$A:$CB,CJ$2,FALSE())=0,"",VLOOKUP($B21&amp;"-"&amp;$F21,'Results Check'!$A:$CB,CJ$2,FALSE()))</f>
        <v/>
      </c>
      <c r="CK21">
        <f>IF(VLOOKUP($B21&amp;"-"&amp;$F21,'dataset cleaned'!$A:$CK,CK$2,FALSE())&lt;0,"N/A",VLOOKUP(VLOOKUP($B21&amp;"-"&amp;$F21,'dataset cleaned'!$A:$CK,CK$2,FALSE()),Dictionary!$A:$B,2,FALSE()))</f>
        <v>5</v>
      </c>
      <c r="CL21">
        <f>IF(VLOOKUP($B21&amp;"-"&amp;$F21,'dataset cleaned'!$A:$CK,CL$2,FALSE())&lt;0,"N/A",VLOOKUP(VLOOKUP($B21&amp;"-"&amp;$F21,'dataset cleaned'!$A:$CK,CL$2,FALSE()),Dictionary!$A:$B,2,FALSE()))</f>
        <v>5</v>
      </c>
      <c r="CM21">
        <f>IF(VLOOKUP($B21&amp;"-"&amp;$F21,'dataset cleaned'!$A:$CK,CM$2,FALSE())&lt;0,"N/A",VLOOKUP(VLOOKUP($B21&amp;"-"&amp;$F21,'dataset cleaned'!$A:$CK,CM$2,FALSE()),Dictionary!$A:$B,2,FALSE()))</f>
        <v>5</v>
      </c>
      <c r="CN21">
        <f>IF(VLOOKUP($B21&amp;"-"&amp;$F21,'dataset cleaned'!$A:$CK,CN$2,FALSE())&lt;0,"N/A",VLOOKUP(VLOOKUP($B21&amp;"-"&amp;$F21,'dataset cleaned'!$A:$CK,CN$2,FALSE()),Dictionary!$A:$B,2,FALSE()))</f>
        <v>4</v>
      </c>
      <c r="CO21">
        <f>IF(VLOOKUP($B21&amp;"-"&amp;$F21,'dataset cleaned'!$A:$CK,CO$2,FALSE())&lt;0,"N/A",VLOOKUP(VLOOKUP($B21&amp;"-"&amp;$F21,'dataset cleaned'!$A:$CK,CO$2,FALSE()),Dictionary!$A:$B,2,FALSE()))</f>
        <v>5</v>
      </c>
      <c r="CP21">
        <f>IF(VLOOKUP($B21&amp;"-"&amp;$F21,'dataset cleaned'!$A:$CK,CP$2,FALSE())&lt;0,"N/A",VLOOKUP(VLOOKUP($B21&amp;"-"&amp;$F21,'dataset cleaned'!$A:$CK,CP$2,FALSE()),Dictionary!$A:$B,2,FALSE()))</f>
        <v>5</v>
      </c>
      <c r="CQ21">
        <f>IF(VLOOKUP($B21&amp;"-"&amp;$F21,'dataset cleaned'!$A:$CK,CQ$2,FALSE())&lt;0,"N/A",VLOOKUP(VLOOKUP($B21&amp;"-"&amp;$F21,'dataset cleaned'!$A:$CK,CQ$2,FALSE()),Dictionary!$A:$B,2,FALSE()))</f>
        <v>5</v>
      </c>
      <c r="CR21">
        <f>IF(VLOOKUP($B21&amp;"-"&amp;$F21,'dataset cleaned'!$A:$CK,CR$2,FALSE())&lt;0,"N/A",VLOOKUP(VLOOKUP($B21&amp;"-"&amp;$F21,'dataset cleaned'!$A:$CK,CR$2,FALSE()),Dictionary!$A:$B,2,FALSE()))</f>
        <v>5</v>
      </c>
      <c r="CS21">
        <f>IF(VLOOKUP($B21&amp;"-"&amp;$F21,'dataset cleaned'!$A:$CK,CS$2,FALSE())&lt;0,"N/A",VLOOKUP(VLOOKUP($B21&amp;"-"&amp;$F21,'dataset cleaned'!$A:$CK,CS$2,FALSE()),Dictionary!$A:$B,2,FALSE()))</f>
        <v>4</v>
      </c>
      <c r="CT21">
        <f>IF(VLOOKUP($B21&amp;"-"&amp;$F21,'dataset cleaned'!$A:$CK,CT$2,FALSE())&lt;0,"N/A",VLOOKUP(VLOOKUP($B21&amp;"-"&amp;$F21,'dataset cleaned'!$A:$CK,CT$2,FALSE()),Dictionary!$A:$B,2,FALSE()))</f>
        <v>4</v>
      </c>
      <c r="CU21">
        <f>IF(VLOOKUP($B21&amp;"-"&amp;$F21,'dataset cleaned'!$A:$CK,CU$2,FALSE())&lt;0,"N/A",VLOOKUP(VLOOKUP($B21&amp;"-"&amp;$F21,'dataset cleaned'!$A:$CK,CU$2,FALSE()),Dictionary!$A:$B,2,FALSE()))</f>
        <v>4</v>
      </c>
      <c r="CV21">
        <f>IF(VLOOKUP($B21&amp;"-"&amp;$F21,'dataset cleaned'!$A:$CK,CV$2,FALSE())&lt;0,"N/A",VLOOKUP(VLOOKUP($B21&amp;"-"&amp;$F21,'dataset cleaned'!$A:$CK,CV$2,FALSE()),Dictionary!$A:$B,2,FALSE()))</f>
        <v>4</v>
      </c>
    </row>
    <row r="22" spans="1:100" x14ac:dyDescent="0.2">
      <c r="A22" t="str">
        <f t="shared" si="1"/>
        <v>R_2PheScU0AXH1V2M-P1</v>
      </c>
      <c r="B22" t="s">
        <v>704</v>
      </c>
      <c r="C22" t="s">
        <v>528</v>
      </c>
      <c r="D22" s="16" t="str">
        <f t="shared" si="2"/>
        <v>CORAS</v>
      </c>
      <c r="E22" s="8" t="str">
        <f t="shared" si="3"/>
        <v>G2</v>
      </c>
      <c r="F22" s="8" t="s">
        <v>534</v>
      </c>
      <c r="G22" s="8" t="str">
        <f t="shared" si="4"/>
        <v>G2</v>
      </c>
      <c r="H22" t="s">
        <v>981</v>
      </c>
      <c r="J22" s="11">
        <f>VLOOKUP($B22&amp;"-"&amp;$F22,'dataset cleaned'!$A:$BK,J$2,FALSE())/60</f>
        <v>11.885233333333334</v>
      </c>
      <c r="K22">
        <f>VLOOKUP($B22&amp;"-"&amp;$F22,'dataset cleaned'!$A:$BK,K$2,FALSE())</f>
        <v>29</v>
      </c>
      <c r="L22" t="str">
        <f>VLOOKUP($B22&amp;"-"&amp;$F22,'dataset cleaned'!$A:$BK,L$2,FALSE())</f>
        <v>Male</v>
      </c>
      <c r="M22" t="str">
        <f>VLOOKUP($B22&amp;"-"&amp;$F22,'dataset cleaned'!$A:$BK,M$2,FALSE())</f>
        <v>Advanced (C1)</v>
      </c>
      <c r="N22">
        <f>VLOOKUP($B22&amp;"-"&amp;$F22,'dataset cleaned'!$A:$BK,N$2,FALSE())</f>
        <v>4</v>
      </c>
      <c r="O22" t="str">
        <f>VLOOKUP($B22&amp;"-"&amp;$F22,'dataset cleaned'!$A:$BK,O$2,FALSE())</f>
        <v>Computer Science, Management of Technology</v>
      </c>
      <c r="P22" t="str">
        <f>VLOOKUP($B22&amp;"-"&amp;$F22,'dataset cleaned'!$A:$BK,P$2,FALSE())</f>
        <v>Yes</v>
      </c>
      <c r="Q22">
        <f>VLOOKUP($B22&amp;"-"&amp;$F22,'dataset cleaned'!$A:$BK,Q$2,FALSE())</f>
        <v>6</v>
      </c>
      <c r="R22" s="6" t="str">
        <f>VLOOKUP($B22&amp;"-"&amp;$F22,'dataset cleaned'!$A:$BK,R$2,FALSE())</f>
        <v>Business Analyst, Consultant</v>
      </c>
      <c r="S22" t="str">
        <f>VLOOKUP($B22&amp;"-"&amp;$F22,'dataset cleaned'!$A:$BK,S$2,FALSE())</f>
        <v>No</v>
      </c>
      <c r="T22">
        <f>VLOOKUP($B22&amp;"-"&amp;$F22,'dataset cleaned'!$A:$BK,T$2,FALSE())</f>
        <v>0</v>
      </c>
      <c r="U22" t="str">
        <f>VLOOKUP($B22&amp;"-"&amp;$F22,'dataset cleaned'!$A:$BK,U$2,FALSE())</f>
        <v>None</v>
      </c>
      <c r="V22">
        <f>VLOOKUP(VLOOKUP($B22&amp;"-"&amp;$F22,'dataset cleaned'!$A:$BK,V$2,FALSE()),Dictionary!$A:$B,2,FALSE())</f>
        <v>1</v>
      </c>
      <c r="W22">
        <f>VLOOKUP(VLOOKUP($B22&amp;"-"&amp;$F22,'dataset cleaned'!$A:$BK,W$2,FALSE()),Dictionary!$A:$B,2,FALSE())</f>
        <v>1</v>
      </c>
      <c r="X22">
        <f>VLOOKUP(VLOOKUP($B22&amp;"-"&amp;$F22,'dataset cleaned'!$A:$BK,X$2,FALSE()),Dictionary!$A:$B,2,FALSE())</f>
        <v>1</v>
      </c>
      <c r="Y22">
        <f>VLOOKUP(VLOOKUP($B22&amp;"-"&amp;$F22,'dataset cleaned'!$A:$BK,Y$2,FALSE()),Dictionary!$A:$B,2,FALSE())</f>
        <v>1</v>
      </c>
      <c r="Z22">
        <f t="shared" si="5"/>
        <v>1</v>
      </c>
      <c r="AA22">
        <f>VLOOKUP(VLOOKUP($B22&amp;"-"&amp;$F22,'dataset cleaned'!$A:$BK,AA$2,FALSE()),Dictionary!$A:$B,2,FALSE())</f>
        <v>1</v>
      </c>
      <c r="AB22">
        <f>VLOOKUP(VLOOKUP($B22&amp;"-"&amp;$F22,'dataset cleaned'!$A:$BK,AB$2,FALSE()),Dictionary!$A:$B,2,FALSE())</f>
        <v>1</v>
      </c>
      <c r="AC22">
        <f>VLOOKUP(VLOOKUP($B22&amp;"-"&amp;$F22,'dataset cleaned'!$A:$BK,AC$2,FALSE()),Dictionary!$A:$B,2,FALSE())</f>
        <v>2</v>
      </c>
      <c r="AD22">
        <f>VLOOKUP(VLOOKUP($B22&amp;"-"&amp;$F22,'dataset cleaned'!$A:$BK,AD$2,FALSE()),Dictionary!$A:$B,2,FALSE())</f>
        <v>1</v>
      </c>
      <c r="AE22" t="str">
        <f>IF(ISNA(VLOOKUP(VLOOKUP($B22&amp;"-"&amp;$F22,'dataset cleaned'!$A:$BK,AE$2,FALSE()),Dictionary!$A:$B,2,FALSE())),"",VLOOKUP(VLOOKUP($B22&amp;"-"&amp;$F22,'dataset cleaned'!$A:$BK,AE$2,FALSE()),Dictionary!$A:$B,2,FALSE()))</f>
        <v/>
      </c>
      <c r="AF22">
        <f>VLOOKUP(VLOOKUP($B22&amp;"-"&amp;$F22,'dataset cleaned'!$A:$BK,AF$2,FALSE()),Dictionary!$A:$B,2,FALSE())</f>
        <v>4</v>
      </c>
      <c r="AG22">
        <f>VLOOKUP(VLOOKUP($B22&amp;"-"&amp;$F22,'dataset cleaned'!$A:$BK,AG$2,FALSE()),Dictionary!$A:$B,2,FALSE())</f>
        <v>4</v>
      </c>
      <c r="AH22">
        <f>VLOOKUP(VLOOKUP($B22&amp;"-"&amp;$F22,'dataset cleaned'!$A:$BK,AH$2,FALSE()),Dictionary!$A:$B,2,FALSE())</f>
        <v>4</v>
      </c>
      <c r="AI22">
        <f>VLOOKUP(VLOOKUP($B22&amp;"-"&amp;$F22,'dataset cleaned'!$A:$BK,AI$2,FALSE()),Dictionary!$A:$B,2,FALSE())</f>
        <v>4</v>
      </c>
      <c r="AJ22">
        <f>VLOOKUP(VLOOKUP($B22&amp;"-"&amp;$F22,'dataset cleaned'!$A:$BK,AJ$2,FALSE()),Dictionary!$A:$B,2,FALSE())</f>
        <v>4</v>
      </c>
      <c r="AK22">
        <f>IF(ISNA(VLOOKUP(VLOOKUP($B22&amp;"-"&amp;$F22,'dataset cleaned'!$A:$BK,AK$2,FALSE()),Dictionary!$A:$B,2,FALSE())),"",VLOOKUP(VLOOKUP($B22&amp;"-"&amp;$F22,'dataset cleaned'!$A:$BK,AK$2,FALSE()),Dictionary!$A:$B,2,FALSE()))</f>
        <v>3</v>
      </c>
      <c r="AL22" t="str">
        <f>IF(ISNA(VLOOKUP(VLOOKUP($B22&amp;"-"&amp;$F22,'dataset cleaned'!$A:$BK,AL$2,FALSE()),Dictionary!$A:$B,2,FALSE())),"",VLOOKUP(VLOOKUP($B22&amp;"-"&amp;$F22,'dataset cleaned'!$A:$BK,AL$2,FALSE()),Dictionary!$A:$B,2,FALSE()))</f>
        <v/>
      </c>
      <c r="AM22">
        <f>VLOOKUP(VLOOKUP($B22&amp;"-"&amp;$F22,'dataset cleaned'!$A:$BK,AM$2,FALSE()),Dictionary!$A:$B,2,FALSE())</f>
        <v>2</v>
      </c>
      <c r="AN22">
        <f>IF(ISNA(VLOOKUP(VLOOKUP($B22&amp;"-"&amp;$F22,'dataset cleaned'!$A:$BK,AN$2,FALSE()),Dictionary!$A:$B,2,FALSE())),"",VLOOKUP(VLOOKUP($B22&amp;"-"&amp;$F22,'dataset cleaned'!$A:$BK,AN$2,FALSE()),Dictionary!$A:$B,2,FALSE()))</f>
        <v>4</v>
      </c>
      <c r="AO22">
        <f>VLOOKUP($B22&amp;"-"&amp;$F22,'Results Check'!$A:$CB,AO$2,FALSE())</f>
        <v>2</v>
      </c>
      <c r="AP22">
        <f>VLOOKUP($B22&amp;"-"&amp;$F22,'Results Check'!$A:$CB,AP$2,FALSE())</f>
        <v>2</v>
      </c>
      <c r="AQ22">
        <f>VLOOKUP($B22&amp;"-"&amp;$F22,'Results Check'!$A:$CB,AQ$2,FALSE())</f>
        <v>2</v>
      </c>
      <c r="AR22">
        <f t="shared" si="6"/>
        <v>1</v>
      </c>
      <c r="AS22">
        <f t="shared" si="7"/>
        <v>1</v>
      </c>
      <c r="AT22">
        <f t="shared" si="8"/>
        <v>1</v>
      </c>
      <c r="AU22">
        <f>VLOOKUP($B22&amp;"-"&amp;$F22,'Results Check'!$A:$CB,AU$2,FALSE())</f>
        <v>0</v>
      </c>
      <c r="AV22">
        <f>VLOOKUP($B22&amp;"-"&amp;$F22,'Results Check'!$A:$CB,AV$2,FALSE())</f>
        <v>2</v>
      </c>
      <c r="AW22">
        <f>VLOOKUP($B22&amp;"-"&amp;$F22,'Results Check'!$A:$CB,AW$2,FALSE())</f>
        <v>3</v>
      </c>
      <c r="AX22">
        <f t="shared" si="9"/>
        <v>0</v>
      </c>
      <c r="AY22">
        <f t="shared" si="10"/>
        <v>0</v>
      </c>
      <c r="AZ22">
        <f t="shared" si="11"/>
        <v>0</v>
      </c>
      <c r="BA22">
        <f>VLOOKUP($B22&amp;"-"&amp;$F22,'Results Check'!$A:$CB,BA$2,FALSE())</f>
        <v>4</v>
      </c>
      <c r="BB22">
        <f>VLOOKUP($B22&amp;"-"&amp;$F22,'Results Check'!$A:$CB,BB$2,FALSE())</f>
        <v>4</v>
      </c>
      <c r="BC22">
        <f>VLOOKUP($B22&amp;"-"&amp;$F22,'Results Check'!$A:$CB,BC$2,FALSE())</f>
        <v>4</v>
      </c>
      <c r="BD22">
        <f t="shared" si="12"/>
        <v>1</v>
      </c>
      <c r="BE22">
        <f t="shared" si="13"/>
        <v>1</v>
      </c>
      <c r="BF22">
        <f t="shared" si="14"/>
        <v>1</v>
      </c>
      <c r="BG22">
        <f>VLOOKUP($B22&amp;"-"&amp;$F22,'Results Check'!$A:$CB,BG$2,FALSE())</f>
        <v>1</v>
      </c>
      <c r="BH22">
        <f>VLOOKUP($B22&amp;"-"&amp;$F22,'Results Check'!$A:$CB,BH$2,FALSE())</f>
        <v>6</v>
      </c>
      <c r="BI22">
        <f>VLOOKUP($B22&amp;"-"&amp;$F22,'Results Check'!$A:$CB,BI$2,FALSE())</f>
        <v>2</v>
      </c>
      <c r="BJ22">
        <f t="shared" si="15"/>
        <v>0.16666666666666666</v>
      </c>
      <c r="BK22">
        <f t="shared" si="16"/>
        <v>0.5</v>
      </c>
      <c r="BL22">
        <f t="shared" si="17"/>
        <v>0.25</v>
      </c>
      <c r="BM22">
        <f>VLOOKUP($B22&amp;"-"&amp;$F22,'Results Check'!$A:$CB,BM$2,FALSE())</f>
        <v>0</v>
      </c>
      <c r="BN22">
        <f>VLOOKUP($B22&amp;"-"&amp;$F22,'Results Check'!$A:$CB,BN$2,FALSE())</f>
        <v>1</v>
      </c>
      <c r="BO22">
        <f>VLOOKUP($B22&amp;"-"&amp;$F22,'Results Check'!$A:$CB,BO$2,FALSE())</f>
        <v>1</v>
      </c>
      <c r="BP22">
        <f t="shared" si="18"/>
        <v>0</v>
      </c>
      <c r="BQ22">
        <f t="shared" si="19"/>
        <v>0</v>
      </c>
      <c r="BR22">
        <f t="shared" si="20"/>
        <v>0</v>
      </c>
      <c r="BS22">
        <f>VLOOKUP($B22&amp;"-"&amp;$F22,'Results Check'!$A:$CB,BS$2,FALSE())</f>
        <v>4</v>
      </c>
      <c r="BT22">
        <f>VLOOKUP($B22&amp;"-"&amp;$F22,'Results Check'!$A:$CB,BT$2,FALSE())</f>
        <v>5</v>
      </c>
      <c r="BU22">
        <f>VLOOKUP($B22&amp;"-"&amp;$F22,'Results Check'!$A:$CB,BU$2,FALSE())</f>
        <v>4</v>
      </c>
      <c r="BV22">
        <f t="shared" si="21"/>
        <v>0.8</v>
      </c>
      <c r="BW22">
        <f t="shared" si="22"/>
        <v>1</v>
      </c>
      <c r="BX22">
        <f t="shared" si="23"/>
        <v>0.88888888888888895</v>
      </c>
      <c r="BY22">
        <f t="shared" si="24"/>
        <v>11</v>
      </c>
      <c r="BZ22">
        <f t="shared" si="25"/>
        <v>20</v>
      </c>
      <c r="CA22">
        <f t="shared" si="26"/>
        <v>16</v>
      </c>
      <c r="CB22">
        <f t="shared" si="27"/>
        <v>0.55000000000000004</v>
      </c>
      <c r="CC22">
        <f t="shared" si="28"/>
        <v>0.6875</v>
      </c>
      <c r="CD22">
        <f t="shared" si="29"/>
        <v>0.61111111111111116</v>
      </c>
      <c r="CE22" t="str">
        <f>IF(VLOOKUP($B22&amp;"-"&amp;$F22,'Results Check'!$A:$CB,CE$2,FALSE())=0,"",VLOOKUP($B22&amp;"-"&amp;$F22,'Results Check'!$A:$CB,CE$2,FALSE()))</f>
        <v/>
      </c>
      <c r="CF22" t="str">
        <f>IF(VLOOKUP($B22&amp;"-"&amp;$F22,'Results Check'!$A:$CB,CF$2,FALSE())=0,"",VLOOKUP($B22&amp;"-"&amp;$F22,'Results Check'!$A:$CB,CF$2,FALSE()))</f>
        <v>Asset</v>
      </c>
      <c r="CG22" t="str">
        <f>IF(VLOOKUP($B22&amp;"-"&amp;$F22,'Results Check'!$A:$CB,CG$2,FALSE())=0,"",VLOOKUP($B22&amp;"-"&amp;$F22,'Results Check'!$A:$CB,CG$2,FALSE()))</f>
        <v/>
      </c>
      <c r="CH22" t="str">
        <f>IF(VLOOKUP($B22&amp;"-"&amp;$F22,'Results Check'!$A:$CB,CH$2,FALSE())=0,"",VLOOKUP($B22&amp;"-"&amp;$F22,'Results Check'!$A:$CB,CH$2,FALSE()))</f>
        <v>Threat scenario</v>
      </c>
      <c r="CI22" t="str">
        <f>IF(VLOOKUP($B22&amp;"-"&amp;$F22,'Results Check'!$A:$CB,CI$2,FALSE())=0,"",VLOOKUP($B22&amp;"-"&amp;$F22,'Results Check'!$A:$CB,CI$2,FALSE()))</f>
        <v>Consequence</v>
      </c>
      <c r="CJ22" t="str">
        <f>IF(VLOOKUP($B22&amp;"-"&amp;$F22,'Results Check'!$A:$CB,CJ$2,FALSE())=0,"",VLOOKUP($B22&amp;"-"&amp;$F22,'Results Check'!$A:$CB,CJ$2,FALSE()))</f>
        <v>Wrong vulnerability</v>
      </c>
      <c r="CK22">
        <f>IF(VLOOKUP($B22&amp;"-"&amp;$F22,'dataset cleaned'!$A:$CK,CK$2,FALSE())&lt;0,"N/A",VLOOKUP(VLOOKUP($B22&amp;"-"&amp;$F22,'dataset cleaned'!$A:$CK,CK$2,FALSE()),Dictionary!$A:$B,2,FALSE()))</f>
        <v>5</v>
      </c>
      <c r="CL22">
        <f>IF(VLOOKUP($B22&amp;"-"&amp;$F22,'dataset cleaned'!$A:$CK,CL$2,FALSE())&lt;0,"N/A",VLOOKUP(VLOOKUP($B22&amp;"-"&amp;$F22,'dataset cleaned'!$A:$CK,CL$2,FALSE()),Dictionary!$A:$B,2,FALSE()))</f>
        <v>5</v>
      </c>
      <c r="CM22">
        <f>IF(VLOOKUP($B22&amp;"-"&amp;$F22,'dataset cleaned'!$A:$CK,CM$2,FALSE())&lt;0,"N/A",VLOOKUP(VLOOKUP($B22&amp;"-"&amp;$F22,'dataset cleaned'!$A:$CK,CM$2,FALSE()),Dictionary!$A:$B,2,FALSE()))</f>
        <v>3</v>
      </c>
      <c r="CN22">
        <f>IF(VLOOKUP($B22&amp;"-"&amp;$F22,'dataset cleaned'!$A:$CK,CN$2,FALSE())&lt;0,"N/A",VLOOKUP(VLOOKUP($B22&amp;"-"&amp;$F22,'dataset cleaned'!$A:$CK,CN$2,FALSE()),Dictionary!$A:$B,2,FALSE()))</f>
        <v>4</v>
      </c>
      <c r="CO22">
        <f>IF(VLOOKUP($B22&amp;"-"&amp;$F22,'dataset cleaned'!$A:$CK,CO$2,FALSE())&lt;0,"N/A",VLOOKUP(VLOOKUP($B22&amp;"-"&amp;$F22,'dataset cleaned'!$A:$CK,CO$2,FALSE()),Dictionary!$A:$B,2,FALSE()))</f>
        <v>4</v>
      </c>
      <c r="CP22">
        <f>IF(VLOOKUP($B22&amp;"-"&amp;$F22,'dataset cleaned'!$A:$CK,CP$2,FALSE())&lt;0,"N/A",VLOOKUP(VLOOKUP($B22&amp;"-"&amp;$F22,'dataset cleaned'!$A:$CK,CP$2,FALSE()),Dictionary!$A:$B,2,FALSE()))</f>
        <v>4</v>
      </c>
      <c r="CQ22">
        <f>IF(VLOOKUP($B22&amp;"-"&amp;$F22,'dataset cleaned'!$A:$CK,CQ$2,FALSE())&lt;0,"N/A",VLOOKUP(VLOOKUP($B22&amp;"-"&amp;$F22,'dataset cleaned'!$A:$CK,CQ$2,FALSE()),Dictionary!$A:$B,2,FALSE()))</f>
        <v>4</v>
      </c>
      <c r="CR22">
        <f>IF(VLOOKUP($B22&amp;"-"&amp;$F22,'dataset cleaned'!$A:$CK,CR$2,FALSE())&lt;0,"N/A",VLOOKUP(VLOOKUP($B22&amp;"-"&amp;$F22,'dataset cleaned'!$A:$CK,CR$2,FALSE()),Dictionary!$A:$B,2,FALSE()))</f>
        <v>4</v>
      </c>
      <c r="CS22">
        <f>IF(VLOOKUP($B22&amp;"-"&amp;$F22,'dataset cleaned'!$A:$CK,CS$2,FALSE())&lt;0,"N/A",VLOOKUP(VLOOKUP($B22&amp;"-"&amp;$F22,'dataset cleaned'!$A:$CK,CS$2,FALSE()),Dictionary!$A:$B,2,FALSE()))</f>
        <v>3</v>
      </c>
      <c r="CT22">
        <f>IF(VLOOKUP($B22&amp;"-"&amp;$F22,'dataset cleaned'!$A:$CK,CT$2,FALSE())&lt;0,"N/A",VLOOKUP(VLOOKUP($B22&amp;"-"&amp;$F22,'dataset cleaned'!$A:$CK,CT$2,FALSE()),Dictionary!$A:$B,2,FALSE()))</f>
        <v>4</v>
      </c>
      <c r="CU22">
        <f>IF(VLOOKUP($B22&amp;"-"&amp;$F22,'dataset cleaned'!$A:$CK,CU$2,FALSE())&lt;0,"N/A",VLOOKUP(VLOOKUP($B22&amp;"-"&amp;$F22,'dataset cleaned'!$A:$CK,CU$2,FALSE()),Dictionary!$A:$B,2,FALSE()))</f>
        <v>4</v>
      </c>
      <c r="CV22">
        <f>IF(VLOOKUP($B22&amp;"-"&amp;$F22,'dataset cleaned'!$A:$CK,CV$2,FALSE())&lt;0,"N/A",VLOOKUP(VLOOKUP($B22&amp;"-"&amp;$F22,'dataset cleaned'!$A:$CK,CV$2,FALSE()),Dictionary!$A:$B,2,FALSE()))</f>
        <v>4</v>
      </c>
    </row>
    <row r="23" spans="1:100" x14ac:dyDescent="0.2">
      <c r="A23" t="str">
        <f t="shared" si="1"/>
        <v>R_2PilrREGZbE2MvA-P1</v>
      </c>
      <c r="B23" s="1" t="s">
        <v>1075</v>
      </c>
      <c r="C23" t="s">
        <v>528</v>
      </c>
      <c r="D23" s="16" t="str">
        <f t="shared" si="2"/>
        <v>CORAS</v>
      </c>
      <c r="E23" s="8" t="str">
        <f t="shared" si="3"/>
        <v>G2</v>
      </c>
      <c r="F23" t="s">
        <v>534</v>
      </c>
      <c r="G23" s="8" t="str">
        <f t="shared" si="4"/>
        <v>G2</v>
      </c>
      <c r="H23" t="s">
        <v>1128</v>
      </c>
      <c r="J23" s="11">
        <f>VLOOKUP($B23&amp;"-"&amp;$F23,'dataset cleaned'!$A:$BK,J$2,FALSE())/60</f>
        <v>16.36675</v>
      </c>
      <c r="K23">
        <f>VLOOKUP($B23&amp;"-"&amp;$F23,'dataset cleaned'!$A:$BK,K$2,FALSE())</f>
        <v>21</v>
      </c>
      <c r="L23" t="str">
        <f>VLOOKUP($B23&amp;"-"&amp;$F23,'dataset cleaned'!$A:$BK,L$2,FALSE())</f>
        <v>Male</v>
      </c>
      <c r="M23" t="str">
        <f>VLOOKUP($B23&amp;"-"&amp;$F23,'dataset cleaned'!$A:$BK,M$2,FALSE())</f>
        <v>Upper-Intermediate (B2)</v>
      </c>
      <c r="N23">
        <f>VLOOKUP($B23&amp;"-"&amp;$F23,'dataset cleaned'!$A:$BK,N$2,FALSE())</f>
        <v>3</v>
      </c>
      <c r="O23" t="str">
        <f>VLOOKUP($B23&amp;"-"&amp;$F23,'dataset cleaned'!$A:$BK,O$2,FALSE())</f>
        <v>Mechanical Engineering</v>
      </c>
      <c r="P23" t="str">
        <f>VLOOKUP($B23&amp;"-"&amp;$F23,'dataset cleaned'!$A:$BK,P$2,FALSE())</f>
        <v>No</v>
      </c>
      <c r="Q23">
        <f>VLOOKUP($B23&amp;"-"&amp;$F23,'dataset cleaned'!$A:$BK,Q$2,FALSE())</f>
        <v>0</v>
      </c>
      <c r="R23" s="6">
        <f>VLOOKUP($B23&amp;"-"&amp;$F23,'dataset cleaned'!$A:$BK,R$2,FALSE())</f>
        <v>0</v>
      </c>
      <c r="S23" t="str">
        <f>VLOOKUP($B23&amp;"-"&amp;$F23,'dataset cleaned'!$A:$BK,S$2,FALSE())</f>
        <v>No</v>
      </c>
      <c r="T23">
        <f>VLOOKUP($B23&amp;"-"&amp;$F23,'dataset cleaned'!$A:$BK,T$2,FALSE())</f>
        <v>0</v>
      </c>
      <c r="U23" t="str">
        <f>VLOOKUP($B23&amp;"-"&amp;$F23,'dataset cleaned'!$A:$BK,U$2,FALSE())</f>
        <v>None</v>
      </c>
      <c r="V23">
        <f>VLOOKUP(VLOOKUP($B23&amp;"-"&amp;$F23,'dataset cleaned'!$A:$BK,V$2,FALSE()),Dictionary!$A:$B,2,FALSE())</f>
        <v>1</v>
      </c>
      <c r="W23">
        <f>VLOOKUP(VLOOKUP($B23&amp;"-"&amp;$F23,'dataset cleaned'!$A:$BK,W$2,FALSE()),Dictionary!$A:$B,2,FALSE())</f>
        <v>1</v>
      </c>
      <c r="X23">
        <f>VLOOKUP(VLOOKUP($B23&amp;"-"&amp;$F23,'dataset cleaned'!$A:$BK,X$2,FALSE()),Dictionary!$A:$B,2,FALSE())</f>
        <v>2</v>
      </c>
      <c r="Y23">
        <f>VLOOKUP(VLOOKUP($B23&amp;"-"&amp;$F23,'dataset cleaned'!$A:$BK,Y$2,FALSE()),Dictionary!$A:$B,2,FALSE())</f>
        <v>1</v>
      </c>
      <c r="Z23">
        <f t="shared" si="5"/>
        <v>2</v>
      </c>
      <c r="AA23">
        <f>VLOOKUP(VLOOKUP($B23&amp;"-"&amp;$F23,'dataset cleaned'!$A:$BK,AA$2,FALSE()),Dictionary!$A:$B,2,FALSE())</f>
        <v>1</v>
      </c>
      <c r="AB23">
        <f>VLOOKUP(VLOOKUP($B23&amp;"-"&amp;$F23,'dataset cleaned'!$A:$BK,AB$2,FALSE()),Dictionary!$A:$B,2,FALSE())</f>
        <v>1</v>
      </c>
      <c r="AC23">
        <f>VLOOKUP(VLOOKUP($B23&amp;"-"&amp;$F23,'dataset cleaned'!$A:$BK,AC$2,FALSE()),Dictionary!$A:$B,2,FALSE())</f>
        <v>1</v>
      </c>
      <c r="AD23">
        <f>VLOOKUP(VLOOKUP($B23&amp;"-"&amp;$F23,'dataset cleaned'!$A:$BK,AD$2,FALSE()),Dictionary!$A:$B,2,FALSE())</f>
        <v>1</v>
      </c>
      <c r="AE23" t="str">
        <f>IF(ISNA(VLOOKUP(VLOOKUP($B23&amp;"-"&amp;$F23,'dataset cleaned'!$A:$BK,AE$2,FALSE()),Dictionary!$A:$B,2,FALSE())),"",VLOOKUP(VLOOKUP($B23&amp;"-"&amp;$F23,'dataset cleaned'!$A:$BK,AE$2,FALSE()),Dictionary!$A:$B,2,FALSE()))</f>
        <v/>
      </c>
      <c r="AF23">
        <f>VLOOKUP(VLOOKUP($B23&amp;"-"&amp;$F23,'dataset cleaned'!$A:$BK,AF$2,FALSE()),Dictionary!$A:$B,2,FALSE())</f>
        <v>5</v>
      </c>
      <c r="AG23">
        <f>VLOOKUP(VLOOKUP($B23&amp;"-"&amp;$F23,'dataset cleaned'!$A:$BK,AG$2,FALSE()),Dictionary!$A:$B,2,FALSE())</f>
        <v>4</v>
      </c>
      <c r="AH23">
        <f>VLOOKUP(VLOOKUP($B23&amp;"-"&amp;$F23,'dataset cleaned'!$A:$BK,AH$2,FALSE()),Dictionary!$A:$B,2,FALSE())</f>
        <v>4</v>
      </c>
      <c r="AI23">
        <f>VLOOKUP(VLOOKUP($B23&amp;"-"&amp;$F23,'dataset cleaned'!$A:$BK,AI$2,FALSE()),Dictionary!$A:$B,2,FALSE())</f>
        <v>2</v>
      </c>
      <c r="AJ23">
        <f>VLOOKUP(VLOOKUP($B23&amp;"-"&amp;$F23,'dataset cleaned'!$A:$BK,AJ$2,FALSE()),Dictionary!$A:$B,2,FALSE())</f>
        <v>4</v>
      </c>
      <c r="AK23">
        <f>IF(ISNA(VLOOKUP(VLOOKUP($B23&amp;"-"&amp;$F23,'dataset cleaned'!$A:$BK,AK$2,FALSE()),Dictionary!$A:$B,2,FALSE())),"",VLOOKUP(VLOOKUP($B23&amp;"-"&amp;$F23,'dataset cleaned'!$A:$BK,AK$2,FALSE()),Dictionary!$A:$B,2,FALSE()))</f>
        <v>5</v>
      </c>
      <c r="AL23" t="str">
        <f>IF(ISNA(VLOOKUP(VLOOKUP($B23&amp;"-"&amp;$F23,'dataset cleaned'!$A:$BK,AL$2,FALSE()),Dictionary!$A:$B,2,FALSE())),"",VLOOKUP(VLOOKUP($B23&amp;"-"&amp;$F23,'dataset cleaned'!$A:$BK,AL$2,FALSE()),Dictionary!$A:$B,2,FALSE()))</f>
        <v/>
      </c>
      <c r="AM23">
        <f>VLOOKUP(VLOOKUP($B23&amp;"-"&amp;$F23,'dataset cleaned'!$A:$BK,AM$2,FALSE()),Dictionary!$A:$B,2,FALSE())</f>
        <v>5</v>
      </c>
      <c r="AN23">
        <f>IF(ISNA(VLOOKUP(VLOOKUP($B23&amp;"-"&amp;$F23,'dataset cleaned'!$A:$BK,AN$2,FALSE()),Dictionary!$A:$B,2,FALSE())),"",VLOOKUP(VLOOKUP($B23&amp;"-"&amp;$F23,'dataset cleaned'!$A:$BK,AN$2,FALSE()),Dictionary!$A:$B,2,FALSE()))</f>
        <v>5</v>
      </c>
      <c r="AO23">
        <f>VLOOKUP($B23&amp;"-"&amp;$F23,'Results Check'!$A:$CB,AO$2,FALSE())</f>
        <v>2</v>
      </c>
      <c r="AP23">
        <f>VLOOKUP($B23&amp;"-"&amp;$F23,'Results Check'!$A:$CB,AP$2,FALSE())</f>
        <v>7</v>
      </c>
      <c r="AQ23">
        <f>VLOOKUP($B23&amp;"-"&amp;$F23,'Results Check'!$A:$CB,AQ$2,FALSE())</f>
        <v>2</v>
      </c>
      <c r="AR23">
        <f t="shared" si="6"/>
        <v>0.2857142857142857</v>
      </c>
      <c r="AS23">
        <f t="shared" si="7"/>
        <v>1</v>
      </c>
      <c r="AT23">
        <f t="shared" si="8"/>
        <v>0.44444444444444448</v>
      </c>
      <c r="AU23">
        <f>VLOOKUP($B23&amp;"-"&amp;$F23,'Results Check'!$A:$CB,AU$2,FALSE())</f>
        <v>3</v>
      </c>
      <c r="AV23">
        <f>VLOOKUP($B23&amp;"-"&amp;$F23,'Results Check'!$A:$CB,AV$2,FALSE())</f>
        <v>3</v>
      </c>
      <c r="AW23">
        <f>VLOOKUP($B23&amp;"-"&amp;$F23,'Results Check'!$A:$CB,AW$2,FALSE())</f>
        <v>3</v>
      </c>
      <c r="AX23">
        <f t="shared" si="9"/>
        <v>1</v>
      </c>
      <c r="AY23">
        <f t="shared" si="10"/>
        <v>1</v>
      </c>
      <c r="AZ23">
        <f t="shared" si="11"/>
        <v>1</v>
      </c>
      <c r="BA23">
        <f>VLOOKUP($B23&amp;"-"&amp;$F23,'Results Check'!$A:$CB,BA$2,FALSE())</f>
        <v>4</v>
      </c>
      <c r="BB23">
        <f>VLOOKUP($B23&amp;"-"&amp;$F23,'Results Check'!$A:$CB,BB$2,FALSE())</f>
        <v>4</v>
      </c>
      <c r="BC23">
        <f>VLOOKUP($B23&amp;"-"&amp;$F23,'Results Check'!$A:$CB,BC$2,FALSE())</f>
        <v>4</v>
      </c>
      <c r="BD23">
        <f t="shared" si="12"/>
        <v>1</v>
      </c>
      <c r="BE23">
        <f t="shared" si="13"/>
        <v>1</v>
      </c>
      <c r="BF23">
        <f t="shared" si="14"/>
        <v>1</v>
      </c>
      <c r="BG23">
        <f>VLOOKUP($B23&amp;"-"&amp;$F23,'Results Check'!$A:$CB,BG$2,FALSE())</f>
        <v>2</v>
      </c>
      <c r="BH23">
        <f>VLOOKUP($B23&amp;"-"&amp;$F23,'Results Check'!$A:$CB,BH$2,FALSE())</f>
        <v>2</v>
      </c>
      <c r="BI23">
        <f>VLOOKUP($B23&amp;"-"&amp;$F23,'Results Check'!$A:$CB,BI$2,FALSE())</f>
        <v>2</v>
      </c>
      <c r="BJ23">
        <f t="shared" si="15"/>
        <v>1</v>
      </c>
      <c r="BK23">
        <f t="shared" si="16"/>
        <v>1</v>
      </c>
      <c r="BL23">
        <f t="shared" si="17"/>
        <v>1</v>
      </c>
      <c r="BM23">
        <f>VLOOKUP($B23&amp;"-"&amp;$F23,'Results Check'!$A:$CB,BM$2,FALSE())</f>
        <v>1</v>
      </c>
      <c r="BN23">
        <f>VLOOKUP($B23&amp;"-"&amp;$F23,'Results Check'!$A:$CB,BN$2,FALSE())</f>
        <v>1</v>
      </c>
      <c r="BO23">
        <f>VLOOKUP($B23&amp;"-"&amp;$F23,'Results Check'!$A:$CB,BO$2,FALSE())</f>
        <v>1</v>
      </c>
      <c r="BP23">
        <f t="shared" si="18"/>
        <v>1</v>
      </c>
      <c r="BQ23">
        <f t="shared" si="19"/>
        <v>1</v>
      </c>
      <c r="BR23">
        <f t="shared" si="20"/>
        <v>1</v>
      </c>
      <c r="BS23">
        <f>VLOOKUP($B23&amp;"-"&amp;$F23,'Results Check'!$A:$CB,BS$2,FALSE())</f>
        <v>4</v>
      </c>
      <c r="BT23">
        <f>VLOOKUP($B23&amp;"-"&amp;$F23,'Results Check'!$A:$CB,BT$2,FALSE())</f>
        <v>7</v>
      </c>
      <c r="BU23">
        <f>VLOOKUP($B23&amp;"-"&amp;$F23,'Results Check'!$A:$CB,BU$2,FALSE())</f>
        <v>4</v>
      </c>
      <c r="BV23">
        <f t="shared" si="21"/>
        <v>0.5714285714285714</v>
      </c>
      <c r="BW23">
        <f t="shared" si="22"/>
        <v>1</v>
      </c>
      <c r="BX23">
        <f t="shared" si="23"/>
        <v>0.72727272727272729</v>
      </c>
      <c r="BY23">
        <f t="shared" si="24"/>
        <v>16</v>
      </c>
      <c r="BZ23">
        <f t="shared" si="25"/>
        <v>24</v>
      </c>
      <c r="CA23">
        <f t="shared" si="26"/>
        <v>16</v>
      </c>
      <c r="CB23">
        <f t="shared" si="27"/>
        <v>0.66666666666666663</v>
      </c>
      <c r="CC23">
        <f t="shared" si="28"/>
        <v>1</v>
      </c>
      <c r="CD23">
        <f t="shared" si="29"/>
        <v>0.8</v>
      </c>
      <c r="CE23" t="str">
        <f>IF(VLOOKUP($B23&amp;"-"&amp;$F23,'Results Check'!$A:$CB,CE$2,FALSE())=0,"",VLOOKUP($B23&amp;"-"&amp;$F23,'Results Check'!$A:$CB,CE$2,FALSE()))</f>
        <v>Wrong vulnerability</v>
      </c>
      <c r="CF23" t="str">
        <f>IF(VLOOKUP($B23&amp;"-"&amp;$F23,'Results Check'!$A:$CB,CF$2,FALSE())=0,"",VLOOKUP($B23&amp;"-"&amp;$F23,'Results Check'!$A:$CB,CF$2,FALSE()))</f>
        <v/>
      </c>
      <c r="CG23" t="str">
        <f>IF(VLOOKUP($B23&amp;"-"&amp;$F23,'Results Check'!$A:$CB,CG$2,FALSE())=0,"",VLOOKUP($B23&amp;"-"&amp;$F23,'Results Check'!$A:$CB,CG$2,FALSE()))</f>
        <v/>
      </c>
      <c r="CH23" t="str">
        <f>IF(VLOOKUP($B23&amp;"-"&amp;$F23,'Results Check'!$A:$CB,CH$2,FALSE())=0,"",VLOOKUP($B23&amp;"-"&amp;$F23,'Results Check'!$A:$CB,CH$2,FALSE()))</f>
        <v/>
      </c>
      <c r="CI23" t="str">
        <f>IF(VLOOKUP($B23&amp;"-"&amp;$F23,'Results Check'!$A:$CB,CI$2,FALSE())=0,"",VLOOKUP($B23&amp;"-"&amp;$F23,'Results Check'!$A:$CB,CI$2,FALSE()))</f>
        <v/>
      </c>
      <c r="CJ23" t="str">
        <f>IF(VLOOKUP($B23&amp;"-"&amp;$F23,'Results Check'!$A:$CB,CJ$2,FALSE())=0,"",VLOOKUP($B23&amp;"-"&amp;$F23,'Results Check'!$A:$CB,CJ$2,FALSE()))</f>
        <v>Wrong vulnerability</v>
      </c>
      <c r="CK23">
        <f>IF(VLOOKUP($B23&amp;"-"&amp;$F23,'dataset cleaned'!$A:$CK,CK$2,FALSE())&lt;0,"N/A",VLOOKUP(VLOOKUP($B23&amp;"-"&amp;$F23,'dataset cleaned'!$A:$CK,CK$2,FALSE()),Dictionary!$A:$B,2,FALSE()))</f>
        <v>5</v>
      </c>
      <c r="CL23">
        <f>IF(VLOOKUP($B23&amp;"-"&amp;$F23,'dataset cleaned'!$A:$CK,CL$2,FALSE())&lt;0,"N/A",VLOOKUP(VLOOKUP($B23&amp;"-"&amp;$F23,'dataset cleaned'!$A:$CK,CL$2,FALSE()),Dictionary!$A:$B,2,FALSE()))</f>
        <v>5</v>
      </c>
      <c r="CM23">
        <f>IF(VLOOKUP($B23&amp;"-"&amp;$F23,'dataset cleaned'!$A:$CK,CM$2,FALSE())&lt;0,"N/A",VLOOKUP(VLOOKUP($B23&amp;"-"&amp;$F23,'dataset cleaned'!$A:$CK,CM$2,FALSE()),Dictionary!$A:$B,2,FALSE()))</f>
        <v>5</v>
      </c>
      <c r="CN23">
        <f>IF(VLOOKUP($B23&amp;"-"&amp;$F23,'dataset cleaned'!$A:$CK,CN$2,FALSE())&lt;0,"N/A",VLOOKUP(VLOOKUP($B23&amp;"-"&amp;$F23,'dataset cleaned'!$A:$CK,CN$2,FALSE()),Dictionary!$A:$B,2,FALSE()))</f>
        <v>5</v>
      </c>
      <c r="CO23">
        <f>IF(VLOOKUP($B23&amp;"-"&amp;$F23,'dataset cleaned'!$A:$CK,CO$2,FALSE())&lt;0,"N/A",VLOOKUP(VLOOKUP($B23&amp;"-"&amp;$F23,'dataset cleaned'!$A:$CK,CO$2,FALSE()),Dictionary!$A:$B,2,FALSE()))</f>
        <v>5</v>
      </c>
      <c r="CP23">
        <f>IF(VLOOKUP($B23&amp;"-"&amp;$F23,'dataset cleaned'!$A:$CK,CP$2,FALSE())&lt;0,"N/A",VLOOKUP(VLOOKUP($B23&amp;"-"&amp;$F23,'dataset cleaned'!$A:$CK,CP$2,FALSE()),Dictionary!$A:$B,2,FALSE()))</f>
        <v>4</v>
      </c>
      <c r="CQ23">
        <f>IF(VLOOKUP($B23&amp;"-"&amp;$F23,'dataset cleaned'!$A:$CK,CQ$2,FALSE())&lt;0,"N/A",VLOOKUP(VLOOKUP($B23&amp;"-"&amp;$F23,'dataset cleaned'!$A:$CK,CQ$2,FALSE()),Dictionary!$A:$B,2,FALSE()))</f>
        <v>4</v>
      </c>
      <c r="CR23">
        <f>IF(VLOOKUP($B23&amp;"-"&amp;$F23,'dataset cleaned'!$A:$CK,CR$2,FALSE())&lt;0,"N/A",VLOOKUP(VLOOKUP($B23&amp;"-"&amp;$F23,'dataset cleaned'!$A:$CK,CR$2,FALSE()),Dictionary!$A:$B,2,FALSE()))</f>
        <v>4</v>
      </c>
      <c r="CS23">
        <f>IF(VLOOKUP($B23&amp;"-"&amp;$F23,'dataset cleaned'!$A:$CK,CS$2,FALSE())&lt;0,"N/A",VLOOKUP(VLOOKUP($B23&amp;"-"&amp;$F23,'dataset cleaned'!$A:$CK,CS$2,FALSE()),Dictionary!$A:$B,2,FALSE()))</f>
        <v>2</v>
      </c>
      <c r="CT23">
        <f>IF(VLOOKUP($B23&amp;"-"&amp;$F23,'dataset cleaned'!$A:$CK,CT$2,FALSE())&lt;0,"N/A",VLOOKUP(VLOOKUP($B23&amp;"-"&amp;$F23,'dataset cleaned'!$A:$CK,CT$2,FALSE()),Dictionary!$A:$B,2,FALSE()))</f>
        <v>3</v>
      </c>
      <c r="CU23">
        <f>IF(VLOOKUP($B23&amp;"-"&amp;$F23,'dataset cleaned'!$A:$CK,CU$2,FALSE())&lt;0,"N/A",VLOOKUP(VLOOKUP($B23&amp;"-"&amp;$F23,'dataset cleaned'!$A:$CK,CU$2,FALSE()),Dictionary!$A:$B,2,FALSE()))</f>
        <v>5</v>
      </c>
      <c r="CV23">
        <f>IF(VLOOKUP($B23&amp;"-"&amp;$F23,'dataset cleaned'!$A:$CK,CV$2,FALSE())&lt;0,"N/A",VLOOKUP(VLOOKUP($B23&amp;"-"&amp;$F23,'dataset cleaned'!$A:$CK,CV$2,FALSE()),Dictionary!$A:$B,2,FALSE()))</f>
        <v>5</v>
      </c>
    </row>
    <row r="24" spans="1:100" x14ac:dyDescent="0.2">
      <c r="A24" t="str">
        <f t="shared" si="1"/>
        <v>R_2TM0QNHUbCOTPli-P1</v>
      </c>
      <c r="B24" s="1" t="s">
        <v>1101</v>
      </c>
      <c r="C24" t="s">
        <v>528</v>
      </c>
      <c r="D24" s="16" t="str">
        <f t="shared" si="2"/>
        <v>CORAS</v>
      </c>
      <c r="E24" s="8" t="str">
        <f t="shared" si="3"/>
        <v>G2</v>
      </c>
      <c r="F24" t="s">
        <v>534</v>
      </c>
      <c r="G24" s="8" t="str">
        <f t="shared" si="4"/>
        <v>G2</v>
      </c>
      <c r="H24" t="s">
        <v>1128</v>
      </c>
      <c r="J24" s="11">
        <f>VLOOKUP($B24&amp;"-"&amp;$F24,'dataset cleaned'!$A:$BK,J$2,FALSE())/60</f>
        <v>15.408166666666666</v>
      </c>
      <c r="K24">
        <f>VLOOKUP($B24&amp;"-"&amp;$F24,'dataset cleaned'!$A:$BK,K$2,FALSE())</f>
        <v>19</v>
      </c>
      <c r="L24" t="str">
        <f>VLOOKUP($B24&amp;"-"&amp;$F24,'dataset cleaned'!$A:$BK,L$2,FALSE())</f>
        <v>Male</v>
      </c>
      <c r="M24" t="str">
        <f>VLOOKUP($B24&amp;"-"&amp;$F24,'dataset cleaned'!$A:$BK,M$2,FALSE())</f>
        <v>Advanced (C1)</v>
      </c>
      <c r="N24">
        <f>VLOOKUP($B24&amp;"-"&amp;$F24,'dataset cleaned'!$A:$BK,N$2,FALSE())</f>
        <v>2</v>
      </c>
      <c r="O24" t="str">
        <f>VLOOKUP($B24&amp;"-"&amp;$F24,'dataset cleaned'!$A:$BK,O$2,FALSE())</f>
        <v>Mechanical Engineering</v>
      </c>
      <c r="P24" t="str">
        <f>VLOOKUP($B24&amp;"-"&amp;$F24,'dataset cleaned'!$A:$BK,P$2,FALSE())</f>
        <v>Yes</v>
      </c>
      <c r="Q24">
        <f>VLOOKUP($B24&amp;"-"&amp;$F24,'dataset cleaned'!$A:$BK,Q$2,FALSE())</f>
        <v>1</v>
      </c>
      <c r="R24" s="6">
        <f>VLOOKUP($B24&amp;"-"&amp;$F24,'dataset cleaned'!$A:$BK,R$2,FALSE())</f>
        <v>-99</v>
      </c>
      <c r="S24" t="str">
        <f>VLOOKUP($B24&amp;"-"&amp;$F24,'dataset cleaned'!$A:$BK,S$2,FALSE())</f>
        <v>No</v>
      </c>
      <c r="T24">
        <f>VLOOKUP($B24&amp;"-"&amp;$F24,'dataset cleaned'!$A:$BK,T$2,FALSE())</f>
        <v>0</v>
      </c>
      <c r="U24" t="str">
        <f>VLOOKUP($B24&amp;"-"&amp;$F24,'dataset cleaned'!$A:$BK,U$2,FALSE())</f>
        <v>None</v>
      </c>
      <c r="V24">
        <f>VLOOKUP(VLOOKUP($B24&amp;"-"&amp;$F24,'dataset cleaned'!$A:$BK,V$2,FALSE()),Dictionary!$A:$B,2,FALSE())</f>
        <v>1</v>
      </c>
      <c r="W24">
        <f>VLOOKUP(VLOOKUP($B24&amp;"-"&amp;$F24,'dataset cleaned'!$A:$BK,W$2,FALSE()),Dictionary!$A:$B,2,FALSE())</f>
        <v>1</v>
      </c>
      <c r="X24">
        <f>VLOOKUP(VLOOKUP($B24&amp;"-"&amp;$F24,'dataset cleaned'!$A:$BK,X$2,FALSE()),Dictionary!$A:$B,2,FALSE())</f>
        <v>2</v>
      </c>
      <c r="Y24">
        <f>VLOOKUP(VLOOKUP($B24&amp;"-"&amp;$F24,'dataset cleaned'!$A:$BK,Y$2,FALSE()),Dictionary!$A:$B,2,FALSE())</f>
        <v>1</v>
      </c>
      <c r="Z24">
        <f t="shared" si="5"/>
        <v>2</v>
      </c>
      <c r="AA24">
        <f>VLOOKUP(VLOOKUP($B24&amp;"-"&amp;$F24,'dataset cleaned'!$A:$BK,AA$2,FALSE()),Dictionary!$A:$B,2,FALSE())</f>
        <v>1</v>
      </c>
      <c r="AB24">
        <f>VLOOKUP(VLOOKUP($B24&amp;"-"&amp;$F24,'dataset cleaned'!$A:$BK,AB$2,FALSE()),Dictionary!$A:$B,2,FALSE())</f>
        <v>1</v>
      </c>
      <c r="AC24">
        <f>VLOOKUP(VLOOKUP($B24&amp;"-"&amp;$F24,'dataset cleaned'!$A:$BK,AC$2,FALSE()),Dictionary!$A:$B,2,FALSE())</f>
        <v>1</v>
      </c>
      <c r="AD24">
        <f>VLOOKUP(VLOOKUP($B24&amp;"-"&amp;$F24,'dataset cleaned'!$A:$BK,AD$2,FALSE()),Dictionary!$A:$B,2,FALSE())</f>
        <v>3</v>
      </c>
      <c r="AE24" t="str">
        <f>IF(ISNA(VLOOKUP(VLOOKUP($B24&amp;"-"&amp;$F24,'dataset cleaned'!$A:$BK,AE$2,FALSE()),Dictionary!$A:$B,2,FALSE())),"",VLOOKUP(VLOOKUP($B24&amp;"-"&amp;$F24,'dataset cleaned'!$A:$BK,AE$2,FALSE()),Dictionary!$A:$B,2,FALSE()))</f>
        <v/>
      </c>
      <c r="AF24">
        <f>VLOOKUP(VLOOKUP($B24&amp;"-"&amp;$F24,'dataset cleaned'!$A:$BK,AF$2,FALSE()),Dictionary!$A:$B,2,FALSE())</f>
        <v>5</v>
      </c>
      <c r="AG24">
        <f>VLOOKUP(VLOOKUP($B24&amp;"-"&amp;$F24,'dataset cleaned'!$A:$BK,AG$2,FALSE()),Dictionary!$A:$B,2,FALSE())</f>
        <v>4</v>
      </c>
      <c r="AH24">
        <f>VLOOKUP(VLOOKUP($B24&amp;"-"&amp;$F24,'dataset cleaned'!$A:$BK,AH$2,FALSE()),Dictionary!$A:$B,2,FALSE())</f>
        <v>4</v>
      </c>
      <c r="AI24">
        <f>VLOOKUP(VLOOKUP($B24&amp;"-"&amp;$F24,'dataset cleaned'!$A:$BK,AI$2,FALSE()),Dictionary!$A:$B,2,FALSE())</f>
        <v>4</v>
      </c>
      <c r="AJ24">
        <f>VLOOKUP(VLOOKUP($B24&amp;"-"&amp;$F24,'dataset cleaned'!$A:$BK,AJ$2,FALSE()),Dictionary!$A:$B,2,FALSE())</f>
        <v>4</v>
      </c>
      <c r="AK24">
        <f>IF(ISNA(VLOOKUP(VLOOKUP($B24&amp;"-"&amp;$F24,'dataset cleaned'!$A:$BK,AK$2,FALSE()),Dictionary!$A:$B,2,FALSE())),"",VLOOKUP(VLOOKUP($B24&amp;"-"&amp;$F24,'dataset cleaned'!$A:$BK,AK$2,FALSE()),Dictionary!$A:$B,2,FALSE()))</f>
        <v>4</v>
      </c>
      <c r="AL24" t="str">
        <f>IF(ISNA(VLOOKUP(VLOOKUP($B24&amp;"-"&amp;$F24,'dataset cleaned'!$A:$BK,AL$2,FALSE()),Dictionary!$A:$B,2,FALSE())),"",VLOOKUP(VLOOKUP($B24&amp;"-"&amp;$F24,'dataset cleaned'!$A:$BK,AL$2,FALSE()),Dictionary!$A:$B,2,FALSE()))</f>
        <v/>
      </c>
      <c r="AM24">
        <f>VLOOKUP(VLOOKUP($B24&amp;"-"&amp;$F24,'dataset cleaned'!$A:$BK,AM$2,FALSE()),Dictionary!$A:$B,2,FALSE())</f>
        <v>4</v>
      </c>
      <c r="AN24">
        <f>IF(ISNA(VLOOKUP(VLOOKUP($B24&amp;"-"&amp;$F24,'dataset cleaned'!$A:$BK,AN$2,FALSE()),Dictionary!$A:$B,2,FALSE())),"",VLOOKUP(VLOOKUP($B24&amp;"-"&amp;$F24,'dataset cleaned'!$A:$BK,AN$2,FALSE()),Dictionary!$A:$B,2,FALSE()))</f>
        <v>4</v>
      </c>
      <c r="AO24">
        <f>VLOOKUP($B24&amp;"-"&amp;$F24,'Results Check'!$A:$CB,AO$2,FALSE())</f>
        <v>2</v>
      </c>
      <c r="AP24">
        <f>VLOOKUP($B24&amp;"-"&amp;$F24,'Results Check'!$A:$CB,AP$2,FALSE())</f>
        <v>2</v>
      </c>
      <c r="AQ24">
        <f>VLOOKUP($B24&amp;"-"&amp;$F24,'Results Check'!$A:$CB,AQ$2,FALSE())</f>
        <v>2</v>
      </c>
      <c r="AR24">
        <f t="shared" si="6"/>
        <v>1</v>
      </c>
      <c r="AS24">
        <f t="shared" si="7"/>
        <v>1</v>
      </c>
      <c r="AT24">
        <f t="shared" si="8"/>
        <v>1</v>
      </c>
      <c r="AU24">
        <f>VLOOKUP($B24&amp;"-"&amp;$F24,'Results Check'!$A:$CB,AU$2,FALSE())</f>
        <v>3</v>
      </c>
      <c r="AV24">
        <f>VLOOKUP($B24&amp;"-"&amp;$F24,'Results Check'!$A:$CB,AV$2,FALSE())</f>
        <v>3</v>
      </c>
      <c r="AW24">
        <f>VLOOKUP($B24&amp;"-"&amp;$F24,'Results Check'!$A:$CB,AW$2,FALSE())</f>
        <v>3</v>
      </c>
      <c r="AX24">
        <f t="shared" si="9"/>
        <v>1</v>
      </c>
      <c r="AY24">
        <f t="shared" si="10"/>
        <v>1</v>
      </c>
      <c r="AZ24">
        <f t="shared" si="11"/>
        <v>1</v>
      </c>
      <c r="BA24">
        <f>VLOOKUP($B24&amp;"-"&amp;$F24,'Results Check'!$A:$CB,BA$2,FALSE())</f>
        <v>4</v>
      </c>
      <c r="BB24">
        <f>VLOOKUP($B24&amp;"-"&amp;$F24,'Results Check'!$A:$CB,BB$2,FALSE())</f>
        <v>4</v>
      </c>
      <c r="BC24">
        <f>VLOOKUP($B24&amp;"-"&amp;$F24,'Results Check'!$A:$CB,BC$2,FALSE())</f>
        <v>4</v>
      </c>
      <c r="BD24">
        <f t="shared" si="12"/>
        <v>1</v>
      </c>
      <c r="BE24">
        <f t="shared" si="13"/>
        <v>1</v>
      </c>
      <c r="BF24">
        <f t="shared" si="14"/>
        <v>1</v>
      </c>
      <c r="BG24">
        <f>VLOOKUP($B24&amp;"-"&amp;$F24,'Results Check'!$A:$CB,BG$2,FALSE())</f>
        <v>2</v>
      </c>
      <c r="BH24">
        <f>VLOOKUP($B24&amp;"-"&amp;$F24,'Results Check'!$A:$CB,BH$2,FALSE())</f>
        <v>2</v>
      </c>
      <c r="BI24">
        <f>VLOOKUP($B24&amp;"-"&amp;$F24,'Results Check'!$A:$CB,BI$2,FALSE())</f>
        <v>2</v>
      </c>
      <c r="BJ24">
        <f t="shared" si="15"/>
        <v>1</v>
      </c>
      <c r="BK24">
        <f t="shared" si="16"/>
        <v>1</v>
      </c>
      <c r="BL24">
        <f t="shared" si="17"/>
        <v>1</v>
      </c>
      <c r="BM24">
        <f>VLOOKUP($B24&amp;"-"&amp;$F24,'Results Check'!$A:$CB,BM$2,FALSE())</f>
        <v>1</v>
      </c>
      <c r="BN24">
        <f>VLOOKUP($B24&amp;"-"&amp;$F24,'Results Check'!$A:$CB,BN$2,FALSE())</f>
        <v>1</v>
      </c>
      <c r="BO24">
        <f>VLOOKUP($B24&amp;"-"&amp;$F24,'Results Check'!$A:$CB,BO$2,FALSE())</f>
        <v>1</v>
      </c>
      <c r="BP24">
        <f t="shared" si="18"/>
        <v>1</v>
      </c>
      <c r="BQ24">
        <f t="shared" si="19"/>
        <v>1</v>
      </c>
      <c r="BR24">
        <f t="shared" si="20"/>
        <v>1</v>
      </c>
      <c r="BS24">
        <f>VLOOKUP($B24&amp;"-"&amp;$F24,'Results Check'!$A:$CB,BS$2,FALSE())</f>
        <v>2</v>
      </c>
      <c r="BT24">
        <f>VLOOKUP($B24&amp;"-"&amp;$F24,'Results Check'!$A:$CB,BT$2,FALSE())</f>
        <v>2</v>
      </c>
      <c r="BU24">
        <f>VLOOKUP($B24&amp;"-"&amp;$F24,'Results Check'!$A:$CB,BU$2,FALSE())</f>
        <v>4</v>
      </c>
      <c r="BV24">
        <f t="shared" si="21"/>
        <v>1</v>
      </c>
      <c r="BW24">
        <f t="shared" si="22"/>
        <v>0.5</v>
      </c>
      <c r="BX24">
        <f t="shared" si="23"/>
        <v>0.66666666666666663</v>
      </c>
      <c r="BY24">
        <f t="shared" si="24"/>
        <v>14</v>
      </c>
      <c r="BZ24">
        <f t="shared" si="25"/>
        <v>14</v>
      </c>
      <c r="CA24">
        <f t="shared" si="26"/>
        <v>16</v>
      </c>
      <c r="CB24">
        <f t="shared" si="27"/>
        <v>1</v>
      </c>
      <c r="CC24">
        <f t="shared" si="28"/>
        <v>0.875</v>
      </c>
      <c r="CD24">
        <f t="shared" si="29"/>
        <v>0.93333333333333335</v>
      </c>
      <c r="CE24" t="str">
        <f>IF(VLOOKUP($B24&amp;"-"&amp;$F24,'Results Check'!$A:$CB,CE$2,FALSE())=0,"",VLOOKUP($B24&amp;"-"&amp;$F24,'Results Check'!$A:$CB,CE$2,FALSE()))</f>
        <v/>
      </c>
      <c r="CF24" t="str">
        <f>IF(VLOOKUP($B24&amp;"-"&amp;$F24,'Results Check'!$A:$CB,CF$2,FALSE())=0,"",VLOOKUP($B24&amp;"-"&amp;$F24,'Results Check'!$A:$CB,CF$2,FALSE()))</f>
        <v/>
      </c>
      <c r="CG24" t="str">
        <f>IF(VLOOKUP($B24&amp;"-"&amp;$F24,'Results Check'!$A:$CB,CG$2,FALSE())=0,"",VLOOKUP($B24&amp;"-"&amp;$F24,'Results Check'!$A:$CB,CG$2,FALSE()))</f>
        <v/>
      </c>
      <c r="CH24" t="str">
        <f>IF(VLOOKUP($B24&amp;"-"&amp;$F24,'Results Check'!$A:$CB,CH$2,FALSE())=0,"",VLOOKUP($B24&amp;"-"&amp;$F24,'Results Check'!$A:$CB,CH$2,FALSE()))</f>
        <v/>
      </c>
      <c r="CI24" t="str">
        <f>IF(VLOOKUP($B24&amp;"-"&amp;$F24,'Results Check'!$A:$CB,CI$2,FALSE())=0,"",VLOOKUP($B24&amp;"-"&amp;$F24,'Results Check'!$A:$CB,CI$2,FALSE()))</f>
        <v/>
      </c>
      <c r="CJ24" t="str">
        <f>IF(VLOOKUP($B24&amp;"-"&amp;$F24,'Results Check'!$A:$CB,CJ$2,FALSE())=0,"",VLOOKUP($B24&amp;"-"&amp;$F24,'Results Check'!$A:$CB,CJ$2,FALSE()))</f>
        <v>Missing vulnerability</v>
      </c>
      <c r="CK24">
        <f>IF(VLOOKUP($B24&amp;"-"&amp;$F24,'dataset cleaned'!$A:$CK,CK$2,FALSE())&lt;0,"N/A",VLOOKUP(VLOOKUP($B24&amp;"-"&amp;$F24,'dataset cleaned'!$A:$CK,CK$2,FALSE()),Dictionary!$A:$B,2,FALSE()))</f>
        <v>4</v>
      </c>
      <c r="CL24">
        <f>IF(VLOOKUP($B24&amp;"-"&amp;$F24,'dataset cleaned'!$A:$CK,CL$2,FALSE())&lt;0,"N/A",VLOOKUP(VLOOKUP($B24&amp;"-"&amp;$F24,'dataset cleaned'!$A:$CK,CL$2,FALSE()),Dictionary!$A:$B,2,FALSE()))</f>
        <v>4</v>
      </c>
      <c r="CM24">
        <f>IF(VLOOKUP($B24&amp;"-"&amp;$F24,'dataset cleaned'!$A:$CK,CM$2,FALSE())&lt;0,"N/A",VLOOKUP(VLOOKUP($B24&amp;"-"&amp;$F24,'dataset cleaned'!$A:$CK,CM$2,FALSE()),Dictionary!$A:$B,2,FALSE()))</f>
        <v>4</v>
      </c>
      <c r="CN24">
        <f>IF(VLOOKUP($B24&amp;"-"&amp;$F24,'dataset cleaned'!$A:$CK,CN$2,FALSE())&lt;0,"N/A",VLOOKUP(VLOOKUP($B24&amp;"-"&amp;$F24,'dataset cleaned'!$A:$CK,CN$2,FALSE()),Dictionary!$A:$B,2,FALSE()))</f>
        <v>3</v>
      </c>
      <c r="CO24">
        <f>IF(VLOOKUP($B24&amp;"-"&amp;$F24,'dataset cleaned'!$A:$CK,CO$2,FALSE())&lt;0,"N/A",VLOOKUP(VLOOKUP($B24&amp;"-"&amp;$F24,'dataset cleaned'!$A:$CK,CO$2,FALSE()),Dictionary!$A:$B,2,FALSE()))</f>
        <v>3</v>
      </c>
      <c r="CP24">
        <f>IF(VLOOKUP($B24&amp;"-"&amp;$F24,'dataset cleaned'!$A:$CK,CP$2,FALSE())&lt;0,"N/A",VLOOKUP(VLOOKUP($B24&amp;"-"&amp;$F24,'dataset cleaned'!$A:$CK,CP$2,FALSE()),Dictionary!$A:$B,2,FALSE()))</f>
        <v>3</v>
      </c>
      <c r="CQ24">
        <f>IF(VLOOKUP($B24&amp;"-"&amp;$F24,'dataset cleaned'!$A:$CK,CQ$2,FALSE())&lt;0,"N/A",VLOOKUP(VLOOKUP($B24&amp;"-"&amp;$F24,'dataset cleaned'!$A:$CK,CQ$2,FALSE()),Dictionary!$A:$B,2,FALSE()))</f>
        <v>4</v>
      </c>
      <c r="CR24">
        <f>IF(VLOOKUP($B24&amp;"-"&amp;$F24,'dataset cleaned'!$A:$CK,CR$2,FALSE())&lt;0,"N/A",VLOOKUP(VLOOKUP($B24&amp;"-"&amp;$F24,'dataset cleaned'!$A:$CK,CR$2,FALSE()),Dictionary!$A:$B,2,FALSE()))</f>
        <v>4</v>
      </c>
      <c r="CS24">
        <f>IF(VLOOKUP($B24&amp;"-"&amp;$F24,'dataset cleaned'!$A:$CK,CS$2,FALSE())&lt;0,"N/A",VLOOKUP(VLOOKUP($B24&amp;"-"&amp;$F24,'dataset cleaned'!$A:$CK,CS$2,FALSE()),Dictionary!$A:$B,2,FALSE()))</f>
        <v>4</v>
      </c>
      <c r="CT24">
        <f>IF(VLOOKUP($B24&amp;"-"&amp;$F24,'dataset cleaned'!$A:$CK,CT$2,FALSE())&lt;0,"N/A",VLOOKUP(VLOOKUP($B24&amp;"-"&amp;$F24,'dataset cleaned'!$A:$CK,CT$2,FALSE()),Dictionary!$A:$B,2,FALSE()))</f>
        <v>3</v>
      </c>
      <c r="CU24">
        <f>IF(VLOOKUP($B24&amp;"-"&amp;$F24,'dataset cleaned'!$A:$CK,CU$2,FALSE())&lt;0,"N/A",VLOOKUP(VLOOKUP($B24&amp;"-"&amp;$F24,'dataset cleaned'!$A:$CK,CU$2,FALSE()),Dictionary!$A:$B,2,FALSE()))</f>
        <v>4</v>
      </c>
      <c r="CV24">
        <f>IF(VLOOKUP($B24&amp;"-"&amp;$F24,'dataset cleaned'!$A:$CK,CV$2,FALSE())&lt;0,"N/A",VLOOKUP(VLOOKUP($B24&amp;"-"&amp;$F24,'dataset cleaned'!$A:$CK,CV$2,FALSE()),Dictionary!$A:$B,2,FALSE()))</f>
        <v>4</v>
      </c>
    </row>
    <row r="25" spans="1:100" x14ac:dyDescent="0.2">
      <c r="A25" t="str">
        <f t="shared" si="1"/>
        <v>R_3FW20S7htUSXUYM-P1</v>
      </c>
      <c r="B25" t="s">
        <v>901</v>
      </c>
      <c r="C25" t="s">
        <v>528</v>
      </c>
      <c r="D25" s="16" t="str">
        <f t="shared" si="2"/>
        <v>CORAS</v>
      </c>
      <c r="E25" s="8" t="str">
        <f t="shared" si="3"/>
        <v>G2</v>
      </c>
      <c r="F25" s="8" t="s">
        <v>534</v>
      </c>
      <c r="G25" s="8" t="str">
        <f t="shared" si="4"/>
        <v>G2</v>
      </c>
      <c r="H25" t="s">
        <v>981</v>
      </c>
      <c r="J25" s="11">
        <f>VLOOKUP($B25&amp;"-"&amp;$F25,'dataset cleaned'!$A:$BK,J$2,FALSE())/60</f>
        <v>17.608349999999998</v>
      </c>
      <c r="K25">
        <f>VLOOKUP($B25&amp;"-"&amp;$F25,'dataset cleaned'!$A:$BK,K$2,FALSE())</f>
        <v>23</v>
      </c>
      <c r="L25" t="str">
        <f>VLOOKUP($B25&amp;"-"&amp;$F25,'dataset cleaned'!$A:$BK,L$2,FALSE())</f>
        <v>Male</v>
      </c>
      <c r="M25" t="str">
        <f>VLOOKUP($B25&amp;"-"&amp;$F25,'dataset cleaned'!$A:$BK,M$2,FALSE())</f>
        <v>Native</v>
      </c>
      <c r="N25">
        <f>VLOOKUP($B25&amp;"-"&amp;$F25,'dataset cleaned'!$A:$BK,N$2,FALSE())</f>
        <v>4</v>
      </c>
      <c r="O25" t="str">
        <f>VLOOKUP($B25&amp;"-"&amp;$F25,'dataset cleaned'!$A:$BK,O$2,FALSE())</f>
        <v>computer science</v>
      </c>
      <c r="P25" t="str">
        <f>VLOOKUP($B25&amp;"-"&amp;$F25,'dataset cleaned'!$A:$BK,P$2,FALSE())</f>
        <v>Yes</v>
      </c>
      <c r="Q25">
        <f>VLOOKUP($B25&amp;"-"&amp;$F25,'dataset cleaned'!$A:$BK,Q$2,FALSE())</f>
        <v>1</v>
      </c>
      <c r="R25" s="6" t="str">
        <f>VLOOKUP($B25&amp;"-"&amp;$F25,'dataset cleaned'!$A:$BK,R$2,FALSE())</f>
        <v>Software developper, software tester</v>
      </c>
      <c r="S25" t="str">
        <f>VLOOKUP($B25&amp;"-"&amp;$F25,'dataset cleaned'!$A:$BK,S$2,FALSE())</f>
        <v>No</v>
      </c>
      <c r="T25">
        <f>VLOOKUP($B25&amp;"-"&amp;$F25,'dataset cleaned'!$A:$BK,T$2,FALSE())</f>
        <v>0</v>
      </c>
      <c r="U25" t="str">
        <f>VLOOKUP($B25&amp;"-"&amp;$F25,'dataset cleaned'!$A:$BK,U$2,FALSE())</f>
        <v>ISO 27001,ISO 31000</v>
      </c>
      <c r="V25">
        <f>VLOOKUP(VLOOKUP($B25&amp;"-"&amp;$F25,'dataset cleaned'!$A:$BK,V$2,FALSE()),Dictionary!$A:$B,2,FALSE())</f>
        <v>1</v>
      </c>
      <c r="W25">
        <f>VLOOKUP(VLOOKUP($B25&amp;"-"&amp;$F25,'dataset cleaned'!$A:$BK,W$2,FALSE()),Dictionary!$A:$B,2,FALSE())</f>
        <v>2</v>
      </c>
      <c r="X25">
        <f>VLOOKUP(VLOOKUP($B25&amp;"-"&amp;$F25,'dataset cleaned'!$A:$BK,X$2,FALSE()),Dictionary!$A:$B,2,FALSE())</f>
        <v>2</v>
      </c>
      <c r="Y25">
        <f>VLOOKUP(VLOOKUP($B25&amp;"-"&amp;$F25,'dataset cleaned'!$A:$BK,Y$2,FALSE()),Dictionary!$A:$B,2,FALSE())</f>
        <v>1</v>
      </c>
      <c r="Z25">
        <f t="shared" si="5"/>
        <v>2</v>
      </c>
      <c r="AA25">
        <f>VLOOKUP(VLOOKUP($B25&amp;"-"&amp;$F25,'dataset cleaned'!$A:$BK,AA$2,FALSE()),Dictionary!$A:$B,2,FALSE())</f>
        <v>1</v>
      </c>
      <c r="AB25">
        <f>VLOOKUP(VLOOKUP($B25&amp;"-"&amp;$F25,'dataset cleaned'!$A:$BK,AB$2,FALSE()),Dictionary!$A:$B,2,FALSE())</f>
        <v>3</v>
      </c>
      <c r="AC25">
        <f>VLOOKUP(VLOOKUP($B25&amp;"-"&amp;$F25,'dataset cleaned'!$A:$BK,AC$2,FALSE()),Dictionary!$A:$B,2,FALSE())</f>
        <v>3</v>
      </c>
      <c r="AD25">
        <f>VLOOKUP(VLOOKUP($B25&amp;"-"&amp;$F25,'dataset cleaned'!$A:$BK,AD$2,FALSE()),Dictionary!$A:$B,2,FALSE())</f>
        <v>2</v>
      </c>
      <c r="AE25" t="str">
        <f>IF(ISNA(VLOOKUP(VLOOKUP($B25&amp;"-"&amp;$F25,'dataset cleaned'!$A:$BK,AE$2,FALSE()),Dictionary!$A:$B,2,FALSE())),"",VLOOKUP(VLOOKUP($B25&amp;"-"&amp;$F25,'dataset cleaned'!$A:$BK,AE$2,FALSE()),Dictionary!$A:$B,2,FALSE()))</f>
        <v/>
      </c>
      <c r="AF25">
        <f>VLOOKUP(VLOOKUP($B25&amp;"-"&amp;$F25,'dataset cleaned'!$A:$BK,AF$2,FALSE()),Dictionary!$A:$B,2,FALSE())</f>
        <v>4</v>
      </c>
      <c r="AG25">
        <f>VLOOKUP(VLOOKUP($B25&amp;"-"&amp;$F25,'dataset cleaned'!$A:$BK,AG$2,FALSE()),Dictionary!$A:$B,2,FALSE())</f>
        <v>4</v>
      </c>
      <c r="AH25">
        <f>VLOOKUP(VLOOKUP($B25&amp;"-"&amp;$F25,'dataset cleaned'!$A:$BK,AH$2,FALSE()),Dictionary!$A:$B,2,FALSE())</f>
        <v>4</v>
      </c>
      <c r="AI25">
        <f>VLOOKUP(VLOOKUP($B25&amp;"-"&amp;$F25,'dataset cleaned'!$A:$BK,AI$2,FALSE()),Dictionary!$A:$B,2,FALSE())</f>
        <v>4</v>
      </c>
      <c r="AJ25">
        <f>VLOOKUP(VLOOKUP($B25&amp;"-"&amp;$F25,'dataset cleaned'!$A:$BK,AJ$2,FALSE()),Dictionary!$A:$B,2,FALSE())</f>
        <v>4</v>
      </c>
      <c r="AK25">
        <f>IF(ISNA(VLOOKUP(VLOOKUP($B25&amp;"-"&amp;$F25,'dataset cleaned'!$A:$BK,AK$2,FALSE()),Dictionary!$A:$B,2,FALSE())),"",VLOOKUP(VLOOKUP($B25&amp;"-"&amp;$F25,'dataset cleaned'!$A:$BK,AK$2,FALSE()),Dictionary!$A:$B,2,FALSE()))</f>
        <v>3</v>
      </c>
      <c r="AL25" t="str">
        <f>IF(ISNA(VLOOKUP(VLOOKUP($B25&amp;"-"&amp;$F25,'dataset cleaned'!$A:$BK,AL$2,FALSE()),Dictionary!$A:$B,2,FALSE())),"",VLOOKUP(VLOOKUP($B25&amp;"-"&amp;$F25,'dataset cleaned'!$A:$BK,AL$2,FALSE()),Dictionary!$A:$B,2,FALSE()))</f>
        <v/>
      </c>
      <c r="AM25">
        <f>VLOOKUP(VLOOKUP($B25&amp;"-"&amp;$F25,'dataset cleaned'!$A:$BK,AM$2,FALSE()),Dictionary!$A:$B,2,FALSE())</f>
        <v>4</v>
      </c>
      <c r="AN25">
        <f>IF(ISNA(VLOOKUP(VLOOKUP($B25&amp;"-"&amp;$F25,'dataset cleaned'!$A:$BK,AN$2,FALSE()),Dictionary!$A:$B,2,FALSE())),"",VLOOKUP(VLOOKUP($B25&amp;"-"&amp;$F25,'dataset cleaned'!$A:$BK,AN$2,FALSE()),Dictionary!$A:$B,2,FALSE()))</f>
        <v>5</v>
      </c>
      <c r="AO25">
        <f>VLOOKUP($B25&amp;"-"&amp;$F25,'Results Check'!$A:$CB,AO$2,FALSE())</f>
        <v>2</v>
      </c>
      <c r="AP25">
        <f>VLOOKUP($B25&amp;"-"&amp;$F25,'Results Check'!$A:$CB,AP$2,FALSE())</f>
        <v>2</v>
      </c>
      <c r="AQ25">
        <f>VLOOKUP($B25&amp;"-"&amp;$F25,'Results Check'!$A:$CB,AQ$2,FALSE())</f>
        <v>2</v>
      </c>
      <c r="AR25">
        <f t="shared" si="6"/>
        <v>1</v>
      </c>
      <c r="AS25">
        <f t="shared" si="7"/>
        <v>1</v>
      </c>
      <c r="AT25">
        <f t="shared" si="8"/>
        <v>1</v>
      </c>
      <c r="AU25">
        <f>VLOOKUP($B25&amp;"-"&amp;$F25,'Results Check'!$A:$CB,AU$2,FALSE())</f>
        <v>3</v>
      </c>
      <c r="AV25">
        <f>VLOOKUP($B25&amp;"-"&amp;$F25,'Results Check'!$A:$CB,AV$2,FALSE())</f>
        <v>3</v>
      </c>
      <c r="AW25">
        <f>VLOOKUP($B25&amp;"-"&amp;$F25,'Results Check'!$A:$CB,AW$2,FALSE())</f>
        <v>3</v>
      </c>
      <c r="AX25">
        <f t="shared" si="9"/>
        <v>1</v>
      </c>
      <c r="AY25">
        <f t="shared" si="10"/>
        <v>1</v>
      </c>
      <c r="AZ25">
        <f t="shared" si="11"/>
        <v>1</v>
      </c>
      <c r="BA25">
        <f>VLOOKUP($B25&amp;"-"&amp;$F25,'Results Check'!$A:$CB,BA$2,FALSE())</f>
        <v>1</v>
      </c>
      <c r="BB25">
        <f>VLOOKUP($B25&amp;"-"&amp;$F25,'Results Check'!$A:$CB,BB$2,FALSE())</f>
        <v>1</v>
      </c>
      <c r="BC25">
        <f>VLOOKUP($B25&amp;"-"&amp;$F25,'Results Check'!$A:$CB,BC$2,FALSE())</f>
        <v>4</v>
      </c>
      <c r="BD25">
        <f t="shared" si="12"/>
        <v>1</v>
      </c>
      <c r="BE25">
        <f t="shared" si="13"/>
        <v>0.25</v>
      </c>
      <c r="BF25">
        <f t="shared" si="14"/>
        <v>0.4</v>
      </c>
      <c r="BG25">
        <f>VLOOKUP($B25&amp;"-"&amp;$F25,'Results Check'!$A:$CB,BG$2,FALSE())</f>
        <v>2</v>
      </c>
      <c r="BH25">
        <f>VLOOKUP($B25&amp;"-"&amp;$F25,'Results Check'!$A:$CB,BH$2,FALSE())</f>
        <v>2</v>
      </c>
      <c r="BI25">
        <f>VLOOKUP($B25&amp;"-"&amp;$F25,'Results Check'!$A:$CB,BI$2,FALSE())</f>
        <v>2</v>
      </c>
      <c r="BJ25">
        <f t="shared" si="15"/>
        <v>1</v>
      </c>
      <c r="BK25">
        <f t="shared" si="16"/>
        <v>1</v>
      </c>
      <c r="BL25">
        <f t="shared" si="17"/>
        <v>1</v>
      </c>
      <c r="BM25">
        <f>VLOOKUP($B25&amp;"-"&amp;$F25,'Results Check'!$A:$CB,BM$2,FALSE())</f>
        <v>0</v>
      </c>
      <c r="BN25">
        <f>VLOOKUP($B25&amp;"-"&amp;$F25,'Results Check'!$A:$CB,BN$2,FALSE())</f>
        <v>3</v>
      </c>
      <c r="BO25">
        <f>VLOOKUP($B25&amp;"-"&amp;$F25,'Results Check'!$A:$CB,BO$2,FALSE())</f>
        <v>1</v>
      </c>
      <c r="BP25">
        <f t="shared" si="18"/>
        <v>0</v>
      </c>
      <c r="BQ25">
        <f t="shared" si="19"/>
        <v>0</v>
      </c>
      <c r="BR25">
        <f t="shared" si="20"/>
        <v>0</v>
      </c>
      <c r="BS25">
        <f>VLOOKUP($B25&amp;"-"&amp;$F25,'Results Check'!$A:$CB,BS$2,FALSE())</f>
        <v>3</v>
      </c>
      <c r="BT25">
        <f>VLOOKUP($B25&amp;"-"&amp;$F25,'Results Check'!$A:$CB,BT$2,FALSE())</f>
        <v>4</v>
      </c>
      <c r="BU25">
        <f>VLOOKUP($B25&amp;"-"&amp;$F25,'Results Check'!$A:$CB,BU$2,FALSE())</f>
        <v>4</v>
      </c>
      <c r="BV25">
        <f t="shared" si="21"/>
        <v>0.75</v>
      </c>
      <c r="BW25">
        <f t="shared" si="22"/>
        <v>0.75</v>
      </c>
      <c r="BX25">
        <f t="shared" si="23"/>
        <v>0.75</v>
      </c>
      <c r="BY25">
        <f t="shared" si="24"/>
        <v>11</v>
      </c>
      <c r="BZ25">
        <f t="shared" si="25"/>
        <v>15</v>
      </c>
      <c r="CA25">
        <f t="shared" si="26"/>
        <v>16</v>
      </c>
      <c r="CB25">
        <f t="shared" si="27"/>
        <v>0.73333333333333328</v>
      </c>
      <c r="CC25">
        <f t="shared" si="28"/>
        <v>0.6875</v>
      </c>
      <c r="CD25">
        <f t="shared" si="29"/>
        <v>0.70967741935483863</v>
      </c>
      <c r="CE25" t="str">
        <f>IF(VLOOKUP($B25&amp;"-"&amp;$F25,'Results Check'!$A:$CB,CE$2,FALSE())=0,"",VLOOKUP($B25&amp;"-"&amp;$F25,'Results Check'!$A:$CB,CE$2,FALSE()))</f>
        <v/>
      </c>
      <c r="CF25" t="str">
        <f>IF(VLOOKUP($B25&amp;"-"&amp;$F25,'Results Check'!$A:$CB,CF$2,FALSE())=0,"",VLOOKUP($B25&amp;"-"&amp;$F25,'Results Check'!$A:$CB,CF$2,FALSE()))</f>
        <v/>
      </c>
      <c r="CG25" t="str">
        <f>IF(VLOOKUP($B25&amp;"-"&amp;$F25,'Results Check'!$A:$CB,CG$2,FALSE())=0,"",VLOOKUP($B25&amp;"-"&amp;$F25,'Results Check'!$A:$CB,CG$2,FALSE()))</f>
        <v>Missing threat scenario</v>
      </c>
      <c r="CH25" t="str">
        <f>IF(VLOOKUP($B25&amp;"-"&amp;$F25,'Results Check'!$A:$CB,CH$2,FALSE())=0,"",VLOOKUP($B25&amp;"-"&amp;$F25,'Results Check'!$A:$CB,CH$2,FALSE()))</f>
        <v/>
      </c>
      <c r="CI25" t="str">
        <f>IF(VLOOKUP($B25&amp;"-"&amp;$F25,'Results Check'!$A:$CB,CI$2,FALSE())=0,"",VLOOKUP($B25&amp;"-"&amp;$F25,'Results Check'!$A:$CB,CI$2,FALSE()))</f>
        <v/>
      </c>
      <c r="CJ25" t="str">
        <f>IF(VLOOKUP($B25&amp;"-"&amp;$F25,'Results Check'!$A:$CB,CJ$2,FALSE())=0,"",VLOOKUP($B25&amp;"-"&amp;$F25,'Results Check'!$A:$CB,CJ$2,FALSE()))</f>
        <v/>
      </c>
      <c r="CK25">
        <f>IF(VLOOKUP($B25&amp;"-"&amp;$F25,'dataset cleaned'!$A:$CK,CK$2,FALSE())&lt;0,"N/A",VLOOKUP(VLOOKUP($B25&amp;"-"&amp;$F25,'dataset cleaned'!$A:$CK,CK$2,FALSE()),Dictionary!$A:$B,2,FALSE()))</f>
        <v>5</v>
      </c>
      <c r="CL25">
        <f>IF(VLOOKUP($B25&amp;"-"&amp;$F25,'dataset cleaned'!$A:$CK,CL$2,FALSE())&lt;0,"N/A",VLOOKUP(VLOOKUP($B25&amp;"-"&amp;$F25,'dataset cleaned'!$A:$CK,CL$2,FALSE()),Dictionary!$A:$B,2,FALSE()))</f>
        <v>4</v>
      </c>
      <c r="CM25">
        <f>IF(VLOOKUP($B25&amp;"-"&amp;$F25,'dataset cleaned'!$A:$CK,CM$2,FALSE())&lt;0,"N/A",VLOOKUP(VLOOKUP($B25&amp;"-"&amp;$F25,'dataset cleaned'!$A:$CK,CM$2,FALSE()),Dictionary!$A:$B,2,FALSE()))</f>
        <v>5</v>
      </c>
      <c r="CN25">
        <f>IF(VLOOKUP($B25&amp;"-"&amp;$F25,'dataset cleaned'!$A:$CK,CN$2,FALSE())&lt;0,"N/A",VLOOKUP(VLOOKUP($B25&amp;"-"&amp;$F25,'dataset cleaned'!$A:$CK,CN$2,FALSE()),Dictionary!$A:$B,2,FALSE()))</f>
        <v>4</v>
      </c>
      <c r="CO25">
        <f>IF(VLOOKUP($B25&amp;"-"&amp;$F25,'dataset cleaned'!$A:$CK,CO$2,FALSE())&lt;0,"N/A",VLOOKUP(VLOOKUP($B25&amp;"-"&amp;$F25,'dataset cleaned'!$A:$CK,CO$2,FALSE()),Dictionary!$A:$B,2,FALSE()))</f>
        <v>4</v>
      </c>
      <c r="CP25">
        <f>IF(VLOOKUP($B25&amp;"-"&amp;$F25,'dataset cleaned'!$A:$CK,CP$2,FALSE())&lt;0,"N/A",VLOOKUP(VLOOKUP($B25&amp;"-"&amp;$F25,'dataset cleaned'!$A:$CK,CP$2,FALSE()),Dictionary!$A:$B,2,FALSE()))</f>
        <v>3</v>
      </c>
      <c r="CQ25">
        <f>IF(VLOOKUP($B25&amp;"-"&amp;$F25,'dataset cleaned'!$A:$CK,CQ$2,FALSE())&lt;0,"N/A",VLOOKUP(VLOOKUP($B25&amp;"-"&amp;$F25,'dataset cleaned'!$A:$CK,CQ$2,FALSE()),Dictionary!$A:$B,2,FALSE()))</f>
        <v>4</v>
      </c>
      <c r="CR25">
        <f>IF(VLOOKUP($B25&amp;"-"&amp;$F25,'dataset cleaned'!$A:$CK,CR$2,FALSE())&lt;0,"N/A",VLOOKUP(VLOOKUP($B25&amp;"-"&amp;$F25,'dataset cleaned'!$A:$CK,CR$2,FALSE()),Dictionary!$A:$B,2,FALSE()))</f>
        <v>4</v>
      </c>
      <c r="CS25">
        <f>IF(VLOOKUP($B25&amp;"-"&amp;$F25,'dataset cleaned'!$A:$CK,CS$2,FALSE())&lt;0,"N/A",VLOOKUP(VLOOKUP($B25&amp;"-"&amp;$F25,'dataset cleaned'!$A:$CK,CS$2,FALSE()),Dictionary!$A:$B,2,FALSE()))</f>
        <v>2</v>
      </c>
      <c r="CT25">
        <f>IF(VLOOKUP($B25&amp;"-"&amp;$F25,'dataset cleaned'!$A:$CK,CT$2,FALSE())&lt;0,"N/A",VLOOKUP(VLOOKUP($B25&amp;"-"&amp;$F25,'dataset cleaned'!$A:$CK,CT$2,FALSE()),Dictionary!$A:$B,2,FALSE()))</f>
        <v>3</v>
      </c>
      <c r="CU25">
        <f>IF(VLOOKUP($B25&amp;"-"&amp;$F25,'dataset cleaned'!$A:$CK,CU$2,FALSE())&lt;0,"N/A",VLOOKUP(VLOOKUP($B25&amp;"-"&amp;$F25,'dataset cleaned'!$A:$CK,CU$2,FALSE()),Dictionary!$A:$B,2,FALSE()))</f>
        <v>2</v>
      </c>
      <c r="CV25">
        <f>IF(VLOOKUP($B25&amp;"-"&amp;$F25,'dataset cleaned'!$A:$CK,CV$2,FALSE())&lt;0,"N/A",VLOOKUP(VLOOKUP($B25&amp;"-"&amp;$F25,'dataset cleaned'!$A:$CK,CV$2,FALSE()),Dictionary!$A:$B,2,FALSE()))</f>
        <v>2</v>
      </c>
    </row>
    <row r="26" spans="1:100" x14ac:dyDescent="0.2">
      <c r="A26" t="str">
        <f t="shared" si="1"/>
        <v>R_3MPuGkPudSdqO6Q-P1</v>
      </c>
      <c r="B26" t="s">
        <v>798</v>
      </c>
      <c r="C26" t="s">
        <v>528</v>
      </c>
      <c r="D26" s="16" t="str">
        <f t="shared" si="2"/>
        <v>CORAS</v>
      </c>
      <c r="E26" s="8" t="str">
        <f t="shared" si="3"/>
        <v>G2</v>
      </c>
      <c r="F26" s="8" t="s">
        <v>534</v>
      </c>
      <c r="G26" s="8" t="str">
        <f t="shared" si="4"/>
        <v>G2</v>
      </c>
      <c r="H26" t="s">
        <v>981</v>
      </c>
      <c r="J26" s="11">
        <f>VLOOKUP($B26&amp;"-"&amp;$F26,'dataset cleaned'!$A:$BK,J$2,FALSE())/60</f>
        <v>13.767433333333335</v>
      </c>
      <c r="K26">
        <f>VLOOKUP($B26&amp;"-"&amp;$F26,'dataset cleaned'!$A:$BK,K$2,FALSE())</f>
        <v>22</v>
      </c>
      <c r="L26" t="str">
        <f>VLOOKUP($B26&amp;"-"&amp;$F26,'dataset cleaned'!$A:$BK,L$2,FALSE())</f>
        <v>Male</v>
      </c>
      <c r="M26" t="str">
        <f>VLOOKUP($B26&amp;"-"&amp;$F26,'dataset cleaned'!$A:$BK,M$2,FALSE())</f>
        <v>Intermediate (B1)</v>
      </c>
      <c r="N26">
        <f>VLOOKUP($B26&amp;"-"&amp;$F26,'dataset cleaned'!$A:$BK,N$2,FALSE())</f>
        <v>3</v>
      </c>
      <c r="O26" t="str">
        <f>VLOOKUP($B26&amp;"-"&amp;$F26,'dataset cleaned'!$A:$BK,O$2,FALSE())</f>
        <v>Computer Science</v>
      </c>
      <c r="P26" t="str">
        <f>VLOOKUP($B26&amp;"-"&amp;$F26,'dataset cleaned'!$A:$BK,P$2,FALSE())</f>
        <v>No</v>
      </c>
      <c r="Q26">
        <f>VLOOKUP($B26&amp;"-"&amp;$F26,'dataset cleaned'!$A:$BK,Q$2,FALSE())</f>
        <v>0</v>
      </c>
      <c r="R26" s="6">
        <f>VLOOKUP($B26&amp;"-"&amp;$F26,'dataset cleaned'!$A:$BK,R$2,FALSE())</f>
        <v>0</v>
      </c>
      <c r="S26" t="str">
        <f>VLOOKUP($B26&amp;"-"&amp;$F26,'dataset cleaned'!$A:$BK,S$2,FALSE())</f>
        <v>No</v>
      </c>
      <c r="T26">
        <f>VLOOKUP($B26&amp;"-"&amp;$F26,'dataset cleaned'!$A:$BK,T$2,FALSE())</f>
        <v>0</v>
      </c>
      <c r="U26" t="str">
        <f>VLOOKUP($B26&amp;"-"&amp;$F26,'dataset cleaned'!$A:$BK,U$2,FALSE())</f>
        <v>None</v>
      </c>
      <c r="V26">
        <f>VLOOKUP(VLOOKUP($B26&amp;"-"&amp;$F26,'dataset cleaned'!$A:$BK,V$2,FALSE()),Dictionary!$A:$B,2,FALSE())</f>
        <v>2</v>
      </c>
      <c r="W26">
        <f>VLOOKUP(VLOOKUP($B26&amp;"-"&amp;$F26,'dataset cleaned'!$A:$BK,W$2,FALSE()),Dictionary!$A:$B,2,FALSE())</f>
        <v>3</v>
      </c>
      <c r="X26">
        <f>VLOOKUP(VLOOKUP($B26&amp;"-"&amp;$F26,'dataset cleaned'!$A:$BK,X$2,FALSE()),Dictionary!$A:$B,2,FALSE())</f>
        <v>2</v>
      </c>
      <c r="Y26">
        <f>VLOOKUP(VLOOKUP($B26&amp;"-"&amp;$F26,'dataset cleaned'!$A:$BK,Y$2,FALSE()),Dictionary!$A:$B,2,FALSE())</f>
        <v>2</v>
      </c>
      <c r="Z26">
        <f t="shared" si="5"/>
        <v>3</v>
      </c>
      <c r="AA26">
        <f>VLOOKUP(VLOOKUP($B26&amp;"-"&amp;$F26,'dataset cleaned'!$A:$BK,AA$2,FALSE()),Dictionary!$A:$B,2,FALSE())</f>
        <v>2</v>
      </c>
      <c r="AB26">
        <f>VLOOKUP(VLOOKUP($B26&amp;"-"&amp;$F26,'dataset cleaned'!$A:$BK,AB$2,FALSE()),Dictionary!$A:$B,2,FALSE())</f>
        <v>2</v>
      </c>
      <c r="AC26">
        <f>VLOOKUP(VLOOKUP($B26&amp;"-"&amp;$F26,'dataset cleaned'!$A:$BK,AC$2,FALSE()),Dictionary!$A:$B,2,FALSE())</f>
        <v>3</v>
      </c>
      <c r="AD26">
        <f>VLOOKUP(VLOOKUP($B26&amp;"-"&amp;$F26,'dataset cleaned'!$A:$BK,AD$2,FALSE()),Dictionary!$A:$B,2,FALSE())</f>
        <v>2</v>
      </c>
      <c r="AE26" t="str">
        <f>IF(ISNA(VLOOKUP(VLOOKUP($B26&amp;"-"&amp;$F26,'dataset cleaned'!$A:$BK,AE$2,FALSE()),Dictionary!$A:$B,2,FALSE())),"",VLOOKUP(VLOOKUP($B26&amp;"-"&amp;$F26,'dataset cleaned'!$A:$BK,AE$2,FALSE()),Dictionary!$A:$B,2,FALSE()))</f>
        <v/>
      </c>
      <c r="AF26">
        <f>VLOOKUP(VLOOKUP($B26&amp;"-"&amp;$F26,'dataset cleaned'!$A:$BK,AF$2,FALSE()),Dictionary!$A:$B,2,FALSE())</f>
        <v>4</v>
      </c>
      <c r="AG26">
        <f>VLOOKUP(VLOOKUP($B26&amp;"-"&amp;$F26,'dataset cleaned'!$A:$BK,AG$2,FALSE()),Dictionary!$A:$B,2,FALSE())</f>
        <v>3</v>
      </c>
      <c r="AH26">
        <f>VLOOKUP(VLOOKUP($B26&amp;"-"&amp;$F26,'dataset cleaned'!$A:$BK,AH$2,FALSE()),Dictionary!$A:$B,2,FALSE())</f>
        <v>4</v>
      </c>
      <c r="AI26">
        <f>VLOOKUP(VLOOKUP($B26&amp;"-"&amp;$F26,'dataset cleaned'!$A:$BK,AI$2,FALSE()),Dictionary!$A:$B,2,FALSE())</f>
        <v>4</v>
      </c>
      <c r="AJ26">
        <f>VLOOKUP(VLOOKUP($B26&amp;"-"&amp;$F26,'dataset cleaned'!$A:$BK,AJ$2,FALSE()),Dictionary!$A:$B,2,FALSE())</f>
        <v>4</v>
      </c>
      <c r="AK26">
        <f>IF(ISNA(VLOOKUP(VLOOKUP($B26&amp;"-"&amp;$F26,'dataset cleaned'!$A:$BK,AK$2,FALSE()),Dictionary!$A:$B,2,FALSE())),"",VLOOKUP(VLOOKUP($B26&amp;"-"&amp;$F26,'dataset cleaned'!$A:$BK,AK$2,FALSE()),Dictionary!$A:$B,2,FALSE()))</f>
        <v>4</v>
      </c>
      <c r="AL26" t="str">
        <f>IF(ISNA(VLOOKUP(VLOOKUP($B26&amp;"-"&amp;$F26,'dataset cleaned'!$A:$BK,AL$2,FALSE()),Dictionary!$A:$B,2,FALSE())),"",VLOOKUP(VLOOKUP($B26&amp;"-"&amp;$F26,'dataset cleaned'!$A:$BK,AL$2,FALSE()),Dictionary!$A:$B,2,FALSE()))</f>
        <v/>
      </c>
      <c r="AM26">
        <f>VLOOKUP(VLOOKUP($B26&amp;"-"&amp;$F26,'dataset cleaned'!$A:$BK,AM$2,FALSE()),Dictionary!$A:$B,2,FALSE())</f>
        <v>4</v>
      </c>
      <c r="AN26">
        <f>IF(ISNA(VLOOKUP(VLOOKUP($B26&amp;"-"&amp;$F26,'dataset cleaned'!$A:$BK,AN$2,FALSE()),Dictionary!$A:$B,2,FALSE())),"",VLOOKUP(VLOOKUP($B26&amp;"-"&amp;$F26,'dataset cleaned'!$A:$BK,AN$2,FALSE()),Dictionary!$A:$B,2,FALSE()))</f>
        <v>4</v>
      </c>
      <c r="AO26">
        <f>VLOOKUP($B26&amp;"-"&amp;$F26,'Results Check'!$A:$CB,AO$2,FALSE())</f>
        <v>2</v>
      </c>
      <c r="AP26">
        <f>VLOOKUP($B26&amp;"-"&amp;$F26,'Results Check'!$A:$CB,AP$2,FALSE())</f>
        <v>2</v>
      </c>
      <c r="AQ26">
        <f>VLOOKUP($B26&amp;"-"&amp;$F26,'Results Check'!$A:$CB,AQ$2,FALSE())</f>
        <v>2</v>
      </c>
      <c r="AR26">
        <f t="shared" si="6"/>
        <v>1</v>
      </c>
      <c r="AS26">
        <f t="shared" si="7"/>
        <v>1</v>
      </c>
      <c r="AT26">
        <f t="shared" si="8"/>
        <v>1</v>
      </c>
      <c r="AU26">
        <f>VLOOKUP($B26&amp;"-"&amp;$F26,'Results Check'!$A:$CB,AU$2,FALSE())</f>
        <v>3</v>
      </c>
      <c r="AV26">
        <f>VLOOKUP($B26&amp;"-"&amp;$F26,'Results Check'!$A:$CB,AV$2,FALSE())</f>
        <v>3</v>
      </c>
      <c r="AW26">
        <f>VLOOKUP($B26&amp;"-"&amp;$F26,'Results Check'!$A:$CB,AW$2,FALSE())</f>
        <v>3</v>
      </c>
      <c r="AX26">
        <f t="shared" si="9"/>
        <v>1</v>
      </c>
      <c r="AY26">
        <f t="shared" si="10"/>
        <v>1</v>
      </c>
      <c r="AZ26">
        <f t="shared" si="11"/>
        <v>1</v>
      </c>
      <c r="BA26">
        <f>VLOOKUP($B26&amp;"-"&amp;$F26,'Results Check'!$A:$CB,BA$2,FALSE())</f>
        <v>3</v>
      </c>
      <c r="BB26">
        <f>VLOOKUP($B26&amp;"-"&amp;$F26,'Results Check'!$A:$CB,BB$2,FALSE())</f>
        <v>3</v>
      </c>
      <c r="BC26">
        <f>VLOOKUP($B26&amp;"-"&amp;$F26,'Results Check'!$A:$CB,BC$2,FALSE())</f>
        <v>4</v>
      </c>
      <c r="BD26">
        <f t="shared" si="12"/>
        <v>1</v>
      </c>
      <c r="BE26">
        <f t="shared" si="13"/>
        <v>0.75</v>
      </c>
      <c r="BF26">
        <f t="shared" si="14"/>
        <v>0.8571428571428571</v>
      </c>
      <c r="BG26">
        <f>VLOOKUP($B26&amp;"-"&amp;$F26,'Results Check'!$A:$CB,BG$2,FALSE())</f>
        <v>1</v>
      </c>
      <c r="BH26">
        <f>VLOOKUP($B26&amp;"-"&amp;$F26,'Results Check'!$A:$CB,BH$2,FALSE())</f>
        <v>6</v>
      </c>
      <c r="BI26">
        <f>VLOOKUP($B26&amp;"-"&amp;$F26,'Results Check'!$A:$CB,BI$2,FALSE())</f>
        <v>2</v>
      </c>
      <c r="BJ26">
        <f t="shared" si="15"/>
        <v>0.16666666666666666</v>
      </c>
      <c r="BK26">
        <f t="shared" si="16"/>
        <v>0.5</v>
      </c>
      <c r="BL26">
        <f t="shared" si="17"/>
        <v>0.25</v>
      </c>
      <c r="BM26">
        <f>VLOOKUP($B26&amp;"-"&amp;$F26,'Results Check'!$A:$CB,BM$2,FALSE())</f>
        <v>0</v>
      </c>
      <c r="BN26">
        <f>VLOOKUP($B26&amp;"-"&amp;$F26,'Results Check'!$A:$CB,BN$2,FALSE())</f>
        <v>1</v>
      </c>
      <c r="BO26">
        <f>VLOOKUP($B26&amp;"-"&amp;$F26,'Results Check'!$A:$CB,BO$2,FALSE())</f>
        <v>1</v>
      </c>
      <c r="BP26">
        <f t="shared" si="18"/>
        <v>0</v>
      </c>
      <c r="BQ26">
        <f t="shared" si="19"/>
        <v>0</v>
      </c>
      <c r="BR26">
        <f t="shared" si="20"/>
        <v>0</v>
      </c>
      <c r="BS26">
        <f>VLOOKUP($B26&amp;"-"&amp;$F26,'Results Check'!$A:$CB,BS$2,FALSE())</f>
        <v>2</v>
      </c>
      <c r="BT26">
        <f>VLOOKUP($B26&amp;"-"&amp;$F26,'Results Check'!$A:$CB,BT$2,FALSE())</f>
        <v>2</v>
      </c>
      <c r="BU26">
        <f>VLOOKUP($B26&amp;"-"&amp;$F26,'Results Check'!$A:$CB,BU$2,FALSE())</f>
        <v>4</v>
      </c>
      <c r="BV26">
        <f t="shared" si="21"/>
        <v>1</v>
      </c>
      <c r="BW26">
        <f t="shared" si="22"/>
        <v>0.5</v>
      </c>
      <c r="BX26">
        <f t="shared" si="23"/>
        <v>0.66666666666666663</v>
      </c>
      <c r="BY26">
        <f t="shared" si="24"/>
        <v>11</v>
      </c>
      <c r="BZ26">
        <f t="shared" si="25"/>
        <v>17</v>
      </c>
      <c r="CA26">
        <f t="shared" si="26"/>
        <v>16</v>
      </c>
      <c r="CB26">
        <f t="shared" si="27"/>
        <v>0.6470588235294118</v>
      </c>
      <c r="CC26">
        <f t="shared" si="28"/>
        <v>0.6875</v>
      </c>
      <c r="CD26">
        <f t="shared" si="29"/>
        <v>0.66666666666666674</v>
      </c>
      <c r="CE26" t="str">
        <f>IF(VLOOKUP($B26&amp;"-"&amp;$F26,'Results Check'!$A:$CB,CE$2,FALSE())=0,"",VLOOKUP($B26&amp;"-"&amp;$F26,'Results Check'!$A:$CB,CE$2,FALSE()))</f>
        <v/>
      </c>
      <c r="CF26" t="str">
        <f>IF(VLOOKUP($B26&amp;"-"&amp;$F26,'Results Check'!$A:$CB,CF$2,FALSE())=0,"",VLOOKUP($B26&amp;"-"&amp;$F26,'Results Check'!$A:$CB,CF$2,FALSE()))</f>
        <v/>
      </c>
      <c r="CG26" t="str">
        <f>IF(VLOOKUP($B26&amp;"-"&amp;$F26,'Results Check'!$A:$CB,CG$2,FALSE())=0,"",VLOOKUP($B26&amp;"-"&amp;$F26,'Results Check'!$A:$CB,CG$2,FALSE()))</f>
        <v>Missing threat scenario</v>
      </c>
      <c r="CH26" t="str">
        <f>IF(VLOOKUP($B26&amp;"-"&amp;$F26,'Results Check'!$A:$CB,CH$2,FALSE())=0,"",VLOOKUP($B26&amp;"-"&amp;$F26,'Results Check'!$A:$CB,CH$2,FALSE()))</f>
        <v>Threat scenario</v>
      </c>
      <c r="CI26" t="str">
        <f>IF(VLOOKUP($B26&amp;"-"&amp;$F26,'Results Check'!$A:$CB,CI$2,FALSE())=0,"",VLOOKUP($B26&amp;"-"&amp;$F26,'Results Check'!$A:$CB,CI$2,FALSE()))</f>
        <v/>
      </c>
      <c r="CJ26" t="str">
        <f>IF(VLOOKUP($B26&amp;"-"&amp;$F26,'Results Check'!$A:$CB,CJ$2,FALSE())=0,"",VLOOKUP($B26&amp;"-"&amp;$F26,'Results Check'!$A:$CB,CJ$2,FALSE()))</f>
        <v>Missing vulnerability</v>
      </c>
      <c r="CK26">
        <f>IF(VLOOKUP($B26&amp;"-"&amp;$F26,'dataset cleaned'!$A:$CK,CK$2,FALSE())&lt;0,"N/A",VLOOKUP(VLOOKUP($B26&amp;"-"&amp;$F26,'dataset cleaned'!$A:$CK,CK$2,FALSE()),Dictionary!$A:$B,2,FALSE()))</f>
        <v>4</v>
      </c>
      <c r="CL26">
        <f>IF(VLOOKUP($B26&amp;"-"&amp;$F26,'dataset cleaned'!$A:$CK,CL$2,FALSE())&lt;0,"N/A",VLOOKUP(VLOOKUP($B26&amp;"-"&amp;$F26,'dataset cleaned'!$A:$CK,CL$2,FALSE()),Dictionary!$A:$B,2,FALSE()))</f>
        <v>4</v>
      </c>
      <c r="CM26">
        <f>IF(VLOOKUP($B26&amp;"-"&amp;$F26,'dataset cleaned'!$A:$CK,CM$2,FALSE())&lt;0,"N/A",VLOOKUP(VLOOKUP($B26&amp;"-"&amp;$F26,'dataset cleaned'!$A:$CK,CM$2,FALSE()),Dictionary!$A:$B,2,FALSE()))</f>
        <v>4</v>
      </c>
      <c r="CN26">
        <f>IF(VLOOKUP($B26&amp;"-"&amp;$F26,'dataset cleaned'!$A:$CK,CN$2,FALSE())&lt;0,"N/A",VLOOKUP(VLOOKUP($B26&amp;"-"&amp;$F26,'dataset cleaned'!$A:$CK,CN$2,FALSE()),Dictionary!$A:$B,2,FALSE()))</f>
        <v>4</v>
      </c>
      <c r="CO26">
        <f>IF(VLOOKUP($B26&amp;"-"&amp;$F26,'dataset cleaned'!$A:$CK,CO$2,FALSE())&lt;0,"N/A",VLOOKUP(VLOOKUP($B26&amp;"-"&amp;$F26,'dataset cleaned'!$A:$CK,CO$2,FALSE()),Dictionary!$A:$B,2,FALSE()))</f>
        <v>4</v>
      </c>
      <c r="CP26">
        <f>IF(VLOOKUP($B26&amp;"-"&amp;$F26,'dataset cleaned'!$A:$CK,CP$2,FALSE())&lt;0,"N/A",VLOOKUP(VLOOKUP($B26&amp;"-"&amp;$F26,'dataset cleaned'!$A:$CK,CP$2,FALSE()),Dictionary!$A:$B,2,FALSE()))</f>
        <v>4</v>
      </c>
      <c r="CQ26">
        <f>IF(VLOOKUP($B26&amp;"-"&amp;$F26,'dataset cleaned'!$A:$CK,CQ$2,FALSE())&lt;0,"N/A",VLOOKUP(VLOOKUP($B26&amp;"-"&amp;$F26,'dataset cleaned'!$A:$CK,CQ$2,FALSE()),Dictionary!$A:$B,2,FALSE()))</f>
        <v>4</v>
      </c>
      <c r="CR26">
        <f>IF(VLOOKUP($B26&amp;"-"&amp;$F26,'dataset cleaned'!$A:$CK,CR$2,FALSE())&lt;0,"N/A",VLOOKUP(VLOOKUP($B26&amp;"-"&amp;$F26,'dataset cleaned'!$A:$CK,CR$2,FALSE()),Dictionary!$A:$B,2,FALSE()))</f>
        <v>4</v>
      </c>
      <c r="CS26">
        <f>IF(VLOOKUP($B26&amp;"-"&amp;$F26,'dataset cleaned'!$A:$CK,CS$2,FALSE())&lt;0,"N/A",VLOOKUP(VLOOKUP($B26&amp;"-"&amp;$F26,'dataset cleaned'!$A:$CK,CS$2,FALSE()),Dictionary!$A:$B,2,FALSE()))</f>
        <v>5</v>
      </c>
      <c r="CT26">
        <f>IF(VLOOKUP($B26&amp;"-"&amp;$F26,'dataset cleaned'!$A:$CK,CT$2,FALSE())&lt;0,"N/A",VLOOKUP(VLOOKUP($B26&amp;"-"&amp;$F26,'dataset cleaned'!$A:$CK,CT$2,FALSE()),Dictionary!$A:$B,2,FALSE()))</f>
        <v>5</v>
      </c>
      <c r="CU26">
        <f>IF(VLOOKUP($B26&amp;"-"&amp;$F26,'dataset cleaned'!$A:$CK,CU$2,FALSE())&lt;0,"N/A",VLOOKUP(VLOOKUP($B26&amp;"-"&amp;$F26,'dataset cleaned'!$A:$CK,CU$2,FALSE()),Dictionary!$A:$B,2,FALSE()))</f>
        <v>5</v>
      </c>
      <c r="CV26">
        <f>IF(VLOOKUP($B26&amp;"-"&amp;$F26,'dataset cleaned'!$A:$CK,CV$2,FALSE())&lt;0,"N/A",VLOOKUP(VLOOKUP($B26&amp;"-"&amp;$F26,'dataset cleaned'!$A:$CK,CV$2,FALSE()),Dictionary!$A:$B,2,FALSE()))</f>
        <v>5</v>
      </c>
    </row>
    <row r="27" spans="1:100" x14ac:dyDescent="0.2">
      <c r="A27" t="str">
        <f t="shared" si="1"/>
        <v>R_3QYRyAytLP2pIGm-P1</v>
      </c>
      <c r="B27" t="s">
        <v>924</v>
      </c>
      <c r="C27" t="s">
        <v>528</v>
      </c>
      <c r="D27" s="16" t="str">
        <f t="shared" si="2"/>
        <v>CORAS</v>
      </c>
      <c r="E27" s="8" t="str">
        <f t="shared" si="3"/>
        <v>G2</v>
      </c>
      <c r="F27" s="8" t="s">
        <v>534</v>
      </c>
      <c r="G27" s="8" t="str">
        <f t="shared" si="4"/>
        <v>G2</v>
      </c>
      <c r="H27" t="s">
        <v>981</v>
      </c>
      <c r="J27" s="11">
        <f>VLOOKUP($B27&amp;"-"&amp;$F27,'dataset cleaned'!$A:$BK,J$2,FALSE())/60</f>
        <v>18.724350000000001</v>
      </c>
      <c r="K27">
        <f>VLOOKUP($B27&amp;"-"&amp;$F27,'dataset cleaned'!$A:$BK,K$2,FALSE())</f>
        <v>23</v>
      </c>
      <c r="L27" t="str">
        <f>VLOOKUP($B27&amp;"-"&amp;$F27,'dataset cleaned'!$A:$BK,L$2,FALSE())</f>
        <v>Male</v>
      </c>
      <c r="M27" t="str">
        <f>VLOOKUP($B27&amp;"-"&amp;$F27,'dataset cleaned'!$A:$BK,M$2,FALSE())</f>
        <v>Intermediate (B1)</v>
      </c>
      <c r="N27" t="str">
        <f>VLOOKUP($B27&amp;"-"&amp;$F27,'dataset cleaned'!$A:$BK,N$2,FALSE())</f>
        <v>N/A</v>
      </c>
      <c r="O27" t="str">
        <f>VLOOKUP($B27&amp;"-"&amp;$F27,'dataset cleaned'!$A:$BK,O$2,FALSE())</f>
        <v>Computer Science</v>
      </c>
      <c r="P27" t="str">
        <f>VLOOKUP($B27&amp;"-"&amp;$F27,'dataset cleaned'!$A:$BK,P$2,FALSE())</f>
        <v>No</v>
      </c>
      <c r="Q27">
        <f>VLOOKUP($B27&amp;"-"&amp;$F27,'dataset cleaned'!$A:$BK,Q$2,FALSE())</f>
        <v>0</v>
      </c>
      <c r="R27" s="6" t="str">
        <f>VLOOKUP($B27&amp;"-"&amp;$F27,'dataset cleaned'!$A:$BK,R$2,FALSE())</f>
        <v>Network and computer technician and web developer.</v>
      </c>
      <c r="S27" t="str">
        <f>VLOOKUP($B27&amp;"-"&amp;$F27,'dataset cleaned'!$A:$BK,S$2,FALSE())</f>
        <v>No</v>
      </c>
      <c r="T27" t="str">
        <f>VLOOKUP($B27&amp;"-"&amp;$F27,'dataset cleaned'!$A:$BK,T$2,FALSE())</f>
        <v>Head of System expert at Parahyangan Catholic University e-vote, full-stack web developer.</v>
      </c>
      <c r="U27" t="str">
        <f>VLOOKUP($B27&amp;"-"&amp;$F27,'dataset cleaned'!$A:$BK,U$2,FALSE())</f>
        <v>None</v>
      </c>
      <c r="V27">
        <f>VLOOKUP(VLOOKUP($B27&amp;"-"&amp;$F27,'dataset cleaned'!$A:$BK,V$2,FALSE()),Dictionary!$A:$B,2,FALSE())</f>
        <v>1</v>
      </c>
      <c r="W27">
        <f>VLOOKUP(VLOOKUP($B27&amp;"-"&amp;$F27,'dataset cleaned'!$A:$BK,W$2,FALSE()),Dictionary!$A:$B,2,FALSE())</f>
        <v>1</v>
      </c>
      <c r="X27">
        <f>VLOOKUP(VLOOKUP($B27&amp;"-"&amp;$F27,'dataset cleaned'!$A:$BK,X$2,FALSE()),Dictionary!$A:$B,2,FALSE())</f>
        <v>1</v>
      </c>
      <c r="Y27">
        <f>VLOOKUP(VLOOKUP($B27&amp;"-"&amp;$F27,'dataset cleaned'!$A:$BK,Y$2,FALSE()),Dictionary!$A:$B,2,FALSE())</f>
        <v>1</v>
      </c>
      <c r="Z27">
        <f t="shared" si="5"/>
        <v>1</v>
      </c>
      <c r="AA27">
        <f>VLOOKUP(VLOOKUP($B27&amp;"-"&amp;$F27,'dataset cleaned'!$A:$BK,AA$2,FALSE()),Dictionary!$A:$B,2,FALSE())</f>
        <v>1</v>
      </c>
      <c r="AB27">
        <f>VLOOKUP(VLOOKUP($B27&amp;"-"&amp;$F27,'dataset cleaned'!$A:$BK,AB$2,FALSE()),Dictionary!$A:$B,2,FALSE())</f>
        <v>1</v>
      </c>
      <c r="AC27">
        <f>VLOOKUP(VLOOKUP($B27&amp;"-"&amp;$F27,'dataset cleaned'!$A:$BK,AC$2,FALSE()),Dictionary!$A:$B,2,FALSE())</f>
        <v>2</v>
      </c>
      <c r="AD27">
        <f>VLOOKUP(VLOOKUP($B27&amp;"-"&amp;$F27,'dataset cleaned'!$A:$BK,AD$2,FALSE()),Dictionary!$A:$B,2,FALSE())</f>
        <v>1</v>
      </c>
      <c r="AE27" t="str">
        <f>IF(ISNA(VLOOKUP(VLOOKUP($B27&amp;"-"&amp;$F27,'dataset cleaned'!$A:$BK,AE$2,FALSE()),Dictionary!$A:$B,2,FALSE())),"",VLOOKUP(VLOOKUP($B27&amp;"-"&amp;$F27,'dataset cleaned'!$A:$BK,AE$2,FALSE()),Dictionary!$A:$B,2,FALSE()))</f>
        <v/>
      </c>
      <c r="AF27">
        <f>VLOOKUP(VLOOKUP($B27&amp;"-"&amp;$F27,'dataset cleaned'!$A:$BK,AF$2,FALSE()),Dictionary!$A:$B,2,FALSE())</f>
        <v>4</v>
      </c>
      <c r="AG27">
        <f>VLOOKUP(VLOOKUP($B27&amp;"-"&amp;$F27,'dataset cleaned'!$A:$BK,AG$2,FALSE()),Dictionary!$A:$B,2,FALSE())</f>
        <v>4</v>
      </c>
      <c r="AH27">
        <f>VLOOKUP(VLOOKUP($B27&amp;"-"&amp;$F27,'dataset cleaned'!$A:$BK,AH$2,FALSE()),Dictionary!$A:$B,2,FALSE())</f>
        <v>4</v>
      </c>
      <c r="AI27">
        <f>VLOOKUP(VLOOKUP($B27&amp;"-"&amp;$F27,'dataset cleaned'!$A:$BK,AI$2,FALSE()),Dictionary!$A:$B,2,FALSE())</f>
        <v>4</v>
      </c>
      <c r="AJ27">
        <f>VLOOKUP(VLOOKUP($B27&amp;"-"&amp;$F27,'dataset cleaned'!$A:$BK,AJ$2,FALSE()),Dictionary!$A:$B,2,FALSE())</f>
        <v>2</v>
      </c>
      <c r="AK27">
        <f>IF(ISNA(VLOOKUP(VLOOKUP($B27&amp;"-"&amp;$F27,'dataset cleaned'!$A:$BK,AK$2,FALSE()),Dictionary!$A:$B,2,FALSE())),"",VLOOKUP(VLOOKUP($B27&amp;"-"&amp;$F27,'dataset cleaned'!$A:$BK,AK$2,FALSE()),Dictionary!$A:$B,2,FALSE()))</f>
        <v>4</v>
      </c>
      <c r="AL27" t="str">
        <f>IF(ISNA(VLOOKUP(VLOOKUP($B27&amp;"-"&amp;$F27,'dataset cleaned'!$A:$BK,AL$2,FALSE()),Dictionary!$A:$B,2,FALSE())),"",VLOOKUP(VLOOKUP($B27&amp;"-"&amp;$F27,'dataset cleaned'!$A:$BK,AL$2,FALSE()),Dictionary!$A:$B,2,FALSE()))</f>
        <v/>
      </c>
      <c r="AM27">
        <f>VLOOKUP(VLOOKUP($B27&amp;"-"&amp;$F27,'dataset cleaned'!$A:$BK,AM$2,FALSE()),Dictionary!$A:$B,2,FALSE())</f>
        <v>4</v>
      </c>
      <c r="AN27">
        <f>IF(ISNA(VLOOKUP(VLOOKUP($B27&amp;"-"&amp;$F27,'dataset cleaned'!$A:$BK,AN$2,FALSE()),Dictionary!$A:$B,2,FALSE())),"",VLOOKUP(VLOOKUP($B27&amp;"-"&amp;$F27,'dataset cleaned'!$A:$BK,AN$2,FALSE()),Dictionary!$A:$B,2,FALSE()))</f>
        <v>4</v>
      </c>
      <c r="AO27">
        <f>VLOOKUP($B27&amp;"-"&amp;$F27,'Results Check'!$A:$CB,AO$2,FALSE())</f>
        <v>2</v>
      </c>
      <c r="AP27">
        <f>VLOOKUP($B27&amp;"-"&amp;$F27,'Results Check'!$A:$CB,AP$2,FALSE())</f>
        <v>2</v>
      </c>
      <c r="AQ27">
        <f>VLOOKUP($B27&amp;"-"&amp;$F27,'Results Check'!$A:$CB,AQ$2,FALSE())</f>
        <v>2</v>
      </c>
      <c r="AR27">
        <f t="shared" si="6"/>
        <v>1</v>
      </c>
      <c r="AS27">
        <f t="shared" si="7"/>
        <v>1</v>
      </c>
      <c r="AT27">
        <f t="shared" si="8"/>
        <v>1</v>
      </c>
      <c r="AU27">
        <f>VLOOKUP($B27&amp;"-"&amp;$F27,'Results Check'!$A:$CB,AU$2,FALSE())</f>
        <v>3</v>
      </c>
      <c r="AV27">
        <f>VLOOKUP($B27&amp;"-"&amp;$F27,'Results Check'!$A:$CB,AV$2,FALSE())</f>
        <v>3</v>
      </c>
      <c r="AW27">
        <f>VLOOKUP($B27&amp;"-"&amp;$F27,'Results Check'!$A:$CB,AW$2,FALSE())</f>
        <v>3</v>
      </c>
      <c r="AX27">
        <f t="shared" si="9"/>
        <v>1</v>
      </c>
      <c r="AY27">
        <f t="shared" si="10"/>
        <v>1</v>
      </c>
      <c r="AZ27">
        <f t="shared" si="11"/>
        <v>1</v>
      </c>
      <c r="BA27">
        <f>VLOOKUP($B27&amp;"-"&amp;$F27,'Results Check'!$A:$CB,BA$2,FALSE())</f>
        <v>4</v>
      </c>
      <c r="BB27">
        <f>VLOOKUP($B27&amp;"-"&amp;$F27,'Results Check'!$A:$CB,BB$2,FALSE())</f>
        <v>4</v>
      </c>
      <c r="BC27">
        <f>VLOOKUP($B27&amp;"-"&amp;$F27,'Results Check'!$A:$CB,BC$2,FALSE())</f>
        <v>4</v>
      </c>
      <c r="BD27">
        <f t="shared" si="12"/>
        <v>1</v>
      </c>
      <c r="BE27">
        <f t="shared" si="13"/>
        <v>1</v>
      </c>
      <c r="BF27">
        <f t="shared" si="14"/>
        <v>1</v>
      </c>
      <c r="BG27">
        <f>VLOOKUP($B27&amp;"-"&amp;$F27,'Results Check'!$A:$CB,BG$2,FALSE())</f>
        <v>2</v>
      </c>
      <c r="BH27">
        <f>VLOOKUP($B27&amp;"-"&amp;$F27,'Results Check'!$A:$CB,BH$2,FALSE())</f>
        <v>2</v>
      </c>
      <c r="BI27">
        <f>VLOOKUP($B27&amp;"-"&amp;$F27,'Results Check'!$A:$CB,BI$2,FALSE())</f>
        <v>2</v>
      </c>
      <c r="BJ27">
        <f t="shared" si="15"/>
        <v>1</v>
      </c>
      <c r="BK27">
        <f t="shared" si="16"/>
        <v>1</v>
      </c>
      <c r="BL27">
        <f t="shared" si="17"/>
        <v>1</v>
      </c>
      <c r="BM27">
        <f>VLOOKUP($B27&amp;"-"&amp;$F27,'Results Check'!$A:$CB,BM$2,FALSE())</f>
        <v>1</v>
      </c>
      <c r="BN27">
        <f>VLOOKUP($B27&amp;"-"&amp;$F27,'Results Check'!$A:$CB,BN$2,FALSE())</f>
        <v>1</v>
      </c>
      <c r="BO27">
        <f>VLOOKUP($B27&amp;"-"&amp;$F27,'Results Check'!$A:$CB,BO$2,FALSE())</f>
        <v>1</v>
      </c>
      <c r="BP27">
        <f t="shared" si="18"/>
        <v>1</v>
      </c>
      <c r="BQ27">
        <f t="shared" si="19"/>
        <v>1</v>
      </c>
      <c r="BR27">
        <f t="shared" si="20"/>
        <v>1</v>
      </c>
      <c r="BS27">
        <f>VLOOKUP($B27&amp;"-"&amp;$F27,'Results Check'!$A:$CB,BS$2,FALSE())</f>
        <v>4</v>
      </c>
      <c r="BT27">
        <f>VLOOKUP($B27&amp;"-"&amp;$F27,'Results Check'!$A:$CB,BT$2,FALSE())</f>
        <v>7</v>
      </c>
      <c r="BU27">
        <f>VLOOKUP($B27&amp;"-"&amp;$F27,'Results Check'!$A:$CB,BU$2,FALSE())</f>
        <v>4</v>
      </c>
      <c r="BV27">
        <f t="shared" si="21"/>
        <v>0.5714285714285714</v>
      </c>
      <c r="BW27">
        <f t="shared" si="22"/>
        <v>1</v>
      </c>
      <c r="BX27">
        <f t="shared" si="23"/>
        <v>0.72727272727272729</v>
      </c>
      <c r="BY27">
        <f t="shared" si="24"/>
        <v>16</v>
      </c>
      <c r="BZ27">
        <f t="shared" si="25"/>
        <v>19</v>
      </c>
      <c r="CA27">
        <f t="shared" si="26"/>
        <v>16</v>
      </c>
      <c r="CB27">
        <f t="shared" si="27"/>
        <v>0.84210526315789469</v>
      </c>
      <c r="CC27">
        <f t="shared" si="28"/>
        <v>1</v>
      </c>
      <c r="CD27">
        <f t="shared" si="29"/>
        <v>0.91428571428571426</v>
      </c>
      <c r="CE27" t="str">
        <f>IF(VLOOKUP($B27&amp;"-"&amp;$F27,'Results Check'!$A:$CB,CE$2,FALSE())=0,"",VLOOKUP($B27&amp;"-"&amp;$F27,'Results Check'!$A:$CB,CE$2,FALSE()))</f>
        <v/>
      </c>
      <c r="CF27" t="str">
        <f>IF(VLOOKUP($B27&amp;"-"&amp;$F27,'Results Check'!$A:$CB,CF$2,FALSE())=0,"",VLOOKUP($B27&amp;"-"&amp;$F27,'Results Check'!$A:$CB,CF$2,FALSE()))</f>
        <v/>
      </c>
      <c r="CG27" t="str">
        <f>IF(VLOOKUP($B27&amp;"-"&amp;$F27,'Results Check'!$A:$CB,CG$2,FALSE())=0,"",VLOOKUP($B27&amp;"-"&amp;$F27,'Results Check'!$A:$CB,CG$2,FALSE()))</f>
        <v/>
      </c>
      <c r="CH27" t="str">
        <f>IF(VLOOKUP($B27&amp;"-"&amp;$F27,'Results Check'!$A:$CB,CH$2,FALSE())=0,"",VLOOKUP($B27&amp;"-"&amp;$F27,'Results Check'!$A:$CB,CH$2,FALSE()))</f>
        <v/>
      </c>
      <c r="CI27" t="str">
        <f>IF(VLOOKUP($B27&amp;"-"&amp;$F27,'Results Check'!$A:$CB,CI$2,FALSE())=0,"",VLOOKUP($B27&amp;"-"&amp;$F27,'Results Check'!$A:$CB,CI$2,FALSE()))</f>
        <v/>
      </c>
      <c r="CJ27" t="str">
        <f>IF(VLOOKUP($B27&amp;"-"&amp;$F27,'Results Check'!$A:$CB,CJ$2,FALSE())=0,"",VLOOKUP($B27&amp;"-"&amp;$F27,'Results Check'!$A:$CB,CJ$2,FALSE()))</f>
        <v>Wrong vulnerability</v>
      </c>
      <c r="CK27">
        <f>IF(VLOOKUP($B27&amp;"-"&amp;$F27,'dataset cleaned'!$A:$CK,CK$2,FALSE())&lt;0,"N/A",VLOOKUP(VLOOKUP($B27&amp;"-"&amp;$F27,'dataset cleaned'!$A:$CK,CK$2,FALSE()),Dictionary!$A:$B,2,FALSE()))</f>
        <v>4</v>
      </c>
      <c r="CL27">
        <f>IF(VLOOKUP($B27&amp;"-"&amp;$F27,'dataset cleaned'!$A:$CK,CL$2,FALSE())&lt;0,"N/A",VLOOKUP(VLOOKUP($B27&amp;"-"&amp;$F27,'dataset cleaned'!$A:$CK,CL$2,FALSE()),Dictionary!$A:$B,2,FALSE()))</f>
        <v>3</v>
      </c>
      <c r="CM27">
        <f>IF(VLOOKUP($B27&amp;"-"&amp;$F27,'dataset cleaned'!$A:$CK,CM$2,FALSE())&lt;0,"N/A",VLOOKUP(VLOOKUP($B27&amp;"-"&amp;$F27,'dataset cleaned'!$A:$CK,CM$2,FALSE()),Dictionary!$A:$B,2,FALSE()))</f>
        <v>4</v>
      </c>
      <c r="CN27">
        <f>IF(VLOOKUP($B27&amp;"-"&amp;$F27,'dataset cleaned'!$A:$CK,CN$2,FALSE())&lt;0,"N/A",VLOOKUP(VLOOKUP($B27&amp;"-"&amp;$F27,'dataset cleaned'!$A:$CK,CN$2,FALSE()),Dictionary!$A:$B,2,FALSE()))</f>
        <v>3</v>
      </c>
      <c r="CO27">
        <f>IF(VLOOKUP($B27&amp;"-"&amp;$F27,'dataset cleaned'!$A:$CK,CO$2,FALSE())&lt;0,"N/A",VLOOKUP(VLOOKUP($B27&amp;"-"&amp;$F27,'dataset cleaned'!$A:$CK,CO$2,FALSE()),Dictionary!$A:$B,2,FALSE()))</f>
        <v>4</v>
      </c>
      <c r="CP27">
        <f>IF(VLOOKUP($B27&amp;"-"&amp;$F27,'dataset cleaned'!$A:$CK,CP$2,FALSE())&lt;0,"N/A",VLOOKUP(VLOOKUP($B27&amp;"-"&amp;$F27,'dataset cleaned'!$A:$CK,CP$2,FALSE()),Dictionary!$A:$B,2,FALSE()))</f>
        <v>3</v>
      </c>
      <c r="CQ27">
        <f>IF(VLOOKUP($B27&amp;"-"&amp;$F27,'dataset cleaned'!$A:$CK,CQ$2,FALSE())&lt;0,"N/A",VLOOKUP(VLOOKUP($B27&amp;"-"&amp;$F27,'dataset cleaned'!$A:$CK,CQ$2,FALSE()),Dictionary!$A:$B,2,FALSE()))</f>
        <v>4</v>
      </c>
      <c r="CR27">
        <f>IF(VLOOKUP($B27&amp;"-"&amp;$F27,'dataset cleaned'!$A:$CK,CR$2,FALSE())&lt;0,"N/A",VLOOKUP(VLOOKUP($B27&amp;"-"&amp;$F27,'dataset cleaned'!$A:$CK,CR$2,FALSE()),Dictionary!$A:$B,2,FALSE()))</f>
        <v>3</v>
      </c>
      <c r="CS27">
        <f>IF(VLOOKUP($B27&amp;"-"&amp;$F27,'dataset cleaned'!$A:$CK,CS$2,FALSE())&lt;0,"N/A",VLOOKUP(VLOOKUP($B27&amp;"-"&amp;$F27,'dataset cleaned'!$A:$CK,CS$2,FALSE()),Dictionary!$A:$B,2,FALSE()))</f>
        <v>4</v>
      </c>
      <c r="CT27">
        <f>IF(VLOOKUP($B27&amp;"-"&amp;$F27,'dataset cleaned'!$A:$CK,CT$2,FALSE())&lt;0,"N/A",VLOOKUP(VLOOKUP($B27&amp;"-"&amp;$F27,'dataset cleaned'!$A:$CK,CT$2,FALSE()),Dictionary!$A:$B,2,FALSE()))</f>
        <v>3</v>
      </c>
      <c r="CU27">
        <f>IF(VLOOKUP($B27&amp;"-"&amp;$F27,'dataset cleaned'!$A:$CK,CU$2,FALSE())&lt;0,"N/A",VLOOKUP(VLOOKUP($B27&amp;"-"&amp;$F27,'dataset cleaned'!$A:$CK,CU$2,FALSE()),Dictionary!$A:$B,2,FALSE()))</f>
        <v>4</v>
      </c>
      <c r="CV27">
        <f>IF(VLOOKUP($B27&amp;"-"&amp;$F27,'dataset cleaned'!$A:$CK,CV$2,FALSE())&lt;0,"N/A",VLOOKUP(VLOOKUP($B27&amp;"-"&amp;$F27,'dataset cleaned'!$A:$CK,CV$2,FALSE()),Dictionary!$A:$B,2,FALSE()))</f>
        <v>3</v>
      </c>
    </row>
    <row r="28" spans="1:100" x14ac:dyDescent="0.2">
      <c r="A28" t="str">
        <f t="shared" si="1"/>
        <v>R_a3L7ghCCOyDNfwJ-P1</v>
      </c>
      <c r="B28" s="1" t="s">
        <v>1103</v>
      </c>
      <c r="C28" t="s">
        <v>528</v>
      </c>
      <c r="D28" s="16" t="str">
        <f t="shared" si="2"/>
        <v>CORAS</v>
      </c>
      <c r="E28" s="8" t="str">
        <f t="shared" si="3"/>
        <v>G2</v>
      </c>
      <c r="F28" s="1" t="s">
        <v>534</v>
      </c>
      <c r="G28" s="8" t="str">
        <f t="shared" si="4"/>
        <v>G2</v>
      </c>
      <c r="H28" t="s">
        <v>1128</v>
      </c>
      <c r="J28" s="11">
        <f>VLOOKUP($B28&amp;"-"&amp;$F28,'dataset cleaned'!$A:$BK,J$2,FALSE())/60</f>
        <v>15.132483333333333</v>
      </c>
      <c r="K28">
        <f>VLOOKUP($B28&amp;"-"&amp;$F28,'dataset cleaned'!$A:$BK,K$2,FALSE())</f>
        <v>22</v>
      </c>
      <c r="L28" t="str">
        <f>VLOOKUP($B28&amp;"-"&amp;$F28,'dataset cleaned'!$A:$BK,L$2,FALSE())</f>
        <v>Male</v>
      </c>
      <c r="M28" t="str">
        <f>VLOOKUP($B28&amp;"-"&amp;$F28,'dataset cleaned'!$A:$BK,M$2,FALSE())</f>
        <v>Advanced (C1)</v>
      </c>
      <c r="N28">
        <f>VLOOKUP($B28&amp;"-"&amp;$F28,'dataset cleaned'!$A:$BK,N$2,FALSE())</f>
        <v>2</v>
      </c>
      <c r="O28" t="str">
        <f>VLOOKUP($B28&amp;"-"&amp;$F28,'dataset cleaned'!$A:$BK,O$2,FALSE())</f>
        <v>International Studies with a specialization in the Middle East</v>
      </c>
      <c r="P28" t="str">
        <f>VLOOKUP($B28&amp;"-"&amp;$F28,'dataset cleaned'!$A:$BK,P$2,FALSE())</f>
        <v>Yes</v>
      </c>
      <c r="Q28">
        <f>VLOOKUP($B28&amp;"-"&amp;$F28,'dataset cleaned'!$A:$BK,Q$2,FALSE())</f>
        <v>1</v>
      </c>
      <c r="R28" s="6" t="str">
        <f>VLOOKUP($B28&amp;"-"&amp;$F28,'dataset cleaned'!$A:$BK,R$2,FALSE())</f>
        <v>Journalist</v>
      </c>
      <c r="S28" t="str">
        <f>VLOOKUP($B28&amp;"-"&amp;$F28,'dataset cleaned'!$A:$BK,S$2,FALSE())</f>
        <v>No</v>
      </c>
      <c r="T28">
        <f>VLOOKUP($B28&amp;"-"&amp;$F28,'dataset cleaned'!$A:$BK,T$2,FALSE())</f>
        <v>0</v>
      </c>
      <c r="U28" t="str">
        <f>VLOOKUP($B28&amp;"-"&amp;$F28,'dataset cleaned'!$A:$BK,U$2,FALSE())</f>
        <v>None</v>
      </c>
      <c r="V28">
        <f>VLOOKUP(VLOOKUP($B28&amp;"-"&amp;$F28,'dataset cleaned'!$A:$BK,V$2,FALSE()),Dictionary!$A:$B,2,FALSE())</f>
        <v>1</v>
      </c>
      <c r="W28">
        <f>VLOOKUP(VLOOKUP($B28&amp;"-"&amp;$F28,'dataset cleaned'!$A:$BK,W$2,FALSE()),Dictionary!$A:$B,2,FALSE())</f>
        <v>1</v>
      </c>
      <c r="X28">
        <f>VLOOKUP(VLOOKUP($B28&amp;"-"&amp;$F28,'dataset cleaned'!$A:$BK,X$2,FALSE()),Dictionary!$A:$B,2,FALSE())</f>
        <v>1</v>
      </c>
      <c r="Y28">
        <f>VLOOKUP(VLOOKUP($B28&amp;"-"&amp;$F28,'dataset cleaned'!$A:$BK,Y$2,FALSE()),Dictionary!$A:$B,2,FALSE())</f>
        <v>1</v>
      </c>
      <c r="Z28">
        <f t="shared" si="5"/>
        <v>1</v>
      </c>
      <c r="AA28">
        <f>VLOOKUP(VLOOKUP($B28&amp;"-"&amp;$F28,'dataset cleaned'!$A:$BK,AA$2,FALSE()),Dictionary!$A:$B,2,FALSE())</f>
        <v>1</v>
      </c>
      <c r="AB28">
        <f>VLOOKUP(VLOOKUP($B28&amp;"-"&amp;$F28,'dataset cleaned'!$A:$BK,AB$2,FALSE()),Dictionary!$A:$B,2,FALSE())</f>
        <v>1</v>
      </c>
      <c r="AC28">
        <f>VLOOKUP(VLOOKUP($B28&amp;"-"&amp;$F28,'dataset cleaned'!$A:$BK,AC$2,FALSE()),Dictionary!$A:$B,2,FALSE())</f>
        <v>1</v>
      </c>
      <c r="AD28">
        <f>VLOOKUP(VLOOKUP($B28&amp;"-"&amp;$F28,'dataset cleaned'!$A:$BK,AD$2,FALSE()),Dictionary!$A:$B,2,FALSE())</f>
        <v>2</v>
      </c>
      <c r="AE28" t="str">
        <f>IF(ISNA(VLOOKUP(VLOOKUP($B28&amp;"-"&amp;$F28,'dataset cleaned'!$A:$BK,AE$2,FALSE()),Dictionary!$A:$B,2,FALSE())),"",VLOOKUP(VLOOKUP($B28&amp;"-"&amp;$F28,'dataset cleaned'!$A:$BK,AE$2,FALSE()),Dictionary!$A:$B,2,FALSE()))</f>
        <v/>
      </c>
      <c r="AF28">
        <f>VLOOKUP(VLOOKUP($B28&amp;"-"&amp;$F28,'dataset cleaned'!$A:$BK,AF$2,FALSE()),Dictionary!$A:$B,2,FALSE())</f>
        <v>4</v>
      </c>
      <c r="AG28">
        <f>VLOOKUP(VLOOKUP($B28&amp;"-"&amp;$F28,'dataset cleaned'!$A:$BK,AG$2,FALSE()),Dictionary!$A:$B,2,FALSE())</f>
        <v>4</v>
      </c>
      <c r="AH28">
        <f>VLOOKUP(VLOOKUP($B28&amp;"-"&amp;$F28,'dataset cleaned'!$A:$BK,AH$2,FALSE()),Dictionary!$A:$B,2,FALSE())</f>
        <v>4</v>
      </c>
      <c r="AI28">
        <f>VLOOKUP(VLOOKUP($B28&amp;"-"&amp;$F28,'dataset cleaned'!$A:$BK,AI$2,FALSE()),Dictionary!$A:$B,2,FALSE())</f>
        <v>4</v>
      </c>
      <c r="AJ28">
        <f>VLOOKUP(VLOOKUP($B28&amp;"-"&amp;$F28,'dataset cleaned'!$A:$BK,AJ$2,FALSE()),Dictionary!$A:$B,2,FALSE())</f>
        <v>4</v>
      </c>
      <c r="AK28">
        <f>IF(ISNA(VLOOKUP(VLOOKUP($B28&amp;"-"&amp;$F28,'dataset cleaned'!$A:$BK,AK$2,FALSE()),Dictionary!$A:$B,2,FALSE())),"",VLOOKUP(VLOOKUP($B28&amp;"-"&amp;$F28,'dataset cleaned'!$A:$BK,AK$2,FALSE()),Dictionary!$A:$B,2,FALSE()))</f>
        <v>4</v>
      </c>
      <c r="AL28" t="str">
        <f>IF(ISNA(VLOOKUP(VLOOKUP($B28&amp;"-"&amp;$F28,'dataset cleaned'!$A:$BK,AL$2,FALSE()),Dictionary!$A:$B,2,FALSE())),"",VLOOKUP(VLOOKUP($B28&amp;"-"&amp;$F28,'dataset cleaned'!$A:$BK,AL$2,FALSE()),Dictionary!$A:$B,2,FALSE()))</f>
        <v/>
      </c>
      <c r="AM28">
        <f>VLOOKUP(VLOOKUP($B28&amp;"-"&amp;$F28,'dataset cleaned'!$A:$BK,AM$2,FALSE()),Dictionary!$A:$B,2,FALSE())</f>
        <v>4</v>
      </c>
      <c r="AN28">
        <f>IF(ISNA(VLOOKUP(VLOOKUP($B28&amp;"-"&amp;$F28,'dataset cleaned'!$A:$BK,AN$2,FALSE()),Dictionary!$A:$B,2,FALSE())),"",VLOOKUP(VLOOKUP($B28&amp;"-"&amp;$F28,'dataset cleaned'!$A:$BK,AN$2,FALSE()),Dictionary!$A:$B,2,FALSE()))</f>
        <v>4</v>
      </c>
      <c r="AO28">
        <f>VLOOKUP($B28&amp;"-"&amp;$F28,'Results Check'!$A:$CB,AO$2,FALSE())</f>
        <v>2</v>
      </c>
      <c r="AP28">
        <f>VLOOKUP($B28&amp;"-"&amp;$F28,'Results Check'!$A:$CB,AP$2,FALSE())</f>
        <v>2</v>
      </c>
      <c r="AQ28">
        <f>VLOOKUP($B28&amp;"-"&amp;$F28,'Results Check'!$A:$CB,AQ$2,FALSE())</f>
        <v>2</v>
      </c>
      <c r="AR28">
        <f t="shared" si="6"/>
        <v>1</v>
      </c>
      <c r="AS28">
        <f t="shared" si="7"/>
        <v>1</v>
      </c>
      <c r="AT28">
        <f t="shared" si="8"/>
        <v>1</v>
      </c>
      <c r="AU28">
        <f>VLOOKUP($B28&amp;"-"&amp;$F28,'Results Check'!$A:$CB,AU$2,FALSE())</f>
        <v>3</v>
      </c>
      <c r="AV28">
        <f>VLOOKUP($B28&amp;"-"&amp;$F28,'Results Check'!$A:$CB,AV$2,FALSE())</f>
        <v>3</v>
      </c>
      <c r="AW28">
        <f>VLOOKUP($B28&amp;"-"&amp;$F28,'Results Check'!$A:$CB,AW$2,FALSE())</f>
        <v>3</v>
      </c>
      <c r="AX28">
        <f t="shared" si="9"/>
        <v>1</v>
      </c>
      <c r="AY28">
        <f t="shared" si="10"/>
        <v>1</v>
      </c>
      <c r="AZ28">
        <f t="shared" si="11"/>
        <v>1</v>
      </c>
      <c r="BA28">
        <f>VLOOKUP($B28&amp;"-"&amp;$F28,'Results Check'!$A:$CB,BA$2,FALSE())</f>
        <v>4</v>
      </c>
      <c r="BB28">
        <f>VLOOKUP($B28&amp;"-"&amp;$F28,'Results Check'!$A:$CB,BB$2,FALSE())</f>
        <v>4</v>
      </c>
      <c r="BC28">
        <f>VLOOKUP($B28&amp;"-"&amp;$F28,'Results Check'!$A:$CB,BC$2,FALSE())</f>
        <v>4</v>
      </c>
      <c r="BD28">
        <f t="shared" si="12"/>
        <v>1</v>
      </c>
      <c r="BE28">
        <f t="shared" si="13"/>
        <v>1</v>
      </c>
      <c r="BF28">
        <f t="shared" si="14"/>
        <v>1</v>
      </c>
      <c r="BG28">
        <f>VLOOKUP($B28&amp;"-"&amp;$F28,'Results Check'!$A:$CB,BG$2,FALSE())</f>
        <v>2</v>
      </c>
      <c r="BH28">
        <f>VLOOKUP($B28&amp;"-"&amp;$F28,'Results Check'!$A:$CB,BH$2,FALSE())</f>
        <v>2</v>
      </c>
      <c r="BI28">
        <f>VLOOKUP($B28&amp;"-"&amp;$F28,'Results Check'!$A:$CB,BI$2,FALSE())</f>
        <v>2</v>
      </c>
      <c r="BJ28">
        <f t="shared" si="15"/>
        <v>1</v>
      </c>
      <c r="BK28">
        <f t="shared" si="16"/>
        <v>1</v>
      </c>
      <c r="BL28">
        <f t="shared" si="17"/>
        <v>1</v>
      </c>
      <c r="BM28">
        <f>VLOOKUP($B28&amp;"-"&amp;$F28,'Results Check'!$A:$CB,BM$2,FALSE())</f>
        <v>0</v>
      </c>
      <c r="BN28">
        <f>VLOOKUP($B28&amp;"-"&amp;$F28,'Results Check'!$A:$CB,BN$2,FALSE())</f>
        <v>1</v>
      </c>
      <c r="BO28">
        <f>VLOOKUP($B28&amp;"-"&amp;$F28,'Results Check'!$A:$CB,BO$2,FALSE())</f>
        <v>1</v>
      </c>
      <c r="BP28">
        <f t="shared" si="18"/>
        <v>0</v>
      </c>
      <c r="BQ28">
        <f t="shared" si="19"/>
        <v>0</v>
      </c>
      <c r="BR28">
        <f t="shared" si="20"/>
        <v>0</v>
      </c>
      <c r="BS28">
        <f>VLOOKUP($B28&amp;"-"&amp;$F28,'Results Check'!$A:$CB,BS$2,FALSE())</f>
        <v>4</v>
      </c>
      <c r="BT28">
        <f>VLOOKUP($B28&amp;"-"&amp;$F28,'Results Check'!$A:$CB,BT$2,FALSE())</f>
        <v>4</v>
      </c>
      <c r="BU28">
        <f>VLOOKUP($B28&amp;"-"&amp;$F28,'Results Check'!$A:$CB,BU$2,FALSE())</f>
        <v>4</v>
      </c>
      <c r="BV28">
        <f t="shared" si="21"/>
        <v>1</v>
      </c>
      <c r="BW28">
        <f t="shared" si="22"/>
        <v>1</v>
      </c>
      <c r="BX28">
        <f t="shared" si="23"/>
        <v>1</v>
      </c>
      <c r="BY28">
        <f t="shared" si="24"/>
        <v>15</v>
      </c>
      <c r="BZ28">
        <f t="shared" si="25"/>
        <v>16</v>
      </c>
      <c r="CA28">
        <f t="shared" si="26"/>
        <v>16</v>
      </c>
      <c r="CB28">
        <f t="shared" si="27"/>
        <v>0.9375</v>
      </c>
      <c r="CC28">
        <f t="shared" si="28"/>
        <v>0.9375</v>
      </c>
      <c r="CD28">
        <f t="shared" si="29"/>
        <v>0.9375</v>
      </c>
      <c r="CE28" t="str">
        <f>IF(VLOOKUP($B28&amp;"-"&amp;$F28,'Results Check'!$A:$CB,CE$2,FALSE())=0,"",VLOOKUP($B28&amp;"-"&amp;$F28,'Results Check'!$A:$CB,CE$2,FALSE()))</f>
        <v/>
      </c>
      <c r="CF28" t="str">
        <f>IF(VLOOKUP($B28&amp;"-"&amp;$F28,'Results Check'!$A:$CB,CF$2,FALSE())=0,"",VLOOKUP($B28&amp;"-"&amp;$F28,'Results Check'!$A:$CB,CF$2,FALSE()))</f>
        <v/>
      </c>
      <c r="CG28" t="str">
        <f>IF(VLOOKUP($B28&amp;"-"&amp;$F28,'Results Check'!$A:$CB,CG$2,FALSE())=0,"",VLOOKUP($B28&amp;"-"&amp;$F28,'Results Check'!$A:$CB,CG$2,FALSE()))</f>
        <v/>
      </c>
      <c r="CH28" t="str">
        <f>IF(VLOOKUP($B28&amp;"-"&amp;$F28,'Results Check'!$A:$CB,CH$2,FALSE())=0,"",VLOOKUP($B28&amp;"-"&amp;$F28,'Results Check'!$A:$CB,CH$2,FALSE()))</f>
        <v/>
      </c>
      <c r="CI28" t="str">
        <f>IF(VLOOKUP($B28&amp;"-"&amp;$F28,'Results Check'!$A:$CB,CI$2,FALSE())=0,"",VLOOKUP($B28&amp;"-"&amp;$F28,'Results Check'!$A:$CB,CI$2,FALSE()))</f>
        <v>UI</v>
      </c>
      <c r="CJ28" t="str">
        <f>IF(VLOOKUP($B28&amp;"-"&amp;$F28,'Results Check'!$A:$CB,CJ$2,FALSE())=0,"",VLOOKUP($B28&amp;"-"&amp;$F28,'Results Check'!$A:$CB,CJ$2,FALSE()))</f>
        <v/>
      </c>
      <c r="CK28">
        <f>IF(VLOOKUP($B28&amp;"-"&amp;$F28,'dataset cleaned'!$A:$CK,CK$2,FALSE())&lt;0,"N/A",VLOOKUP(VLOOKUP($B28&amp;"-"&amp;$F28,'dataset cleaned'!$A:$CK,CK$2,FALSE()),Dictionary!$A:$B,2,FALSE()))</f>
        <v>4</v>
      </c>
      <c r="CL28">
        <f>IF(VLOOKUP($B28&amp;"-"&amp;$F28,'dataset cleaned'!$A:$CK,CL$2,FALSE())&lt;0,"N/A",VLOOKUP(VLOOKUP($B28&amp;"-"&amp;$F28,'dataset cleaned'!$A:$CK,CL$2,FALSE()),Dictionary!$A:$B,2,FALSE()))</f>
        <v>3</v>
      </c>
      <c r="CM28">
        <f>IF(VLOOKUP($B28&amp;"-"&amp;$F28,'dataset cleaned'!$A:$CK,CM$2,FALSE())&lt;0,"N/A",VLOOKUP(VLOOKUP($B28&amp;"-"&amp;$F28,'dataset cleaned'!$A:$CK,CM$2,FALSE()),Dictionary!$A:$B,2,FALSE()))</f>
        <v>4</v>
      </c>
      <c r="CN28">
        <f>IF(VLOOKUP($B28&amp;"-"&amp;$F28,'dataset cleaned'!$A:$CK,CN$2,FALSE())&lt;0,"N/A",VLOOKUP(VLOOKUP($B28&amp;"-"&amp;$F28,'dataset cleaned'!$A:$CK,CN$2,FALSE()),Dictionary!$A:$B,2,FALSE()))</f>
        <v>3</v>
      </c>
      <c r="CO28">
        <f>IF(VLOOKUP($B28&amp;"-"&amp;$F28,'dataset cleaned'!$A:$CK,CO$2,FALSE())&lt;0,"N/A",VLOOKUP(VLOOKUP($B28&amp;"-"&amp;$F28,'dataset cleaned'!$A:$CK,CO$2,FALSE()),Dictionary!$A:$B,2,FALSE()))</f>
        <v>4</v>
      </c>
      <c r="CP28">
        <f>IF(VLOOKUP($B28&amp;"-"&amp;$F28,'dataset cleaned'!$A:$CK,CP$2,FALSE())&lt;0,"N/A",VLOOKUP(VLOOKUP($B28&amp;"-"&amp;$F28,'dataset cleaned'!$A:$CK,CP$2,FALSE()),Dictionary!$A:$B,2,FALSE()))</f>
        <v>3</v>
      </c>
      <c r="CQ28">
        <f>IF(VLOOKUP($B28&amp;"-"&amp;$F28,'dataset cleaned'!$A:$CK,CQ$2,FALSE())&lt;0,"N/A",VLOOKUP(VLOOKUP($B28&amp;"-"&amp;$F28,'dataset cleaned'!$A:$CK,CQ$2,FALSE()),Dictionary!$A:$B,2,FALSE()))</f>
        <v>4</v>
      </c>
      <c r="CR28">
        <f>IF(VLOOKUP($B28&amp;"-"&amp;$F28,'dataset cleaned'!$A:$CK,CR$2,FALSE())&lt;0,"N/A",VLOOKUP(VLOOKUP($B28&amp;"-"&amp;$F28,'dataset cleaned'!$A:$CK,CR$2,FALSE()),Dictionary!$A:$B,2,FALSE()))</f>
        <v>4</v>
      </c>
      <c r="CS28">
        <f>IF(VLOOKUP($B28&amp;"-"&amp;$F28,'dataset cleaned'!$A:$CK,CS$2,FALSE())&lt;0,"N/A",VLOOKUP(VLOOKUP($B28&amp;"-"&amp;$F28,'dataset cleaned'!$A:$CK,CS$2,FALSE()),Dictionary!$A:$B,2,FALSE()))</f>
        <v>3</v>
      </c>
      <c r="CT28">
        <f>IF(VLOOKUP($B28&amp;"-"&amp;$F28,'dataset cleaned'!$A:$CK,CT$2,FALSE())&lt;0,"N/A",VLOOKUP(VLOOKUP($B28&amp;"-"&amp;$F28,'dataset cleaned'!$A:$CK,CT$2,FALSE()),Dictionary!$A:$B,2,FALSE()))</f>
        <v>3</v>
      </c>
      <c r="CU28">
        <f>IF(VLOOKUP($B28&amp;"-"&amp;$F28,'dataset cleaned'!$A:$CK,CU$2,FALSE())&lt;0,"N/A",VLOOKUP(VLOOKUP($B28&amp;"-"&amp;$F28,'dataset cleaned'!$A:$CK,CU$2,FALSE()),Dictionary!$A:$B,2,FALSE()))</f>
        <v>4</v>
      </c>
      <c r="CV28">
        <f>IF(VLOOKUP($B28&amp;"-"&amp;$F28,'dataset cleaned'!$A:$CK,CV$2,FALSE())&lt;0,"N/A",VLOOKUP(VLOOKUP($B28&amp;"-"&amp;$F28,'dataset cleaned'!$A:$CK,CV$2,FALSE()),Dictionary!$A:$B,2,FALSE()))</f>
        <v>3</v>
      </c>
    </row>
    <row r="29" spans="1:100" x14ac:dyDescent="0.2">
      <c r="A29" t="str">
        <f t="shared" si="1"/>
        <v>R_bkI3O1kRwIuNsPL-P1</v>
      </c>
      <c r="B29" t="s">
        <v>899</v>
      </c>
      <c r="C29" t="s">
        <v>528</v>
      </c>
      <c r="D29" s="16" t="str">
        <f t="shared" si="2"/>
        <v>CORAS</v>
      </c>
      <c r="E29" s="8" t="str">
        <f t="shared" si="3"/>
        <v>G2</v>
      </c>
      <c r="F29" s="8" t="s">
        <v>534</v>
      </c>
      <c r="G29" s="8" t="str">
        <f t="shared" si="4"/>
        <v>G2</v>
      </c>
      <c r="H29" t="s">
        <v>981</v>
      </c>
      <c r="J29" s="11">
        <f>VLOOKUP($B29&amp;"-"&amp;$F29,'dataset cleaned'!$A:$BK,J$2,FALSE())/60</f>
        <v>17.961383333333334</v>
      </c>
      <c r="K29">
        <f>VLOOKUP($B29&amp;"-"&amp;$F29,'dataset cleaned'!$A:$BK,K$2,FALSE())</f>
        <v>22</v>
      </c>
      <c r="L29" t="str">
        <f>VLOOKUP($B29&amp;"-"&amp;$F29,'dataset cleaned'!$A:$BK,L$2,FALSE())</f>
        <v>Male</v>
      </c>
      <c r="M29" t="str">
        <f>VLOOKUP($B29&amp;"-"&amp;$F29,'dataset cleaned'!$A:$BK,M$2,FALSE())</f>
        <v>Upper-Intermediate (B2)</v>
      </c>
      <c r="N29">
        <f>VLOOKUP($B29&amp;"-"&amp;$F29,'dataset cleaned'!$A:$BK,N$2,FALSE())</f>
        <v>5</v>
      </c>
      <c r="O29" t="str">
        <f>VLOOKUP($B29&amp;"-"&amp;$F29,'dataset cleaned'!$A:$BK,O$2,FALSE())</f>
        <v>Computer Science, Microelectronics, embedded systems</v>
      </c>
      <c r="P29" t="str">
        <f>VLOOKUP($B29&amp;"-"&amp;$F29,'dataset cleaned'!$A:$BK,P$2,FALSE())</f>
        <v>No</v>
      </c>
      <c r="Q29">
        <f>VLOOKUP($B29&amp;"-"&amp;$F29,'dataset cleaned'!$A:$BK,Q$2,FALSE())</f>
        <v>0</v>
      </c>
      <c r="R29" s="6">
        <f>VLOOKUP($B29&amp;"-"&amp;$F29,'dataset cleaned'!$A:$BK,R$2,FALSE())</f>
        <v>0</v>
      </c>
      <c r="S29" t="str">
        <f>VLOOKUP($B29&amp;"-"&amp;$F29,'dataset cleaned'!$A:$BK,S$2,FALSE())</f>
        <v>No</v>
      </c>
      <c r="T29">
        <f>VLOOKUP($B29&amp;"-"&amp;$F29,'dataset cleaned'!$A:$BK,T$2,FALSE())</f>
        <v>0</v>
      </c>
      <c r="U29" t="str">
        <f>VLOOKUP($B29&amp;"-"&amp;$F29,'dataset cleaned'!$A:$BK,U$2,FALSE())</f>
        <v>None</v>
      </c>
      <c r="V29">
        <f>VLOOKUP(VLOOKUP($B29&amp;"-"&amp;$F29,'dataset cleaned'!$A:$BK,V$2,FALSE()),Dictionary!$A:$B,2,FALSE())</f>
        <v>1</v>
      </c>
      <c r="W29">
        <f>VLOOKUP(VLOOKUP($B29&amp;"-"&amp;$F29,'dataset cleaned'!$A:$BK,W$2,FALSE()),Dictionary!$A:$B,2,FALSE())</f>
        <v>1</v>
      </c>
      <c r="X29">
        <f>VLOOKUP(VLOOKUP($B29&amp;"-"&amp;$F29,'dataset cleaned'!$A:$BK,X$2,FALSE()),Dictionary!$A:$B,2,FALSE())</f>
        <v>1</v>
      </c>
      <c r="Y29">
        <f>VLOOKUP(VLOOKUP($B29&amp;"-"&amp;$F29,'dataset cleaned'!$A:$BK,Y$2,FALSE()),Dictionary!$A:$B,2,FALSE())</f>
        <v>1</v>
      </c>
      <c r="Z29">
        <f t="shared" si="5"/>
        <v>1</v>
      </c>
      <c r="AA29">
        <f>VLOOKUP(VLOOKUP($B29&amp;"-"&amp;$F29,'dataset cleaned'!$A:$BK,AA$2,FALSE()),Dictionary!$A:$B,2,FALSE())</f>
        <v>1</v>
      </c>
      <c r="AB29">
        <f>VLOOKUP(VLOOKUP($B29&amp;"-"&amp;$F29,'dataset cleaned'!$A:$BK,AB$2,FALSE()),Dictionary!$A:$B,2,FALSE())</f>
        <v>1</v>
      </c>
      <c r="AC29">
        <f>VLOOKUP(VLOOKUP($B29&amp;"-"&amp;$F29,'dataset cleaned'!$A:$BK,AC$2,FALSE()),Dictionary!$A:$B,2,FALSE())</f>
        <v>3</v>
      </c>
      <c r="AD29">
        <f>VLOOKUP(VLOOKUP($B29&amp;"-"&amp;$F29,'dataset cleaned'!$A:$BK,AD$2,FALSE()),Dictionary!$A:$B,2,FALSE())</f>
        <v>1</v>
      </c>
      <c r="AE29" t="str">
        <f>IF(ISNA(VLOOKUP(VLOOKUP($B29&amp;"-"&amp;$F29,'dataset cleaned'!$A:$BK,AE$2,FALSE()),Dictionary!$A:$B,2,FALSE())),"",VLOOKUP(VLOOKUP($B29&amp;"-"&amp;$F29,'dataset cleaned'!$A:$BK,AE$2,FALSE()),Dictionary!$A:$B,2,FALSE()))</f>
        <v/>
      </c>
      <c r="AF29">
        <f>VLOOKUP(VLOOKUP($B29&amp;"-"&amp;$F29,'dataset cleaned'!$A:$BK,AF$2,FALSE()),Dictionary!$A:$B,2,FALSE())</f>
        <v>4</v>
      </c>
      <c r="AG29">
        <f>VLOOKUP(VLOOKUP($B29&amp;"-"&amp;$F29,'dataset cleaned'!$A:$BK,AG$2,FALSE()),Dictionary!$A:$B,2,FALSE())</f>
        <v>4</v>
      </c>
      <c r="AH29">
        <f>VLOOKUP(VLOOKUP($B29&amp;"-"&amp;$F29,'dataset cleaned'!$A:$BK,AH$2,FALSE()),Dictionary!$A:$B,2,FALSE())</f>
        <v>4</v>
      </c>
      <c r="AI29">
        <f>VLOOKUP(VLOOKUP($B29&amp;"-"&amp;$F29,'dataset cleaned'!$A:$BK,AI$2,FALSE()),Dictionary!$A:$B,2,FALSE())</f>
        <v>4</v>
      </c>
      <c r="AJ29">
        <f>VLOOKUP(VLOOKUP($B29&amp;"-"&amp;$F29,'dataset cleaned'!$A:$BK,AJ$2,FALSE()),Dictionary!$A:$B,2,FALSE())</f>
        <v>4</v>
      </c>
      <c r="AK29">
        <f>IF(ISNA(VLOOKUP(VLOOKUP($B29&amp;"-"&amp;$F29,'dataset cleaned'!$A:$BK,AK$2,FALSE()),Dictionary!$A:$B,2,FALSE())),"",VLOOKUP(VLOOKUP($B29&amp;"-"&amp;$F29,'dataset cleaned'!$A:$BK,AK$2,FALSE()),Dictionary!$A:$B,2,FALSE()))</f>
        <v>4</v>
      </c>
      <c r="AL29" t="str">
        <f>IF(ISNA(VLOOKUP(VLOOKUP($B29&amp;"-"&amp;$F29,'dataset cleaned'!$A:$BK,AL$2,FALSE()),Dictionary!$A:$B,2,FALSE())),"",VLOOKUP(VLOOKUP($B29&amp;"-"&amp;$F29,'dataset cleaned'!$A:$BK,AL$2,FALSE()),Dictionary!$A:$B,2,FALSE()))</f>
        <v/>
      </c>
      <c r="AM29">
        <f>VLOOKUP(VLOOKUP($B29&amp;"-"&amp;$F29,'dataset cleaned'!$A:$BK,AM$2,FALSE()),Dictionary!$A:$B,2,FALSE())</f>
        <v>4</v>
      </c>
      <c r="AN29">
        <f>IF(ISNA(VLOOKUP(VLOOKUP($B29&amp;"-"&amp;$F29,'dataset cleaned'!$A:$BK,AN$2,FALSE()),Dictionary!$A:$B,2,FALSE())),"",VLOOKUP(VLOOKUP($B29&amp;"-"&amp;$F29,'dataset cleaned'!$A:$BK,AN$2,FALSE()),Dictionary!$A:$B,2,FALSE()))</f>
        <v>4</v>
      </c>
      <c r="AO29">
        <f>VLOOKUP($B29&amp;"-"&amp;$F29,'Results Check'!$A:$CB,AO$2,FALSE())</f>
        <v>2</v>
      </c>
      <c r="AP29">
        <f>VLOOKUP($B29&amp;"-"&amp;$F29,'Results Check'!$A:$CB,AP$2,FALSE())</f>
        <v>2</v>
      </c>
      <c r="AQ29">
        <f>VLOOKUP($B29&amp;"-"&amp;$F29,'Results Check'!$A:$CB,AQ$2,FALSE())</f>
        <v>2</v>
      </c>
      <c r="AR29">
        <f t="shared" si="6"/>
        <v>1</v>
      </c>
      <c r="AS29">
        <f t="shared" si="7"/>
        <v>1</v>
      </c>
      <c r="AT29">
        <f t="shared" si="8"/>
        <v>1</v>
      </c>
      <c r="AU29">
        <f>VLOOKUP($B29&amp;"-"&amp;$F29,'Results Check'!$A:$CB,AU$2,FALSE())</f>
        <v>3</v>
      </c>
      <c r="AV29">
        <f>VLOOKUP($B29&amp;"-"&amp;$F29,'Results Check'!$A:$CB,AV$2,FALSE())</f>
        <v>4</v>
      </c>
      <c r="AW29">
        <f>VLOOKUP($B29&amp;"-"&amp;$F29,'Results Check'!$A:$CB,AW$2,FALSE())</f>
        <v>3</v>
      </c>
      <c r="AX29">
        <f t="shared" si="9"/>
        <v>0.75</v>
      </c>
      <c r="AY29">
        <f t="shared" si="10"/>
        <v>1</v>
      </c>
      <c r="AZ29">
        <f t="shared" si="11"/>
        <v>0.8571428571428571</v>
      </c>
      <c r="BA29">
        <f>VLOOKUP($B29&amp;"-"&amp;$F29,'Results Check'!$A:$CB,BA$2,FALSE())</f>
        <v>4</v>
      </c>
      <c r="BB29">
        <f>VLOOKUP($B29&amp;"-"&amp;$F29,'Results Check'!$A:$CB,BB$2,FALSE())</f>
        <v>4</v>
      </c>
      <c r="BC29">
        <f>VLOOKUP($B29&amp;"-"&amp;$F29,'Results Check'!$A:$CB,BC$2,FALSE())</f>
        <v>4</v>
      </c>
      <c r="BD29">
        <f t="shared" si="12"/>
        <v>1</v>
      </c>
      <c r="BE29">
        <f t="shared" si="13"/>
        <v>1</v>
      </c>
      <c r="BF29">
        <f t="shared" si="14"/>
        <v>1</v>
      </c>
      <c r="BG29">
        <f>VLOOKUP($B29&amp;"-"&amp;$F29,'Results Check'!$A:$CB,BG$2,FALSE())</f>
        <v>2</v>
      </c>
      <c r="BH29">
        <f>VLOOKUP($B29&amp;"-"&amp;$F29,'Results Check'!$A:$CB,BH$2,FALSE())</f>
        <v>2</v>
      </c>
      <c r="BI29">
        <f>VLOOKUP($B29&amp;"-"&amp;$F29,'Results Check'!$A:$CB,BI$2,FALSE())</f>
        <v>2</v>
      </c>
      <c r="BJ29">
        <f t="shared" si="15"/>
        <v>1</v>
      </c>
      <c r="BK29">
        <f t="shared" si="16"/>
        <v>1</v>
      </c>
      <c r="BL29">
        <f t="shared" si="17"/>
        <v>1</v>
      </c>
      <c r="BM29">
        <f>VLOOKUP($B29&amp;"-"&amp;$F29,'Results Check'!$A:$CB,BM$2,FALSE())</f>
        <v>1</v>
      </c>
      <c r="BN29">
        <f>VLOOKUP($B29&amp;"-"&amp;$F29,'Results Check'!$A:$CB,BN$2,FALSE())</f>
        <v>1</v>
      </c>
      <c r="BO29">
        <f>VLOOKUP($B29&amp;"-"&amp;$F29,'Results Check'!$A:$CB,BO$2,FALSE())</f>
        <v>1</v>
      </c>
      <c r="BP29">
        <f t="shared" si="18"/>
        <v>1</v>
      </c>
      <c r="BQ29">
        <f t="shared" si="19"/>
        <v>1</v>
      </c>
      <c r="BR29">
        <f t="shared" si="20"/>
        <v>1</v>
      </c>
      <c r="BS29">
        <f>VLOOKUP($B29&amp;"-"&amp;$F29,'Results Check'!$A:$CB,BS$2,FALSE())</f>
        <v>4</v>
      </c>
      <c r="BT29">
        <f>VLOOKUP($B29&amp;"-"&amp;$F29,'Results Check'!$A:$CB,BT$2,FALSE())</f>
        <v>5</v>
      </c>
      <c r="BU29">
        <f>VLOOKUP($B29&amp;"-"&amp;$F29,'Results Check'!$A:$CB,BU$2,FALSE())</f>
        <v>4</v>
      </c>
      <c r="BV29">
        <f t="shared" si="21"/>
        <v>0.8</v>
      </c>
      <c r="BW29">
        <f t="shared" si="22"/>
        <v>1</v>
      </c>
      <c r="BX29">
        <f t="shared" si="23"/>
        <v>0.88888888888888895</v>
      </c>
      <c r="BY29">
        <f t="shared" si="24"/>
        <v>16</v>
      </c>
      <c r="BZ29">
        <f t="shared" si="25"/>
        <v>18</v>
      </c>
      <c r="CA29">
        <f t="shared" si="26"/>
        <v>16</v>
      </c>
      <c r="CB29">
        <f t="shared" si="27"/>
        <v>0.88888888888888884</v>
      </c>
      <c r="CC29">
        <f t="shared" si="28"/>
        <v>1</v>
      </c>
      <c r="CD29">
        <f t="shared" si="29"/>
        <v>0.94117647058823528</v>
      </c>
      <c r="CE29" t="str">
        <f>IF(VLOOKUP($B29&amp;"-"&amp;$F29,'Results Check'!$A:$CB,CE$2,FALSE())=0,"",VLOOKUP($B29&amp;"-"&amp;$F29,'Results Check'!$A:$CB,CE$2,FALSE()))</f>
        <v/>
      </c>
      <c r="CF29" t="str">
        <f>IF(VLOOKUP($B29&amp;"-"&amp;$F29,'Results Check'!$A:$CB,CF$2,FALSE())=0,"",VLOOKUP($B29&amp;"-"&amp;$F29,'Results Check'!$A:$CB,CF$2,FALSE()))</f>
        <v>Wrong UI</v>
      </c>
      <c r="CG29" t="str">
        <f>IF(VLOOKUP($B29&amp;"-"&amp;$F29,'Results Check'!$A:$CB,CG$2,FALSE())=0,"",VLOOKUP($B29&amp;"-"&amp;$F29,'Results Check'!$A:$CB,CG$2,FALSE()))</f>
        <v/>
      </c>
      <c r="CH29" t="str">
        <f>IF(VLOOKUP($B29&amp;"-"&amp;$F29,'Results Check'!$A:$CB,CH$2,FALSE())=0,"",VLOOKUP($B29&amp;"-"&amp;$F29,'Results Check'!$A:$CB,CH$2,FALSE()))</f>
        <v/>
      </c>
      <c r="CI29" t="str">
        <f>IF(VLOOKUP($B29&amp;"-"&amp;$F29,'Results Check'!$A:$CB,CI$2,FALSE())=0,"",VLOOKUP($B29&amp;"-"&amp;$F29,'Results Check'!$A:$CB,CI$2,FALSE()))</f>
        <v/>
      </c>
      <c r="CJ29" t="str">
        <f>IF(VLOOKUP($B29&amp;"-"&amp;$F29,'Results Check'!$A:$CB,CJ$2,FALSE())=0,"",VLOOKUP($B29&amp;"-"&amp;$F29,'Results Check'!$A:$CB,CJ$2,FALSE()))</f>
        <v>Wrong vulnerability</v>
      </c>
      <c r="CK29">
        <f>IF(VLOOKUP($B29&amp;"-"&amp;$F29,'dataset cleaned'!$A:$CK,CK$2,FALSE())&lt;0,"N/A",VLOOKUP(VLOOKUP($B29&amp;"-"&amp;$F29,'dataset cleaned'!$A:$CK,CK$2,FALSE()),Dictionary!$A:$B,2,FALSE()))</f>
        <v>4</v>
      </c>
      <c r="CL29">
        <f>IF(VLOOKUP($B29&amp;"-"&amp;$F29,'dataset cleaned'!$A:$CK,CL$2,FALSE())&lt;0,"N/A",VLOOKUP(VLOOKUP($B29&amp;"-"&amp;$F29,'dataset cleaned'!$A:$CK,CL$2,FALSE()),Dictionary!$A:$B,2,FALSE()))</f>
        <v>4</v>
      </c>
      <c r="CM29">
        <f>IF(VLOOKUP($B29&amp;"-"&amp;$F29,'dataset cleaned'!$A:$CK,CM$2,FALSE())&lt;0,"N/A",VLOOKUP(VLOOKUP($B29&amp;"-"&amp;$F29,'dataset cleaned'!$A:$CK,CM$2,FALSE()),Dictionary!$A:$B,2,FALSE()))</f>
        <v>4</v>
      </c>
      <c r="CN29">
        <f>IF(VLOOKUP($B29&amp;"-"&amp;$F29,'dataset cleaned'!$A:$CK,CN$2,FALSE())&lt;0,"N/A",VLOOKUP(VLOOKUP($B29&amp;"-"&amp;$F29,'dataset cleaned'!$A:$CK,CN$2,FALSE()),Dictionary!$A:$B,2,FALSE()))</f>
        <v>4</v>
      </c>
      <c r="CO29">
        <f>IF(VLOOKUP($B29&amp;"-"&amp;$F29,'dataset cleaned'!$A:$CK,CO$2,FALSE())&lt;0,"N/A",VLOOKUP(VLOOKUP($B29&amp;"-"&amp;$F29,'dataset cleaned'!$A:$CK,CO$2,FALSE()),Dictionary!$A:$B,2,FALSE()))</f>
        <v>4</v>
      </c>
      <c r="CP29">
        <f>IF(VLOOKUP($B29&amp;"-"&amp;$F29,'dataset cleaned'!$A:$CK,CP$2,FALSE())&lt;0,"N/A",VLOOKUP(VLOOKUP($B29&amp;"-"&amp;$F29,'dataset cleaned'!$A:$CK,CP$2,FALSE()),Dictionary!$A:$B,2,FALSE()))</f>
        <v>4</v>
      </c>
      <c r="CQ29">
        <f>IF(VLOOKUP($B29&amp;"-"&amp;$F29,'dataset cleaned'!$A:$CK,CQ$2,FALSE())&lt;0,"N/A",VLOOKUP(VLOOKUP($B29&amp;"-"&amp;$F29,'dataset cleaned'!$A:$CK,CQ$2,FALSE()),Dictionary!$A:$B,2,FALSE()))</f>
        <v>4</v>
      </c>
      <c r="CR29">
        <f>IF(VLOOKUP($B29&amp;"-"&amp;$F29,'dataset cleaned'!$A:$CK,CR$2,FALSE())&lt;0,"N/A",VLOOKUP(VLOOKUP($B29&amp;"-"&amp;$F29,'dataset cleaned'!$A:$CK,CR$2,FALSE()),Dictionary!$A:$B,2,FALSE()))</f>
        <v>4</v>
      </c>
      <c r="CS29">
        <f>IF(VLOOKUP($B29&amp;"-"&amp;$F29,'dataset cleaned'!$A:$CK,CS$2,FALSE())&lt;0,"N/A",VLOOKUP(VLOOKUP($B29&amp;"-"&amp;$F29,'dataset cleaned'!$A:$CK,CS$2,FALSE()),Dictionary!$A:$B,2,FALSE()))</f>
        <v>3</v>
      </c>
      <c r="CT29">
        <f>IF(VLOOKUP($B29&amp;"-"&amp;$F29,'dataset cleaned'!$A:$CK,CT$2,FALSE())&lt;0,"N/A",VLOOKUP(VLOOKUP($B29&amp;"-"&amp;$F29,'dataset cleaned'!$A:$CK,CT$2,FALSE()),Dictionary!$A:$B,2,FALSE()))</f>
        <v>3</v>
      </c>
      <c r="CU29">
        <f>IF(VLOOKUP($B29&amp;"-"&amp;$F29,'dataset cleaned'!$A:$CK,CU$2,FALSE())&lt;0,"N/A",VLOOKUP(VLOOKUP($B29&amp;"-"&amp;$F29,'dataset cleaned'!$A:$CK,CU$2,FALSE()),Dictionary!$A:$B,2,FALSE()))</f>
        <v>3</v>
      </c>
      <c r="CV29">
        <f>IF(VLOOKUP($B29&amp;"-"&amp;$F29,'dataset cleaned'!$A:$CK,CV$2,FALSE())&lt;0,"N/A",VLOOKUP(VLOOKUP($B29&amp;"-"&amp;$F29,'dataset cleaned'!$A:$CK,CV$2,FALSE()),Dictionary!$A:$B,2,FALSE()))</f>
        <v>3</v>
      </c>
    </row>
    <row r="30" spans="1:100" x14ac:dyDescent="0.2">
      <c r="A30" t="str">
        <f t="shared" si="1"/>
        <v>R_e40YiUX2MSVIWFb-P1</v>
      </c>
      <c r="B30" t="s">
        <v>810</v>
      </c>
      <c r="C30" t="s">
        <v>528</v>
      </c>
      <c r="D30" s="16" t="str">
        <f t="shared" si="2"/>
        <v>CORAS</v>
      </c>
      <c r="E30" s="8" t="str">
        <f t="shared" si="3"/>
        <v>G2</v>
      </c>
      <c r="F30" s="8" t="s">
        <v>534</v>
      </c>
      <c r="G30" s="8" t="str">
        <f t="shared" si="4"/>
        <v>G2</v>
      </c>
      <c r="H30" t="s">
        <v>981</v>
      </c>
      <c r="J30" s="11">
        <f>VLOOKUP($B30&amp;"-"&amp;$F30,'dataset cleaned'!$A:$BK,J$2,FALSE())/60</f>
        <v>14.701266666666667</v>
      </c>
      <c r="K30">
        <f>VLOOKUP($B30&amp;"-"&amp;$F30,'dataset cleaned'!$A:$BK,K$2,FALSE())</f>
        <v>21</v>
      </c>
      <c r="L30" t="str">
        <f>VLOOKUP($B30&amp;"-"&amp;$F30,'dataset cleaned'!$A:$BK,L$2,FALSE())</f>
        <v>Female</v>
      </c>
      <c r="M30" t="str">
        <f>VLOOKUP($B30&amp;"-"&amp;$F30,'dataset cleaned'!$A:$BK,M$2,FALSE())</f>
        <v>Advanced (C1)</v>
      </c>
      <c r="N30">
        <f>VLOOKUP($B30&amp;"-"&amp;$F30,'dataset cleaned'!$A:$BK,N$2,FALSE())</f>
        <v>4</v>
      </c>
      <c r="O30" t="str">
        <f>VLOOKUP($B30&amp;"-"&amp;$F30,'dataset cleaned'!$A:$BK,O$2,FALSE())</f>
        <v>Computer Science, Cyber Security</v>
      </c>
      <c r="P30" t="str">
        <f>VLOOKUP($B30&amp;"-"&amp;$F30,'dataset cleaned'!$A:$BK,P$2,FALSE())</f>
        <v>Yes</v>
      </c>
      <c r="Q30">
        <f>VLOOKUP($B30&amp;"-"&amp;$F30,'dataset cleaned'!$A:$BK,Q$2,FALSE())</f>
        <v>1</v>
      </c>
      <c r="R30" s="6" t="str">
        <f>VLOOKUP($B30&amp;"-"&amp;$F30,'dataset cleaned'!$A:$BK,R$2,FALSE())</f>
        <v>Web developer</v>
      </c>
      <c r="S30" t="str">
        <f>VLOOKUP($B30&amp;"-"&amp;$F30,'dataset cleaned'!$A:$BK,S$2,FALSE())</f>
        <v>No</v>
      </c>
      <c r="T30">
        <f>VLOOKUP($B30&amp;"-"&amp;$F30,'dataset cleaned'!$A:$BK,T$2,FALSE())</f>
        <v>0</v>
      </c>
      <c r="U30" t="str">
        <f>VLOOKUP($B30&amp;"-"&amp;$F30,'dataset cleaned'!$A:$BK,U$2,FALSE())</f>
        <v>None</v>
      </c>
      <c r="V30">
        <f>VLOOKUP(VLOOKUP($B30&amp;"-"&amp;$F30,'dataset cleaned'!$A:$BK,V$2,FALSE()),Dictionary!$A:$B,2,FALSE())</f>
        <v>2</v>
      </c>
      <c r="W30">
        <f>VLOOKUP(VLOOKUP($B30&amp;"-"&amp;$F30,'dataset cleaned'!$A:$BK,W$2,FALSE()),Dictionary!$A:$B,2,FALSE())</f>
        <v>1</v>
      </c>
      <c r="X30">
        <f>VLOOKUP(VLOOKUP($B30&amp;"-"&amp;$F30,'dataset cleaned'!$A:$BK,X$2,FALSE()),Dictionary!$A:$B,2,FALSE())</f>
        <v>3</v>
      </c>
      <c r="Y30">
        <f>VLOOKUP(VLOOKUP($B30&amp;"-"&amp;$F30,'dataset cleaned'!$A:$BK,Y$2,FALSE()),Dictionary!$A:$B,2,FALSE())</f>
        <v>2</v>
      </c>
      <c r="Z30">
        <f t="shared" si="5"/>
        <v>3</v>
      </c>
      <c r="AA30">
        <f>VLOOKUP(VLOOKUP($B30&amp;"-"&amp;$F30,'dataset cleaned'!$A:$BK,AA$2,FALSE()),Dictionary!$A:$B,2,FALSE())</f>
        <v>2</v>
      </c>
      <c r="AB30">
        <f>VLOOKUP(VLOOKUP($B30&amp;"-"&amp;$F30,'dataset cleaned'!$A:$BK,AB$2,FALSE()),Dictionary!$A:$B,2,FALSE())</f>
        <v>3</v>
      </c>
      <c r="AC30">
        <f>VLOOKUP(VLOOKUP($B30&amp;"-"&amp;$F30,'dataset cleaned'!$A:$BK,AC$2,FALSE()),Dictionary!$A:$B,2,FALSE())</f>
        <v>4</v>
      </c>
      <c r="AD30">
        <f>VLOOKUP(VLOOKUP($B30&amp;"-"&amp;$F30,'dataset cleaned'!$A:$BK,AD$2,FALSE()),Dictionary!$A:$B,2,FALSE())</f>
        <v>3</v>
      </c>
      <c r="AE30" t="str">
        <f>IF(ISNA(VLOOKUP(VLOOKUP($B30&amp;"-"&amp;$F30,'dataset cleaned'!$A:$BK,AE$2,FALSE()),Dictionary!$A:$B,2,FALSE())),"",VLOOKUP(VLOOKUP($B30&amp;"-"&amp;$F30,'dataset cleaned'!$A:$BK,AE$2,FALSE()),Dictionary!$A:$B,2,FALSE()))</f>
        <v/>
      </c>
      <c r="AF30">
        <f>VLOOKUP(VLOOKUP($B30&amp;"-"&amp;$F30,'dataset cleaned'!$A:$BK,AF$2,FALSE()),Dictionary!$A:$B,2,FALSE())</f>
        <v>4</v>
      </c>
      <c r="AG30">
        <f>VLOOKUP(VLOOKUP($B30&amp;"-"&amp;$F30,'dataset cleaned'!$A:$BK,AG$2,FALSE()),Dictionary!$A:$B,2,FALSE())</f>
        <v>4</v>
      </c>
      <c r="AH30">
        <f>VLOOKUP(VLOOKUP($B30&amp;"-"&amp;$F30,'dataset cleaned'!$A:$BK,AH$2,FALSE()),Dictionary!$A:$B,2,FALSE())</f>
        <v>5</v>
      </c>
      <c r="AI30">
        <f>VLOOKUP(VLOOKUP($B30&amp;"-"&amp;$F30,'dataset cleaned'!$A:$BK,AI$2,FALSE()),Dictionary!$A:$B,2,FALSE())</f>
        <v>4</v>
      </c>
      <c r="AJ30">
        <f>VLOOKUP(VLOOKUP($B30&amp;"-"&amp;$F30,'dataset cleaned'!$A:$BK,AJ$2,FALSE()),Dictionary!$A:$B,2,FALSE())</f>
        <v>4</v>
      </c>
      <c r="AK30">
        <f>IF(ISNA(VLOOKUP(VLOOKUP($B30&amp;"-"&amp;$F30,'dataset cleaned'!$A:$BK,AK$2,FALSE()),Dictionary!$A:$B,2,FALSE())),"",VLOOKUP(VLOOKUP($B30&amp;"-"&amp;$F30,'dataset cleaned'!$A:$BK,AK$2,FALSE()),Dictionary!$A:$B,2,FALSE()))</f>
        <v>4</v>
      </c>
      <c r="AL30" t="str">
        <f>IF(ISNA(VLOOKUP(VLOOKUP($B30&amp;"-"&amp;$F30,'dataset cleaned'!$A:$BK,AL$2,FALSE()),Dictionary!$A:$B,2,FALSE())),"",VLOOKUP(VLOOKUP($B30&amp;"-"&amp;$F30,'dataset cleaned'!$A:$BK,AL$2,FALSE()),Dictionary!$A:$B,2,FALSE()))</f>
        <v/>
      </c>
      <c r="AM30">
        <f>VLOOKUP(VLOOKUP($B30&amp;"-"&amp;$F30,'dataset cleaned'!$A:$BK,AM$2,FALSE()),Dictionary!$A:$B,2,FALSE())</f>
        <v>4</v>
      </c>
      <c r="AN30">
        <f>IF(ISNA(VLOOKUP(VLOOKUP($B30&amp;"-"&amp;$F30,'dataset cleaned'!$A:$BK,AN$2,FALSE()),Dictionary!$A:$B,2,FALSE())),"",VLOOKUP(VLOOKUP($B30&amp;"-"&amp;$F30,'dataset cleaned'!$A:$BK,AN$2,FALSE()),Dictionary!$A:$B,2,FALSE()))</f>
        <v>3</v>
      </c>
      <c r="AO30">
        <f>VLOOKUP($B30&amp;"-"&amp;$F30,'Results Check'!$A:$CB,AO$2,FALSE())</f>
        <v>2</v>
      </c>
      <c r="AP30">
        <f>VLOOKUP($B30&amp;"-"&amp;$F30,'Results Check'!$A:$CB,AP$2,FALSE())</f>
        <v>2</v>
      </c>
      <c r="AQ30">
        <f>VLOOKUP($B30&amp;"-"&amp;$F30,'Results Check'!$A:$CB,AQ$2,FALSE())</f>
        <v>2</v>
      </c>
      <c r="AR30">
        <f t="shared" si="6"/>
        <v>1</v>
      </c>
      <c r="AS30">
        <f t="shared" si="7"/>
        <v>1</v>
      </c>
      <c r="AT30">
        <f t="shared" si="8"/>
        <v>1</v>
      </c>
      <c r="AU30">
        <f>VLOOKUP($B30&amp;"-"&amp;$F30,'Results Check'!$A:$CB,AU$2,FALSE())</f>
        <v>3</v>
      </c>
      <c r="AV30">
        <f>VLOOKUP($B30&amp;"-"&amp;$F30,'Results Check'!$A:$CB,AV$2,FALSE())</f>
        <v>3</v>
      </c>
      <c r="AW30">
        <f>VLOOKUP($B30&amp;"-"&amp;$F30,'Results Check'!$A:$CB,AW$2,FALSE())</f>
        <v>3</v>
      </c>
      <c r="AX30">
        <f t="shared" si="9"/>
        <v>1</v>
      </c>
      <c r="AY30">
        <f t="shared" si="10"/>
        <v>1</v>
      </c>
      <c r="AZ30">
        <f t="shared" si="11"/>
        <v>1</v>
      </c>
      <c r="BA30">
        <f>VLOOKUP($B30&amp;"-"&amp;$F30,'Results Check'!$A:$CB,BA$2,FALSE())</f>
        <v>4</v>
      </c>
      <c r="BB30">
        <f>VLOOKUP($B30&amp;"-"&amp;$F30,'Results Check'!$A:$CB,BB$2,FALSE())</f>
        <v>4</v>
      </c>
      <c r="BC30">
        <f>VLOOKUP($B30&amp;"-"&amp;$F30,'Results Check'!$A:$CB,BC$2,FALSE())</f>
        <v>4</v>
      </c>
      <c r="BD30">
        <f t="shared" si="12"/>
        <v>1</v>
      </c>
      <c r="BE30">
        <f t="shared" si="13"/>
        <v>1</v>
      </c>
      <c r="BF30">
        <f t="shared" si="14"/>
        <v>1</v>
      </c>
      <c r="BG30">
        <f>VLOOKUP($B30&amp;"-"&amp;$F30,'Results Check'!$A:$CB,BG$2,FALSE())</f>
        <v>2</v>
      </c>
      <c r="BH30">
        <f>VLOOKUP($B30&amp;"-"&amp;$F30,'Results Check'!$A:$CB,BH$2,FALSE())</f>
        <v>2</v>
      </c>
      <c r="BI30">
        <f>VLOOKUP($B30&amp;"-"&amp;$F30,'Results Check'!$A:$CB,BI$2,FALSE())</f>
        <v>2</v>
      </c>
      <c r="BJ30">
        <f t="shared" si="15"/>
        <v>1</v>
      </c>
      <c r="BK30">
        <f t="shared" si="16"/>
        <v>1</v>
      </c>
      <c r="BL30">
        <f t="shared" si="17"/>
        <v>1</v>
      </c>
      <c r="BM30">
        <f>VLOOKUP($B30&amp;"-"&amp;$F30,'Results Check'!$A:$CB,BM$2,FALSE())</f>
        <v>1</v>
      </c>
      <c r="BN30">
        <f>VLOOKUP($B30&amp;"-"&amp;$F30,'Results Check'!$A:$CB,BN$2,FALSE())</f>
        <v>1</v>
      </c>
      <c r="BO30">
        <f>VLOOKUP($B30&amp;"-"&amp;$F30,'Results Check'!$A:$CB,BO$2,FALSE())</f>
        <v>1</v>
      </c>
      <c r="BP30">
        <f t="shared" si="18"/>
        <v>1</v>
      </c>
      <c r="BQ30">
        <f t="shared" si="19"/>
        <v>1</v>
      </c>
      <c r="BR30">
        <f t="shared" si="20"/>
        <v>1</v>
      </c>
      <c r="BS30">
        <f>VLOOKUP($B30&amp;"-"&amp;$F30,'Results Check'!$A:$CB,BS$2,FALSE())</f>
        <v>4</v>
      </c>
      <c r="BT30">
        <f>VLOOKUP($B30&amp;"-"&amp;$F30,'Results Check'!$A:$CB,BT$2,FALSE())</f>
        <v>4</v>
      </c>
      <c r="BU30">
        <f>VLOOKUP($B30&amp;"-"&amp;$F30,'Results Check'!$A:$CB,BU$2,FALSE())</f>
        <v>4</v>
      </c>
      <c r="BV30">
        <f t="shared" si="21"/>
        <v>1</v>
      </c>
      <c r="BW30">
        <f t="shared" si="22"/>
        <v>1</v>
      </c>
      <c r="BX30">
        <f t="shared" si="23"/>
        <v>1</v>
      </c>
      <c r="BY30">
        <f t="shared" si="24"/>
        <v>16</v>
      </c>
      <c r="BZ30">
        <f t="shared" si="25"/>
        <v>16</v>
      </c>
      <c r="CA30">
        <f t="shared" si="26"/>
        <v>16</v>
      </c>
      <c r="CB30">
        <f t="shared" si="27"/>
        <v>1</v>
      </c>
      <c r="CC30">
        <f t="shared" si="28"/>
        <v>1</v>
      </c>
      <c r="CD30">
        <f t="shared" si="29"/>
        <v>1</v>
      </c>
      <c r="CE30" t="str">
        <f>IF(VLOOKUP($B30&amp;"-"&amp;$F30,'Results Check'!$A:$CB,CE$2,FALSE())=0,"",VLOOKUP($B30&amp;"-"&amp;$F30,'Results Check'!$A:$CB,CE$2,FALSE()))</f>
        <v/>
      </c>
      <c r="CF30" t="str">
        <f>IF(VLOOKUP($B30&amp;"-"&amp;$F30,'Results Check'!$A:$CB,CF$2,FALSE())=0,"",VLOOKUP($B30&amp;"-"&amp;$F30,'Results Check'!$A:$CB,CF$2,FALSE()))</f>
        <v/>
      </c>
      <c r="CG30" t="str">
        <f>IF(VLOOKUP($B30&amp;"-"&amp;$F30,'Results Check'!$A:$CB,CG$2,FALSE())=0,"",VLOOKUP($B30&amp;"-"&amp;$F30,'Results Check'!$A:$CB,CG$2,FALSE()))</f>
        <v/>
      </c>
      <c r="CH30" t="str">
        <f>IF(VLOOKUP($B30&amp;"-"&amp;$F30,'Results Check'!$A:$CB,CH$2,FALSE())=0,"",VLOOKUP($B30&amp;"-"&amp;$F30,'Results Check'!$A:$CB,CH$2,FALSE()))</f>
        <v/>
      </c>
      <c r="CI30" t="str">
        <f>IF(VLOOKUP($B30&amp;"-"&amp;$F30,'Results Check'!$A:$CB,CI$2,FALSE())=0,"",VLOOKUP($B30&amp;"-"&amp;$F30,'Results Check'!$A:$CB,CI$2,FALSE()))</f>
        <v/>
      </c>
      <c r="CJ30" t="str">
        <f>IF(VLOOKUP($B30&amp;"-"&amp;$F30,'Results Check'!$A:$CB,CJ$2,FALSE())=0,"",VLOOKUP($B30&amp;"-"&amp;$F30,'Results Check'!$A:$CB,CJ$2,FALSE()))</f>
        <v/>
      </c>
      <c r="CK30">
        <f>IF(VLOOKUP($B30&amp;"-"&amp;$F30,'dataset cleaned'!$A:$CK,CK$2,FALSE())&lt;0,"N/A",VLOOKUP(VLOOKUP($B30&amp;"-"&amp;$F30,'dataset cleaned'!$A:$CK,CK$2,FALSE()),Dictionary!$A:$B,2,FALSE()))</f>
        <v>4</v>
      </c>
      <c r="CL30">
        <f>IF(VLOOKUP($B30&amp;"-"&amp;$F30,'dataset cleaned'!$A:$CK,CL$2,FALSE())&lt;0,"N/A",VLOOKUP(VLOOKUP($B30&amp;"-"&amp;$F30,'dataset cleaned'!$A:$CK,CL$2,FALSE()),Dictionary!$A:$B,2,FALSE()))</f>
        <v>4</v>
      </c>
      <c r="CM30">
        <f>IF(VLOOKUP($B30&amp;"-"&amp;$F30,'dataset cleaned'!$A:$CK,CM$2,FALSE())&lt;0,"N/A",VLOOKUP(VLOOKUP($B30&amp;"-"&amp;$F30,'dataset cleaned'!$A:$CK,CM$2,FALSE()),Dictionary!$A:$B,2,FALSE()))</f>
        <v>4</v>
      </c>
      <c r="CN30">
        <f>IF(VLOOKUP($B30&amp;"-"&amp;$F30,'dataset cleaned'!$A:$CK,CN$2,FALSE())&lt;0,"N/A",VLOOKUP(VLOOKUP($B30&amp;"-"&amp;$F30,'dataset cleaned'!$A:$CK,CN$2,FALSE()),Dictionary!$A:$B,2,FALSE()))</f>
        <v>4</v>
      </c>
      <c r="CO30">
        <f>IF(VLOOKUP($B30&amp;"-"&amp;$F30,'dataset cleaned'!$A:$CK,CO$2,FALSE())&lt;0,"N/A",VLOOKUP(VLOOKUP($B30&amp;"-"&amp;$F30,'dataset cleaned'!$A:$CK,CO$2,FALSE()),Dictionary!$A:$B,2,FALSE()))</f>
        <v>3</v>
      </c>
      <c r="CP30">
        <f>IF(VLOOKUP($B30&amp;"-"&amp;$F30,'dataset cleaned'!$A:$CK,CP$2,FALSE())&lt;0,"N/A",VLOOKUP(VLOOKUP($B30&amp;"-"&amp;$F30,'dataset cleaned'!$A:$CK,CP$2,FALSE()),Dictionary!$A:$B,2,FALSE()))</f>
        <v>3</v>
      </c>
      <c r="CQ30">
        <f>IF(VLOOKUP($B30&amp;"-"&amp;$F30,'dataset cleaned'!$A:$CK,CQ$2,FALSE())&lt;0,"N/A",VLOOKUP(VLOOKUP($B30&amp;"-"&amp;$F30,'dataset cleaned'!$A:$CK,CQ$2,FALSE()),Dictionary!$A:$B,2,FALSE()))</f>
        <v>3</v>
      </c>
      <c r="CR30">
        <f>IF(VLOOKUP($B30&amp;"-"&amp;$F30,'dataset cleaned'!$A:$CK,CR$2,FALSE())&lt;0,"N/A",VLOOKUP(VLOOKUP($B30&amp;"-"&amp;$F30,'dataset cleaned'!$A:$CK,CR$2,FALSE()),Dictionary!$A:$B,2,FALSE()))</f>
        <v>3</v>
      </c>
      <c r="CS30">
        <f>IF(VLOOKUP($B30&amp;"-"&amp;$F30,'dataset cleaned'!$A:$CK,CS$2,FALSE())&lt;0,"N/A",VLOOKUP(VLOOKUP($B30&amp;"-"&amp;$F30,'dataset cleaned'!$A:$CK,CS$2,FALSE()),Dictionary!$A:$B,2,FALSE()))</f>
        <v>4</v>
      </c>
      <c r="CT30">
        <f>IF(VLOOKUP($B30&amp;"-"&amp;$F30,'dataset cleaned'!$A:$CK,CT$2,FALSE())&lt;0,"N/A",VLOOKUP(VLOOKUP($B30&amp;"-"&amp;$F30,'dataset cleaned'!$A:$CK,CT$2,FALSE()),Dictionary!$A:$B,2,FALSE()))</f>
        <v>4</v>
      </c>
      <c r="CU30">
        <f>IF(VLOOKUP($B30&amp;"-"&amp;$F30,'dataset cleaned'!$A:$CK,CU$2,FALSE())&lt;0,"N/A",VLOOKUP(VLOOKUP($B30&amp;"-"&amp;$F30,'dataset cleaned'!$A:$CK,CU$2,FALSE()),Dictionary!$A:$B,2,FALSE()))</f>
        <v>3</v>
      </c>
      <c r="CV30">
        <f>IF(VLOOKUP($B30&amp;"-"&amp;$F30,'dataset cleaned'!$A:$CK,CV$2,FALSE())&lt;0,"N/A",VLOOKUP(VLOOKUP($B30&amp;"-"&amp;$F30,'dataset cleaned'!$A:$CK,CV$2,FALSE()),Dictionary!$A:$B,2,FALSE()))</f>
        <v>3</v>
      </c>
    </row>
    <row r="31" spans="1:100" x14ac:dyDescent="0.2">
      <c r="A31" t="str">
        <f t="shared" si="1"/>
        <v>R_Rz92RbrwLoYRKA9-P1</v>
      </c>
      <c r="B31" s="1" t="s">
        <v>988</v>
      </c>
      <c r="C31" t="s">
        <v>528</v>
      </c>
      <c r="D31" s="16" t="str">
        <f t="shared" si="2"/>
        <v>CORAS</v>
      </c>
      <c r="E31" s="8" t="str">
        <f t="shared" si="3"/>
        <v>G2</v>
      </c>
      <c r="F31" s="1" t="s">
        <v>534</v>
      </c>
      <c r="G31" s="8" t="str">
        <f t="shared" si="4"/>
        <v>G2</v>
      </c>
      <c r="H31" t="s">
        <v>1128</v>
      </c>
      <c r="J31" s="11">
        <f>VLOOKUP($B31&amp;"-"&amp;$F31,'dataset cleaned'!$A:$BK,J$2,FALSE())/60</f>
        <v>9.2687833333333334</v>
      </c>
      <c r="K31">
        <f>VLOOKUP($B31&amp;"-"&amp;$F31,'dataset cleaned'!$A:$BK,K$2,FALSE())</f>
        <v>22</v>
      </c>
      <c r="L31" t="str">
        <f>VLOOKUP($B31&amp;"-"&amp;$F31,'dataset cleaned'!$A:$BK,L$2,FALSE())</f>
        <v>Male</v>
      </c>
      <c r="M31" t="str">
        <f>VLOOKUP($B31&amp;"-"&amp;$F31,'dataset cleaned'!$A:$BK,M$2,FALSE())</f>
        <v>Upper-Intermediate (B2)</v>
      </c>
      <c r="N31">
        <f>VLOOKUP($B31&amp;"-"&amp;$F31,'dataset cleaned'!$A:$BK,N$2,FALSE())</f>
        <v>3</v>
      </c>
      <c r="O31" t="str">
        <f>VLOOKUP($B31&amp;"-"&amp;$F31,'dataset cleaned'!$A:$BK,O$2,FALSE())</f>
        <v>Mechanical Engineering, Safety and Security, Electrical Engineering, Medical Engineering</v>
      </c>
      <c r="P31" t="str">
        <f>VLOOKUP($B31&amp;"-"&amp;$F31,'dataset cleaned'!$A:$BK,P$2,FALSE())</f>
        <v>No</v>
      </c>
      <c r="Q31">
        <f>VLOOKUP($B31&amp;"-"&amp;$F31,'dataset cleaned'!$A:$BK,Q$2,FALSE())</f>
        <v>0</v>
      </c>
      <c r="R31" s="6">
        <f>VLOOKUP($B31&amp;"-"&amp;$F31,'dataset cleaned'!$A:$BK,R$2,FALSE())</f>
        <v>0</v>
      </c>
      <c r="S31" t="str">
        <f>VLOOKUP($B31&amp;"-"&amp;$F31,'dataset cleaned'!$A:$BK,S$2,FALSE())</f>
        <v>No</v>
      </c>
      <c r="T31">
        <f>VLOOKUP($B31&amp;"-"&amp;$F31,'dataset cleaned'!$A:$BK,T$2,FALSE())</f>
        <v>0</v>
      </c>
      <c r="U31" t="str">
        <f>VLOOKUP($B31&amp;"-"&amp;$F31,'dataset cleaned'!$A:$BK,U$2,FALSE())</f>
        <v>None</v>
      </c>
      <c r="V31">
        <f>VLOOKUP(VLOOKUP($B31&amp;"-"&amp;$F31,'dataset cleaned'!$A:$BK,V$2,FALSE()),Dictionary!$A:$B,2,FALSE())</f>
        <v>1</v>
      </c>
      <c r="W31">
        <f>VLOOKUP(VLOOKUP($B31&amp;"-"&amp;$F31,'dataset cleaned'!$A:$BK,W$2,FALSE()),Dictionary!$A:$B,2,FALSE())</f>
        <v>1</v>
      </c>
      <c r="X31">
        <f>VLOOKUP(VLOOKUP($B31&amp;"-"&amp;$F31,'dataset cleaned'!$A:$BK,X$2,FALSE()),Dictionary!$A:$B,2,FALSE())</f>
        <v>1</v>
      </c>
      <c r="Y31">
        <f>VLOOKUP(VLOOKUP($B31&amp;"-"&amp;$F31,'dataset cleaned'!$A:$BK,Y$2,FALSE()),Dictionary!$A:$B,2,FALSE())</f>
        <v>1</v>
      </c>
      <c r="Z31">
        <f t="shared" si="5"/>
        <v>1</v>
      </c>
      <c r="AA31">
        <f>VLOOKUP(VLOOKUP($B31&amp;"-"&amp;$F31,'dataset cleaned'!$A:$BK,AA$2,FALSE()),Dictionary!$A:$B,2,FALSE())</f>
        <v>2</v>
      </c>
      <c r="AB31">
        <f>VLOOKUP(VLOOKUP($B31&amp;"-"&amp;$F31,'dataset cleaned'!$A:$BK,AB$2,FALSE()),Dictionary!$A:$B,2,FALSE())</f>
        <v>2</v>
      </c>
      <c r="AC31">
        <f>VLOOKUP(VLOOKUP($B31&amp;"-"&amp;$F31,'dataset cleaned'!$A:$BK,AC$2,FALSE()),Dictionary!$A:$B,2,FALSE())</f>
        <v>1</v>
      </c>
      <c r="AD31">
        <f>VLOOKUP(VLOOKUP($B31&amp;"-"&amp;$F31,'dataset cleaned'!$A:$BK,AD$2,FALSE()),Dictionary!$A:$B,2,FALSE())</f>
        <v>3</v>
      </c>
      <c r="AE31" t="str">
        <f>IF(ISNA(VLOOKUP(VLOOKUP($B31&amp;"-"&amp;$F31,'dataset cleaned'!$A:$BK,AE$2,FALSE()),Dictionary!$A:$B,2,FALSE())),"",VLOOKUP(VLOOKUP($B31&amp;"-"&amp;$F31,'dataset cleaned'!$A:$BK,AE$2,FALSE()),Dictionary!$A:$B,2,FALSE()))</f>
        <v/>
      </c>
      <c r="AF31">
        <f>VLOOKUP(VLOOKUP($B31&amp;"-"&amp;$F31,'dataset cleaned'!$A:$BK,AF$2,FALSE()),Dictionary!$A:$B,2,FALSE())</f>
        <v>5</v>
      </c>
      <c r="AG31">
        <f>VLOOKUP(VLOOKUP($B31&amp;"-"&amp;$F31,'dataset cleaned'!$A:$BK,AG$2,FALSE()),Dictionary!$A:$B,2,FALSE())</f>
        <v>4</v>
      </c>
      <c r="AH31">
        <f>VLOOKUP(VLOOKUP($B31&amp;"-"&amp;$F31,'dataset cleaned'!$A:$BK,AH$2,FALSE()),Dictionary!$A:$B,2,FALSE())</f>
        <v>5</v>
      </c>
      <c r="AI31">
        <f>VLOOKUP(VLOOKUP($B31&amp;"-"&amp;$F31,'dataset cleaned'!$A:$BK,AI$2,FALSE()),Dictionary!$A:$B,2,FALSE())</f>
        <v>5</v>
      </c>
      <c r="AJ31">
        <f>VLOOKUP(VLOOKUP($B31&amp;"-"&amp;$F31,'dataset cleaned'!$A:$BK,AJ$2,FALSE()),Dictionary!$A:$B,2,FALSE())</f>
        <v>4</v>
      </c>
      <c r="AK31">
        <f>IF(ISNA(VLOOKUP(VLOOKUP($B31&amp;"-"&amp;$F31,'dataset cleaned'!$A:$BK,AK$2,FALSE()),Dictionary!$A:$B,2,FALSE())),"",VLOOKUP(VLOOKUP($B31&amp;"-"&amp;$F31,'dataset cleaned'!$A:$BK,AK$2,FALSE()),Dictionary!$A:$B,2,FALSE()))</f>
        <v>4</v>
      </c>
      <c r="AL31" t="str">
        <f>IF(ISNA(VLOOKUP(VLOOKUP($B31&amp;"-"&amp;$F31,'dataset cleaned'!$A:$BK,AL$2,FALSE()),Dictionary!$A:$B,2,FALSE())),"",VLOOKUP(VLOOKUP($B31&amp;"-"&amp;$F31,'dataset cleaned'!$A:$BK,AL$2,FALSE()),Dictionary!$A:$B,2,FALSE()))</f>
        <v/>
      </c>
      <c r="AM31">
        <f>VLOOKUP(VLOOKUP($B31&amp;"-"&amp;$F31,'dataset cleaned'!$A:$BK,AM$2,FALSE()),Dictionary!$A:$B,2,FALSE())</f>
        <v>4</v>
      </c>
      <c r="AN31">
        <f>IF(ISNA(VLOOKUP(VLOOKUP($B31&amp;"-"&amp;$F31,'dataset cleaned'!$A:$BK,AN$2,FALSE()),Dictionary!$A:$B,2,FALSE())),"",VLOOKUP(VLOOKUP($B31&amp;"-"&amp;$F31,'dataset cleaned'!$A:$BK,AN$2,FALSE()),Dictionary!$A:$B,2,FALSE()))</f>
        <v>5</v>
      </c>
      <c r="AO31">
        <f>VLOOKUP($B31&amp;"-"&amp;$F31,'Results Check'!$A:$CB,AO$2,FALSE())</f>
        <v>2</v>
      </c>
      <c r="AP31">
        <f>VLOOKUP($B31&amp;"-"&amp;$F31,'Results Check'!$A:$CB,AP$2,FALSE())</f>
        <v>2</v>
      </c>
      <c r="AQ31">
        <f>VLOOKUP($B31&amp;"-"&amp;$F31,'Results Check'!$A:$CB,AQ$2,FALSE())</f>
        <v>2</v>
      </c>
      <c r="AR31">
        <f t="shared" si="6"/>
        <v>1</v>
      </c>
      <c r="AS31">
        <f t="shared" si="7"/>
        <v>1</v>
      </c>
      <c r="AT31">
        <f t="shared" si="8"/>
        <v>1</v>
      </c>
      <c r="AU31">
        <f>VLOOKUP($B31&amp;"-"&amp;$F31,'Results Check'!$A:$CB,AU$2,FALSE())</f>
        <v>0</v>
      </c>
      <c r="AV31">
        <f>VLOOKUP($B31&amp;"-"&amp;$F31,'Results Check'!$A:$CB,AV$2,FALSE())</f>
        <v>2</v>
      </c>
      <c r="AW31">
        <f>VLOOKUP($B31&amp;"-"&amp;$F31,'Results Check'!$A:$CB,AW$2,FALSE())</f>
        <v>3</v>
      </c>
      <c r="AX31">
        <f t="shared" si="9"/>
        <v>0</v>
      </c>
      <c r="AY31">
        <f t="shared" si="10"/>
        <v>0</v>
      </c>
      <c r="AZ31">
        <f t="shared" si="11"/>
        <v>0</v>
      </c>
      <c r="BA31">
        <f>VLOOKUP($B31&amp;"-"&amp;$F31,'Results Check'!$A:$CB,BA$2,FALSE())</f>
        <v>4</v>
      </c>
      <c r="BB31">
        <f>VLOOKUP($B31&amp;"-"&amp;$F31,'Results Check'!$A:$CB,BB$2,FALSE())</f>
        <v>4</v>
      </c>
      <c r="BC31">
        <f>VLOOKUP($B31&amp;"-"&amp;$F31,'Results Check'!$A:$CB,BC$2,FALSE())</f>
        <v>4</v>
      </c>
      <c r="BD31">
        <f t="shared" si="12"/>
        <v>1</v>
      </c>
      <c r="BE31">
        <f t="shared" si="13"/>
        <v>1</v>
      </c>
      <c r="BF31">
        <f t="shared" si="14"/>
        <v>1</v>
      </c>
      <c r="BG31">
        <f>VLOOKUP($B31&amp;"-"&amp;$F31,'Results Check'!$A:$CB,BG$2,FALSE())</f>
        <v>2</v>
      </c>
      <c r="BH31">
        <f>VLOOKUP($B31&amp;"-"&amp;$F31,'Results Check'!$A:$CB,BH$2,FALSE())</f>
        <v>2</v>
      </c>
      <c r="BI31">
        <f>VLOOKUP($B31&amp;"-"&amp;$F31,'Results Check'!$A:$CB,BI$2,FALSE())</f>
        <v>2</v>
      </c>
      <c r="BJ31">
        <f t="shared" si="15"/>
        <v>1</v>
      </c>
      <c r="BK31">
        <f t="shared" si="16"/>
        <v>1</v>
      </c>
      <c r="BL31">
        <f t="shared" si="17"/>
        <v>1</v>
      </c>
      <c r="BM31">
        <f>VLOOKUP($B31&amp;"-"&amp;$F31,'Results Check'!$A:$CB,BM$2,FALSE())</f>
        <v>1</v>
      </c>
      <c r="BN31">
        <f>VLOOKUP($B31&amp;"-"&amp;$F31,'Results Check'!$A:$CB,BN$2,FALSE())</f>
        <v>1</v>
      </c>
      <c r="BO31">
        <f>VLOOKUP($B31&amp;"-"&amp;$F31,'Results Check'!$A:$CB,BO$2,FALSE())</f>
        <v>1</v>
      </c>
      <c r="BP31">
        <f t="shared" si="18"/>
        <v>1</v>
      </c>
      <c r="BQ31">
        <f t="shared" si="19"/>
        <v>1</v>
      </c>
      <c r="BR31">
        <f t="shared" si="20"/>
        <v>1</v>
      </c>
      <c r="BS31">
        <f>VLOOKUP($B31&amp;"-"&amp;$F31,'Results Check'!$A:$CB,BS$2,FALSE())</f>
        <v>4</v>
      </c>
      <c r="BT31">
        <f>VLOOKUP($B31&amp;"-"&amp;$F31,'Results Check'!$A:$CB,BT$2,FALSE())</f>
        <v>4</v>
      </c>
      <c r="BU31">
        <f>VLOOKUP($B31&amp;"-"&amp;$F31,'Results Check'!$A:$CB,BU$2,FALSE())</f>
        <v>4</v>
      </c>
      <c r="BV31">
        <f t="shared" si="21"/>
        <v>1</v>
      </c>
      <c r="BW31">
        <f t="shared" si="22"/>
        <v>1</v>
      </c>
      <c r="BX31">
        <f t="shared" si="23"/>
        <v>1</v>
      </c>
      <c r="BY31">
        <f t="shared" si="24"/>
        <v>13</v>
      </c>
      <c r="BZ31">
        <f t="shared" si="25"/>
        <v>15</v>
      </c>
      <c r="CA31">
        <f t="shared" si="26"/>
        <v>16</v>
      </c>
      <c r="CB31">
        <f t="shared" si="27"/>
        <v>0.8666666666666667</v>
      </c>
      <c r="CC31">
        <f t="shared" si="28"/>
        <v>0.8125</v>
      </c>
      <c r="CD31">
        <f t="shared" si="29"/>
        <v>0.83870967741935487</v>
      </c>
      <c r="CE31" t="str">
        <f>IF(VLOOKUP($B31&amp;"-"&amp;$F31,'Results Check'!$A:$CB,CE$2,FALSE())=0,"",VLOOKUP($B31&amp;"-"&amp;$F31,'Results Check'!$A:$CB,CE$2,FALSE()))</f>
        <v/>
      </c>
      <c r="CF31" t="str">
        <f>IF(VLOOKUP($B31&amp;"-"&amp;$F31,'Results Check'!$A:$CB,CF$2,FALSE())=0,"",VLOOKUP($B31&amp;"-"&amp;$F31,'Results Check'!$A:$CB,CF$2,FALSE()))</f>
        <v>Asset</v>
      </c>
      <c r="CG31" t="str">
        <f>IF(VLOOKUP($B31&amp;"-"&amp;$F31,'Results Check'!$A:$CB,CG$2,FALSE())=0,"",VLOOKUP($B31&amp;"-"&amp;$F31,'Results Check'!$A:$CB,CG$2,FALSE()))</f>
        <v/>
      </c>
      <c r="CH31" t="str">
        <f>IF(VLOOKUP($B31&amp;"-"&amp;$F31,'Results Check'!$A:$CB,CH$2,FALSE())=0,"",VLOOKUP($B31&amp;"-"&amp;$F31,'Results Check'!$A:$CB,CH$2,FALSE()))</f>
        <v/>
      </c>
      <c r="CI31" t="str">
        <f>IF(VLOOKUP($B31&amp;"-"&amp;$F31,'Results Check'!$A:$CB,CI$2,FALSE())=0,"",VLOOKUP($B31&amp;"-"&amp;$F31,'Results Check'!$A:$CB,CI$2,FALSE()))</f>
        <v/>
      </c>
      <c r="CJ31" t="str">
        <f>IF(VLOOKUP($B31&amp;"-"&amp;$F31,'Results Check'!$A:$CB,CJ$2,FALSE())=0,"",VLOOKUP($B31&amp;"-"&amp;$F31,'Results Check'!$A:$CB,CJ$2,FALSE()))</f>
        <v/>
      </c>
      <c r="CK31">
        <f>IF(VLOOKUP($B31&amp;"-"&amp;$F31,'dataset cleaned'!$A:$CK,CK$2,FALSE())&lt;0,"N/A",VLOOKUP(VLOOKUP($B31&amp;"-"&amp;$F31,'dataset cleaned'!$A:$CK,CK$2,FALSE()),Dictionary!$A:$B,2,FALSE()))</f>
        <v>5</v>
      </c>
      <c r="CL31">
        <f>IF(VLOOKUP($B31&amp;"-"&amp;$F31,'dataset cleaned'!$A:$CK,CL$2,FALSE())&lt;0,"N/A",VLOOKUP(VLOOKUP($B31&amp;"-"&amp;$F31,'dataset cleaned'!$A:$CK,CL$2,FALSE()),Dictionary!$A:$B,2,FALSE()))</f>
        <v>4</v>
      </c>
      <c r="CM31">
        <f>IF(VLOOKUP($B31&amp;"-"&amp;$F31,'dataset cleaned'!$A:$CK,CM$2,FALSE())&lt;0,"N/A",VLOOKUP(VLOOKUP($B31&amp;"-"&amp;$F31,'dataset cleaned'!$A:$CK,CM$2,FALSE()),Dictionary!$A:$B,2,FALSE()))</f>
        <v>4</v>
      </c>
      <c r="CN31">
        <f>IF(VLOOKUP($B31&amp;"-"&amp;$F31,'dataset cleaned'!$A:$CK,CN$2,FALSE())&lt;0,"N/A",VLOOKUP(VLOOKUP($B31&amp;"-"&amp;$F31,'dataset cleaned'!$A:$CK,CN$2,FALSE()),Dictionary!$A:$B,2,FALSE()))</f>
        <v>4</v>
      </c>
      <c r="CO31">
        <f>IF(VLOOKUP($B31&amp;"-"&amp;$F31,'dataset cleaned'!$A:$CK,CO$2,FALSE())&lt;0,"N/A",VLOOKUP(VLOOKUP($B31&amp;"-"&amp;$F31,'dataset cleaned'!$A:$CK,CO$2,FALSE()),Dictionary!$A:$B,2,FALSE()))</f>
        <v>5</v>
      </c>
      <c r="CP31">
        <f>IF(VLOOKUP($B31&amp;"-"&amp;$F31,'dataset cleaned'!$A:$CK,CP$2,FALSE())&lt;0,"N/A",VLOOKUP(VLOOKUP($B31&amp;"-"&amp;$F31,'dataset cleaned'!$A:$CK,CP$2,FALSE()),Dictionary!$A:$B,2,FALSE()))</f>
        <v>4</v>
      </c>
      <c r="CQ31">
        <f>IF(VLOOKUP($B31&amp;"-"&amp;$F31,'dataset cleaned'!$A:$CK,CQ$2,FALSE())&lt;0,"N/A",VLOOKUP(VLOOKUP($B31&amp;"-"&amp;$F31,'dataset cleaned'!$A:$CK,CQ$2,FALSE()),Dictionary!$A:$B,2,FALSE()))</f>
        <v>5</v>
      </c>
      <c r="CR31">
        <f>IF(VLOOKUP($B31&amp;"-"&amp;$F31,'dataset cleaned'!$A:$CK,CR$2,FALSE())&lt;0,"N/A",VLOOKUP(VLOOKUP($B31&amp;"-"&amp;$F31,'dataset cleaned'!$A:$CK,CR$2,FALSE()),Dictionary!$A:$B,2,FALSE()))</f>
        <v>5</v>
      </c>
      <c r="CS31">
        <f>IF(VLOOKUP($B31&amp;"-"&amp;$F31,'dataset cleaned'!$A:$CK,CS$2,FALSE())&lt;0,"N/A",VLOOKUP(VLOOKUP($B31&amp;"-"&amp;$F31,'dataset cleaned'!$A:$CK,CS$2,FALSE()),Dictionary!$A:$B,2,FALSE()))</f>
        <v>4</v>
      </c>
      <c r="CT31">
        <f>IF(VLOOKUP($B31&amp;"-"&amp;$F31,'dataset cleaned'!$A:$CK,CT$2,FALSE())&lt;0,"N/A",VLOOKUP(VLOOKUP($B31&amp;"-"&amp;$F31,'dataset cleaned'!$A:$CK,CT$2,FALSE()),Dictionary!$A:$B,2,FALSE()))</f>
        <v>3</v>
      </c>
      <c r="CU31">
        <f>IF(VLOOKUP($B31&amp;"-"&amp;$F31,'dataset cleaned'!$A:$CK,CU$2,FALSE())&lt;0,"N/A",VLOOKUP(VLOOKUP($B31&amp;"-"&amp;$F31,'dataset cleaned'!$A:$CK,CU$2,FALSE()),Dictionary!$A:$B,2,FALSE()))</f>
        <v>5</v>
      </c>
      <c r="CV31">
        <f>IF(VLOOKUP($B31&amp;"-"&amp;$F31,'dataset cleaned'!$A:$CK,CV$2,FALSE())&lt;0,"N/A",VLOOKUP(VLOOKUP($B31&amp;"-"&amp;$F31,'dataset cleaned'!$A:$CK,CV$2,FALSE()),Dictionary!$A:$B,2,FALSE()))</f>
        <v>5</v>
      </c>
    </row>
    <row r="32" spans="1:100" x14ac:dyDescent="0.2">
      <c r="A32" t="str">
        <f t="shared" si="1"/>
        <v>R_u9N76IvtzR5J3jz-P1</v>
      </c>
      <c r="B32" t="s">
        <v>922</v>
      </c>
      <c r="C32" t="s">
        <v>528</v>
      </c>
      <c r="D32" s="16" t="str">
        <f t="shared" si="2"/>
        <v>CORAS</v>
      </c>
      <c r="E32" s="8" t="str">
        <f t="shared" si="3"/>
        <v>G2</v>
      </c>
      <c r="F32" s="8" t="s">
        <v>534</v>
      </c>
      <c r="G32" s="8" t="str">
        <f t="shared" si="4"/>
        <v>G2</v>
      </c>
      <c r="H32" t="s">
        <v>981</v>
      </c>
      <c r="J32" s="11">
        <f>VLOOKUP($B32&amp;"-"&amp;$F32,'dataset cleaned'!$A:$BK,J$2,FALSE())/60</f>
        <v>16.314016666666667</v>
      </c>
      <c r="K32">
        <f>VLOOKUP($B32&amp;"-"&amp;$F32,'dataset cleaned'!$A:$BK,K$2,FALSE())</f>
        <v>21</v>
      </c>
      <c r="L32" t="str">
        <f>VLOOKUP($B32&amp;"-"&amp;$F32,'dataset cleaned'!$A:$BK,L$2,FALSE())</f>
        <v>Female</v>
      </c>
      <c r="M32" t="str">
        <f>VLOOKUP($B32&amp;"-"&amp;$F32,'dataset cleaned'!$A:$BK,M$2,FALSE())</f>
        <v>Upper-Intermediate (B2)</v>
      </c>
      <c r="N32">
        <f>VLOOKUP($B32&amp;"-"&amp;$F32,'dataset cleaned'!$A:$BK,N$2,FALSE())</f>
        <v>3</v>
      </c>
      <c r="O32" t="str">
        <f>VLOOKUP($B32&amp;"-"&amp;$F32,'dataset cleaned'!$A:$BK,O$2,FALSE())</f>
        <v>computer science</v>
      </c>
      <c r="P32" t="str">
        <f>VLOOKUP($B32&amp;"-"&amp;$F32,'dataset cleaned'!$A:$BK,P$2,FALSE())</f>
        <v>No</v>
      </c>
      <c r="Q32">
        <f>VLOOKUP($B32&amp;"-"&amp;$F32,'dataset cleaned'!$A:$BK,Q$2,FALSE())</f>
        <v>0</v>
      </c>
      <c r="R32" s="6">
        <f>VLOOKUP($B32&amp;"-"&amp;$F32,'dataset cleaned'!$A:$BK,R$2,FALSE())</f>
        <v>0</v>
      </c>
      <c r="S32" t="str">
        <f>VLOOKUP($B32&amp;"-"&amp;$F32,'dataset cleaned'!$A:$BK,S$2,FALSE())</f>
        <v>No</v>
      </c>
      <c r="T32">
        <f>VLOOKUP($B32&amp;"-"&amp;$F32,'dataset cleaned'!$A:$BK,T$2,FALSE())</f>
        <v>0</v>
      </c>
      <c r="U32" t="str">
        <f>VLOOKUP($B32&amp;"-"&amp;$F32,'dataset cleaned'!$A:$BK,U$2,FALSE())</f>
        <v>None</v>
      </c>
      <c r="V32">
        <f>VLOOKUP(VLOOKUP($B32&amp;"-"&amp;$F32,'dataset cleaned'!$A:$BK,V$2,FALSE()),Dictionary!$A:$B,2,FALSE())</f>
        <v>1</v>
      </c>
      <c r="W32">
        <f>VLOOKUP(VLOOKUP($B32&amp;"-"&amp;$F32,'dataset cleaned'!$A:$BK,W$2,FALSE()),Dictionary!$A:$B,2,FALSE())</f>
        <v>1</v>
      </c>
      <c r="X32">
        <f>VLOOKUP(VLOOKUP($B32&amp;"-"&amp;$F32,'dataset cleaned'!$A:$BK,X$2,FALSE()),Dictionary!$A:$B,2,FALSE())</f>
        <v>1</v>
      </c>
      <c r="Y32">
        <f>VLOOKUP(VLOOKUP($B32&amp;"-"&amp;$F32,'dataset cleaned'!$A:$BK,Y$2,FALSE()),Dictionary!$A:$B,2,FALSE())</f>
        <v>1</v>
      </c>
      <c r="Z32">
        <f t="shared" si="5"/>
        <v>1</v>
      </c>
      <c r="AA32">
        <f>VLOOKUP(VLOOKUP($B32&amp;"-"&amp;$F32,'dataset cleaned'!$A:$BK,AA$2,FALSE()),Dictionary!$A:$B,2,FALSE())</f>
        <v>1</v>
      </c>
      <c r="AB32">
        <f>VLOOKUP(VLOOKUP($B32&amp;"-"&amp;$F32,'dataset cleaned'!$A:$BK,AB$2,FALSE()),Dictionary!$A:$B,2,FALSE())</f>
        <v>1</v>
      </c>
      <c r="AC32">
        <f>VLOOKUP(VLOOKUP($B32&amp;"-"&amp;$F32,'dataset cleaned'!$A:$BK,AC$2,FALSE()),Dictionary!$A:$B,2,FALSE())</f>
        <v>2</v>
      </c>
      <c r="AD32">
        <f>VLOOKUP(VLOOKUP($B32&amp;"-"&amp;$F32,'dataset cleaned'!$A:$BK,AD$2,FALSE()),Dictionary!$A:$B,2,FALSE())</f>
        <v>2</v>
      </c>
      <c r="AE32" t="str">
        <f>IF(ISNA(VLOOKUP(VLOOKUP($B32&amp;"-"&amp;$F32,'dataset cleaned'!$A:$BK,AE$2,FALSE()),Dictionary!$A:$B,2,FALSE())),"",VLOOKUP(VLOOKUP($B32&amp;"-"&amp;$F32,'dataset cleaned'!$A:$BK,AE$2,FALSE()),Dictionary!$A:$B,2,FALSE()))</f>
        <v/>
      </c>
      <c r="AF32">
        <f>VLOOKUP(VLOOKUP($B32&amp;"-"&amp;$F32,'dataset cleaned'!$A:$BK,AF$2,FALSE()),Dictionary!$A:$B,2,FALSE())</f>
        <v>5</v>
      </c>
      <c r="AG32">
        <f>VLOOKUP(VLOOKUP($B32&amp;"-"&amp;$F32,'dataset cleaned'!$A:$BK,AG$2,FALSE()),Dictionary!$A:$B,2,FALSE())</f>
        <v>3</v>
      </c>
      <c r="AH32">
        <f>VLOOKUP(VLOOKUP($B32&amp;"-"&amp;$F32,'dataset cleaned'!$A:$BK,AH$2,FALSE()),Dictionary!$A:$B,2,FALSE())</f>
        <v>4</v>
      </c>
      <c r="AI32">
        <f>VLOOKUP(VLOOKUP($B32&amp;"-"&amp;$F32,'dataset cleaned'!$A:$BK,AI$2,FALSE()),Dictionary!$A:$B,2,FALSE())</f>
        <v>4</v>
      </c>
      <c r="AJ32">
        <f>VLOOKUP(VLOOKUP($B32&amp;"-"&amp;$F32,'dataset cleaned'!$A:$BK,AJ$2,FALSE()),Dictionary!$A:$B,2,FALSE())</f>
        <v>4</v>
      </c>
      <c r="AK32">
        <f>IF(ISNA(VLOOKUP(VLOOKUP($B32&amp;"-"&amp;$F32,'dataset cleaned'!$A:$BK,AK$2,FALSE()),Dictionary!$A:$B,2,FALSE())),"",VLOOKUP(VLOOKUP($B32&amp;"-"&amp;$F32,'dataset cleaned'!$A:$BK,AK$2,FALSE()),Dictionary!$A:$B,2,FALSE()))</f>
        <v>4</v>
      </c>
      <c r="AL32" t="str">
        <f>IF(ISNA(VLOOKUP(VLOOKUP($B32&amp;"-"&amp;$F32,'dataset cleaned'!$A:$BK,AL$2,FALSE()),Dictionary!$A:$B,2,FALSE())),"",VLOOKUP(VLOOKUP($B32&amp;"-"&amp;$F32,'dataset cleaned'!$A:$BK,AL$2,FALSE()),Dictionary!$A:$B,2,FALSE()))</f>
        <v/>
      </c>
      <c r="AM32">
        <f>VLOOKUP(VLOOKUP($B32&amp;"-"&amp;$F32,'dataset cleaned'!$A:$BK,AM$2,FALSE()),Dictionary!$A:$B,2,FALSE())</f>
        <v>4</v>
      </c>
      <c r="AN32">
        <f>IF(ISNA(VLOOKUP(VLOOKUP($B32&amp;"-"&amp;$F32,'dataset cleaned'!$A:$BK,AN$2,FALSE()),Dictionary!$A:$B,2,FALSE())),"",VLOOKUP(VLOOKUP($B32&amp;"-"&amp;$F32,'dataset cleaned'!$A:$BK,AN$2,FALSE()),Dictionary!$A:$B,2,FALSE()))</f>
        <v>4</v>
      </c>
      <c r="AO32">
        <f>VLOOKUP($B32&amp;"-"&amp;$F32,'Results Check'!$A:$CB,AO$2,FALSE())</f>
        <v>2</v>
      </c>
      <c r="AP32">
        <f>VLOOKUP($B32&amp;"-"&amp;$F32,'Results Check'!$A:$CB,AP$2,FALSE())</f>
        <v>2</v>
      </c>
      <c r="AQ32">
        <f>VLOOKUP($B32&amp;"-"&amp;$F32,'Results Check'!$A:$CB,AQ$2,FALSE())</f>
        <v>2</v>
      </c>
      <c r="AR32">
        <f t="shared" si="6"/>
        <v>1</v>
      </c>
      <c r="AS32">
        <f t="shared" si="7"/>
        <v>1</v>
      </c>
      <c r="AT32">
        <f t="shared" si="8"/>
        <v>1</v>
      </c>
      <c r="AU32">
        <f>VLOOKUP($B32&amp;"-"&amp;$F32,'Results Check'!$A:$CB,AU$2,FALSE())</f>
        <v>3</v>
      </c>
      <c r="AV32">
        <f>VLOOKUP($B32&amp;"-"&amp;$F32,'Results Check'!$A:$CB,AV$2,FALSE())</f>
        <v>3</v>
      </c>
      <c r="AW32">
        <f>VLOOKUP($B32&amp;"-"&amp;$F32,'Results Check'!$A:$CB,AW$2,FALSE())</f>
        <v>3</v>
      </c>
      <c r="AX32">
        <f t="shared" si="9"/>
        <v>1</v>
      </c>
      <c r="AY32">
        <f t="shared" si="10"/>
        <v>1</v>
      </c>
      <c r="AZ32">
        <f t="shared" si="11"/>
        <v>1</v>
      </c>
      <c r="BA32">
        <f>VLOOKUP($B32&amp;"-"&amp;$F32,'Results Check'!$A:$CB,BA$2,FALSE())</f>
        <v>4</v>
      </c>
      <c r="BB32">
        <f>VLOOKUP($B32&amp;"-"&amp;$F32,'Results Check'!$A:$CB,BB$2,FALSE())</f>
        <v>4</v>
      </c>
      <c r="BC32">
        <f>VLOOKUP($B32&amp;"-"&amp;$F32,'Results Check'!$A:$CB,BC$2,FALSE())</f>
        <v>4</v>
      </c>
      <c r="BD32">
        <f t="shared" si="12"/>
        <v>1</v>
      </c>
      <c r="BE32">
        <f t="shared" si="13"/>
        <v>1</v>
      </c>
      <c r="BF32">
        <f t="shared" si="14"/>
        <v>1</v>
      </c>
      <c r="BG32">
        <f>VLOOKUP($B32&amp;"-"&amp;$F32,'Results Check'!$A:$CB,BG$2,FALSE())</f>
        <v>2</v>
      </c>
      <c r="BH32">
        <f>VLOOKUP($B32&amp;"-"&amp;$F32,'Results Check'!$A:$CB,BH$2,FALSE())</f>
        <v>2</v>
      </c>
      <c r="BI32">
        <f>VLOOKUP($B32&amp;"-"&amp;$F32,'Results Check'!$A:$CB,BI$2,FALSE())</f>
        <v>2</v>
      </c>
      <c r="BJ32">
        <f t="shared" si="15"/>
        <v>1</v>
      </c>
      <c r="BK32">
        <f t="shared" si="16"/>
        <v>1</v>
      </c>
      <c r="BL32">
        <f t="shared" si="17"/>
        <v>1</v>
      </c>
      <c r="BM32">
        <f>VLOOKUP($B32&amp;"-"&amp;$F32,'Results Check'!$A:$CB,BM$2,FALSE())</f>
        <v>1</v>
      </c>
      <c r="BN32">
        <f>VLOOKUP($B32&amp;"-"&amp;$F32,'Results Check'!$A:$CB,BN$2,FALSE())</f>
        <v>1</v>
      </c>
      <c r="BO32">
        <f>VLOOKUP($B32&amp;"-"&amp;$F32,'Results Check'!$A:$CB,BO$2,FALSE())</f>
        <v>1</v>
      </c>
      <c r="BP32">
        <f t="shared" si="18"/>
        <v>1</v>
      </c>
      <c r="BQ32">
        <f t="shared" si="19"/>
        <v>1</v>
      </c>
      <c r="BR32">
        <f t="shared" si="20"/>
        <v>1</v>
      </c>
      <c r="BS32">
        <f>VLOOKUP($B32&amp;"-"&amp;$F32,'Results Check'!$A:$CB,BS$2,FALSE())</f>
        <v>4</v>
      </c>
      <c r="BT32">
        <f>VLOOKUP($B32&amp;"-"&amp;$F32,'Results Check'!$A:$CB,BT$2,FALSE())</f>
        <v>4</v>
      </c>
      <c r="BU32">
        <f>VLOOKUP($B32&amp;"-"&amp;$F32,'Results Check'!$A:$CB,BU$2,FALSE())</f>
        <v>4</v>
      </c>
      <c r="BV32">
        <f t="shared" si="21"/>
        <v>1</v>
      </c>
      <c r="BW32">
        <f t="shared" si="22"/>
        <v>1</v>
      </c>
      <c r="BX32">
        <f t="shared" si="23"/>
        <v>1</v>
      </c>
      <c r="BY32">
        <f t="shared" si="24"/>
        <v>16</v>
      </c>
      <c r="BZ32">
        <f t="shared" si="25"/>
        <v>16</v>
      </c>
      <c r="CA32">
        <f t="shared" si="26"/>
        <v>16</v>
      </c>
      <c r="CB32">
        <f t="shared" si="27"/>
        <v>1</v>
      </c>
      <c r="CC32">
        <f t="shared" si="28"/>
        <v>1</v>
      </c>
      <c r="CD32">
        <f t="shared" si="29"/>
        <v>1</v>
      </c>
      <c r="CE32" t="str">
        <f>IF(VLOOKUP($B32&amp;"-"&amp;$F32,'Results Check'!$A:$CB,CE$2,FALSE())=0,"",VLOOKUP($B32&amp;"-"&amp;$F32,'Results Check'!$A:$CB,CE$2,FALSE()))</f>
        <v/>
      </c>
      <c r="CF32" t="str">
        <f>IF(VLOOKUP($B32&amp;"-"&amp;$F32,'Results Check'!$A:$CB,CF$2,FALSE())=0,"",VLOOKUP($B32&amp;"-"&amp;$F32,'Results Check'!$A:$CB,CF$2,FALSE()))</f>
        <v/>
      </c>
      <c r="CG32" t="str">
        <f>IF(VLOOKUP($B32&amp;"-"&amp;$F32,'Results Check'!$A:$CB,CG$2,FALSE())=0,"",VLOOKUP($B32&amp;"-"&amp;$F32,'Results Check'!$A:$CB,CG$2,FALSE()))</f>
        <v/>
      </c>
      <c r="CH32" t="str">
        <f>IF(VLOOKUP($B32&amp;"-"&amp;$F32,'Results Check'!$A:$CB,CH$2,FALSE())=0,"",VLOOKUP($B32&amp;"-"&amp;$F32,'Results Check'!$A:$CB,CH$2,FALSE()))</f>
        <v/>
      </c>
      <c r="CI32" t="str">
        <f>IF(VLOOKUP($B32&amp;"-"&amp;$F32,'Results Check'!$A:$CB,CI$2,FALSE())=0,"",VLOOKUP($B32&amp;"-"&amp;$F32,'Results Check'!$A:$CB,CI$2,FALSE()))</f>
        <v/>
      </c>
      <c r="CJ32" t="str">
        <f>IF(VLOOKUP($B32&amp;"-"&amp;$F32,'Results Check'!$A:$CB,CJ$2,FALSE())=0,"",VLOOKUP($B32&amp;"-"&amp;$F32,'Results Check'!$A:$CB,CJ$2,FALSE()))</f>
        <v/>
      </c>
      <c r="CK32">
        <f>IF(VLOOKUP($B32&amp;"-"&amp;$F32,'dataset cleaned'!$A:$CK,CK$2,FALSE())&lt;0,"N/A",VLOOKUP(VLOOKUP($B32&amp;"-"&amp;$F32,'dataset cleaned'!$A:$CK,CK$2,FALSE()),Dictionary!$A:$B,2,FALSE()))</f>
        <v>4</v>
      </c>
      <c r="CL32">
        <f>IF(VLOOKUP($B32&amp;"-"&amp;$F32,'dataset cleaned'!$A:$CK,CL$2,FALSE())&lt;0,"N/A",VLOOKUP(VLOOKUP($B32&amp;"-"&amp;$F32,'dataset cleaned'!$A:$CK,CL$2,FALSE()),Dictionary!$A:$B,2,FALSE()))</f>
        <v>4</v>
      </c>
      <c r="CM32">
        <f>IF(VLOOKUP($B32&amp;"-"&amp;$F32,'dataset cleaned'!$A:$CK,CM$2,FALSE())&lt;0,"N/A",VLOOKUP(VLOOKUP($B32&amp;"-"&amp;$F32,'dataset cleaned'!$A:$CK,CM$2,FALSE()),Dictionary!$A:$B,2,FALSE()))</f>
        <v>4</v>
      </c>
      <c r="CN32">
        <f>IF(VLOOKUP($B32&amp;"-"&amp;$F32,'dataset cleaned'!$A:$CK,CN$2,FALSE())&lt;0,"N/A",VLOOKUP(VLOOKUP($B32&amp;"-"&amp;$F32,'dataset cleaned'!$A:$CK,CN$2,FALSE()),Dictionary!$A:$B,2,FALSE()))</f>
        <v>4</v>
      </c>
      <c r="CO32">
        <f>IF(VLOOKUP($B32&amp;"-"&amp;$F32,'dataset cleaned'!$A:$CK,CO$2,FALSE())&lt;0,"N/A",VLOOKUP(VLOOKUP($B32&amp;"-"&amp;$F32,'dataset cleaned'!$A:$CK,CO$2,FALSE()),Dictionary!$A:$B,2,FALSE()))</f>
        <v>3</v>
      </c>
      <c r="CP32">
        <f>IF(VLOOKUP($B32&amp;"-"&amp;$F32,'dataset cleaned'!$A:$CK,CP$2,FALSE())&lt;0,"N/A",VLOOKUP(VLOOKUP($B32&amp;"-"&amp;$F32,'dataset cleaned'!$A:$CK,CP$2,FALSE()),Dictionary!$A:$B,2,FALSE()))</f>
        <v>4</v>
      </c>
      <c r="CQ32">
        <f>IF(VLOOKUP($B32&amp;"-"&amp;$F32,'dataset cleaned'!$A:$CK,CQ$2,FALSE())&lt;0,"N/A",VLOOKUP(VLOOKUP($B32&amp;"-"&amp;$F32,'dataset cleaned'!$A:$CK,CQ$2,FALSE()),Dictionary!$A:$B,2,FALSE()))</f>
        <v>5</v>
      </c>
      <c r="CR32">
        <f>IF(VLOOKUP($B32&amp;"-"&amp;$F32,'dataset cleaned'!$A:$CK,CR$2,FALSE())&lt;0,"N/A",VLOOKUP(VLOOKUP($B32&amp;"-"&amp;$F32,'dataset cleaned'!$A:$CK,CR$2,FALSE()),Dictionary!$A:$B,2,FALSE()))</f>
        <v>5</v>
      </c>
      <c r="CS32">
        <f>IF(VLOOKUP($B32&amp;"-"&amp;$F32,'dataset cleaned'!$A:$CK,CS$2,FALSE())&lt;0,"N/A",VLOOKUP(VLOOKUP($B32&amp;"-"&amp;$F32,'dataset cleaned'!$A:$CK,CS$2,FALSE()),Dictionary!$A:$B,2,FALSE()))</f>
        <v>5</v>
      </c>
      <c r="CT32">
        <f>IF(VLOOKUP($B32&amp;"-"&amp;$F32,'dataset cleaned'!$A:$CK,CT$2,FALSE())&lt;0,"N/A",VLOOKUP(VLOOKUP($B32&amp;"-"&amp;$F32,'dataset cleaned'!$A:$CK,CT$2,FALSE()),Dictionary!$A:$B,2,FALSE()))</f>
        <v>4</v>
      </c>
      <c r="CU32">
        <f>IF(VLOOKUP($B32&amp;"-"&amp;$F32,'dataset cleaned'!$A:$CK,CU$2,FALSE())&lt;0,"N/A",VLOOKUP(VLOOKUP($B32&amp;"-"&amp;$F32,'dataset cleaned'!$A:$CK,CU$2,FALSE()),Dictionary!$A:$B,2,FALSE()))</f>
        <v>4</v>
      </c>
      <c r="CV32">
        <f>IF(VLOOKUP($B32&amp;"-"&amp;$F32,'dataset cleaned'!$A:$CK,CV$2,FALSE())&lt;0,"N/A",VLOOKUP(VLOOKUP($B32&amp;"-"&amp;$F32,'dataset cleaned'!$A:$CK,CV$2,FALSE()),Dictionary!$A:$B,2,FALSE()))</f>
        <v>4</v>
      </c>
    </row>
    <row r="33" spans="1:100" x14ac:dyDescent="0.2">
      <c r="A33" t="str">
        <f t="shared" si="1"/>
        <v>R_ugpHpkzFOwIkPux-P1</v>
      </c>
      <c r="B33" t="s">
        <v>670</v>
      </c>
      <c r="C33" t="s">
        <v>528</v>
      </c>
      <c r="D33" s="16" t="str">
        <f t="shared" si="2"/>
        <v>CORAS</v>
      </c>
      <c r="E33" s="8" t="str">
        <f t="shared" si="3"/>
        <v>G2</v>
      </c>
      <c r="F33" s="8" t="s">
        <v>534</v>
      </c>
      <c r="G33" s="8" t="str">
        <f t="shared" si="4"/>
        <v>G2</v>
      </c>
      <c r="H33" t="s">
        <v>981</v>
      </c>
      <c r="J33" s="11">
        <f>VLOOKUP($B33&amp;"-"&amp;$F33,'dataset cleaned'!$A:$BK,J$2,FALSE())/60</f>
        <v>15.844466666666667</v>
      </c>
      <c r="K33">
        <f>VLOOKUP($B33&amp;"-"&amp;$F33,'dataset cleaned'!$A:$BK,K$2,FALSE())</f>
        <v>22</v>
      </c>
      <c r="L33" t="str">
        <f>VLOOKUP($B33&amp;"-"&amp;$F33,'dataset cleaned'!$A:$BK,L$2,FALSE())</f>
        <v>Male</v>
      </c>
      <c r="M33" t="str">
        <f>VLOOKUP($B33&amp;"-"&amp;$F33,'dataset cleaned'!$A:$BK,M$2,FALSE())</f>
        <v>Upper-Intermediate (B2)</v>
      </c>
      <c r="N33">
        <f>VLOOKUP($B33&amp;"-"&amp;$F33,'dataset cleaned'!$A:$BK,N$2,FALSE())</f>
        <v>4</v>
      </c>
      <c r="O33" t="str">
        <f>VLOOKUP($B33&amp;"-"&amp;$F33,'dataset cleaned'!$A:$BK,O$2,FALSE())</f>
        <v>computer science, cybersecurity</v>
      </c>
      <c r="P33" t="str">
        <f>VLOOKUP($B33&amp;"-"&amp;$F33,'dataset cleaned'!$A:$BK,P$2,FALSE())</f>
        <v>Yes</v>
      </c>
      <c r="Q33">
        <f>VLOOKUP($B33&amp;"-"&amp;$F33,'dataset cleaned'!$A:$BK,Q$2,FALSE())</f>
        <v>1</v>
      </c>
      <c r="R33" s="6" t="str">
        <f>VLOOKUP($B33&amp;"-"&amp;$F33,'dataset cleaned'!$A:$BK,R$2,FALSE())</f>
        <v>Student assistant</v>
      </c>
      <c r="S33" t="str">
        <f>VLOOKUP($B33&amp;"-"&amp;$F33,'dataset cleaned'!$A:$BK,S$2,FALSE())</f>
        <v>No</v>
      </c>
      <c r="T33">
        <f>VLOOKUP($B33&amp;"-"&amp;$F33,'dataset cleaned'!$A:$BK,T$2,FALSE())</f>
        <v>0</v>
      </c>
      <c r="U33" t="str">
        <f>VLOOKUP($B33&amp;"-"&amp;$F33,'dataset cleaned'!$A:$BK,U$2,FALSE())</f>
        <v>None</v>
      </c>
      <c r="V33">
        <f>VLOOKUP(VLOOKUP($B33&amp;"-"&amp;$F33,'dataset cleaned'!$A:$BK,V$2,FALSE()),Dictionary!$A:$B,2,FALSE())</f>
        <v>3</v>
      </c>
      <c r="W33">
        <f>VLOOKUP(VLOOKUP($B33&amp;"-"&amp;$F33,'dataset cleaned'!$A:$BK,W$2,FALSE()),Dictionary!$A:$B,2,FALSE())</f>
        <v>3</v>
      </c>
      <c r="X33">
        <f>VLOOKUP(VLOOKUP($B33&amp;"-"&amp;$F33,'dataset cleaned'!$A:$BK,X$2,FALSE()),Dictionary!$A:$B,2,FALSE())</f>
        <v>3</v>
      </c>
      <c r="Y33">
        <f>VLOOKUP(VLOOKUP($B33&amp;"-"&amp;$F33,'dataset cleaned'!$A:$BK,Y$2,FALSE()),Dictionary!$A:$B,2,FALSE())</f>
        <v>3</v>
      </c>
      <c r="Z33">
        <f t="shared" si="5"/>
        <v>3</v>
      </c>
      <c r="AA33">
        <f>VLOOKUP(VLOOKUP($B33&amp;"-"&amp;$F33,'dataset cleaned'!$A:$BK,AA$2,FALSE()),Dictionary!$A:$B,2,FALSE())</f>
        <v>3</v>
      </c>
      <c r="AB33">
        <f>VLOOKUP(VLOOKUP($B33&amp;"-"&amp;$F33,'dataset cleaned'!$A:$BK,AB$2,FALSE()),Dictionary!$A:$B,2,FALSE())</f>
        <v>3</v>
      </c>
      <c r="AC33">
        <f>VLOOKUP(VLOOKUP($B33&amp;"-"&amp;$F33,'dataset cleaned'!$A:$BK,AC$2,FALSE()),Dictionary!$A:$B,2,FALSE())</f>
        <v>4</v>
      </c>
      <c r="AD33">
        <f>VLOOKUP(VLOOKUP($B33&amp;"-"&amp;$F33,'dataset cleaned'!$A:$BK,AD$2,FALSE()),Dictionary!$A:$B,2,FALSE())</f>
        <v>4</v>
      </c>
      <c r="AE33" t="str">
        <f>IF(ISNA(VLOOKUP(VLOOKUP($B33&amp;"-"&amp;$F33,'dataset cleaned'!$A:$BK,AE$2,FALSE()),Dictionary!$A:$B,2,FALSE())),"",VLOOKUP(VLOOKUP($B33&amp;"-"&amp;$F33,'dataset cleaned'!$A:$BK,AE$2,FALSE()),Dictionary!$A:$B,2,FALSE()))</f>
        <v/>
      </c>
      <c r="AF33">
        <f>VLOOKUP(VLOOKUP($B33&amp;"-"&amp;$F33,'dataset cleaned'!$A:$BK,AF$2,FALSE()),Dictionary!$A:$B,2,FALSE())</f>
        <v>4</v>
      </c>
      <c r="AG33">
        <f>VLOOKUP(VLOOKUP($B33&amp;"-"&amp;$F33,'dataset cleaned'!$A:$BK,AG$2,FALSE()),Dictionary!$A:$B,2,FALSE())</f>
        <v>3</v>
      </c>
      <c r="AH33">
        <f>VLOOKUP(VLOOKUP($B33&amp;"-"&amp;$F33,'dataset cleaned'!$A:$BK,AH$2,FALSE()),Dictionary!$A:$B,2,FALSE())</f>
        <v>4</v>
      </c>
      <c r="AI33">
        <f>VLOOKUP(VLOOKUP($B33&amp;"-"&amp;$F33,'dataset cleaned'!$A:$BK,AI$2,FALSE()),Dictionary!$A:$B,2,FALSE())</f>
        <v>3</v>
      </c>
      <c r="AJ33">
        <f>VLOOKUP(VLOOKUP($B33&amp;"-"&amp;$F33,'dataset cleaned'!$A:$BK,AJ$2,FALSE()),Dictionary!$A:$B,2,FALSE())</f>
        <v>4</v>
      </c>
      <c r="AK33">
        <f>IF(ISNA(VLOOKUP(VLOOKUP($B33&amp;"-"&amp;$F33,'dataset cleaned'!$A:$BK,AK$2,FALSE()),Dictionary!$A:$B,2,FALSE())),"",VLOOKUP(VLOOKUP($B33&amp;"-"&amp;$F33,'dataset cleaned'!$A:$BK,AK$2,FALSE()),Dictionary!$A:$B,2,FALSE()))</f>
        <v>3</v>
      </c>
      <c r="AL33" t="str">
        <f>IF(ISNA(VLOOKUP(VLOOKUP($B33&amp;"-"&amp;$F33,'dataset cleaned'!$A:$BK,AL$2,FALSE()),Dictionary!$A:$B,2,FALSE())),"",VLOOKUP(VLOOKUP($B33&amp;"-"&amp;$F33,'dataset cleaned'!$A:$BK,AL$2,FALSE()),Dictionary!$A:$B,2,FALSE()))</f>
        <v/>
      </c>
      <c r="AM33">
        <f>VLOOKUP(VLOOKUP($B33&amp;"-"&amp;$F33,'dataset cleaned'!$A:$BK,AM$2,FALSE()),Dictionary!$A:$B,2,FALSE())</f>
        <v>3</v>
      </c>
      <c r="AN33">
        <f>IF(ISNA(VLOOKUP(VLOOKUP($B33&amp;"-"&amp;$F33,'dataset cleaned'!$A:$BK,AN$2,FALSE()),Dictionary!$A:$B,2,FALSE())),"",VLOOKUP(VLOOKUP($B33&amp;"-"&amp;$F33,'dataset cleaned'!$A:$BK,AN$2,FALSE()),Dictionary!$A:$B,2,FALSE()))</f>
        <v>3</v>
      </c>
      <c r="AO33">
        <f>VLOOKUP($B33&amp;"-"&amp;$F33,'Results Check'!$A:$CB,AO$2,FALSE())</f>
        <v>2</v>
      </c>
      <c r="AP33">
        <f>VLOOKUP($B33&amp;"-"&amp;$F33,'Results Check'!$A:$CB,AP$2,FALSE())</f>
        <v>2</v>
      </c>
      <c r="AQ33">
        <f>VLOOKUP($B33&amp;"-"&amp;$F33,'Results Check'!$A:$CB,AQ$2,FALSE())</f>
        <v>2</v>
      </c>
      <c r="AR33">
        <f t="shared" si="6"/>
        <v>1</v>
      </c>
      <c r="AS33">
        <f t="shared" si="7"/>
        <v>1</v>
      </c>
      <c r="AT33">
        <f t="shared" si="8"/>
        <v>1</v>
      </c>
      <c r="AU33">
        <f>VLOOKUP($B33&amp;"-"&amp;$F33,'Results Check'!$A:$CB,AU$2,FALSE())</f>
        <v>3</v>
      </c>
      <c r="AV33">
        <f>VLOOKUP($B33&amp;"-"&amp;$F33,'Results Check'!$A:$CB,AV$2,FALSE())</f>
        <v>3</v>
      </c>
      <c r="AW33">
        <f>VLOOKUP($B33&amp;"-"&amp;$F33,'Results Check'!$A:$CB,AW$2,FALSE())</f>
        <v>3</v>
      </c>
      <c r="AX33">
        <f t="shared" si="9"/>
        <v>1</v>
      </c>
      <c r="AY33">
        <f t="shared" si="10"/>
        <v>1</v>
      </c>
      <c r="AZ33">
        <f t="shared" si="11"/>
        <v>1</v>
      </c>
      <c r="BA33">
        <f>VLOOKUP($B33&amp;"-"&amp;$F33,'Results Check'!$A:$CB,BA$2,FALSE())</f>
        <v>2</v>
      </c>
      <c r="BB33">
        <f>VLOOKUP($B33&amp;"-"&amp;$F33,'Results Check'!$A:$CB,BB$2,FALSE())</f>
        <v>2</v>
      </c>
      <c r="BC33">
        <f>VLOOKUP($B33&amp;"-"&amp;$F33,'Results Check'!$A:$CB,BC$2,FALSE())</f>
        <v>4</v>
      </c>
      <c r="BD33">
        <f t="shared" si="12"/>
        <v>1</v>
      </c>
      <c r="BE33">
        <f t="shared" si="13"/>
        <v>0.5</v>
      </c>
      <c r="BF33">
        <f t="shared" si="14"/>
        <v>0.66666666666666663</v>
      </c>
      <c r="BG33">
        <f>VLOOKUP($B33&amp;"-"&amp;$F33,'Results Check'!$A:$CB,BG$2,FALSE())</f>
        <v>2</v>
      </c>
      <c r="BH33">
        <f>VLOOKUP($B33&amp;"-"&amp;$F33,'Results Check'!$A:$CB,BH$2,FALSE())</f>
        <v>2</v>
      </c>
      <c r="BI33">
        <f>VLOOKUP($B33&amp;"-"&amp;$F33,'Results Check'!$A:$CB,BI$2,FALSE())</f>
        <v>2</v>
      </c>
      <c r="BJ33">
        <f t="shared" si="15"/>
        <v>1</v>
      </c>
      <c r="BK33">
        <f t="shared" si="16"/>
        <v>1</v>
      </c>
      <c r="BL33">
        <f t="shared" si="17"/>
        <v>1</v>
      </c>
      <c r="BM33">
        <f>VLOOKUP($B33&amp;"-"&amp;$F33,'Results Check'!$A:$CB,BM$2,FALSE())</f>
        <v>0</v>
      </c>
      <c r="BN33">
        <f>VLOOKUP($B33&amp;"-"&amp;$F33,'Results Check'!$A:$CB,BN$2,FALSE())</f>
        <v>1</v>
      </c>
      <c r="BO33">
        <f>VLOOKUP($B33&amp;"-"&amp;$F33,'Results Check'!$A:$CB,BO$2,FALSE())</f>
        <v>1</v>
      </c>
      <c r="BP33">
        <f t="shared" si="18"/>
        <v>0</v>
      </c>
      <c r="BQ33">
        <f t="shared" si="19"/>
        <v>0</v>
      </c>
      <c r="BR33">
        <f t="shared" si="20"/>
        <v>0</v>
      </c>
      <c r="BS33">
        <f>VLOOKUP($B33&amp;"-"&amp;$F33,'Results Check'!$A:$CB,BS$2,FALSE())</f>
        <v>2</v>
      </c>
      <c r="BT33">
        <f>VLOOKUP($B33&amp;"-"&amp;$F33,'Results Check'!$A:$CB,BT$2,FALSE())</f>
        <v>2</v>
      </c>
      <c r="BU33">
        <f>VLOOKUP($B33&amp;"-"&amp;$F33,'Results Check'!$A:$CB,BU$2,FALSE())</f>
        <v>4</v>
      </c>
      <c r="BV33">
        <f t="shared" si="21"/>
        <v>1</v>
      </c>
      <c r="BW33">
        <f t="shared" si="22"/>
        <v>0.5</v>
      </c>
      <c r="BX33">
        <f t="shared" si="23"/>
        <v>0.66666666666666663</v>
      </c>
      <c r="BY33">
        <f t="shared" si="24"/>
        <v>11</v>
      </c>
      <c r="BZ33">
        <f t="shared" si="25"/>
        <v>12</v>
      </c>
      <c r="CA33">
        <f t="shared" si="26"/>
        <v>16</v>
      </c>
      <c r="CB33">
        <f t="shared" si="27"/>
        <v>0.91666666666666663</v>
      </c>
      <c r="CC33">
        <f t="shared" si="28"/>
        <v>0.6875</v>
      </c>
      <c r="CD33">
        <f t="shared" si="29"/>
        <v>0.7857142857142857</v>
      </c>
      <c r="CE33" t="str">
        <f>IF(VLOOKUP($B33&amp;"-"&amp;$F33,'Results Check'!$A:$CB,CE$2,FALSE())=0,"",VLOOKUP($B33&amp;"-"&amp;$F33,'Results Check'!$A:$CB,CE$2,FALSE()))</f>
        <v/>
      </c>
      <c r="CF33" t="str">
        <f>IF(VLOOKUP($B33&amp;"-"&amp;$F33,'Results Check'!$A:$CB,CF$2,FALSE())=0,"",VLOOKUP($B33&amp;"-"&amp;$F33,'Results Check'!$A:$CB,CF$2,FALSE()))</f>
        <v/>
      </c>
      <c r="CG33" t="str">
        <f>IF(VLOOKUP($B33&amp;"-"&amp;$F33,'Results Check'!$A:$CB,CG$2,FALSE())=0,"",VLOOKUP($B33&amp;"-"&amp;$F33,'Results Check'!$A:$CB,CG$2,FALSE()))</f>
        <v>Missing threat scenario</v>
      </c>
      <c r="CH33" t="str">
        <f>IF(VLOOKUP($B33&amp;"-"&amp;$F33,'Results Check'!$A:$CB,CH$2,FALSE())=0,"",VLOOKUP($B33&amp;"-"&amp;$F33,'Results Check'!$A:$CB,CH$2,FALSE()))</f>
        <v/>
      </c>
      <c r="CI33" t="str">
        <f>IF(VLOOKUP($B33&amp;"-"&amp;$F33,'Results Check'!$A:$CB,CI$2,FALSE())=0,"",VLOOKUP($B33&amp;"-"&amp;$F33,'Results Check'!$A:$CB,CI$2,FALSE()))</f>
        <v/>
      </c>
      <c r="CJ33" t="str">
        <f>IF(VLOOKUP($B33&amp;"-"&amp;$F33,'Results Check'!$A:$CB,CJ$2,FALSE())=0,"",VLOOKUP($B33&amp;"-"&amp;$F33,'Results Check'!$A:$CB,CJ$2,FALSE()))</f>
        <v>Missing vulnerability</v>
      </c>
      <c r="CK33">
        <f>IF(VLOOKUP($B33&amp;"-"&amp;$F33,'dataset cleaned'!$A:$CK,CK$2,FALSE())&lt;0,"N/A",VLOOKUP(VLOOKUP($B33&amp;"-"&amp;$F33,'dataset cleaned'!$A:$CK,CK$2,FALSE()),Dictionary!$A:$B,2,FALSE()))</f>
        <v>4</v>
      </c>
      <c r="CL33">
        <f>IF(VLOOKUP($B33&amp;"-"&amp;$F33,'dataset cleaned'!$A:$CK,CL$2,FALSE())&lt;0,"N/A",VLOOKUP(VLOOKUP($B33&amp;"-"&amp;$F33,'dataset cleaned'!$A:$CK,CL$2,FALSE()),Dictionary!$A:$B,2,FALSE()))</f>
        <v>4</v>
      </c>
      <c r="CM33">
        <f>IF(VLOOKUP($B33&amp;"-"&amp;$F33,'dataset cleaned'!$A:$CK,CM$2,FALSE())&lt;0,"N/A",VLOOKUP(VLOOKUP($B33&amp;"-"&amp;$F33,'dataset cleaned'!$A:$CK,CM$2,FALSE()),Dictionary!$A:$B,2,FALSE()))</f>
        <v>4</v>
      </c>
      <c r="CN33">
        <f>IF(VLOOKUP($B33&amp;"-"&amp;$F33,'dataset cleaned'!$A:$CK,CN$2,FALSE())&lt;0,"N/A",VLOOKUP(VLOOKUP($B33&amp;"-"&amp;$F33,'dataset cleaned'!$A:$CK,CN$2,FALSE()),Dictionary!$A:$B,2,FALSE()))</f>
        <v>4</v>
      </c>
      <c r="CO33">
        <f>IF(VLOOKUP($B33&amp;"-"&amp;$F33,'dataset cleaned'!$A:$CK,CO$2,FALSE())&lt;0,"N/A",VLOOKUP(VLOOKUP($B33&amp;"-"&amp;$F33,'dataset cleaned'!$A:$CK,CO$2,FALSE()),Dictionary!$A:$B,2,FALSE()))</f>
        <v>4</v>
      </c>
      <c r="CP33">
        <f>IF(VLOOKUP($B33&amp;"-"&amp;$F33,'dataset cleaned'!$A:$CK,CP$2,FALSE())&lt;0,"N/A",VLOOKUP(VLOOKUP($B33&amp;"-"&amp;$F33,'dataset cleaned'!$A:$CK,CP$2,FALSE()),Dictionary!$A:$B,2,FALSE()))</f>
        <v>4</v>
      </c>
      <c r="CQ33">
        <f>IF(VLOOKUP($B33&amp;"-"&amp;$F33,'dataset cleaned'!$A:$CK,CQ$2,FALSE())&lt;0,"N/A",VLOOKUP(VLOOKUP($B33&amp;"-"&amp;$F33,'dataset cleaned'!$A:$CK,CQ$2,FALSE()),Dictionary!$A:$B,2,FALSE()))</f>
        <v>4</v>
      </c>
      <c r="CR33">
        <f>IF(VLOOKUP($B33&amp;"-"&amp;$F33,'dataset cleaned'!$A:$CK,CR$2,FALSE())&lt;0,"N/A",VLOOKUP(VLOOKUP($B33&amp;"-"&amp;$F33,'dataset cleaned'!$A:$CK,CR$2,FALSE()),Dictionary!$A:$B,2,FALSE()))</f>
        <v>4</v>
      </c>
      <c r="CS33">
        <f>IF(VLOOKUP($B33&amp;"-"&amp;$F33,'dataset cleaned'!$A:$CK,CS$2,FALSE())&lt;0,"N/A",VLOOKUP(VLOOKUP($B33&amp;"-"&amp;$F33,'dataset cleaned'!$A:$CK,CS$2,FALSE()),Dictionary!$A:$B,2,FALSE()))</f>
        <v>2</v>
      </c>
      <c r="CT33">
        <f>IF(VLOOKUP($B33&amp;"-"&amp;$F33,'dataset cleaned'!$A:$CK,CT$2,FALSE())&lt;0,"N/A",VLOOKUP(VLOOKUP($B33&amp;"-"&amp;$F33,'dataset cleaned'!$A:$CK,CT$2,FALSE()),Dictionary!$A:$B,2,FALSE()))</f>
        <v>2</v>
      </c>
      <c r="CU33">
        <f>IF(VLOOKUP($B33&amp;"-"&amp;$F33,'dataset cleaned'!$A:$CK,CU$2,FALSE())&lt;0,"N/A",VLOOKUP(VLOOKUP($B33&amp;"-"&amp;$F33,'dataset cleaned'!$A:$CK,CU$2,FALSE()),Dictionary!$A:$B,2,FALSE()))</f>
        <v>4</v>
      </c>
      <c r="CV33">
        <f>IF(VLOOKUP($B33&amp;"-"&amp;$F33,'dataset cleaned'!$A:$CK,CV$2,FALSE())&lt;0,"N/A",VLOOKUP(VLOOKUP($B33&amp;"-"&amp;$F33,'dataset cleaned'!$A:$CK,CV$2,FALSE()),Dictionary!$A:$B,2,FALSE()))</f>
        <v>4</v>
      </c>
    </row>
    <row r="34" spans="1:100" ht="32" x14ac:dyDescent="0.2">
      <c r="A34" t="str">
        <f t="shared" si="1"/>
        <v>R_vCXXiwJGbeaoTLP-P1</v>
      </c>
      <c r="B34" s="1" t="s">
        <v>1037</v>
      </c>
      <c r="C34" t="s">
        <v>528</v>
      </c>
      <c r="D34" s="16" t="str">
        <f t="shared" si="2"/>
        <v>CORAS</v>
      </c>
      <c r="E34" s="8" t="str">
        <f t="shared" si="3"/>
        <v>G2</v>
      </c>
      <c r="F34" s="1" t="s">
        <v>534</v>
      </c>
      <c r="G34" s="8" t="str">
        <f t="shared" si="4"/>
        <v>G2</v>
      </c>
      <c r="H34" t="s">
        <v>1128</v>
      </c>
      <c r="J34" s="11">
        <f>VLOOKUP($B34&amp;"-"&amp;$F34,'dataset cleaned'!$A:$BK,J$2,FALSE())/60</f>
        <v>11.529466666666668</v>
      </c>
      <c r="K34">
        <f>VLOOKUP($B34&amp;"-"&amp;$F34,'dataset cleaned'!$A:$BK,K$2,FALSE())</f>
        <v>21</v>
      </c>
      <c r="L34" t="str">
        <f>VLOOKUP($B34&amp;"-"&amp;$F34,'dataset cleaned'!$A:$BK,L$2,FALSE())</f>
        <v>Male</v>
      </c>
      <c r="M34" t="str">
        <f>VLOOKUP($B34&amp;"-"&amp;$F34,'dataset cleaned'!$A:$BK,M$2,FALSE())</f>
        <v>Intermediate (B1)</v>
      </c>
      <c r="N34">
        <f>VLOOKUP($B34&amp;"-"&amp;$F34,'dataset cleaned'!$A:$BK,N$2,FALSE())</f>
        <v>2.5</v>
      </c>
      <c r="O34" t="str">
        <f>VLOOKUP($B34&amp;"-"&amp;$F34,'dataset cleaned'!$A:$BK,O$2,FALSE())</f>
        <v>Industrial Design engineering</v>
      </c>
      <c r="P34" t="str">
        <f>VLOOKUP($B34&amp;"-"&amp;$F34,'dataset cleaned'!$A:$BK,P$2,FALSE())</f>
        <v>Yes</v>
      </c>
      <c r="Q34">
        <f>VLOOKUP($B34&amp;"-"&amp;$F34,'dataset cleaned'!$A:$BK,Q$2,FALSE())</f>
        <v>3</v>
      </c>
      <c r="R34" s="6" t="str">
        <f>VLOOKUP($B34&amp;"-"&amp;$F34,'dataset cleaned'!$A:$BK,R$2,FALSE())</f>
        <v>my working experience is working at a restaurant, and I did some graphic work with Illustrator and stuff.</v>
      </c>
      <c r="S34" t="str">
        <f>VLOOKUP($B34&amp;"-"&amp;$F34,'dataset cleaned'!$A:$BK,S$2,FALSE())</f>
        <v>No</v>
      </c>
      <c r="T34">
        <f>VLOOKUP($B34&amp;"-"&amp;$F34,'dataset cleaned'!$A:$BK,T$2,FALSE())</f>
        <v>0</v>
      </c>
      <c r="U34" t="str">
        <f>VLOOKUP($B34&amp;"-"&amp;$F34,'dataset cleaned'!$A:$BK,U$2,FALSE())</f>
        <v>ISO 27001,ISO 31000</v>
      </c>
      <c r="V34">
        <f>VLOOKUP(VLOOKUP($B34&amp;"-"&amp;$F34,'dataset cleaned'!$A:$BK,V$2,FALSE()),Dictionary!$A:$B,2,FALSE())</f>
        <v>1</v>
      </c>
      <c r="W34">
        <f>VLOOKUP(VLOOKUP($B34&amp;"-"&amp;$F34,'dataset cleaned'!$A:$BK,W$2,FALSE()),Dictionary!$A:$B,2,FALSE())</f>
        <v>2</v>
      </c>
      <c r="X34">
        <f>VLOOKUP(VLOOKUP($B34&amp;"-"&amp;$F34,'dataset cleaned'!$A:$BK,X$2,FALSE()),Dictionary!$A:$B,2,FALSE())</f>
        <v>1</v>
      </c>
      <c r="Y34">
        <f>VLOOKUP(VLOOKUP($B34&amp;"-"&amp;$F34,'dataset cleaned'!$A:$BK,Y$2,FALSE()),Dictionary!$A:$B,2,FALSE())</f>
        <v>1</v>
      </c>
      <c r="Z34">
        <f t="shared" si="5"/>
        <v>2</v>
      </c>
      <c r="AA34">
        <f>VLOOKUP(VLOOKUP($B34&amp;"-"&amp;$F34,'dataset cleaned'!$A:$BK,AA$2,FALSE()),Dictionary!$A:$B,2,FALSE())</f>
        <v>1</v>
      </c>
      <c r="AB34">
        <f>VLOOKUP(VLOOKUP($B34&amp;"-"&amp;$F34,'dataset cleaned'!$A:$BK,AB$2,FALSE()),Dictionary!$A:$B,2,FALSE())</f>
        <v>2</v>
      </c>
      <c r="AC34">
        <f>VLOOKUP(VLOOKUP($B34&amp;"-"&amp;$F34,'dataset cleaned'!$A:$BK,AC$2,FALSE()),Dictionary!$A:$B,2,FALSE())</f>
        <v>1</v>
      </c>
      <c r="AD34">
        <f>VLOOKUP(VLOOKUP($B34&amp;"-"&amp;$F34,'dataset cleaned'!$A:$BK,AD$2,FALSE()),Dictionary!$A:$B,2,FALSE())</f>
        <v>1</v>
      </c>
      <c r="AE34" t="str">
        <f>IF(ISNA(VLOOKUP(VLOOKUP($B34&amp;"-"&amp;$F34,'dataset cleaned'!$A:$BK,AE$2,FALSE()),Dictionary!$A:$B,2,FALSE())),"",VLOOKUP(VLOOKUP($B34&amp;"-"&amp;$F34,'dataset cleaned'!$A:$BK,AE$2,FALSE()),Dictionary!$A:$B,2,FALSE()))</f>
        <v/>
      </c>
      <c r="AF34">
        <f>VLOOKUP(VLOOKUP($B34&amp;"-"&amp;$F34,'dataset cleaned'!$A:$BK,AF$2,FALSE()),Dictionary!$A:$B,2,FALSE())</f>
        <v>4</v>
      </c>
      <c r="AG34">
        <f>VLOOKUP(VLOOKUP($B34&amp;"-"&amp;$F34,'dataset cleaned'!$A:$BK,AG$2,FALSE()),Dictionary!$A:$B,2,FALSE())</f>
        <v>3</v>
      </c>
      <c r="AH34">
        <f>VLOOKUP(VLOOKUP($B34&amp;"-"&amp;$F34,'dataset cleaned'!$A:$BK,AH$2,FALSE()),Dictionary!$A:$B,2,FALSE())</f>
        <v>4</v>
      </c>
      <c r="AI34">
        <f>VLOOKUP(VLOOKUP($B34&amp;"-"&amp;$F34,'dataset cleaned'!$A:$BK,AI$2,FALSE()),Dictionary!$A:$B,2,FALSE())</f>
        <v>4</v>
      </c>
      <c r="AJ34">
        <f>VLOOKUP(VLOOKUP($B34&amp;"-"&amp;$F34,'dataset cleaned'!$A:$BK,AJ$2,FALSE()),Dictionary!$A:$B,2,FALSE())</f>
        <v>3</v>
      </c>
      <c r="AK34">
        <f>IF(ISNA(VLOOKUP(VLOOKUP($B34&amp;"-"&amp;$F34,'dataset cleaned'!$A:$BK,AK$2,FALSE()),Dictionary!$A:$B,2,FALSE())),"",VLOOKUP(VLOOKUP($B34&amp;"-"&amp;$F34,'dataset cleaned'!$A:$BK,AK$2,FALSE()),Dictionary!$A:$B,2,FALSE()))</f>
        <v>4</v>
      </c>
      <c r="AL34" t="str">
        <f>IF(ISNA(VLOOKUP(VLOOKUP($B34&amp;"-"&amp;$F34,'dataset cleaned'!$A:$BK,AL$2,FALSE()),Dictionary!$A:$B,2,FALSE())),"",VLOOKUP(VLOOKUP($B34&amp;"-"&amp;$F34,'dataset cleaned'!$A:$BK,AL$2,FALSE()),Dictionary!$A:$B,2,FALSE()))</f>
        <v/>
      </c>
      <c r="AM34">
        <f>VLOOKUP(VLOOKUP($B34&amp;"-"&amp;$F34,'dataset cleaned'!$A:$BK,AM$2,FALSE()),Dictionary!$A:$B,2,FALSE())</f>
        <v>4</v>
      </c>
      <c r="AN34">
        <f>IF(ISNA(VLOOKUP(VLOOKUP($B34&amp;"-"&amp;$F34,'dataset cleaned'!$A:$BK,AN$2,FALSE()),Dictionary!$A:$B,2,FALSE())),"",VLOOKUP(VLOOKUP($B34&amp;"-"&amp;$F34,'dataset cleaned'!$A:$BK,AN$2,FALSE()),Dictionary!$A:$B,2,FALSE()))</f>
        <v>4</v>
      </c>
      <c r="AO34">
        <f>VLOOKUP($B34&amp;"-"&amp;$F34,'Results Check'!$A:$CB,AO$2,FALSE())</f>
        <v>2</v>
      </c>
      <c r="AP34">
        <f>VLOOKUP($B34&amp;"-"&amp;$F34,'Results Check'!$A:$CB,AP$2,FALSE())</f>
        <v>2</v>
      </c>
      <c r="AQ34">
        <f>VLOOKUP($B34&amp;"-"&amp;$F34,'Results Check'!$A:$CB,AQ$2,FALSE())</f>
        <v>2</v>
      </c>
      <c r="AR34">
        <f t="shared" si="6"/>
        <v>1</v>
      </c>
      <c r="AS34">
        <f t="shared" si="7"/>
        <v>1</v>
      </c>
      <c r="AT34">
        <f t="shared" si="8"/>
        <v>1</v>
      </c>
      <c r="AU34">
        <f>VLOOKUP($B34&amp;"-"&amp;$F34,'Results Check'!$A:$CB,AU$2,FALSE())</f>
        <v>0</v>
      </c>
      <c r="AV34">
        <f>VLOOKUP($B34&amp;"-"&amp;$F34,'Results Check'!$A:$CB,AV$2,FALSE())</f>
        <v>3</v>
      </c>
      <c r="AW34">
        <f>VLOOKUP($B34&amp;"-"&amp;$F34,'Results Check'!$A:$CB,AW$2,FALSE())</f>
        <v>3</v>
      </c>
      <c r="AX34">
        <f t="shared" si="9"/>
        <v>0</v>
      </c>
      <c r="AY34">
        <f t="shared" si="10"/>
        <v>0</v>
      </c>
      <c r="AZ34">
        <f t="shared" si="11"/>
        <v>0</v>
      </c>
      <c r="BA34">
        <f>VLOOKUP($B34&amp;"-"&amp;$F34,'Results Check'!$A:$CB,BA$2,FALSE())</f>
        <v>4</v>
      </c>
      <c r="BB34">
        <f>VLOOKUP($B34&amp;"-"&amp;$F34,'Results Check'!$A:$CB,BB$2,FALSE())</f>
        <v>4</v>
      </c>
      <c r="BC34">
        <f>VLOOKUP($B34&amp;"-"&amp;$F34,'Results Check'!$A:$CB,BC$2,FALSE())</f>
        <v>4</v>
      </c>
      <c r="BD34">
        <f t="shared" si="12"/>
        <v>1</v>
      </c>
      <c r="BE34">
        <f t="shared" si="13"/>
        <v>1</v>
      </c>
      <c r="BF34">
        <f t="shared" si="14"/>
        <v>1</v>
      </c>
      <c r="BG34">
        <f>VLOOKUP($B34&amp;"-"&amp;$F34,'Results Check'!$A:$CB,BG$2,FALSE())</f>
        <v>2</v>
      </c>
      <c r="BH34">
        <f>VLOOKUP($B34&amp;"-"&amp;$F34,'Results Check'!$A:$CB,BH$2,FALSE())</f>
        <v>3</v>
      </c>
      <c r="BI34">
        <f>VLOOKUP($B34&amp;"-"&amp;$F34,'Results Check'!$A:$CB,BI$2,FALSE())</f>
        <v>2</v>
      </c>
      <c r="BJ34">
        <f t="shared" si="15"/>
        <v>0.66666666666666663</v>
      </c>
      <c r="BK34">
        <f t="shared" si="16"/>
        <v>1</v>
      </c>
      <c r="BL34">
        <f t="shared" si="17"/>
        <v>0.8</v>
      </c>
      <c r="BM34">
        <f>VLOOKUP($B34&amp;"-"&amp;$F34,'Results Check'!$A:$CB,BM$2,FALSE())</f>
        <v>0</v>
      </c>
      <c r="BN34">
        <f>VLOOKUP($B34&amp;"-"&amp;$F34,'Results Check'!$A:$CB,BN$2,FALSE())</f>
        <v>1</v>
      </c>
      <c r="BO34">
        <f>VLOOKUP($B34&amp;"-"&amp;$F34,'Results Check'!$A:$CB,BO$2,FALSE())</f>
        <v>1</v>
      </c>
      <c r="BP34">
        <f t="shared" si="18"/>
        <v>0</v>
      </c>
      <c r="BQ34">
        <f t="shared" si="19"/>
        <v>0</v>
      </c>
      <c r="BR34">
        <f t="shared" si="20"/>
        <v>0</v>
      </c>
      <c r="BS34">
        <f>VLOOKUP($B34&amp;"-"&amp;$F34,'Results Check'!$A:$CB,BS$2,FALSE())</f>
        <v>4</v>
      </c>
      <c r="BT34">
        <f>VLOOKUP($B34&amp;"-"&amp;$F34,'Results Check'!$A:$CB,BT$2,FALSE())</f>
        <v>4</v>
      </c>
      <c r="BU34">
        <f>VLOOKUP($B34&amp;"-"&amp;$F34,'Results Check'!$A:$CB,BU$2,FALSE())</f>
        <v>4</v>
      </c>
      <c r="BV34">
        <f t="shared" si="21"/>
        <v>1</v>
      </c>
      <c r="BW34">
        <f t="shared" si="22"/>
        <v>1</v>
      </c>
      <c r="BX34">
        <f t="shared" si="23"/>
        <v>1</v>
      </c>
      <c r="BY34">
        <f t="shared" si="24"/>
        <v>12</v>
      </c>
      <c r="BZ34">
        <f t="shared" si="25"/>
        <v>17</v>
      </c>
      <c r="CA34">
        <f t="shared" si="26"/>
        <v>16</v>
      </c>
      <c r="CB34">
        <f t="shared" si="27"/>
        <v>0.70588235294117652</v>
      </c>
      <c r="CC34">
        <f t="shared" si="28"/>
        <v>0.75</v>
      </c>
      <c r="CD34">
        <f t="shared" si="29"/>
        <v>0.72727272727272718</v>
      </c>
      <c r="CE34" t="str">
        <f>IF(VLOOKUP($B34&amp;"-"&amp;$F34,'Results Check'!$A:$CB,CE$2,FALSE())=0,"",VLOOKUP($B34&amp;"-"&amp;$F34,'Results Check'!$A:$CB,CE$2,FALSE()))</f>
        <v/>
      </c>
      <c r="CF34" t="str">
        <f>IF(VLOOKUP($B34&amp;"-"&amp;$F34,'Results Check'!$A:$CB,CF$2,FALSE())=0,"",VLOOKUP($B34&amp;"-"&amp;$F34,'Results Check'!$A:$CB,CF$2,FALSE()))</f>
        <v>Asset</v>
      </c>
      <c r="CG34" t="str">
        <f>IF(VLOOKUP($B34&amp;"-"&amp;$F34,'Results Check'!$A:$CB,CG$2,FALSE())=0,"",VLOOKUP($B34&amp;"-"&amp;$F34,'Results Check'!$A:$CB,CG$2,FALSE()))</f>
        <v/>
      </c>
      <c r="CH34" t="str">
        <f>IF(VLOOKUP($B34&amp;"-"&amp;$F34,'Results Check'!$A:$CB,CH$2,FALSE())=0,"",VLOOKUP($B34&amp;"-"&amp;$F34,'Results Check'!$A:$CB,CH$2,FALSE()))</f>
        <v>Wrong threat</v>
      </c>
      <c r="CI34" t="str">
        <f>IF(VLOOKUP($B34&amp;"-"&amp;$F34,'Results Check'!$A:$CB,CI$2,FALSE())=0,"",VLOOKUP($B34&amp;"-"&amp;$F34,'Results Check'!$A:$CB,CI$2,FALSE()))</f>
        <v>Wrong likelihood</v>
      </c>
      <c r="CJ34" t="str">
        <f>IF(VLOOKUP($B34&amp;"-"&amp;$F34,'Results Check'!$A:$CB,CJ$2,FALSE())=0,"",VLOOKUP($B34&amp;"-"&amp;$F34,'Results Check'!$A:$CB,CJ$2,FALSE()))</f>
        <v/>
      </c>
      <c r="CK34">
        <f>IF(VLOOKUP($B34&amp;"-"&amp;$F34,'dataset cleaned'!$A:$CK,CK$2,FALSE())&lt;0,"N/A",VLOOKUP(VLOOKUP($B34&amp;"-"&amp;$F34,'dataset cleaned'!$A:$CK,CK$2,FALSE()),Dictionary!$A:$B,2,FALSE()))</f>
        <v>2</v>
      </c>
      <c r="CL34">
        <f>IF(VLOOKUP($B34&amp;"-"&amp;$F34,'dataset cleaned'!$A:$CK,CL$2,FALSE())&lt;0,"N/A",VLOOKUP(VLOOKUP($B34&amp;"-"&amp;$F34,'dataset cleaned'!$A:$CK,CL$2,FALSE()),Dictionary!$A:$B,2,FALSE()))</f>
        <v>4</v>
      </c>
      <c r="CM34">
        <f>IF(VLOOKUP($B34&amp;"-"&amp;$F34,'dataset cleaned'!$A:$CK,CM$2,FALSE())&lt;0,"N/A",VLOOKUP(VLOOKUP($B34&amp;"-"&amp;$F34,'dataset cleaned'!$A:$CK,CM$2,FALSE()),Dictionary!$A:$B,2,FALSE()))</f>
        <v>3</v>
      </c>
      <c r="CN34">
        <f>IF(VLOOKUP($B34&amp;"-"&amp;$F34,'dataset cleaned'!$A:$CK,CN$2,FALSE())&lt;0,"N/A",VLOOKUP(VLOOKUP($B34&amp;"-"&amp;$F34,'dataset cleaned'!$A:$CK,CN$2,FALSE()),Dictionary!$A:$B,2,FALSE()))</f>
        <v>4</v>
      </c>
      <c r="CO34">
        <f>IF(VLOOKUP($B34&amp;"-"&amp;$F34,'dataset cleaned'!$A:$CK,CO$2,FALSE())&lt;0,"N/A",VLOOKUP(VLOOKUP($B34&amp;"-"&amp;$F34,'dataset cleaned'!$A:$CK,CO$2,FALSE()),Dictionary!$A:$B,2,FALSE()))</f>
        <v>3</v>
      </c>
      <c r="CP34">
        <f>IF(VLOOKUP($B34&amp;"-"&amp;$F34,'dataset cleaned'!$A:$CK,CP$2,FALSE())&lt;0,"N/A",VLOOKUP(VLOOKUP($B34&amp;"-"&amp;$F34,'dataset cleaned'!$A:$CK,CP$2,FALSE()),Dictionary!$A:$B,2,FALSE()))</f>
        <v>4</v>
      </c>
      <c r="CQ34">
        <f>IF(VLOOKUP($B34&amp;"-"&amp;$F34,'dataset cleaned'!$A:$CK,CQ$2,FALSE())&lt;0,"N/A",VLOOKUP(VLOOKUP($B34&amp;"-"&amp;$F34,'dataset cleaned'!$A:$CK,CQ$2,FALSE()),Dictionary!$A:$B,2,FALSE()))</f>
        <v>3</v>
      </c>
      <c r="CR34">
        <f>IF(VLOOKUP($B34&amp;"-"&amp;$F34,'dataset cleaned'!$A:$CK,CR$2,FALSE())&lt;0,"N/A",VLOOKUP(VLOOKUP($B34&amp;"-"&amp;$F34,'dataset cleaned'!$A:$CK,CR$2,FALSE()),Dictionary!$A:$B,2,FALSE()))</f>
        <v>4</v>
      </c>
      <c r="CS34">
        <f>IF(VLOOKUP($B34&amp;"-"&amp;$F34,'dataset cleaned'!$A:$CK,CS$2,FALSE())&lt;0,"N/A",VLOOKUP(VLOOKUP($B34&amp;"-"&amp;$F34,'dataset cleaned'!$A:$CK,CS$2,FALSE()),Dictionary!$A:$B,2,FALSE()))</f>
        <v>2</v>
      </c>
      <c r="CT34">
        <f>IF(VLOOKUP($B34&amp;"-"&amp;$F34,'dataset cleaned'!$A:$CK,CT$2,FALSE())&lt;0,"N/A",VLOOKUP(VLOOKUP($B34&amp;"-"&amp;$F34,'dataset cleaned'!$A:$CK,CT$2,FALSE()),Dictionary!$A:$B,2,FALSE()))</f>
        <v>3</v>
      </c>
      <c r="CU34">
        <f>IF(VLOOKUP($B34&amp;"-"&amp;$F34,'dataset cleaned'!$A:$CK,CU$2,FALSE())&lt;0,"N/A",VLOOKUP(VLOOKUP($B34&amp;"-"&amp;$F34,'dataset cleaned'!$A:$CK,CU$2,FALSE()),Dictionary!$A:$B,2,FALSE()))</f>
        <v>3</v>
      </c>
      <c r="CV34">
        <f>IF(VLOOKUP($B34&amp;"-"&amp;$F34,'dataset cleaned'!$A:$CK,CV$2,FALSE())&lt;0,"N/A",VLOOKUP(VLOOKUP($B34&amp;"-"&amp;$F34,'dataset cleaned'!$A:$CK,CV$2,FALSE()),Dictionary!$A:$B,2,FALSE()))</f>
        <v>4</v>
      </c>
    </row>
    <row r="35" spans="1:100" x14ac:dyDescent="0.2">
      <c r="A35" t="str">
        <f t="shared" si="1"/>
        <v>R_1CqNN79xIiTKjB3-P1</v>
      </c>
      <c r="B35" s="1" t="s">
        <v>1098</v>
      </c>
      <c r="C35" t="s">
        <v>381</v>
      </c>
      <c r="D35" s="16" t="str">
        <f t="shared" si="2"/>
        <v>Tabular</v>
      </c>
      <c r="E35" s="8" t="str">
        <f t="shared" si="3"/>
        <v>G1</v>
      </c>
      <c r="F35" s="1" t="s">
        <v>534</v>
      </c>
      <c r="G35" s="8" t="str">
        <f t="shared" si="4"/>
        <v>G1</v>
      </c>
      <c r="H35" t="s">
        <v>1128</v>
      </c>
      <c r="J35" s="11">
        <f>VLOOKUP($B35&amp;"-"&amp;$F35,'dataset cleaned'!$A:$BK,J$2,FALSE())/60</f>
        <v>11.335516666666667</v>
      </c>
      <c r="K35">
        <f>VLOOKUP($B35&amp;"-"&amp;$F35,'dataset cleaned'!$A:$BK,K$2,FALSE())</f>
        <v>20</v>
      </c>
      <c r="L35" t="str">
        <f>VLOOKUP($B35&amp;"-"&amp;$F35,'dataset cleaned'!$A:$BK,L$2,FALSE())</f>
        <v>Male</v>
      </c>
      <c r="M35" t="str">
        <f>VLOOKUP($B35&amp;"-"&amp;$F35,'dataset cleaned'!$A:$BK,M$2,FALSE())</f>
        <v>Proficient (C2)</v>
      </c>
      <c r="N35">
        <f>VLOOKUP($B35&amp;"-"&amp;$F35,'dataset cleaned'!$A:$BK,N$2,FALSE())</f>
        <v>2</v>
      </c>
      <c r="O35" t="str">
        <f>VLOOKUP($B35&amp;"-"&amp;$F35,'dataset cleaned'!$A:$BK,O$2,FALSE())</f>
        <v>Aerospace Engineering</v>
      </c>
      <c r="P35" t="str">
        <f>VLOOKUP($B35&amp;"-"&amp;$F35,'dataset cleaned'!$A:$BK,P$2,FALSE())</f>
        <v>No</v>
      </c>
      <c r="Q35">
        <f>VLOOKUP($B35&amp;"-"&amp;$F35,'dataset cleaned'!$A:$BK,Q$2,FALSE())</f>
        <v>0</v>
      </c>
      <c r="R35" s="6">
        <f>VLOOKUP($B35&amp;"-"&amp;$F35,'dataset cleaned'!$A:$BK,R$2,FALSE())</f>
        <v>0</v>
      </c>
      <c r="S35" t="str">
        <f>VLOOKUP($B35&amp;"-"&amp;$F35,'dataset cleaned'!$A:$BK,S$2,FALSE())</f>
        <v>No</v>
      </c>
      <c r="T35">
        <f>VLOOKUP($B35&amp;"-"&amp;$F35,'dataset cleaned'!$A:$BK,T$2,FALSE())</f>
        <v>0</v>
      </c>
      <c r="U35" t="str">
        <f>VLOOKUP($B35&amp;"-"&amp;$F35,'dataset cleaned'!$A:$BK,U$2,FALSE())</f>
        <v>None</v>
      </c>
      <c r="V35">
        <f>VLOOKUP(VLOOKUP($B35&amp;"-"&amp;$F35,'dataset cleaned'!$A:$BK,V$2,FALSE()),Dictionary!$A:$B,2,FALSE())</f>
        <v>1</v>
      </c>
      <c r="W35">
        <f>VLOOKUP(VLOOKUP($B35&amp;"-"&amp;$F35,'dataset cleaned'!$A:$BK,W$2,FALSE()),Dictionary!$A:$B,2,FALSE())</f>
        <v>1</v>
      </c>
      <c r="X35">
        <f>VLOOKUP(VLOOKUP($B35&amp;"-"&amp;$F35,'dataset cleaned'!$A:$BK,X$2,FALSE()),Dictionary!$A:$B,2,FALSE())</f>
        <v>1</v>
      </c>
      <c r="Y35">
        <f>VLOOKUP(VLOOKUP($B35&amp;"-"&amp;$F35,'dataset cleaned'!$A:$BK,Y$2,FALSE()),Dictionary!$A:$B,2,FALSE())</f>
        <v>1</v>
      </c>
      <c r="Z35">
        <f t="shared" si="5"/>
        <v>1</v>
      </c>
      <c r="AA35">
        <f>VLOOKUP(VLOOKUP($B35&amp;"-"&amp;$F35,'dataset cleaned'!$A:$BK,AA$2,FALSE()),Dictionary!$A:$B,2,FALSE())</f>
        <v>1</v>
      </c>
      <c r="AB35">
        <f>VLOOKUP(VLOOKUP($B35&amp;"-"&amp;$F35,'dataset cleaned'!$A:$BK,AB$2,FALSE()),Dictionary!$A:$B,2,FALSE())</f>
        <v>2</v>
      </c>
      <c r="AC35">
        <f>VLOOKUP(VLOOKUP($B35&amp;"-"&amp;$F35,'dataset cleaned'!$A:$BK,AC$2,FALSE()),Dictionary!$A:$B,2,FALSE())</f>
        <v>1</v>
      </c>
      <c r="AD35">
        <f>VLOOKUP(VLOOKUP($B35&amp;"-"&amp;$F35,'dataset cleaned'!$A:$BK,AD$2,FALSE()),Dictionary!$A:$B,2,FALSE())</f>
        <v>1</v>
      </c>
      <c r="AE35" t="str">
        <f>IF(ISNA(VLOOKUP(VLOOKUP($B35&amp;"-"&amp;$F35,'dataset cleaned'!$A:$BK,AE$2,FALSE()),Dictionary!$A:$B,2,FALSE())),"",VLOOKUP(VLOOKUP($B35&amp;"-"&amp;$F35,'dataset cleaned'!$A:$BK,AE$2,FALSE()),Dictionary!$A:$B,2,FALSE()))</f>
        <v/>
      </c>
      <c r="AF35">
        <f>VLOOKUP(VLOOKUP($B35&amp;"-"&amp;$F35,'dataset cleaned'!$A:$BK,AF$2,FALSE()),Dictionary!$A:$B,2,FALSE())</f>
        <v>5</v>
      </c>
      <c r="AG35">
        <f>VLOOKUP(VLOOKUP($B35&amp;"-"&amp;$F35,'dataset cleaned'!$A:$BK,AG$2,FALSE()),Dictionary!$A:$B,2,FALSE())</f>
        <v>4</v>
      </c>
      <c r="AH35">
        <f>VLOOKUP(VLOOKUP($B35&amp;"-"&amp;$F35,'dataset cleaned'!$A:$BK,AH$2,FALSE()),Dictionary!$A:$B,2,FALSE())</f>
        <v>5</v>
      </c>
      <c r="AI35">
        <f>VLOOKUP(VLOOKUP($B35&amp;"-"&amp;$F35,'dataset cleaned'!$A:$BK,AI$2,FALSE()),Dictionary!$A:$B,2,FALSE())</f>
        <v>4</v>
      </c>
      <c r="AJ35">
        <f>VLOOKUP(VLOOKUP($B35&amp;"-"&amp;$F35,'dataset cleaned'!$A:$BK,AJ$2,FALSE()),Dictionary!$A:$B,2,FALSE())</f>
        <v>5</v>
      </c>
      <c r="AK35">
        <f>IF(ISNA(VLOOKUP(VLOOKUP($B35&amp;"-"&amp;$F35,'dataset cleaned'!$A:$BK,AK$2,FALSE()),Dictionary!$A:$B,2,FALSE())),"",VLOOKUP(VLOOKUP($B35&amp;"-"&amp;$F35,'dataset cleaned'!$A:$BK,AK$2,FALSE()),Dictionary!$A:$B,2,FALSE()))</f>
        <v>4</v>
      </c>
      <c r="AL35" t="str">
        <f>IF(ISNA(VLOOKUP(VLOOKUP($B35&amp;"-"&amp;$F35,'dataset cleaned'!$A:$BK,AL$2,FALSE()),Dictionary!$A:$B,2,FALSE())),"",VLOOKUP(VLOOKUP($B35&amp;"-"&amp;$F35,'dataset cleaned'!$A:$BK,AL$2,FALSE()),Dictionary!$A:$B,2,FALSE()))</f>
        <v/>
      </c>
      <c r="AM35">
        <f>VLOOKUP(VLOOKUP($B35&amp;"-"&amp;$F35,'dataset cleaned'!$A:$BK,AM$2,FALSE()),Dictionary!$A:$B,2,FALSE())</f>
        <v>4</v>
      </c>
      <c r="AN35">
        <f>IF(ISNA(VLOOKUP(VLOOKUP($B35&amp;"-"&amp;$F35,'dataset cleaned'!$A:$BK,AN$2,FALSE()),Dictionary!$A:$B,2,FALSE())),"",VLOOKUP(VLOOKUP($B35&amp;"-"&amp;$F35,'dataset cleaned'!$A:$BK,AN$2,FALSE()),Dictionary!$A:$B,2,FALSE()))</f>
        <v>4</v>
      </c>
      <c r="AO35">
        <f>VLOOKUP($B35&amp;"-"&amp;$F35,'Results Check'!$A:$CB,AO$2,FALSE())</f>
        <v>1</v>
      </c>
      <c r="AP35">
        <f>VLOOKUP($B35&amp;"-"&amp;$F35,'Results Check'!$A:$CB,AP$2,FALSE())</f>
        <v>1</v>
      </c>
      <c r="AQ35">
        <f>VLOOKUP($B35&amp;"-"&amp;$F35,'Results Check'!$A:$CB,AQ$2,FALSE())</f>
        <v>1</v>
      </c>
      <c r="AR35">
        <f t="shared" si="6"/>
        <v>1</v>
      </c>
      <c r="AS35">
        <f t="shared" si="7"/>
        <v>1</v>
      </c>
      <c r="AT35">
        <f t="shared" si="8"/>
        <v>1</v>
      </c>
      <c r="AU35">
        <f>VLOOKUP($B35&amp;"-"&amp;$F35,'Results Check'!$A:$CB,AU$2,FALSE())</f>
        <v>2</v>
      </c>
      <c r="AV35">
        <f>VLOOKUP($B35&amp;"-"&amp;$F35,'Results Check'!$A:$CB,AV$2,FALSE())</f>
        <v>2</v>
      </c>
      <c r="AW35">
        <f>VLOOKUP($B35&amp;"-"&amp;$F35,'Results Check'!$A:$CB,AW$2,FALSE())</f>
        <v>2</v>
      </c>
      <c r="AX35">
        <f t="shared" si="9"/>
        <v>1</v>
      </c>
      <c r="AY35">
        <f t="shared" si="10"/>
        <v>1</v>
      </c>
      <c r="AZ35">
        <f t="shared" si="11"/>
        <v>1</v>
      </c>
      <c r="BA35">
        <f>VLOOKUP($B35&amp;"-"&amp;$F35,'Results Check'!$A:$CB,BA$2,FALSE())</f>
        <v>3</v>
      </c>
      <c r="BB35">
        <f>VLOOKUP($B35&amp;"-"&amp;$F35,'Results Check'!$A:$CB,BB$2,FALSE())</f>
        <v>3</v>
      </c>
      <c r="BC35">
        <f>VLOOKUP($B35&amp;"-"&amp;$F35,'Results Check'!$A:$CB,BC$2,FALSE())</f>
        <v>3</v>
      </c>
      <c r="BD35">
        <f t="shared" si="12"/>
        <v>1</v>
      </c>
      <c r="BE35">
        <f t="shared" si="13"/>
        <v>1</v>
      </c>
      <c r="BF35">
        <f t="shared" si="14"/>
        <v>1</v>
      </c>
      <c r="BG35">
        <f>VLOOKUP($B35&amp;"-"&amp;$F35,'Results Check'!$A:$CB,BG$2,FALSE())</f>
        <v>1</v>
      </c>
      <c r="BH35">
        <f>VLOOKUP($B35&amp;"-"&amp;$F35,'Results Check'!$A:$CB,BH$2,FALSE())</f>
        <v>1</v>
      </c>
      <c r="BI35">
        <f>VLOOKUP($B35&amp;"-"&amp;$F35,'Results Check'!$A:$CB,BI$2,FALSE())</f>
        <v>1</v>
      </c>
      <c r="BJ35">
        <f t="shared" si="15"/>
        <v>1</v>
      </c>
      <c r="BK35">
        <f t="shared" si="16"/>
        <v>1</v>
      </c>
      <c r="BL35">
        <f t="shared" si="17"/>
        <v>1</v>
      </c>
      <c r="BM35">
        <f>VLOOKUP($B35&amp;"-"&amp;$F35,'Results Check'!$A:$CB,BM$2,FALSE())</f>
        <v>2</v>
      </c>
      <c r="BN35">
        <f>VLOOKUP($B35&amp;"-"&amp;$F35,'Results Check'!$A:$CB,BN$2,FALSE())</f>
        <v>2</v>
      </c>
      <c r="BO35">
        <f>VLOOKUP($B35&amp;"-"&amp;$F35,'Results Check'!$A:$CB,BO$2,FALSE())</f>
        <v>2</v>
      </c>
      <c r="BP35">
        <f t="shared" si="18"/>
        <v>1</v>
      </c>
      <c r="BQ35">
        <f t="shared" si="19"/>
        <v>1</v>
      </c>
      <c r="BR35">
        <f t="shared" si="20"/>
        <v>1</v>
      </c>
      <c r="BS35">
        <f>VLOOKUP($B35&amp;"-"&amp;$F35,'Results Check'!$A:$CB,BS$2,FALSE())</f>
        <v>1</v>
      </c>
      <c r="BT35">
        <f>VLOOKUP($B35&amp;"-"&amp;$F35,'Results Check'!$A:$CB,BT$2,FALSE())</f>
        <v>1</v>
      </c>
      <c r="BU35">
        <f>VLOOKUP($B35&amp;"-"&amp;$F35,'Results Check'!$A:$CB,BU$2,FALSE())</f>
        <v>1</v>
      </c>
      <c r="BV35">
        <f t="shared" si="21"/>
        <v>1</v>
      </c>
      <c r="BW35">
        <f t="shared" si="22"/>
        <v>1</v>
      </c>
      <c r="BX35">
        <f t="shared" si="23"/>
        <v>1</v>
      </c>
      <c r="BY35">
        <f t="shared" si="24"/>
        <v>10</v>
      </c>
      <c r="BZ35">
        <f t="shared" si="25"/>
        <v>10</v>
      </c>
      <c r="CA35">
        <f t="shared" si="26"/>
        <v>10</v>
      </c>
      <c r="CB35">
        <f t="shared" si="27"/>
        <v>1</v>
      </c>
      <c r="CC35">
        <f t="shared" si="28"/>
        <v>1</v>
      </c>
      <c r="CD35">
        <f t="shared" si="29"/>
        <v>1</v>
      </c>
      <c r="CE35" t="str">
        <f>IF(VLOOKUP($B35&amp;"-"&amp;$F35,'Results Check'!$A:$CB,CE$2,FALSE())=0,"",VLOOKUP($B35&amp;"-"&amp;$F35,'Results Check'!$A:$CB,CE$2,FALSE()))</f>
        <v/>
      </c>
      <c r="CF35" t="str">
        <f>IF(VLOOKUP($B35&amp;"-"&amp;$F35,'Results Check'!$A:$CB,CF$2,FALSE())=0,"",VLOOKUP($B35&amp;"-"&amp;$F35,'Results Check'!$A:$CB,CF$2,FALSE()))</f>
        <v/>
      </c>
      <c r="CG35" t="str">
        <f>IF(VLOOKUP($B35&amp;"-"&amp;$F35,'Results Check'!$A:$CB,CG$2,FALSE())=0,"",VLOOKUP($B35&amp;"-"&amp;$F35,'Results Check'!$A:$CB,CG$2,FALSE()))</f>
        <v/>
      </c>
      <c r="CH35" t="str">
        <f>IF(VLOOKUP($B35&amp;"-"&amp;$F35,'Results Check'!$A:$CB,CH$2,FALSE())=0,"",VLOOKUP($B35&amp;"-"&amp;$F35,'Results Check'!$A:$CB,CH$2,FALSE()))</f>
        <v/>
      </c>
      <c r="CI35" t="str">
        <f>IF(VLOOKUP($B35&amp;"-"&amp;$F35,'Results Check'!$A:$CB,CI$2,FALSE())=0,"",VLOOKUP($B35&amp;"-"&amp;$F35,'Results Check'!$A:$CB,CI$2,FALSE()))</f>
        <v/>
      </c>
      <c r="CJ35" t="str">
        <f>IF(VLOOKUP($B35&amp;"-"&amp;$F35,'Results Check'!$A:$CB,CJ$2,FALSE())=0,"",VLOOKUP($B35&amp;"-"&amp;$F35,'Results Check'!$A:$CB,CJ$2,FALSE()))</f>
        <v/>
      </c>
      <c r="CK35">
        <f>IF(VLOOKUP($B35&amp;"-"&amp;$F35,'dataset cleaned'!$A:$CK,CK$2,FALSE())&lt;0,"N/A",VLOOKUP(VLOOKUP($B35&amp;"-"&amp;$F35,'dataset cleaned'!$A:$CK,CK$2,FALSE()),Dictionary!$A:$B,2,FALSE()))</f>
        <v>5</v>
      </c>
      <c r="CL35">
        <f>IF(VLOOKUP($B35&amp;"-"&amp;$F35,'dataset cleaned'!$A:$CK,CL$2,FALSE())&lt;0,"N/A",VLOOKUP(VLOOKUP($B35&amp;"-"&amp;$F35,'dataset cleaned'!$A:$CK,CL$2,FALSE()),Dictionary!$A:$B,2,FALSE()))</f>
        <v>5</v>
      </c>
      <c r="CM35">
        <f>IF(VLOOKUP($B35&amp;"-"&amp;$F35,'dataset cleaned'!$A:$CK,CM$2,FALSE())&lt;0,"N/A",VLOOKUP(VLOOKUP($B35&amp;"-"&amp;$F35,'dataset cleaned'!$A:$CK,CM$2,FALSE()),Dictionary!$A:$B,2,FALSE()))</f>
        <v>5</v>
      </c>
      <c r="CN35">
        <f>IF(VLOOKUP($B35&amp;"-"&amp;$F35,'dataset cleaned'!$A:$CK,CN$2,FALSE())&lt;0,"N/A",VLOOKUP(VLOOKUP($B35&amp;"-"&amp;$F35,'dataset cleaned'!$A:$CK,CN$2,FALSE()),Dictionary!$A:$B,2,FALSE()))</f>
        <v>5</v>
      </c>
      <c r="CO35">
        <f>IF(VLOOKUP($B35&amp;"-"&amp;$F35,'dataset cleaned'!$A:$CK,CO$2,FALSE())&lt;0,"N/A",VLOOKUP(VLOOKUP($B35&amp;"-"&amp;$F35,'dataset cleaned'!$A:$CK,CO$2,FALSE()),Dictionary!$A:$B,2,FALSE()))</f>
        <v>5</v>
      </c>
      <c r="CP35">
        <f>IF(VLOOKUP($B35&amp;"-"&amp;$F35,'dataset cleaned'!$A:$CK,CP$2,FALSE())&lt;0,"N/A",VLOOKUP(VLOOKUP($B35&amp;"-"&amp;$F35,'dataset cleaned'!$A:$CK,CP$2,FALSE()),Dictionary!$A:$B,2,FALSE()))</f>
        <v>5</v>
      </c>
      <c r="CQ35">
        <f>IF(VLOOKUP($B35&amp;"-"&amp;$F35,'dataset cleaned'!$A:$CK,CQ$2,FALSE())&lt;0,"N/A",VLOOKUP(VLOOKUP($B35&amp;"-"&amp;$F35,'dataset cleaned'!$A:$CK,CQ$2,FALSE()),Dictionary!$A:$B,2,FALSE()))</f>
        <v>5</v>
      </c>
      <c r="CR35">
        <f>IF(VLOOKUP($B35&amp;"-"&amp;$F35,'dataset cleaned'!$A:$CK,CR$2,FALSE())&lt;0,"N/A",VLOOKUP(VLOOKUP($B35&amp;"-"&amp;$F35,'dataset cleaned'!$A:$CK,CR$2,FALSE()),Dictionary!$A:$B,2,FALSE()))</f>
        <v>5</v>
      </c>
      <c r="CS35">
        <f>IF(VLOOKUP($B35&amp;"-"&amp;$F35,'dataset cleaned'!$A:$CK,CS$2,FALSE())&lt;0,"N/A",VLOOKUP(VLOOKUP($B35&amp;"-"&amp;$F35,'dataset cleaned'!$A:$CK,CS$2,FALSE()),Dictionary!$A:$B,2,FALSE()))</f>
        <v>5</v>
      </c>
      <c r="CT35">
        <f>IF(VLOOKUP($B35&amp;"-"&amp;$F35,'dataset cleaned'!$A:$CK,CT$2,FALSE())&lt;0,"N/A",VLOOKUP(VLOOKUP($B35&amp;"-"&amp;$F35,'dataset cleaned'!$A:$CK,CT$2,FALSE()),Dictionary!$A:$B,2,FALSE()))</f>
        <v>5</v>
      </c>
      <c r="CU35">
        <f>IF(VLOOKUP($B35&amp;"-"&amp;$F35,'dataset cleaned'!$A:$CK,CU$2,FALSE())&lt;0,"N/A",VLOOKUP(VLOOKUP($B35&amp;"-"&amp;$F35,'dataset cleaned'!$A:$CK,CU$2,FALSE()),Dictionary!$A:$B,2,FALSE()))</f>
        <v>5</v>
      </c>
      <c r="CV35">
        <f>IF(VLOOKUP($B35&amp;"-"&amp;$F35,'dataset cleaned'!$A:$CK,CV$2,FALSE())&lt;0,"N/A",VLOOKUP(VLOOKUP($B35&amp;"-"&amp;$F35,'dataset cleaned'!$A:$CK,CV$2,FALSE()),Dictionary!$A:$B,2,FALSE()))</f>
        <v>5</v>
      </c>
    </row>
    <row r="36" spans="1:100" x14ac:dyDescent="0.2">
      <c r="A36" t="str">
        <f t="shared" ref="A36:A67" si="30">B36&amp;"-"&amp;F36</f>
        <v>R_1FKxbVGbLTWOrWF-P1</v>
      </c>
      <c r="B36" s="18" t="s">
        <v>985</v>
      </c>
      <c r="C36" s="4" t="s">
        <v>381</v>
      </c>
      <c r="D36" s="21" t="str">
        <f t="shared" ref="D36:D67" si="31">LEFT( $C36,FIND( "-", $C36 ) - 1 )</f>
        <v>Tabular</v>
      </c>
      <c r="E36" s="9" t="str">
        <f t="shared" ref="E36:E67" si="32">RIGHT( $C36,LEN($C36)-FIND( "-", $C36 ) )</f>
        <v>G1</v>
      </c>
      <c r="F36" s="4" t="s">
        <v>534</v>
      </c>
      <c r="G36" s="9" t="str">
        <f t="shared" ref="G36:G67" si="33">IF(F36="P1",E36,IF(E36="G1","G2","G1"))</f>
        <v>G1</v>
      </c>
      <c r="H36" s="4" t="s">
        <v>1128</v>
      </c>
      <c r="I36" s="4"/>
      <c r="J36" s="22">
        <f>VLOOKUP($B36&amp;"-"&amp;$F36,'dataset cleaned'!$A:$BK,J$2,FALSE())/60</f>
        <v>9.5489333333333342</v>
      </c>
      <c r="K36" s="4">
        <f>VLOOKUP($B36&amp;"-"&amp;$F36,'dataset cleaned'!$A:$BK,K$2,FALSE())</f>
        <v>21</v>
      </c>
      <c r="L36" s="4" t="str">
        <f>VLOOKUP($B36&amp;"-"&amp;$F36,'dataset cleaned'!$A:$BK,L$2,FALSE())</f>
        <v>Female</v>
      </c>
      <c r="M36" s="4" t="str">
        <f>VLOOKUP($B36&amp;"-"&amp;$F36,'dataset cleaned'!$A:$BK,M$2,FALSE())</f>
        <v>Advanced (C1)</v>
      </c>
      <c r="N36" s="4">
        <f>VLOOKUP($B36&amp;"-"&amp;$F36,'dataset cleaned'!$A:$BK,N$2,FALSE())</f>
        <v>3</v>
      </c>
      <c r="O36" s="4" t="str">
        <f>VLOOKUP($B36&amp;"-"&amp;$F36,'dataset cleaned'!$A:$BK,O$2,FALSE())</f>
        <v>Applied Earth Sciences, Engineering</v>
      </c>
      <c r="P36" s="4" t="str">
        <f>VLOOKUP($B36&amp;"-"&amp;$F36,'dataset cleaned'!$A:$BK,P$2,FALSE())</f>
        <v>Yes</v>
      </c>
      <c r="Q36" s="4">
        <f>VLOOKUP($B36&amp;"-"&amp;$F36,'dataset cleaned'!$A:$BK,Q$2,FALSE())</f>
        <v>3</v>
      </c>
      <c r="R36" s="5">
        <f>VLOOKUP($B36&amp;"-"&amp;$F36,'dataset cleaned'!$A:$BK,R$2,FALSE())</f>
        <v>-99</v>
      </c>
      <c r="S36" s="4" t="str">
        <f>VLOOKUP($B36&amp;"-"&amp;$F36,'dataset cleaned'!$A:$BK,S$2,FALSE())</f>
        <v>No</v>
      </c>
      <c r="T36" s="4">
        <f>VLOOKUP($B36&amp;"-"&amp;$F36,'dataset cleaned'!$A:$BK,T$2,FALSE())</f>
        <v>0</v>
      </c>
      <c r="U36" s="4" t="str">
        <f>VLOOKUP($B36&amp;"-"&amp;$F36,'dataset cleaned'!$A:$BK,U$2,FALSE())</f>
        <v>None</v>
      </c>
      <c r="V36" s="4">
        <f>VLOOKUP(VLOOKUP($B36&amp;"-"&amp;$F36,'dataset cleaned'!$A:$BK,V$2,FALSE()),Dictionary!$A:$B,2,FALSE())</f>
        <v>1</v>
      </c>
      <c r="W36" s="4">
        <f>VLOOKUP(VLOOKUP($B36&amp;"-"&amp;$F36,'dataset cleaned'!$A:$BK,W$2,FALSE()),Dictionary!$A:$B,2,FALSE())</f>
        <v>1</v>
      </c>
      <c r="X36" s="4">
        <f>VLOOKUP(VLOOKUP($B36&amp;"-"&amp;$F36,'dataset cleaned'!$A:$BK,X$2,FALSE()),Dictionary!$A:$B,2,FALSE())</f>
        <v>1</v>
      </c>
      <c r="Y36" s="4">
        <f>VLOOKUP(VLOOKUP($B36&amp;"-"&amp;$F36,'dataset cleaned'!$A:$BK,Y$2,FALSE()),Dictionary!$A:$B,2,FALSE())</f>
        <v>1</v>
      </c>
      <c r="Z36" s="4">
        <f t="shared" ref="Z36:Z67" si="34">MAX(V36:Y36)</f>
        <v>1</v>
      </c>
      <c r="AA36" s="4">
        <f>VLOOKUP(VLOOKUP($B36&amp;"-"&amp;$F36,'dataset cleaned'!$A:$BK,AA$2,FALSE()),Dictionary!$A:$B,2,FALSE())</f>
        <v>1</v>
      </c>
      <c r="AB36" s="4">
        <f>VLOOKUP(VLOOKUP($B36&amp;"-"&amp;$F36,'dataset cleaned'!$A:$BK,AB$2,FALSE()),Dictionary!$A:$B,2,FALSE())</f>
        <v>2</v>
      </c>
      <c r="AC36" s="4">
        <f>VLOOKUP(VLOOKUP($B36&amp;"-"&amp;$F36,'dataset cleaned'!$A:$BK,AC$2,FALSE()),Dictionary!$A:$B,2,FALSE())</f>
        <v>1</v>
      </c>
      <c r="AD36" s="4">
        <f>VLOOKUP(VLOOKUP($B36&amp;"-"&amp;$F36,'dataset cleaned'!$A:$BK,AD$2,FALSE()),Dictionary!$A:$B,2,FALSE())</f>
        <v>2</v>
      </c>
      <c r="AE36" s="4" t="str">
        <f>IF(ISNA(VLOOKUP(VLOOKUP($B36&amp;"-"&amp;$F36,'dataset cleaned'!$A:$BK,AE$2,FALSE()),Dictionary!$A:$B,2,FALSE())),"",VLOOKUP(VLOOKUP($B36&amp;"-"&amp;$F36,'dataset cleaned'!$A:$BK,AE$2,FALSE()),Dictionary!$A:$B,2,FALSE()))</f>
        <v/>
      </c>
      <c r="AF36" s="4">
        <f>VLOOKUP(VLOOKUP($B36&amp;"-"&amp;$F36,'dataset cleaned'!$A:$BK,AF$2,FALSE()),Dictionary!$A:$B,2,FALSE())</f>
        <v>5</v>
      </c>
      <c r="AG36" s="4">
        <f>VLOOKUP(VLOOKUP($B36&amp;"-"&amp;$F36,'dataset cleaned'!$A:$BK,AG$2,FALSE()),Dictionary!$A:$B,2,FALSE())</f>
        <v>3</v>
      </c>
      <c r="AH36" s="4">
        <f>VLOOKUP(VLOOKUP($B36&amp;"-"&amp;$F36,'dataset cleaned'!$A:$BK,AH$2,FALSE()),Dictionary!$A:$B,2,FALSE())</f>
        <v>4</v>
      </c>
      <c r="AI36" s="4">
        <f>VLOOKUP(VLOOKUP($B36&amp;"-"&amp;$F36,'dataset cleaned'!$A:$BK,AI$2,FALSE()),Dictionary!$A:$B,2,FALSE())</f>
        <v>4</v>
      </c>
      <c r="AJ36" s="4">
        <f>VLOOKUP(VLOOKUP($B36&amp;"-"&amp;$F36,'dataset cleaned'!$A:$BK,AJ$2,FALSE()),Dictionary!$A:$B,2,FALSE())</f>
        <v>4</v>
      </c>
      <c r="AK36" s="4">
        <f>IF(ISNA(VLOOKUP(VLOOKUP($B36&amp;"-"&amp;$F36,'dataset cleaned'!$A:$BK,AK$2,FALSE()),Dictionary!$A:$B,2,FALSE())),"",VLOOKUP(VLOOKUP($B36&amp;"-"&amp;$F36,'dataset cleaned'!$A:$BK,AK$2,FALSE()),Dictionary!$A:$B,2,FALSE()))</f>
        <v>4</v>
      </c>
      <c r="AL36" s="4" t="str">
        <f>IF(ISNA(VLOOKUP(VLOOKUP($B36&amp;"-"&amp;$F36,'dataset cleaned'!$A:$BK,AL$2,FALSE()),Dictionary!$A:$B,2,FALSE())),"",VLOOKUP(VLOOKUP($B36&amp;"-"&amp;$F36,'dataset cleaned'!$A:$BK,AL$2,FALSE()),Dictionary!$A:$B,2,FALSE()))</f>
        <v/>
      </c>
      <c r="AM36" s="4">
        <f>VLOOKUP(VLOOKUP($B36&amp;"-"&amp;$F36,'dataset cleaned'!$A:$BK,AM$2,FALSE()),Dictionary!$A:$B,2,FALSE())</f>
        <v>4</v>
      </c>
      <c r="AN36" s="4">
        <f>IF(ISNA(VLOOKUP(VLOOKUP($B36&amp;"-"&amp;$F36,'dataset cleaned'!$A:$BK,AN$2,FALSE()),Dictionary!$A:$B,2,FALSE())),"",VLOOKUP(VLOOKUP($B36&amp;"-"&amp;$F36,'dataset cleaned'!$A:$BK,AN$2,FALSE()),Dictionary!$A:$B,2,FALSE()))</f>
        <v>4</v>
      </c>
      <c r="AO36" s="4">
        <f>VLOOKUP($B36&amp;"-"&amp;$F36,'Results Check'!$A:$CB,AO$2,FALSE())</f>
        <v>1</v>
      </c>
      <c r="AP36" s="4">
        <f>VLOOKUP($B36&amp;"-"&amp;$F36,'Results Check'!$A:$CB,AP$2,FALSE())</f>
        <v>1</v>
      </c>
      <c r="AQ36" s="4">
        <f>VLOOKUP($B36&amp;"-"&amp;$F36,'Results Check'!$A:$CB,AQ$2,FALSE())</f>
        <v>1</v>
      </c>
      <c r="AR36">
        <f t="shared" ref="AR36:AR67" si="35">IF(AP36&gt;0,AO36/AP36,0)</f>
        <v>1</v>
      </c>
      <c r="AS36">
        <f t="shared" ref="AS36:AS67" si="36">AO36/AQ36</f>
        <v>1</v>
      </c>
      <c r="AT36">
        <f t="shared" ref="AT36:AT67" si="37">IF(SUM(AR36,AS36)&gt;0,2*(AR36*AS36)/SUM(AR36,AS36),0)</f>
        <v>1</v>
      </c>
      <c r="AU36" s="4">
        <f>VLOOKUP($B36&amp;"-"&amp;$F36,'Results Check'!$A:$CB,AU$2,FALSE())</f>
        <v>2</v>
      </c>
      <c r="AV36" s="4">
        <f>VLOOKUP($B36&amp;"-"&amp;$F36,'Results Check'!$A:$CB,AV$2,FALSE())</f>
        <v>2</v>
      </c>
      <c r="AW36" s="4">
        <f>VLOOKUP($B36&amp;"-"&amp;$F36,'Results Check'!$A:$CB,AW$2,FALSE())</f>
        <v>2</v>
      </c>
      <c r="AX36">
        <f t="shared" ref="AX36:AX67" si="38">IF(AV36&gt;0,AU36/AV36,0)</f>
        <v>1</v>
      </c>
      <c r="AY36">
        <f t="shared" ref="AY36:AY67" si="39">AU36/AW36</f>
        <v>1</v>
      </c>
      <c r="AZ36">
        <f t="shared" ref="AZ36:AZ67" si="40">IF(SUM(AX36,AY36)&gt;0,2*(AX36*AY36)/SUM(AX36,AY36),0)</f>
        <v>1</v>
      </c>
      <c r="BA36" s="4">
        <f>VLOOKUP($B36&amp;"-"&amp;$F36,'Results Check'!$A:$CB,BA$2,FALSE())</f>
        <v>3</v>
      </c>
      <c r="BB36" s="4">
        <f>VLOOKUP($B36&amp;"-"&amp;$F36,'Results Check'!$A:$CB,BB$2,FALSE())</f>
        <v>3</v>
      </c>
      <c r="BC36" s="4">
        <f>VLOOKUP($B36&amp;"-"&amp;$F36,'Results Check'!$A:$CB,BC$2,FALSE())</f>
        <v>3</v>
      </c>
      <c r="BD36">
        <f t="shared" ref="BD36:BD67" si="41">IF(BB36&gt;0,BA36/BB36,0)</f>
        <v>1</v>
      </c>
      <c r="BE36">
        <f t="shared" ref="BE36:BE67" si="42">BA36/BC36</f>
        <v>1</v>
      </c>
      <c r="BF36">
        <f t="shared" ref="BF36:BF67" si="43">IF(SUM(BD36,BE36)&gt;0,2*(BD36*BE36)/SUM(BD36,BE36),0)</f>
        <v>1</v>
      </c>
      <c r="BG36" s="4">
        <f>VLOOKUP($B36&amp;"-"&amp;$F36,'Results Check'!$A:$CB,BG$2,FALSE())</f>
        <v>1</v>
      </c>
      <c r="BH36" s="4">
        <f>VLOOKUP($B36&amp;"-"&amp;$F36,'Results Check'!$A:$CB,BH$2,FALSE())</f>
        <v>1</v>
      </c>
      <c r="BI36" s="4">
        <f>VLOOKUP($B36&amp;"-"&amp;$F36,'Results Check'!$A:$CB,BI$2,FALSE())</f>
        <v>1</v>
      </c>
      <c r="BJ36">
        <f t="shared" ref="BJ36:BJ67" si="44">IF(BH36&gt;0,BG36/BH36,0)</f>
        <v>1</v>
      </c>
      <c r="BK36">
        <f t="shared" ref="BK36:BK67" si="45">BG36/BI36</f>
        <v>1</v>
      </c>
      <c r="BL36">
        <f t="shared" ref="BL36:BL67" si="46">IF(SUM(BJ36,BK36)&gt;0,2*(BJ36*BK36)/SUM(BJ36,BK36),0)</f>
        <v>1</v>
      </c>
      <c r="BM36" s="4">
        <f>VLOOKUP($B36&amp;"-"&amp;$F36,'Results Check'!$A:$CB,BM$2,FALSE())</f>
        <v>1</v>
      </c>
      <c r="BN36" s="4">
        <f>VLOOKUP($B36&amp;"-"&amp;$F36,'Results Check'!$A:$CB,BN$2,FALSE())</f>
        <v>2</v>
      </c>
      <c r="BO36" s="4">
        <f>VLOOKUP($B36&amp;"-"&amp;$F36,'Results Check'!$A:$CB,BO$2,FALSE())</f>
        <v>2</v>
      </c>
      <c r="BP36">
        <f t="shared" ref="BP36:BP67" si="47">IF(BN36&gt;0,BM36/BN36,0)</f>
        <v>0.5</v>
      </c>
      <c r="BQ36">
        <f t="shared" ref="BQ36:BQ67" si="48">BM36/BO36</f>
        <v>0.5</v>
      </c>
      <c r="BR36">
        <f t="shared" ref="BR36:BR67" si="49">IF(SUM(BP36,BQ36)&gt;0,2*(BP36*BQ36)/SUM(BP36,BQ36),0)</f>
        <v>0.5</v>
      </c>
      <c r="BS36" s="4">
        <f>VLOOKUP($B36&amp;"-"&amp;$F36,'Results Check'!$A:$CB,BS$2,FALSE())</f>
        <v>0</v>
      </c>
      <c r="BT36" s="4">
        <f>VLOOKUP($B36&amp;"-"&amp;$F36,'Results Check'!$A:$CB,BT$2,FALSE())</f>
        <v>1</v>
      </c>
      <c r="BU36" s="4">
        <f>VLOOKUP($B36&amp;"-"&amp;$F36,'Results Check'!$A:$CB,BU$2,FALSE())</f>
        <v>1</v>
      </c>
      <c r="BV36">
        <f t="shared" ref="BV36:BV67" si="50">IF(BT36&gt;0,BS36/BT36,0)</f>
        <v>0</v>
      </c>
      <c r="BW36">
        <f t="shared" ref="BW36:BW67" si="51">BS36/BU36</f>
        <v>0</v>
      </c>
      <c r="BX36">
        <f t="shared" ref="BX36:BX67" si="52">IF(SUM(BV36,BW36)&gt;0,2*(BV36*BW36)/SUM(BV36,BW36),0)</f>
        <v>0</v>
      </c>
      <c r="BY36" s="4">
        <f t="shared" ref="BY36:BY67" si="53">SUM(AO36,AU36,BA36,BG36,BM36,BS36)</f>
        <v>8</v>
      </c>
      <c r="BZ36" s="4">
        <f t="shared" ref="BZ36:BZ67" si="54">SUM(AP36,AV36,BB36,BH36,BN36,BT36)</f>
        <v>10</v>
      </c>
      <c r="CA36" s="4">
        <f t="shared" ref="CA36:CA67" si="55">SUM(AQ36,AW36,BC36,BI36,BO36,BU36)</f>
        <v>10</v>
      </c>
      <c r="CB36" s="4">
        <f t="shared" ref="CB36:CB67" si="56">IF(BZ36&gt;0,BY36/BZ36,0)</f>
        <v>0.8</v>
      </c>
      <c r="CC36" s="4">
        <f t="shared" ref="CC36:CC67" si="57">BY36/CA36</f>
        <v>0.8</v>
      </c>
      <c r="CD36" s="4">
        <f t="shared" ref="CD36:CD67" si="58">IF(SUM(CB36,CC36)&gt;0,2*CB36*CC36/SUM(CB36:CC36),0)</f>
        <v>0.80000000000000016</v>
      </c>
      <c r="CE36" t="str">
        <f>IF(VLOOKUP($B36&amp;"-"&amp;$F36,'Results Check'!$A:$CB,CE$2,FALSE())=0,"",VLOOKUP($B36&amp;"-"&amp;$F36,'Results Check'!$A:$CB,CE$2,FALSE()))</f>
        <v/>
      </c>
      <c r="CF36" t="str">
        <f>IF(VLOOKUP($B36&amp;"-"&amp;$F36,'Results Check'!$A:$CB,CF$2,FALSE())=0,"",VLOOKUP($B36&amp;"-"&amp;$F36,'Results Check'!$A:$CB,CF$2,FALSE()))</f>
        <v/>
      </c>
      <c r="CG36" t="str">
        <f>IF(VLOOKUP($B36&amp;"-"&amp;$F36,'Results Check'!$A:$CB,CG$2,FALSE())=0,"",VLOOKUP($B36&amp;"-"&amp;$F36,'Results Check'!$A:$CB,CG$2,FALSE()))</f>
        <v/>
      </c>
      <c r="CH36" t="str">
        <f>IF(VLOOKUP($B36&amp;"-"&amp;$F36,'Results Check'!$A:$CB,CH$2,FALSE())=0,"",VLOOKUP($B36&amp;"-"&amp;$F36,'Results Check'!$A:$CB,CH$2,FALSE()))</f>
        <v/>
      </c>
      <c r="CI36" t="str">
        <f>IF(VLOOKUP($B36&amp;"-"&amp;$F36,'Results Check'!$A:$CB,CI$2,FALSE())=0,"",VLOOKUP($B36&amp;"-"&amp;$F36,'Results Check'!$A:$CB,CI$2,FALSE()))</f>
        <v>Wrong UI</v>
      </c>
      <c r="CJ36" t="str">
        <f>IF(VLOOKUP($B36&amp;"-"&amp;$F36,'Results Check'!$A:$CB,CJ$2,FALSE())=0,"",VLOOKUP($B36&amp;"-"&amp;$F36,'Results Check'!$A:$CB,CJ$2,FALSE()))</f>
        <v>Likelihood</v>
      </c>
      <c r="CK36">
        <f>IF(VLOOKUP($B36&amp;"-"&amp;$F36,'dataset cleaned'!$A:$CK,CK$2,FALSE())&lt;0,"N/A",VLOOKUP(VLOOKUP($B36&amp;"-"&amp;$F36,'dataset cleaned'!$A:$CK,CK$2,FALSE()),Dictionary!$A:$B,2,FALSE()))</f>
        <v>5</v>
      </c>
      <c r="CL36">
        <f>IF(VLOOKUP($B36&amp;"-"&amp;$F36,'dataset cleaned'!$A:$CK,CL$2,FALSE())&lt;0,"N/A",VLOOKUP(VLOOKUP($B36&amp;"-"&amp;$F36,'dataset cleaned'!$A:$CK,CL$2,FALSE()),Dictionary!$A:$B,2,FALSE()))</f>
        <v>5</v>
      </c>
      <c r="CM36">
        <f>IF(VLOOKUP($B36&amp;"-"&amp;$F36,'dataset cleaned'!$A:$CK,CM$2,FALSE())&lt;0,"N/A",VLOOKUP(VLOOKUP($B36&amp;"-"&amp;$F36,'dataset cleaned'!$A:$CK,CM$2,FALSE()),Dictionary!$A:$B,2,FALSE()))</f>
        <v>5</v>
      </c>
      <c r="CN36">
        <f>IF(VLOOKUP($B36&amp;"-"&amp;$F36,'dataset cleaned'!$A:$CK,CN$2,FALSE())&lt;0,"N/A",VLOOKUP(VLOOKUP($B36&amp;"-"&amp;$F36,'dataset cleaned'!$A:$CK,CN$2,FALSE()),Dictionary!$A:$B,2,FALSE()))</f>
        <v>5</v>
      </c>
      <c r="CO36">
        <f>IF(VLOOKUP($B36&amp;"-"&amp;$F36,'dataset cleaned'!$A:$CK,CO$2,FALSE())&lt;0,"N/A",VLOOKUP(VLOOKUP($B36&amp;"-"&amp;$F36,'dataset cleaned'!$A:$CK,CO$2,FALSE()),Dictionary!$A:$B,2,FALSE()))</f>
        <v>4</v>
      </c>
      <c r="CP36">
        <f>IF(VLOOKUP($B36&amp;"-"&amp;$F36,'dataset cleaned'!$A:$CK,CP$2,FALSE())&lt;0,"N/A",VLOOKUP(VLOOKUP($B36&amp;"-"&amp;$F36,'dataset cleaned'!$A:$CK,CP$2,FALSE()),Dictionary!$A:$B,2,FALSE()))</f>
        <v>4</v>
      </c>
      <c r="CQ36">
        <f>IF(VLOOKUP($B36&amp;"-"&amp;$F36,'dataset cleaned'!$A:$CK,CQ$2,FALSE())&lt;0,"N/A",VLOOKUP(VLOOKUP($B36&amp;"-"&amp;$F36,'dataset cleaned'!$A:$CK,CQ$2,FALSE()),Dictionary!$A:$B,2,FALSE()))</f>
        <v>5</v>
      </c>
      <c r="CR36">
        <f>IF(VLOOKUP($B36&amp;"-"&amp;$F36,'dataset cleaned'!$A:$CK,CR$2,FALSE())&lt;0,"N/A",VLOOKUP(VLOOKUP($B36&amp;"-"&amp;$F36,'dataset cleaned'!$A:$CK,CR$2,FALSE()),Dictionary!$A:$B,2,FALSE()))</f>
        <v>4</v>
      </c>
      <c r="CS36">
        <f>IF(VLOOKUP($B36&amp;"-"&amp;$F36,'dataset cleaned'!$A:$CK,CS$2,FALSE())&lt;0,"N/A",VLOOKUP(VLOOKUP($B36&amp;"-"&amp;$F36,'dataset cleaned'!$A:$CK,CS$2,FALSE()),Dictionary!$A:$B,2,FALSE()))</f>
        <v>4</v>
      </c>
      <c r="CT36">
        <f>IF(VLOOKUP($B36&amp;"-"&amp;$F36,'dataset cleaned'!$A:$CK,CT$2,FALSE())&lt;0,"N/A",VLOOKUP(VLOOKUP($B36&amp;"-"&amp;$F36,'dataset cleaned'!$A:$CK,CT$2,FALSE()),Dictionary!$A:$B,2,FALSE()))</f>
        <v>4</v>
      </c>
      <c r="CU36">
        <f>IF(VLOOKUP($B36&amp;"-"&amp;$F36,'dataset cleaned'!$A:$CK,CU$2,FALSE())&lt;0,"N/A",VLOOKUP(VLOOKUP($B36&amp;"-"&amp;$F36,'dataset cleaned'!$A:$CK,CU$2,FALSE()),Dictionary!$A:$B,2,FALSE()))</f>
        <v>4</v>
      </c>
      <c r="CV36">
        <f>IF(VLOOKUP($B36&amp;"-"&amp;$F36,'dataset cleaned'!$A:$CK,CV$2,FALSE())&lt;0,"N/A",VLOOKUP(VLOOKUP($B36&amp;"-"&amp;$F36,'dataset cleaned'!$A:$CK,CV$2,FALSE()),Dictionary!$A:$B,2,FALSE()))</f>
        <v>4</v>
      </c>
    </row>
    <row r="37" spans="1:100" x14ac:dyDescent="0.2">
      <c r="A37" t="str">
        <f t="shared" si="30"/>
        <v>R_1jTdExQawdlxBC4-P1</v>
      </c>
      <c r="B37" t="s">
        <v>752</v>
      </c>
      <c r="C37" t="s">
        <v>381</v>
      </c>
      <c r="D37" s="16" t="str">
        <f t="shared" si="31"/>
        <v>Tabular</v>
      </c>
      <c r="E37" s="8" t="str">
        <f t="shared" si="32"/>
        <v>G1</v>
      </c>
      <c r="F37" s="8" t="s">
        <v>534</v>
      </c>
      <c r="G37" s="8" t="str">
        <f t="shared" si="33"/>
        <v>G1</v>
      </c>
      <c r="H37" t="s">
        <v>981</v>
      </c>
      <c r="J37" s="11">
        <f>VLOOKUP($B37&amp;"-"&amp;$F37,'dataset cleaned'!$A:$BK,J$2,FALSE())/60</f>
        <v>11.963050000000001</v>
      </c>
      <c r="K37">
        <f>VLOOKUP($B37&amp;"-"&amp;$F37,'dataset cleaned'!$A:$BK,K$2,FALSE())</f>
        <v>23</v>
      </c>
      <c r="L37" t="str">
        <f>VLOOKUP($B37&amp;"-"&amp;$F37,'dataset cleaned'!$A:$BK,L$2,FALSE())</f>
        <v>Female</v>
      </c>
      <c r="M37" t="str">
        <f>VLOOKUP($B37&amp;"-"&amp;$F37,'dataset cleaned'!$A:$BK,M$2,FALSE())</f>
        <v>Intermediate (B1)</v>
      </c>
      <c r="N37">
        <f>VLOOKUP($B37&amp;"-"&amp;$F37,'dataset cleaned'!$A:$BK,N$2,FALSE())</f>
        <v>5</v>
      </c>
      <c r="O37" t="str">
        <f>VLOOKUP($B37&amp;"-"&amp;$F37,'dataset cleaned'!$A:$BK,O$2,FALSE())</f>
        <v>Bsc. Technology Policy and Analysis, Msc. Engineering and Policy Analysis</v>
      </c>
      <c r="P37" t="str">
        <f>VLOOKUP($B37&amp;"-"&amp;$F37,'dataset cleaned'!$A:$BK,P$2,FALSE())</f>
        <v>No</v>
      </c>
      <c r="Q37">
        <f>VLOOKUP($B37&amp;"-"&amp;$F37,'dataset cleaned'!$A:$BK,Q$2,FALSE())</f>
        <v>0</v>
      </c>
      <c r="R37" s="6">
        <f>VLOOKUP($B37&amp;"-"&amp;$F37,'dataset cleaned'!$A:$BK,R$2,FALSE())</f>
        <v>0</v>
      </c>
      <c r="S37" t="str">
        <f>VLOOKUP($B37&amp;"-"&amp;$F37,'dataset cleaned'!$A:$BK,S$2,FALSE())</f>
        <v>No</v>
      </c>
      <c r="T37">
        <f>VLOOKUP($B37&amp;"-"&amp;$F37,'dataset cleaned'!$A:$BK,T$2,FALSE())</f>
        <v>0</v>
      </c>
      <c r="U37" t="str">
        <f>VLOOKUP($B37&amp;"-"&amp;$F37,'dataset cleaned'!$A:$BK,U$2,FALSE())</f>
        <v>CORAS</v>
      </c>
      <c r="V37">
        <f>VLOOKUP(VLOOKUP($B37&amp;"-"&amp;$F37,'dataset cleaned'!$A:$BK,V$2,FALSE()),Dictionary!$A:$B,2,FALSE())</f>
        <v>1</v>
      </c>
      <c r="W37">
        <f>VLOOKUP(VLOOKUP($B37&amp;"-"&amp;$F37,'dataset cleaned'!$A:$BK,W$2,FALSE()),Dictionary!$A:$B,2,FALSE())</f>
        <v>1</v>
      </c>
      <c r="X37">
        <f>VLOOKUP(VLOOKUP($B37&amp;"-"&amp;$F37,'dataset cleaned'!$A:$BK,X$2,FALSE()),Dictionary!$A:$B,2,FALSE())</f>
        <v>1</v>
      </c>
      <c r="Y37">
        <f>VLOOKUP(VLOOKUP($B37&amp;"-"&amp;$F37,'dataset cleaned'!$A:$BK,Y$2,FALSE()),Dictionary!$A:$B,2,FALSE())</f>
        <v>1</v>
      </c>
      <c r="Z37">
        <f t="shared" si="34"/>
        <v>1</v>
      </c>
      <c r="AA37">
        <f>VLOOKUP(VLOOKUP($B37&amp;"-"&amp;$F37,'dataset cleaned'!$A:$BK,AA$2,FALSE()),Dictionary!$A:$B,2,FALSE())</f>
        <v>1</v>
      </c>
      <c r="AB37">
        <f>VLOOKUP(VLOOKUP($B37&amp;"-"&amp;$F37,'dataset cleaned'!$A:$BK,AB$2,FALSE()),Dictionary!$A:$B,2,FALSE())</f>
        <v>1</v>
      </c>
      <c r="AC37">
        <f>VLOOKUP(VLOOKUP($B37&amp;"-"&amp;$F37,'dataset cleaned'!$A:$BK,AC$2,FALSE()),Dictionary!$A:$B,2,FALSE())</f>
        <v>2</v>
      </c>
      <c r="AD37">
        <f>VLOOKUP(VLOOKUP($B37&amp;"-"&amp;$F37,'dataset cleaned'!$A:$BK,AD$2,FALSE()),Dictionary!$A:$B,2,FALSE())</f>
        <v>1</v>
      </c>
      <c r="AE37" t="str">
        <f>IF(ISNA(VLOOKUP(VLOOKUP($B37&amp;"-"&amp;$F37,'dataset cleaned'!$A:$BK,AE$2,FALSE()),Dictionary!$A:$B,2,FALSE())),"",VLOOKUP(VLOOKUP($B37&amp;"-"&amp;$F37,'dataset cleaned'!$A:$BK,AE$2,FALSE()),Dictionary!$A:$B,2,FALSE()))</f>
        <v/>
      </c>
      <c r="AF37">
        <f>VLOOKUP(VLOOKUP($B37&amp;"-"&amp;$F37,'dataset cleaned'!$A:$BK,AF$2,FALSE()),Dictionary!$A:$B,2,FALSE())</f>
        <v>4</v>
      </c>
      <c r="AG37">
        <f>VLOOKUP(VLOOKUP($B37&amp;"-"&amp;$F37,'dataset cleaned'!$A:$BK,AG$2,FALSE()),Dictionary!$A:$B,2,FALSE())</f>
        <v>4</v>
      </c>
      <c r="AH37">
        <f>VLOOKUP(VLOOKUP($B37&amp;"-"&amp;$F37,'dataset cleaned'!$A:$BK,AH$2,FALSE()),Dictionary!$A:$B,2,FALSE())</f>
        <v>2</v>
      </c>
      <c r="AI37">
        <f>VLOOKUP(VLOOKUP($B37&amp;"-"&amp;$F37,'dataset cleaned'!$A:$BK,AI$2,FALSE()),Dictionary!$A:$B,2,FALSE())</f>
        <v>2</v>
      </c>
      <c r="AJ37">
        <f>VLOOKUP(VLOOKUP($B37&amp;"-"&amp;$F37,'dataset cleaned'!$A:$BK,AJ$2,FALSE()),Dictionary!$A:$B,2,FALSE())</f>
        <v>2</v>
      </c>
      <c r="AK37">
        <f>IF(ISNA(VLOOKUP(VLOOKUP($B37&amp;"-"&amp;$F37,'dataset cleaned'!$A:$BK,AK$2,FALSE()),Dictionary!$A:$B,2,FALSE())),"",VLOOKUP(VLOOKUP($B37&amp;"-"&amp;$F37,'dataset cleaned'!$A:$BK,AK$2,FALSE()),Dictionary!$A:$B,2,FALSE()))</f>
        <v>4</v>
      </c>
      <c r="AL37" t="str">
        <f>IF(ISNA(VLOOKUP(VLOOKUP($B37&amp;"-"&amp;$F37,'dataset cleaned'!$A:$BK,AL$2,FALSE()),Dictionary!$A:$B,2,FALSE())),"",VLOOKUP(VLOOKUP($B37&amp;"-"&amp;$F37,'dataset cleaned'!$A:$BK,AL$2,FALSE()),Dictionary!$A:$B,2,FALSE()))</f>
        <v/>
      </c>
      <c r="AM37">
        <f>VLOOKUP(VLOOKUP($B37&amp;"-"&amp;$F37,'dataset cleaned'!$A:$BK,AM$2,FALSE()),Dictionary!$A:$B,2,FALSE())</f>
        <v>4</v>
      </c>
      <c r="AN37">
        <f>IF(ISNA(VLOOKUP(VLOOKUP($B37&amp;"-"&amp;$F37,'dataset cleaned'!$A:$BK,AN$2,FALSE()),Dictionary!$A:$B,2,FALSE())),"",VLOOKUP(VLOOKUP($B37&amp;"-"&amp;$F37,'dataset cleaned'!$A:$BK,AN$2,FALSE()),Dictionary!$A:$B,2,FALSE()))</f>
        <v>4</v>
      </c>
      <c r="AO37">
        <f>VLOOKUP($B37&amp;"-"&amp;$F37,'Results Check'!$A:$CB,AO$2,FALSE())</f>
        <v>1</v>
      </c>
      <c r="AP37">
        <f>VLOOKUP($B37&amp;"-"&amp;$F37,'Results Check'!$A:$CB,AP$2,FALSE())</f>
        <v>2</v>
      </c>
      <c r="AQ37">
        <f>VLOOKUP($B37&amp;"-"&amp;$F37,'Results Check'!$A:$CB,AQ$2,FALSE())</f>
        <v>1</v>
      </c>
      <c r="AR37">
        <f t="shared" si="35"/>
        <v>0.5</v>
      </c>
      <c r="AS37">
        <f t="shared" si="36"/>
        <v>1</v>
      </c>
      <c r="AT37">
        <f t="shared" si="37"/>
        <v>0.66666666666666663</v>
      </c>
      <c r="AU37">
        <f>VLOOKUP($B37&amp;"-"&amp;$F37,'Results Check'!$A:$CB,AU$2,FALSE())</f>
        <v>2</v>
      </c>
      <c r="AV37">
        <f>VLOOKUP($B37&amp;"-"&amp;$F37,'Results Check'!$A:$CB,AV$2,FALSE())</f>
        <v>3</v>
      </c>
      <c r="AW37">
        <f>VLOOKUP($B37&amp;"-"&amp;$F37,'Results Check'!$A:$CB,AW$2,FALSE())</f>
        <v>2</v>
      </c>
      <c r="AX37">
        <f t="shared" si="38"/>
        <v>0.66666666666666663</v>
      </c>
      <c r="AY37">
        <f t="shared" si="39"/>
        <v>1</v>
      </c>
      <c r="AZ37">
        <f t="shared" si="40"/>
        <v>0.8</v>
      </c>
      <c r="BA37">
        <f>VLOOKUP($B37&amp;"-"&amp;$F37,'Results Check'!$A:$CB,BA$2,FALSE())</f>
        <v>2</v>
      </c>
      <c r="BB37">
        <f>VLOOKUP($B37&amp;"-"&amp;$F37,'Results Check'!$A:$CB,BB$2,FALSE())</f>
        <v>2</v>
      </c>
      <c r="BC37">
        <f>VLOOKUP($B37&amp;"-"&amp;$F37,'Results Check'!$A:$CB,BC$2,FALSE())</f>
        <v>3</v>
      </c>
      <c r="BD37">
        <f t="shared" si="41"/>
        <v>1</v>
      </c>
      <c r="BE37">
        <f t="shared" si="42"/>
        <v>0.66666666666666663</v>
      </c>
      <c r="BF37">
        <f t="shared" si="43"/>
        <v>0.8</v>
      </c>
      <c r="BG37">
        <f>VLOOKUP($B37&amp;"-"&amp;$F37,'Results Check'!$A:$CB,BG$2,FALSE())</f>
        <v>1</v>
      </c>
      <c r="BH37">
        <f>VLOOKUP($B37&amp;"-"&amp;$F37,'Results Check'!$A:$CB,BH$2,FALSE())</f>
        <v>1</v>
      </c>
      <c r="BI37">
        <f>VLOOKUP($B37&amp;"-"&amp;$F37,'Results Check'!$A:$CB,BI$2,FALSE())</f>
        <v>1</v>
      </c>
      <c r="BJ37">
        <f t="shared" si="44"/>
        <v>1</v>
      </c>
      <c r="BK37">
        <f t="shared" si="45"/>
        <v>1</v>
      </c>
      <c r="BL37">
        <f t="shared" si="46"/>
        <v>1</v>
      </c>
      <c r="BM37">
        <f>VLOOKUP($B37&amp;"-"&amp;$F37,'Results Check'!$A:$CB,BM$2,FALSE())</f>
        <v>0</v>
      </c>
      <c r="BN37">
        <f>VLOOKUP($B37&amp;"-"&amp;$F37,'Results Check'!$A:$CB,BN$2,FALSE())</f>
        <v>1</v>
      </c>
      <c r="BO37">
        <f>VLOOKUP($B37&amp;"-"&amp;$F37,'Results Check'!$A:$CB,BO$2,FALSE())</f>
        <v>2</v>
      </c>
      <c r="BP37">
        <f t="shared" si="47"/>
        <v>0</v>
      </c>
      <c r="BQ37">
        <f t="shared" si="48"/>
        <v>0</v>
      </c>
      <c r="BR37">
        <f t="shared" si="49"/>
        <v>0</v>
      </c>
      <c r="BS37">
        <f>VLOOKUP($B37&amp;"-"&amp;$F37,'Results Check'!$A:$CB,BS$2,FALSE())</f>
        <v>1</v>
      </c>
      <c r="BT37">
        <f>VLOOKUP($B37&amp;"-"&amp;$F37,'Results Check'!$A:$CB,BT$2,FALSE())</f>
        <v>1</v>
      </c>
      <c r="BU37">
        <f>VLOOKUP($B37&amp;"-"&amp;$F37,'Results Check'!$A:$CB,BU$2,FALSE())</f>
        <v>1</v>
      </c>
      <c r="BV37">
        <f t="shared" si="50"/>
        <v>1</v>
      </c>
      <c r="BW37">
        <f t="shared" si="51"/>
        <v>1</v>
      </c>
      <c r="BX37">
        <f t="shared" si="52"/>
        <v>1</v>
      </c>
      <c r="BY37">
        <f t="shared" si="53"/>
        <v>7</v>
      </c>
      <c r="BZ37">
        <f t="shared" si="54"/>
        <v>10</v>
      </c>
      <c r="CA37">
        <f t="shared" si="55"/>
        <v>10</v>
      </c>
      <c r="CB37">
        <f t="shared" si="56"/>
        <v>0.7</v>
      </c>
      <c r="CC37">
        <f t="shared" si="57"/>
        <v>0.7</v>
      </c>
      <c r="CD37">
        <f t="shared" si="58"/>
        <v>0.7</v>
      </c>
      <c r="CE37" t="str">
        <f>IF(VLOOKUP($B37&amp;"-"&amp;$F37,'Results Check'!$A:$CB,CE$2,FALSE())=0,"",VLOOKUP($B37&amp;"-"&amp;$F37,'Results Check'!$A:$CB,CE$2,FALSE()))</f>
        <v/>
      </c>
      <c r="CF37" t="str">
        <f>IF(VLOOKUP($B37&amp;"-"&amp;$F37,'Results Check'!$A:$CB,CF$2,FALSE())=0,"",VLOOKUP($B37&amp;"-"&amp;$F37,'Results Check'!$A:$CB,CF$2,FALSE()))</f>
        <v/>
      </c>
      <c r="CG37" t="str">
        <f>IF(VLOOKUP($B37&amp;"-"&amp;$F37,'Results Check'!$A:$CB,CG$2,FALSE())=0,"",VLOOKUP($B37&amp;"-"&amp;$F37,'Results Check'!$A:$CB,CG$2,FALSE()))</f>
        <v>Missing treatment</v>
      </c>
      <c r="CH37" t="str">
        <f>IF(VLOOKUP($B37&amp;"-"&amp;$F37,'Results Check'!$A:$CB,CH$2,FALSE())=0,"",VLOOKUP($B37&amp;"-"&amp;$F37,'Results Check'!$A:$CB,CH$2,FALSE()))</f>
        <v/>
      </c>
      <c r="CI37" t="str">
        <f>IF(VLOOKUP($B37&amp;"-"&amp;$F37,'Results Check'!$A:$CB,CI$2,FALSE())=0,"",VLOOKUP($B37&amp;"-"&amp;$F37,'Results Check'!$A:$CB,CI$2,FALSE()))</f>
        <v>Consequence</v>
      </c>
      <c r="CJ37" t="str">
        <f>IF(VLOOKUP($B37&amp;"-"&amp;$F37,'Results Check'!$A:$CB,CJ$2,FALSE())=0,"",VLOOKUP($B37&amp;"-"&amp;$F37,'Results Check'!$A:$CB,CJ$2,FALSE()))</f>
        <v/>
      </c>
      <c r="CK37">
        <f>IF(VLOOKUP($B37&amp;"-"&amp;$F37,'dataset cleaned'!$A:$CK,CK$2,FALSE())&lt;0,"N/A",VLOOKUP(VLOOKUP($B37&amp;"-"&amp;$F37,'dataset cleaned'!$A:$CK,CK$2,FALSE()),Dictionary!$A:$B,2,FALSE()))</f>
        <v>1</v>
      </c>
      <c r="CL37">
        <f>IF(VLOOKUP($B37&amp;"-"&amp;$F37,'dataset cleaned'!$A:$CK,CL$2,FALSE())&lt;0,"N/A",VLOOKUP(VLOOKUP($B37&amp;"-"&amp;$F37,'dataset cleaned'!$A:$CK,CL$2,FALSE()),Dictionary!$A:$B,2,FALSE()))</f>
        <v>3</v>
      </c>
      <c r="CM37">
        <f>IF(VLOOKUP($B37&amp;"-"&amp;$F37,'dataset cleaned'!$A:$CK,CM$2,FALSE())&lt;0,"N/A",VLOOKUP(VLOOKUP($B37&amp;"-"&amp;$F37,'dataset cleaned'!$A:$CK,CM$2,FALSE()),Dictionary!$A:$B,2,FALSE()))</f>
        <v>1</v>
      </c>
      <c r="CN37">
        <f>IF(VLOOKUP($B37&amp;"-"&amp;$F37,'dataset cleaned'!$A:$CK,CN$2,FALSE())&lt;0,"N/A",VLOOKUP(VLOOKUP($B37&amp;"-"&amp;$F37,'dataset cleaned'!$A:$CK,CN$2,FALSE()),Dictionary!$A:$B,2,FALSE()))</f>
        <v>3</v>
      </c>
      <c r="CO37">
        <f>IF(VLOOKUP($B37&amp;"-"&amp;$F37,'dataset cleaned'!$A:$CK,CO$2,FALSE())&lt;0,"N/A",VLOOKUP(VLOOKUP($B37&amp;"-"&amp;$F37,'dataset cleaned'!$A:$CK,CO$2,FALSE()),Dictionary!$A:$B,2,FALSE()))</f>
        <v>2</v>
      </c>
      <c r="CP37">
        <f>IF(VLOOKUP($B37&amp;"-"&amp;$F37,'dataset cleaned'!$A:$CK,CP$2,FALSE())&lt;0,"N/A",VLOOKUP(VLOOKUP($B37&amp;"-"&amp;$F37,'dataset cleaned'!$A:$CK,CP$2,FALSE()),Dictionary!$A:$B,2,FALSE()))</f>
        <v>3</v>
      </c>
      <c r="CQ37">
        <f>IF(VLOOKUP($B37&amp;"-"&amp;$F37,'dataset cleaned'!$A:$CK,CQ$2,FALSE())&lt;0,"N/A",VLOOKUP(VLOOKUP($B37&amp;"-"&amp;$F37,'dataset cleaned'!$A:$CK,CQ$2,FALSE()),Dictionary!$A:$B,2,FALSE()))</f>
        <v>3</v>
      </c>
      <c r="CR37">
        <f>IF(VLOOKUP($B37&amp;"-"&amp;$F37,'dataset cleaned'!$A:$CK,CR$2,FALSE())&lt;0,"N/A",VLOOKUP(VLOOKUP($B37&amp;"-"&amp;$F37,'dataset cleaned'!$A:$CK,CR$2,FALSE()),Dictionary!$A:$B,2,FALSE()))</f>
        <v>3</v>
      </c>
      <c r="CS37">
        <f>IF(VLOOKUP($B37&amp;"-"&amp;$F37,'dataset cleaned'!$A:$CK,CS$2,FALSE())&lt;0,"N/A",VLOOKUP(VLOOKUP($B37&amp;"-"&amp;$F37,'dataset cleaned'!$A:$CK,CS$2,FALSE()),Dictionary!$A:$B,2,FALSE()))</f>
        <v>3</v>
      </c>
      <c r="CT37">
        <f>IF(VLOOKUP($B37&amp;"-"&amp;$F37,'dataset cleaned'!$A:$CK,CT$2,FALSE())&lt;0,"N/A",VLOOKUP(VLOOKUP($B37&amp;"-"&amp;$F37,'dataset cleaned'!$A:$CK,CT$2,FALSE()),Dictionary!$A:$B,2,FALSE()))</f>
        <v>3</v>
      </c>
      <c r="CU37">
        <f>IF(VLOOKUP($B37&amp;"-"&amp;$F37,'dataset cleaned'!$A:$CK,CU$2,FALSE())&lt;0,"N/A",VLOOKUP(VLOOKUP($B37&amp;"-"&amp;$F37,'dataset cleaned'!$A:$CK,CU$2,FALSE()),Dictionary!$A:$B,2,FALSE()))</f>
        <v>3</v>
      </c>
      <c r="CV37">
        <f>IF(VLOOKUP($B37&amp;"-"&amp;$F37,'dataset cleaned'!$A:$CK,CV$2,FALSE())&lt;0,"N/A",VLOOKUP(VLOOKUP($B37&amp;"-"&amp;$F37,'dataset cleaned'!$A:$CK,CV$2,FALSE()),Dictionary!$A:$B,2,FALSE()))</f>
        <v>3</v>
      </c>
    </row>
    <row r="38" spans="1:100" x14ac:dyDescent="0.2">
      <c r="A38" t="str">
        <f t="shared" si="30"/>
        <v>R_25LblKU5OAQzytr-P1</v>
      </c>
      <c r="B38" t="s">
        <v>907</v>
      </c>
      <c r="C38" t="s">
        <v>381</v>
      </c>
      <c r="D38" s="16" t="str">
        <f t="shared" si="31"/>
        <v>Tabular</v>
      </c>
      <c r="E38" s="8" t="str">
        <f t="shared" si="32"/>
        <v>G1</v>
      </c>
      <c r="F38" s="8" t="s">
        <v>534</v>
      </c>
      <c r="G38" s="8" t="str">
        <f t="shared" si="33"/>
        <v>G1</v>
      </c>
      <c r="H38" t="s">
        <v>981</v>
      </c>
      <c r="J38" s="11">
        <f>VLOOKUP($B38&amp;"-"&amp;$F38,'dataset cleaned'!$A:$BK,J$2,FALSE())/60</f>
        <v>12.525416666666667</v>
      </c>
      <c r="K38">
        <f>VLOOKUP($B38&amp;"-"&amp;$F38,'dataset cleaned'!$A:$BK,K$2,FALSE())</f>
        <v>25</v>
      </c>
      <c r="L38" t="str">
        <f>VLOOKUP($B38&amp;"-"&amp;$F38,'dataset cleaned'!$A:$BK,L$2,FALSE())</f>
        <v>Female</v>
      </c>
      <c r="M38" t="str">
        <f>VLOOKUP($B38&amp;"-"&amp;$F38,'dataset cleaned'!$A:$BK,M$2,FALSE())</f>
        <v>Upper-Intermediate (B2)</v>
      </c>
      <c r="N38">
        <f>VLOOKUP($B38&amp;"-"&amp;$F38,'dataset cleaned'!$A:$BK,N$2,FALSE())</f>
        <v>5</v>
      </c>
      <c r="O38" t="str">
        <f>VLOOKUP($B38&amp;"-"&amp;$F38,'dataset cleaned'!$A:$BK,O$2,FALSE())</f>
        <v>Computer Science</v>
      </c>
      <c r="P38" t="str">
        <f>VLOOKUP($B38&amp;"-"&amp;$F38,'dataset cleaned'!$A:$BK,P$2,FALSE())</f>
        <v>No</v>
      </c>
      <c r="Q38">
        <f>VLOOKUP($B38&amp;"-"&amp;$F38,'dataset cleaned'!$A:$BK,Q$2,FALSE())</f>
        <v>0</v>
      </c>
      <c r="R38" s="6">
        <f>VLOOKUP($B38&amp;"-"&amp;$F38,'dataset cleaned'!$A:$BK,R$2,FALSE())</f>
        <v>0</v>
      </c>
      <c r="S38" t="str">
        <f>VLOOKUP($B38&amp;"-"&amp;$F38,'dataset cleaned'!$A:$BK,S$2,FALSE())</f>
        <v>No</v>
      </c>
      <c r="T38">
        <f>VLOOKUP($B38&amp;"-"&amp;$F38,'dataset cleaned'!$A:$BK,T$2,FALSE())</f>
        <v>0</v>
      </c>
      <c r="U38" t="str">
        <f>VLOOKUP($B38&amp;"-"&amp;$F38,'dataset cleaned'!$A:$BK,U$2,FALSE())</f>
        <v>None</v>
      </c>
      <c r="V38">
        <f>VLOOKUP(VLOOKUP($B38&amp;"-"&amp;$F38,'dataset cleaned'!$A:$BK,V$2,FALSE()),Dictionary!$A:$B,2,FALSE())</f>
        <v>1</v>
      </c>
      <c r="W38">
        <f>VLOOKUP(VLOOKUP($B38&amp;"-"&amp;$F38,'dataset cleaned'!$A:$BK,W$2,FALSE()),Dictionary!$A:$B,2,FALSE())</f>
        <v>1</v>
      </c>
      <c r="X38">
        <f>VLOOKUP(VLOOKUP($B38&amp;"-"&amp;$F38,'dataset cleaned'!$A:$BK,X$2,FALSE()),Dictionary!$A:$B,2,FALSE())</f>
        <v>1</v>
      </c>
      <c r="Y38">
        <f>VLOOKUP(VLOOKUP($B38&amp;"-"&amp;$F38,'dataset cleaned'!$A:$BK,Y$2,FALSE()),Dictionary!$A:$B,2,FALSE())</f>
        <v>1</v>
      </c>
      <c r="Z38">
        <f t="shared" si="34"/>
        <v>1</v>
      </c>
      <c r="AA38">
        <f>VLOOKUP(VLOOKUP($B38&amp;"-"&amp;$F38,'dataset cleaned'!$A:$BK,AA$2,FALSE()),Dictionary!$A:$B,2,FALSE())</f>
        <v>1</v>
      </c>
      <c r="AB38">
        <f>VLOOKUP(VLOOKUP($B38&amp;"-"&amp;$F38,'dataset cleaned'!$A:$BK,AB$2,FALSE()),Dictionary!$A:$B,2,FALSE())</f>
        <v>1</v>
      </c>
      <c r="AC38">
        <f>VLOOKUP(VLOOKUP($B38&amp;"-"&amp;$F38,'dataset cleaned'!$A:$BK,AC$2,FALSE()),Dictionary!$A:$B,2,FALSE())</f>
        <v>3</v>
      </c>
      <c r="AD38">
        <f>VLOOKUP(VLOOKUP($B38&amp;"-"&amp;$F38,'dataset cleaned'!$A:$BK,AD$2,FALSE()),Dictionary!$A:$B,2,FALSE())</f>
        <v>1</v>
      </c>
      <c r="AE38" t="str">
        <f>IF(ISNA(VLOOKUP(VLOOKUP($B38&amp;"-"&amp;$F38,'dataset cleaned'!$A:$BK,AE$2,FALSE()),Dictionary!$A:$B,2,FALSE())),"",VLOOKUP(VLOOKUP($B38&amp;"-"&amp;$F38,'dataset cleaned'!$A:$BK,AE$2,FALSE()),Dictionary!$A:$B,2,FALSE()))</f>
        <v/>
      </c>
      <c r="AF38">
        <f>VLOOKUP(VLOOKUP($B38&amp;"-"&amp;$F38,'dataset cleaned'!$A:$BK,AF$2,FALSE()),Dictionary!$A:$B,2,FALSE())</f>
        <v>4</v>
      </c>
      <c r="AG38">
        <f>VLOOKUP(VLOOKUP($B38&amp;"-"&amp;$F38,'dataset cleaned'!$A:$BK,AG$2,FALSE()),Dictionary!$A:$B,2,FALSE())</f>
        <v>3</v>
      </c>
      <c r="AH38">
        <f>VLOOKUP(VLOOKUP($B38&amp;"-"&amp;$F38,'dataset cleaned'!$A:$BK,AH$2,FALSE()),Dictionary!$A:$B,2,FALSE())</f>
        <v>2</v>
      </c>
      <c r="AI38">
        <f>VLOOKUP(VLOOKUP($B38&amp;"-"&amp;$F38,'dataset cleaned'!$A:$BK,AI$2,FALSE()),Dictionary!$A:$B,2,FALSE())</f>
        <v>2</v>
      </c>
      <c r="AJ38">
        <f>VLOOKUP(VLOOKUP($B38&amp;"-"&amp;$F38,'dataset cleaned'!$A:$BK,AJ$2,FALSE()),Dictionary!$A:$B,2,FALSE())</f>
        <v>2</v>
      </c>
      <c r="AK38">
        <f>IF(ISNA(VLOOKUP(VLOOKUP($B38&amp;"-"&amp;$F38,'dataset cleaned'!$A:$BK,AK$2,FALSE()),Dictionary!$A:$B,2,FALSE())),"",VLOOKUP(VLOOKUP($B38&amp;"-"&amp;$F38,'dataset cleaned'!$A:$BK,AK$2,FALSE()),Dictionary!$A:$B,2,FALSE()))</f>
        <v>4</v>
      </c>
      <c r="AL38" t="str">
        <f>IF(ISNA(VLOOKUP(VLOOKUP($B38&amp;"-"&amp;$F38,'dataset cleaned'!$A:$BK,AL$2,FALSE()),Dictionary!$A:$B,2,FALSE())),"",VLOOKUP(VLOOKUP($B38&amp;"-"&amp;$F38,'dataset cleaned'!$A:$BK,AL$2,FALSE()),Dictionary!$A:$B,2,FALSE()))</f>
        <v/>
      </c>
      <c r="AM38">
        <f>VLOOKUP(VLOOKUP($B38&amp;"-"&amp;$F38,'dataset cleaned'!$A:$BK,AM$2,FALSE()),Dictionary!$A:$B,2,FALSE())</f>
        <v>4</v>
      </c>
      <c r="AN38">
        <f>IF(ISNA(VLOOKUP(VLOOKUP($B38&amp;"-"&amp;$F38,'dataset cleaned'!$A:$BK,AN$2,FALSE()),Dictionary!$A:$B,2,FALSE())),"",VLOOKUP(VLOOKUP($B38&amp;"-"&amp;$F38,'dataset cleaned'!$A:$BK,AN$2,FALSE()),Dictionary!$A:$B,2,FALSE()))</f>
        <v>4</v>
      </c>
      <c r="AO38">
        <f>VLOOKUP($B38&amp;"-"&amp;$F38,'Results Check'!$A:$CB,AO$2,FALSE())</f>
        <v>1</v>
      </c>
      <c r="AP38">
        <f>VLOOKUP($B38&amp;"-"&amp;$F38,'Results Check'!$A:$CB,AP$2,FALSE())</f>
        <v>5</v>
      </c>
      <c r="AQ38">
        <f>VLOOKUP($B38&amp;"-"&amp;$F38,'Results Check'!$A:$CB,AQ$2,FALSE())</f>
        <v>1</v>
      </c>
      <c r="AR38">
        <f t="shared" si="35"/>
        <v>0.2</v>
      </c>
      <c r="AS38">
        <f t="shared" si="36"/>
        <v>1</v>
      </c>
      <c r="AT38">
        <f t="shared" si="37"/>
        <v>0.33333333333333337</v>
      </c>
      <c r="AU38">
        <f>VLOOKUP($B38&amp;"-"&amp;$F38,'Results Check'!$A:$CB,AU$2,FALSE())</f>
        <v>2</v>
      </c>
      <c r="AV38">
        <f>VLOOKUP($B38&amp;"-"&amp;$F38,'Results Check'!$A:$CB,AV$2,FALSE())</f>
        <v>2</v>
      </c>
      <c r="AW38">
        <f>VLOOKUP($B38&amp;"-"&amp;$F38,'Results Check'!$A:$CB,AW$2,FALSE())</f>
        <v>2</v>
      </c>
      <c r="AX38">
        <f t="shared" si="38"/>
        <v>1</v>
      </c>
      <c r="AY38">
        <f t="shared" si="39"/>
        <v>1</v>
      </c>
      <c r="AZ38">
        <f t="shared" si="40"/>
        <v>1</v>
      </c>
      <c r="BA38">
        <f>VLOOKUP($B38&amp;"-"&amp;$F38,'Results Check'!$A:$CB,BA$2,FALSE())</f>
        <v>3</v>
      </c>
      <c r="BB38">
        <f>VLOOKUP($B38&amp;"-"&amp;$F38,'Results Check'!$A:$CB,BB$2,FALSE())</f>
        <v>3</v>
      </c>
      <c r="BC38">
        <f>VLOOKUP($B38&amp;"-"&amp;$F38,'Results Check'!$A:$CB,BC$2,FALSE())</f>
        <v>3</v>
      </c>
      <c r="BD38">
        <f t="shared" si="41"/>
        <v>1</v>
      </c>
      <c r="BE38">
        <f t="shared" si="42"/>
        <v>1</v>
      </c>
      <c r="BF38">
        <f t="shared" si="43"/>
        <v>1</v>
      </c>
      <c r="BG38">
        <f>VLOOKUP($B38&amp;"-"&amp;$F38,'Results Check'!$A:$CB,BG$2,FALSE())</f>
        <v>1</v>
      </c>
      <c r="BH38">
        <f>VLOOKUP($B38&amp;"-"&amp;$F38,'Results Check'!$A:$CB,BH$2,FALSE())</f>
        <v>1</v>
      </c>
      <c r="BI38">
        <f>VLOOKUP($B38&amp;"-"&amp;$F38,'Results Check'!$A:$CB,BI$2,FALSE())</f>
        <v>1</v>
      </c>
      <c r="BJ38">
        <f t="shared" si="44"/>
        <v>1</v>
      </c>
      <c r="BK38">
        <f t="shared" si="45"/>
        <v>1</v>
      </c>
      <c r="BL38">
        <f t="shared" si="46"/>
        <v>1</v>
      </c>
      <c r="BM38">
        <f>VLOOKUP($B38&amp;"-"&amp;$F38,'Results Check'!$A:$CB,BM$2,FALSE())</f>
        <v>1</v>
      </c>
      <c r="BN38">
        <f>VLOOKUP($B38&amp;"-"&amp;$F38,'Results Check'!$A:$CB,BN$2,FALSE())</f>
        <v>2</v>
      </c>
      <c r="BO38">
        <f>VLOOKUP($B38&amp;"-"&amp;$F38,'Results Check'!$A:$CB,BO$2,FALSE())</f>
        <v>2</v>
      </c>
      <c r="BP38">
        <f t="shared" si="47"/>
        <v>0.5</v>
      </c>
      <c r="BQ38">
        <f t="shared" si="48"/>
        <v>0.5</v>
      </c>
      <c r="BR38">
        <f t="shared" si="49"/>
        <v>0.5</v>
      </c>
      <c r="BS38">
        <f>VLOOKUP($B38&amp;"-"&amp;$F38,'Results Check'!$A:$CB,BS$2,FALSE())</f>
        <v>1</v>
      </c>
      <c r="BT38">
        <f>VLOOKUP($B38&amp;"-"&amp;$F38,'Results Check'!$A:$CB,BT$2,FALSE())</f>
        <v>1</v>
      </c>
      <c r="BU38">
        <f>VLOOKUP($B38&amp;"-"&amp;$F38,'Results Check'!$A:$CB,BU$2,FALSE())</f>
        <v>1</v>
      </c>
      <c r="BV38">
        <f t="shared" si="50"/>
        <v>1</v>
      </c>
      <c r="BW38">
        <f t="shared" si="51"/>
        <v>1</v>
      </c>
      <c r="BX38">
        <f t="shared" si="52"/>
        <v>1</v>
      </c>
      <c r="BY38">
        <f t="shared" si="53"/>
        <v>9</v>
      </c>
      <c r="BZ38">
        <f t="shared" si="54"/>
        <v>14</v>
      </c>
      <c r="CA38">
        <f t="shared" si="55"/>
        <v>10</v>
      </c>
      <c r="CB38">
        <f t="shared" si="56"/>
        <v>0.6428571428571429</v>
      </c>
      <c r="CC38">
        <f t="shared" si="57"/>
        <v>0.9</v>
      </c>
      <c r="CD38">
        <f t="shared" si="58"/>
        <v>0.75</v>
      </c>
      <c r="CE38" t="str">
        <f>IF(VLOOKUP($B38&amp;"-"&amp;$F38,'Results Check'!$A:$CB,CE$2,FALSE())=0,"",VLOOKUP($B38&amp;"-"&amp;$F38,'Results Check'!$A:$CB,CE$2,FALSE()))</f>
        <v/>
      </c>
      <c r="CF38" t="str">
        <f>IF(VLOOKUP($B38&amp;"-"&amp;$F38,'Results Check'!$A:$CB,CF$2,FALSE())=0,"",VLOOKUP($B38&amp;"-"&amp;$F38,'Results Check'!$A:$CB,CF$2,FALSE()))</f>
        <v/>
      </c>
      <c r="CG38" t="str">
        <f>IF(VLOOKUP($B38&amp;"-"&amp;$F38,'Results Check'!$A:$CB,CG$2,FALSE())=0,"",VLOOKUP($B38&amp;"-"&amp;$F38,'Results Check'!$A:$CB,CG$2,FALSE()))</f>
        <v/>
      </c>
      <c r="CH38" t="str">
        <f>IF(VLOOKUP($B38&amp;"-"&amp;$F38,'Results Check'!$A:$CB,CH$2,FALSE())=0,"",VLOOKUP($B38&amp;"-"&amp;$F38,'Results Check'!$A:$CB,CH$2,FALSE()))</f>
        <v/>
      </c>
      <c r="CI38" t="str">
        <f>IF(VLOOKUP($B38&amp;"-"&amp;$F38,'Results Check'!$A:$CB,CI$2,FALSE())=0,"",VLOOKUP($B38&amp;"-"&amp;$F38,'Results Check'!$A:$CB,CI$2,FALSE()))</f>
        <v>Wrong UI</v>
      </c>
      <c r="CJ38" t="str">
        <f>IF(VLOOKUP($B38&amp;"-"&amp;$F38,'Results Check'!$A:$CB,CJ$2,FALSE())=0,"",VLOOKUP($B38&amp;"-"&amp;$F38,'Results Check'!$A:$CB,CJ$2,FALSE()))</f>
        <v/>
      </c>
      <c r="CK38">
        <f>IF(VLOOKUP($B38&amp;"-"&amp;$F38,'dataset cleaned'!$A:$CK,CK$2,FALSE())&lt;0,"N/A",VLOOKUP(VLOOKUP($B38&amp;"-"&amp;$F38,'dataset cleaned'!$A:$CK,CK$2,FALSE()),Dictionary!$A:$B,2,FALSE()))</f>
        <v>3</v>
      </c>
      <c r="CL38">
        <f>IF(VLOOKUP($B38&amp;"-"&amp;$F38,'dataset cleaned'!$A:$CK,CL$2,FALSE())&lt;0,"N/A",VLOOKUP(VLOOKUP($B38&amp;"-"&amp;$F38,'dataset cleaned'!$A:$CK,CL$2,FALSE()),Dictionary!$A:$B,2,FALSE()))</f>
        <v>3</v>
      </c>
      <c r="CM38">
        <f>IF(VLOOKUP($B38&amp;"-"&amp;$F38,'dataset cleaned'!$A:$CK,CM$2,FALSE())&lt;0,"N/A",VLOOKUP(VLOOKUP($B38&amp;"-"&amp;$F38,'dataset cleaned'!$A:$CK,CM$2,FALSE()),Dictionary!$A:$B,2,FALSE()))</f>
        <v>2</v>
      </c>
      <c r="CN38">
        <f>IF(VLOOKUP($B38&amp;"-"&amp;$F38,'dataset cleaned'!$A:$CK,CN$2,FALSE())&lt;0,"N/A",VLOOKUP(VLOOKUP($B38&amp;"-"&amp;$F38,'dataset cleaned'!$A:$CK,CN$2,FALSE()),Dictionary!$A:$B,2,FALSE()))</f>
        <v>3</v>
      </c>
      <c r="CO38">
        <f>IF(VLOOKUP($B38&amp;"-"&amp;$F38,'dataset cleaned'!$A:$CK,CO$2,FALSE())&lt;0,"N/A",VLOOKUP(VLOOKUP($B38&amp;"-"&amp;$F38,'dataset cleaned'!$A:$CK,CO$2,FALSE()),Dictionary!$A:$B,2,FALSE()))</f>
        <v>3</v>
      </c>
      <c r="CP38">
        <f>IF(VLOOKUP($B38&amp;"-"&amp;$F38,'dataset cleaned'!$A:$CK,CP$2,FALSE())&lt;0,"N/A",VLOOKUP(VLOOKUP($B38&amp;"-"&amp;$F38,'dataset cleaned'!$A:$CK,CP$2,FALSE()),Dictionary!$A:$B,2,FALSE()))</f>
        <v>3</v>
      </c>
      <c r="CQ38">
        <f>IF(VLOOKUP($B38&amp;"-"&amp;$F38,'dataset cleaned'!$A:$CK,CQ$2,FALSE())&lt;0,"N/A",VLOOKUP(VLOOKUP($B38&amp;"-"&amp;$F38,'dataset cleaned'!$A:$CK,CQ$2,FALSE()),Dictionary!$A:$B,2,FALSE()))</f>
        <v>2</v>
      </c>
      <c r="CR38">
        <f>IF(VLOOKUP($B38&amp;"-"&amp;$F38,'dataset cleaned'!$A:$CK,CR$2,FALSE())&lt;0,"N/A",VLOOKUP(VLOOKUP($B38&amp;"-"&amp;$F38,'dataset cleaned'!$A:$CK,CR$2,FALSE()),Dictionary!$A:$B,2,FALSE()))</f>
        <v>3</v>
      </c>
      <c r="CS38">
        <f>IF(VLOOKUP($B38&amp;"-"&amp;$F38,'dataset cleaned'!$A:$CK,CS$2,FALSE())&lt;0,"N/A",VLOOKUP(VLOOKUP($B38&amp;"-"&amp;$F38,'dataset cleaned'!$A:$CK,CS$2,FALSE()),Dictionary!$A:$B,2,FALSE()))</f>
        <v>3</v>
      </c>
      <c r="CT38">
        <f>IF(VLOOKUP($B38&amp;"-"&amp;$F38,'dataset cleaned'!$A:$CK,CT$2,FALSE())&lt;0,"N/A",VLOOKUP(VLOOKUP($B38&amp;"-"&amp;$F38,'dataset cleaned'!$A:$CK,CT$2,FALSE()),Dictionary!$A:$B,2,FALSE()))</f>
        <v>3</v>
      </c>
      <c r="CU38">
        <f>IF(VLOOKUP($B38&amp;"-"&amp;$F38,'dataset cleaned'!$A:$CK,CU$2,FALSE())&lt;0,"N/A",VLOOKUP(VLOOKUP($B38&amp;"-"&amp;$F38,'dataset cleaned'!$A:$CK,CU$2,FALSE()),Dictionary!$A:$B,2,FALSE()))</f>
        <v>3</v>
      </c>
      <c r="CV38">
        <f>IF(VLOOKUP($B38&amp;"-"&amp;$F38,'dataset cleaned'!$A:$CK,CV$2,FALSE())&lt;0,"N/A",VLOOKUP(VLOOKUP($B38&amp;"-"&amp;$F38,'dataset cleaned'!$A:$CK,CV$2,FALSE()),Dictionary!$A:$B,2,FALSE()))</f>
        <v>3</v>
      </c>
    </row>
    <row r="39" spans="1:100" x14ac:dyDescent="0.2">
      <c r="A39" t="str">
        <f t="shared" si="30"/>
        <v>R_2Bwwnw368gSGFBS-P1</v>
      </c>
      <c r="B39" t="s">
        <v>820</v>
      </c>
      <c r="C39" t="s">
        <v>381</v>
      </c>
      <c r="D39" s="16" t="str">
        <f t="shared" si="31"/>
        <v>Tabular</v>
      </c>
      <c r="E39" s="8" t="str">
        <f t="shared" si="32"/>
        <v>G1</v>
      </c>
      <c r="F39" s="8" t="s">
        <v>534</v>
      </c>
      <c r="G39" s="8" t="str">
        <f t="shared" si="33"/>
        <v>G1</v>
      </c>
      <c r="H39" t="s">
        <v>981</v>
      </c>
      <c r="J39" s="11">
        <f>VLOOKUP($B39&amp;"-"&amp;$F39,'dataset cleaned'!$A:$BK,J$2,FALSE())/60</f>
        <v>13.337833333333332</v>
      </c>
      <c r="K39">
        <f>VLOOKUP($B39&amp;"-"&amp;$F39,'dataset cleaned'!$A:$BK,K$2,FALSE())</f>
        <v>23</v>
      </c>
      <c r="L39" t="str">
        <f>VLOOKUP($B39&amp;"-"&amp;$F39,'dataset cleaned'!$A:$BK,L$2,FALSE())</f>
        <v>Male</v>
      </c>
      <c r="M39" t="str">
        <f>VLOOKUP($B39&amp;"-"&amp;$F39,'dataset cleaned'!$A:$BK,M$2,FALSE())</f>
        <v>Upper-Intermediate (B2)</v>
      </c>
      <c r="N39">
        <f>VLOOKUP($B39&amp;"-"&amp;$F39,'dataset cleaned'!$A:$BK,N$2,FALSE())</f>
        <v>5</v>
      </c>
      <c r="O39" t="str">
        <f>VLOOKUP($B39&amp;"-"&amp;$F39,'dataset cleaned'!$A:$BK,O$2,FALSE())</f>
        <v>Apples Mathematics (BSc.), Computer Sciences (MSc.)</v>
      </c>
      <c r="P39" t="str">
        <f>VLOOKUP($B39&amp;"-"&amp;$F39,'dataset cleaned'!$A:$BK,P$2,FALSE())</f>
        <v>No</v>
      </c>
      <c r="Q39">
        <f>VLOOKUP($B39&amp;"-"&amp;$F39,'dataset cleaned'!$A:$BK,Q$2,FALSE())</f>
        <v>0</v>
      </c>
      <c r="R39" s="6">
        <f>VLOOKUP($B39&amp;"-"&amp;$F39,'dataset cleaned'!$A:$BK,R$2,FALSE())</f>
        <v>0</v>
      </c>
      <c r="S39" t="str">
        <f>VLOOKUP($B39&amp;"-"&amp;$F39,'dataset cleaned'!$A:$BK,S$2,FALSE())</f>
        <v>Yes</v>
      </c>
      <c r="T39" t="str">
        <f>VLOOKUP($B39&amp;"-"&amp;$F39,'dataset cleaned'!$A:$BK,T$2,FALSE())</f>
        <v>Participant, Researcher</v>
      </c>
      <c r="U39" t="str">
        <f>VLOOKUP($B39&amp;"-"&amp;$F39,'dataset cleaned'!$A:$BK,U$2,FALSE())</f>
        <v>None</v>
      </c>
      <c r="V39">
        <f>VLOOKUP(VLOOKUP($B39&amp;"-"&amp;$F39,'dataset cleaned'!$A:$BK,V$2,FALSE()),Dictionary!$A:$B,2,FALSE())</f>
        <v>2</v>
      </c>
      <c r="W39">
        <f>VLOOKUP(VLOOKUP($B39&amp;"-"&amp;$F39,'dataset cleaned'!$A:$BK,W$2,FALSE()),Dictionary!$A:$B,2,FALSE())</f>
        <v>3</v>
      </c>
      <c r="X39">
        <f>VLOOKUP(VLOOKUP($B39&amp;"-"&amp;$F39,'dataset cleaned'!$A:$BK,X$2,FALSE()),Dictionary!$A:$B,2,FALSE())</f>
        <v>2</v>
      </c>
      <c r="Y39">
        <f>VLOOKUP(VLOOKUP($B39&amp;"-"&amp;$F39,'dataset cleaned'!$A:$BK,Y$2,FALSE()),Dictionary!$A:$B,2,FALSE())</f>
        <v>1</v>
      </c>
      <c r="Z39">
        <f t="shared" si="34"/>
        <v>3</v>
      </c>
      <c r="AA39">
        <f>VLOOKUP(VLOOKUP($B39&amp;"-"&amp;$F39,'dataset cleaned'!$A:$BK,AA$2,FALSE()),Dictionary!$A:$B,2,FALSE())</f>
        <v>2</v>
      </c>
      <c r="AB39">
        <f>VLOOKUP(VLOOKUP($B39&amp;"-"&amp;$F39,'dataset cleaned'!$A:$BK,AB$2,FALSE()),Dictionary!$A:$B,2,FALSE())</f>
        <v>1</v>
      </c>
      <c r="AC39">
        <f>VLOOKUP(VLOOKUP($B39&amp;"-"&amp;$F39,'dataset cleaned'!$A:$BK,AC$2,FALSE()),Dictionary!$A:$B,2,FALSE())</f>
        <v>1</v>
      </c>
      <c r="AD39">
        <f>VLOOKUP(VLOOKUP($B39&amp;"-"&amp;$F39,'dataset cleaned'!$A:$BK,AD$2,FALSE()),Dictionary!$A:$B,2,FALSE())</f>
        <v>2</v>
      </c>
      <c r="AE39" t="str">
        <f>IF(ISNA(VLOOKUP(VLOOKUP($B39&amp;"-"&amp;$F39,'dataset cleaned'!$A:$BK,AE$2,FALSE()),Dictionary!$A:$B,2,FALSE())),"",VLOOKUP(VLOOKUP($B39&amp;"-"&amp;$F39,'dataset cleaned'!$A:$BK,AE$2,FALSE()),Dictionary!$A:$B,2,FALSE()))</f>
        <v/>
      </c>
      <c r="AF39">
        <f>VLOOKUP(VLOOKUP($B39&amp;"-"&amp;$F39,'dataset cleaned'!$A:$BK,AF$2,FALSE()),Dictionary!$A:$B,2,FALSE())</f>
        <v>4</v>
      </c>
      <c r="AG39">
        <f>VLOOKUP(VLOOKUP($B39&amp;"-"&amp;$F39,'dataset cleaned'!$A:$BK,AG$2,FALSE()),Dictionary!$A:$B,2,FALSE())</f>
        <v>4</v>
      </c>
      <c r="AH39">
        <f>VLOOKUP(VLOOKUP($B39&amp;"-"&amp;$F39,'dataset cleaned'!$A:$BK,AH$2,FALSE()),Dictionary!$A:$B,2,FALSE())</f>
        <v>3</v>
      </c>
      <c r="AI39">
        <f>VLOOKUP(VLOOKUP($B39&amp;"-"&amp;$F39,'dataset cleaned'!$A:$BK,AI$2,FALSE()),Dictionary!$A:$B,2,FALSE())</f>
        <v>3</v>
      </c>
      <c r="AJ39">
        <f>VLOOKUP(VLOOKUP($B39&amp;"-"&amp;$F39,'dataset cleaned'!$A:$BK,AJ$2,FALSE()),Dictionary!$A:$B,2,FALSE())</f>
        <v>2</v>
      </c>
      <c r="AK39">
        <f>IF(ISNA(VLOOKUP(VLOOKUP($B39&amp;"-"&amp;$F39,'dataset cleaned'!$A:$BK,AK$2,FALSE()),Dictionary!$A:$B,2,FALSE())),"",VLOOKUP(VLOOKUP($B39&amp;"-"&amp;$F39,'dataset cleaned'!$A:$BK,AK$2,FALSE()),Dictionary!$A:$B,2,FALSE()))</f>
        <v>2</v>
      </c>
      <c r="AL39" t="str">
        <f>IF(ISNA(VLOOKUP(VLOOKUP($B39&amp;"-"&amp;$F39,'dataset cleaned'!$A:$BK,AL$2,FALSE()),Dictionary!$A:$B,2,FALSE())),"",VLOOKUP(VLOOKUP($B39&amp;"-"&amp;$F39,'dataset cleaned'!$A:$BK,AL$2,FALSE()),Dictionary!$A:$B,2,FALSE()))</f>
        <v/>
      </c>
      <c r="AM39">
        <f>VLOOKUP(VLOOKUP($B39&amp;"-"&amp;$F39,'dataset cleaned'!$A:$BK,AM$2,FALSE()),Dictionary!$A:$B,2,FALSE())</f>
        <v>1</v>
      </c>
      <c r="AN39">
        <f>IF(ISNA(VLOOKUP(VLOOKUP($B39&amp;"-"&amp;$F39,'dataset cleaned'!$A:$BK,AN$2,FALSE()),Dictionary!$A:$B,2,FALSE())),"",VLOOKUP(VLOOKUP($B39&amp;"-"&amp;$F39,'dataset cleaned'!$A:$BK,AN$2,FALSE()),Dictionary!$A:$B,2,FALSE()))</f>
        <v>2</v>
      </c>
      <c r="AO39">
        <f>VLOOKUP($B39&amp;"-"&amp;$F39,'Results Check'!$A:$CB,AO$2,FALSE())</f>
        <v>1</v>
      </c>
      <c r="AP39">
        <f>VLOOKUP($B39&amp;"-"&amp;$F39,'Results Check'!$A:$CB,AP$2,FALSE())</f>
        <v>1</v>
      </c>
      <c r="AQ39">
        <f>VLOOKUP($B39&amp;"-"&amp;$F39,'Results Check'!$A:$CB,AQ$2,FALSE())</f>
        <v>1</v>
      </c>
      <c r="AR39">
        <f t="shared" si="35"/>
        <v>1</v>
      </c>
      <c r="AS39">
        <f t="shared" si="36"/>
        <v>1</v>
      </c>
      <c r="AT39">
        <f t="shared" si="37"/>
        <v>1</v>
      </c>
      <c r="AU39">
        <f>VLOOKUP($B39&amp;"-"&amp;$F39,'Results Check'!$A:$CB,AU$2,FALSE())</f>
        <v>1</v>
      </c>
      <c r="AV39">
        <f>VLOOKUP($B39&amp;"-"&amp;$F39,'Results Check'!$A:$CB,AV$2,FALSE())</f>
        <v>2</v>
      </c>
      <c r="AW39">
        <f>VLOOKUP($B39&amp;"-"&amp;$F39,'Results Check'!$A:$CB,AW$2,FALSE())</f>
        <v>2</v>
      </c>
      <c r="AX39">
        <f t="shared" si="38"/>
        <v>0.5</v>
      </c>
      <c r="AY39">
        <f t="shared" si="39"/>
        <v>0.5</v>
      </c>
      <c r="AZ39">
        <f t="shared" si="40"/>
        <v>0.5</v>
      </c>
      <c r="BA39">
        <f>VLOOKUP($B39&amp;"-"&amp;$F39,'Results Check'!$A:$CB,BA$2,FALSE())</f>
        <v>3</v>
      </c>
      <c r="BB39">
        <f>VLOOKUP($B39&amp;"-"&amp;$F39,'Results Check'!$A:$CB,BB$2,FALSE())</f>
        <v>3</v>
      </c>
      <c r="BC39">
        <f>VLOOKUP($B39&amp;"-"&amp;$F39,'Results Check'!$A:$CB,BC$2,FALSE())</f>
        <v>3</v>
      </c>
      <c r="BD39">
        <f t="shared" si="41"/>
        <v>1</v>
      </c>
      <c r="BE39">
        <f t="shared" si="42"/>
        <v>1</v>
      </c>
      <c r="BF39">
        <f t="shared" si="43"/>
        <v>1</v>
      </c>
      <c r="BG39">
        <f>VLOOKUP($B39&amp;"-"&amp;$F39,'Results Check'!$A:$CB,BG$2,FALSE())</f>
        <v>1</v>
      </c>
      <c r="BH39">
        <f>VLOOKUP($B39&amp;"-"&amp;$F39,'Results Check'!$A:$CB,BH$2,FALSE())</f>
        <v>1</v>
      </c>
      <c r="BI39">
        <f>VLOOKUP($B39&amp;"-"&amp;$F39,'Results Check'!$A:$CB,BI$2,FALSE())</f>
        <v>1</v>
      </c>
      <c r="BJ39">
        <f t="shared" si="44"/>
        <v>1</v>
      </c>
      <c r="BK39">
        <f t="shared" si="45"/>
        <v>1</v>
      </c>
      <c r="BL39">
        <f t="shared" si="46"/>
        <v>1</v>
      </c>
      <c r="BM39">
        <f>VLOOKUP($B39&amp;"-"&amp;$F39,'Results Check'!$A:$CB,BM$2,FALSE())</f>
        <v>2</v>
      </c>
      <c r="BN39">
        <f>VLOOKUP($B39&amp;"-"&amp;$F39,'Results Check'!$A:$CB,BN$2,FALSE())</f>
        <v>2</v>
      </c>
      <c r="BO39">
        <f>VLOOKUP($B39&amp;"-"&amp;$F39,'Results Check'!$A:$CB,BO$2,FALSE())</f>
        <v>2</v>
      </c>
      <c r="BP39">
        <f t="shared" si="47"/>
        <v>1</v>
      </c>
      <c r="BQ39">
        <f t="shared" si="48"/>
        <v>1</v>
      </c>
      <c r="BR39">
        <f t="shared" si="49"/>
        <v>1</v>
      </c>
      <c r="BS39">
        <f>VLOOKUP($B39&amp;"-"&amp;$F39,'Results Check'!$A:$CB,BS$2,FALSE())</f>
        <v>1</v>
      </c>
      <c r="BT39">
        <f>VLOOKUP($B39&amp;"-"&amp;$F39,'Results Check'!$A:$CB,BT$2,FALSE())</f>
        <v>1</v>
      </c>
      <c r="BU39">
        <f>VLOOKUP($B39&amp;"-"&amp;$F39,'Results Check'!$A:$CB,BU$2,FALSE())</f>
        <v>1</v>
      </c>
      <c r="BV39">
        <f t="shared" si="50"/>
        <v>1</v>
      </c>
      <c r="BW39">
        <f t="shared" si="51"/>
        <v>1</v>
      </c>
      <c r="BX39">
        <f t="shared" si="52"/>
        <v>1</v>
      </c>
      <c r="BY39">
        <f t="shared" si="53"/>
        <v>9</v>
      </c>
      <c r="BZ39">
        <f t="shared" si="54"/>
        <v>10</v>
      </c>
      <c r="CA39">
        <f t="shared" si="55"/>
        <v>10</v>
      </c>
      <c r="CB39">
        <f t="shared" si="56"/>
        <v>0.9</v>
      </c>
      <c r="CC39">
        <f t="shared" si="57"/>
        <v>0.9</v>
      </c>
      <c r="CD39">
        <f t="shared" si="58"/>
        <v>0.9</v>
      </c>
      <c r="CE39" t="str">
        <f>IF(VLOOKUP($B39&amp;"-"&amp;$F39,'Results Check'!$A:$CB,CE$2,FALSE())=0,"",VLOOKUP($B39&amp;"-"&amp;$F39,'Results Check'!$A:$CB,CE$2,FALSE()))</f>
        <v/>
      </c>
      <c r="CF39" t="str">
        <f>IF(VLOOKUP($B39&amp;"-"&amp;$F39,'Results Check'!$A:$CB,CF$2,FALSE())=0,"",VLOOKUP($B39&amp;"-"&amp;$F39,'Results Check'!$A:$CB,CF$2,FALSE()))</f>
        <v>Threat scenario</v>
      </c>
      <c r="CG39" t="str">
        <f>IF(VLOOKUP($B39&amp;"-"&amp;$F39,'Results Check'!$A:$CB,CG$2,FALSE())=0,"",VLOOKUP($B39&amp;"-"&amp;$F39,'Results Check'!$A:$CB,CG$2,FALSE()))</f>
        <v/>
      </c>
      <c r="CH39" t="str">
        <f>IF(VLOOKUP($B39&amp;"-"&amp;$F39,'Results Check'!$A:$CB,CH$2,FALSE())=0,"",VLOOKUP($B39&amp;"-"&amp;$F39,'Results Check'!$A:$CB,CH$2,FALSE()))</f>
        <v/>
      </c>
      <c r="CI39" t="str">
        <f>IF(VLOOKUP($B39&amp;"-"&amp;$F39,'Results Check'!$A:$CB,CI$2,FALSE())=0,"",VLOOKUP($B39&amp;"-"&amp;$F39,'Results Check'!$A:$CB,CI$2,FALSE()))</f>
        <v/>
      </c>
      <c r="CJ39" t="str">
        <f>IF(VLOOKUP($B39&amp;"-"&amp;$F39,'Results Check'!$A:$CB,CJ$2,FALSE())=0,"",VLOOKUP($B39&amp;"-"&amp;$F39,'Results Check'!$A:$CB,CJ$2,FALSE()))</f>
        <v/>
      </c>
      <c r="CK39">
        <f>IF(VLOOKUP($B39&amp;"-"&amp;$F39,'dataset cleaned'!$A:$CK,CK$2,FALSE())&lt;0,"N/A",VLOOKUP(VLOOKUP($B39&amp;"-"&amp;$F39,'dataset cleaned'!$A:$CK,CK$2,FALSE()),Dictionary!$A:$B,2,FALSE()))</f>
        <v>4</v>
      </c>
      <c r="CL39">
        <f>IF(VLOOKUP($B39&amp;"-"&amp;$F39,'dataset cleaned'!$A:$CK,CL$2,FALSE())&lt;0,"N/A",VLOOKUP(VLOOKUP($B39&amp;"-"&amp;$F39,'dataset cleaned'!$A:$CK,CL$2,FALSE()),Dictionary!$A:$B,2,FALSE()))</f>
        <v>2</v>
      </c>
      <c r="CM39">
        <f>IF(VLOOKUP($B39&amp;"-"&amp;$F39,'dataset cleaned'!$A:$CK,CM$2,FALSE())&lt;0,"N/A",VLOOKUP(VLOOKUP($B39&amp;"-"&amp;$F39,'dataset cleaned'!$A:$CK,CM$2,FALSE()),Dictionary!$A:$B,2,FALSE()))</f>
        <v>4</v>
      </c>
      <c r="CN39">
        <f>IF(VLOOKUP($B39&amp;"-"&amp;$F39,'dataset cleaned'!$A:$CK,CN$2,FALSE())&lt;0,"N/A",VLOOKUP(VLOOKUP($B39&amp;"-"&amp;$F39,'dataset cleaned'!$A:$CK,CN$2,FALSE()),Dictionary!$A:$B,2,FALSE()))</f>
        <v>3</v>
      </c>
      <c r="CO39">
        <f>IF(VLOOKUP($B39&amp;"-"&amp;$F39,'dataset cleaned'!$A:$CK,CO$2,FALSE())&lt;0,"N/A",VLOOKUP(VLOOKUP($B39&amp;"-"&amp;$F39,'dataset cleaned'!$A:$CK,CO$2,FALSE()),Dictionary!$A:$B,2,FALSE()))</f>
        <v>4</v>
      </c>
      <c r="CP39">
        <f>IF(VLOOKUP($B39&amp;"-"&amp;$F39,'dataset cleaned'!$A:$CK,CP$2,FALSE())&lt;0,"N/A",VLOOKUP(VLOOKUP($B39&amp;"-"&amp;$F39,'dataset cleaned'!$A:$CK,CP$2,FALSE()),Dictionary!$A:$B,2,FALSE()))</f>
        <v>3</v>
      </c>
      <c r="CQ39">
        <f>IF(VLOOKUP($B39&amp;"-"&amp;$F39,'dataset cleaned'!$A:$CK,CQ$2,FALSE())&lt;0,"N/A",VLOOKUP(VLOOKUP($B39&amp;"-"&amp;$F39,'dataset cleaned'!$A:$CK,CQ$2,FALSE()),Dictionary!$A:$B,2,FALSE()))</f>
        <v>4</v>
      </c>
      <c r="CR39">
        <f>IF(VLOOKUP($B39&amp;"-"&amp;$F39,'dataset cleaned'!$A:$CK,CR$2,FALSE())&lt;0,"N/A",VLOOKUP(VLOOKUP($B39&amp;"-"&amp;$F39,'dataset cleaned'!$A:$CK,CR$2,FALSE()),Dictionary!$A:$B,2,FALSE()))</f>
        <v>3</v>
      </c>
      <c r="CS39">
        <f>IF(VLOOKUP($B39&amp;"-"&amp;$F39,'dataset cleaned'!$A:$CK,CS$2,FALSE())&lt;0,"N/A",VLOOKUP(VLOOKUP($B39&amp;"-"&amp;$F39,'dataset cleaned'!$A:$CK,CS$2,FALSE()),Dictionary!$A:$B,2,FALSE()))</f>
        <v>4</v>
      </c>
      <c r="CT39">
        <f>IF(VLOOKUP($B39&amp;"-"&amp;$F39,'dataset cleaned'!$A:$CK,CT$2,FALSE())&lt;0,"N/A",VLOOKUP(VLOOKUP($B39&amp;"-"&amp;$F39,'dataset cleaned'!$A:$CK,CT$2,FALSE()),Dictionary!$A:$B,2,FALSE()))</f>
        <v>3</v>
      </c>
      <c r="CU39">
        <f>IF(VLOOKUP($B39&amp;"-"&amp;$F39,'dataset cleaned'!$A:$CK,CU$2,FALSE())&lt;0,"N/A",VLOOKUP(VLOOKUP($B39&amp;"-"&amp;$F39,'dataset cleaned'!$A:$CK,CU$2,FALSE()),Dictionary!$A:$B,2,FALSE()))</f>
        <v>3</v>
      </c>
      <c r="CV39">
        <f>IF(VLOOKUP($B39&amp;"-"&amp;$F39,'dataset cleaned'!$A:$CK,CV$2,FALSE())&lt;0,"N/A",VLOOKUP(VLOOKUP($B39&amp;"-"&amp;$F39,'dataset cleaned'!$A:$CK,CV$2,FALSE()),Dictionary!$A:$B,2,FALSE()))</f>
        <v>2</v>
      </c>
    </row>
    <row r="40" spans="1:100" ht="17" x14ac:dyDescent="0.2">
      <c r="A40" t="str">
        <f t="shared" si="30"/>
        <v>R_2CPXuJz3cEGipAY-P1</v>
      </c>
      <c r="B40" s="1" t="s">
        <v>1033</v>
      </c>
      <c r="C40" t="s">
        <v>381</v>
      </c>
      <c r="D40" s="16" t="str">
        <f t="shared" si="31"/>
        <v>Tabular</v>
      </c>
      <c r="E40" s="8" t="str">
        <f t="shared" si="32"/>
        <v>G1</v>
      </c>
      <c r="F40" t="s">
        <v>534</v>
      </c>
      <c r="G40" s="8" t="str">
        <f t="shared" si="33"/>
        <v>G1</v>
      </c>
      <c r="H40" t="s">
        <v>1128</v>
      </c>
      <c r="J40" s="11">
        <f>VLOOKUP($B40&amp;"-"&amp;$F40,'dataset cleaned'!$A:$BK,J$2,FALSE())/60</f>
        <v>11.671766666666667</v>
      </c>
      <c r="K40">
        <f>VLOOKUP($B40&amp;"-"&amp;$F40,'dataset cleaned'!$A:$BK,K$2,FALSE())</f>
        <v>24</v>
      </c>
      <c r="L40" t="str">
        <f>VLOOKUP($B40&amp;"-"&amp;$F40,'dataset cleaned'!$A:$BK,L$2,FALSE())</f>
        <v>Male</v>
      </c>
      <c r="M40" t="str">
        <f>VLOOKUP($B40&amp;"-"&amp;$F40,'dataset cleaned'!$A:$BK,M$2,FALSE())</f>
        <v>Intermediate (B1)</v>
      </c>
      <c r="N40">
        <f>VLOOKUP($B40&amp;"-"&amp;$F40,'dataset cleaned'!$A:$BK,N$2,FALSE())</f>
        <v>3</v>
      </c>
      <c r="O40" t="str">
        <f>VLOOKUP($B40&amp;"-"&amp;$F40,'dataset cleaned'!$A:$BK,O$2,FALSE())</f>
        <v>Technical policy analysis</v>
      </c>
      <c r="P40" t="str">
        <f>VLOOKUP($B40&amp;"-"&amp;$F40,'dataset cleaned'!$A:$BK,P$2,FALSE())</f>
        <v>Yes</v>
      </c>
      <c r="Q40">
        <f>VLOOKUP($B40&amp;"-"&amp;$F40,'dataset cleaned'!$A:$BK,Q$2,FALSE())</f>
        <v>5</v>
      </c>
      <c r="R40" s="6" t="str">
        <f>VLOOKUP($B40&amp;"-"&amp;$F40,'dataset cleaned'!$A:$BK,R$2,FALSE())</f>
        <v>Supervisor Nightshift at transport company</v>
      </c>
      <c r="S40" t="str">
        <f>VLOOKUP($B40&amp;"-"&amp;$F40,'dataset cleaned'!$A:$BK,S$2,FALSE())</f>
        <v>No</v>
      </c>
      <c r="T40">
        <f>VLOOKUP($B40&amp;"-"&amp;$F40,'dataset cleaned'!$A:$BK,T$2,FALSE())</f>
        <v>0</v>
      </c>
      <c r="U40" t="str">
        <f>VLOOKUP($B40&amp;"-"&amp;$F40,'dataset cleaned'!$A:$BK,U$2,FALSE())</f>
        <v>None</v>
      </c>
      <c r="V40">
        <f>VLOOKUP(VLOOKUP($B40&amp;"-"&amp;$F40,'dataset cleaned'!$A:$BK,V$2,FALSE()),Dictionary!$A:$B,2,FALSE())</f>
        <v>1</v>
      </c>
      <c r="W40">
        <f>VLOOKUP(VLOOKUP($B40&amp;"-"&amp;$F40,'dataset cleaned'!$A:$BK,W$2,FALSE()),Dictionary!$A:$B,2,FALSE())</f>
        <v>1</v>
      </c>
      <c r="X40">
        <f>VLOOKUP(VLOOKUP($B40&amp;"-"&amp;$F40,'dataset cleaned'!$A:$BK,X$2,FALSE()),Dictionary!$A:$B,2,FALSE())</f>
        <v>1</v>
      </c>
      <c r="Y40">
        <f>VLOOKUP(VLOOKUP($B40&amp;"-"&amp;$F40,'dataset cleaned'!$A:$BK,Y$2,FALSE()),Dictionary!$A:$B,2,FALSE())</f>
        <v>1</v>
      </c>
      <c r="Z40">
        <f t="shared" si="34"/>
        <v>1</v>
      </c>
      <c r="AA40">
        <f>VLOOKUP(VLOOKUP($B40&amp;"-"&amp;$F40,'dataset cleaned'!$A:$BK,AA$2,FALSE()),Dictionary!$A:$B,2,FALSE())</f>
        <v>1</v>
      </c>
      <c r="AB40">
        <f>VLOOKUP(VLOOKUP($B40&amp;"-"&amp;$F40,'dataset cleaned'!$A:$BK,AB$2,FALSE()),Dictionary!$A:$B,2,FALSE())</f>
        <v>1</v>
      </c>
      <c r="AC40">
        <f>VLOOKUP(VLOOKUP($B40&amp;"-"&amp;$F40,'dataset cleaned'!$A:$BK,AC$2,FALSE()),Dictionary!$A:$B,2,FALSE())</f>
        <v>2</v>
      </c>
      <c r="AD40">
        <f>VLOOKUP(VLOOKUP($B40&amp;"-"&amp;$F40,'dataset cleaned'!$A:$BK,AD$2,FALSE()),Dictionary!$A:$B,2,FALSE())</f>
        <v>1</v>
      </c>
      <c r="AE40" t="str">
        <f>IF(ISNA(VLOOKUP(VLOOKUP($B40&amp;"-"&amp;$F40,'dataset cleaned'!$A:$BK,AE$2,FALSE()),Dictionary!$A:$B,2,FALSE())),"",VLOOKUP(VLOOKUP($B40&amp;"-"&amp;$F40,'dataset cleaned'!$A:$BK,AE$2,FALSE()),Dictionary!$A:$B,2,FALSE()))</f>
        <v/>
      </c>
      <c r="AF40">
        <f>VLOOKUP(VLOOKUP($B40&amp;"-"&amp;$F40,'dataset cleaned'!$A:$BK,AF$2,FALSE()),Dictionary!$A:$B,2,FALSE())</f>
        <v>5</v>
      </c>
      <c r="AG40">
        <f>VLOOKUP(VLOOKUP($B40&amp;"-"&amp;$F40,'dataset cleaned'!$A:$BK,AG$2,FALSE()),Dictionary!$A:$B,2,FALSE())</f>
        <v>3</v>
      </c>
      <c r="AH40">
        <f>VLOOKUP(VLOOKUP($B40&amp;"-"&amp;$F40,'dataset cleaned'!$A:$BK,AH$2,FALSE()),Dictionary!$A:$B,2,FALSE())</f>
        <v>4</v>
      </c>
      <c r="AI40">
        <f>VLOOKUP(VLOOKUP($B40&amp;"-"&amp;$F40,'dataset cleaned'!$A:$BK,AI$2,FALSE()),Dictionary!$A:$B,2,FALSE())</f>
        <v>5</v>
      </c>
      <c r="AJ40">
        <f>VLOOKUP(VLOOKUP($B40&amp;"-"&amp;$F40,'dataset cleaned'!$A:$BK,AJ$2,FALSE()),Dictionary!$A:$B,2,FALSE())</f>
        <v>5</v>
      </c>
      <c r="AK40">
        <f>IF(ISNA(VLOOKUP(VLOOKUP($B40&amp;"-"&amp;$F40,'dataset cleaned'!$A:$BK,AK$2,FALSE()),Dictionary!$A:$B,2,FALSE())),"",VLOOKUP(VLOOKUP($B40&amp;"-"&amp;$F40,'dataset cleaned'!$A:$BK,AK$2,FALSE()),Dictionary!$A:$B,2,FALSE()))</f>
        <v>5</v>
      </c>
      <c r="AL40" t="str">
        <f>IF(ISNA(VLOOKUP(VLOOKUP($B40&amp;"-"&amp;$F40,'dataset cleaned'!$A:$BK,AL$2,FALSE()),Dictionary!$A:$B,2,FALSE())),"",VLOOKUP(VLOOKUP($B40&amp;"-"&amp;$F40,'dataset cleaned'!$A:$BK,AL$2,FALSE()),Dictionary!$A:$B,2,FALSE()))</f>
        <v/>
      </c>
      <c r="AM40">
        <f>VLOOKUP(VLOOKUP($B40&amp;"-"&amp;$F40,'dataset cleaned'!$A:$BK,AM$2,FALSE()),Dictionary!$A:$B,2,FALSE())</f>
        <v>5</v>
      </c>
      <c r="AN40">
        <f>IF(ISNA(VLOOKUP(VLOOKUP($B40&amp;"-"&amp;$F40,'dataset cleaned'!$A:$BK,AN$2,FALSE()),Dictionary!$A:$B,2,FALSE())),"",VLOOKUP(VLOOKUP($B40&amp;"-"&amp;$F40,'dataset cleaned'!$A:$BK,AN$2,FALSE()),Dictionary!$A:$B,2,FALSE()))</f>
        <v>5</v>
      </c>
      <c r="AO40">
        <f>VLOOKUP($B40&amp;"-"&amp;$F40,'Results Check'!$A:$CB,AO$2,FALSE())</f>
        <v>1</v>
      </c>
      <c r="AP40">
        <f>VLOOKUP($B40&amp;"-"&amp;$F40,'Results Check'!$A:$CB,AP$2,FALSE())</f>
        <v>1</v>
      </c>
      <c r="AQ40">
        <f>VLOOKUP($B40&amp;"-"&amp;$F40,'Results Check'!$A:$CB,AQ$2,FALSE())</f>
        <v>1</v>
      </c>
      <c r="AR40">
        <f t="shared" si="35"/>
        <v>1</v>
      </c>
      <c r="AS40">
        <f t="shared" si="36"/>
        <v>1</v>
      </c>
      <c r="AT40">
        <f t="shared" si="37"/>
        <v>1</v>
      </c>
      <c r="AU40">
        <f>VLOOKUP($B40&amp;"-"&amp;$F40,'Results Check'!$A:$CB,AU$2,FALSE())</f>
        <v>2</v>
      </c>
      <c r="AV40">
        <f>VLOOKUP($B40&amp;"-"&amp;$F40,'Results Check'!$A:$CB,AV$2,FALSE())</f>
        <v>2</v>
      </c>
      <c r="AW40">
        <f>VLOOKUP($B40&amp;"-"&amp;$F40,'Results Check'!$A:$CB,AW$2,FALSE())</f>
        <v>2</v>
      </c>
      <c r="AX40">
        <f t="shared" si="38"/>
        <v>1</v>
      </c>
      <c r="AY40">
        <f t="shared" si="39"/>
        <v>1</v>
      </c>
      <c r="AZ40">
        <f t="shared" si="40"/>
        <v>1</v>
      </c>
      <c r="BA40">
        <f>VLOOKUP($B40&amp;"-"&amp;$F40,'Results Check'!$A:$CB,BA$2,FALSE())</f>
        <v>3</v>
      </c>
      <c r="BB40">
        <f>VLOOKUP($B40&amp;"-"&amp;$F40,'Results Check'!$A:$CB,BB$2,FALSE())</f>
        <v>3</v>
      </c>
      <c r="BC40">
        <f>VLOOKUP($B40&amp;"-"&amp;$F40,'Results Check'!$A:$CB,BC$2,FALSE())</f>
        <v>3</v>
      </c>
      <c r="BD40">
        <f t="shared" si="41"/>
        <v>1</v>
      </c>
      <c r="BE40">
        <f t="shared" si="42"/>
        <v>1</v>
      </c>
      <c r="BF40">
        <f t="shared" si="43"/>
        <v>1</v>
      </c>
      <c r="BG40">
        <f>VLOOKUP($B40&amp;"-"&amp;$F40,'Results Check'!$A:$CB,BG$2,FALSE())</f>
        <v>1</v>
      </c>
      <c r="BH40">
        <f>VLOOKUP($B40&amp;"-"&amp;$F40,'Results Check'!$A:$CB,BH$2,FALSE())</f>
        <v>1</v>
      </c>
      <c r="BI40">
        <f>VLOOKUP($B40&amp;"-"&amp;$F40,'Results Check'!$A:$CB,BI$2,FALSE())</f>
        <v>1</v>
      </c>
      <c r="BJ40">
        <f t="shared" si="44"/>
        <v>1</v>
      </c>
      <c r="BK40">
        <f t="shared" si="45"/>
        <v>1</v>
      </c>
      <c r="BL40">
        <f t="shared" si="46"/>
        <v>1</v>
      </c>
      <c r="BM40">
        <f>VLOOKUP($B40&amp;"-"&amp;$F40,'Results Check'!$A:$CB,BM$2,FALSE())</f>
        <v>2</v>
      </c>
      <c r="BN40">
        <f>VLOOKUP($B40&amp;"-"&amp;$F40,'Results Check'!$A:$CB,BN$2,FALSE())</f>
        <v>2</v>
      </c>
      <c r="BO40">
        <f>VLOOKUP($B40&amp;"-"&amp;$F40,'Results Check'!$A:$CB,BO$2,FALSE())</f>
        <v>2</v>
      </c>
      <c r="BP40">
        <f t="shared" si="47"/>
        <v>1</v>
      </c>
      <c r="BQ40">
        <f t="shared" si="48"/>
        <v>1</v>
      </c>
      <c r="BR40">
        <f t="shared" si="49"/>
        <v>1</v>
      </c>
      <c r="BS40">
        <f>VLOOKUP($B40&amp;"-"&amp;$F40,'Results Check'!$A:$CB,BS$2,FALSE())</f>
        <v>1</v>
      </c>
      <c r="BT40">
        <f>VLOOKUP($B40&amp;"-"&amp;$F40,'Results Check'!$A:$CB,BT$2,FALSE())</f>
        <v>1</v>
      </c>
      <c r="BU40">
        <f>VLOOKUP($B40&amp;"-"&amp;$F40,'Results Check'!$A:$CB,BU$2,FALSE())</f>
        <v>1</v>
      </c>
      <c r="BV40">
        <f t="shared" si="50"/>
        <v>1</v>
      </c>
      <c r="BW40">
        <f t="shared" si="51"/>
        <v>1</v>
      </c>
      <c r="BX40">
        <f t="shared" si="52"/>
        <v>1</v>
      </c>
      <c r="BY40">
        <f t="shared" si="53"/>
        <v>10</v>
      </c>
      <c r="BZ40">
        <f t="shared" si="54"/>
        <v>10</v>
      </c>
      <c r="CA40">
        <f t="shared" si="55"/>
        <v>10</v>
      </c>
      <c r="CB40">
        <f t="shared" si="56"/>
        <v>1</v>
      </c>
      <c r="CC40">
        <f t="shared" si="57"/>
        <v>1</v>
      </c>
      <c r="CD40">
        <f t="shared" si="58"/>
        <v>1</v>
      </c>
      <c r="CE40" t="str">
        <f>IF(VLOOKUP($B40&amp;"-"&amp;$F40,'Results Check'!$A:$CB,CE$2,FALSE())=0,"",VLOOKUP($B40&amp;"-"&amp;$F40,'Results Check'!$A:$CB,CE$2,FALSE()))</f>
        <v/>
      </c>
      <c r="CF40" t="str">
        <f>IF(VLOOKUP($B40&amp;"-"&amp;$F40,'Results Check'!$A:$CB,CF$2,FALSE())=0,"",VLOOKUP($B40&amp;"-"&amp;$F40,'Results Check'!$A:$CB,CF$2,FALSE()))</f>
        <v/>
      </c>
      <c r="CG40" t="str">
        <f>IF(VLOOKUP($B40&amp;"-"&amp;$F40,'Results Check'!$A:$CB,CG$2,FALSE())=0,"",VLOOKUP($B40&amp;"-"&amp;$F40,'Results Check'!$A:$CB,CG$2,FALSE()))</f>
        <v/>
      </c>
      <c r="CH40" t="str">
        <f>IF(VLOOKUP($B40&amp;"-"&amp;$F40,'Results Check'!$A:$CB,CH$2,FALSE())=0,"",VLOOKUP($B40&amp;"-"&amp;$F40,'Results Check'!$A:$CB,CH$2,FALSE()))</f>
        <v/>
      </c>
      <c r="CI40" t="str">
        <f>IF(VLOOKUP($B40&amp;"-"&amp;$F40,'Results Check'!$A:$CB,CI$2,FALSE())=0,"",VLOOKUP($B40&amp;"-"&amp;$F40,'Results Check'!$A:$CB,CI$2,FALSE()))</f>
        <v/>
      </c>
      <c r="CJ40" t="str">
        <f>IF(VLOOKUP($B40&amp;"-"&amp;$F40,'Results Check'!$A:$CB,CJ$2,FALSE())=0,"",VLOOKUP($B40&amp;"-"&amp;$F40,'Results Check'!$A:$CB,CJ$2,FALSE()))</f>
        <v/>
      </c>
      <c r="CK40">
        <f>IF(VLOOKUP($B40&amp;"-"&amp;$F40,'dataset cleaned'!$A:$CK,CK$2,FALSE())&lt;0,"N/A",VLOOKUP(VLOOKUP($B40&amp;"-"&amp;$F40,'dataset cleaned'!$A:$CK,CK$2,FALSE()),Dictionary!$A:$B,2,FALSE()))</f>
        <v>4</v>
      </c>
      <c r="CL40">
        <f>IF(VLOOKUP($B40&amp;"-"&amp;$F40,'dataset cleaned'!$A:$CK,CL$2,FALSE())&lt;0,"N/A",VLOOKUP(VLOOKUP($B40&amp;"-"&amp;$F40,'dataset cleaned'!$A:$CK,CL$2,FALSE()),Dictionary!$A:$B,2,FALSE()))</f>
        <v>3</v>
      </c>
      <c r="CM40">
        <f>IF(VLOOKUP($B40&amp;"-"&amp;$F40,'dataset cleaned'!$A:$CK,CM$2,FALSE())&lt;0,"N/A",VLOOKUP(VLOOKUP($B40&amp;"-"&amp;$F40,'dataset cleaned'!$A:$CK,CM$2,FALSE()),Dictionary!$A:$B,2,FALSE()))</f>
        <v>5</v>
      </c>
      <c r="CN40">
        <f>IF(VLOOKUP($B40&amp;"-"&amp;$F40,'dataset cleaned'!$A:$CK,CN$2,FALSE())&lt;0,"N/A",VLOOKUP(VLOOKUP($B40&amp;"-"&amp;$F40,'dataset cleaned'!$A:$CK,CN$2,FALSE()),Dictionary!$A:$B,2,FALSE()))</f>
        <v>4</v>
      </c>
      <c r="CO40">
        <f>IF(VLOOKUP($B40&amp;"-"&amp;$F40,'dataset cleaned'!$A:$CK,CO$2,FALSE())&lt;0,"N/A",VLOOKUP(VLOOKUP($B40&amp;"-"&amp;$F40,'dataset cleaned'!$A:$CK,CO$2,FALSE()),Dictionary!$A:$B,2,FALSE()))</f>
        <v>5</v>
      </c>
      <c r="CP40">
        <f>IF(VLOOKUP($B40&amp;"-"&amp;$F40,'dataset cleaned'!$A:$CK,CP$2,FALSE())&lt;0,"N/A",VLOOKUP(VLOOKUP($B40&amp;"-"&amp;$F40,'dataset cleaned'!$A:$CK,CP$2,FALSE()),Dictionary!$A:$B,2,FALSE()))</f>
        <v>4</v>
      </c>
      <c r="CQ40">
        <f>IF(VLOOKUP($B40&amp;"-"&amp;$F40,'dataset cleaned'!$A:$CK,CQ$2,FALSE())&lt;0,"N/A",VLOOKUP(VLOOKUP($B40&amp;"-"&amp;$F40,'dataset cleaned'!$A:$CK,CQ$2,FALSE()),Dictionary!$A:$B,2,FALSE()))</f>
        <v>4</v>
      </c>
      <c r="CR40">
        <f>IF(VLOOKUP($B40&amp;"-"&amp;$F40,'dataset cleaned'!$A:$CK,CR$2,FALSE())&lt;0,"N/A",VLOOKUP(VLOOKUP($B40&amp;"-"&amp;$F40,'dataset cleaned'!$A:$CK,CR$2,FALSE()),Dictionary!$A:$B,2,FALSE()))</f>
        <v>4</v>
      </c>
      <c r="CS40">
        <f>IF(VLOOKUP($B40&amp;"-"&amp;$F40,'dataset cleaned'!$A:$CK,CS$2,FALSE())&lt;0,"N/A",VLOOKUP(VLOOKUP($B40&amp;"-"&amp;$F40,'dataset cleaned'!$A:$CK,CS$2,FALSE()),Dictionary!$A:$B,2,FALSE()))</f>
        <v>4</v>
      </c>
      <c r="CT40">
        <f>IF(VLOOKUP($B40&amp;"-"&amp;$F40,'dataset cleaned'!$A:$CK,CT$2,FALSE())&lt;0,"N/A",VLOOKUP(VLOOKUP($B40&amp;"-"&amp;$F40,'dataset cleaned'!$A:$CK,CT$2,FALSE()),Dictionary!$A:$B,2,FALSE()))</f>
        <v>3</v>
      </c>
      <c r="CU40">
        <f>IF(VLOOKUP($B40&amp;"-"&amp;$F40,'dataset cleaned'!$A:$CK,CU$2,FALSE())&lt;0,"N/A",VLOOKUP(VLOOKUP($B40&amp;"-"&amp;$F40,'dataset cleaned'!$A:$CK,CU$2,FALSE()),Dictionary!$A:$B,2,FALSE()))</f>
        <v>4</v>
      </c>
      <c r="CV40">
        <f>IF(VLOOKUP($B40&amp;"-"&amp;$F40,'dataset cleaned'!$A:$CK,CV$2,FALSE())&lt;0,"N/A",VLOOKUP(VLOOKUP($B40&amp;"-"&amp;$F40,'dataset cleaned'!$A:$CK,CV$2,FALSE()),Dictionary!$A:$B,2,FALSE()))</f>
        <v>3</v>
      </c>
    </row>
    <row r="41" spans="1:100" ht="17" x14ac:dyDescent="0.2">
      <c r="A41" t="str">
        <f t="shared" si="30"/>
        <v>R_2fxKQVdcePs5erY-P1</v>
      </c>
      <c r="B41" s="1" t="s">
        <v>1013</v>
      </c>
      <c r="C41" t="s">
        <v>381</v>
      </c>
      <c r="D41" s="16" t="str">
        <f t="shared" si="31"/>
        <v>Tabular</v>
      </c>
      <c r="E41" s="8" t="str">
        <f t="shared" si="32"/>
        <v>G1</v>
      </c>
      <c r="F41" t="s">
        <v>534</v>
      </c>
      <c r="G41" s="8" t="str">
        <f t="shared" si="33"/>
        <v>G1</v>
      </c>
      <c r="H41" t="s">
        <v>1128</v>
      </c>
      <c r="J41" s="11">
        <f>VLOOKUP($B41&amp;"-"&amp;$F41,'dataset cleaned'!$A:$BK,J$2,FALSE())/60</f>
        <v>9.994349999999999</v>
      </c>
      <c r="K41">
        <f>VLOOKUP($B41&amp;"-"&amp;$F41,'dataset cleaned'!$A:$BK,K$2,FALSE())</f>
        <v>19</v>
      </c>
      <c r="L41" t="str">
        <f>VLOOKUP($B41&amp;"-"&amp;$F41,'dataset cleaned'!$A:$BK,L$2,FALSE())</f>
        <v>Male</v>
      </c>
      <c r="M41" t="str">
        <f>VLOOKUP($B41&amp;"-"&amp;$F41,'dataset cleaned'!$A:$BK,M$2,FALSE())</f>
        <v>Intermediate (B1)</v>
      </c>
      <c r="N41">
        <f>VLOOKUP($B41&amp;"-"&amp;$F41,'dataset cleaned'!$A:$BK,N$2,FALSE())</f>
        <v>3</v>
      </c>
      <c r="O41" t="str">
        <f>VLOOKUP($B41&amp;"-"&amp;$F41,'dataset cleaned'!$A:$BK,O$2,FALSE())</f>
        <v>Moleculair science and technology, Process engineering,</v>
      </c>
      <c r="P41" t="str">
        <f>VLOOKUP($B41&amp;"-"&amp;$F41,'dataset cleaned'!$A:$BK,P$2,FALSE())</f>
        <v>Yes</v>
      </c>
      <c r="Q41">
        <f>VLOOKUP($B41&amp;"-"&amp;$F41,'dataset cleaned'!$A:$BK,Q$2,FALSE())</f>
        <v>2</v>
      </c>
      <c r="R41" s="6" t="str">
        <f>VLOOKUP($B41&amp;"-"&amp;$F41,'dataset cleaned'!$A:$BK,R$2,FALSE())</f>
        <v>Education, teaching assistant</v>
      </c>
      <c r="S41" t="str">
        <f>VLOOKUP($B41&amp;"-"&amp;$F41,'dataset cleaned'!$A:$BK,S$2,FALSE())</f>
        <v>No</v>
      </c>
      <c r="T41">
        <f>VLOOKUP($B41&amp;"-"&amp;$F41,'dataset cleaned'!$A:$BK,T$2,FALSE())</f>
        <v>0</v>
      </c>
      <c r="U41" t="str">
        <f>VLOOKUP($B41&amp;"-"&amp;$F41,'dataset cleaned'!$A:$BK,U$2,FALSE())</f>
        <v>Other, domain or national specific methodology. Please specify (separated by comma (,) ):</v>
      </c>
      <c r="V41">
        <f>VLOOKUP(VLOOKUP($B41&amp;"-"&amp;$F41,'dataset cleaned'!$A:$BK,V$2,FALSE()),Dictionary!$A:$B,2,FALSE())</f>
        <v>1</v>
      </c>
      <c r="W41">
        <f>VLOOKUP(VLOOKUP($B41&amp;"-"&amp;$F41,'dataset cleaned'!$A:$BK,W$2,FALSE()),Dictionary!$A:$B,2,FALSE())</f>
        <v>1</v>
      </c>
      <c r="X41">
        <f>VLOOKUP(VLOOKUP($B41&amp;"-"&amp;$F41,'dataset cleaned'!$A:$BK,X$2,FALSE()),Dictionary!$A:$B,2,FALSE())</f>
        <v>1</v>
      </c>
      <c r="Y41">
        <f>VLOOKUP(VLOOKUP($B41&amp;"-"&amp;$F41,'dataset cleaned'!$A:$BK,Y$2,FALSE()),Dictionary!$A:$B,2,FALSE())</f>
        <v>1</v>
      </c>
      <c r="Z41">
        <f t="shared" si="34"/>
        <v>1</v>
      </c>
      <c r="AA41">
        <f>VLOOKUP(VLOOKUP($B41&amp;"-"&amp;$F41,'dataset cleaned'!$A:$BK,AA$2,FALSE()),Dictionary!$A:$B,2,FALSE())</f>
        <v>2</v>
      </c>
      <c r="AB41">
        <f>VLOOKUP(VLOOKUP($B41&amp;"-"&amp;$F41,'dataset cleaned'!$A:$BK,AB$2,FALSE()),Dictionary!$A:$B,2,FALSE())</f>
        <v>2</v>
      </c>
      <c r="AC41">
        <f>VLOOKUP(VLOOKUP($B41&amp;"-"&amp;$F41,'dataset cleaned'!$A:$BK,AC$2,FALSE()),Dictionary!$A:$B,2,FALSE())</f>
        <v>1</v>
      </c>
      <c r="AD41">
        <f>VLOOKUP(VLOOKUP($B41&amp;"-"&amp;$F41,'dataset cleaned'!$A:$BK,AD$2,FALSE()),Dictionary!$A:$B,2,FALSE())</f>
        <v>2</v>
      </c>
      <c r="AE41" t="str">
        <f>IF(ISNA(VLOOKUP(VLOOKUP($B41&amp;"-"&amp;$F41,'dataset cleaned'!$A:$BK,AE$2,FALSE()),Dictionary!$A:$B,2,FALSE())),"",VLOOKUP(VLOOKUP($B41&amp;"-"&amp;$F41,'dataset cleaned'!$A:$BK,AE$2,FALSE()),Dictionary!$A:$B,2,FALSE()))</f>
        <v/>
      </c>
      <c r="AF41">
        <f>VLOOKUP(VLOOKUP($B41&amp;"-"&amp;$F41,'dataset cleaned'!$A:$BK,AF$2,FALSE()),Dictionary!$A:$B,2,FALSE())</f>
        <v>4</v>
      </c>
      <c r="AG41">
        <f>VLOOKUP(VLOOKUP($B41&amp;"-"&amp;$F41,'dataset cleaned'!$A:$BK,AG$2,FALSE()),Dictionary!$A:$B,2,FALSE())</f>
        <v>2</v>
      </c>
      <c r="AH41">
        <f>VLOOKUP(VLOOKUP($B41&amp;"-"&amp;$F41,'dataset cleaned'!$A:$BK,AH$2,FALSE()),Dictionary!$A:$B,2,FALSE())</f>
        <v>2</v>
      </c>
      <c r="AI41">
        <f>VLOOKUP(VLOOKUP($B41&amp;"-"&amp;$F41,'dataset cleaned'!$A:$BK,AI$2,FALSE()),Dictionary!$A:$B,2,FALSE())</f>
        <v>2</v>
      </c>
      <c r="AJ41">
        <f>VLOOKUP(VLOOKUP($B41&amp;"-"&amp;$F41,'dataset cleaned'!$A:$BK,AJ$2,FALSE()),Dictionary!$A:$B,2,FALSE())</f>
        <v>4</v>
      </c>
      <c r="AK41">
        <f>IF(ISNA(VLOOKUP(VLOOKUP($B41&amp;"-"&amp;$F41,'dataset cleaned'!$A:$BK,AK$2,FALSE()),Dictionary!$A:$B,2,FALSE())),"",VLOOKUP(VLOOKUP($B41&amp;"-"&amp;$F41,'dataset cleaned'!$A:$BK,AK$2,FALSE()),Dictionary!$A:$B,2,FALSE()))</f>
        <v>4</v>
      </c>
      <c r="AL41" t="str">
        <f>IF(ISNA(VLOOKUP(VLOOKUP($B41&amp;"-"&amp;$F41,'dataset cleaned'!$A:$BK,AL$2,FALSE()),Dictionary!$A:$B,2,FALSE())),"",VLOOKUP(VLOOKUP($B41&amp;"-"&amp;$F41,'dataset cleaned'!$A:$BK,AL$2,FALSE()),Dictionary!$A:$B,2,FALSE()))</f>
        <v/>
      </c>
      <c r="AM41">
        <f>VLOOKUP(VLOOKUP($B41&amp;"-"&amp;$F41,'dataset cleaned'!$A:$BK,AM$2,FALSE()),Dictionary!$A:$B,2,FALSE())</f>
        <v>4</v>
      </c>
      <c r="AN41">
        <f>IF(ISNA(VLOOKUP(VLOOKUP($B41&amp;"-"&amp;$F41,'dataset cleaned'!$A:$BK,AN$2,FALSE()),Dictionary!$A:$B,2,FALSE())),"",VLOOKUP(VLOOKUP($B41&amp;"-"&amp;$F41,'dataset cleaned'!$A:$BK,AN$2,FALSE()),Dictionary!$A:$B,2,FALSE()))</f>
        <v>3</v>
      </c>
      <c r="AO41">
        <f>VLOOKUP($B41&amp;"-"&amp;$F41,'Results Check'!$A:$CB,AO$2,FALSE())</f>
        <v>1</v>
      </c>
      <c r="AP41">
        <f>VLOOKUP($B41&amp;"-"&amp;$F41,'Results Check'!$A:$CB,AP$2,FALSE())</f>
        <v>1</v>
      </c>
      <c r="AQ41">
        <f>VLOOKUP($B41&amp;"-"&amp;$F41,'Results Check'!$A:$CB,AQ$2,FALSE())</f>
        <v>1</v>
      </c>
      <c r="AR41">
        <f t="shared" si="35"/>
        <v>1</v>
      </c>
      <c r="AS41">
        <f t="shared" si="36"/>
        <v>1</v>
      </c>
      <c r="AT41">
        <f t="shared" si="37"/>
        <v>1</v>
      </c>
      <c r="AU41">
        <f>VLOOKUP($B41&amp;"-"&amp;$F41,'Results Check'!$A:$CB,AU$2,FALSE())</f>
        <v>2</v>
      </c>
      <c r="AV41">
        <f>VLOOKUP($B41&amp;"-"&amp;$F41,'Results Check'!$A:$CB,AV$2,FALSE())</f>
        <v>2</v>
      </c>
      <c r="AW41">
        <f>VLOOKUP($B41&amp;"-"&amp;$F41,'Results Check'!$A:$CB,AW$2,FALSE())</f>
        <v>2</v>
      </c>
      <c r="AX41">
        <f t="shared" si="38"/>
        <v>1</v>
      </c>
      <c r="AY41">
        <f t="shared" si="39"/>
        <v>1</v>
      </c>
      <c r="AZ41">
        <f t="shared" si="40"/>
        <v>1</v>
      </c>
      <c r="BA41">
        <f>VLOOKUP($B41&amp;"-"&amp;$F41,'Results Check'!$A:$CB,BA$2,FALSE())</f>
        <v>3</v>
      </c>
      <c r="BB41">
        <f>VLOOKUP($B41&amp;"-"&amp;$F41,'Results Check'!$A:$CB,BB$2,FALSE())</f>
        <v>3</v>
      </c>
      <c r="BC41">
        <f>VLOOKUP($B41&amp;"-"&amp;$F41,'Results Check'!$A:$CB,BC$2,FALSE())</f>
        <v>3</v>
      </c>
      <c r="BD41">
        <f t="shared" si="41"/>
        <v>1</v>
      </c>
      <c r="BE41">
        <f t="shared" si="42"/>
        <v>1</v>
      </c>
      <c r="BF41">
        <f t="shared" si="43"/>
        <v>1</v>
      </c>
      <c r="BG41">
        <f>VLOOKUP($B41&amp;"-"&amp;$F41,'Results Check'!$A:$CB,BG$2,FALSE())</f>
        <v>1</v>
      </c>
      <c r="BH41">
        <f>VLOOKUP($B41&amp;"-"&amp;$F41,'Results Check'!$A:$CB,BH$2,FALSE())</f>
        <v>1</v>
      </c>
      <c r="BI41">
        <f>VLOOKUP($B41&amp;"-"&amp;$F41,'Results Check'!$A:$CB,BI$2,FALSE())</f>
        <v>1</v>
      </c>
      <c r="BJ41">
        <f t="shared" si="44"/>
        <v>1</v>
      </c>
      <c r="BK41">
        <f t="shared" si="45"/>
        <v>1</v>
      </c>
      <c r="BL41">
        <f t="shared" si="46"/>
        <v>1</v>
      </c>
      <c r="BM41">
        <f>VLOOKUP($B41&amp;"-"&amp;$F41,'Results Check'!$A:$CB,BM$2,FALSE())</f>
        <v>0</v>
      </c>
      <c r="BN41">
        <f>VLOOKUP($B41&amp;"-"&amp;$F41,'Results Check'!$A:$CB,BN$2,FALSE())</f>
        <v>2</v>
      </c>
      <c r="BO41">
        <f>VLOOKUP($B41&amp;"-"&amp;$F41,'Results Check'!$A:$CB,BO$2,FALSE())</f>
        <v>2</v>
      </c>
      <c r="BP41">
        <f t="shared" si="47"/>
        <v>0</v>
      </c>
      <c r="BQ41">
        <f t="shared" si="48"/>
        <v>0</v>
      </c>
      <c r="BR41">
        <f t="shared" si="49"/>
        <v>0</v>
      </c>
      <c r="BS41">
        <f>VLOOKUP($B41&amp;"-"&amp;$F41,'Results Check'!$A:$CB,BS$2,FALSE())</f>
        <v>1</v>
      </c>
      <c r="BT41">
        <f>VLOOKUP($B41&amp;"-"&amp;$F41,'Results Check'!$A:$CB,BT$2,FALSE())</f>
        <v>1</v>
      </c>
      <c r="BU41">
        <f>VLOOKUP($B41&amp;"-"&amp;$F41,'Results Check'!$A:$CB,BU$2,FALSE())</f>
        <v>1</v>
      </c>
      <c r="BV41">
        <f t="shared" si="50"/>
        <v>1</v>
      </c>
      <c r="BW41">
        <f t="shared" si="51"/>
        <v>1</v>
      </c>
      <c r="BX41">
        <f t="shared" si="52"/>
        <v>1</v>
      </c>
      <c r="BY41">
        <f t="shared" si="53"/>
        <v>8</v>
      </c>
      <c r="BZ41">
        <f t="shared" si="54"/>
        <v>10</v>
      </c>
      <c r="CA41">
        <f t="shared" si="55"/>
        <v>10</v>
      </c>
      <c r="CB41">
        <f t="shared" si="56"/>
        <v>0.8</v>
      </c>
      <c r="CC41">
        <f t="shared" si="57"/>
        <v>0.8</v>
      </c>
      <c r="CD41">
        <f t="shared" si="58"/>
        <v>0.80000000000000016</v>
      </c>
      <c r="CE41" t="str">
        <f>IF(VLOOKUP($B41&amp;"-"&amp;$F41,'Results Check'!$A:$CB,CE$2,FALSE())=0,"",VLOOKUP($B41&amp;"-"&amp;$F41,'Results Check'!$A:$CB,CE$2,FALSE()))</f>
        <v/>
      </c>
      <c r="CF41" t="str">
        <f>IF(VLOOKUP($B41&amp;"-"&amp;$F41,'Results Check'!$A:$CB,CF$2,FALSE())=0,"",VLOOKUP($B41&amp;"-"&amp;$F41,'Results Check'!$A:$CB,CF$2,FALSE()))</f>
        <v/>
      </c>
      <c r="CG41" t="str">
        <f>IF(VLOOKUP($B41&amp;"-"&amp;$F41,'Results Check'!$A:$CB,CG$2,FALSE())=0,"",VLOOKUP($B41&amp;"-"&amp;$F41,'Results Check'!$A:$CB,CG$2,FALSE()))</f>
        <v/>
      </c>
      <c r="CH41" t="str">
        <f>IF(VLOOKUP($B41&amp;"-"&amp;$F41,'Results Check'!$A:$CB,CH$2,FALSE())=0,"",VLOOKUP($B41&amp;"-"&amp;$F41,'Results Check'!$A:$CB,CH$2,FALSE()))</f>
        <v/>
      </c>
      <c r="CI41" t="str">
        <f>IF(VLOOKUP($B41&amp;"-"&amp;$F41,'Results Check'!$A:$CB,CI$2,FALSE())=0,"",VLOOKUP($B41&amp;"-"&amp;$F41,'Results Check'!$A:$CB,CI$2,FALSE()))</f>
        <v>Consequence</v>
      </c>
      <c r="CJ41" t="str">
        <f>IF(VLOOKUP($B41&amp;"-"&amp;$F41,'Results Check'!$A:$CB,CJ$2,FALSE())=0,"",VLOOKUP($B41&amp;"-"&amp;$F41,'Results Check'!$A:$CB,CJ$2,FALSE()))</f>
        <v/>
      </c>
      <c r="CK41">
        <f>IF(VLOOKUP($B41&amp;"-"&amp;$F41,'dataset cleaned'!$A:$CK,CK$2,FALSE())&lt;0,"N/A",VLOOKUP(VLOOKUP($B41&amp;"-"&amp;$F41,'dataset cleaned'!$A:$CK,CK$2,FALSE()),Dictionary!$A:$B,2,FALSE()))</f>
        <v>3</v>
      </c>
      <c r="CL41">
        <f>IF(VLOOKUP($B41&amp;"-"&amp;$F41,'dataset cleaned'!$A:$CK,CL$2,FALSE())&lt;0,"N/A",VLOOKUP(VLOOKUP($B41&amp;"-"&amp;$F41,'dataset cleaned'!$A:$CK,CL$2,FALSE()),Dictionary!$A:$B,2,FALSE()))</f>
        <v>3</v>
      </c>
      <c r="CM41">
        <f>IF(VLOOKUP($B41&amp;"-"&amp;$F41,'dataset cleaned'!$A:$CK,CM$2,FALSE())&lt;0,"N/A",VLOOKUP(VLOOKUP($B41&amp;"-"&amp;$F41,'dataset cleaned'!$A:$CK,CM$2,FALSE()),Dictionary!$A:$B,2,FALSE()))</f>
        <v>3</v>
      </c>
      <c r="CN41">
        <f>IF(VLOOKUP($B41&amp;"-"&amp;$F41,'dataset cleaned'!$A:$CK,CN$2,FALSE())&lt;0,"N/A",VLOOKUP(VLOOKUP($B41&amp;"-"&amp;$F41,'dataset cleaned'!$A:$CK,CN$2,FALSE()),Dictionary!$A:$B,2,FALSE()))</f>
        <v>3</v>
      </c>
      <c r="CO41">
        <f>IF(VLOOKUP($B41&amp;"-"&amp;$F41,'dataset cleaned'!$A:$CK,CO$2,FALSE())&lt;0,"N/A",VLOOKUP(VLOOKUP($B41&amp;"-"&amp;$F41,'dataset cleaned'!$A:$CK,CO$2,FALSE()),Dictionary!$A:$B,2,FALSE()))</f>
        <v>3</v>
      </c>
      <c r="CP41">
        <f>IF(VLOOKUP($B41&amp;"-"&amp;$F41,'dataset cleaned'!$A:$CK,CP$2,FALSE())&lt;0,"N/A",VLOOKUP(VLOOKUP($B41&amp;"-"&amp;$F41,'dataset cleaned'!$A:$CK,CP$2,FALSE()),Dictionary!$A:$B,2,FALSE()))</f>
        <v>3</v>
      </c>
      <c r="CQ41">
        <f>IF(VLOOKUP($B41&amp;"-"&amp;$F41,'dataset cleaned'!$A:$CK,CQ$2,FALSE())&lt;0,"N/A",VLOOKUP(VLOOKUP($B41&amp;"-"&amp;$F41,'dataset cleaned'!$A:$CK,CQ$2,FALSE()),Dictionary!$A:$B,2,FALSE()))</f>
        <v>3</v>
      </c>
      <c r="CR41">
        <f>IF(VLOOKUP($B41&amp;"-"&amp;$F41,'dataset cleaned'!$A:$CK,CR$2,FALSE())&lt;0,"N/A",VLOOKUP(VLOOKUP($B41&amp;"-"&amp;$F41,'dataset cleaned'!$A:$CK,CR$2,FALSE()),Dictionary!$A:$B,2,FALSE()))</f>
        <v>3</v>
      </c>
      <c r="CS41">
        <f>IF(VLOOKUP($B41&amp;"-"&amp;$F41,'dataset cleaned'!$A:$CK,CS$2,FALSE())&lt;0,"N/A",VLOOKUP(VLOOKUP($B41&amp;"-"&amp;$F41,'dataset cleaned'!$A:$CK,CS$2,FALSE()),Dictionary!$A:$B,2,FALSE()))</f>
        <v>3</v>
      </c>
      <c r="CT41">
        <f>IF(VLOOKUP($B41&amp;"-"&amp;$F41,'dataset cleaned'!$A:$CK,CT$2,FALSE())&lt;0,"N/A",VLOOKUP(VLOOKUP($B41&amp;"-"&amp;$F41,'dataset cleaned'!$A:$CK,CT$2,FALSE()),Dictionary!$A:$B,2,FALSE()))</f>
        <v>3</v>
      </c>
      <c r="CU41">
        <f>IF(VLOOKUP($B41&amp;"-"&amp;$F41,'dataset cleaned'!$A:$CK,CU$2,FALSE())&lt;0,"N/A",VLOOKUP(VLOOKUP($B41&amp;"-"&amp;$F41,'dataset cleaned'!$A:$CK,CU$2,FALSE()),Dictionary!$A:$B,2,FALSE()))</f>
        <v>3</v>
      </c>
      <c r="CV41">
        <f>IF(VLOOKUP($B41&amp;"-"&amp;$F41,'dataset cleaned'!$A:$CK,CV$2,FALSE())&lt;0,"N/A",VLOOKUP(VLOOKUP($B41&amp;"-"&amp;$F41,'dataset cleaned'!$A:$CK,CV$2,FALSE()),Dictionary!$A:$B,2,FALSE()))</f>
        <v>3</v>
      </c>
    </row>
    <row r="42" spans="1:100" ht="17" x14ac:dyDescent="0.2">
      <c r="A42" t="str">
        <f t="shared" si="30"/>
        <v>R_2uCAg01CW3ew3fh-P1</v>
      </c>
      <c r="B42" t="s">
        <v>844</v>
      </c>
      <c r="C42" t="s">
        <v>381</v>
      </c>
      <c r="D42" s="16" t="str">
        <f t="shared" si="31"/>
        <v>Tabular</v>
      </c>
      <c r="E42" s="8" t="str">
        <f t="shared" si="32"/>
        <v>G1</v>
      </c>
      <c r="F42" s="8" t="s">
        <v>534</v>
      </c>
      <c r="G42" s="8" t="str">
        <f t="shared" si="33"/>
        <v>G1</v>
      </c>
      <c r="H42" t="s">
        <v>981</v>
      </c>
      <c r="J42" s="11">
        <f>VLOOKUP($B42&amp;"-"&amp;$F42,'dataset cleaned'!$A:$BK,J$2,FALSE())/60</f>
        <v>13.574549999999999</v>
      </c>
      <c r="K42">
        <f>VLOOKUP($B42&amp;"-"&amp;$F42,'dataset cleaned'!$A:$BK,K$2,FALSE())</f>
        <v>22</v>
      </c>
      <c r="L42" t="str">
        <f>VLOOKUP($B42&amp;"-"&amp;$F42,'dataset cleaned'!$A:$BK,L$2,FALSE())</f>
        <v>Female</v>
      </c>
      <c r="M42" t="str">
        <f>VLOOKUP($B42&amp;"-"&amp;$F42,'dataset cleaned'!$A:$BK,M$2,FALSE())</f>
        <v>Upper-Intermediate (B2)</v>
      </c>
      <c r="N42">
        <f>VLOOKUP($B42&amp;"-"&amp;$F42,'dataset cleaned'!$A:$BK,N$2,FALSE())</f>
        <v>4</v>
      </c>
      <c r="O42" t="str">
        <f>VLOOKUP($B42&amp;"-"&amp;$F42,'dataset cleaned'!$A:$BK,O$2,FALSE())</f>
        <v>Computer Science, Business Administration</v>
      </c>
      <c r="P42" t="str">
        <f>VLOOKUP($B42&amp;"-"&amp;$F42,'dataset cleaned'!$A:$BK,P$2,FALSE())</f>
        <v>Yes</v>
      </c>
      <c r="Q42">
        <f>VLOOKUP($B42&amp;"-"&amp;$F42,'dataset cleaned'!$A:$BK,Q$2,FALSE())</f>
        <v>4</v>
      </c>
      <c r="R42" s="6" t="str">
        <f>VLOOKUP($B42&amp;"-"&amp;$F42,'dataset cleaned'!$A:$BK,R$2,FALSE())</f>
        <v>iOS Developer, First-Level-Support</v>
      </c>
      <c r="S42" t="str">
        <f>VLOOKUP($B42&amp;"-"&amp;$F42,'dataset cleaned'!$A:$BK,S$2,FALSE())</f>
        <v>No</v>
      </c>
      <c r="T42">
        <f>VLOOKUP($B42&amp;"-"&amp;$F42,'dataset cleaned'!$A:$BK,T$2,FALSE())</f>
        <v>0</v>
      </c>
      <c r="U42" t="str">
        <f>VLOOKUP($B42&amp;"-"&amp;$F42,'dataset cleaned'!$A:$BK,U$2,FALSE())</f>
        <v>None</v>
      </c>
      <c r="V42">
        <f>VLOOKUP(VLOOKUP($B42&amp;"-"&amp;$F42,'dataset cleaned'!$A:$BK,V$2,FALSE()),Dictionary!$A:$B,2,FALSE())</f>
        <v>1</v>
      </c>
      <c r="W42">
        <f>VLOOKUP(VLOOKUP($B42&amp;"-"&amp;$F42,'dataset cleaned'!$A:$BK,W$2,FALSE()),Dictionary!$A:$B,2,FALSE())</f>
        <v>2</v>
      </c>
      <c r="X42">
        <f>VLOOKUP(VLOOKUP($B42&amp;"-"&amp;$F42,'dataset cleaned'!$A:$BK,X$2,FALSE()),Dictionary!$A:$B,2,FALSE())</f>
        <v>1</v>
      </c>
      <c r="Y42">
        <f>VLOOKUP(VLOOKUP($B42&amp;"-"&amp;$F42,'dataset cleaned'!$A:$BK,Y$2,FALSE()),Dictionary!$A:$B,2,FALSE())</f>
        <v>1</v>
      </c>
      <c r="Z42">
        <f t="shared" si="34"/>
        <v>2</v>
      </c>
      <c r="AA42">
        <f>VLOOKUP(VLOOKUP($B42&amp;"-"&amp;$F42,'dataset cleaned'!$A:$BK,AA$2,FALSE()),Dictionary!$A:$B,2,FALSE())</f>
        <v>1</v>
      </c>
      <c r="AB42">
        <f>VLOOKUP(VLOOKUP($B42&amp;"-"&amp;$F42,'dataset cleaned'!$A:$BK,AB$2,FALSE()),Dictionary!$A:$B,2,FALSE())</f>
        <v>2</v>
      </c>
      <c r="AC42">
        <f>VLOOKUP(VLOOKUP($B42&amp;"-"&amp;$F42,'dataset cleaned'!$A:$BK,AC$2,FALSE()),Dictionary!$A:$B,2,FALSE())</f>
        <v>2</v>
      </c>
      <c r="AD42">
        <f>VLOOKUP(VLOOKUP($B42&amp;"-"&amp;$F42,'dataset cleaned'!$A:$BK,AD$2,FALSE()),Dictionary!$A:$B,2,FALSE())</f>
        <v>1</v>
      </c>
      <c r="AE42" t="str">
        <f>IF(ISNA(VLOOKUP(VLOOKUP($B42&amp;"-"&amp;$F42,'dataset cleaned'!$A:$BK,AE$2,FALSE()),Dictionary!$A:$B,2,FALSE())),"",VLOOKUP(VLOOKUP($B42&amp;"-"&amp;$F42,'dataset cleaned'!$A:$BK,AE$2,FALSE()),Dictionary!$A:$B,2,FALSE()))</f>
        <v/>
      </c>
      <c r="AF42">
        <f>VLOOKUP(VLOOKUP($B42&amp;"-"&amp;$F42,'dataset cleaned'!$A:$BK,AF$2,FALSE()),Dictionary!$A:$B,2,FALSE())</f>
        <v>4</v>
      </c>
      <c r="AG42">
        <f>VLOOKUP(VLOOKUP($B42&amp;"-"&amp;$F42,'dataset cleaned'!$A:$BK,AG$2,FALSE()),Dictionary!$A:$B,2,FALSE())</f>
        <v>3</v>
      </c>
      <c r="AH42">
        <f>VLOOKUP(VLOOKUP($B42&amp;"-"&amp;$F42,'dataset cleaned'!$A:$BK,AH$2,FALSE()),Dictionary!$A:$B,2,FALSE())</f>
        <v>2</v>
      </c>
      <c r="AI42">
        <f>VLOOKUP(VLOOKUP($B42&amp;"-"&amp;$F42,'dataset cleaned'!$A:$BK,AI$2,FALSE()),Dictionary!$A:$B,2,FALSE())</f>
        <v>4</v>
      </c>
      <c r="AJ42">
        <f>VLOOKUP(VLOOKUP($B42&amp;"-"&amp;$F42,'dataset cleaned'!$A:$BK,AJ$2,FALSE()),Dictionary!$A:$B,2,FALSE())</f>
        <v>3</v>
      </c>
      <c r="AK42">
        <f>IF(ISNA(VLOOKUP(VLOOKUP($B42&amp;"-"&amp;$F42,'dataset cleaned'!$A:$BK,AK$2,FALSE()),Dictionary!$A:$B,2,FALSE())),"",VLOOKUP(VLOOKUP($B42&amp;"-"&amp;$F42,'dataset cleaned'!$A:$BK,AK$2,FALSE()),Dictionary!$A:$B,2,FALSE()))</f>
        <v>4</v>
      </c>
      <c r="AL42" t="str">
        <f>IF(ISNA(VLOOKUP(VLOOKUP($B42&amp;"-"&amp;$F42,'dataset cleaned'!$A:$BK,AL$2,FALSE()),Dictionary!$A:$B,2,FALSE())),"",VLOOKUP(VLOOKUP($B42&amp;"-"&amp;$F42,'dataset cleaned'!$A:$BK,AL$2,FALSE()),Dictionary!$A:$B,2,FALSE()))</f>
        <v/>
      </c>
      <c r="AM42">
        <f>VLOOKUP(VLOOKUP($B42&amp;"-"&amp;$F42,'dataset cleaned'!$A:$BK,AM$2,FALSE()),Dictionary!$A:$B,2,FALSE())</f>
        <v>2</v>
      </c>
      <c r="AN42">
        <f>IF(ISNA(VLOOKUP(VLOOKUP($B42&amp;"-"&amp;$F42,'dataset cleaned'!$A:$BK,AN$2,FALSE()),Dictionary!$A:$B,2,FALSE())),"",VLOOKUP(VLOOKUP($B42&amp;"-"&amp;$F42,'dataset cleaned'!$A:$BK,AN$2,FALSE()),Dictionary!$A:$B,2,FALSE()))</f>
        <v>2</v>
      </c>
      <c r="AO42">
        <f>VLOOKUP($B42&amp;"-"&amp;$F42,'Results Check'!$A:$CB,AO$2,FALSE())</f>
        <v>1</v>
      </c>
      <c r="AP42">
        <f>VLOOKUP($B42&amp;"-"&amp;$F42,'Results Check'!$A:$CB,AP$2,FALSE())</f>
        <v>1</v>
      </c>
      <c r="AQ42">
        <f>VLOOKUP($B42&amp;"-"&amp;$F42,'Results Check'!$A:$CB,AQ$2,FALSE())</f>
        <v>1</v>
      </c>
      <c r="AR42">
        <f t="shared" si="35"/>
        <v>1</v>
      </c>
      <c r="AS42">
        <f t="shared" si="36"/>
        <v>1</v>
      </c>
      <c r="AT42">
        <f t="shared" si="37"/>
        <v>1</v>
      </c>
      <c r="AU42">
        <f>VLOOKUP($B42&amp;"-"&amp;$F42,'Results Check'!$A:$CB,AU$2,FALSE())</f>
        <v>2</v>
      </c>
      <c r="AV42">
        <f>VLOOKUP($B42&amp;"-"&amp;$F42,'Results Check'!$A:$CB,AV$2,FALSE())</f>
        <v>2</v>
      </c>
      <c r="AW42">
        <f>VLOOKUP($B42&amp;"-"&amp;$F42,'Results Check'!$A:$CB,AW$2,FALSE())</f>
        <v>2</v>
      </c>
      <c r="AX42">
        <f t="shared" si="38"/>
        <v>1</v>
      </c>
      <c r="AY42">
        <f t="shared" si="39"/>
        <v>1</v>
      </c>
      <c r="AZ42">
        <f t="shared" si="40"/>
        <v>1</v>
      </c>
      <c r="BA42">
        <f>VLOOKUP($B42&amp;"-"&amp;$F42,'Results Check'!$A:$CB,BA$2,FALSE())</f>
        <v>3</v>
      </c>
      <c r="BB42">
        <f>VLOOKUP($B42&amp;"-"&amp;$F42,'Results Check'!$A:$CB,BB$2,FALSE())</f>
        <v>3</v>
      </c>
      <c r="BC42">
        <f>VLOOKUP($B42&amp;"-"&amp;$F42,'Results Check'!$A:$CB,BC$2,FALSE())</f>
        <v>3</v>
      </c>
      <c r="BD42">
        <f t="shared" si="41"/>
        <v>1</v>
      </c>
      <c r="BE42">
        <f t="shared" si="42"/>
        <v>1</v>
      </c>
      <c r="BF42">
        <f t="shared" si="43"/>
        <v>1</v>
      </c>
      <c r="BG42">
        <f>VLOOKUP($B42&amp;"-"&amp;$F42,'Results Check'!$A:$CB,BG$2,FALSE())</f>
        <v>1</v>
      </c>
      <c r="BH42">
        <f>VLOOKUP($B42&amp;"-"&amp;$F42,'Results Check'!$A:$CB,BH$2,FALSE())</f>
        <v>1</v>
      </c>
      <c r="BI42">
        <f>VLOOKUP($B42&amp;"-"&amp;$F42,'Results Check'!$A:$CB,BI$2,FALSE())</f>
        <v>1</v>
      </c>
      <c r="BJ42">
        <f t="shared" si="44"/>
        <v>1</v>
      </c>
      <c r="BK42">
        <f t="shared" si="45"/>
        <v>1</v>
      </c>
      <c r="BL42">
        <f t="shared" si="46"/>
        <v>1</v>
      </c>
      <c r="BM42">
        <f>VLOOKUP($B42&amp;"-"&amp;$F42,'Results Check'!$A:$CB,BM$2,FALSE())</f>
        <v>1</v>
      </c>
      <c r="BN42">
        <f>VLOOKUP($B42&amp;"-"&amp;$F42,'Results Check'!$A:$CB,BN$2,FALSE())</f>
        <v>2</v>
      </c>
      <c r="BO42">
        <f>VLOOKUP($B42&amp;"-"&amp;$F42,'Results Check'!$A:$CB,BO$2,FALSE())</f>
        <v>2</v>
      </c>
      <c r="BP42">
        <f t="shared" si="47"/>
        <v>0.5</v>
      </c>
      <c r="BQ42">
        <f t="shared" si="48"/>
        <v>0.5</v>
      </c>
      <c r="BR42">
        <f t="shared" si="49"/>
        <v>0.5</v>
      </c>
      <c r="BS42">
        <f>VLOOKUP($B42&amp;"-"&amp;$F42,'Results Check'!$A:$CB,BS$2,FALSE())</f>
        <v>1</v>
      </c>
      <c r="BT42">
        <f>VLOOKUP($B42&amp;"-"&amp;$F42,'Results Check'!$A:$CB,BT$2,FALSE())</f>
        <v>1</v>
      </c>
      <c r="BU42">
        <f>VLOOKUP($B42&amp;"-"&amp;$F42,'Results Check'!$A:$CB,BU$2,FALSE())</f>
        <v>1</v>
      </c>
      <c r="BV42">
        <f t="shared" si="50"/>
        <v>1</v>
      </c>
      <c r="BW42">
        <f t="shared" si="51"/>
        <v>1</v>
      </c>
      <c r="BX42">
        <f t="shared" si="52"/>
        <v>1</v>
      </c>
      <c r="BY42">
        <f t="shared" si="53"/>
        <v>9</v>
      </c>
      <c r="BZ42">
        <f t="shared" si="54"/>
        <v>10</v>
      </c>
      <c r="CA42">
        <f t="shared" si="55"/>
        <v>10</v>
      </c>
      <c r="CB42">
        <f t="shared" si="56"/>
        <v>0.9</v>
      </c>
      <c r="CC42">
        <f t="shared" si="57"/>
        <v>0.9</v>
      </c>
      <c r="CD42">
        <f t="shared" si="58"/>
        <v>0.9</v>
      </c>
      <c r="CE42" t="str">
        <f>IF(VLOOKUP($B42&amp;"-"&amp;$F42,'Results Check'!$A:$CB,CE$2,FALSE())=0,"",VLOOKUP($B42&amp;"-"&amp;$F42,'Results Check'!$A:$CB,CE$2,FALSE()))</f>
        <v/>
      </c>
      <c r="CF42" t="str">
        <f>IF(VLOOKUP($B42&amp;"-"&amp;$F42,'Results Check'!$A:$CB,CF$2,FALSE())=0,"",VLOOKUP($B42&amp;"-"&amp;$F42,'Results Check'!$A:$CB,CF$2,FALSE()))</f>
        <v/>
      </c>
      <c r="CG42" t="str">
        <f>IF(VLOOKUP($B42&amp;"-"&amp;$F42,'Results Check'!$A:$CB,CG$2,FALSE())=0,"",VLOOKUP($B42&amp;"-"&amp;$F42,'Results Check'!$A:$CB,CG$2,FALSE()))</f>
        <v/>
      </c>
      <c r="CH42" t="str">
        <f>IF(VLOOKUP($B42&amp;"-"&amp;$F42,'Results Check'!$A:$CB,CH$2,FALSE())=0,"",VLOOKUP($B42&amp;"-"&amp;$F42,'Results Check'!$A:$CB,CH$2,FALSE()))</f>
        <v/>
      </c>
      <c r="CI42" t="str">
        <f>IF(VLOOKUP($B42&amp;"-"&amp;$F42,'Results Check'!$A:$CB,CI$2,FALSE())=0,"",VLOOKUP($B42&amp;"-"&amp;$F42,'Results Check'!$A:$CB,CI$2,FALSE()))</f>
        <v>Wrong UI</v>
      </c>
      <c r="CJ42" t="str">
        <f>IF(VLOOKUP($B42&amp;"-"&amp;$F42,'Results Check'!$A:$CB,CJ$2,FALSE())=0,"",VLOOKUP($B42&amp;"-"&amp;$F42,'Results Check'!$A:$CB,CJ$2,FALSE()))</f>
        <v/>
      </c>
      <c r="CK42">
        <f>IF(VLOOKUP($B42&amp;"-"&amp;$F42,'dataset cleaned'!$A:$CK,CK$2,FALSE())&lt;0,"N/A",VLOOKUP(VLOOKUP($B42&amp;"-"&amp;$F42,'dataset cleaned'!$A:$CK,CK$2,FALSE()),Dictionary!$A:$B,2,FALSE()))</f>
        <v>2</v>
      </c>
      <c r="CL42">
        <f>IF(VLOOKUP($B42&amp;"-"&amp;$F42,'dataset cleaned'!$A:$CK,CL$2,FALSE())&lt;0,"N/A",VLOOKUP(VLOOKUP($B42&amp;"-"&amp;$F42,'dataset cleaned'!$A:$CK,CL$2,FALSE()),Dictionary!$A:$B,2,FALSE()))</f>
        <v>3</v>
      </c>
      <c r="CM42">
        <f>IF(VLOOKUP($B42&amp;"-"&amp;$F42,'dataset cleaned'!$A:$CK,CM$2,FALSE())&lt;0,"N/A",VLOOKUP(VLOOKUP($B42&amp;"-"&amp;$F42,'dataset cleaned'!$A:$CK,CM$2,FALSE()),Dictionary!$A:$B,2,FALSE()))</f>
        <v>3</v>
      </c>
      <c r="CN42">
        <f>IF(VLOOKUP($B42&amp;"-"&amp;$F42,'dataset cleaned'!$A:$CK,CN$2,FALSE())&lt;0,"N/A",VLOOKUP(VLOOKUP($B42&amp;"-"&amp;$F42,'dataset cleaned'!$A:$CK,CN$2,FALSE()),Dictionary!$A:$B,2,FALSE()))</f>
        <v>3</v>
      </c>
      <c r="CO42">
        <f>IF(VLOOKUP($B42&amp;"-"&amp;$F42,'dataset cleaned'!$A:$CK,CO$2,FALSE())&lt;0,"N/A",VLOOKUP(VLOOKUP($B42&amp;"-"&amp;$F42,'dataset cleaned'!$A:$CK,CO$2,FALSE()),Dictionary!$A:$B,2,FALSE()))</f>
        <v>3</v>
      </c>
      <c r="CP42">
        <f>IF(VLOOKUP($B42&amp;"-"&amp;$F42,'dataset cleaned'!$A:$CK,CP$2,FALSE())&lt;0,"N/A",VLOOKUP(VLOOKUP($B42&amp;"-"&amp;$F42,'dataset cleaned'!$A:$CK,CP$2,FALSE()),Dictionary!$A:$B,2,FALSE()))</f>
        <v>3</v>
      </c>
      <c r="CQ42">
        <f>IF(VLOOKUP($B42&amp;"-"&amp;$F42,'dataset cleaned'!$A:$CK,CQ$2,FALSE())&lt;0,"N/A",VLOOKUP(VLOOKUP($B42&amp;"-"&amp;$F42,'dataset cleaned'!$A:$CK,CQ$2,FALSE()),Dictionary!$A:$B,2,FALSE()))</f>
        <v>3</v>
      </c>
      <c r="CR42">
        <f>IF(VLOOKUP($B42&amp;"-"&amp;$F42,'dataset cleaned'!$A:$CK,CR$2,FALSE())&lt;0,"N/A",VLOOKUP(VLOOKUP($B42&amp;"-"&amp;$F42,'dataset cleaned'!$A:$CK,CR$2,FALSE()),Dictionary!$A:$B,2,FALSE()))</f>
        <v>3</v>
      </c>
      <c r="CS42">
        <f>IF(VLOOKUP($B42&amp;"-"&amp;$F42,'dataset cleaned'!$A:$CK,CS$2,FALSE())&lt;0,"N/A",VLOOKUP(VLOOKUP($B42&amp;"-"&amp;$F42,'dataset cleaned'!$A:$CK,CS$2,FALSE()),Dictionary!$A:$B,2,FALSE()))</f>
        <v>3</v>
      </c>
      <c r="CT42">
        <f>IF(VLOOKUP($B42&amp;"-"&amp;$F42,'dataset cleaned'!$A:$CK,CT$2,FALSE())&lt;0,"N/A",VLOOKUP(VLOOKUP($B42&amp;"-"&amp;$F42,'dataset cleaned'!$A:$CK,CT$2,FALSE()),Dictionary!$A:$B,2,FALSE()))</f>
        <v>3</v>
      </c>
      <c r="CU42">
        <f>IF(VLOOKUP($B42&amp;"-"&amp;$F42,'dataset cleaned'!$A:$CK,CU$2,FALSE())&lt;0,"N/A",VLOOKUP(VLOOKUP($B42&amp;"-"&amp;$F42,'dataset cleaned'!$A:$CK,CU$2,FALSE()),Dictionary!$A:$B,2,FALSE()))</f>
        <v>3</v>
      </c>
      <c r="CV42">
        <f>IF(VLOOKUP($B42&amp;"-"&amp;$F42,'dataset cleaned'!$A:$CK,CV$2,FALSE())&lt;0,"N/A",VLOOKUP(VLOOKUP($B42&amp;"-"&amp;$F42,'dataset cleaned'!$A:$CK,CV$2,FALSE()),Dictionary!$A:$B,2,FALSE()))</f>
        <v>3</v>
      </c>
    </row>
    <row r="43" spans="1:100" x14ac:dyDescent="0.2">
      <c r="A43" t="str">
        <f t="shared" si="30"/>
        <v>R_3hrNyhNhPiHBnKy-P1</v>
      </c>
      <c r="B43" t="s">
        <v>836</v>
      </c>
      <c r="C43" t="s">
        <v>381</v>
      </c>
      <c r="D43" s="16" t="str">
        <f t="shared" si="31"/>
        <v>Tabular</v>
      </c>
      <c r="E43" s="8" t="str">
        <f t="shared" si="32"/>
        <v>G1</v>
      </c>
      <c r="F43" s="8" t="s">
        <v>534</v>
      </c>
      <c r="G43" s="8" t="str">
        <f t="shared" si="33"/>
        <v>G1</v>
      </c>
      <c r="H43" t="s">
        <v>981</v>
      </c>
      <c r="J43" s="11">
        <f>VLOOKUP($B43&amp;"-"&amp;$F43,'dataset cleaned'!$A:$BK,J$2,FALSE())/60</f>
        <v>12.9217</v>
      </c>
      <c r="K43">
        <f>VLOOKUP($B43&amp;"-"&amp;$F43,'dataset cleaned'!$A:$BK,K$2,FALSE())</f>
        <v>22</v>
      </c>
      <c r="L43" t="str">
        <f>VLOOKUP($B43&amp;"-"&amp;$F43,'dataset cleaned'!$A:$BK,L$2,FALSE())</f>
        <v>Male</v>
      </c>
      <c r="M43" t="str">
        <f>VLOOKUP($B43&amp;"-"&amp;$F43,'dataset cleaned'!$A:$BK,M$2,FALSE())</f>
        <v>Advanced (C1)</v>
      </c>
      <c r="N43">
        <f>VLOOKUP($B43&amp;"-"&amp;$F43,'dataset cleaned'!$A:$BK,N$2,FALSE())</f>
        <v>5</v>
      </c>
      <c r="O43" t="str">
        <f>VLOOKUP($B43&amp;"-"&amp;$F43,'dataset cleaned'!$A:$BK,O$2,FALSE())</f>
        <v>Computer Science</v>
      </c>
      <c r="P43" t="str">
        <f>VLOOKUP($B43&amp;"-"&amp;$F43,'dataset cleaned'!$A:$BK,P$2,FALSE())</f>
        <v>No</v>
      </c>
      <c r="Q43">
        <f>VLOOKUP($B43&amp;"-"&amp;$F43,'dataset cleaned'!$A:$BK,Q$2,FALSE())</f>
        <v>0</v>
      </c>
      <c r="R43" s="6">
        <f>VLOOKUP($B43&amp;"-"&amp;$F43,'dataset cleaned'!$A:$BK,R$2,FALSE())</f>
        <v>0</v>
      </c>
      <c r="S43" t="str">
        <f>VLOOKUP($B43&amp;"-"&amp;$F43,'dataset cleaned'!$A:$BK,S$2,FALSE())</f>
        <v>No</v>
      </c>
      <c r="T43">
        <f>VLOOKUP($B43&amp;"-"&amp;$F43,'dataset cleaned'!$A:$BK,T$2,FALSE())</f>
        <v>0</v>
      </c>
      <c r="U43" t="str">
        <f>VLOOKUP($B43&amp;"-"&amp;$F43,'dataset cleaned'!$A:$BK,U$2,FALSE())</f>
        <v>None</v>
      </c>
      <c r="V43">
        <f>VLOOKUP(VLOOKUP($B43&amp;"-"&amp;$F43,'dataset cleaned'!$A:$BK,V$2,FALSE()),Dictionary!$A:$B,2,FALSE())</f>
        <v>1</v>
      </c>
      <c r="W43">
        <f>VLOOKUP(VLOOKUP($B43&amp;"-"&amp;$F43,'dataset cleaned'!$A:$BK,W$2,FALSE()),Dictionary!$A:$B,2,FALSE())</f>
        <v>1</v>
      </c>
      <c r="X43">
        <f>VLOOKUP(VLOOKUP($B43&amp;"-"&amp;$F43,'dataset cleaned'!$A:$BK,X$2,FALSE()),Dictionary!$A:$B,2,FALSE())</f>
        <v>1</v>
      </c>
      <c r="Y43">
        <f>VLOOKUP(VLOOKUP($B43&amp;"-"&amp;$F43,'dataset cleaned'!$A:$BK,Y$2,FALSE()),Dictionary!$A:$B,2,FALSE())</f>
        <v>1</v>
      </c>
      <c r="Z43">
        <f t="shared" si="34"/>
        <v>1</v>
      </c>
      <c r="AA43">
        <f>VLOOKUP(VLOOKUP($B43&amp;"-"&amp;$F43,'dataset cleaned'!$A:$BK,AA$2,FALSE()),Dictionary!$A:$B,2,FALSE())</f>
        <v>1</v>
      </c>
      <c r="AB43">
        <f>VLOOKUP(VLOOKUP($B43&amp;"-"&amp;$F43,'dataset cleaned'!$A:$BK,AB$2,FALSE()),Dictionary!$A:$B,2,FALSE())</f>
        <v>3</v>
      </c>
      <c r="AC43">
        <f>VLOOKUP(VLOOKUP($B43&amp;"-"&amp;$F43,'dataset cleaned'!$A:$BK,AC$2,FALSE()),Dictionary!$A:$B,2,FALSE())</f>
        <v>3</v>
      </c>
      <c r="AD43">
        <f>VLOOKUP(VLOOKUP($B43&amp;"-"&amp;$F43,'dataset cleaned'!$A:$BK,AD$2,FALSE()),Dictionary!$A:$B,2,FALSE())</f>
        <v>1</v>
      </c>
      <c r="AE43" t="str">
        <f>IF(ISNA(VLOOKUP(VLOOKUP($B43&amp;"-"&amp;$F43,'dataset cleaned'!$A:$BK,AE$2,FALSE()),Dictionary!$A:$B,2,FALSE())),"",VLOOKUP(VLOOKUP($B43&amp;"-"&amp;$F43,'dataset cleaned'!$A:$BK,AE$2,FALSE()),Dictionary!$A:$B,2,FALSE()))</f>
        <v/>
      </c>
      <c r="AF43">
        <f>VLOOKUP(VLOOKUP($B43&amp;"-"&amp;$F43,'dataset cleaned'!$A:$BK,AF$2,FALSE()),Dictionary!$A:$B,2,FALSE())</f>
        <v>5</v>
      </c>
      <c r="AG43">
        <f>VLOOKUP(VLOOKUP($B43&amp;"-"&amp;$F43,'dataset cleaned'!$A:$BK,AG$2,FALSE()),Dictionary!$A:$B,2,FALSE())</f>
        <v>4</v>
      </c>
      <c r="AH43">
        <f>VLOOKUP(VLOOKUP($B43&amp;"-"&amp;$F43,'dataset cleaned'!$A:$BK,AH$2,FALSE()),Dictionary!$A:$B,2,FALSE())</f>
        <v>4</v>
      </c>
      <c r="AI43">
        <f>VLOOKUP(VLOOKUP($B43&amp;"-"&amp;$F43,'dataset cleaned'!$A:$BK,AI$2,FALSE()),Dictionary!$A:$B,2,FALSE())</f>
        <v>4</v>
      </c>
      <c r="AJ43">
        <f>VLOOKUP(VLOOKUP($B43&amp;"-"&amp;$F43,'dataset cleaned'!$A:$BK,AJ$2,FALSE()),Dictionary!$A:$B,2,FALSE())</f>
        <v>4</v>
      </c>
      <c r="AK43">
        <f>IF(ISNA(VLOOKUP(VLOOKUP($B43&amp;"-"&amp;$F43,'dataset cleaned'!$A:$BK,AK$2,FALSE()),Dictionary!$A:$B,2,FALSE())),"",VLOOKUP(VLOOKUP($B43&amp;"-"&amp;$F43,'dataset cleaned'!$A:$BK,AK$2,FALSE()),Dictionary!$A:$B,2,FALSE()))</f>
        <v>5</v>
      </c>
      <c r="AL43" t="str">
        <f>IF(ISNA(VLOOKUP(VLOOKUP($B43&amp;"-"&amp;$F43,'dataset cleaned'!$A:$BK,AL$2,FALSE()),Dictionary!$A:$B,2,FALSE())),"",VLOOKUP(VLOOKUP($B43&amp;"-"&amp;$F43,'dataset cleaned'!$A:$BK,AL$2,FALSE()),Dictionary!$A:$B,2,FALSE()))</f>
        <v/>
      </c>
      <c r="AM43">
        <f>VLOOKUP(VLOOKUP($B43&amp;"-"&amp;$F43,'dataset cleaned'!$A:$BK,AM$2,FALSE()),Dictionary!$A:$B,2,FALSE())</f>
        <v>5</v>
      </c>
      <c r="AN43">
        <f>IF(ISNA(VLOOKUP(VLOOKUP($B43&amp;"-"&amp;$F43,'dataset cleaned'!$A:$BK,AN$2,FALSE()),Dictionary!$A:$B,2,FALSE())),"",VLOOKUP(VLOOKUP($B43&amp;"-"&amp;$F43,'dataset cleaned'!$A:$BK,AN$2,FALSE()),Dictionary!$A:$B,2,FALSE()))</f>
        <v>4</v>
      </c>
      <c r="AO43">
        <f>VLOOKUP($B43&amp;"-"&amp;$F43,'Results Check'!$A:$CB,AO$2,FALSE())</f>
        <v>1</v>
      </c>
      <c r="AP43">
        <f>VLOOKUP($B43&amp;"-"&amp;$F43,'Results Check'!$A:$CB,AP$2,FALSE())</f>
        <v>1</v>
      </c>
      <c r="AQ43">
        <f>VLOOKUP($B43&amp;"-"&amp;$F43,'Results Check'!$A:$CB,AQ$2,FALSE())</f>
        <v>1</v>
      </c>
      <c r="AR43">
        <f t="shared" si="35"/>
        <v>1</v>
      </c>
      <c r="AS43">
        <f t="shared" si="36"/>
        <v>1</v>
      </c>
      <c r="AT43">
        <f t="shared" si="37"/>
        <v>1</v>
      </c>
      <c r="AU43">
        <f>VLOOKUP($B43&amp;"-"&amp;$F43,'Results Check'!$A:$CB,AU$2,FALSE())</f>
        <v>2</v>
      </c>
      <c r="AV43">
        <f>VLOOKUP($B43&amp;"-"&amp;$F43,'Results Check'!$A:$CB,AV$2,FALSE())</f>
        <v>2</v>
      </c>
      <c r="AW43">
        <f>VLOOKUP($B43&amp;"-"&amp;$F43,'Results Check'!$A:$CB,AW$2,FALSE())</f>
        <v>2</v>
      </c>
      <c r="AX43">
        <f t="shared" si="38"/>
        <v>1</v>
      </c>
      <c r="AY43">
        <f t="shared" si="39"/>
        <v>1</v>
      </c>
      <c r="AZ43">
        <f t="shared" si="40"/>
        <v>1</v>
      </c>
      <c r="BA43">
        <f>VLOOKUP($B43&amp;"-"&amp;$F43,'Results Check'!$A:$CB,BA$2,FALSE())</f>
        <v>3</v>
      </c>
      <c r="BB43">
        <f>VLOOKUP($B43&amp;"-"&amp;$F43,'Results Check'!$A:$CB,BB$2,FALSE())</f>
        <v>3</v>
      </c>
      <c r="BC43">
        <f>VLOOKUP($B43&amp;"-"&amp;$F43,'Results Check'!$A:$CB,BC$2,FALSE())</f>
        <v>3</v>
      </c>
      <c r="BD43">
        <f t="shared" si="41"/>
        <v>1</v>
      </c>
      <c r="BE43">
        <f t="shared" si="42"/>
        <v>1</v>
      </c>
      <c r="BF43">
        <f t="shared" si="43"/>
        <v>1</v>
      </c>
      <c r="BG43">
        <f>VLOOKUP($B43&amp;"-"&amp;$F43,'Results Check'!$A:$CB,BG$2,FALSE())</f>
        <v>1</v>
      </c>
      <c r="BH43">
        <f>VLOOKUP($B43&amp;"-"&amp;$F43,'Results Check'!$A:$CB,BH$2,FALSE())</f>
        <v>1</v>
      </c>
      <c r="BI43">
        <f>VLOOKUP($B43&amp;"-"&amp;$F43,'Results Check'!$A:$CB,BI$2,FALSE())</f>
        <v>1</v>
      </c>
      <c r="BJ43">
        <f t="shared" si="44"/>
        <v>1</v>
      </c>
      <c r="BK43">
        <f t="shared" si="45"/>
        <v>1</v>
      </c>
      <c r="BL43">
        <f t="shared" si="46"/>
        <v>1</v>
      </c>
      <c r="BM43">
        <f>VLOOKUP($B43&amp;"-"&amp;$F43,'Results Check'!$A:$CB,BM$2,FALSE())</f>
        <v>2</v>
      </c>
      <c r="BN43">
        <f>VLOOKUP($B43&amp;"-"&amp;$F43,'Results Check'!$A:$CB,BN$2,FALSE())</f>
        <v>2</v>
      </c>
      <c r="BO43">
        <f>VLOOKUP($B43&amp;"-"&amp;$F43,'Results Check'!$A:$CB,BO$2,FALSE())</f>
        <v>2</v>
      </c>
      <c r="BP43">
        <f t="shared" si="47"/>
        <v>1</v>
      </c>
      <c r="BQ43">
        <f t="shared" si="48"/>
        <v>1</v>
      </c>
      <c r="BR43">
        <f t="shared" si="49"/>
        <v>1</v>
      </c>
      <c r="BS43">
        <f>VLOOKUP($B43&amp;"-"&amp;$F43,'Results Check'!$A:$CB,BS$2,FALSE())</f>
        <v>1</v>
      </c>
      <c r="BT43">
        <f>VLOOKUP($B43&amp;"-"&amp;$F43,'Results Check'!$A:$CB,BT$2,FALSE())</f>
        <v>1</v>
      </c>
      <c r="BU43">
        <f>VLOOKUP($B43&amp;"-"&amp;$F43,'Results Check'!$A:$CB,BU$2,FALSE())</f>
        <v>1</v>
      </c>
      <c r="BV43">
        <f t="shared" si="50"/>
        <v>1</v>
      </c>
      <c r="BW43">
        <f t="shared" si="51"/>
        <v>1</v>
      </c>
      <c r="BX43">
        <f t="shared" si="52"/>
        <v>1</v>
      </c>
      <c r="BY43">
        <f t="shared" si="53"/>
        <v>10</v>
      </c>
      <c r="BZ43">
        <f t="shared" si="54"/>
        <v>10</v>
      </c>
      <c r="CA43">
        <f t="shared" si="55"/>
        <v>10</v>
      </c>
      <c r="CB43">
        <f t="shared" si="56"/>
        <v>1</v>
      </c>
      <c r="CC43">
        <f t="shared" si="57"/>
        <v>1</v>
      </c>
      <c r="CD43">
        <f t="shared" si="58"/>
        <v>1</v>
      </c>
      <c r="CE43" t="str">
        <f>IF(VLOOKUP($B43&amp;"-"&amp;$F43,'Results Check'!$A:$CB,CE$2,FALSE())=0,"",VLOOKUP($B43&amp;"-"&amp;$F43,'Results Check'!$A:$CB,CE$2,FALSE()))</f>
        <v/>
      </c>
      <c r="CF43" t="str">
        <f>IF(VLOOKUP($B43&amp;"-"&amp;$F43,'Results Check'!$A:$CB,CF$2,FALSE())=0,"",VLOOKUP($B43&amp;"-"&amp;$F43,'Results Check'!$A:$CB,CF$2,FALSE()))</f>
        <v/>
      </c>
      <c r="CG43" t="str">
        <f>IF(VLOOKUP($B43&amp;"-"&amp;$F43,'Results Check'!$A:$CB,CG$2,FALSE())=0,"",VLOOKUP($B43&amp;"-"&amp;$F43,'Results Check'!$A:$CB,CG$2,FALSE()))</f>
        <v/>
      </c>
      <c r="CH43" t="str">
        <f>IF(VLOOKUP($B43&amp;"-"&amp;$F43,'Results Check'!$A:$CB,CH$2,FALSE())=0,"",VLOOKUP($B43&amp;"-"&amp;$F43,'Results Check'!$A:$CB,CH$2,FALSE()))</f>
        <v/>
      </c>
      <c r="CI43" t="str">
        <f>IF(VLOOKUP($B43&amp;"-"&amp;$F43,'Results Check'!$A:$CB,CI$2,FALSE())=0,"",VLOOKUP($B43&amp;"-"&amp;$F43,'Results Check'!$A:$CB,CI$2,FALSE()))</f>
        <v/>
      </c>
      <c r="CJ43" t="str">
        <f>IF(VLOOKUP($B43&amp;"-"&amp;$F43,'Results Check'!$A:$CB,CJ$2,FALSE())=0,"",VLOOKUP($B43&amp;"-"&amp;$F43,'Results Check'!$A:$CB,CJ$2,FALSE()))</f>
        <v/>
      </c>
      <c r="CK43">
        <f>IF(VLOOKUP($B43&amp;"-"&amp;$F43,'dataset cleaned'!$A:$CK,CK$2,FALSE())&lt;0,"N/A",VLOOKUP(VLOOKUP($B43&amp;"-"&amp;$F43,'dataset cleaned'!$A:$CK,CK$2,FALSE()),Dictionary!$A:$B,2,FALSE()))</f>
        <v>3</v>
      </c>
      <c r="CL43">
        <f>IF(VLOOKUP($B43&amp;"-"&amp;$F43,'dataset cleaned'!$A:$CK,CL$2,FALSE())&lt;0,"N/A",VLOOKUP(VLOOKUP($B43&amp;"-"&amp;$F43,'dataset cleaned'!$A:$CK,CL$2,FALSE()),Dictionary!$A:$B,2,FALSE()))</f>
        <v>4</v>
      </c>
      <c r="CM43">
        <f>IF(VLOOKUP($B43&amp;"-"&amp;$F43,'dataset cleaned'!$A:$CK,CM$2,FALSE())&lt;0,"N/A",VLOOKUP(VLOOKUP($B43&amp;"-"&amp;$F43,'dataset cleaned'!$A:$CK,CM$2,FALSE()),Dictionary!$A:$B,2,FALSE()))</f>
        <v>4</v>
      </c>
      <c r="CN43">
        <f>IF(VLOOKUP($B43&amp;"-"&amp;$F43,'dataset cleaned'!$A:$CK,CN$2,FALSE())&lt;0,"N/A",VLOOKUP(VLOOKUP($B43&amp;"-"&amp;$F43,'dataset cleaned'!$A:$CK,CN$2,FALSE()),Dictionary!$A:$B,2,FALSE()))</f>
        <v>4</v>
      </c>
      <c r="CO43">
        <f>IF(VLOOKUP($B43&amp;"-"&amp;$F43,'dataset cleaned'!$A:$CK,CO$2,FALSE())&lt;0,"N/A",VLOOKUP(VLOOKUP($B43&amp;"-"&amp;$F43,'dataset cleaned'!$A:$CK,CO$2,FALSE()),Dictionary!$A:$B,2,FALSE()))</f>
        <v>4</v>
      </c>
      <c r="CP43">
        <f>IF(VLOOKUP($B43&amp;"-"&amp;$F43,'dataset cleaned'!$A:$CK,CP$2,FALSE())&lt;0,"N/A",VLOOKUP(VLOOKUP($B43&amp;"-"&amp;$F43,'dataset cleaned'!$A:$CK,CP$2,FALSE()),Dictionary!$A:$B,2,FALSE()))</f>
        <v>4</v>
      </c>
      <c r="CQ43">
        <f>IF(VLOOKUP($B43&amp;"-"&amp;$F43,'dataset cleaned'!$A:$CK,CQ$2,FALSE())&lt;0,"N/A",VLOOKUP(VLOOKUP($B43&amp;"-"&amp;$F43,'dataset cleaned'!$A:$CK,CQ$2,FALSE()),Dictionary!$A:$B,2,FALSE()))</f>
        <v>4</v>
      </c>
      <c r="CR43">
        <f>IF(VLOOKUP($B43&amp;"-"&amp;$F43,'dataset cleaned'!$A:$CK,CR$2,FALSE())&lt;0,"N/A",VLOOKUP(VLOOKUP($B43&amp;"-"&amp;$F43,'dataset cleaned'!$A:$CK,CR$2,FALSE()),Dictionary!$A:$B,2,FALSE()))</f>
        <v>4</v>
      </c>
      <c r="CS43">
        <f>IF(VLOOKUP($B43&amp;"-"&amp;$F43,'dataset cleaned'!$A:$CK,CS$2,FALSE())&lt;0,"N/A",VLOOKUP(VLOOKUP($B43&amp;"-"&amp;$F43,'dataset cleaned'!$A:$CK,CS$2,FALSE()),Dictionary!$A:$B,2,FALSE()))</f>
        <v>4</v>
      </c>
      <c r="CT43">
        <f>IF(VLOOKUP($B43&amp;"-"&amp;$F43,'dataset cleaned'!$A:$CK,CT$2,FALSE())&lt;0,"N/A",VLOOKUP(VLOOKUP($B43&amp;"-"&amp;$F43,'dataset cleaned'!$A:$CK,CT$2,FALSE()),Dictionary!$A:$B,2,FALSE()))</f>
        <v>4</v>
      </c>
      <c r="CU43">
        <f>IF(VLOOKUP($B43&amp;"-"&amp;$F43,'dataset cleaned'!$A:$CK,CU$2,FALSE())&lt;0,"N/A",VLOOKUP(VLOOKUP($B43&amp;"-"&amp;$F43,'dataset cleaned'!$A:$CK,CU$2,FALSE()),Dictionary!$A:$B,2,FALSE()))</f>
        <v>4</v>
      </c>
      <c r="CV43">
        <f>IF(VLOOKUP($B43&amp;"-"&amp;$F43,'dataset cleaned'!$A:$CK,CV$2,FALSE())&lt;0,"N/A",VLOOKUP(VLOOKUP($B43&amp;"-"&amp;$F43,'dataset cleaned'!$A:$CK,CV$2,FALSE()),Dictionary!$A:$B,2,FALSE()))</f>
        <v>4</v>
      </c>
    </row>
    <row r="44" spans="1:100" ht="17" x14ac:dyDescent="0.2">
      <c r="A44" t="str">
        <f t="shared" si="30"/>
        <v>R_3OoTaUJCQFnMsFK-P1</v>
      </c>
      <c r="B44" s="1" t="s">
        <v>1005</v>
      </c>
      <c r="C44" t="s">
        <v>381</v>
      </c>
      <c r="D44" s="16" t="str">
        <f t="shared" si="31"/>
        <v>Tabular</v>
      </c>
      <c r="E44" s="8" t="str">
        <f t="shared" si="32"/>
        <v>G1</v>
      </c>
      <c r="F44" t="s">
        <v>534</v>
      </c>
      <c r="G44" s="8" t="str">
        <f t="shared" si="33"/>
        <v>G1</v>
      </c>
      <c r="H44" t="s">
        <v>1128</v>
      </c>
      <c r="J44" s="11">
        <f>VLOOKUP($B44&amp;"-"&amp;$F44,'dataset cleaned'!$A:$BK,J$2,FALSE())/60</f>
        <v>13.54645</v>
      </c>
      <c r="K44">
        <f>VLOOKUP($B44&amp;"-"&amp;$F44,'dataset cleaned'!$A:$BK,K$2,FALSE())</f>
        <v>20</v>
      </c>
      <c r="L44" t="str">
        <f>VLOOKUP($B44&amp;"-"&amp;$F44,'dataset cleaned'!$A:$BK,L$2,FALSE())</f>
        <v>Female</v>
      </c>
      <c r="M44" t="str">
        <f>VLOOKUP($B44&amp;"-"&amp;$F44,'dataset cleaned'!$A:$BK,M$2,FALSE())</f>
        <v>Proficient (C2)</v>
      </c>
      <c r="N44">
        <f>VLOOKUP($B44&amp;"-"&amp;$F44,'dataset cleaned'!$A:$BK,N$2,FALSE())</f>
        <v>2</v>
      </c>
      <c r="O44" t="str">
        <f>VLOOKUP($B44&amp;"-"&amp;$F44,'dataset cleaned'!$A:$BK,O$2,FALSE())</f>
        <v>international relations</v>
      </c>
      <c r="P44" t="str">
        <f>VLOOKUP($B44&amp;"-"&amp;$F44,'dataset cleaned'!$A:$BK,P$2,FALSE())</f>
        <v>Yes</v>
      </c>
      <c r="Q44">
        <f>VLOOKUP($B44&amp;"-"&amp;$F44,'dataset cleaned'!$A:$BK,Q$2,FALSE())</f>
        <v>1</v>
      </c>
      <c r="R44" s="6" t="str">
        <f>VLOOKUP($B44&amp;"-"&amp;$F44,'dataset cleaned'!$A:$BK,R$2,FALSE())</f>
        <v>research</v>
      </c>
      <c r="S44" t="str">
        <f>VLOOKUP($B44&amp;"-"&amp;$F44,'dataset cleaned'!$A:$BK,S$2,FALSE())</f>
        <v>No</v>
      </c>
      <c r="T44">
        <f>VLOOKUP($B44&amp;"-"&amp;$F44,'dataset cleaned'!$A:$BK,T$2,FALSE())</f>
        <v>0</v>
      </c>
      <c r="U44" t="str">
        <f>VLOOKUP($B44&amp;"-"&amp;$F44,'dataset cleaned'!$A:$BK,U$2,FALSE())</f>
        <v>None</v>
      </c>
      <c r="V44">
        <f>VLOOKUP(VLOOKUP($B44&amp;"-"&amp;$F44,'dataset cleaned'!$A:$BK,V$2,FALSE()),Dictionary!$A:$B,2,FALSE())</f>
        <v>1</v>
      </c>
      <c r="W44">
        <f>VLOOKUP(VLOOKUP($B44&amp;"-"&amp;$F44,'dataset cleaned'!$A:$BK,W$2,FALSE()),Dictionary!$A:$B,2,FALSE())</f>
        <v>1</v>
      </c>
      <c r="X44">
        <f>VLOOKUP(VLOOKUP($B44&amp;"-"&amp;$F44,'dataset cleaned'!$A:$BK,X$2,FALSE()),Dictionary!$A:$B,2,FALSE())</f>
        <v>1</v>
      </c>
      <c r="Y44">
        <f>VLOOKUP(VLOOKUP($B44&amp;"-"&amp;$F44,'dataset cleaned'!$A:$BK,Y$2,FALSE()),Dictionary!$A:$B,2,FALSE())</f>
        <v>1</v>
      </c>
      <c r="Z44">
        <f t="shared" si="34"/>
        <v>1</v>
      </c>
      <c r="AA44">
        <f>VLOOKUP(VLOOKUP($B44&amp;"-"&amp;$F44,'dataset cleaned'!$A:$BK,AA$2,FALSE()),Dictionary!$A:$B,2,FALSE())</f>
        <v>1</v>
      </c>
      <c r="AB44">
        <f>VLOOKUP(VLOOKUP($B44&amp;"-"&amp;$F44,'dataset cleaned'!$A:$BK,AB$2,FALSE()),Dictionary!$A:$B,2,FALSE())</f>
        <v>1</v>
      </c>
      <c r="AC44">
        <f>VLOOKUP(VLOOKUP($B44&amp;"-"&amp;$F44,'dataset cleaned'!$A:$BK,AC$2,FALSE()),Dictionary!$A:$B,2,FALSE())</f>
        <v>1</v>
      </c>
      <c r="AD44">
        <f>VLOOKUP(VLOOKUP($B44&amp;"-"&amp;$F44,'dataset cleaned'!$A:$BK,AD$2,FALSE()),Dictionary!$A:$B,2,FALSE())</f>
        <v>1</v>
      </c>
      <c r="AE44" t="str">
        <f>IF(ISNA(VLOOKUP(VLOOKUP($B44&amp;"-"&amp;$F44,'dataset cleaned'!$A:$BK,AE$2,FALSE()),Dictionary!$A:$B,2,FALSE())),"",VLOOKUP(VLOOKUP($B44&amp;"-"&amp;$F44,'dataset cleaned'!$A:$BK,AE$2,FALSE()),Dictionary!$A:$B,2,FALSE()))</f>
        <v/>
      </c>
      <c r="AF44">
        <f>VLOOKUP(VLOOKUP($B44&amp;"-"&amp;$F44,'dataset cleaned'!$A:$BK,AF$2,FALSE()),Dictionary!$A:$B,2,FALSE())</f>
        <v>5</v>
      </c>
      <c r="AG44">
        <f>VLOOKUP(VLOOKUP($B44&amp;"-"&amp;$F44,'dataset cleaned'!$A:$BK,AG$2,FALSE()),Dictionary!$A:$B,2,FALSE())</f>
        <v>5</v>
      </c>
      <c r="AH44">
        <f>VLOOKUP(VLOOKUP($B44&amp;"-"&amp;$F44,'dataset cleaned'!$A:$BK,AH$2,FALSE()),Dictionary!$A:$B,2,FALSE())</f>
        <v>5</v>
      </c>
      <c r="AI44">
        <f>VLOOKUP(VLOOKUP($B44&amp;"-"&amp;$F44,'dataset cleaned'!$A:$BK,AI$2,FALSE()),Dictionary!$A:$B,2,FALSE())</f>
        <v>4</v>
      </c>
      <c r="AJ44">
        <f>VLOOKUP(VLOOKUP($B44&amp;"-"&amp;$F44,'dataset cleaned'!$A:$BK,AJ$2,FALSE()),Dictionary!$A:$B,2,FALSE())</f>
        <v>4</v>
      </c>
      <c r="AK44">
        <f>IF(ISNA(VLOOKUP(VLOOKUP($B44&amp;"-"&amp;$F44,'dataset cleaned'!$A:$BK,AK$2,FALSE()),Dictionary!$A:$B,2,FALSE())),"",VLOOKUP(VLOOKUP($B44&amp;"-"&amp;$F44,'dataset cleaned'!$A:$BK,AK$2,FALSE()),Dictionary!$A:$B,2,FALSE()))</f>
        <v>4</v>
      </c>
      <c r="AL44" t="str">
        <f>IF(ISNA(VLOOKUP(VLOOKUP($B44&amp;"-"&amp;$F44,'dataset cleaned'!$A:$BK,AL$2,FALSE()),Dictionary!$A:$B,2,FALSE())),"",VLOOKUP(VLOOKUP($B44&amp;"-"&amp;$F44,'dataset cleaned'!$A:$BK,AL$2,FALSE()),Dictionary!$A:$B,2,FALSE()))</f>
        <v/>
      </c>
      <c r="AM44">
        <f>VLOOKUP(VLOOKUP($B44&amp;"-"&amp;$F44,'dataset cleaned'!$A:$BK,AM$2,FALSE()),Dictionary!$A:$B,2,FALSE())</f>
        <v>4</v>
      </c>
      <c r="AN44">
        <f>IF(ISNA(VLOOKUP(VLOOKUP($B44&amp;"-"&amp;$F44,'dataset cleaned'!$A:$BK,AN$2,FALSE()),Dictionary!$A:$B,2,FALSE())),"",VLOOKUP(VLOOKUP($B44&amp;"-"&amp;$F44,'dataset cleaned'!$A:$BK,AN$2,FALSE()),Dictionary!$A:$B,2,FALSE()))</f>
        <v>4</v>
      </c>
      <c r="AO44">
        <f>VLOOKUP($B44&amp;"-"&amp;$F44,'Results Check'!$A:$CB,AO$2,FALSE())</f>
        <v>1</v>
      </c>
      <c r="AP44">
        <f>VLOOKUP($B44&amp;"-"&amp;$F44,'Results Check'!$A:$CB,AP$2,FALSE())</f>
        <v>1</v>
      </c>
      <c r="AQ44">
        <f>VLOOKUP($B44&amp;"-"&amp;$F44,'Results Check'!$A:$CB,AQ$2,FALSE())</f>
        <v>1</v>
      </c>
      <c r="AR44">
        <f t="shared" si="35"/>
        <v>1</v>
      </c>
      <c r="AS44">
        <f t="shared" si="36"/>
        <v>1</v>
      </c>
      <c r="AT44">
        <f t="shared" si="37"/>
        <v>1</v>
      </c>
      <c r="AU44">
        <f>VLOOKUP($B44&amp;"-"&amp;$F44,'Results Check'!$A:$CB,AU$2,FALSE())</f>
        <v>0</v>
      </c>
      <c r="AV44">
        <f>VLOOKUP($B44&amp;"-"&amp;$F44,'Results Check'!$A:$CB,AV$2,FALSE())</f>
        <v>3</v>
      </c>
      <c r="AW44">
        <f>VLOOKUP($B44&amp;"-"&amp;$F44,'Results Check'!$A:$CB,AW$2,FALSE())</f>
        <v>2</v>
      </c>
      <c r="AX44">
        <f t="shared" si="38"/>
        <v>0</v>
      </c>
      <c r="AY44">
        <f t="shared" si="39"/>
        <v>0</v>
      </c>
      <c r="AZ44">
        <f t="shared" si="40"/>
        <v>0</v>
      </c>
      <c r="BA44">
        <f>VLOOKUP($B44&amp;"-"&amp;$F44,'Results Check'!$A:$CB,BA$2,FALSE())</f>
        <v>3</v>
      </c>
      <c r="BB44">
        <f>VLOOKUP($B44&amp;"-"&amp;$F44,'Results Check'!$A:$CB,BB$2,FALSE())</f>
        <v>3</v>
      </c>
      <c r="BC44">
        <f>VLOOKUP($B44&amp;"-"&amp;$F44,'Results Check'!$A:$CB,BC$2,FALSE())</f>
        <v>3</v>
      </c>
      <c r="BD44">
        <f t="shared" si="41"/>
        <v>1</v>
      </c>
      <c r="BE44">
        <f t="shared" si="42"/>
        <v>1</v>
      </c>
      <c r="BF44">
        <f t="shared" si="43"/>
        <v>1</v>
      </c>
      <c r="BG44">
        <f>VLOOKUP($B44&amp;"-"&amp;$F44,'Results Check'!$A:$CB,BG$2,FALSE())</f>
        <v>0</v>
      </c>
      <c r="BH44">
        <f>VLOOKUP($B44&amp;"-"&amp;$F44,'Results Check'!$A:$CB,BH$2,FALSE())</f>
        <v>1</v>
      </c>
      <c r="BI44">
        <f>VLOOKUP($B44&amp;"-"&amp;$F44,'Results Check'!$A:$CB,BI$2,FALSE())</f>
        <v>1</v>
      </c>
      <c r="BJ44">
        <f t="shared" si="44"/>
        <v>0</v>
      </c>
      <c r="BK44">
        <f t="shared" si="45"/>
        <v>0</v>
      </c>
      <c r="BL44">
        <f t="shared" si="46"/>
        <v>0</v>
      </c>
      <c r="BM44">
        <f>VLOOKUP($B44&amp;"-"&amp;$F44,'Results Check'!$A:$CB,BM$2,FALSE())</f>
        <v>0</v>
      </c>
      <c r="BN44">
        <f>VLOOKUP($B44&amp;"-"&amp;$F44,'Results Check'!$A:$CB,BN$2,FALSE())</f>
        <v>2</v>
      </c>
      <c r="BO44">
        <f>VLOOKUP($B44&amp;"-"&amp;$F44,'Results Check'!$A:$CB,BO$2,FALSE())</f>
        <v>2</v>
      </c>
      <c r="BP44">
        <f t="shared" si="47"/>
        <v>0</v>
      </c>
      <c r="BQ44">
        <f t="shared" si="48"/>
        <v>0</v>
      </c>
      <c r="BR44">
        <f t="shared" si="49"/>
        <v>0</v>
      </c>
      <c r="BS44">
        <f>VLOOKUP($B44&amp;"-"&amp;$F44,'Results Check'!$A:$CB,BS$2,FALSE())</f>
        <v>1</v>
      </c>
      <c r="BT44">
        <f>VLOOKUP($B44&amp;"-"&amp;$F44,'Results Check'!$A:$CB,BT$2,FALSE())</f>
        <v>1</v>
      </c>
      <c r="BU44">
        <f>VLOOKUP($B44&amp;"-"&amp;$F44,'Results Check'!$A:$CB,BU$2,FALSE())</f>
        <v>1</v>
      </c>
      <c r="BV44">
        <f t="shared" si="50"/>
        <v>1</v>
      </c>
      <c r="BW44">
        <f t="shared" si="51"/>
        <v>1</v>
      </c>
      <c r="BX44">
        <f t="shared" si="52"/>
        <v>1</v>
      </c>
      <c r="BY44">
        <f t="shared" si="53"/>
        <v>5</v>
      </c>
      <c r="BZ44">
        <f t="shared" si="54"/>
        <v>11</v>
      </c>
      <c r="CA44">
        <f t="shared" si="55"/>
        <v>10</v>
      </c>
      <c r="CB44">
        <f t="shared" si="56"/>
        <v>0.45454545454545453</v>
      </c>
      <c r="CC44">
        <f t="shared" si="57"/>
        <v>0.5</v>
      </c>
      <c r="CD44">
        <f t="shared" si="58"/>
        <v>0.47619047619047616</v>
      </c>
      <c r="CE44" t="str">
        <f>IF(VLOOKUP($B44&amp;"-"&amp;$F44,'Results Check'!$A:$CB,CE$2,FALSE())=0,"",VLOOKUP($B44&amp;"-"&amp;$F44,'Results Check'!$A:$CB,CE$2,FALSE()))</f>
        <v/>
      </c>
      <c r="CF44" t="str">
        <f>IF(VLOOKUP($B44&amp;"-"&amp;$F44,'Results Check'!$A:$CB,CF$2,FALSE())=0,"",VLOOKUP($B44&amp;"-"&amp;$F44,'Results Check'!$A:$CB,CF$2,FALSE()))</f>
        <v>Threat event</v>
      </c>
      <c r="CG44" t="str">
        <f>IF(VLOOKUP($B44&amp;"-"&amp;$F44,'Results Check'!$A:$CB,CG$2,FALSE())=0,"",VLOOKUP($B44&amp;"-"&amp;$F44,'Results Check'!$A:$CB,CG$2,FALSE()))</f>
        <v/>
      </c>
      <c r="CH44" t="str">
        <f>IF(VLOOKUP($B44&amp;"-"&amp;$F44,'Results Check'!$A:$CB,CH$2,FALSE())=0,"",VLOOKUP($B44&amp;"-"&amp;$F44,'Results Check'!$A:$CB,CH$2,FALSE()))</f>
        <v>Wrong consequence</v>
      </c>
      <c r="CI44" t="str">
        <f>IF(VLOOKUP($B44&amp;"-"&amp;$F44,'Results Check'!$A:$CB,CI$2,FALSE())=0,"",VLOOKUP($B44&amp;"-"&amp;$F44,'Results Check'!$A:$CB,CI$2,FALSE()))</f>
        <v>Consequence</v>
      </c>
      <c r="CJ44" t="str">
        <f>IF(VLOOKUP($B44&amp;"-"&amp;$F44,'Results Check'!$A:$CB,CJ$2,FALSE())=0,"",VLOOKUP($B44&amp;"-"&amp;$F44,'Results Check'!$A:$CB,CJ$2,FALSE()))</f>
        <v/>
      </c>
      <c r="CK44">
        <f>IF(VLOOKUP($B44&amp;"-"&amp;$F44,'dataset cleaned'!$A:$CK,CK$2,FALSE())&lt;0,"N/A",VLOOKUP(VLOOKUP($B44&amp;"-"&amp;$F44,'dataset cleaned'!$A:$CK,CK$2,FALSE()),Dictionary!$A:$B,2,FALSE()))</f>
        <v>5</v>
      </c>
      <c r="CL44">
        <f>IF(VLOOKUP($B44&amp;"-"&amp;$F44,'dataset cleaned'!$A:$CK,CL$2,FALSE())&lt;0,"N/A",VLOOKUP(VLOOKUP($B44&amp;"-"&amp;$F44,'dataset cleaned'!$A:$CK,CL$2,FALSE()),Dictionary!$A:$B,2,FALSE()))</f>
        <v>5</v>
      </c>
      <c r="CM44">
        <f>IF(VLOOKUP($B44&amp;"-"&amp;$F44,'dataset cleaned'!$A:$CK,CM$2,FALSE())&lt;0,"N/A",VLOOKUP(VLOOKUP($B44&amp;"-"&amp;$F44,'dataset cleaned'!$A:$CK,CM$2,FALSE()),Dictionary!$A:$B,2,FALSE()))</f>
        <v>5</v>
      </c>
      <c r="CN44">
        <f>IF(VLOOKUP($B44&amp;"-"&amp;$F44,'dataset cleaned'!$A:$CK,CN$2,FALSE())&lt;0,"N/A",VLOOKUP(VLOOKUP($B44&amp;"-"&amp;$F44,'dataset cleaned'!$A:$CK,CN$2,FALSE()),Dictionary!$A:$B,2,FALSE()))</f>
        <v>5</v>
      </c>
      <c r="CO44">
        <f>IF(VLOOKUP($B44&amp;"-"&amp;$F44,'dataset cleaned'!$A:$CK,CO$2,FALSE())&lt;0,"N/A",VLOOKUP(VLOOKUP($B44&amp;"-"&amp;$F44,'dataset cleaned'!$A:$CK,CO$2,FALSE()),Dictionary!$A:$B,2,FALSE()))</f>
        <v>5</v>
      </c>
      <c r="CP44">
        <f>IF(VLOOKUP($B44&amp;"-"&amp;$F44,'dataset cleaned'!$A:$CK,CP$2,FALSE())&lt;0,"N/A",VLOOKUP(VLOOKUP($B44&amp;"-"&amp;$F44,'dataset cleaned'!$A:$CK,CP$2,FALSE()),Dictionary!$A:$B,2,FALSE()))</f>
        <v>5</v>
      </c>
      <c r="CQ44">
        <f>IF(VLOOKUP($B44&amp;"-"&amp;$F44,'dataset cleaned'!$A:$CK,CQ$2,FALSE())&lt;0,"N/A",VLOOKUP(VLOOKUP($B44&amp;"-"&amp;$F44,'dataset cleaned'!$A:$CK,CQ$2,FALSE()),Dictionary!$A:$B,2,FALSE()))</f>
        <v>5</v>
      </c>
      <c r="CR44">
        <f>IF(VLOOKUP($B44&amp;"-"&amp;$F44,'dataset cleaned'!$A:$CK,CR$2,FALSE())&lt;0,"N/A",VLOOKUP(VLOOKUP($B44&amp;"-"&amp;$F44,'dataset cleaned'!$A:$CK,CR$2,FALSE()),Dictionary!$A:$B,2,FALSE()))</f>
        <v>5</v>
      </c>
      <c r="CS44">
        <f>IF(VLOOKUP($B44&amp;"-"&amp;$F44,'dataset cleaned'!$A:$CK,CS$2,FALSE())&lt;0,"N/A",VLOOKUP(VLOOKUP($B44&amp;"-"&amp;$F44,'dataset cleaned'!$A:$CK,CS$2,FALSE()),Dictionary!$A:$B,2,FALSE()))</f>
        <v>4</v>
      </c>
      <c r="CT44">
        <f>IF(VLOOKUP($B44&amp;"-"&amp;$F44,'dataset cleaned'!$A:$CK,CT$2,FALSE())&lt;0,"N/A",VLOOKUP(VLOOKUP($B44&amp;"-"&amp;$F44,'dataset cleaned'!$A:$CK,CT$2,FALSE()),Dictionary!$A:$B,2,FALSE()))</f>
        <v>4</v>
      </c>
      <c r="CU44">
        <f>IF(VLOOKUP($B44&amp;"-"&amp;$F44,'dataset cleaned'!$A:$CK,CU$2,FALSE())&lt;0,"N/A",VLOOKUP(VLOOKUP($B44&amp;"-"&amp;$F44,'dataset cleaned'!$A:$CK,CU$2,FALSE()),Dictionary!$A:$B,2,FALSE()))</f>
        <v>4</v>
      </c>
      <c r="CV44">
        <f>IF(VLOOKUP($B44&amp;"-"&amp;$F44,'dataset cleaned'!$A:$CK,CV$2,FALSE())&lt;0,"N/A",VLOOKUP(VLOOKUP($B44&amp;"-"&amp;$F44,'dataset cleaned'!$A:$CK,CV$2,FALSE()),Dictionary!$A:$B,2,FALSE()))</f>
        <v>4</v>
      </c>
    </row>
    <row r="45" spans="1:100" x14ac:dyDescent="0.2">
      <c r="A45" t="str">
        <f t="shared" si="30"/>
        <v>R_3pgVvQ5SzJDNJW7-P1</v>
      </c>
      <c r="B45" t="s">
        <v>848</v>
      </c>
      <c r="C45" t="s">
        <v>381</v>
      </c>
      <c r="D45" s="16" t="str">
        <f t="shared" si="31"/>
        <v>Tabular</v>
      </c>
      <c r="E45" s="8" t="str">
        <f t="shared" si="32"/>
        <v>G1</v>
      </c>
      <c r="F45" s="8" t="s">
        <v>534</v>
      </c>
      <c r="G45" s="8" t="str">
        <f t="shared" si="33"/>
        <v>G1</v>
      </c>
      <c r="H45" t="s">
        <v>981</v>
      </c>
      <c r="J45" s="11">
        <f>VLOOKUP($B45&amp;"-"&amp;$F45,'dataset cleaned'!$A:$BK,J$2,FALSE())/60</f>
        <v>11.389100000000001</v>
      </c>
      <c r="K45">
        <f>VLOOKUP($B45&amp;"-"&amp;$F45,'dataset cleaned'!$A:$BK,K$2,FALSE())</f>
        <v>21</v>
      </c>
      <c r="L45" t="str">
        <f>VLOOKUP($B45&amp;"-"&amp;$F45,'dataset cleaned'!$A:$BK,L$2,FALSE())</f>
        <v>Male</v>
      </c>
      <c r="M45" t="str">
        <f>VLOOKUP($B45&amp;"-"&amp;$F45,'dataset cleaned'!$A:$BK,M$2,FALSE())</f>
        <v>Native</v>
      </c>
      <c r="N45">
        <f>VLOOKUP($B45&amp;"-"&amp;$F45,'dataset cleaned'!$A:$BK,N$2,FALSE())</f>
        <v>3</v>
      </c>
      <c r="O45" t="str">
        <f>VLOOKUP($B45&amp;"-"&amp;$F45,'dataset cleaned'!$A:$BK,O$2,FALSE())</f>
        <v>Computer Science</v>
      </c>
      <c r="P45" t="str">
        <f>VLOOKUP($B45&amp;"-"&amp;$F45,'dataset cleaned'!$A:$BK,P$2,FALSE())</f>
        <v>No</v>
      </c>
      <c r="Q45">
        <f>VLOOKUP($B45&amp;"-"&amp;$F45,'dataset cleaned'!$A:$BK,Q$2,FALSE())</f>
        <v>0</v>
      </c>
      <c r="R45" s="6">
        <f>VLOOKUP($B45&amp;"-"&amp;$F45,'dataset cleaned'!$A:$BK,R$2,FALSE())</f>
        <v>0</v>
      </c>
      <c r="S45" t="str">
        <f>VLOOKUP($B45&amp;"-"&amp;$F45,'dataset cleaned'!$A:$BK,S$2,FALSE())</f>
        <v>No</v>
      </c>
      <c r="T45">
        <f>VLOOKUP($B45&amp;"-"&amp;$F45,'dataset cleaned'!$A:$BK,T$2,FALSE())</f>
        <v>0</v>
      </c>
      <c r="U45" t="str">
        <f>VLOOKUP($B45&amp;"-"&amp;$F45,'dataset cleaned'!$A:$BK,U$2,FALSE())</f>
        <v>None</v>
      </c>
      <c r="V45">
        <f>VLOOKUP(VLOOKUP($B45&amp;"-"&amp;$F45,'dataset cleaned'!$A:$BK,V$2,FALSE()),Dictionary!$A:$B,2,FALSE())</f>
        <v>1</v>
      </c>
      <c r="W45">
        <f>VLOOKUP(VLOOKUP($B45&amp;"-"&amp;$F45,'dataset cleaned'!$A:$BK,W$2,FALSE()),Dictionary!$A:$B,2,FALSE())</f>
        <v>1</v>
      </c>
      <c r="X45">
        <f>VLOOKUP(VLOOKUP($B45&amp;"-"&amp;$F45,'dataset cleaned'!$A:$BK,X$2,FALSE()),Dictionary!$A:$B,2,FALSE())</f>
        <v>1</v>
      </c>
      <c r="Y45">
        <f>VLOOKUP(VLOOKUP($B45&amp;"-"&amp;$F45,'dataset cleaned'!$A:$BK,Y$2,FALSE()),Dictionary!$A:$B,2,FALSE())</f>
        <v>1</v>
      </c>
      <c r="Z45">
        <f t="shared" si="34"/>
        <v>1</v>
      </c>
      <c r="AA45">
        <f>VLOOKUP(VLOOKUP($B45&amp;"-"&amp;$F45,'dataset cleaned'!$A:$BK,AA$2,FALSE()),Dictionary!$A:$B,2,FALSE())</f>
        <v>1</v>
      </c>
      <c r="AB45">
        <f>VLOOKUP(VLOOKUP($B45&amp;"-"&amp;$F45,'dataset cleaned'!$A:$BK,AB$2,FALSE()),Dictionary!$A:$B,2,FALSE())</f>
        <v>1</v>
      </c>
      <c r="AC45">
        <f>VLOOKUP(VLOOKUP($B45&amp;"-"&amp;$F45,'dataset cleaned'!$A:$BK,AC$2,FALSE()),Dictionary!$A:$B,2,FALSE())</f>
        <v>1</v>
      </c>
      <c r="AD45">
        <f>VLOOKUP(VLOOKUP($B45&amp;"-"&amp;$F45,'dataset cleaned'!$A:$BK,AD$2,FALSE()),Dictionary!$A:$B,2,FALSE())</f>
        <v>1</v>
      </c>
      <c r="AE45" t="str">
        <f>IF(ISNA(VLOOKUP(VLOOKUP($B45&amp;"-"&amp;$F45,'dataset cleaned'!$A:$BK,AE$2,FALSE()),Dictionary!$A:$B,2,FALSE())),"",VLOOKUP(VLOOKUP($B45&amp;"-"&amp;$F45,'dataset cleaned'!$A:$BK,AE$2,FALSE()),Dictionary!$A:$B,2,FALSE()))</f>
        <v/>
      </c>
      <c r="AF45">
        <f>VLOOKUP(VLOOKUP($B45&amp;"-"&amp;$F45,'dataset cleaned'!$A:$BK,AF$2,FALSE()),Dictionary!$A:$B,2,FALSE())</f>
        <v>5</v>
      </c>
      <c r="AG45">
        <f>VLOOKUP(VLOOKUP($B45&amp;"-"&amp;$F45,'dataset cleaned'!$A:$BK,AG$2,FALSE()),Dictionary!$A:$B,2,FALSE())</f>
        <v>5</v>
      </c>
      <c r="AH45">
        <f>VLOOKUP(VLOOKUP($B45&amp;"-"&amp;$F45,'dataset cleaned'!$A:$BK,AH$2,FALSE()),Dictionary!$A:$B,2,FALSE())</f>
        <v>5</v>
      </c>
      <c r="AI45">
        <f>VLOOKUP(VLOOKUP($B45&amp;"-"&amp;$F45,'dataset cleaned'!$A:$BK,AI$2,FALSE()),Dictionary!$A:$B,2,FALSE())</f>
        <v>5</v>
      </c>
      <c r="AJ45">
        <f>VLOOKUP(VLOOKUP($B45&amp;"-"&amp;$F45,'dataset cleaned'!$A:$BK,AJ$2,FALSE()),Dictionary!$A:$B,2,FALSE())</f>
        <v>5</v>
      </c>
      <c r="AK45">
        <f>IF(ISNA(VLOOKUP(VLOOKUP($B45&amp;"-"&amp;$F45,'dataset cleaned'!$A:$BK,AK$2,FALSE()),Dictionary!$A:$B,2,FALSE())),"",VLOOKUP(VLOOKUP($B45&amp;"-"&amp;$F45,'dataset cleaned'!$A:$BK,AK$2,FALSE()),Dictionary!$A:$B,2,FALSE()))</f>
        <v>5</v>
      </c>
      <c r="AL45" t="str">
        <f>IF(ISNA(VLOOKUP(VLOOKUP($B45&amp;"-"&amp;$F45,'dataset cleaned'!$A:$BK,AL$2,FALSE()),Dictionary!$A:$B,2,FALSE())),"",VLOOKUP(VLOOKUP($B45&amp;"-"&amp;$F45,'dataset cleaned'!$A:$BK,AL$2,FALSE()),Dictionary!$A:$B,2,FALSE()))</f>
        <v/>
      </c>
      <c r="AM45">
        <f>VLOOKUP(VLOOKUP($B45&amp;"-"&amp;$F45,'dataset cleaned'!$A:$BK,AM$2,FALSE()),Dictionary!$A:$B,2,FALSE())</f>
        <v>5</v>
      </c>
      <c r="AN45">
        <f>IF(ISNA(VLOOKUP(VLOOKUP($B45&amp;"-"&amp;$F45,'dataset cleaned'!$A:$BK,AN$2,FALSE()),Dictionary!$A:$B,2,FALSE())),"",VLOOKUP(VLOOKUP($B45&amp;"-"&amp;$F45,'dataset cleaned'!$A:$BK,AN$2,FALSE()),Dictionary!$A:$B,2,FALSE()))</f>
        <v>5</v>
      </c>
      <c r="AO45">
        <f>VLOOKUP($B45&amp;"-"&amp;$F45,'Results Check'!$A:$CB,AO$2,FALSE())</f>
        <v>1</v>
      </c>
      <c r="AP45">
        <f>VLOOKUP($B45&amp;"-"&amp;$F45,'Results Check'!$A:$CB,AP$2,FALSE())</f>
        <v>1</v>
      </c>
      <c r="AQ45">
        <f>VLOOKUP($B45&amp;"-"&amp;$F45,'Results Check'!$A:$CB,AQ$2,FALSE())</f>
        <v>1</v>
      </c>
      <c r="AR45">
        <f t="shared" si="35"/>
        <v>1</v>
      </c>
      <c r="AS45">
        <f t="shared" si="36"/>
        <v>1</v>
      </c>
      <c r="AT45">
        <f t="shared" si="37"/>
        <v>1</v>
      </c>
      <c r="AU45">
        <f>VLOOKUP($B45&amp;"-"&amp;$F45,'Results Check'!$A:$CB,AU$2,FALSE())</f>
        <v>2</v>
      </c>
      <c r="AV45">
        <f>VLOOKUP($B45&amp;"-"&amp;$F45,'Results Check'!$A:$CB,AV$2,FALSE())</f>
        <v>2</v>
      </c>
      <c r="AW45">
        <f>VLOOKUP($B45&amp;"-"&amp;$F45,'Results Check'!$A:$CB,AW$2,FALSE())</f>
        <v>2</v>
      </c>
      <c r="AX45">
        <f t="shared" si="38"/>
        <v>1</v>
      </c>
      <c r="AY45">
        <f t="shared" si="39"/>
        <v>1</v>
      </c>
      <c r="AZ45">
        <f t="shared" si="40"/>
        <v>1</v>
      </c>
      <c r="BA45">
        <f>VLOOKUP($B45&amp;"-"&amp;$F45,'Results Check'!$A:$CB,BA$2,FALSE())</f>
        <v>3</v>
      </c>
      <c r="BB45">
        <f>VLOOKUP($B45&amp;"-"&amp;$F45,'Results Check'!$A:$CB,BB$2,FALSE())</f>
        <v>3</v>
      </c>
      <c r="BC45">
        <f>VLOOKUP($B45&amp;"-"&amp;$F45,'Results Check'!$A:$CB,BC$2,FALSE())</f>
        <v>3</v>
      </c>
      <c r="BD45">
        <f t="shared" si="41"/>
        <v>1</v>
      </c>
      <c r="BE45">
        <f t="shared" si="42"/>
        <v>1</v>
      </c>
      <c r="BF45">
        <f t="shared" si="43"/>
        <v>1</v>
      </c>
      <c r="BG45">
        <f>VLOOKUP($B45&amp;"-"&amp;$F45,'Results Check'!$A:$CB,BG$2,FALSE())</f>
        <v>1</v>
      </c>
      <c r="BH45">
        <f>VLOOKUP($B45&amp;"-"&amp;$F45,'Results Check'!$A:$CB,BH$2,FALSE())</f>
        <v>1</v>
      </c>
      <c r="BI45">
        <f>VLOOKUP($B45&amp;"-"&amp;$F45,'Results Check'!$A:$CB,BI$2,FALSE())</f>
        <v>1</v>
      </c>
      <c r="BJ45">
        <f t="shared" si="44"/>
        <v>1</v>
      </c>
      <c r="BK45">
        <f t="shared" si="45"/>
        <v>1</v>
      </c>
      <c r="BL45">
        <f t="shared" si="46"/>
        <v>1</v>
      </c>
      <c r="BM45">
        <f>VLOOKUP($B45&amp;"-"&amp;$F45,'Results Check'!$A:$CB,BM$2,FALSE())</f>
        <v>0</v>
      </c>
      <c r="BN45">
        <f>VLOOKUP($B45&amp;"-"&amp;$F45,'Results Check'!$A:$CB,BN$2,FALSE())</f>
        <v>2</v>
      </c>
      <c r="BO45">
        <f>VLOOKUP($B45&amp;"-"&amp;$F45,'Results Check'!$A:$CB,BO$2,FALSE())</f>
        <v>2</v>
      </c>
      <c r="BP45">
        <f t="shared" si="47"/>
        <v>0</v>
      </c>
      <c r="BQ45">
        <f t="shared" si="48"/>
        <v>0</v>
      </c>
      <c r="BR45">
        <f t="shared" si="49"/>
        <v>0</v>
      </c>
      <c r="BS45">
        <f>VLOOKUP($B45&amp;"-"&amp;$F45,'Results Check'!$A:$CB,BS$2,FALSE())</f>
        <v>1</v>
      </c>
      <c r="BT45">
        <f>VLOOKUP($B45&amp;"-"&amp;$F45,'Results Check'!$A:$CB,BT$2,FALSE())</f>
        <v>1</v>
      </c>
      <c r="BU45">
        <f>VLOOKUP($B45&amp;"-"&amp;$F45,'Results Check'!$A:$CB,BU$2,FALSE())</f>
        <v>1</v>
      </c>
      <c r="BV45">
        <f t="shared" si="50"/>
        <v>1</v>
      </c>
      <c r="BW45">
        <f t="shared" si="51"/>
        <v>1</v>
      </c>
      <c r="BX45">
        <f t="shared" si="52"/>
        <v>1</v>
      </c>
      <c r="BY45">
        <f t="shared" si="53"/>
        <v>8</v>
      </c>
      <c r="BZ45">
        <f t="shared" si="54"/>
        <v>10</v>
      </c>
      <c r="CA45">
        <f t="shared" si="55"/>
        <v>10</v>
      </c>
      <c r="CB45">
        <f t="shared" si="56"/>
        <v>0.8</v>
      </c>
      <c r="CC45">
        <f t="shared" si="57"/>
        <v>0.8</v>
      </c>
      <c r="CD45">
        <f t="shared" si="58"/>
        <v>0.80000000000000016</v>
      </c>
      <c r="CE45" t="str">
        <f>IF(VLOOKUP($B45&amp;"-"&amp;$F45,'Results Check'!$A:$CB,CE$2,FALSE())=0,"",VLOOKUP($B45&amp;"-"&amp;$F45,'Results Check'!$A:$CB,CE$2,FALSE()))</f>
        <v/>
      </c>
      <c r="CF45" t="str">
        <f>IF(VLOOKUP($B45&amp;"-"&amp;$F45,'Results Check'!$A:$CB,CF$2,FALSE())=0,"",VLOOKUP($B45&amp;"-"&amp;$F45,'Results Check'!$A:$CB,CF$2,FALSE()))</f>
        <v/>
      </c>
      <c r="CG45" t="str">
        <f>IF(VLOOKUP($B45&amp;"-"&amp;$F45,'Results Check'!$A:$CB,CG$2,FALSE())=0,"",VLOOKUP($B45&amp;"-"&amp;$F45,'Results Check'!$A:$CB,CG$2,FALSE()))</f>
        <v/>
      </c>
      <c r="CH45" t="str">
        <f>IF(VLOOKUP($B45&amp;"-"&amp;$F45,'Results Check'!$A:$CB,CH$2,FALSE())=0,"",VLOOKUP($B45&amp;"-"&amp;$F45,'Results Check'!$A:$CB,CH$2,FALSE()))</f>
        <v/>
      </c>
      <c r="CI45" t="str">
        <f>IF(VLOOKUP($B45&amp;"-"&amp;$F45,'Results Check'!$A:$CB,CI$2,FALSE())=0,"",VLOOKUP($B45&amp;"-"&amp;$F45,'Results Check'!$A:$CB,CI$2,FALSE()))</f>
        <v>Consequence</v>
      </c>
      <c r="CJ45" t="str">
        <f>IF(VLOOKUP($B45&amp;"-"&amp;$F45,'Results Check'!$A:$CB,CJ$2,FALSE())=0,"",VLOOKUP($B45&amp;"-"&amp;$F45,'Results Check'!$A:$CB,CJ$2,FALSE()))</f>
        <v/>
      </c>
      <c r="CK45">
        <f>IF(VLOOKUP($B45&amp;"-"&amp;$F45,'dataset cleaned'!$A:$CK,CK$2,FALSE())&lt;0,"N/A",VLOOKUP(VLOOKUP($B45&amp;"-"&amp;$F45,'dataset cleaned'!$A:$CK,CK$2,FALSE()),Dictionary!$A:$B,2,FALSE()))</f>
        <v>5</v>
      </c>
      <c r="CL45">
        <f>IF(VLOOKUP($B45&amp;"-"&amp;$F45,'dataset cleaned'!$A:$CK,CL$2,FALSE())&lt;0,"N/A",VLOOKUP(VLOOKUP($B45&amp;"-"&amp;$F45,'dataset cleaned'!$A:$CK,CL$2,FALSE()),Dictionary!$A:$B,2,FALSE()))</f>
        <v>4</v>
      </c>
      <c r="CM45">
        <f>IF(VLOOKUP($B45&amp;"-"&amp;$F45,'dataset cleaned'!$A:$CK,CM$2,FALSE())&lt;0,"N/A",VLOOKUP(VLOOKUP($B45&amp;"-"&amp;$F45,'dataset cleaned'!$A:$CK,CM$2,FALSE()),Dictionary!$A:$B,2,FALSE()))</f>
        <v>5</v>
      </c>
      <c r="CN45">
        <f>IF(VLOOKUP($B45&amp;"-"&amp;$F45,'dataset cleaned'!$A:$CK,CN$2,FALSE())&lt;0,"N/A",VLOOKUP(VLOOKUP($B45&amp;"-"&amp;$F45,'dataset cleaned'!$A:$CK,CN$2,FALSE()),Dictionary!$A:$B,2,FALSE()))</f>
        <v>4</v>
      </c>
      <c r="CO45">
        <f>IF(VLOOKUP($B45&amp;"-"&amp;$F45,'dataset cleaned'!$A:$CK,CO$2,FALSE())&lt;0,"N/A",VLOOKUP(VLOOKUP($B45&amp;"-"&amp;$F45,'dataset cleaned'!$A:$CK,CO$2,FALSE()),Dictionary!$A:$B,2,FALSE()))</f>
        <v>5</v>
      </c>
      <c r="CP45">
        <f>IF(VLOOKUP($B45&amp;"-"&amp;$F45,'dataset cleaned'!$A:$CK,CP$2,FALSE())&lt;0,"N/A",VLOOKUP(VLOOKUP($B45&amp;"-"&amp;$F45,'dataset cleaned'!$A:$CK,CP$2,FALSE()),Dictionary!$A:$B,2,FALSE()))</f>
        <v>3</v>
      </c>
      <c r="CQ45">
        <f>IF(VLOOKUP($B45&amp;"-"&amp;$F45,'dataset cleaned'!$A:$CK,CQ$2,FALSE())&lt;0,"N/A",VLOOKUP(VLOOKUP($B45&amp;"-"&amp;$F45,'dataset cleaned'!$A:$CK,CQ$2,FALSE()),Dictionary!$A:$B,2,FALSE()))</f>
        <v>5</v>
      </c>
      <c r="CR45">
        <f>IF(VLOOKUP($B45&amp;"-"&amp;$F45,'dataset cleaned'!$A:$CK,CR$2,FALSE())&lt;0,"N/A",VLOOKUP(VLOOKUP($B45&amp;"-"&amp;$F45,'dataset cleaned'!$A:$CK,CR$2,FALSE()),Dictionary!$A:$B,2,FALSE()))</f>
        <v>4</v>
      </c>
      <c r="CS45">
        <f>IF(VLOOKUP($B45&amp;"-"&amp;$F45,'dataset cleaned'!$A:$CK,CS$2,FALSE())&lt;0,"N/A",VLOOKUP(VLOOKUP($B45&amp;"-"&amp;$F45,'dataset cleaned'!$A:$CK,CS$2,FALSE()),Dictionary!$A:$B,2,FALSE()))</f>
        <v>5</v>
      </c>
      <c r="CT45">
        <f>IF(VLOOKUP($B45&amp;"-"&amp;$F45,'dataset cleaned'!$A:$CK,CT$2,FALSE())&lt;0,"N/A",VLOOKUP(VLOOKUP($B45&amp;"-"&amp;$F45,'dataset cleaned'!$A:$CK,CT$2,FALSE()),Dictionary!$A:$B,2,FALSE()))</f>
        <v>4</v>
      </c>
      <c r="CU45">
        <f>IF(VLOOKUP($B45&amp;"-"&amp;$F45,'dataset cleaned'!$A:$CK,CU$2,FALSE())&lt;0,"N/A",VLOOKUP(VLOOKUP($B45&amp;"-"&amp;$F45,'dataset cleaned'!$A:$CK,CU$2,FALSE()),Dictionary!$A:$B,2,FALSE()))</f>
        <v>4</v>
      </c>
      <c r="CV45">
        <f>IF(VLOOKUP($B45&amp;"-"&amp;$F45,'dataset cleaned'!$A:$CK,CV$2,FALSE())&lt;0,"N/A",VLOOKUP(VLOOKUP($B45&amp;"-"&amp;$F45,'dataset cleaned'!$A:$CK,CV$2,FALSE()),Dictionary!$A:$B,2,FALSE()))</f>
        <v>4</v>
      </c>
    </row>
    <row r="46" spans="1:100" x14ac:dyDescent="0.2">
      <c r="A46" t="str">
        <f t="shared" si="30"/>
        <v>R_3PmFT5iLPo4FELy-P1</v>
      </c>
      <c r="B46" t="s">
        <v>778</v>
      </c>
      <c r="C46" t="s">
        <v>381</v>
      </c>
      <c r="D46" s="16" t="str">
        <f t="shared" si="31"/>
        <v>Tabular</v>
      </c>
      <c r="E46" s="8" t="str">
        <f t="shared" si="32"/>
        <v>G1</v>
      </c>
      <c r="F46" s="8" t="s">
        <v>534</v>
      </c>
      <c r="G46" s="8" t="str">
        <f t="shared" si="33"/>
        <v>G1</v>
      </c>
      <c r="H46" t="s">
        <v>981</v>
      </c>
      <c r="J46" s="11">
        <f>VLOOKUP($B46&amp;"-"&amp;$F46,'dataset cleaned'!$A:$BK,J$2,FALSE())/60</f>
        <v>13.793900000000001</v>
      </c>
      <c r="K46">
        <f>VLOOKUP($B46&amp;"-"&amp;$F46,'dataset cleaned'!$A:$BK,K$2,FALSE())</f>
        <v>24</v>
      </c>
      <c r="L46" t="str">
        <f>VLOOKUP($B46&amp;"-"&amp;$F46,'dataset cleaned'!$A:$BK,L$2,FALSE())</f>
        <v>Male</v>
      </c>
      <c r="M46" t="str">
        <f>VLOOKUP($B46&amp;"-"&amp;$F46,'dataset cleaned'!$A:$BK,M$2,FALSE())</f>
        <v>Upper-Intermediate (B2)</v>
      </c>
      <c r="N46">
        <f>VLOOKUP($B46&amp;"-"&amp;$F46,'dataset cleaned'!$A:$BK,N$2,FALSE())</f>
        <v>3</v>
      </c>
      <c r="O46" t="str">
        <f>VLOOKUP($B46&amp;"-"&amp;$F46,'dataset cleaned'!$A:$BK,O$2,FALSE())</f>
        <v>Computer Science, Cyber security</v>
      </c>
      <c r="P46" t="str">
        <f>VLOOKUP($B46&amp;"-"&amp;$F46,'dataset cleaned'!$A:$BK,P$2,FALSE())</f>
        <v>No</v>
      </c>
      <c r="Q46">
        <f>VLOOKUP($B46&amp;"-"&amp;$F46,'dataset cleaned'!$A:$BK,Q$2,FALSE())</f>
        <v>0</v>
      </c>
      <c r="R46" s="6">
        <f>VLOOKUP($B46&amp;"-"&amp;$F46,'dataset cleaned'!$A:$BK,R$2,FALSE())</f>
        <v>0</v>
      </c>
      <c r="S46" t="str">
        <f>VLOOKUP($B46&amp;"-"&amp;$F46,'dataset cleaned'!$A:$BK,S$2,FALSE())</f>
        <v>No</v>
      </c>
      <c r="T46">
        <f>VLOOKUP($B46&amp;"-"&amp;$F46,'dataset cleaned'!$A:$BK,T$2,FALSE())</f>
        <v>0</v>
      </c>
      <c r="U46" t="str">
        <f>VLOOKUP($B46&amp;"-"&amp;$F46,'dataset cleaned'!$A:$BK,U$2,FALSE())</f>
        <v>None</v>
      </c>
      <c r="V46">
        <f>VLOOKUP(VLOOKUP($B46&amp;"-"&amp;$F46,'dataset cleaned'!$A:$BK,V$2,FALSE()),Dictionary!$A:$B,2,FALSE())</f>
        <v>1</v>
      </c>
      <c r="W46">
        <f>VLOOKUP(VLOOKUP($B46&amp;"-"&amp;$F46,'dataset cleaned'!$A:$BK,W$2,FALSE()),Dictionary!$A:$B,2,FALSE())</f>
        <v>1</v>
      </c>
      <c r="X46">
        <f>VLOOKUP(VLOOKUP($B46&amp;"-"&amp;$F46,'dataset cleaned'!$A:$BK,X$2,FALSE()),Dictionary!$A:$B,2,FALSE())</f>
        <v>2</v>
      </c>
      <c r="Y46">
        <f>VLOOKUP(VLOOKUP($B46&amp;"-"&amp;$F46,'dataset cleaned'!$A:$BK,Y$2,FALSE()),Dictionary!$A:$B,2,FALSE())</f>
        <v>1</v>
      </c>
      <c r="Z46">
        <f t="shared" si="34"/>
        <v>2</v>
      </c>
      <c r="AA46">
        <f>VLOOKUP(VLOOKUP($B46&amp;"-"&amp;$F46,'dataset cleaned'!$A:$BK,AA$2,FALSE()),Dictionary!$A:$B,2,FALSE())</f>
        <v>1</v>
      </c>
      <c r="AB46">
        <f>VLOOKUP(VLOOKUP($B46&amp;"-"&amp;$F46,'dataset cleaned'!$A:$BK,AB$2,FALSE()),Dictionary!$A:$B,2,FALSE())</f>
        <v>3</v>
      </c>
      <c r="AC46">
        <f>VLOOKUP(VLOOKUP($B46&amp;"-"&amp;$F46,'dataset cleaned'!$A:$BK,AC$2,FALSE()),Dictionary!$A:$B,2,FALSE())</f>
        <v>3</v>
      </c>
      <c r="AD46">
        <f>VLOOKUP(VLOOKUP($B46&amp;"-"&amp;$F46,'dataset cleaned'!$A:$BK,AD$2,FALSE()),Dictionary!$A:$B,2,FALSE())</f>
        <v>2</v>
      </c>
      <c r="AE46" t="str">
        <f>IF(ISNA(VLOOKUP(VLOOKUP($B46&amp;"-"&amp;$F46,'dataset cleaned'!$A:$BK,AE$2,FALSE()),Dictionary!$A:$B,2,FALSE())),"",VLOOKUP(VLOOKUP($B46&amp;"-"&amp;$F46,'dataset cleaned'!$A:$BK,AE$2,FALSE()),Dictionary!$A:$B,2,FALSE()))</f>
        <v/>
      </c>
      <c r="AF46">
        <f>VLOOKUP(VLOOKUP($B46&amp;"-"&amp;$F46,'dataset cleaned'!$A:$BK,AF$2,FALSE()),Dictionary!$A:$B,2,FALSE())</f>
        <v>5</v>
      </c>
      <c r="AG46">
        <f>VLOOKUP(VLOOKUP($B46&amp;"-"&amp;$F46,'dataset cleaned'!$A:$BK,AG$2,FALSE()),Dictionary!$A:$B,2,FALSE())</f>
        <v>4</v>
      </c>
      <c r="AH46">
        <f>VLOOKUP(VLOOKUP($B46&amp;"-"&amp;$F46,'dataset cleaned'!$A:$BK,AH$2,FALSE()),Dictionary!$A:$B,2,FALSE())</f>
        <v>4</v>
      </c>
      <c r="AI46">
        <f>VLOOKUP(VLOOKUP($B46&amp;"-"&amp;$F46,'dataset cleaned'!$A:$BK,AI$2,FALSE()),Dictionary!$A:$B,2,FALSE())</f>
        <v>4</v>
      </c>
      <c r="AJ46">
        <f>VLOOKUP(VLOOKUP($B46&amp;"-"&amp;$F46,'dataset cleaned'!$A:$BK,AJ$2,FALSE()),Dictionary!$A:$B,2,FALSE())</f>
        <v>4</v>
      </c>
      <c r="AK46">
        <f>IF(ISNA(VLOOKUP(VLOOKUP($B46&amp;"-"&amp;$F46,'dataset cleaned'!$A:$BK,AK$2,FALSE()),Dictionary!$A:$B,2,FALSE())),"",VLOOKUP(VLOOKUP($B46&amp;"-"&amp;$F46,'dataset cleaned'!$A:$BK,AK$2,FALSE()),Dictionary!$A:$B,2,FALSE()))</f>
        <v>4</v>
      </c>
      <c r="AL46" t="str">
        <f>IF(ISNA(VLOOKUP(VLOOKUP($B46&amp;"-"&amp;$F46,'dataset cleaned'!$A:$BK,AL$2,FALSE()),Dictionary!$A:$B,2,FALSE())),"",VLOOKUP(VLOOKUP($B46&amp;"-"&amp;$F46,'dataset cleaned'!$A:$BK,AL$2,FALSE()),Dictionary!$A:$B,2,FALSE()))</f>
        <v/>
      </c>
      <c r="AM46">
        <f>VLOOKUP(VLOOKUP($B46&amp;"-"&amp;$F46,'dataset cleaned'!$A:$BK,AM$2,FALSE()),Dictionary!$A:$B,2,FALSE())</f>
        <v>4</v>
      </c>
      <c r="AN46">
        <f>IF(ISNA(VLOOKUP(VLOOKUP($B46&amp;"-"&amp;$F46,'dataset cleaned'!$A:$BK,AN$2,FALSE()),Dictionary!$A:$B,2,FALSE())),"",VLOOKUP(VLOOKUP($B46&amp;"-"&amp;$F46,'dataset cleaned'!$A:$BK,AN$2,FALSE()),Dictionary!$A:$B,2,FALSE()))</f>
        <v>4</v>
      </c>
      <c r="AO46">
        <f>VLOOKUP($B46&amp;"-"&amp;$F46,'Results Check'!$A:$CB,AO$2,FALSE())</f>
        <v>0</v>
      </c>
      <c r="AP46">
        <f>VLOOKUP($B46&amp;"-"&amp;$F46,'Results Check'!$A:$CB,AP$2,FALSE())</f>
        <v>1</v>
      </c>
      <c r="AQ46">
        <f>VLOOKUP($B46&amp;"-"&amp;$F46,'Results Check'!$A:$CB,AQ$2,FALSE())</f>
        <v>1</v>
      </c>
      <c r="AR46">
        <f t="shared" si="35"/>
        <v>0</v>
      </c>
      <c r="AS46">
        <f t="shared" si="36"/>
        <v>0</v>
      </c>
      <c r="AT46">
        <f t="shared" si="37"/>
        <v>0</v>
      </c>
      <c r="AU46">
        <f>VLOOKUP($B46&amp;"-"&amp;$F46,'Results Check'!$A:$CB,AU$2,FALSE())</f>
        <v>2</v>
      </c>
      <c r="AV46">
        <f>VLOOKUP($B46&amp;"-"&amp;$F46,'Results Check'!$A:$CB,AV$2,FALSE())</f>
        <v>2</v>
      </c>
      <c r="AW46">
        <f>VLOOKUP($B46&amp;"-"&amp;$F46,'Results Check'!$A:$CB,AW$2,FALSE())</f>
        <v>2</v>
      </c>
      <c r="AX46">
        <f t="shared" si="38"/>
        <v>1</v>
      </c>
      <c r="AY46">
        <f t="shared" si="39"/>
        <v>1</v>
      </c>
      <c r="AZ46">
        <f t="shared" si="40"/>
        <v>1</v>
      </c>
      <c r="BA46">
        <f>VLOOKUP($B46&amp;"-"&amp;$F46,'Results Check'!$A:$CB,BA$2,FALSE())</f>
        <v>3</v>
      </c>
      <c r="BB46">
        <f>VLOOKUP($B46&amp;"-"&amp;$F46,'Results Check'!$A:$CB,BB$2,FALSE())</f>
        <v>3</v>
      </c>
      <c r="BC46">
        <f>VLOOKUP($B46&amp;"-"&amp;$F46,'Results Check'!$A:$CB,BC$2,FALSE())</f>
        <v>3</v>
      </c>
      <c r="BD46">
        <f t="shared" si="41"/>
        <v>1</v>
      </c>
      <c r="BE46">
        <f t="shared" si="42"/>
        <v>1</v>
      </c>
      <c r="BF46">
        <f t="shared" si="43"/>
        <v>1</v>
      </c>
      <c r="BG46">
        <f>VLOOKUP($B46&amp;"-"&amp;$F46,'Results Check'!$A:$CB,BG$2,FALSE())</f>
        <v>0</v>
      </c>
      <c r="BH46">
        <f>VLOOKUP($B46&amp;"-"&amp;$F46,'Results Check'!$A:$CB,BH$2,FALSE())</f>
        <v>1</v>
      </c>
      <c r="BI46">
        <f>VLOOKUP($B46&amp;"-"&amp;$F46,'Results Check'!$A:$CB,BI$2,FALSE())</f>
        <v>1</v>
      </c>
      <c r="BJ46">
        <f t="shared" si="44"/>
        <v>0</v>
      </c>
      <c r="BK46">
        <f t="shared" si="45"/>
        <v>0</v>
      </c>
      <c r="BL46">
        <f t="shared" si="46"/>
        <v>0</v>
      </c>
      <c r="BM46">
        <f>VLOOKUP($B46&amp;"-"&amp;$F46,'Results Check'!$A:$CB,BM$2,FALSE())</f>
        <v>2</v>
      </c>
      <c r="BN46">
        <f>VLOOKUP($B46&amp;"-"&amp;$F46,'Results Check'!$A:$CB,BN$2,FALSE())</f>
        <v>2</v>
      </c>
      <c r="BO46">
        <f>VLOOKUP($B46&amp;"-"&amp;$F46,'Results Check'!$A:$CB,BO$2,FALSE())</f>
        <v>2</v>
      </c>
      <c r="BP46">
        <f t="shared" si="47"/>
        <v>1</v>
      </c>
      <c r="BQ46">
        <f t="shared" si="48"/>
        <v>1</v>
      </c>
      <c r="BR46">
        <f t="shared" si="49"/>
        <v>1</v>
      </c>
      <c r="BS46">
        <f>VLOOKUP($B46&amp;"-"&amp;$F46,'Results Check'!$A:$CB,BS$2,FALSE())</f>
        <v>0</v>
      </c>
      <c r="BT46">
        <f>VLOOKUP($B46&amp;"-"&amp;$F46,'Results Check'!$A:$CB,BT$2,FALSE())</f>
        <v>1</v>
      </c>
      <c r="BU46">
        <f>VLOOKUP($B46&amp;"-"&amp;$F46,'Results Check'!$A:$CB,BU$2,FALSE())</f>
        <v>1</v>
      </c>
      <c r="BV46">
        <f t="shared" si="50"/>
        <v>0</v>
      </c>
      <c r="BW46">
        <f t="shared" si="51"/>
        <v>0</v>
      </c>
      <c r="BX46">
        <f t="shared" si="52"/>
        <v>0</v>
      </c>
      <c r="BY46">
        <f t="shared" si="53"/>
        <v>7</v>
      </c>
      <c r="BZ46">
        <f t="shared" si="54"/>
        <v>10</v>
      </c>
      <c r="CA46">
        <f t="shared" si="55"/>
        <v>10</v>
      </c>
      <c r="CB46">
        <f t="shared" si="56"/>
        <v>0.7</v>
      </c>
      <c r="CC46">
        <f t="shared" si="57"/>
        <v>0.7</v>
      </c>
      <c r="CD46">
        <f t="shared" si="58"/>
        <v>0.7</v>
      </c>
      <c r="CE46" t="str">
        <f>IF(VLOOKUP($B46&amp;"-"&amp;$F46,'Results Check'!$A:$CB,CE$2,FALSE())=0,"",VLOOKUP($B46&amp;"-"&amp;$F46,'Results Check'!$A:$CB,CE$2,FALSE()))</f>
        <v>Threat scenario</v>
      </c>
      <c r="CF46" t="str">
        <f>IF(VLOOKUP($B46&amp;"-"&amp;$F46,'Results Check'!$A:$CB,CF$2,FALSE())=0,"",VLOOKUP($B46&amp;"-"&amp;$F46,'Results Check'!$A:$CB,CF$2,FALSE()))</f>
        <v/>
      </c>
      <c r="CG46" t="str">
        <f>IF(VLOOKUP($B46&amp;"-"&amp;$F46,'Results Check'!$A:$CB,CG$2,FALSE())=0,"",VLOOKUP($B46&amp;"-"&amp;$F46,'Results Check'!$A:$CB,CG$2,FALSE()))</f>
        <v/>
      </c>
      <c r="CH46" t="str">
        <f>IF(VLOOKUP($B46&amp;"-"&amp;$F46,'Results Check'!$A:$CB,CH$2,FALSE())=0,"",VLOOKUP($B46&amp;"-"&amp;$F46,'Results Check'!$A:$CB,CH$2,FALSE()))</f>
        <v>UI</v>
      </c>
      <c r="CI46" t="str">
        <f>IF(VLOOKUP($B46&amp;"-"&amp;$F46,'Results Check'!$A:$CB,CI$2,FALSE())=0,"",VLOOKUP($B46&amp;"-"&amp;$F46,'Results Check'!$A:$CB,CI$2,FALSE()))</f>
        <v/>
      </c>
      <c r="CJ46" t="str">
        <f>IF(VLOOKUP($B46&amp;"-"&amp;$F46,'Results Check'!$A:$CB,CJ$2,FALSE())=0,"",VLOOKUP($B46&amp;"-"&amp;$F46,'Results Check'!$A:$CB,CJ$2,FALSE()))</f>
        <v>UI</v>
      </c>
      <c r="CK46">
        <f>IF(VLOOKUP($B46&amp;"-"&amp;$F46,'dataset cleaned'!$A:$CK,CK$2,FALSE())&lt;0,"N/A",VLOOKUP(VLOOKUP($B46&amp;"-"&amp;$F46,'dataset cleaned'!$A:$CK,CK$2,FALSE()),Dictionary!$A:$B,2,FALSE()))</f>
        <v>3</v>
      </c>
      <c r="CL46">
        <f>IF(VLOOKUP($B46&amp;"-"&amp;$F46,'dataset cleaned'!$A:$CK,CL$2,FALSE())&lt;0,"N/A",VLOOKUP(VLOOKUP($B46&amp;"-"&amp;$F46,'dataset cleaned'!$A:$CK,CL$2,FALSE()),Dictionary!$A:$B,2,FALSE()))</f>
        <v>3</v>
      </c>
      <c r="CM46">
        <f>IF(VLOOKUP($B46&amp;"-"&amp;$F46,'dataset cleaned'!$A:$CK,CM$2,FALSE())&lt;0,"N/A",VLOOKUP(VLOOKUP($B46&amp;"-"&amp;$F46,'dataset cleaned'!$A:$CK,CM$2,FALSE()),Dictionary!$A:$B,2,FALSE()))</f>
        <v>4</v>
      </c>
      <c r="CN46">
        <f>IF(VLOOKUP($B46&amp;"-"&amp;$F46,'dataset cleaned'!$A:$CK,CN$2,FALSE())&lt;0,"N/A",VLOOKUP(VLOOKUP($B46&amp;"-"&amp;$F46,'dataset cleaned'!$A:$CK,CN$2,FALSE()),Dictionary!$A:$B,2,FALSE()))</f>
        <v>4</v>
      </c>
      <c r="CO46">
        <f>IF(VLOOKUP($B46&amp;"-"&amp;$F46,'dataset cleaned'!$A:$CK,CO$2,FALSE())&lt;0,"N/A",VLOOKUP(VLOOKUP($B46&amp;"-"&amp;$F46,'dataset cleaned'!$A:$CK,CO$2,FALSE()),Dictionary!$A:$B,2,FALSE()))</f>
        <v>4</v>
      </c>
      <c r="CP46">
        <f>IF(VLOOKUP($B46&amp;"-"&amp;$F46,'dataset cleaned'!$A:$CK,CP$2,FALSE())&lt;0,"N/A",VLOOKUP(VLOOKUP($B46&amp;"-"&amp;$F46,'dataset cleaned'!$A:$CK,CP$2,FALSE()),Dictionary!$A:$B,2,FALSE()))</f>
        <v>4</v>
      </c>
      <c r="CQ46">
        <f>IF(VLOOKUP($B46&amp;"-"&amp;$F46,'dataset cleaned'!$A:$CK,CQ$2,FALSE())&lt;0,"N/A",VLOOKUP(VLOOKUP($B46&amp;"-"&amp;$F46,'dataset cleaned'!$A:$CK,CQ$2,FALSE()),Dictionary!$A:$B,2,FALSE()))</f>
        <v>4</v>
      </c>
      <c r="CR46">
        <f>IF(VLOOKUP($B46&amp;"-"&amp;$F46,'dataset cleaned'!$A:$CK,CR$2,FALSE())&lt;0,"N/A",VLOOKUP(VLOOKUP($B46&amp;"-"&amp;$F46,'dataset cleaned'!$A:$CK,CR$2,FALSE()),Dictionary!$A:$B,2,FALSE()))</f>
        <v>4</v>
      </c>
      <c r="CS46">
        <f>IF(VLOOKUP($B46&amp;"-"&amp;$F46,'dataset cleaned'!$A:$CK,CS$2,FALSE())&lt;0,"N/A",VLOOKUP(VLOOKUP($B46&amp;"-"&amp;$F46,'dataset cleaned'!$A:$CK,CS$2,FALSE()),Dictionary!$A:$B,2,FALSE()))</f>
        <v>4</v>
      </c>
      <c r="CT46">
        <f>IF(VLOOKUP($B46&amp;"-"&amp;$F46,'dataset cleaned'!$A:$CK,CT$2,FALSE())&lt;0,"N/A",VLOOKUP(VLOOKUP($B46&amp;"-"&amp;$F46,'dataset cleaned'!$A:$CK,CT$2,FALSE()),Dictionary!$A:$B,2,FALSE()))</f>
        <v>4</v>
      </c>
      <c r="CU46">
        <f>IF(VLOOKUP($B46&amp;"-"&amp;$F46,'dataset cleaned'!$A:$CK,CU$2,FALSE())&lt;0,"N/A",VLOOKUP(VLOOKUP($B46&amp;"-"&amp;$F46,'dataset cleaned'!$A:$CK,CU$2,FALSE()),Dictionary!$A:$B,2,FALSE()))</f>
        <v>4</v>
      </c>
      <c r="CV46">
        <f>IF(VLOOKUP($B46&amp;"-"&amp;$F46,'dataset cleaned'!$A:$CK,CV$2,FALSE())&lt;0,"N/A",VLOOKUP(VLOOKUP($B46&amp;"-"&amp;$F46,'dataset cleaned'!$A:$CK,CV$2,FALSE()),Dictionary!$A:$B,2,FALSE()))</f>
        <v>4</v>
      </c>
    </row>
    <row r="47" spans="1:100" x14ac:dyDescent="0.2">
      <c r="A47" t="str">
        <f t="shared" si="30"/>
        <v>R_s86My5FLWvLtAHL-P1</v>
      </c>
      <c r="B47" t="s">
        <v>803</v>
      </c>
      <c r="C47" t="s">
        <v>381</v>
      </c>
      <c r="D47" s="16" t="str">
        <f t="shared" si="31"/>
        <v>Tabular</v>
      </c>
      <c r="E47" s="8" t="str">
        <f t="shared" si="32"/>
        <v>G1</v>
      </c>
      <c r="F47" s="8" t="s">
        <v>534</v>
      </c>
      <c r="G47" s="8" t="str">
        <f t="shared" si="33"/>
        <v>G1</v>
      </c>
      <c r="H47" t="s">
        <v>981</v>
      </c>
      <c r="J47" s="11">
        <f>VLOOKUP($B47&amp;"-"&amp;$F47,'dataset cleaned'!$A:$BK,J$2,FALSE())/60</f>
        <v>10.53735</v>
      </c>
      <c r="K47">
        <f>VLOOKUP($B47&amp;"-"&amp;$F47,'dataset cleaned'!$A:$BK,K$2,FALSE())</f>
        <v>23</v>
      </c>
      <c r="L47" t="str">
        <f>VLOOKUP($B47&amp;"-"&amp;$F47,'dataset cleaned'!$A:$BK,L$2,FALSE())</f>
        <v>Female</v>
      </c>
      <c r="M47" t="str">
        <f>VLOOKUP($B47&amp;"-"&amp;$F47,'dataset cleaned'!$A:$BK,M$2,FALSE())</f>
        <v>Upper-Intermediate (B2)</v>
      </c>
      <c r="N47">
        <f>VLOOKUP($B47&amp;"-"&amp;$F47,'dataset cleaned'!$A:$BK,N$2,FALSE())</f>
        <v>5</v>
      </c>
      <c r="O47" t="str">
        <f>VLOOKUP($B47&amp;"-"&amp;$F47,'dataset cleaned'!$A:$BK,O$2,FALSE())</f>
        <v>Systems engineering, management, policy analysis, building environment</v>
      </c>
      <c r="P47" t="str">
        <f>VLOOKUP($B47&amp;"-"&amp;$F47,'dataset cleaned'!$A:$BK,P$2,FALSE())</f>
        <v>No</v>
      </c>
      <c r="Q47">
        <f>VLOOKUP($B47&amp;"-"&amp;$F47,'dataset cleaned'!$A:$BK,Q$2,FALSE())</f>
        <v>0</v>
      </c>
      <c r="R47" s="6">
        <f>VLOOKUP($B47&amp;"-"&amp;$F47,'dataset cleaned'!$A:$BK,R$2,FALSE())</f>
        <v>0</v>
      </c>
      <c r="S47" t="str">
        <f>VLOOKUP($B47&amp;"-"&amp;$F47,'dataset cleaned'!$A:$BK,S$2,FALSE())</f>
        <v>No</v>
      </c>
      <c r="T47">
        <f>VLOOKUP($B47&amp;"-"&amp;$F47,'dataset cleaned'!$A:$BK,T$2,FALSE())</f>
        <v>0</v>
      </c>
      <c r="U47" t="str">
        <f>VLOOKUP($B47&amp;"-"&amp;$F47,'dataset cleaned'!$A:$BK,U$2,FALSE())</f>
        <v>None</v>
      </c>
      <c r="V47">
        <f>VLOOKUP(VLOOKUP($B47&amp;"-"&amp;$F47,'dataset cleaned'!$A:$BK,V$2,FALSE()),Dictionary!$A:$B,2,FALSE())</f>
        <v>1</v>
      </c>
      <c r="W47">
        <f>VLOOKUP(VLOOKUP($B47&amp;"-"&amp;$F47,'dataset cleaned'!$A:$BK,W$2,FALSE()),Dictionary!$A:$B,2,FALSE())</f>
        <v>1</v>
      </c>
      <c r="X47">
        <f>VLOOKUP(VLOOKUP($B47&amp;"-"&amp;$F47,'dataset cleaned'!$A:$BK,X$2,FALSE()),Dictionary!$A:$B,2,FALSE())</f>
        <v>1</v>
      </c>
      <c r="Y47">
        <f>VLOOKUP(VLOOKUP($B47&amp;"-"&amp;$F47,'dataset cleaned'!$A:$BK,Y$2,FALSE()),Dictionary!$A:$B,2,FALSE())</f>
        <v>1</v>
      </c>
      <c r="Z47">
        <f t="shared" si="34"/>
        <v>1</v>
      </c>
      <c r="AA47">
        <f>VLOOKUP(VLOOKUP($B47&amp;"-"&amp;$F47,'dataset cleaned'!$A:$BK,AA$2,FALSE()),Dictionary!$A:$B,2,FALSE())</f>
        <v>1</v>
      </c>
      <c r="AB47">
        <f>VLOOKUP(VLOOKUP($B47&amp;"-"&amp;$F47,'dataset cleaned'!$A:$BK,AB$2,FALSE()),Dictionary!$A:$B,2,FALSE())</f>
        <v>1</v>
      </c>
      <c r="AC47">
        <f>VLOOKUP(VLOOKUP($B47&amp;"-"&amp;$F47,'dataset cleaned'!$A:$BK,AC$2,FALSE()),Dictionary!$A:$B,2,FALSE())</f>
        <v>1</v>
      </c>
      <c r="AD47">
        <f>VLOOKUP(VLOOKUP($B47&amp;"-"&amp;$F47,'dataset cleaned'!$A:$BK,AD$2,FALSE()),Dictionary!$A:$B,2,FALSE())</f>
        <v>1</v>
      </c>
      <c r="AE47" t="str">
        <f>IF(ISNA(VLOOKUP(VLOOKUP($B47&amp;"-"&amp;$F47,'dataset cleaned'!$A:$BK,AE$2,FALSE()),Dictionary!$A:$B,2,FALSE())),"",VLOOKUP(VLOOKUP($B47&amp;"-"&amp;$F47,'dataset cleaned'!$A:$BK,AE$2,FALSE()),Dictionary!$A:$B,2,FALSE()))</f>
        <v/>
      </c>
      <c r="AF47">
        <f>VLOOKUP(VLOOKUP($B47&amp;"-"&amp;$F47,'dataset cleaned'!$A:$BK,AF$2,FALSE()),Dictionary!$A:$B,2,FALSE())</f>
        <v>4</v>
      </c>
      <c r="AG47">
        <f>VLOOKUP(VLOOKUP($B47&amp;"-"&amp;$F47,'dataset cleaned'!$A:$BK,AG$2,FALSE()),Dictionary!$A:$B,2,FALSE())</f>
        <v>2</v>
      </c>
      <c r="AH47">
        <f>VLOOKUP(VLOOKUP($B47&amp;"-"&amp;$F47,'dataset cleaned'!$A:$BK,AH$2,FALSE()),Dictionary!$A:$B,2,FALSE())</f>
        <v>4</v>
      </c>
      <c r="AI47">
        <f>VLOOKUP(VLOOKUP($B47&amp;"-"&amp;$F47,'dataset cleaned'!$A:$BK,AI$2,FALSE()),Dictionary!$A:$B,2,FALSE())</f>
        <v>4</v>
      </c>
      <c r="AJ47">
        <f>VLOOKUP(VLOOKUP($B47&amp;"-"&amp;$F47,'dataset cleaned'!$A:$BK,AJ$2,FALSE()),Dictionary!$A:$B,2,FALSE())</f>
        <v>2</v>
      </c>
      <c r="AK47">
        <f>IF(ISNA(VLOOKUP(VLOOKUP($B47&amp;"-"&amp;$F47,'dataset cleaned'!$A:$BK,AK$2,FALSE()),Dictionary!$A:$B,2,FALSE())),"",VLOOKUP(VLOOKUP($B47&amp;"-"&amp;$F47,'dataset cleaned'!$A:$BK,AK$2,FALSE()),Dictionary!$A:$B,2,FALSE()))</f>
        <v>4</v>
      </c>
      <c r="AL47" t="str">
        <f>IF(ISNA(VLOOKUP(VLOOKUP($B47&amp;"-"&amp;$F47,'dataset cleaned'!$A:$BK,AL$2,FALSE()),Dictionary!$A:$B,2,FALSE())),"",VLOOKUP(VLOOKUP($B47&amp;"-"&amp;$F47,'dataset cleaned'!$A:$BK,AL$2,FALSE()),Dictionary!$A:$B,2,FALSE()))</f>
        <v/>
      </c>
      <c r="AM47">
        <f>VLOOKUP(VLOOKUP($B47&amp;"-"&amp;$F47,'dataset cleaned'!$A:$BK,AM$2,FALSE()),Dictionary!$A:$B,2,FALSE())</f>
        <v>4</v>
      </c>
      <c r="AN47">
        <f>IF(ISNA(VLOOKUP(VLOOKUP($B47&amp;"-"&amp;$F47,'dataset cleaned'!$A:$BK,AN$2,FALSE()),Dictionary!$A:$B,2,FALSE())),"",VLOOKUP(VLOOKUP($B47&amp;"-"&amp;$F47,'dataset cleaned'!$A:$BK,AN$2,FALSE()),Dictionary!$A:$B,2,FALSE()))</f>
        <v>3</v>
      </c>
      <c r="AO47">
        <f>VLOOKUP($B47&amp;"-"&amp;$F47,'Results Check'!$A:$CB,AO$2,FALSE())</f>
        <v>1</v>
      </c>
      <c r="AP47">
        <f>VLOOKUP($B47&amp;"-"&amp;$F47,'Results Check'!$A:$CB,AP$2,FALSE())</f>
        <v>1</v>
      </c>
      <c r="AQ47">
        <f>VLOOKUP($B47&amp;"-"&amp;$F47,'Results Check'!$A:$CB,AQ$2,FALSE())</f>
        <v>1</v>
      </c>
      <c r="AR47">
        <f t="shared" si="35"/>
        <v>1</v>
      </c>
      <c r="AS47">
        <f t="shared" si="36"/>
        <v>1</v>
      </c>
      <c r="AT47">
        <f t="shared" si="37"/>
        <v>1</v>
      </c>
      <c r="AU47">
        <f>VLOOKUP($B47&amp;"-"&amp;$F47,'Results Check'!$A:$CB,AU$2,FALSE())</f>
        <v>2</v>
      </c>
      <c r="AV47">
        <f>VLOOKUP($B47&amp;"-"&amp;$F47,'Results Check'!$A:$CB,AV$2,FALSE())</f>
        <v>2</v>
      </c>
      <c r="AW47">
        <f>VLOOKUP($B47&amp;"-"&amp;$F47,'Results Check'!$A:$CB,AW$2,FALSE())</f>
        <v>2</v>
      </c>
      <c r="AX47">
        <f t="shared" si="38"/>
        <v>1</v>
      </c>
      <c r="AY47">
        <f t="shared" si="39"/>
        <v>1</v>
      </c>
      <c r="AZ47">
        <f t="shared" si="40"/>
        <v>1</v>
      </c>
      <c r="BA47">
        <f>VLOOKUP($B47&amp;"-"&amp;$F47,'Results Check'!$A:$CB,BA$2,FALSE())</f>
        <v>3</v>
      </c>
      <c r="BB47">
        <f>VLOOKUP($B47&amp;"-"&amp;$F47,'Results Check'!$A:$CB,BB$2,FALSE())</f>
        <v>3</v>
      </c>
      <c r="BC47">
        <f>VLOOKUP($B47&amp;"-"&amp;$F47,'Results Check'!$A:$CB,BC$2,FALSE())</f>
        <v>3</v>
      </c>
      <c r="BD47">
        <f t="shared" si="41"/>
        <v>1</v>
      </c>
      <c r="BE47">
        <f t="shared" si="42"/>
        <v>1</v>
      </c>
      <c r="BF47">
        <f t="shared" si="43"/>
        <v>1</v>
      </c>
      <c r="BG47">
        <f>VLOOKUP($B47&amp;"-"&amp;$F47,'Results Check'!$A:$CB,BG$2,FALSE())</f>
        <v>0</v>
      </c>
      <c r="BH47">
        <f>VLOOKUP($B47&amp;"-"&amp;$F47,'Results Check'!$A:$CB,BH$2,FALSE())</f>
        <v>1</v>
      </c>
      <c r="BI47">
        <f>VLOOKUP($B47&amp;"-"&amp;$F47,'Results Check'!$A:$CB,BI$2,FALSE())</f>
        <v>1</v>
      </c>
      <c r="BJ47">
        <f t="shared" si="44"/>
        <v>0</v>
      </c>
      <c r="BK47">
        <f t="shared" si="45"/>
        <v>0</v>
      </c>
      <c r="BL47">
        <f t="shared" si="46"/>
        <v>0</v>
      </c>
      <c r="BM47">
        <f>VLOOKUP($B47&amp;"-"&amp;$F47,'Results Check'!$A:$CB,BM$2,FALSE())</f>
        <v>0</v>
      </c>
      <c r="BN47">
        <f>VLOOKUP($B47&amp;"-"&amp;$F47,'Results Check'!$A:$CB,BN$2,FALSE())</f>
        <v>2</v>
      </c>
      <c r="BO47">
        <f>VLOOKUP($B47&amp;"-"&amp;$F47,'Results Check'!$A:$CB,BO$2,FALSE())</f>
        <v>2</v>
      </c>
      <c r="BP47">
        <f t="shared" si="47"/>
        <v>0</v>
      </c>
      <c r="BQ47">
        <f t="shared" si="48"/>
        <v>0</v>
      </c>
      <c r="BR47">
        <f t="shared" si="49"/>
        <v>0</v>
      </c>
      <c r="BS47">
        <f>VLOOKUP($B47&amp;"-"&amp;$F47,'Results Check'!$A:$CB,BS$2,FALSE())</f>
        <v>1</v>
      </c>
      <c r="BT47">
        <f>VLOOKUP($B47&amp;"-"&amp;$F47,'Results Check'!$A:$CB,BT$2,FALSE())</f>
        <v>1</v>
      </c>
      <c r="BU47">
        <f>VLOOKUP($B47&amp;"-"&amp;$F47,'Results Check'!$A:$CB,BU$2,FALSE())</f>
        <v>1</v>
      </c>
      <c r="BV47">
        <f t="shared" si="50"/>
        <v>1</v>
      </c>
      <c r="BW47">
        <f t="shared" si="51"/>
        <v>1</v>
      </c>
      <c r="BX47">
        <f t="shared" si="52"/>
        <v>1</v>
      </c>
      <c r="BY47">
        <f t="shared" si="53"/>
        <v>7</v>
      </c>
      <c r="BZ47">
        <f t="shared" si="54"/>
        <v>10</v>
      </c>
      <c r="CA47">
        <f t="shared" si="55"/>
        <v>10</v>
      </c>
      <c r="CB47">
        <f t="shared" si="56"/>
        <v>0.7</v>
      </c>
      <c r="CC47">
        <f t="shared" si="57"/>
        <v>0.7</v>
      </c>
      <c r="CD47">
        <f t="shared" si="58"/>
        <v>0.7</v>
      </c>
      <c r="CE47" t="str">
        <f>IF(VLOOKUP($B47&amp;"-"&amp;$F47,'Results Check'!$A:$CB,CE$2,FALSE())=0,"",VLOOKUP($B47&amp;"-"&amp;$F47,'Results Check'!$A:$CB,CE$2,FALSE()))</f>
        <v/>
      </c>
      <c r="CF47" t="str">
        <f>IF(VLOOKUP($B47&amp;"-"&amp;$F47,'Results Check'!$A:$CB,CF$2,FALSE())=0,"",VLOOKUP($B47&amp;"-"&amp;$F47,'Results Check'!$A:$CB,CF$2,FALSE()))</f>
        <v/>
      </c>
      <c r="CG47" t="str">
        <f>IF(VLOOKUP($B47&amp;"-"&amp;$F47,'Results Check'!$A:$CB,CG$2,FALSE())=0,"",VLOOKUP($B47&amp;"-"&amp;$F47,'Results Check'!$A:$CB,CG$2,FALSE()))</f>
        <v/>
      </c>
      <c r="CH47" t="str">
        <f>IF(VLOOKUP($B47&amp;"-"&amp;$F47,'Results Check'!$A:$CB,CH$2,FALSE())=0,"",VLOOKUP($B47&amp;"-"&amp;$F47,'Results Check'!$A:$CB,CH$2,FALSE()))</f>
        <v>Wrong consequence</v>
      </c>
      <c r="CI47" t="str">
        <f>IF(VLOOKUP($B47&amp;"-"&amp;$F47,'Results Check'!$A:$CB,CI$2,FALSE())=0,"",VLOOKUP($B47&amp;"-"&amp;$F47,'Results Check'!$A:$CB,CI$2,FALSE()))</f>
        <v>Consequence</v>
      </c>
      <c r="CJ47" t="str">
        <f>IF(VLOOKUP($B47&amp;"-"&amp;$F47,'Results Check'!$A:$CB,CJ$2,FALSE())=0,"",VLOOKUP($B47&amp;"-"&amp;$F47,'Results Check'!$A:$CB,CJ$2,FALSE()))</f>
        <v/>
      </c>
      <c r="CK47">
        <f>IF(VLOOKUP($B47&amp;"-"&amp;$F47,'dataset cleaned'!$A:$CK,CK$2,FALSE())&lt;0,"N/A",VLOOKUP(VLOOKUP($B47&amp;"-"&amp;$F47,'dataset cleaned'!$A:$CK,CK$2,FALSE()),Dictionary!$A:$B,2,FALSE()))</f>
        <v>3</v>
      </c>
      <c r="CL47">
        <f>IF(VLOOKUP($B47&amp;"-"&amp;$F47,'dataset cleaned'!$A:$CK,CL$2,FALSE())&lt;0,"N/A",VLOOKUP(VLOOKUP($B47&amp;"-"&amp;$F47,'dataset cleaned'!$A:$CK,CL$2,FALSE()),Dictionary!$A:$B,2,FALSE()))</f>
        <v>4</v>
      </c>
      <c r="CM47">
        <f>IF(VLOOKUP($B47&amp;"-"&amp;$F47,'dataset cleaned'!$A:$CK,CM$2,FALSE())&lt;0,"N/A",VLOOKUP(VLOOKUP($B47&amp;"-"&amp;$F47,'dataset cleaned'!$A:$CK,CM$2,FALSE()),Dictionary!$A:$B,2,FALSE()))</f>
        <v>4</v>
      </c>
      <c r="CN47">
        <f>IF(VLOOKUP($B47&amp;"-"&amp;$F47,'dataset cleaned'!$A:$CK,CN$2,FALSE())&lt;0,"N/A",VLOOKUP(VLOOKUP($B47&amp;"-"&amp;$F47,'dataset cleaned'!$A:$CK,CN$2,FALSE()),Dictionary!$A:$B,2,FALSE()))</f>
        <v>4</v>
      </c>
      <c r="CO47">
        <f>IF(VLOOKUP($B47&amp;"-"&amp;$F47,'dataset cleaned'!$A:$CK,CO$2,FALSE())&lt;0,"N/A",VLOOKUP(VLOOKUP($B47&amp;"-"&amp;$F47,'dataset cleaned'!$A:$CK,CO$2,FALSE()),Dictionary!$A:$B,2,FALSE()))</f>
        <v>4</v>
      </c>
      <c r="CP47">
        <f>IF(VLOOKUP($B47&amp;"-"&amp;$F47,'dataset cleaned'!$A:$CK,CP$2,FALSE())&lt;0,"N/A",VLOOKUP(VLOOKUP($B47&amp;"-"&amp;$F47,'dataset cleaned'!$A:$CK,CP$2,FALSE()),Dictionary!$A:$B,2,FALSE()))</f>
        <v>4</v>
      </c>
      <c r="CQ47">
        <f>IF(VLOOKUP($B47&amp;"-"&amp;$F47,'dataset cleaned'!$A:$CK,CQ$2,FALSE())&lt;0,"N/A",VLOOKUP(VLOOKUP($B47&amp;"-"&amp;$F47,'dataset cleaned'!$A:$CK,CQ$2,FALSE()),Dictionary!$A:$B,2,FALSE()))</f>
        <v>4</v>
      </c>
      <c r="CR47">
        <f>IF(VLOOKUP($B47&amp;"-"&amp;$F47,'dataset cleaned'!$A:$CK,CR$2,FALSE())&lt;0,"N/A",VLOOKUP(VLOOKUP($B47&amp;"-"&amp;$F47,'dataset cleaned'!$A:$CK,CR$2,FALSE()),Dictionary!$A:$B,2,FALSE()))</f>
        <v>4</v>
      </c>
      <c r="CS47">
        <f>IF(VLOOKUP($B47&amp;"-"&amp;$F47,'dataset cleaned'!$A:$CK,CS$2,FALSE())&lt;0,"N/A",VLOOKUP(VLOOKUP($B47&amp;"-"&amp;$F47,'dataset cleaned'!$A:$CK,CS$2,FALSE()),Dictionary!$A:$B,2,FALSE()))</f>
        <v>4</v>
      </c>
      <c r="CT47">
        <f>IF(VLOOKUP($B47&amp;"-"&amp;$F47,'dataset cleaned'!$A:$CK,CT$2,FALSE())&lt;0,"N/A",VLOOKUP(VLOOKUP($B47&amp;"-"&amp;$F47,'dataset cleaned'!$A:$CK,CT$2,FALSE()),Dictionary!$A:$B,2,FALSE()))</f>
        <v>4</v>
      </c>
      <c r="CU47">
        <f>IF(VLOOKUP($B47&amp;"-"&amp;$F47,'dataset cleaned'!$A:$CK,CU$2,FALSE())&lt;0,"N/A",VLOOKUP(VLOOKUP($B47&amp;"-"&amp;$F47,'dataset cleaned'!$A:$CK,CU$2,FALSE()),Dictionary!$A:$B,2,FALSE()))</f>
        <v>4</v>
      </c>
      <c r="CV47">
        <f>IF(VLOOKUP($B47&amp;"-"&amp;$F47,'dataset cleaned'!$A:$CK,CV$2,FALSE())&lt;0,"N/A",VLOOKUP(VLOOKUP($B47&amp;"-"&amp;$F47,'dataset cleaned'!$A:$CK,CV$2,FALSE()),Dictionary!$A:$B,2,FALSE()))</f>
        <v>4</v>
      </c>
    </row>
    <row r="48" spans="1:100" x14ac:dyDescent="0.2">
      <c r="A48" t="str">
        <f t="shared" si="30"/>
        <v>R_SToL54d4CxKf6Pn-P1</v>
      </c>
      <c r="B48" t="s">
        <v>663</v>
      </c>
      <c r="C48" t="s">
        <v>381</v>
      </c>
      <c r="D48" s="16" t="str">
        <f t="shared" si="31"/>
        <v>Tabular</v>
      </c>
      <c r="E48" s="8" t="str">
        <f t="shared" si="32"/>
        <v>G1</v>
      </c>
      <c r="F48" s="8" t="s">
        <v>534</v>
      </c>
      <c r="G48" s="8" t="str">
        <f t="shared" si="33"/>
        <v>G1</v>
      </c>
      <c r="H48" t="s">
        <v>981</v>
      </c>
      <c r="J48" s="11">
        <f>VLOOKUP($B48&amp;"-"&amp;$F48,'dataset cleaned'!$A:$BK,J$2,FALSE())/60</f>
        <v>11.343966666666667</v>
      </c>
      <c r="K48">
        <f>VLOOKUP($B48&amp;"-"&amp;$F48,'dataset cleaned'!$A:$BK,K$2,FALSE())</f>
        <v>22</v>
      </c>
      <c r="L48" t="str">
        <f>VLOOKUP($B48&amp;"-"&amp;$F48,'dataset cleaned'!$A:$BK,L$2,FALSE())</f>
        <v>Male</v>
      </c>
      <c r="M48" t="str">
        <f>VLOOKUP($B48&amp;"-"&amp;$F48,'dataset cleaned'!$A:$BK,M$2,FALSE())</f>
        <v>Proficient (C2)</v>
      </c>
      <c r="N48">
        <f>VLOOKUP($B48&amp;"-"&amp;$F48,'dataset cleaned'!$A:$BK,N$2,FALSE())</f>
        <v>4</v>
      </c>
      <c r="O48" t="str">
        <f>VLOOKUP($B48&amp;"-"&amp;$F48,'dataset cleaned'!$A:$BK,O$2,FALSE())</f>
        <v>Computer Engineering, Informatics</v>
      </c>
      <c r="P48" t="str">
        <f>VLOOKUP($B48&amp;"-"&amp;$F48,'dataset cleaned'!$A:$BK,P$2,FALSE())</f>
        <v>No</v>
      </c>
      <c r="Q48">
        <f>VLOOKUP($B48&amp;"-"&amp;$F48,'dataset cleaned'!$A:$BK,Q$2,FALSE())</f>
        <v>0</v>
      </c>
      <c r="R48" s="6">
        <f>VLOOKUP($B48&amp;"-"&amp;$F48,'dataset cleaned'!$A:$BK,R$2,FALSE())</f>
        <v>0</v>
      </c>
      <c r="S48" t="str">
        <f>VLOOKUP($B48&amp;"-"&amp;$F48,'dataset cleaned'!$A:$BK,S$2,FALSE())</f>
        <v>No</v>
      </c>
      <c r="T48">
        <f>VLOOKUP($B48&amp;"-"&amp;$F48,'dataset cleaned'!$A:$BK,T$2,FALSE())</f>
        <v>0</v>
      </c>
      <c r="U48" t="str">
        <f>VLOOKUP($B48&amp;"-"&amp;$F48,'dataset cleaned'!$A:$BK,U$2,FALSE())</f>
        <v>None</v>
      </c>
      <c r="V48">
        <f>VLOOKUP(VLOOKUP($B48&amp;"-"&amp;$F48,'dataset cleaned'!$A:$BK,V$2,FALSE()),Dictionary!$A:$B,2,FALSE())</f>
        <v>1</v>
      </c>
      <c r="W48">
        <f>VLOOKUP(VLOOKUP($B48&amp;"-"&amp;$F48,'dataset cleaned'!$A:$BK,W$2,FALSE()),Dictionary!$A:$B,2,FALSE())</f>
        <v>1</v>
      </c>
      <c r="X48">
        <f>VLOOKUP(VLOOKUP($B48&amp;"-"&amp;$F48,'dataset cleaned'!$A:$BK,X$2,FALSE()),Dictionary!$A:$B,2,FALSE())</f>
        <v>1</v>
      </c>
      <c r="Y48">
        <f>VLOOKUP(VLOOKUP($B48&amp;"-"&amp;$F48,'dataset cleaned'!$A:$BK,Y$2,FALSE()),Dictionary!$A:$B,2,FALSE())</f>
        <v>2</v>
      </c>
      <c r="Z48">
        <f t="shared" si="34"/>
        <v>2</v>
      </c>
      <c r="AA48">
        <f>VLOOKUP(VLOOKUP($B48&amp;"-"&amp;$F48,'dataset cleaned'!$A:$BK,AA$2,FALSE()),Dictionary!$A:$B,2,FALSE())</f>
        <v>1</v>
      </c>
      <c r="AB48">
        <f>VLOOKUP(VLOOKUP($B48&amp;"-"&amp;$F48,'dataset cleaned'!$A:$BK,AB$2,FALSE()),Dictionary!$A:$B,2,FALSE())</f>
        <v>1</v>
      </c>
      <c r="AC48">
        <f>VLOOKUP(VLOOKUP($B48&amp;"-"&amp;$F48,'dataset cleaned'!$A:$BK,AC$2,FALSE()),Dictionary!$A:$B,2,FALSE())</f>
        <v>2</v>
      </c>
      <c r="AD48">
        <f>VLOOKUP(VLOOKUP($B48&amp;"-"&amp;$F48,'dataset cleaned'!$A:$BK,AD$2,FALSE()),Dictionary!$A:$B,2,FALSE())</f>
        <v>2</v>
      </c>
      <c r="AE48" t="str">
        <f>IF(ISNA(VLOOKUP(VLOOKUP($B48&amp;"-"&amp;$F48,'dataset cleaned'!$A:$BK,AE$2,FALSE()),Dictionary!$A:$B,2,FALSE())),"",VLOOKUP(VLOOKUP($B48&amp;"-"&amp;$F48,'dataset cleaned'!$A:$BK,AE$2,FALSE()),Dictionary!$A:$B,2,FALSE()))</f>
        <v/>
      </c>
      <c r="AF48">
        <f>VLOOKUP(VLOOKUP($B48&amp;"-"&amp;$F48,'dataset cleaned'!$A:$BK,AF$2,FALSE()),Dictionary!$A:$B,2,FALSE())</f>
        <v>3</v>
      </c>
      <c r="AG48">
        <f>VLOOKUP(VLOOKUP($B48&amp;"-"&amp;$F48,'dataset cleaned'!$A:$BK,AG$2,FALSE()),Dictionary!$A:$B,2,FALSE())</f>
        <v>3</v>
      </c>
      <c r="AH48">
        <f>VLOOKUP(VLOOKUP($B48&amp;"-"&amp;$F48,'dataset cleaned'!$A:$BK,AH$2,FALSE()),Dictionary!$A:$B,2,FALSE())</f>
        <v>2</v>
      </c>
      <c r="AI48">
        <f>VLOOKUP(VLOOKUP($B48&amp;"-"&amp;$F48,'dataset cleaned'!$A:$BK,AI$2,FALSE()),Dictionary!$A:$B,2,FALSE())</f>
        <v>4</v>
      </c>
      <c r="AJ48">
        <f>VLOOKUP(VLOOKUP($B48&amp;"-"&amp;$F48,'dataset cleaned'!$A:$BK,AJ$2,FALSE()),Dictionary!$A:$B,2,FALSE())</f>
        <v>4</v>
      </c>
      <c r="AK48">
        <f>IF(ISNA(VLOOKUP(VLOOKUP($B48&amp;"-"&amp;$F48,'dataset cleaned'!$A:$BK,AK$2,FALSE()),Dictionary!$A:$B,2,FALSE())),"",VLOOKUP(VLOOKUP($B48&amp;"-"&amp;$F48,'dataset cleaned'!$A:$BK,AK$2,FALSE()),Dictionary!$A:$B,2,FALSE()))</f>
        <v>4</v>
      </c>
      <c r="AL48" t="str">
        <f>IF(ISNA(VLOOKUP(VLOOKUP($B48&amp;"-"&amp;$F48,'dataset cleaned'!$A:$BK,AL$2,FALSE()),Dictionary!$A:$B,2,FALSE())),"",VLOOKUP(VLOOKUP($B48&amp;"-"&amp;$F48,'dataset cleaned'!$A:$BK,AL$2,FALSE()),Dictionary!$A:$B,2,FALSE()))</f>
        <v/>
      </c>
      <c r="AM48">
        <f>VLOOKUP(VLOOKUP($B48&amp;"-"&amp;$F48,'dataset cleaned'!$A:$BK,AM$2,FALSE()),Dictionary!$A:$B,2,FALSE())</f>
        <v>2</v>
      </c>
      <c r="AN48">
        <f>IF(ISNA(VLOOKUP(VLOOKUP($B48&amp;"-"&amp;$F48,'dataset cleaned'!$A:$BK,AN$2,FALSE()),Dictionary!$A:$B,2,FALSE())),"",VLOOKUP(VLOOKUP($B48&amp;"-"&amp;$F48,'dataset cleaned'!$A:$BK,AN$2,FALSE()),Dictionary!$A:$B,2,FALSE()))</f>
        <v>1</v>
      </c>
      <c r="AO48">
        <f>VLOOKUP($B48&amp;"-"&amp;$F48,'Results Check'!$A:$CB,AO$2,FALSE())</f>
        <v>1</v>
      </c>
      <c r="AP48">
        <f>VLOOKUP($B48&amp;"-"&amp;$F48,'Results Check'!$A:$CB,AP$2,FALSE())</f>
        <v>1</v>
      </c>
      <c r="AQ48">
        <f>VLOOKUP($B48&amp;"-"&amp;$F48,'Results Check'!$A:$CB,AQ$2,FALSE())</f>
        <v>1</v>
      </c>
      <c r="AR48">
        <f t="shared" si="35"/>
        <v>1</v>
      </c>
      <c r="AS48">
        <f t="shared" si="36"/>
        <v>1</v>
      </c>
      <c r="AT48">
        <f t="shared" si="37"/>
        <v>1</v>
      </c>
      <c r="AU48">
        <f>VLOOKUP($B48&amp;"-"&amp;$F48,'Results Check'!$A:$CB,AU$2,FALSE())</f>
        <v>2</v>
      </c>
      <c r="AV48">
        <f>VLOOKUP($B48&amp;"-"&amp;$F48,'Results Check'!$A:$CB,AV$2,FALSE())</f>
        <v>6</v>
      </c>
      <c r="AW48">
        <f>VLOOKUP($B48&amp;"-"&amp;$F48,'Results Check'!$A:$CB,AW$2,FALSE())</f>
        <v>2</v>
      </c>
      <c r="AX48">
        <f t="shared" si="38"/>
        <v>0.33333333333333331</v>
      </c>
      <c r="AY48">
        <f t="shared" si="39"/>
        <v>1</v>
      </c>
      <c r="AZ48">
        <f t="shared" si="40"/>
        <v>0.5</v>
      </c>
      <c r="BA48">
        <f>VLOOKUP($B48&amp;"-"&amp;$F48,'Results Check'!$A:$CB,BA$2,FALSE())</f>
        <v>3</v>
      </c>
      <c r="BB48">
        <f>VLOOKUP($B48&amp;"-"&amp;$F48,'Results Check'!$A:$CB,BB$2,FALSE())</f>
        <v>4</v>
      </c>
      <c r="BC48">
        <f>VLOOKUP($B48&amp;"-"&amp;$F48,'Results Check'!$A:$CB,BC$2,FALSE())</f>
        <v>3</v>
      </c>
      <c r="BD48">
        <f t="shared" si="41"/>
        <v>0.75</v>
      </c>
      <c r="BE48">
        <f t="shared" si="42"/>
        <v>1</v>
      </c>
      <c r="BF48">
        <f t="shared" si="43"/>
        <v>0.8571428571428571</v>
      </c>
      <c r="BG48">
        <f>VLOOKUP($B48&amp;"-"&amp;$F48,'Results Check'!$A:$CB,BG$2,FALSE())</f>
        <v>1</v>
      </c>
      <c r="BH48">
        <f>VLOOKUP($B48&amp;"-"&amp;$F48,'Results Check'!$A:$CB,BH$2,FALSE())</f>
        <v>1</v>
      </c>
      <c r="BI48">
        <f>VLOOKUP($B48&amp;"-"&amp;$F48,'Results Check'!$A:$CB,BI$2,FALSE())</f>
        <v>1</v>
      </c>
      <c r="BJ48">
        <f t="shared" si="44"/>
        <v>1</v>
      </c>
      <c r="BK48">
        <f t="shared" si="45"/>
        <v>1</v>
      </c>
      <c r="BL48">
        <f t="shared" si="46"/>
        <v>1</v>
      </c>
      <c r="BM48">
        <f>VLOOKUP($B48&amp;"-"&amp;$F48,'Results Check'!$A:$CB,BM$2,FALSE())</f>
        <v>2</v>
      </c>
      <c r="BN48">
        <f>VLOOKUP($B48&amp;"-"&amp;$F48,'Results Check'!$A:$CB,BN$2,FALSE())</f>
        <v>2</v>
      </c>
      <c r="BO48">
        <f>VLOOKUP($B48&amp;"-"&amp;$F48,'Results Check'!$A:$CB,BO$2,FALSE())</f>
        <v>2</v>
      </c>
      <c r="BP48">
        <f t="shared" si="47"/>
        <v>1</v>
      </c>
      <c r="BQ48">
        <f t="shared" si="48"/>
        <v>1</v>
      </c>
      <c r="BR48">
        <f t="shared" si="49"/>
        <v>1</v>
      </c>
      <c r="BS48">
        <f>VLOOKUP($B48&amp;"-"&amp;$F48,'Results Check'!$A:$CB,BS$2,FALSE())</f>
        <v>0</v>
      </c>
      <c r="BT48">
        <f>VLOOKUP($B48&amp;"-"&amp;$F48,'Results Check'!$A:$CB,BT$2,FALSE())</f>
        <v>4</v>
      </c>
      <c r="BU48">
        <f>VLOOKUP($B48&amp;"-"&amp;$F48,'Results Check'!$A:$CB,BU$2,FALSE())</f>
        <v>1</v>
      </c>
      <c r="BV48">
        <f t="shared" si="50"/>
        <v>0</v>
      </c>
      <c r="BW48">
        <f t="shared" si="51"/>
        <v>0</v>
      </c>
      <c r="BX48">
        <f t="shared" si="52"/>
        <v>0</v>
      </c>
      <c r="BY48">
        <f t="shared" si="53"/>
        <v>9</v>
      </c>
      <c r="BZ48">
        <f t="shared" si="54"/>
        <v>18</v>
      </c>
      <c r="CA48">
        <f t="shared" si="55"/>
        <v>10</v>
      </c>
      <c r="CB48">
        <f t="shared" si="56"/>
        <v>0.5</v>
      </c>
      <c r="CC48">
        <f t="shared" si="57"/>
        <v>0.9</v>
      </c>
      <c r="CD48">
        <f t="shared" si="58"/>
        <v>0.6428571428571429</v>
      </c>
      <c r="CE48" t="str">
        <f>IF(VLOOKUP($B48&amp;"-"&amp;$F48,'Results Check'!$A:$CB,CE$2,FALSE())=0,"",VLOOKUP($B48&amp;"-"&amp;$F48,'Results Check'!$A:$CB,CE$2,FALSE()))</f>
        <v/>
      </c>
      <c r="CF48" t="str">
        <f>IF(VLOOKUP($B48&amp;"-"&amp;$F48,'Results Check'!$A:$CB,CF$2,FALSE())=0,"",VLOOKUP($B48&amp;"-"&amp;$F48,'Results Check'!$A:$CB,CF$2,FALSE()))</f>
        <v/>
      </c>
      <c r="CG48" t="str">
        <f>IF(VLOOKUP($B48&amp;"-"&amp;$F48,'Results Check'!$A:$CB,CG$2,FALSE())=0,"",VLOOKUP($B48&amp;"-"&amp;$F48,'Results Check'!$A:$CB,CG$2,FALSE()))</f>
        <v>Wrong treatment</v>
      </c>
      <c r="CH48" t="str">
        <f>IF(VLOOKUP($B48&amp;"-"&amp;$F48,'Results Check'!$A:$CB,CH$2,FALSE())=0,"",VLOOKUP($B48&amp;"-"&amp;$F48,'Results Check'!$A:$CB,CH$2,FALSE()))</f>
        <v/>
      </c>
      <c r="CI48" t="str">
        <f>IF(VLOOKUP($B48&amp;"-"&amp;$F48,'Results Check'!$A:$CB,CI$2,FALSE())=0,"",VLOOKUP($B48&amp;"-"&amp;$F48,'Results Check'!$A:$CB,CI$2,FALSE()))</f>
        <v/>
      </c>
      <c r="CJ48" t="str">
        <f>IF(VLOOKUP($B48&amp;"-"&amp;$F48,'Results Check'!$A:$CB,CJ$2,FALSE())=0,"",VLOOKUP($B48&amp;"-"&amp;$F48,'Results Check'!$A:$CB,CJ$2,FALSE()))</f>
        <v>UI</v>
      </c>
      <c r="CK48">
        <f>IF(VLOOKUP($B48&amp;"-"&amp;$F48,'dataset cleaned'!$A:$CK,CK$2,FALSE())&lt;0,"N/A",VLOOKUP(VLOOKUP($B48&amp;"-"&amp;$F48,'dataset cleaned'!$A:$CK,CK$2,FALSE()),Dictionary!$A:$B,2,FALSE()))</f>
        <v>5</v>
      </c>
      <c r="CL48">
        <f>IF(VLOOKUP($B48&amp;"-"&amp;$F48,'dataset cleaned'!$A:$CK,CL$2,FALSE())&lt;0,"N/A",VLOOKUP(VLOOKUP($B48&amp;"-"&amp;$F48,'dataset cleaned'!$A:$CK,CL$2,FALSE()),Dictionary!$A:$B,2,FALSE()))</f>
        <v>4</v>
      </c>
      <c r="CM48">
        <f>IF(VLOOKUP($B48&amp;"-"&amp;$F48,'dataset cleaned'!$A:$CK,CM$2,FALSE())&lt;0,"N/A",VLOOKUP(VLOOKUP($B48&amp;"-"&amp;$F48,'dataset cleaned'!$A:$CK,CM$2,FALSE()),Dictionary!$A:$B,2,FALSE()))</f>
        <v>2</v>
      </c>
      <c r="CN48">
        <f>IF(VLOOKUP($B48&amp;"-"&amp;$F48,'dataset cleaned'!$A:$CK,CN$2,FALSE())&lt;0,"N/A",VLOOKUP(VLOOKUP($B48&amp;"-"&amp;$F48,'dataset cleaned'!$A:$CK,CN$2,FALSE()),Dictionary!$A:$B,2,FALSE()))</f>
        <v>3</v>
      </c>
      <c r="CO48">
        <f>IF(VLOOKUP($B48&amp;"-"&amp;$F48,'dataset cleaned'!$A:$CK,CO$2,FALSE())&lt;0,"N/A",VLOOKUP(VLOOKUP($B48&amp;"-"&amp;$F48,'dataset cleaned'!$A:$CK,CO$2,FALSE()),Dictionary!$A:$B,2,FALSE()))</f>
        <v>4</v>
      </c>
      <c r="CP48">
        <f>IF(VLOOKUP($B48&amp;"-"&amp;$F48,'dataset cleaned'!$A:$CK,CP$2,FALSE())&lt;0,"N/A",VLOOKUP(VLOOKUP($B48&amp;"-"&amp;$F48,'dataset cleaned'!$A:$CK,CP$2,FALSE()),Dictionary!$A:$B,2,FALSE()))</f>
        <v>3</v>
      </c>
      <c r="CQ48">
        <f>IF(VLOOKUP($B48&amp;"-"&amp;$F48,'dataset cleaned'!$A:$CK,CQ$2,FALSE())&lt;0,"N/A",VLOOKUP(VLOOKUP($B48&amp;"-"&amp;$F48,'dataset cleaned'!$A:$CK,CQ$2,FALSE()),Dictionary!$A:$B,2,FALSE()))</f>
        <v>5</v>
      </c>
      <c r="CR48">
        <f>IF(VLOOKUP($B48&amp;"-"&amp;$F48,'dataset cleaned'!$A:$CK,CR$2,FALSE())&lt;0,"N/A",VLOOKUP(VLOOKUP($B48&amp;"-"&amp;$F48,'dataset cleaned'!$A:$CK,CR$2,FALSE()),Dictionary!$A:$B,2,FALSE()))</f>
        <v>4</v>
      </c>
      <c r="CS48">
        <f>IF(VLOOKUP($B48&amp;"-"&amp;$F48,'dataset cleaned'!$A:$CK,CS$2,FALSE())&lt;0,"N/A",VLOOKUP(VLOOKUP($B48&amp;"-"&amp;$F48,'dataset cleaned'!$A:$CK,CS$2,FALSE()),Dictionary!$A:$B,2,FALSE()))</f>
        <v>4</v>
      </c>
      <c r="CT48">
        <f>IF(VLOOKUP($B48&amp;"-"&amp;$F48,'dataset cleaned'!$A:$CK,CT$2,FALSE())&lt;0,"N/A",VLOOKUP(VLOOKUP($B48&amp;"-"&amp;$F48,'dataset cleaned'!$A:$CK,CT$2,FALSE()),Dictionary!$A:$B,2,FALSE()))</f>
        <v>2</v>
      </c>
      <c r="CU48">
        <f>IF(VLOOKUP($B48&amp;"-"&amp;$F48,'dataset cleaned'!$A:$CK,CU$2,FALSE())&lt;0,"N/A",VLOOKUP(VLOOKUP($B48&amp;"-"&amp;$F48,'dataset cleaned'!$A:$CK,CU$2,FALSE()),Dictionary!$A:$B,2,FALSE()))</f>
        <v>3</v>
      </c>
      <c r="CV48">
        <f>IF(VLOOKUP($B48&amp;"-"&amp;$F48,'dataset cleaned'!$A:$CK,CV$2,FALSE())&lt;0,"N/A",VLOOKUP(VLOOKUP($B48&amp;"-"&amp;$F48,'dataset cleaned'!$A:$CK,CV$2,FALSE()),Dictionary!$A:$B,2,FALSE()))</f>
        <v>3</v>
      </c>
    </row>
    <row r="49" spans="1:100" ht="34" x14ac:dyDescent="0.2">
      <c r="A49" t="str">
        <f t="shared" si="30"/>
        <v>R_vp4r1baEDFIdaG5-P1</v>
      </c>
      <c r="B49" s="1" t="s">
        <v>1111</v>
      </c>
      <c r="C49" t="s">
        <v>381</v>
      </c>
      <c r="D49" s="16" t="str">
        <f t="shared" si="31"/>
        <v>Tabular</v>
      </c>
      <c r="E49" s="8" t="str">
        <f t="shared" si="32"/>
        <v>G1</v>
      </c>
      <c r="F49" s="1" t="s">
        <v>534</v>
      </c>
      <c r="G49" s="8" t="str">
        <f t="shared" si="33"/>
        <v>G1</v>
      </c>
      <c r="H49" t="s">
        <v>1128</v>
      </c>
      <c r="I49" t="s">
        <v>1227</v>
      </c>
      <c r="J49" s="11">
        <f>VLOOKUP($B49&amp;"-"&amp;$F49,'dataset cleaned'!$A:$BK,J$2,FALSE())/60</f>
        <v>20.0001</v>
      </c>
      <c r="K49">
        <f>VLOOKUP($B49&amp;"-"&amp;$F49,'dataset cleaned'!$A:$BK,K$2,FALSE())</f>
        <v>20</v>
      </c>
      <c r="L49" t="str">
        <f>VLOOKUP($B49&amp;"-"&amp;$F49,'dataset cleaned'!$A:$BK,L$2,FALSE())</f>
        <v>Female</v>
      </c>
      <c r="M49" t="str">
        <f>VLOOKUP($B49&amp;"-"&amp;$F49,'dataset cleaned'!$A:$BK,M$2,FALSE())</f>
        <v>Intermediate (B1)</v>
      </c>
      <c r="N49">
        <f>VLOOKUP($B49&amp;"-"&amp;$F49,'dataset cleaned'!$A:$BK,N$2,FALSE())</f>
        <v>2</v>
      </c>
      <c r="O49" t="str">
        <f>VLOOKUP($B49&amp;"-"&amp;$F49,'dataset cleaned'!$A:$BK,O$2,FALSE())</f>
        <v>Industrial design, interaction design, business design, integration design, safety design</v>
      </c>
      <c r="P49" t="str">
        <f>VLOOKUP($B49&amp;"-"&amp;$F49,'dataset cleaned'!$A:$BK,P$2,FALSE())</f>
        <v>Yes</v>
      </c>
      <c r="Q49">
        <f>VLOOKUP($B49&amp;"-"&amp;$F49,'dataset cleaned'!$A:$BK,Q$2,FALSE())</f>
        <v>1</v>
      </c>
      <c r="R49" s="6" t="str">
        <f>VLOOKUP($B49&amp;"-"&amp;$F49,'dataset cleaned'!$A:$BK,R$2,FALSE())</f>
        <v>Interaction design, research, userfriendly, understanding of a flowmeter for many industries</v>
      </c>
      <c r="S49" t="str">
        <f>VLOOKUP($B49&amp;"-"&amp;$F49,'dataset cleaned'!$A:$BK,S$2,FALSE())</f>
        <v>No</v>
      </c>
      <c r="T49">
        <f>VLOOKUP($B49&amp;"-"&amp;$F49,'dataset cleaned'!$A:$BK,T$2,FALSE())</f>
        <v>0</v>
      </c>
      <c r="U49" t="str">
        <f>VLOOKUP($B49&amp;"-"&amp;$F49,'dataset cleaned'!$A:$BK,U$2,FALSE())</f>
        <v>None</v>
      </c>
      <c r="V49">
        <f>VLOOKUP(VLOOKUP($B49&amp;"-"&amp;$F49,'dataset cleaned'!$A:$BK,V$2,FALSE()),Dictionary!$A:$B,2,FALSE())</f>
        <v>1</v>
      </c>
      <c r="W49">
        <f>VLOOKUP(VLOOKUP($B49&amp;"-"&amp;$F49,'dataset cleaned'!$A:$BK,W$2,FALSE()),Dictionary!$A:$B,2,FALSE())</f>
        <v>1</v>
      </c>
      <c r="X49">
        <f>VLOOKUP(VLOOKUP($B49&amp;"-"&amp;$F49,'dataset cleaned'!$A:$BK,X$2,FALSE()),Dictionary!$A:$B,2,FALSE())</f>
        <v>1</v>
      </c>
      <c r="Y49">
        <f>VLOOKUP(VLOOKUP($B49&amp;"-"&amp;$F49,'dataset cleaned'!$A:$BK,Y$2,FALSE()),Dictionary!$A:$B,2,FALSE())</f>
        <v>1</v>
      </c>
      <c r="Z49">
        <f t="shared" si="34"/>
        <v>1</v>
      </c>
      <c r="AA49">
        <f>VLOOKUP(VLOOKUP($B49&amp;"-"&amp;$F49,'dataset cleaned'!$A:$BK,AA$2,FALSE()),Dictionary!$A:$B,2,FALSE())</f>
        <v>3</v>
      </c>
      <c r="AB49">
        <f>VLOOKUP(VLOOKUP($B49&amp;"-"&amp;$F49,'dataset cleaned'!$A:$BK,AB$2,FALSE()),Dictionary!$A:$B,2,FALSE())</f>
        <v>3</v>
      </c>
      <c r="AC49">
        <f>VLOOKUP(VLOOKUP($B49&amp;"-"&amp;$F49,'dataset cleaned'!$A:$BK,AC$2,FALSE()),Dictionary!$A:$B,2,FALSE())</f>
        <v>1</v>
      </c>
      <c r="AD49">
        <f>VLOOKUP(VLOOKUP($B49&amp;"-"&amp;$F49,'dataset cleaned'!$A:$BK,AD$2,FALSE()),Dictionary!$A:$B,2,FALSE())</f>
        <v>3</v>
      </c>
      <c r="AE49" t="str">
        <f>IF(ISNA(VLOOKUP(VLOOKUP($B49&amp;"-"&amp;$F49,'dataset cleaned'!$A:$BK,AE$2,FALSE()),Dictionary!$A:$B,2,FALSE())),"",VLOOKUP(VLOOKUP($B49&amp;"-"&amp;$F49,'dataset cleaned'!$A:$BK,AE$2,FALSE()),Dictionary!$A:$B,2,FALSE()))</f>
        <v/>
      </c>
      <c r="AF49">
        <f>VLOOKUP(VLOOKUP($B49&amp;"-"&amp;$F49,'dataset cleaned'!$A:$BK,AF$2,FALSE()),Dictionary!$A:$B,2,FALSE())</f>
        <v>2</v>
      </c>
      <c r="AG49">
        <f>VLOOKUP(VLOOKUP($B49&amp;"-"&amp;$F49,'dataset cleaned'!$A:$BK,AG$2,FALSE()),Dictionary!$A:$B,2,FALSE())</f>
        <v>4</v>
      </c>
      <c r="AH49">
        <f>VLOOKUP(VLOOKUP($B49&amp;"-"&amp;$F49,'dataset cleaned'!$A:$BK,AH$2,FALSE()),Dictionary!$A:$B,2,FALSE())</f>
        <v>1</v>
      </c>
      <c r="AI49">
        <f>VLOOKUP(VLOOKUP($B49&amp;"-"&amp;$F49,'dataset cleaned'!$A:$BK,AI$2,FALSE()),Dictionary!$A:$B,2,FALSE())</f>
        <v>2</v>
      </c>
      <c r="AJ49">
        <f>VLOOKUP(VLOOKUP($B49&amp;"-"&amp;$F49,'dataset cleaned'!$A:$BK,AJ$2,FALSE()),Dictionary!$A:$B,2,FALSE())</f>
        <v>2</v>
      </c>
      <c r="AK49">
        <f>IF(ISNA(VLOOKUP(VLOOKUP($B49&amp;"-"&amp;$F49,'dataset cleaned'!$A:$BK,AK$2,FALSE()),Dictionary!$A:$B,2,FALSE())),"",VLOOKUP(VLOOKUP($B49&amp;"-"&amp;$F49,'dataset cleaned'!$A:$BK,AK$2,FALSE()),Dictionary!$A:$B,2,FALSE()))</f>
        <v>4</v>
      </c>
      <c r="AL49" t="str">
        <f>IF(ISNA(VLOOKUP(VLOOKUP($B49&amp;"-"&amp;$F49,'dataset cleaned'!$A:$BK,AL$2,FALSE()),Dictionary!$A:$B,2,FALSE())),"",VLOOKUP(VLOOKUP($B49&amp;"-"&amp;$F49,'dataset cleaned'!$A:$BK,AL$2,FALSE()),Dictionary!$A:$B,2,FALSE()))</f>
        <v/>
      </c>
      <c r="AM49">
        <f>VLOOKUP(VLOOKUP($B49&amp;"-"&amp;$F49,'dataset cleaned'!$A:$BK,AM$2,FALSE()),Dictionary!$A:$B,2,FALSE())</f>
        <v>4</v>
      </c>
      <c r="AN49">
        <f>IF(ISNA(VLOOKUP(VLOOKUP($B49&amp;"-"&amp;$F49,'dataset cleaned'!$A:$BK,AN$2,FALSE()),Dictionary!$A:$B,2,FALSE())),"",VLOOKUP(VLOOKUP($B49&amp;"-"&amp;$F49,'dataset cleaned'!$A:$BK,AN$2,FALSE()),Dictionary!$A:$B,2,FALSE()))</f>
        <v>2</v>
      </c>
      <c r="AO49">
        <f>VLOOKUP($B49&amp;"-"&amp;$F49,'Results Check'!$A:$CB,AO$2,FALSE())</f>
        <v>1</v>
      </c>
      <c r="AP49">
        <f>VLOOKUP($B49&amp;"-"&amp;$F49,'Results Check'!$A:$CB,AP$2,FALSE())</f>
        <v>4</v>
      </c>
      <c r="AQ49">
        <f>VLOOKUP($B49&amp;"-"&amp;$F49,'Results Check'!$A:$CB,AQ$2,FALSE())</f>
        <v>1</v>
      </c>
      <c r="AR49">
        <f t="shared" si="35"/>
        <v>0.25</v>
      </c>
      <c r="AS49">
        <f t="shared" si="36"/>
        <v>1</v>
      </c>
      <c r="AT49">
        <f t="shared" si="37"/>
        <v>0.4</v>
      </c>
      <c r="AU49">
        <f>VLOOKUP($B49&amp;"-"&amp;$F49,'Results Check'!$A:$CB,AU$2,FALSE())</f>
        <v>2</v>
      </c>
      <c r="AV49">
        <f>VLOOKUP($B49&amp;"-"&amp;$F49,'Results Check'!$A:$CB,AV$2,FALSE())</f>
        <v>5</v>
      </c>
      <c r="AW49">
        <f>VLOOKUP($B49&amp;"-"&amp;$F49,'Results Check'!$A:$CB,AW$2,FALSE())</f>
        <v>2</v>
      </c>
      <c r="AX49">
        <f t="shared" si="38"/>
        <v>0.4</v>
      </c>
      <c r="AY49">
        <f t="shared" si="39"/>
        <v>1</v>
      </c>
      <c r="AZ49">
        <f t="shared" si="40"/>
        <v>0.57142857142857151</v>
      </c>
      <c r="BA49">
        <f>VLOOKUP($B49&amp;"-"&amp;$F49,'Results Check'!$A:$CB,BA$2,FALSE())</f>
        <v>3</v>
      </c>
      <c r="BB49">
        <f>VLOOKUP($B49&amp;"-"&amp;$F49,'Results Check'!$A:$CB,BB$2,FALSE())</f>
        <v>3</v>
      </c>
      <c r="BC49">
        <f>VLOOKUP($B49&amp;"-"&amp;$F49,'Results Check'!$A:$CB,BC$2,FALSE())</f>
        <v>3</v>
      </c>
      <c r="BD49">
        <f t="shared" si="41"/>
        <v>1</v>
      </c>
      <c r="BE49">
        <f t="shared" si="42"/>
        <v>1</v>
      </c>
      <c r="BF49">
        <f t="shared" si="43"/>
        <v>1</v>
      </c>
      <c r="BG49">
        <f>VLOOKUP($B49&amp;"-"&amp;$F49,'Results Check'!$A:$CB,BG$2,FALSE())</f>
        <v>0</v>
      </c>
      <c r="BH49">
        <f>VLOOKUP($B49&amp;"-"&amp;$F49,'Results Check'!$A:$CB,BH$2,FALSE())</f>
        <v>1</v>
      </c>
      <c r="BI49">
        <f>VLOOKUP($B49&amp;"-"&amp;$F49,'Results Check'!$A:$CB,BI$2,FALSE())</f>
        <v>1</v>
      </c>
      <c r="BJ49">
        <f t="shared" si="44"/>
        <v>0</v>
      </c>
      <c r="BK49">
        <f t="shared" si="45"/>
        <v>0</v>
      </c>
      <c r="BL49">
        <f t="shared" si="46"/>
        <v>0</v>
      </c>
      <c r="BM49">
        <f>VLOOKUP($B49&amp;"-"&amp;$F49,'Results Check'!$A:$CB,BM$2,FALSE())</f>
        <v>0</v>
      </c>
      <c r="BN49">
        <f>VLOOKUP($B49&amp;"-"&amp;$F49,'Results Check'!$A:$CB,BN$2,FALSE())</f>
        <v>2</v>
      </c>
      <c r="BO49">
        <f>VLOOKUP($B49&amp;"-"&amp;$F49,'Results Check'!$A:$CB,BO$2,FALSE())</f>
        <v>2</v>
      </c>
      <c r="BP49">
        <f t="shared" si="47"/>
        <v>0</v>
      </c>
      <c r="BQ49">
        <f t="shared" si="48"/>
        <v>0</v>
      </c>
      <c r="BR49">
        <f t="shared" si="49"/>
        <v>0</v>
      </c>
      <c r="BS49">
        <f>VLOOKUP($B49&amp;"-"&amp;$F49,'Results Check'!$A:$CB,BS$2,FALSE())</f>
        <v>0</v>
      </c>
      <c r="BT49">
        <f>VLOOKUP($B49&amp;"-"&amp;$F49,'Results Check'!$A:$CB,BT$2,FALSE())</f>
        <v>0</v>
      </c>
      <c r="BU49">
        <f>VLOOKUP($B49&amp;"-"&amp;$F49,'Results Check'!$A:$CB,BU$2,FALSE())</f>
        <v>1</v>
      </c>
      <c r="BV49">
        <f t="shared" si="50"/>
        <v>0</v>
      </c>
      <c r="BW49">
        <f t="shared" si="51"/>
        <v>0</v>
      </c>
      <c r="BX49">
        <f t="shared" si="52"/>
        <v>0</v>
      </c>
      <c r="BY49">
        <f t="shared" si="53"/>
        <v>6</v>
      </c>
      <c r="BZ49">
        <f t="shared" si="54"/>
        <v>15</v>
      </c>
      <c r="CA49">
        <f t="shared" si="55"/>
        <v>10</v>
      </c>
      <c r="CB49">
        <f t="shared" si="56"/>
        <v>0.4</v>
      </c>
      <c r="CC49">
        <f t="shared" si="57"/>
        <v>0.6</v>
      </c>
      <c r="CD49">
        <f t="shared" si="58"/>
        <v>0.48</v>
      </c>
      <c r="CE49" t="str">
        <f>IF(VLOOKUP($B49&amp;"-"&amp;$F49,'Results Check'!$A:$CB,CE$2,FALSE())=0,"",VLOOKUP($B49&amp;"-"&amp;$F49,'Results Check'!$A:$CB,CE$2,FALSE()))</f>
        <v/>
      </c>
      <c r="CF49" t="str">
        <f>IF(VLOOKUP($B49&amp;"-"&amp;$F49,'Results Check'!$A:$CB,CF$2,FALSE())=0,"",VLOOKUP($B49&amp;"-"&amp;$F49,'Results Check'!$A:$CB,CF$2,FALSE()))</f>
        <v/>
      </c>
      <c r="CG49" t="str">
        <f>IF(VLOOKUP($B49&amp;"-"&amp;$F49,'Results Check'!$A:$CB,CG$2,FALSE())=0,"",VLOOKUP($B49&amp;"-"&amp;$F49,'Results Check'!$A:$CB,CG$2,FALSE()))</f>
        <v/>
      </c>
      <c r="CH49" t="str">
        <f>IF(VLOOKUP($B49&amp;"-"&amp;$F49,'Results Check'!$A:$CB,CH$2,FALSE())=0,"",VLOOKUP($B49&amp;"-"&amp;$F49,'Results Check'!$A:$CB,CH$2,FALSE()))</f>
        <v>Wrong consequence</v>
      </c>
      <c r="CI49" t="str">
        <f>IF(VLOOKUP($B49&amp;"-"&amp;$F49,'Results Check'!$A:$CB,CI$2,FALSE())=0,"",VLOOKUP($B49&amp;"-"&amp;$F49,'Results Check'!$A:$CB,CI$2,FALSE()))</f>
        <v>Asset</v>
      </c>
      <c r="CJ49" t="str">
        <f>IF(VLOOKUP($B49&amp;"-"&amp;$F49,'Results Check'!$A:$CB,CJ$2,FALSE())=0,"",VLOOKUP($B49&amp;"-"&amp;$F49,'Results Check'!$A:$CB,CJ$2,FALSE()))</f>
        <v>Out of time</v>
      </c>
      <c r="CK49">
        <f>IF(VLOOKUP($B49&amp;"-"&amp;$F49,'dataset cleaned'!$A:$CK,CK$2,FALSE())&lt;0,"N/A",VLOOKUP(VLOOKUP($B49&amp;"-"&amp;$F49,'dataset cleaned'!$A:$CK,CK$2,FALSE()),Dictionary!$A:$B,2,FALSE()))</f>
        <v>3</v>
      </c>
      <c r="CL49">
        <f>IF(VLOOKUP($B49&amp;"-"&amp;$F49,'dataset cleaned'!$A:$CK,CL$2,FALSE())&lt;0,"N/A",VLOOKUP(VLOOKUP($B49&amp;"-"&amp;$F49,'dataset cleaned'!$A:$CK,CL$2,FALSE()),Dictionary!$A:$B,2,FALSE()))</f>
        <v>2</v>
      </c>
      <c r="CM49">
        <f>IF(VLOOKUP($B49&amp;"-"&amp;$F49,'dataset cleaned'!$A:$CK,CM$2,FALSE())&lt;0,"N/A",VLOOKUP(VLOOKUP($B49&amp;"-"&amp;$F49,'dataset cleaned'!$A:$CK,CM$2,FALSE()),Dictionary!$A:$B,2,FALSE()))</f>
        <v>2</v>
      </c>
      <c r="CN49">
        <f>IF(VLOOKUP($B49&amp;"-"&amp;$F49,'dataset cleaned'!$A:$CK,CN$2,FALSE())&lt;0,"N/A",VLOOKUP(VLOOKUP($B49&amp;"-"&amp;$F49,'dataset cleaned'!$A:$CK,CN$2,FALSE()),Dictionary!$A:$B,2,FALSE()))</f>
        <v>2</v>
      </c>
      <c r="CO49">
        <f>IF(VLOOKUP($B49&amp;"-"&amp;$F49,'dataset cleaned'!$A:$CK,CO$2,FALSE())&lt;0,"N/A",VLOOKUP(VLOOKUP($B49&amp;"-"&amp;$F49,'dataset cleaned'!$A:$CK,CO$2,FALSE()),Dictionary!$A:$B,2,FALSE()))</f>
        <v>4</v>
      </c>
      <c r="CP49">
        <f>IF(VLOOKUP($B49&amp;"-"&amp;$F49,'dataset cleaned'!$A:$CK,CP$2,FALSE())&lt;0,"N/A",VLOOKUP(VLOOKUP($B49&amp;"-"&amp;$F49,'dataset cleaned'!$A:$CK,CP$2,FALSE()),Dictionary!$A:$B,2,FALSE()))</f>
        <v>4</v>
      </c>
      <c r="CQ49">
        <f>IF(VLOOKUP($B49&amp;"-"&amp;$F49,'dataset cleaned'!$A:$CK,CQ$2,FALSE())&lt;0,"N/A",VLOOKUP(VLOOKUP($B49&amp;"-"&amp;$F49,'dataset cleaned'!$A:$CK,CQ$2,FALSE()),Dictionary!$A:$B,2,FALSE()))</f>
        <v>4</v>
      </c>
      <c r="CR49">
        <f>IF(VLOOKUP($B49&amp;"-"&amp;$F49,'dataset cleaned'!$A:$CK,CR$2,FALSE())&lt;0,"N/A",VLOOKUP(VLOOKUP($B49&amp;"-"&amp;$F49,'dataset cleaned'!$A:$CK,CR$2,FALSE()),Dictionary!$A:$B,2,FALSE()))</f>
        <v>4</v>
      </c>
      <c r="CS49" t="str">
        <f>IF(VLOOKUP($B49&amp;"-"&amp;$F49,'dataset cleaned'!$A:$CK,CS$2,FALSE())&lt;0,"N/A",VLOOKUP(VLOOKUP($B49&amp;"-"&amp;$F49,'dataset cleaned'!$A:$CK,CS$2,FALSE()),Dictionary!$A:$B,2,FALSE()))</f>
        <v>N/A</v>
      </c>
      <c r="CT49" t="str">
        <f>IF(VLOOKUP($B49&amp;"-"&amp;$F49,'dataset cleaned'!$A:$CK,CT$2,FALSE())&lt;0,"N/A",VLOOKUP(VLOOKUP($B49&amp;"-"&amp;$F49,'dataset cleaned'!$A:$CK,CT$2,FALSE()),Dictionary!$A:$B,2,FALSE()))</f>
        <v>N/A</v>
      </c>
      <c r="CU49" t="str">
        <f>IF(VLOOKUP($B49&amp;"-"&amp;$F49,'dataset cleaned'!$A:$CK,CU$2,FALSE())&lt;0,"N/A",VLOOKUP(VLOOKUP($B49&amp;"-"&amp;$F49,'dataset cleaned'!$A:$CK,CU$2,FALSE()),Dictionary!$A:$B,2,FALSE()))</f>
        <v>N/A</v>
      </c>
      <c r="CV49" t="str">
        <f>IF(VLOOKUP($B49&amp;"-"&amp;$F49,'dataset cleaned'!$A:$CK,CV$2,FALSE())&lt;0,"N/A",VLOOKUP(VLOOKUP($B49&amp;"-"&amp;$F49,'dataset cleaned'!$A:$CK,CV$2,FALSE()),Dictionary!$A:$B,2,FALSE()))</f>
        <v>N/A</v>
      </c>
    </row>
    <row r="50" spans="1:100" ht="17" x14ac:dyDescent="0.2">
      <c r="A50" t="str">
        <f t="shared" si="30"/>
        <v>R_1fa5N3h6IRey3Ws-P1</v>
      </c>
      <c r="B50" s="1" t="s">
        <v>1054</v>
      </c>
      <c r="C50" t="s">
        <v>529</v>
      </c>
      <c r="D50" s="16" t="str">
        <f t="shared" si="31"/>
        <v>Tabular</v>
      </c>
      <c r="E50" s="8" t="str">
        <f t="shared" si="32"/>
        <v>G2</v>
      </c>
      <c r="F50" s="1" t="s">
        <v>534</v>
      </c>
      <c r="G50" s="8" t="str">
        <f t="shared" si="33"/>
        <v>G2</v>
      </c>
      <c r="H50" t="s">
        <v>1128</v>
      </c>
      <c r="J50" s="11">
        <f>VLOOKUP($B50&amp;"-"&amp;$F50,'dataset cleaned'!$A:$BK,J$2,FALSE())/60</f>
        <v>12.421366666666668</v>
      </c>
      <c r="K50">
        <f>VLOOKUP($B50&amp;"-"&amp;$F50,'dataset cleaned'!$A:$BK,K$2,FALSE())</f>
        <v>20</v>
      </c>
      <c r="L50" t="str">
        <f>VLOOKUP($B50&amp;"-"&amp;$F50,'dataset cleaned'!$A:$BK,L$2,FALSE())</f>
        <v>Male</v>
      </c>
      <c r="M50" t="str">
        <f>VLOOKUP($B50&amp;"-"&amp;$F50,'dataset cleaned'!$A:$BK,M$2,FALSE())</f>
        <v>Upper-Intermediate (B2)</v>
      </c>
      <c r="N50">
        <f>VLOOKUP($B50&amp;"-"&amp;$F50,'dataset cleaned'!$A:$BK,N$2,FALSE())</f>
        <v>2</v>
      </c>
      <c r="O50" t="str">
        <f>VLOOKUP($B50&amp;"-"&amp;$F50,'dataset cleaned'!$A:$BK,O$2,FALSE())</f>
        <v>Chemical engineering</v>
      </c>
      <c r="P50" t="str">
        <f>VLOOKUP($B50&amp;"-"&amp;$F50,'dataset cleaned'!$A:$BK,P$2,FALSE())</f>
        <v>Yes</v>
      </c>
      <c r="Q50">
        <f>VLOOKUP($B50&amp;"-"&amp;$F50,'dataset cleaned'!$A:$BK,Q$2,FALSE())</f>
        <v>5</v>
      </c>
      <c r="R50" s="6" t="str">
        <f>VLOOKUP($B50&amp;"-"&amp;$F50,'dataset cleaned'!$A:$BK,R$2,FALSE())</f>
        <v xml:space="preserve">shift leader, giving trainings for exams </v>
      </c>
      <c r="S50" t="str">
        <f>VLOOKUP($B50&amp;"-"&amp;$F50,'dataset cleaned'!$A:$BK,S$2,FALSE())</f>
        <v>No</v>
      </c>
      <c r="T50">
        <f>VLOOKUP($B50&amp;"-"&amp;$F50,'dataset cleaned'!$A:$BK,T$2,FALSE())</f>
        <v>0</v>
      </c>
      <c r="U50" t="str">
        <f>VLOOKUP($B50&amp;"-"&amp;$F50,'dataset cleaned'!$A:$BK,U$2,FALSE())</f>
        <v>None</v>
      </c>
      <c r="V50">
        <f>VLOOKUP(VLOOKUP($B50&amp;"-"&amp;$F50,'dataset cleaned'!$A:$BK,V$2,FALSE()),Dictionary!$A:$B,2,FALSE())</f>
        <v>1</v>
      </c>
      <c r="W50">
        <f>VLOOKUP(VLOOKUP($B50&amp;"-"&amp;$F50,'dataset cleaned'!$A:$BK,W$2,FALSE()),Dictionary!$A:$B,2,FALSE())</f>
        <v>1</v>
      </c>
      <c r="X50">
        <f>VLOOKUP(VLOOKUP($B50&amp;"-"&amp;$F50,'dataset cleaned'!$A:$BK,X$2,FALSE()),Dictionary!$A:$B,2,FALSE())</f>
        <v>1</v>
      </c>
      <c r="Y50">
        <f>VLOOKUP(VLOOKUP($B50&amp;"-"&amp;$F50,'dataset cleaned'!$A:$BK,Y$2,FALSE()),Dictionary!$A:$B,2,FALSE())</f>
        <v>1</v>
      </c>
      <c r="Z50">
        <f t="shared" si="34"/>
        <v>1</v>
      </c>
      <c r="AA50">
        <f>VLOOKUP(VLOOKUP($B50&amp;"-"&amp;$F50,'dataset cleaned'!$A:$BK,AA$2,FALSE()),Dictionary!$A:$B,2,FALSE())</f>
        <v>1</v>
      </c>
      <c r="AB50">
        <f>VLOOKUP(VLOOKUP($B50&amp;"-"&amp;$F50,'dataset cleaned'!$A:$BK,AB$2,FALSE()),Dictionary!$A:$B,2,FALSE())</f>
        <v>1</v>
      </c>
      <c r="AC50">
        <f>VLOOKUP(VLOOKUP($B50&amp;"-"&amp;$F50,'dataset cleaned'!$A:$BK,AC$2,FALSE()),Dictionary!$A:$B,2,FALSE())</f>
        <v>1</v>
      </c>
      <c r="AD50">
        <f>VLOOKUP(VLOOKUP($B50&amp;"-"&amp;$F50,'dataset cleaned'!$A:$BK,AD$2,FALSE()),Dictionary!$A:$B,2,FALSE())</f>
        <v>1</v>
      </c>
      <c r="AE50" t="str">
        <f>IF(ISNA(VLOOKUP(VLOOKUP($B50&amp;"-"&amp;$F50,'dataset cleaned'!$A:$BK,AE$2,FALSE()),Dictionary!$A:$B,2,FALSE())),"",VLOOKUP(VLOOKUP($B50&amp;"-"&amp;$F50,'dataset cleaned'!$A:$BK,AE$2,FALSE()),Dictionary!$A:$B,2,FALSE()))</f>
        <v/>
      </c>
      <c r="AF50">
        <f>VLOOKUP(VLOOKUP($B50&amp;"-"&amp;$F50,'dataset cleaned'!$A:$BK,AF$2,FALSE()),Dictionary!$A:$B,2,FALSE())</f>
        <v>4</v>
      </c>
      <c r="AG50">
        <f>VLOOKUP(VLOOKUP($B50&amp;"-"&amp;$F50,'dataset cleaned'!$A:$BK,AG$2,FALSE()),Dictionary!$A:$B,2,FALSE())</f>
        <v>3</v>
      </c>
      <c r="AH50">
        <f>VLOOKUP(VLOOKUP($B50&amp;"-"&amp;$F50,'dataset cleaned'!$A:$BK,AH$2,FALSE()),Dictionary!$A:$B,2,FALSE())</f>
        <v>4</v>
      </c>
      <c r="AI50">
        <f>VLOOKUP(VLOOKUP($B50&amp;"-"&amp;$F50,'dataset cleaned'!$A:$BK,AI$2,FALSE()),Dictionary!$A:$B,2,FALSE())</f>
        <v>4</v>
      </c>
      <c r="AJ50">
        <f>VLOOKUP(VLOOKUP($B50&amp;"-"&amp;$F50,'dataset cleaned'!$A:$BK,AJ$2,FALSE()),Dictionary!$A:$B,2,FALSE())</f>
        <v>4</v>
      </c>
      <c r="AK50">
        <f>IF(ISNA(VLOOKUP(VLOOKUP($B50&amp;"-"&amp;$F50,'dataset cleaned'!$A:$BK,AK$2,FALSE()),Dictionary!$A:$B,2,FALSE())),"",VLOOKUP(VLOOKUP($B50&amp;"-"&amp;$F50,'dataset cleaned'!$A:$BK,AK$2,FALSE()),Dictionary!$A:$B,2,FALSE()))</f>
        <v>4</v>
      </c>
      <c r="AL50" t="str">
        <f>IF(ISNA(VLOOKUP(VLOOKUP($B50&amp;"-"&amp;$F50,'dataset cleaned'!$A:$BK,AL$2,FALSE()),Dictionary!$A:$B,2,FALSE())),"",VLOOKUP(VLOOKUP($B50&amp;"-"&amp;$F50,'dataset cleaned'!$A:$BK,AL$2,FALSE()),Dictionary!$A:$B,2,FALSE()))</f>
        <v/>
      </c>
      <c r="AM50">
        <f>VLOOKUP(VLOOKUP($B50&amp;"-"&amp;$F50,'dataset cleaned'!$A:$BK,AM$2,FALSE()),Dictionary!$A:$B,2,FALSE())</f>
        <v>3</v>
      </c>
      <c r="AN50">
        <f>IF(ISNA(VLOOKUP(VLOOKUP($B50&amp;"-"&amp;$F50,'dataset cleaned'!$A:$BK,AN$2,FALSE()),Dictionary!$A:$B,2,FALSE())),"",VLOOKUP(VLOOKUP($B50&amp;"-"&amp;$F50,'dataset cleaned'!$A:$BK,AN$2,FALSE()),Dictionary!$A:$B,2,FALSE()))</f>
        <v>3</v>
      </c>
      <c r="AO50">
        <f>VLOOKUP($B50&amp;"-"&amp;$F50,'Results Check'!$A:$CB,AO$2,FALSE())</f>
        <v>0</v>
      </c>
      <c r="AP50">
        <f>VLOOKUP($B50&amp;"-"&amp;$F50,'Results Check'!$A:$CB,AP$2,FALSE())</f>
        <v>4</v>
      </c>
      <c r="AQ50">
        <f>VLOOKUP($B50&amp;"-"&amp;$F50,'Results Check'!$A:$CB,AQ$2,FALSE())</f>
        <v>2</v>
      </c>
      <c r="AR50">
        <f t="shared" si="35"/>
        <v>0</v>
      </c>
      <c r="AS50">
        <f t="shared" si="36"/>
        <v>0</v>
      </c>
      <c r="AT50">
        <f t="shared" si="37"/>
        <v>0</v>
      </c>
      <c r="AU50">
        <f>VLOOKUP($B50&amp;"-"&amp;$F50,'Results Check'!$A:$CB,AU$2,FALSE())</f>
        <v>1</v>
      </c>
      <c r="AV50">
        <f>VLOOKUP($B50&amp;"-"&amp;$F50,'Results Check'!$A:$CB,AV$2,FALSE())</f>
        <v>5</v>
      </c>
      <c r="AW50">
        <f>VLOOKUP($B50&amp;"-"&amp;$F50,'Results Check'!$A:$CB,AW$2,FALSE())</f>
        <v>3</v>
      </c>
      <c r="AX50">
        <f t="shared" si="38"/>
        <v>0.2</v>
      </c>
      <c r="AY50">
        <f t="shared" si="39"/>
        <v>0.33333333333333331</v>
      </c>
      <c r="AZ50">
        <f t="shared" si="40"/>
        <v>0.25</v>
      </c>
      <c r="BA50">
        <f>VLOOKUP($B50&amp;"-"&amp;$F50,'Results Check'!$A:$CB,BA$2,FALSE())</f>
        <v>3</v>
      </c>
      <c r="BB50">
        <f>VLOOKUP($B50&amp;"-"&amp;$F50,'Results Check'!$A:$CB,BB$2,FALSE())</f>
        <v>3</v>
      </c>
      <c r="BC50">
        <f>VLOOKUP($B50&amp;"-"&amp;$F50,'Results Check'!$A:$CB,BC$2,FALSE())</f>
        <v>3</v>
      </c>
      <c r="BD50">
        <f t="shared" si="41"/>
        <v>1</v>
      </c>
      <c r="BE50">
        <f t="shared" si="42"/>
        <v>1</v>
      </c>
      <c r="BF50">
        <f t="shared" si="43"/>
        <v>1</v>
      </c>
      <c r="BG50">
        <f>VLOOKUP($B50&amp;"-"&amp;$F50,'Results Check'!$A:$CB,BG$2,FALSE())</f>
        <v>0</v>
      </c>
      <c r="BH50">
        <f>VLOOKUP($B50&amp;"-"&amp;$F50,'Results Check'!$A:$CB,BH$2,FALSE())</f>
        <v>6</v>
      </c>
      <c r="BI50">
        <f>VLOOKUP($B50&amp;"-"&amp;$F50,'Results Check'!$A:$CB,BI$2,FALSE())</f>
        <v>2</v>
      </c>
      <c r="BJ50">
        <f t="shared" si="44"/>
        <v>0</v>
      </c>
      <c r="BK50">
        <f t="shared" si="45"/>
        <v>0</v>
      </c>
      <c r="BL50">
        <f t="shared" si="46"/>
        <v>0</v>
      </c>
      <c r="BM50">
        <f>VLOOKUP($B50&amp;"-"&amp;$F50,'Results Check'!$A:$CB,BM$2,FALSE())</f>
        <v>0</v>
      </c>
      <c r="BN50">
        <f>VLOOKUP($B50&amp;"-"&amp;$F50,'Results Check'!$A:$CB,BN$2,FALSE())</f>
        <v>2</v>
      </c>
      <c r="BO50">
        <f>VLOOKUP($B50&amp;"-"&amp;$F50,'Results Check'!$A:$CB,BO$2,FALSE())</f>
        <v>1</v>
      </c>
      <c r="BP50">
        <f t="shared" si="47"/>
        <v>0</v>
      </c>
      <c r="BQ50">
        <f t="shared" si="48"/>
        <v>0</v>
      </c>
      <c r="BR50">
        <f t="shared" si="49"/>
        <v>0</v>
      </c>
      <c r="BS50">
        <f>VLOOKUP($B50&amp;"-"&amp;$F50,'Results Check'!$A:$CB,BS$2,FALSE())</f>
        <v>4</v>
      </c>
      <c r="BT50">
        <f>VLOOKUP($B50&amp;"-"&amp;$F50,'Results Check'!$A:$CB,BT$2,FALSE())</f>
        <v>4</v>
      </c>
      <c r="BU50">
        <f>VLOOKUP($B50&amp;"-"&amp;$F50,'Results Check'!$A:$CB,BU$2,FALSE())</f>
        <v>4</v>
      </c>
      <c r="BV50">
        <f t="shared" si="50"/>
        <v>1</v>
      </c>
      <c r="BW50">
        <f t="shared" si="51"/>
        <v>1</v>
      </c>
      <c r="BX50">
        <f t="shared" si="52"/>
        <v>1</v>
      </c>
      <c r="BY50">
        <f t="shared" si="53"/>
        <v>8</v>
      </c>
      <c r="BZ50">
        <f t="shared" si="54"/>
        <v>24</v>
      </c>
      <c r="CA50">
        <f t="shared" si="55"/>
        <v>15</v>
      </c>
      <c r="CB50">
        <f t="shared" si="56"/>
        <v>0.33333333333333331</v>
      </c>
      <c r="CC50">
        <f t="shared" si="57"/>
        <v>0.53333333333333333</v>
      </c>
      <c r="CD50">
        <f t="shared" si="58"/>
        <v>0.41025641025641019</v>
      </c>
      <c r="CE50" t="str">
        <f>IF(VLOOKUP($B50&amp;"-"&amp;$F50,'Results Check'!$A:$CB,CE$2,FALSE())=0,"",VLOOKUP($B50&amp;"-"&amp;$F50,'Results Check'!$A:$CB,CE$2,FALSE()))</f>
        <v>Threat event</v>
      </c>
      <c r="CF50" t="str">
        <f>IF(VLOOKUP($B50&amp;"-"&amp;$F50,'Results Check'!$A:$CB,CF$2,FALSE())=0,"",VLOOKUP($B50&amp;"-"&amp;$F50,'Results Check'!$A:$CB,CF$2,FALSE()))</f>
        <v>Threat event</v>
      </c>
      <c r="CG50" t="str">
        <f>IF(VLOOKUP($B50&amp;"-"&amp;$F50,'Results Check'!$A:$CB,CG$2,FALSE())=0,"",VLOOKUP($B50&amp;"-"&amp;$F50,'Results Check'!$A:$CB,CG$2,FALSE()))</f>
        <v/>
      </c>
      <c r="CH50" t="str">
        <f>IF(VLOOKUP($B50&amp;"-"&amp;$F50,'Results Check'!$A:$CB,CH$2,FALSE())=0,"",VLOOKUP($B50&amp;"-"&amp;$F50,'Results Check'!$A:$CB,CH$2,FALSE()))</f>
        <v>Threat event</v>
      </c>
      <c r="CI50" t="str">
        <f>IF(VLOOKUP($B50&amp;"-"&amp;$F50,'Results Check'!$A:$CB,CI$2,FALSE())=0,"",VLOOKUP($B50&amp;"-"&amp;$F50,'Results Check'!$A:$CB,CI$2,FALSE()))</f>
        <v>Threat event</v>
      </c>
      <c r="CJ50" t="str">
        <f>IF(VLOOKUP($B50&amp;"-"&amp;$F50,'Results Check'!$A:$CB,CJ$2,FALSE())=0,"",VLOOKUP($B50&amp;"-"&amp;$F50,'Results Check'!$A:$CB,CJ$2,FALSE()))</f>
        <v/>
      </c>
      <c r="CK50">
        <f>IF(VLOOKUP($B50&amp;"-"&amp;$F50,'dataset cleaned'!$A:$CK,CK$2,FALSE())&lt;0,"N/A",VLOOKUP(VLOOKUP($B50&amp;"-"&amp;$F50,'dataset cleaned'!$A:$CK,CK$2,FALSE()),Dictionary!$A:$B,2,FALSE()))</f>
        <v>4</v>
      </c>
      <c r="CL50">
        <f>IF(VLOOKUP($B50&amp;"-"&amp;$F50,'dataset cleaned'!$A:$CK,CL$2,FALSE())&lt;0,"N/A",VLOOKUP(VLOOKUP($B50&amp;"-"&amp;$F50,'dataset cleaned'!$A:$CK,CL$2,FALSE()),Dictionary!$A:$B,2,FALSE()))</f>
        <v>4</v>
      </c>
      <c r="CM50">
        <f>IF(VLOOKUP($B50&amp;"-"&amp;$F50,'dataset cleaned'!$A:$CK,CM$2,FALSE())&lt;0,"N/A",VLOOKUP(VLOOKUP($B50&amp;"-"&amp;$F50,'dataset cleaned'!$A:$CK,CM$2,FALSE()),Dictionary!$A:$B,2,FALSE()))</f>
        <v>4</v>
      </c>
      <c r="CN50">
        <f>IF(VLOOKUP($B50&amp;"-"&amp;$F50,'dataset cleaned'!$A:$CK,CN$2,FALSE())&lt;0,"N/A",VLOOKUP(VLOOKUP($B50&amp;"-"&amp;$F50,'dataset cleaned'!$A:$CK,CN$2,FALSE()),Dictionary!$A:$B,2,FALSE()))</f>
        <v>4</v>
      </c>
      <c r="CO50">
        <f>IF(VLOOKUP($B50&amp;"-"&amp;$F50,'dataset cleaned'!$A:$CK,CO$2,FALSE())&lt;0,"N/A",VLOOKUP(VLOOKUP($B50&amp;"-"&amp;$F50,'dataset cleaned'!$A:$CK,CO$2,FALSE()),Dictionary!$A:$B,2,FALSE()))</f>
        <v>4</v>
      </c>
      <c r="CP50">
        <f>IF(VLOOKUP($B50&amp;"-"&amp;$F50,'dataset cleaned'!$A:$CK,CP$2,FALSE())&lt;0,"N/A",VLOOKUP(VLOOKUP($B50&amp;"-"&amp;$F50,'dataset cleaned'!$A:$CK,CP$2,FALSE()),Dictionary!$A:$B,2,FALSE()))</f>
        <v>4</v>
      </c>
      <c r="CQ50">
        <f>IF(VLOOKUP($B50&amp;"-"&amp;$F50,'dataset cleaned'!$A:$CK,CQ$2,FALSE())&lt;0,"N/A",VLOOKUP(VLOOKUP($B50&amp;"-"&amp;$F50,'dataset cleaned'!$A:$CK,CQ$2,FALSE()),Dictionary!$A:$B,2,FALSE()))</f>
        <v>4</v>
      </c>
      <c r="CR50">
        <f>IF(VLOOKUP($B50&amp;"-"&amp;$F50,'dataset cleaned'!$A:$CK,CR$2,FALSE())&lt;0,"N/A",VLOOKUP(VLOOKUP($B50&amp;"-"&amp;$F50,'dataset cleaned'!$A:$CK,CR$2,FALSE()),Dictionary!$A:$B,2,FALSE()))</f>
        <v>4</v>
      </c>
      <c r="CS50">
        <f>IF(VLOOKUP($B50&amp;"-"&amp;$F50,'dataset cleaned'!$A:$CK,CS$2,FALSE())&lt;0,"N/A",VLOOKUP(VLOOKUP($B50&amp;"-"&amp;$F50,'dataset cleaned'!$A:$CK,CS$2,FALSE()),Dictionary!$A:$B,2,FALSE()))</f>
        <v>4</v>
      </c>
      <c r="CT50">
        <f>IF(VLOOKUP($B50&amp;"-"&amp;$F50,'dataset cleaned'!$A:$CK,CT$2,FALSE())&lt;0,"N/A",VLOOKUP(VLOOKUP($B50&amp;"-"&amp;$F50,'dataset cleaned'!$A:$CK,CT$2,FALSE()),Dictionary!$A:$B,2,FALSE()))</f>
        <v>4</v>
      </c>
      <c r="CU50">
        <f>IF(VLOOKUP($B50&amp;"-"&amp;$F50,'dataset cleaned'!$A:$CK,CU$2,FALSE())&lt;0,"N/A",VLOOKUP(VLOOKUP($B50&amp;"-"&amp;$F50,'dataset cleaned'!$A:$CK,CU$2,FALSE()),Dictionary!$A:$B,2,FALSE()))</f>
        <v>4</v>
      </c>
      <c r="CV50">
        <f>IF(VLOOKUP($B50&amp;"-"&amp;$F50,'dataset cleaned'!$A:$CK,CV$2,FALSE())&lt;0,"N/A",VLOOKUP(VLOOKUP($B50&amp;"-"&amp;$F50,'dataset cleaned'!$A:$CK,CV$2,FALSE()),Dictionary!$A:$B,2,FALSE()))</f>
        <v>4</v>
      </c>
    </row>
    <row r="51" spans="1:100" ht="34" x14ac:dyDescent="0.2">
      <c r="A51" t="str">
        <f t="shared" si="30"/>
        <v>R_1Nb8DJ5hsi1qIKF-P1</v>
      </c>
      <c r="B51" t="s">
        <v>859</v>
      </c>
      <c r="C51" t="s">
        <v>529</v>
      </c>
      <c r="D51" s="16" t="str">
        <f t="shared" si="31"/>
        <v>Tabular</v>
      </c>
      <c r="E51" s="8" t="str">
        <f t="shared" si="32"/>
        <v>G2</v>
      </c>
      <c r="F51" s="8" t="s">
        <v>534</v>
      </c>
      <c r="G51" s="8" t="str">
        <f t="shared" si="33"/>
        <v>G2</v>
      </c>
      <c r="H51" t="s">
        <v>981</v>
      </c>
      <c r="J51" s="11">
        <f>VLOOKUP($B51&amp;"-"&amp;$F51,'dataset cleaned'!$A:$BK,J$2,FALSE())/60</f>
        <v>15.763216666666667</v>
      </c>
      <c r="K51">
        <f>VLOOKUP($B51&amp;"-"&amp;$F51,'dataset cleaned'!$A:$BK,K$2,FALSE())</f>
        <v>21</v>
      </c>
      <c r="L51" t="str">
        <f>VLOOKUP($B51&amp;"-"&amp;$F51,'dataset cleaned'!$A:$BK,L$2,FALSE())</f>
        <v>Male</v>
      </c>
      <c r="M51" t="str">
        <f>VLOOKUP($B51&amp;"-"&amp;$F51,'dataset cleaned'!$A:$BK,M$2,FALSE())</f>
        <v>Advanced (C1)</v>
      </c>
      <c r="N51">
        <f>VLOOKUP($B51&amp;"-"&amp;$F51,'dataset cleaned'!$A:$BK,N$2,FALSE())</f>
        <v>5</v>
      </c>
      <c r="O51" t="str">
        <f>VLOOKUP($B51&amp;"-"&amp;$F51,'dataset cleaned'!$A:$BK,O$2,FALSE())</f>
        <v>Networking, Education, CyberSec</v>
      </c>
      <c r="P51" t="str">
        <f>VLOOKUP($B51&amp;"-"&amp;$F51,'dataset cleaned'!$A:$BK,P$2,FALSE())</f>
        <v>Yes</v>
      </c>
      <c r="Q51">
        <f>VLOOKUP($B51&amp;"-"&amp;$F51,'dataset cleaned'!$A:$BK,Q$2,FALSE())</f>
        <v>0.5</v>
      </c>
      <c r="R51" s="6" t="str">
        <f>VLOOKUP($B51&amp;"-"&amp;$F51,'dataset cleaned'!$A:$BK,R$2,FALSE())</f>
        <v>I was an IT office member. Lot with networking and System Engineering</v>
      </c>
      <c r="S51" t="str">
        <f>VLOOKUP($B51&amp;"-"&amp;$F51,'dataset cleaned'!$A:$BK,S$2,FALSE())</f>
        <v>No</v>
      </c>
      <c r="T51">
        <f>VLOOKUP($B51&amp;"-"&amp;$F51,'dataset cleaned'!$A:$BK,T$2,FALSE())</f>
        <v>0</v>
      </c>
      <c r="U51" t="str">
        <f>VLOOKUP($B51&amp;"-"&amp;$F51,'dataset cleaned'!$A:$BK,U$2,FALSE())</f>
        <v>None</v>
      </c>
      <c r="V51">
        <f>VLOOKUP(VLOOKUP($B51&amp;"-"&amp;$F51,'dataset cleaned'!$A:$BK,V$2,FALSE()),Dictionary!$A:$B,2,FALSE())</f>
        <v>2</v>
      </c>
      <c r="W51">
        <f>VLOOKUP(VLOOKUP($B51&amp;"-"&amp;$F51,'dataset cleaned'!$A:$BK,W$2,FALSE()),Dictionary!$A:$B,2,FALSE())</f>
        <v>3</v>
      </c>
      <c r="X51">
        <f>VLOOKUP(VLOOKUP($B51&amp;"-"&amp;$F51,'dataset cleaned'!$A:$BK,X$2,FALSE()),Dictionary!$A:$B,2,FALSE())</f>
        <v>3</v>
      </c>
      <c r="Y51">
        <f>VLOOKUP(VLOOKUP($B51&amp;"-"&amp;$F51,'dataset cleaned'!$A:$BK,Y$2,FALSE()),Dictionary!$A:$B,2,FALSE())</f>
        <v>1</v>
      </c>
      <c r="Z51">
        <f t="shared" si="34"/>
        <v>3</v>
      </c>
      <c r="AA51">
        <f>VLOOKUP(VLOOKUP($B51&amp;"-"&amp;$F51,'dataset cleaned'!$A:$BK,AA$2,FALSE()),Dictionary!$A:$B,2,FALSE())</f>
        <v>1</v>
      </c>
      <c r="AB51">
        <f>VLOOKUP(VLOOKUP($B51&amp;"-"&amp;$F51,'dataset cleaned'!$A:$BK,AB$2,FALSE()),Dictionary!$A:$B,2,FALSE())</f>
        <v>2</v>
      </c>
      <c r="AC51">
        <f>VLOOKUP(VLOOKUP($B51&amp;"-"&amp;$F51,'dataset cleaned'!$A:$BK,AC$2,FALSE()),Dictionary!$A:$B,2,FALSE())</f>
        <v>1</v>
      </c>
      <c r="AD51">
        <f>VLOOKUP(VLOOKUP($B51&amp;"-"&amp;$F51,'dataset cleaned'!$A:$BK,AD$2,FALSE()),Dictionary!$A:$B,2,FALSE())</f>
        <v>3</v>
      </c>
      <c r="AE51" t="str">
        <f>IF(ISNA(VLOOKUP(VLOOKUP($B51&amp;"-"&amp;$F51,'dataset cleaned'!$A:$BK,AE$2,FALSE()),Dictionary!$A:$B,2,FALSE())),"",VLOOKUP(VLOOKUP($B51&amp;"-"&amp;$F51,'dataset cleaned'!$A:$BK,AE$2,FALSE()),Dictionary!$A:$B,2,FALSE()))</f>
        <v/>
      </c>
      <c r="AF51">
        <f>VLOOKUP(VLOOKUP($B51&amp;"-"&amp;$F51,'dataset cleaned'!$A:$BK,AF$2,FALSE()),Dictionary!$A:$B,2,FALSE())</f>
        <v>5</v>
      </c>
      <c r="AG51">
        <f>VLOOKUP(VLOOKUP($B51&amp;"-"&amp;$F51,'dataset cleaned'!$A:$BK,AG$2,FALSE()),Dictionary!$A:$B,2,FALSE())</f>
        <v>4</v>
      </c>
      <c r="AH51">
        <f>VLOOKUP(VLOOKUP($B51&amp;"-"&amp;$F51,'dataset cleaned'!$A:$BK,AH$2,FALSE()),Dictionary!$A:$B,2,FALSE())</f>
        <v>3</v>
      </c>
      <c r="AI51">
        <f>VLOOKUP(VLOOKUP($B51&amp;"-"&amp;$F51,'dataset cleaned'!$A:$BK,AI$2,FALSE()),Dictionary!$A:$B,2,FALSE())</f>
        <v>2</v>
      </c>
      <c r="AJ51">
        <f>VLOOKUP(VLOOKUP($B51&amp;"-"&amp;$F51,'dataset cleaned'!$A:$BK,AJ$2,FALSE()),Dictionary!$A:$B,2,FALSE())</f>
        <v>2</v>
      </c>
      <c r="AK51">
        <f>IF(ISNA(VLOOKUP(VLOOKUP($B51&amp;"-"&amp;$F51,'dataset cleaned'!$A:$BK,AK$2,FALSE()),Dictionary!$A:$B,2,FALSE())),"",VLOOKUP(VLOOKUP($B51&amp;"-"&amp;$F51,'dataset cleaned'!$A:$BK,AK$2,FALSE()),Dictionary!$A:$B,2,FALSE()))</f>
        <v>3</v>
      </c>
      <c r="AL51" t="str">
        <f>IF(ISNA(VLOOKUP(VLOOKUP($B51&amp;"-"&amp;$F51,'dataset cleaned'!$A:$BK,AL$2,FALSE()),Dictionary!$A:$B,2,FALSE())),"",VLOOKUP(VLOOKUP($B51&amp;"-"&amp;$F51,'dataset cleaned'!$A:$BK,AL$2,FALSE()),Dictionary!$A:$B,2,FALSE()))</f>
        <v/>
      </c>
      <c r="AM51">
        <f>VLOOKUP(VLOOKUP($B51&amp;"-"&amp;$F51,'dataset cleaned'!$A:$BK,AM$2,FALSE()),Dictionary!$A:$B,2,FALSE())</f>
        <v>4</v>
      </c>
      <c r="AN51">
        <f>IF(ISNA(VLOOKUP(VLOOKUP($B51&amp;"-"&amp;$F51,'dataset cleaned'!$A:$BK,AN$2,FALSE()),Dictionary!$A:$B,2,FALSE())),"",VLOOKUP(VLOOKUP($B51&amp;"-"&amp;$F51,'dataset cleaned'!$A:$BK,AN$2,FALSE()),Dictionary!$A:$B,2,FALSE()))</f>
        <v>5</v>
      </c>
      <c r="AO51">
        <f>VLOOKUP($B51&amp;"-"&amp;$F51,'Results Check'!$A:$CB,AO$2,FALSE())</f>
        <v>1</v>
      </c>
      <c r="AP51">
        <f>VLOOKUP($B51&amp;"-"&amp;$F51,'Results Check'!$A:$CB,AP$2,FALSE())</f>
        <v>11</v>
      </c>
      <c r="AQ51">
        <f>VLOOKUP($B51&amp;"-"&amp;$F51,'Results Check'!$A:$CB,AQ$2,FALSE())</f>
        <v>2</v>
      </c>
      <c r="AR51">
        <f t="shared" si="35"/>
        <v>9.0909090909090912E-2</v>
      </c>
      <c r="AS51">
        <f t="shared" si="36"/>
        <v>0.5</v>
      </c>
      <c r="AT51">
        <f t="shared" si="37"/>
        <v>0.15384615384615385</v>
      </c>
      <c r="AU51">
        <f>VLOOKUP($B51&amp;"-"&amp;$F51,'Results Check'!$A:$CB,AU$2,FALSE())</f>
        <v>2</v>
      </c>
      <c r="AV51">
        <f>VLOOKUP($B51&amp;"-"&amp;$F51,'Results Check'!$A:$CB,AV$2,FALSE())</f>
        <v>7</v>
      </c>
      <c r="AW51">
        <f>VLOOKUP($B51&amp;"-"&amp;$F51,'Results Check'!$A:$CB,AW$2,FALSE())</f>
        <v>3</v>
      </c>
      <c r="AX51">
        <f t="shared" si="38"/>
        <v>0.2857142857142857</v>
      </c>
      <c r="AY51">
        <f t="shared" si="39"/>
        <v>0.66666666666666663</v>
      </c>
      <c r="AZ51">
        <f t="shared" si="40"/>
        <v>0.4</v>
      </c>
      <c r="BA51">
        <f>VLOOKUP($B51&amp;"-"&amp;$F51,'Results Check'!$A:$CB,BA$2,FALSE())</f>
        <v>2</v>
      </c>
      <c r="BB51">
        <f>VLOOKUP($B51&amp;"-"&amp;$F51,'Results Check'!$A:$CB,BB$2,FALSE())</f>
        <v>7</v>
      </c>
      <c r="BC51">
        <f>VLOOKUP($B51&amp;"-"&amp;$F51,'Results Check'!$A:$CB,BC$2,FALSE())</f>
        <v>3</v>
      </c>
      <c r="BD51">
        <f t="shared" si="41"/>
        <v>0.2857142857142857</v>
      </c>
      <c r="BE51">
        <f t="shared" si="42"/>
        <v>0.66666666666666663</v>
      </c>
      <c r="BF51">
        <f t="shared" si="43"/>
        <v>0.4</v>
      </c>
      <c r="BG51">
        <f>VLOOKUP($B51&amp;"-"&amp;$F51,'Results Check'!$A:$CB,BG$2,FALSE())</f>
        <v>0</v>
      </c>
      <c r="BH51">
        <f>VLOOKUP($B51&amp;"-"&amp;$F51,'Results Check'!$A:$CB,BH$2,FALSE())</f>
        <v>10</v>
      </c>
      <c r="BI51">
        <f>VLOOKUP($B51&amp;"-"&amp;$F51,'Results Check'!$A:$CB,BI$2,FALSE())</f>
        <v>2</v>
      </c>
      <c r="BJ51">
        <f t="shared" si="44"/>
        <v>0</v>
      </c>
      <c r="BK51">
        <f t="shared" si="45"/>
        <v>0</v>
      </c>
      <c r="BL51">
        <f t="shared" si="46"/>
        <v>0</v>
      </c>
      <c r="BM51">
        <f>VLOOKUP($B51&amp;"-"&amp;$F51,'Results Check'!$A:$CB,BM$2,FALSE())</f>
        <v>0</v>
      </c>
      <c r="BN51">
        <f>VLOOKUP($B51&amp;"-"&amp;$F51,'Results Check'!$A:$CB,BN$2,FALSE())</f>
        <v>2</v>
      </c>
      <c r="BO51">
        <f>VLOOKUP($B51&amp;"-"&amp;$F51,'Results Check'!$A:$CB,BO$2,FALSE())</f>
        <v>1</v>
      </c>
      <c r="BP51">
        <f t="shared" si="47"/>
        <v>0</v>
      </c>
      <c r="BQ51">
        <f t="shared" si="48"/>
        <v>0</v>
      </c>
      <c r="BR51">
        <f t="shared" si="49"/>
        <v>0</v>
      </c>
      <c r="BS51">
        <f>VLOOKUP($B51&amp;"-"&amp;$F51,'Results Check'!$A:$CB,BS$2,FALSE())</f>
        <v>0</v>
      </c>
      <c r="BT51">
        <f>VLOOKUP($B51&amp;"-"&amp;$F51,'Results Check'!$A:$CB,BT$2,FALSE())</f>
        <v>2</v>
      </c>
      <c r="BU51">
        <f>VLOOKUP($B51&amp;"-"&amp;$F51,'Results Check'!$A:$CB,BU$2,FALSE())</f>
        <v>4</v>
      </c>
      <c r="BV51">
        <f t="shared" si="50"/>
        <v>0</v>
      </c>
      <c r="BW51">
        <f t="shared" si="51"/>
        <v>0</v>
      </c>
      <c r="BX51">
        <f t="shared" si="52"/>
        <v>0</v>
      </c>
      <c r="BY51">
        <f t="shared" si="53"/>
        <v>5</v>
      </c>
      <c r="BZ51">
        <f t="shared" si="54"/>
        <v>39</v>
      </c>
      <c r="CA51">
        <f t="shared" si="55"/>
        <v>15</v>
      </c>
      <c r="CB51">
        <f t="shared" si="56"/>
        <v>0.12820512820512819</v>
      </c>
      <c r="CC51">
        <f t="shared" si="57"/>
        <v>0.33333333333333331</v>
      </c>
      <c r="CD51">
        <f t="shared" si="58"/>
        <v>0.18518518518518517</v>
      </c>
      <c r="CE51" t="str">
        <f>IF(VLOOKUP($B51&amp;"-"&amp;$F51,'Results Check'!$A:$CB,CE$2,FALSE())=0,"",VLOOKUP($B51&amp;"-"&amp;$F51,'Results Check'!$A:$CB,CE$2,FALSE()))</f>
        <v>Mixed concepts</v>
      </c>
      <c r="CF51" t="str">
        <f>IF(VLOOKUP($B51&amp;"-"&amp;$F51,'Results Check'!$A:$CB,CF$2,FALSE())=0,"",VLOOKUP($B51&amp;"-"&amp;$F51,'Results Check'!$A:$CB,CF$2,FALSE()))</f>
        <v>Mixed consepts</v>
      </c>
      <c r="CG51" t="str">
        <f>IF(VLOOKUP($B51&amp;"-"&amp;$F51,'Results Check'!$A:$CB,CG$2,FALSE())=0,"",VLOOKUP($B51&amp;"-"&amp;$F51,'Results Check'!$A:$CB,CG$2,FALSE()))</f>
        <v>Wrong threat event</v>
      </c>
      <c r="CH51" t="str">
        <f>IF(VLOOKUP($B51&amp;"-"&amp;$F51,'Results Check'!$A:$CB,CH$2,FALSE())=0,"",VLOOKUP($B51&amp;"-"&amp;$F51,'Results Check'!$A:$CB,CH$2,FALSE()))</f>
        <v>Mixed concepts</v>
      </c>
      <c r="CI51" t="str">
        <f>IF(VLOOKUP($B51&amp;"-"&amp;$F51,'Results Check'!$A:$CB,CI$2,FALSE())=0,"",VLOOKUP($B51&amp;"-"&amp;$F51,'Results Check'!$A:$CB,CI$2,FALSE()))</f>
        <v/>
      </c>
      <c r="CJ51" t="str">
        <f>IF(VLOOKUP($B51&amp;"-"&amp;$F51,'Results Check'!$A:$CB,CJ$2,FALSE())=0,"",VLOOKUP($B51&amp;"-"&amp;$F51,'Results Check'!$A:$CB,CJ$2,FALSE()))</f>
        <v>Mixed concepts</v>
      </c>
      <c r="CK51">
        <f>IF(VLOOKUP($B51&amp;"-"&amp;$F51,'dataset cleaned'!$A:$CK,CK$2,FALSE())&lt;0,"N/A",VLOOKUP(VLOOKUP($B51&amp;"-"&amp;$F51,'dataset cleaned'!$A:$CK,CK$2,FALSE()),Dictionary!$A:$B,2,FALSE()))</f>
        <v>4</v>
      </c>
      <c r="CL51">
        <f>IF(VLOOKUP($B51&amp;"-"&amp;$F51,'dataset cleaned'!$A:$CK,CL$2,FALSE())&lt;0,"N/A",VLOOKUP(VLOOKUP($B51&amp;"-"&amp;$F51,'dataset cleaned'!$A:$CK,CL$2,FALSE()),Dictionary!$A:$B,2,FALSE()))</f>
        <v>3</v>
      </c>
      <c r="CM51">
        <f>IF(VLOOKUP($B51&amp;"-"&amp;$F51,'dataset cleaned'!$A:$CK,CM$2,FALSE())&lt;0,"N/A",VLOOKUP(VLOOKUP($B51&amp;"-"&amp;$F51,'dataset cleaned'!$A:$CK,CM$2,FALSE()),Dictionary!$A:$B,2,FALSE()))</f>
        <v>1</v>
      </c>
      <c r="CN51">
        <f>IF(VLOOKUP($B51&amp;"-"&amp;$F51,'dataset cleaned'!$A:$CK,CN$2,FALSE())&lt;0,"N/A",VLOOKUP(VLOOKUP($B51&amp;"-"&amp;$F51,'dataset cleaned'!$A:$CK,CN$2,FALSE()),Dictionary!$A:$B,2,FALSE()))</f>
        <v>1</v>
      </c>
      <c r="CO51">
        <f>IF(VLOOKUP($B51&amp;"-"&amp;$F51,'dataset cleaned'!$A:$CK,CO$2,FALSE())&lt;0,"N/A",VLOOKUP(VLOOKUP($B51&amp;"-"&amp;$F51,'dataset cleaned'!$A:$CK,CO$2,FALSE()),Dictionary!$A:$B,2,FALSE()))</f>
        <v>3</v>
      </c>
      <c r="CP51">
        <f>IF(VLOOKUP($B51&amp;"-"&amp;$F51,'dataset cleaned'!$A:$CK,CP$2,FALSE())&lt;0,"N/A",VLOOKUP(VLOOKUP($B51&amp;"-"&amp;$F51,'dataset cleaned'!$A:$CK,CP$2,FALSE()),Dictionary!$A:$B,2,FALSE()))</f>
        <v>2</v>
      </c>
      <c r="CQ51">
        <f>IF(VLOOKUP($B51&amp;"-"&amp;$F51,'dataset cleaned'!$A:$CK,CQ$2,FALSE())&lt;0,"N/A",VLOOKUP(VLOOKUP($B51&amp;"-"&amp;$F51,'dataset cleaned'!$A:$CK,CQ$2,FALSE()),Dictionary!$A:$B,2,FALSE()))</f>
        <v>3</v>
      </c>
      <c r="CR51">
        <f>IF(VLOOKUP($B51&amp;"-"&amp;$F51,'dataset cleaned'!$A:$CK,CR$2,FALSE())&lt;0,"N/A",VLOOKUP(VLOOKUP($B51&amp;"-"&amp;$F51,'dataset cleaned'!$A:$CK,CR$2,FALSE()),Dictionary!$A:$B,2,FALSE()))</f>
        <v>2</v>
      </c>
      <c r="CS51">
        <f>IF(VLOOKUP($B51&amp;"-"&amp;$F51,'dataset cleaned'!$A:$CK,CS$2,FALSE())&lt;0,"N/A",VLOOKUP(VLOOKUP($B51&amp;"-"&amp;$F51,'dataset cleaned'!$A:$CK,CS$2,FALSE()),Dictionary!$A:$B,2,FALSE()))</f>
        <v>2</v>
      </c>
      <c r="CT51">
        <f>IF(VLOOKUP($B51&amp;"-"&amp;$F51,'dataset cleaned'!$A:$CK,CT$2,FALSE())&lt;0,"N/A",VLOOKUP(VLOOKUP($B51&amp;"-"&amp;$F51,'dataset cleaned'!$A:$CK,CT$2,FALSE()),Dictionary!$A:$B,2,FALSE()))</f>
        <v>2</v>
      </c>
      <c r="CU51">
        <f>IF(VLOOKUP($B51&amp;"-"&amp;$F51,'dataset cleaned'!$A:$CK,CU$2,FALSE())&lt;0,"N/A",VLOOKUP(VLOOKUP($B51&amp;"-"&amp;$F51,'dataset cleaned'!$A:$CK,CU$2,FALSE()),Dictionary!$A:$B,2,FALSE()))</f>
        <v>1</v>
      </c>
      <c r="CV51">
        <f>IF(VLOOKUP($B51&amp;"-"&amp;$F51,'dataset cleaned'!$A:$CK,CV$2,FALSE())&lt;0,"N/A",VLOOKUP(VLOOKUP($B51&amp;"-"&amp;$F51,'dataset cleaned'!$A:$CK,CV$2,FALSE()),Dictionary!$A:$B,2,FALSE()))</f>
        <v>1</v>
      </c>
    </row>
    <row r="52" spans="1:100" ht="17" x14ac:dyDescent="0.2">
      <c r="A52" t="str">
        <f t="shared" si="30"/>
        <v>R_1oFpDP5RAxmSXWG-P1</v>
      </c>
      <c r="B52" t="s">
        <v>909</v>
      </c>
      <c r="C52" t="s">
        <v>529</v>
      </c>
      <c r="D52" s="16" t="str">
        <f t="shared" si="31"/>
        <v>Tabular</v>
      </c>
      <c r="E52" s="8" t="str">
        <f t="shared" si="32"/>
        <v>G2</v>
      </c>
      <c r="F52" s="8" t="s">
        <v>534</v>
      </c>
      <c r="G52" s="8" t="str">
        <f t="shared" si="33"/>
        <v>G2</v>
      </c>
      <c r="H52" t="s">
        <v>981</v>
      </c>
      <c r="J52" s="11">
        <f>VLOOKUP($B52&amp;"-"&amp;$F52,'dataset cleaned'!$A:$BK,J$2,FALSE())/60</f>
        <v>17.359783333333333</v>
      </c>
      <c r="K52">
        <f>VLOOKUP($B52&amp;"-"&amp;$F52,'dataset cleaned'!$A:$BK,K$2,FALSE())</f>
        <v>37</v>
      </c>
      <c r="L52" t="str">
        <f>VLOOKUP($B52&amp;"-"&amp;$F52,'dataset cleaned'!$A:$BK,L$2,FALSE())</f>
        <v>Male</v>
      </c>
      <c r="M52" t="str">
        <f>VLOOKUP($B52&amp;"-"&amp;$F52,'dataset cleaned'!$A:$BK,M$2,FALSE())</f>
        <v>Upper-Intermediate (B2)</v>
      </c>
      <c r="N52">
        <f>VLOOKUP($B52&amp;"-"&amp;$F52,'dataset cleaned'!$A:$BK,N$2,FALSE())</f>
        <v>5</v>
      </c>
      <c r="O52" t="str">
        <f>VLOOKUP($B52&amp;"-"&amp;$F52,'dataset cleaned'!$A:$BK,O$2,FALSE())</f>
        <v>Informatics, computer science</v>
      </c>
      <c r="P52" t="str">
        <f>VLOOKUP($B52&amp;"-"&amp;$F52,'dataset cleaned'!$A:$BK,P$2,FALSE())</f>
        <v>Yes</v>
      </c>
      <c r="Q52">
        <f>VLOOKUP($B52&amp;"-"&amp;$F52,'dataset cleaned'!$A:$BK,Q$2,FALSE())</f>
        <v>12</v>
      </c>
      <c r="R52" s="6" t="str">
        <f>VLOOKUP($B52&amp;"-"&amp;$F52,'dataset cleaned'!$A:$BK,R$2,FALSE())</f>
        <v xml:space="preserve">head of subdivision IT network, network administrator </v>
      </c>
      <c r="S52" t="str">
        <f>VLOOKUP($B52&amp;"-"&amp;$F52,'dataset cleaned'!$A:$BK,S$2,FALSE())</f>
        <v>Yes</v>
      </c>
      <c r="T52" t="str">
        <f>VLOOKUP($B52&amp;"-"&amp;$F52,'dataset cleaned'!$A:$BK,T$2,FALSE())</f>
        <v>member of implementation ISO 27001</v>
      </c>
      <c r="U52" t="str">
        <f>VLOOKUP($B52&amp;"-"&amp;$F52,'dataset cleaned'!$A:$BK,U$2,FALSE())</f>
        <v>ISO 27001,Other, domain or national specific methodology. Please specify (separated by comma (,) ):</v>
      </c>
      <c r="V52">
        <f>VLOOKUP(VLOOKUP($B52&amp;"-"&amp;$F52,'dataset cleaned'!$A:$BK,V$2,FALSE()),Dictionary!$A:$B,2,FALSE())</f>
        <v>2</v>
      </c>
      <c r="W52">
        <f>VLOOKUP(VLOOKUP($B52&amp;"-"&amp;$F52,'dataset cleaned'!$A:$BK,W$2,FALSE()),Dictionary!$A:$B,2,FALSE())</f>
        <v>2</v>
      </c>
      <c r="X52">
        <f>VLOOKUP(VLOOKUP($B52&amp;"-"&amp;$F52,'dataset cleaned'!$A:$BK,X$2,FALSE()),Dictionary!$A:$B,2,FALSE())</f>
        <v>3</v>
      </c>
      <c r="Y52">
        <f>VLOOKUP(VLOOKUP($B52&amp;"-"&amp;$F52,'dataset cleaned'!$A:$BK,Y$2,FALSE()),Dictionary!$A:$B,2,FALSE())</f>
        <v>3</v>
      </c>
      <c r="Z52">
        <f t="shared" si="34"/>
        <v>3</v>
      </c>
      <c r="AA52">
        <f>VLOOKUP(VLOOKUP($B52&amp;"-"&amp;$F52,'dataset cleaned'!$A:$BK,AA$2,FALSE()),Dictionary!$A:$B,2,FALSE())</f>
        <v>3</v>
      </c>
      <c r="AB52">
        <f>VLOOKUP(VLOOKUP($B52&amp;"-"&amp;$F52,'dataset cleaned'!$A:$BK,AB$2,FALSE()),Dictionary!$A:$B,2,FALSE())</f>
        <v>2</v>
      </c>
      <c r="AC52">
        <f>VLOOKUP(VLOOKUP($B52&amp;"-"&amp;$F52,'dataset cleaned'!$A:$BK,AC$2,FALSE()),Dictionary!$A:$B,2,FALSE())</f>
        <v>2</v>
      </c>
      <c r="AD52">
        <f>VLOOKUP(VLOOKUP($B52&amp;"-"&amp;$F52,'dataset cleaned'!$A:$BK,AD$2,FALSE()),Dictionary!$A:$B,2,FALSE())</f>
        <v>2</v>
      </c>
      <c r="AE52" t="str">
        <f>IF(ISNA(VLOOKUP(VLOOKUP($B52&amp;"-"&amp;$F52,'dataset cleaned'!$A:$BK,AE$2,FALSE()),Dictionary!$A:$B,2,FALSE())),"",VLOOKUP(VLOOKUP($B52&amp;"-"&amp;$F52,'dataset cleaned'!$A:$BK,AE$2,FALSE()),Dictionary!$A:$B,2,FALSE()))</f>
        <v/>
      </c>
      <c r="AF52">
        <f>VLOOKUP(VLOOKUP($B52&amp;"-"&amp;$F52,'dataset cleaned'!$A:$BK,AF$2,FALSE()),Dictionary!$A:$B,2,FALSE())</f>
        <v>4</v>
      </c>
      <c r="AG52">
        <f>VLOOKUP(VLOOKUP($B52&amp;"-"&amp;$F52,'dataset cleaned'!$A:$BK,AG$2,FALSE()),Dictionary!$A:$B,2,FALSE())</f>
        <v>4</v>
      </c>
      <c r="AH52">
        <f>VLOOKUP(VLOOKUP($B52&amp;"-"&amp;$F52,'dataset cleaned'!$A:$BK,AH$2,FALSE()),Dictionary!$A:$B,2,FALSE())</f>
        <v>4</v>
      </c>
      <c r="AI52">
        <f>VLOOKUP(VLOOKUP($B52&amp;"-"&amp;$F52,'dataset cleaned'!$A:$BK,AI$2,FALSE()),Dictionary!$A:$B,2,FALSE())</f>
        <v>4</v>
      </c>
      <c r="AJ52">
        <f>VLOOKUP(VLOOKUP($B52&amp;"-"&amp;$F52,'dataset cleaned'!$A:$BK,AJ$2,FALSE()),Dictionary!$A:$B,2,FALSE())</f>
        <v>4</v>
      </c>
      <c r="AK52">
        <f>IF(ISNA(VLOOKUP(VLOOKUP($B52&amp;"-"&amp;$F52,'dataset cleaned'!$A:$BK,AK$2,FALSE()),Dictionary!$A:$B,2,FALSE())),"",VLOOKUP(VLOOKUP($B52&amp;"-"&amp;$F52,'dataset cleaned'!$A:$BK,AK$2,FALSE()),Dictionary!$A:$B,2,FALSE()))</f>
        <v>4</v>
      </c>
      <c r="AL52" t="str">
        <f>IF(ISNA(VLOOKUP(VLOOKUP($B52&amp;"-"&amp;$F52,'dataset cleaned'!$A:$BK,AL$2,FALSE()),Dictionary!$A:$B,2,FALSE())),"",VLOOKUP(VLOOKUP($B52&amp;"-"&amp;$F52,'dataset cleaned'!$A:$BK,AL$2,FALSE()),Dictionary!$A:$B,2,FALSE()))</f>
        <v/>
      </c>
      <c r="AM52">
        <f>VLOOKUP(VLOOKUP($B52&amp;"-"&amp;$F52,'dataset cleaned'!$A:$BK,AM$2,FALSE()),Dictionary!$A:$B,2,FALSE())</f>
        <v>4</v>
      </c>
      <c r="AN52">
        <f>IF(ISNA(VLOOKUP(VLOOKUP($B52&amp;"-"&amp;$F52,'dataset cleaned'!$A:$BK,AN$2,FALSE()),Dictionary!$A:$B,2,FALSE())),"",VLOOKUP(VLOOKUP($B52&amp;"-"&amp;$F52,'dataset cleaned'!$A:$BK,AN$2,FALSE()),Dictionary!$A:$B,2,FALSE()))</f>
        <v>4</v>
      </c>
      <c r="AO52">
        <f>VLOOKUP($B52&amp;"-"&amp;$F52,'Results Check'!$A:$CB,AO$2,FALSE())</f>
        <v>2</v>
      </c>
      <c r="AP52">
        <f>VLOOKUP($B52&amp;"-"&amp;$F52,'Results Check'!$A:$CB,AP$2,FALSE())</f>
        <v>2</v>
      </c>
      <c r="AQ52">
        <f>VLOOKUP($B52&amp;"-"&amp;$F52,'Results Check'!$A:$CB,AQ$2,FALSE())</f>
        <v>2</v>
      </c>
      <c r="AR52">
        <f t="shared" si="35"/>
        <v>1</v>
      </c>
      <c r="AS52">
        <f t="shared" si="36"/>
        <v>1</v>
      </c>
      <c r="AT52">
        <f t="shared" si="37"/>
        <v>1</v>
      </c>
      <c r="AU52">
        <f>VLOOKUP($B52&amp;"-"&amp;$F52,'Results Check'!$A:$CB,AU$2,FALSE())</f>
        <v>2</v>
      </c>
      <c r="AV52">
        <f>VLOOKUP($B52&amp;"-"&amp;$F52,'Results Check'!$A:$CB,AV$2,FALSE())</f>
        <v>2</v>
      </c>
      <c r="AW52">
        <f>VLOOKUP($B52&amp;"-"&amp;$F52,'Results Check'!$A:$CB,AW$2,FALSE())</f>
        <v>3</v>
      </c>
      <c r="AX52">
        <f t="shared" si="38"/>
        <v>1</v>
      </c>
      <c r="AY52">
        <f t="shared" si="39"/>
        <v>0.66666666666666663</v>
      </c>
      <c r="AZ52">
        <f t="shared" si="40"/>
        <v>0.8</v>
      </c>
      <c r="BA52">
        <f>VLOOKUP($B52&amp;"-"&amp;$F52,'Results Check'!$A:$CB,BA$2,FALSE())</f>
        <v>3</v>
      </c>
      <c r="BB52">
        <f>VLOOKUP($B52&amp;"-"&amp;$F52,'Results Check'!$A:$CB,BB$2,FALSE())</f>
        <v>3</v>
      </c>
      <c r="BC52">
        <f>VLOOKUP($B52&amp;"-"&amp;$F52,'Results Check'!$A:$CB,BC$2,FALSE())</f>
        <v>3</v>
      </c>
      <c r="BD52">
        <f t="shared" si="41"/>
        <v>1</v>
      </c>
      <c r="BE52">
        <f t="shared" si="42"/>
        <v>1</v>
      </c>
      <c r="BF52">
        <f t="shared" si="43"/>
        <v>1</v>
      </c>
      <c r="BG52">
        <f>VLOOKUP($B52&amp;"-"&amp;$F52,'Results Check'!$A:$CB,BG$2,FALSE())</f>
        <v>2</v>
      </c>
      <c r="BH52">
        <f>VLOOKUP($B52&amp;"-"&amp;$F52,'Results Check'!$A:$CB,BH$2,FALSE())</f>
        <v>2</v>
      </c>
      <c r="BI52">
        <f>VLOOKUP($B52&amp;"-"&amp;$F52,'Results Check'!$A:$CB,BI$2,FALSE())</f>
        <v>2</v>
      </c>
      <c r="BJ52">
        <f t="shared" si="44"/>
        <v>1</v>
      </c>
      <c r="BK52">
        <f t="shared" si="45"/>
        <v>1</v>
      </c>
      <c r="BL52">
        <f t="shared" si="46"/>
        <v>1</v>
      </c>
      <c r="BM52">
        <f>VLOOKUP($B52&amp;"-"&amp;$F52,'Results Check'!$A:$CB,BM$2,FALSE())</f>
        <v>0</v>
      </c>
      <c r="BN52">
        <f>VLOOKUP($B52&amp;"-"&amp;$F52,'Results Check'!$A:$CB,BN$2,FALSE())</f>
        <v>1</v>
      </c>
      <c r="BO52">
        <f>VLOOKUP($B52&amp;"-"&amp;$F52,'Results Check'!$A:$CB,BO$2,FALSE())</f>
        <v>1</v>
      </c>
      <c r="BP52">
        <f t="shared" si="47"/>
        <v>0</v>
      </c>
      <c r="BQ52">
        <f t="shared" si="48"/>
        <v>0</v>
      </c>
      <c r="BR52">
        <f t="shared" si="49"/>
        <v>0</v>
      </c>
      <c r="BS52">
        <f>VLOOKUP($B52&amp;"-"&amp;$F52,'Results Check'!$A:$CB,BS$2,FALSE())</f>
        <v>2</v>
      </c>
      <c r="BT52">
        <f>VLOOKUP($B52&amp;"-"&amp;$F52,'Results Check'!$A:$CB,BT$2,FALSE())</f>
        <v>2</v>
      </c>
      <c r="BU52">
        <f>VLOOKUP($B52&amp;"-"&amp;$F52,'Results Check'!$A:$CB,BU$2,FALSE())</f>
        <v>4</v>
      </c>
      <c r="BV52">
        <f t="shared" si="50"/>
        <v>1</v>
      </c>
      <c r="BW52">
        <f t="shared" si="51"/>
        <v>0.5</v>
      </c>
      <c r="BX52">
        <f t="shared" si="52"/>
        <v>0.66666666666666663</v>
      </c>
      <c r="BY52">
        <f t="shared" si="53"/>
        <v>11</v>
      </c>
      <c r="BZ52">
        <f t="shared" si="54"/>
        <v>12</v>
      </c>
      <c r="CA52">
        <f t="shared" si="55"/>
        <v>15</v>
      </c>
      <c r="CB52">
        <f t="shared" si="56"/>
        <v>0.91666666666666663</v>
      </c>
      <c r="CC52">
        <f t="shared" si="57"/>
        <v>0.73333333333333328</v>
      </c>
      <c r="CD52">
        <f t="shared" si="58"/>
        <v>0.81481481481481477</v>
      </c>
      <c r="CE52" t="str">
        <f>IF(VLOOKUP($B52&amp;"-"&amp;$F52,'Results Check'!$A:$CB,CE$2,FALSE())=0,"",VLOOKUP($B52&amp;"-"&amp;$F52,'Results Check'!$A:$CB,CE$2,FALSE()))</f>
        <v/>
      </c>
      <c r="CF52" t="str">
        <f>IF(VLOOKUP($B52&amp;"-"&amp;$F52,'Results Check'!$A:$CB,CF$2,FALSE())=0,"",VLOOKUP($B52&amp;"-"&amp;$F52,'Results Check'!$A:$CB,CF$2,FALSE()))</f>
        <v>Missing UI</v>
      </c>
      <c r="CG52" t="str">
        <f>IF(VLOOKUP($B52&amp;"-"&amp;$F52,'Results Check'!$A:$CB,CG$2,FALSE())=0,"",VLOOKUP($B52&amp;"-"&amp;$F52,'Results Check'!$A:$CB,CG$2,FALSE()))</f>
        <v/>
      </c>
      <c r="CH52" t="str">
        <f>IF(VLOOKUP($B52&amp;"-"&amp;$F52,'Results Check'!$A:$CB,CH$2,FALSE())=0,"",VLOOKUP($B52&amp;"-"&amp;$F52,'Results Check'!$A:$CB,CH$2,FALSE()))</f>
        <v/>
      </c>
      <c r="CI52" t="str">
        <f>IF(VLOOKUP($B52&amp;"-"&amp;$F52,'Results Check'!$A:$CB,CI$2,FALSE())=0,"",VLOOKUP($B52&amp;"-"&amp;$F52,'Results Check'!$A:$CB,CI$2,FALSE()))</f>
        <v>Wrong likelihood</v>
      </c>
      <c r="CJ52" t="str">
        <f>IF(VLOOKUP($B52&amp;"-"&amp;$F52,'Results Check'!$A:$CB,CJ$2,FALSE())=0,"",VLOOKUP($B52&amp;"-"&amp;$F52,'Results Check'!$A:$CB,CJ$2,FALSE()))</f>
        <v>Missing vulnerability</v>
      </c>
      <c r="CK52">
        <f>IF(VLOOKUP($B52&amp;"-"&amp;$F52,'dataset cleaned'!$A:$CK,CK$2,FALSE())&lt;0,"N/A",VLOOKUP(VLOOKUP($B52&amp;"-"&amp;$F52,'dataset cleaned'!$A:$CK,CK$2,FALSE()),Dictionary!$A:$B,2,FALSE()))</f>
        <v>3</v>
      </c>
      <c r="CL52">
        <f>IF(VLOOKUP($B52&amp;"-"&amp;$F52,'dataset cleaned'!$A:$CK,CL$2,FALSE())&lt;0,"N/A",VLOOKUP(VLOOKUP($B52&amp;"-"&amp;$F52,'dataset cleaned'!$A:$CK,CL$2,FALSE()),Dictionary!$A:$B,2,FALSE()))</f>
        <v>4</v>
      </c>
      <c r="CM52">
        <f>IF(VLOOKUP($B52&amp;"-"&amp;$F52,'dataset cleaned'!$A:$CK,CM$2,FALSE())&lt;0,"N/A",VLOOKUP(VLOOKUP($B52&amp;"-"&amp;$F52,'dataset cleaned'!$A:$CK,CM$2,FALSE()),Dictionary!$A:$B,2,FALSE()))</f>
        <v>3</v>
      </c>
      <c r="CN52">
        <f>IF(VLOOKUP($B52&amp;"-"&amp;$F52,'dataset cleaned'!$A:$CK,CN$2,FALSE())&lt;0,"N/A",VLOOKUP(VLOOKUP($B52&amp;"-"&amp;$F52,'dataset cleaned'!$A:$CK,CN$2,FALSE()),Dictionary!$A:$B,2,FALSE()))</f>
        <v>4</v>
      </c>
      <c r="CO52">
        <f>IF(VLOOKUP($B52&amp;"-"&amp;$F52,'dataset cleaned'!$A:$CK,CO$2,FALSE())&lt;0,"N/A",VLOOKUP(VLOOKUP($B52&amp;"-"&amp;$F52,'dataset cleaned'!$A:$CK,CO$2,FALSE()),Dictionary!$A:$B,2,FALSE()))</f>
        <v>3</v>
      </c>
      <c r="CP52">
        <f>IF(VLOOKUP($B52&amp;"-"&amp;$F52,'dataset cleaned'!$A:$CK,CP$2,FALSE())&lt;0,"N/A",VLOOKUP(VLOOKUP($B52&amp;"-"&amp;$F52,'dataset cleaned'!$A:$CK,CP$2,FALSE()),Dictionary!$A:$B,2,FALSE()))</f>
        <v>4</v>
      </c>
      <c r="CQ52">
        <f>IF(VLOOKUP($B52&amp;"-"&amp;$F52,'dataset cleaned'!$A:$CK,CQ$2,FALSE())&lt;0,"N/A",VLOOKUP(VLOOKUP($B52&amp;"-"&amp;$F52,'dataset cleaned'!$A:$CK,CQ$2,FALSE()),Dictionary!$A:$B,2,FALSE()))</f>
        <v>3</v>
      </c>
      <c r="CR52">
        <f>IF(VLOOKUP($B52&amp;"-"&amp;$F52,'dataset cleaned'!$A:$CK,CR$2,FALSE())&lt;0,"N/A",VLOOKUP(VLOOKUP($B52&amp;"-"&amp;$F52,'dataset cleaned'!$A:$CK,CR$2,FALSE()),Dictionary!$A:$B,2,FALSE()))</f>
        <v>4</v>
      </c>
      <c r="CS52">
        <f>IF(VLOOKUP($B52&amp;"-"&amp;$F52,'dataset cleaned'!$A:$CK,CS$2,FALSE())&lt;0,"N/A",VLOOKUP(VLOOKUP($B52&amp;"-"&amp;$F52,'dataset cleaned'!$A:$CK,CS$2,FALSE()),Dictionary!$A:$B,2,FALSE()))</f>
        <v>3</v>
      </c>
      <c r="CT52">
        <f>IF(VLOOKUP($B52&amp;"-"&amp;$F52,'dataset cleaned'!$A:$CK,CT$2,FALSE())&lt;0,"N/A",VLOOKUP(VLOOKUP($B52&amp;"-"&amp;$F52,'dataset cleaned'!$A:$CK,CT$2,FALSE()),Dictionary!$A:$B,2,FALSE()))</f>
        <v>4</v>
      </c>
      <c r="CU52">
        <f>IF(VLOOKUP($B52&amp;"-"&amp;$F52,'dataset cleaned'!$A:$CK,CU$2,FALSE())&lt;0,"N/A",VLOOKUP(VLOOKUP($B52&amp;"-"&amp;$F52,'dataset cleaned'!$A:$CK,CU$2,FALSE()),Dictionary!$A:$B,2,FALSE()))</f>
        <v>3</v>
      </c>
      <c r="CV52">
        <f>IF(VLOOKUP($B52&amp;"-"&amp;$F52,'dataset cleaned'!$A:$CK,CV$2,FALSE())&lt;0,"N/A",VLOOKUP(VLOOKUP($B52&amp;"-"&amp;$F52,'dataset cleaned'!$A:$CK,CV$2,FALSE()),Dictionary!$A:$B,2,FALSE()))</f>
        <v>4</v>
      </c>
    </row>
    <row r="53" spans="1:100" ht="17" x14ac:dyDescent="0.2">
      <c r="A53" t="str">
        <f t="shared" si="30"/>
        <v>R_1OvOkf4boOwgZJB-P1</v>
      </c>
      <c r="B53" t="s">
        <v>774</v>
      </c>
      <c r="C53" t="s">
        <v>529</v>
      </c>
      <c r="D53" s="16" t="str">
        <f t="shared" si="31"/>
        <v>Tabular</v>
      </c>
      <c r="E53" s="8" t="str">
        <f t="shared" si="32"/>
        <v>G2</v>
      </c>
      <c r="F53" s="8" t="s">
        <v>534</v>
      </c>
      <c r="G53" s="8" t="str">
        <f t="shared" si="33"/>
        <v>G2</v>
      </c>
      <c r="H53" t="s">
        <v>981</v>
      </c>
      <c r="J53" s="11">
        <f>VLOOKUP($B53&amp;"-"&amp;$F53,'dataset cleaned'!$A:$BK,J$2,FALSE())/60</f>
        <v>12.392616666666667</v>
      </c>
      <c r="K53">
        <f>VLOOKUP($B53&amp;"-"&amp;$F53,'dataset cleaned'!$A:$BK,K$2,FALSE())</f>
        <v>25</v>
      </c>
      <c r="L53" t="str">
        <f>VLOOKUP($B53&amp;"-"&amp;$F53,'dataset cleaned'!$A:$BK,L$2,FALSE())</f>
        <v>Male</v>
      </c>
      <c r="M53" t="str">
        <f>VLOOKUP($B53&amp;"-"&amp;$F53,'dataset cleaned'!$A:$BK,M$2,FALSE())</f>
        <v>Advanced (C1)</v>
      </c>
      <c r="N53">
        <f>VLOOKUP($B53&amp;"-"&amp;$F53,'dataset cleaned'!$A:$BK,N$2,FALSE())</f>
        <v>5</v>
      </c>
      <c r="O53" t="str">
        <f>VLOOKUP($B53&amp;"-"&amp;$F53,'dataset cleaned'!$A:$BK,O$2,FALSE())</f>
        <v>Industrial Design Engineering,Mechanical Engineering,Computer Science</v>
      </c>
      <c r="P53" t="str">
        <f>VLOOKUP($B53&amp;"-"&amp;$F53,'dataset cleaned'!$A:$BK,P$2,FALSE())</f>
        <v>Yes</v>
      </c>
      <c r="Q53">
        <f>VLOOKUP($B53&amp;"-"&amp;$F53,'dataset cleaned'!$A:$BK,Q$2,FALSE())</f>
        <v>2</v>
      </c>
      <c r="R53" s="6" t="str">
        <f>VLOOKUP($B53&amp;"-"&amp;$F53,'dataset cleaned'!$A:$BK,R$2,FALSE())</f>
        <v>Videographer,Software Developer</v>
      </c>
      <c r="S53" t="str">
        <f>VLOOKUP($B53&amp;"-"&amp;$F53,'dataset cleaned'!$A:$BK,S$2,FALSE())</f>
        <v>No</v>
      </c>
      <c r="T53">
        <f>VLOOKUP($B53&amp;"-"&amp;$F53,'dataset cleaned'!$A:$BK,T$2,FALSE())</f>
        <v>0</v>
      </c>
      <c r="U53" t="str">
        <f>VLOOKUP($B53&amp;"-"&amp;$F53,'dataset cleaned'!$A:$BK,U$2,FALSE())</f>
        <v>None</v>
      </c>
      <c r="V53">
        <f>VLOOKUP(VLOOKUP($B53&amp;"-"&amp;$F53,'dataset cleaned'!$A:$BK,V$2,FALSE()),Dictionary!$A:$B,2,FALSE())</f>
        <v>1</v>
      </c>
      <c r="W53">
        <f>VLOOKUP(VLOOKUP($B53&amp;"-"&amp;$F53,'dataset cleaned'!$A:$BK,W$2,FALSE()),Dictionary!$A:$B,2,FALSE())</f>
        <v>1</v>
      </c>
      <c r="X53">
        <f>VLOOKUP(VLOOKUP($B53&amp;"-"&amp;$F53,'dataset cleaned'!$A:$BK,X$2,FALSE()),Dictionary!$A:$B,2,FALSE())</f>
        <v>1</v>
      </c>
      <c r="Y53">
        <f>VLOOKUP(VLOOKUP($B53&amp;"-"&amp;$F53,'dataset cleaned'!$A:$BK,Y$2,FALSE()),Dictionary!$A:$B,2,FALSE())</f>
        <v>1</v>
      </c>
      <c r="Z53">
        <f t="shared" si="34"/>
        <v>1</v>
      </c>
      <c r="AA53">
        <f>VLOOKUP(VLOOKUP($B53&amp;"-"&amp;$F53,'dataset cleaned'!$A:$BK,AA$2,FALSE()),Dictionary!$A:$B,2,FALSE())</f>
        <v>1</v>
      </c>
      <c r="AB53">
        <f>VLOOKUP(VLOOKUP($B53&amp;"-"&amp;$F53,'dataset cleaned'!$A:$BK,AB$2,FALSE()),Dictionary!$A:$B,2,FALSE())</f>
        <v>1</v>
      </c>
      <c r="AC53">
        <f>VLOOKUP(VLOOKUP($B53&amp;"-"&amp;$F53,'dataset cleaned'!$A:$BK,AC$2,FALSE()),Dictionary!$A:$B,2,FALSE())</f>
        <v>2</v>
      </c>
      <c r="AD53">
        <f>VLOOKUP(VLOOKUP($B53&amp;"-"&amp;$F53,'dataset cleaned'!$A:$BK,AD$2,FALSE()),Dictionary!$A:$B,2,FALSE())</f>
        <v>2</v>
      </c>
      <c r="AE53" t="str">
        <f>IF(ISNA(VLOOKUP(VLOOKUP($B53&amp;"-"&amp;$F53,'dataset cleaned'!$A:$BK,AE$2,FALSE()),Dictionary!$A:$B,2,FALSE())),"",VLOOKUP(VLOOKUP($B53&amp;"-"&amp;$F53,'dataset cleaned'!$A:$BK,AE$2,FALSE()),Dictionary!$A:$B,2,FALSE()))</f>
        <v/>
      </c>
      <c r="AF53">
        <f>VLOOKUP(VLOOKUP($B53&amp;"-"&amp;$F53,'dataset cleaned'!$A:$BK,AF$2,FALSE()),Dictionary!$A:$B,2,FALSE())</f>
        <v>5</v>
      </c>
      <c r="AG53">
        <f>VLOOKUP(VLOOKUP($B53&amp;"-"&amp;$F53,'dataset cleaned'!$A:$BK,AG$2,FALSE()),Dictionary!$A:$B,2,FALSE())</f>
        <v>3</v>
      </c>
      <c r="AH53">
        <f>VLOOKUP(VLOOKUP($B53&amp;"-"&amp;$F53,'dataset cleaned'!$A:$BK,AH$2,FALSE()),Dictionary!$A:$B,2,FALSE())</f>
        <v>5</v>
      </c>
      <c r="AI53">
        <f>VLOOKUP(VLOOKUP($B53&amp;"-"&amp;$F53,'dataset cleaned'!$A:$BK,AI$2,FALSE()),Dictionary!$A:$B,2,FALSE())</f>
        <v>5</v>
      </c>
      <c r="AJ53">
        <f>VLOOKUP(VLOOKUP($B53&amp;"-"&amp;$F53,'dataset cleaned'!$A:$BK,AJ$2,FALSE()),Dictionary!$A:$B,2,FALSE())</f>
        <v>5</v>
      </c>
      <c r="AK53">
        <f>IF(ISNA(VLOOKUP(VLOOKUP($B53&amp;"-"&amp;$F53,'dataset cleaned'!$A:$BK,AK$2,FALSE()),Dictionary!$A:$B,2,FALSE())),"",VLOOKUP(VLOOKUP($B53&amp;"-"&amp;$F53,'dataset cleaned'!$A:$BK,AK$2,FALSE()),Dictionary!$A:$B,2,FALSE()))</f>
        <v>5</v>
      </c>
      <c r="AL53" t="str">
        <f>IF(ISNA(VLOOKUP(VLOOKUP($B53&amp;"-"&amp;$F53,'dataset cleaned'!$A:$BK,AL$2,FALSE()),Dictionary!$A:$B,2,FALSE())),"",VLOOKUP(VLOOKUP($B53&amp;"-"&amp;$F53,'dataset cleaned'!$A:$BK,AL$2,FALSE()),Dictionary!$A:$B,2,FALSE()))</f>
        <v/>
      </c>
      <c r="AM53">
        <f>VLOOKUP(VLOOKUP($B53&amp;"-"&amp;$F53,'dataset cleaned'!$A:$BK,AM$2,FALSE()),Dictionary!$A:$B,2,FALSE())</f>
        <v>5</v>
      </c>
      <c r="AN53">
        <f>IF(ISNA(VLOOKUP(VLOOKUP($B53&amp;"-"&amp;$F53,'dataset cleaned'!$A:$BK,AN$2,FALSE()),Dictionary!$A:$B,2,FALSE())),"",VLOOKUP(VLOOKUP($B53&amp;"-"&amp;$F53,'dataset cleaned'!$A:$BK,AN$2,FALSE()),Dictionary!$A:$B,2,FALSE()))</f>
        <v>4</v>
      </c>
      <c r="AO53">
        <f>VLOOKUP($B53&amp;"-"&amp;$F53,'Results Check'!$A:$CB,AO$2,FALSE())</f>
        <v>2</v>
      </c>
      <c r="AP53">
        <f>VLOOKUP($B53&amp;"-"&amp;$F53,'Results Check'!$A:$CB,AP$2,FALSE())</f>
        <v>2</v>
      </c>
      <c r="AQ53">
        <f>VLOOKUP($B53&amp;"-"&amp;$F53,'Results Check'!$A:$CB,AQ$2,FALSE())</f>
        <v>2</v>
      </c>
      <c r="AR53">
        <f t="shared" si="35"/>
        <v>1</v>
      </c>
      <c r="AS53">
        <f t="shared" si="36"/>
        <v>1</v>
      </c>
      <c r="AT53">
        <f t="shared" si="37"/>
        <v>1</v>
      </c>
      <c r="AU53">
        <f>VLOOKUP($B53&amp;"-"&amp;$F53,'Results Check'!$A:$CB,AU$2,FALSE())</f>
        <v>3</v>
      </c>
      <c r="AV53">
        <f>VLOOKUP($B53&amp;"-"&amp;$F53,'Results Check'!$A:$CB,AV$2,FALSE())</f>
        <v>3</v>
      </c>
      <c r="AW53">
        <f>VLOOKUP($B53&amp;"-"&amp;$F53,'Results Check'!$A:$CB,AW$2,FALSE())</f>
        <v>3</v>
      </c>
      <c r="AX53">
        <f t="shared" si="38"/>
        <v>1</v>
      </c>
      <c r="AY53">
        <f t="shared" si="39"/>
        <v>1</v>
      </c>
      <c r="AZ53">
        <f t="shared" si="40"/>
        <v>1</v>
      </c>
      <c r="BA53">
        <f>VLOOKUP($B53&amp;"-"&amp;$F53,'Results Check'!$A:$CB,BA$2,FALSE())</f>
        <v>3</v>
      </c>
      <c r="BB53">
        <f>VLOOKUP($B53&amp;"-"&amp;$F53,'Results Check'!$A:$CB,BB$2,FALSE())</f>
        <v>3</v>
      </c>
      <c r="BC53">
        <f>VLOOKUP($B53&amp;"-"&amp;$F53,'Results Check'!$A:$CB,BC$2,FALSE())</f>
        <v>3</v>
      </c>
      <c r="BD53">
        <f t="shared" si="41"/>
        <v>1</v>
      </c>
      <c r="BE53">
        <f t="shared" si="42"/>
        <v>1</v>
      </c>
      <c r="BF53">
        <f t="shared" si="43"/>
        <v>1</v>
      </c>
      <c r="BG53">
        <f>VLOOKUP($B53&amp;"-"&amp;$F53,'Results Check'!$A:$CB,BG$2,FALSE())</f>
        <v>2</v>
      </c>
      <c r="BH53">
        <f>VLOOKUP($B53&amp;"-"&amp;$F53,'Results Check'!$A:$CB,BH$2,FALSE())</f>
        <v>2</v>
      </c>
      <c r="BI53">
        <f>VLOOKUP($B53&amp;"-"&amp;$F53,'Results Check'!$A:$CB,BI$2,FALSE())</f>
        <v>2</v>
      </c>
      <c r="BJ53">
        <f t="shared" si="44"/>
        <v>1</v>
      </c>
      <c r="BK53">
        <f t="shared" si="45"/>
        <v>1</v>
      </c>
      <c r="BL53">
        <f t="shared" si="46"/>
        <v>1</v>
      </c>
      <c r="BM53">
        <f>VLOOKUP($B53&amp;"-"&amp;$F53,'Results Check'!$A:$CB,BM$2,FALSE())</f>
        <v>1</v>
      </c>
      <c r="BN53">
        <f>VLOOKUP($B53&amp;"-"&amp;$F53,'Results Check'!$A:$CB,BN$2,FALSE())</f>
        <v>1</v>
      </c>
      <c r="BO53">
        <f>VLOOKUP($B53&amp;"-"&amp;$F53,'Results Check'!$A:$CB,BO$2,FALSE())</f>
        <v>1</v>
      </c>
      <c r="BP53">
        <f t="shared" si="47"/>
        <v>1</v>
      </c>
      <c r="BQ53">
        <f t="shared" si="48"/>
        <v>1</v>
      </c>
      <c r="BR53">
        <f t="shared" si="49"/>
        <v>1</v>
      </c>
      <c r="BS53">
        <f>VLOOKUP($B53&amp;"-"&amp;$F53,'Results Check'!$A:$CB,BS$2,FALSE())</f>
        <v>4</v>
      </c>
      <c r="BT53">
        <f>VLOOKUP($B53&amp;"-"&amp;$F53,'Results Check'!$A:$CB,BT$2,FALSE())</f>
        <v>4</v>
      </c>
      <c r="BU53">
        <f>VLOOKUP($B53&amp;"-"&amp;$F53,'Results Check'!$A:$CB,BU$2,FALSE())</f>
        <v>4</v>
      </c>
      <c r="BV53">
        <f t="shared" si="50"/>
        <v>1</v>
      </c>
      <c r="BW53">
        <f t="shared" si="51"/>
        <v>1</v>
      </c>
      <c r="BX53">
        <f t="shared" si="52"/>
        <v>1</v>
      </c>
      <c r="BY53">
        <f t="shared" si="53"/>
        <v>15</v>
      </c>
      <c r="BZ53">
        <f t="shared" si="54"/>
        <v>15</v>
      </c>
      <c r="CA53">
        <f t="shared" si="55"/>
        <v>15</v>
      </c>
      <c r="CB53">
        <f t="shared" si="56"/>
        <v>1</v>
      </c>
      <c r="CC53">
        <f t="shared" si="57"/>
        <v>1</v>
      </c>
      <c r="CD53">
        <f t="shared" si="58"/>
        <v>1</v>
      </c>
      <c r="CE53" t="str">
        <f>IF(VLOOKUP($B53&amp;"-"&amp;$F53,'Results Check'!$A:$CB,CE$2,FALSE())=0,"",VLOOKUP($B53&amp;"-"&amp;$F53,'Results Check'!$A:$CB,CE$2,FALSE()))</f>
        <v/>
      </c>
      <c r="CF53" t="str">
        <f>IF(VLOOKUP($B53&amp;"-"&amp;$F53,'Results Check'!$A:$CB,CF$2,FALSE())=0,"",VLOOKUP($B53&amp;"-"&amp;$F53,'Results Check'!$A:$CB,CF$2,FALSE()))</f>
        <v/>
      </c>
      <c r="CG53" t="str">
        <f>IF(VLOOKUP($B53&amp;"-"&amp;$F53,'Results Check'!$A:$CB,CG$2,FALSE())=0,"",VLOOKUP($B53&amp;"-"&amp;$F53,'Results Check'!$A:$CB,CG$2,FALSE()))</f>
        <v/>
      </c>
      <c r="CH53" t="str">
        <f>IF(VLOOKUP($B53&amp;"-"&amp;$F53,'Results Check'!$A:$CB,CH$2,FALSE())=0,"",VLOOKUP($B53&amp;"-"&amp;$F53,'Results Check'!$A:$CB,CH$2,FALSE()))</f>
        <v/>
      </c>
      <c r="CI53" t="str">
        <f>IF(VLOOKUP($B53&amp;"-"&amp;$F53,'Results Check'!$A:$CB,CI$2,FALSE())=0,"",VLOOKUP($B53&amp;"-"&amp;$F53,'Results Check'!$A:$CB,CI$2,FALSE()))</f>
        <v/>
      </c>
      <c r="CJ53" t="str">
        <f>IF(VLOOKUP($B53&amp;"-"&amp;$F53,'Results Check'!$A:$CB,CJ$2,FALSE())=0,"",VLOOKUP($B53&amp;"-"&amp;$F53,'Results Check'!$A:$CB,CJ$2,FALSE()))</f>
        <v/>
      </c>
      <c r="CK53">
        <f>IF(VLOOKUP($B53&amp;"-"&amp;$F53,'dataset cleaned'!$A:$CK,CK$2,FALSE())&lt;0,"N/A",VLOOKUP(VLOOKUP($B53&amp;"-"&amp;$F53,'dataset cleaned'!$A:$CK,CK$2,FALSE()),Dictionary!$A:$B,2,FALSE()))</f>
        <v>5</v>
      </c>
      <c r="CL53">
        <f>IF(VLOOKUP($B53&amp;"-"&amp;$F53,'dataset cleaned'!$A:$CK,CL$2,FALSE())&lt;0,"N/A",VLOOKUP(VLOOKUP($B53&amp;"-"&amp;$F53,'dataset cleaned'!$A:$CK,CL$2,FALSE()),Dictionary!$A:$B,2,FALSE()))</f>
        <v>5</v>
      </c>
      <c r="CM53">
        <f>IF(VLOOKUP($B53&amp;"-"&amp;$F53,'dataset cleaned'!$A:$CK,CM$2,FALSE())&lt;0,"N/A",VLOOKUP(VLOOKUP($B53&amp;"-"&amp;$F53,'dataset cleaned'!$A:$CK,CM$2,FALSE()),Dictionary!$A:$B,2,FALSE()))</f>
        <v>5</v>
      </c>
      <c r="CN53">
        <f>IF(VLOOKUP($B53&amp;"-"&amp;$F53,'dataset cleaned'!$A:$CK,CN$2,FALSE())&lt;0,"N/A",VLOOKUP(VLOOKUP($B53&amp;"-"&amp;$F53,'dataset cleaned'!$A:$CK,CN$2,FALSE()),Dictionary!$A:$B,2,FALSE()))</f>
        <v>5</v>
      </c>
      <c r="CO53">
        <f>IF(VLOOKUP($B53&amp;"-"&amp;$F53,'dataset cleaned'!$A:$CK,CO$2,FALSE())&lt;0,"N/A",VLOOKUP(VLOOKUP($B53&amp;"-"&amp;$F53,'dataset cleaned'!$A:$CK,CO$2,FALSE()),Dictionary!$A:$B,2,FALSE()))</f>
        <v>5</v>
      </c>
      <c r="CP53">
        <f>IF(VLOOKUP($B53&amp;"-"&amp;$F53,'dataset cleaned'!$A:$CK,CP$2,FALSE())&lt;0,"N/A",VLOOKUP(VLOOKUP($B53&amp;"-"&amp;$F53,'dataset cleaned'!$A:$CK,CP$2,FALSE()),Dictionary!$A:$B,2,FALSE()))</f>
        <v>5</v>
      </c>
      <c r="CQ53">
        <f>IF(VLOOKUP($B53&amp;"-"&amp;$F53,'dataset cleaned'!$A:$CK,CQ$2,FALSE())&lt;0,"N/A",VLOOKUP(VLOOKUP($B53&amp;"-"&amp;$F53,'dataset cleaned'!$A:$CK,CQ$2,FALSE()),Dictionary!$A:$B,2,FALSE()))</f>
        <v>5</v>
      </c>
      <c r="CR53">
        <f>IF(VLOOKUP($B53&amp;"-"&amp;$F53,'dataset cleaned'!$A:$CK,CR$2,FALSE())&lt;0,"N/A",VLOOKUP(VLOOKUP($B53&amp;"-"&amp;$F53,'dataset cleaned'!$A:$CK,CR$2,FALSE()),Dictionary!$A:$B,2,FALSE()))</f>
        <v>5</v>
      </c>
      <c r="CS53">
        <f>IF(VLOOKUP($B53&amp;"-"&amp;$F53,'dataset cleaned'!$A:$CK,CS$2,FALSE())&lt;0,"N/A",VLOOKUP(VLOOKUP($B53&amp;"-"&amp;$F53,'dataset cleaned'!$A:$CK,CS$2,FALSE()),Dictionary!$A:$B,2,FALSE()))</f>
        <v>5</v>
      </c>
      <c r="CT53">
        <f>IF(VLOOKUP($B53&amp;"-"&amp;$F53,'dataset cleaned'!$A:$CK,CT$2,FALSE())&lt;0,"N/A",VLOOKUP(VLOOKUP($B53&amp;"-"&amp;$F53,'dataset cleaned'!$A:$CK,CT$2,FALSE()),Dictionary!$A:$B,2,FALSE()))</f>
        <v>5</v>
      </c>
      <c r="CU53">
        <f>IF(VLOOKUP($B53&amp;"-"&amp;$F53,'dataset cleaned'!$A:$CK,CU$2,FALSE())&lt;0,"N/A",VLOOKUP(VLOOKUP($B53&amp;"-"&amp;$F53,'dataset cleaned'!$A:$CK,CU$2,FALSE()),Dictionary!$A:$B,2,FALSE()))</f>
        <v>5</v>
      </c>
      <c r="CV53">
        <f>IF(VLOOKUP($B53&amp;"-"&amp;$F53,'dataset cleaned'!$A:$CK,CV$2,FALSE())&lt;0,"N/A",VLOOKUP(VLOOKUP($B53&amp;"-"&amp;$F53,'dataset cleaned'!$A:$CK,CV$2,FALSE()),Dictionary!$A:$B,2,FALSE()))</f>
        <v>5</v>
      </c>
    </row>
    <row r="54" spans="1:100" ht="17" x14ac:dyDescent="0.2">
      <c r="A54" t="str">
        <f t="shared" si="30"/>
        <v>R_1pS8ux255lIi7mM-P1</v>
      </c>
      <c r="B54" t="s">
        <v>720</v>
      </c>
      <c r="C54" t="s">
        <v>529</v>
      </c>
      <c r="D54" s="16" t="str">
        <f t="shared" si="31"/>
        <v>Tabular</v>
      </c>
      <c r="E54" s="8" t="str">
        <f t="shared" si="32"/>
        <v>G2</v>
      </c>
      <c r="F54" s="8" t="s">
        <v>534</v>
      </c>
      <c r="G54" s="8" t="str">
        <f t="shared" si="33"/>
        <v>G2</v>
      </c>
      <c r="H54" t="s">
        <v>981</v>
      </c>
      <c r="J54" s="11">
        <f>VLOOKUP($B54&amp;"-"&amp;$F54,'dataset cleaned'!$A:$BK,J$2,FALSE())/60</f>
        <v>13.564083333333334</v>
      </c>
      <c r="K54">
        <f>VLOOKUP($B54&amp;"-"&amp;$F54,'dataset cleaned'!$A:$BK,K$2,FALSE())</f>
        <v>28</v>
      </c>
      <c r="L54" t="str">
        <f>VLOOKUP($B54&amp;"-"&amp;$F54,'dataset cleaned'!$A:$BK,L$2,FALSE())</f>
        <v>Male</v>
      </c>
      <c r="M54" t="str">
        <f>VLOOKUP($B54&amp;"-"&amp;$F54,'dataset cleaned'!$A:$BK,M$2,FALSE())</f>
        <v>Proficient (C2)</v>
      </c>
      <c r="N54">
        <f>VLOOKUP($B54&amp;"-"&amp;$F54,'dataset cleaned'!$A:$BK,N$2,FALSE())</f>
        <v>9</v>
      </c>
      <c r="O54" t="str">
        <f>VLOOKUP($B54&amp;"-"&amp;$F54,'dataset cleaned'!$A:$BK,O$2,FALSE())</f>
        <v xml:space="preserve">Computer Science </v>
      </c>
      <c r="P54" t="str">
        <f>VLOOKUP($B54&amp;"-"&amp;$F54,'dataset cleaned'!$A:$BK,P$2,FALSE())</f>
        <v>Yes</v>
      </c>
      <c r="Q54">
        <f>VLOOKUP($B54&amp;"-"&amp;$F54,'dataset cleaned'!$A:$BK,Q$2,FALSE())</f>
        <v>3</v>
      </c>
      <c r="R54" s="6" t="str">
        <f>VLOOKUP($B54&amp;"-"&amp;$F54,'dataset cleaned'!$A:$BK,R$2,FALSE())</f>
        <v xml:space="preserve">Customer support, web development </v>
      </c>
      <c r="S54" t="str">
        <f>VLOOKUP($B54&amp;"-"&amp;$F54,'dataset cleaned'!$A:$BK,S$2,FALSE())</f>
        <v>No</v>
      </c>
      <c r="T54">
        <f>VLOOKUP($B54&amp;"-"&amp;$F54,'dataset cleaned'!$A:$BK,T$2,FALSE())</f>
        <v>0</v>
      </c>
      <c r="U54" t="str">
        <f>VLOOKUP($B54&amp;"-"&amp;$F54,'dataset cleaned'!$A:$BK,U$2,FALSE())</f>
        <v>None</v>
      </c>
      <c r="V54">
        <f>VLOOKUP(VLOOKUP($B54&amp;"-"&amp;$F54,'dataset cleaned'!$A:$BK,V$2,FALSE()),Dictionary!$A:$B,2,FALSE())</f>
        <v>3</v>
      </c>
      <c r="W54">
        <f>VLOOKUP(VLOOKUP($B54&amp;"-"&amp;$F54,'dataset cleaned'!$A:$BK,W$2,FALSE()),Dictionary!$A:$B,2,FALSE())</f>
        <v>1</v>
      </c>
      <c r="X54">
        <f>VLOOKUP(VLOOKUP($B54&amp;"-"&amp;$F54,'dataset cleaned'!$A:$BK,X$2,FALSE()),Dictionary!$A:$B,2,FALSE())</f>
        <v>2</v>
      </c>
      <c r="Y54">
        <f>VLOOKUP(VLOOKUP($B54&amp;"-"&amp;$F54,'dataset cleaned'!$A:$BK,Y$2,FALSE()),Dictionary!$A:$B,2,FALSE())</f>
        <v>1</v>
      </c>
      <c r="Z54">
        <f t="shared" si="34"/>
        <v>3</v>
      </c>
      <c r="AA54">
        <f>VLOOKUP(VLOOKUP($B54&amp;"-"&amp;$F54,'dataset cleaned'!$A:$BK,AA$2,FALSE()),Dictionary!$A:$B,2,FALSE())</f>
        <v>1</v>
      </c>
      <c r="AB54">
        <f>VLOOKUP(VLOOKUP($B54&amp;"-"&amp;$F54,'dataset cleaned'!$A:$BK,AB$2,FALSE()),Dictionary!$A:$B,2,FALSE())</f>
        <v>2</v>
      </c>
      <c r="AC54">
        <f>VLOOKUP(VLOOKUP($B54&amp;"-"&amp;$F54,'dataset cleaned'!$A:$BK,AC$2,FALSE()),Dictionary!$A:$B,2,FALSE())</f>
        <v>2</v>
      </c>
      <c r="AD54">
        <f>VLOOKUP(VLOOKUP($B54&amp;"-"&amp;$F54,'dataset cleaned'!$A:$BK,AD$2,FALSE()),Dictionary!$A:$B,2,FALSE())</f>
        <v>5</v>
      </c>
      <c r="AE54" t="str">
        <f>IF(ISNA(VLOOKUP(VLOOKUP($B54&amp;"-"&amp;$F54,'dataset cleaned'!$A:$BK,AE$2,FALSE()),Dictionary!$A:$B,2,FALSE())),"",VLOOKUP(VLOOKUP($B54&amp;"-"&amp;$F54,'dataset cleaned'!$A:$BK,AE$2,FALSE()),Dictionary!$A:$B,2,FALSE()))</f>
        <v/>
      </c>
      <c r="AF54">
        <f>VLOOKUP(VLOOKUP($B54&amp;"-"&amp;$F54,'dataset cleaned'!$A:$BK,AF$2,FALSE()),Dictionary!$A:$B,2,FALSE())</f>
        <v>4</v>
      </c>
      <c r="AG54">
        <f>VLOOKUP(VLOOKUP($B54&amp;"-"&amp;$F54,'dataset cleaned'!$A:$BK,AG$2,FALSE()),Dictionary!$A:$B,2,FALSE())</f>
        <v>4</v>
      </c>
      <c r="AH54">
        <f>VLOOKUP(VLOOKUP($B54&amp;"-"&amp;$F54,'dataset cleaned'!$A:$BK,AH$2,FALSE()),Dictionary!$A:$B,2,FALSE())</f>
        <v>4</v>
      </c>
      <c r="AI54">
        <f>VLOOKUP(VLOOKUP($B54&amp;"-"&amp;$F54,'dataset cleaned'!$A:$BK,AI$2,FALSE()),Dictionary!$A:$B,2,FALSE())</f>
        <v>3</v>
      </c>
      <c r="AJ54">
        <f>VLOOKUP(VLOOKUP($B54&amp;"-"&amp;$F54,'dataset cleaned'!$A:$BK,AJ$2,FALSE()),Dictionary!$A:$B,2,FALSE())</f>
        <v>4</v>
      </c>
      <c r="AK54">
        <f>IF(ISNA(VLOOKUP(VLOOKUP($B54&amp;"-"&amp;$F54,'dataset cleaned'!$A:$BK,AK$2,FALSE()),Dictionary!$A:$B,2,FALSE())),"",VLOOKUP(VLOOKUP($B54&amp;"-"&amp;$F54,'dataset cleaned'!$A:$BK,AK$2,FALSE()),Dictionary!$A:$B,2,FALSE()))</f>
        <v>4</v>
      </c>
      <c r="AL54" t="str">
        <f>IF(ISNA(VLOOKUP(VLOOKUP($B54&amp;"-"&amp;$F54,'dataset cleaned'!$A:$BK,AL$2,FALSE()),Dictionary!$A:$B,2,FALSE())),"",VLOOKUP(VLOOKUP($B54&amp;"-"&amp;$F54,'dataset cleaned'!$A:$BK,AL$2,FALSE()),Dictionary!$A:$B,2,FALSE()))</f>
        <v/>
      </c>
      <c r="AM54">
        <f>VLOOKUP(VLOOKUP($B54&amp;"-"&amp;$F54,'dataset cleaned'!$A:$BK,AM$2,FALSE()),Dictionary!$A:$B,2,FALSE())</f>
        <v>4</v>
      </c>
      <c r="AN54">
        <f>IF(ISNA(VLOOKUP(VLOOKUP($B54&amp;"-"&amp;$F54,'dataset cleaned'!$A:$BK,AN$2,FALSE()),Dictionary!$A:$B,2,FALSE())),"",VLOOKUP(VLOOKUP($B54&amp;"-"&amp;$F54,'dataset cleaned'!$A:$BK,AN$2,FALSE()),Dictionary!$A:$B,2,FALSE()))</f>
        <v>2</v>
      </c>
      <c r="AO54">
        <f>VLOOKUP($B54&amp;"-"&amp;$F54,'Results Check'!$A:$CB,AO$2,FALSE())</f>
        <v>2</v>
      </c>
      <c r="AP54">
        <f>VLOOKUP($B54&amp;"-"&amp;$F54,'Results Check'!$A:$CB,AP$2,FALSE())</f>
        <v>2</v>
      </c>
      <c r="AQ54">
        <f>VLOOKUP($B54&amp;"-"&amp;$F54,'Results Check'!$A:$CB,AQ$2,FALSE())</f>
        <v>2</v>
      </c>
      <c r="AR54">
        <f t="shared" si="35"/>
        <v>1</v>
      </c>
      <c r="AS54">
        <f t="shared" si="36"/>
        <v>1</v>
      </c>
      <c r="AT54">
        <f t="shared" si="37"/>
        <v>1</v>
      </c>
      <c r="AU54">
        <f>VLOOKUP($B54&amp;"-"&amp;$F54,'Results Check'!$A:$CB,AU$2,FALSE())</f>
        <v>3</v>
      </c>
      <c r="AV54">
        <f>VLOOKUP($B54&amp;"-"&amp;$F54,'Results Check'!$A:$CB,AV$2,FALSE())</f>
        <v>3</v>
      </c>
      <c r="AW54">
        <f>VLOOKUP($B54&amp;"-"&amp;$F54,'Results Check'!$A:$CB,AW$2,FALSE())</f>
        <v>3</v>
      </c>
      <c r="AX54">
        <f t="shared" si="38"/>
        <v>1</v>
      </c>
      <c r="AY54">
        <f t="shared" si="39"/>
        <v>1</v>
      </c>
      <c r="AZ54">
        <f t="shared" si="40"/>
        <v>1</v>
      </c>
      <c r="BA54">
        <f>VLOOKUP($B54&amp;"-"&amp;$F54,'Results Check'!$A:$CB,BA$2,FALSE())</f>
        <v>2</v>
      </c>
      <c r="BB54">
        <f>VLOOKUP($B54&amp;"-"&amp;$F54,'Results Check'!$A:$CB,BB$2,FALSE())</f>
        <v>3</v>
      </c>
      <c r="BC54">
        <f>VLOOKUP($B54&amp;"-"&amp;$F54,'Results Check'!$A:$CB,BC$2,FALSE())</f>
        <v>3</v>
      </c>
      <c r="BD54">
        <f t="shared" si="41"/>
        <v>0.66666666666666663</v>
      </c>
      <c r="BE54">
        <f t="shared" si="42"/>
        <v>0.66666666666666663</v>
      </c>
      <c r="BF54">
        <f t="shared" si="43"/>
        <v>0.66666666666666663</v>
      </c>
      <c r="BG54">
        <f>VLOOKUP($B54&amp;"-"&amp;$F54,'Results Check'!$A:$CB,BG$2,FALSE())</f>
        <v>2</v>
      </c>
      <c r="BH54">
        <f>VLOOKUP($B54&amp;"-"&amp;$F54,'Results Check'!$A:$CB,BH$2,FALSE())</f>
        <v>2</v>
      </c>
      <c r="BI54">
        <f>VLOOKUP($B54&amp;"-"&amp;$F54,'Results Check'!$A:$CB,BI$2,FALSE())</f>
        <v>2</v>
      </c>
      <c r="BJ54">
        <f t="shared" si="44"/>
        <v>1</v>
      </c>
      <c r="BK54">
        <f t="shared" si="45"/>
        <v>1</v>
      </c>
      <c r="BL54">
        <f t="shared" si="46"/>
        <v>1</v>
      </c>
      <c r="BM54">
        <f>VLOOKUP($B54&amp;"-"&amp;$F54,'Results Check'!$A:$CB,BM$2,FALSE())</f>
        <v>0</v>
      </c>
      <c r="BN54">
        <f>VLOOKUP($B54&amp;"-"&amp;$F54,'Results Check'!$A:$CB,BN$2,FALSE())</f>
        <v>1</v>
      </c>
      <c r="BO54">
        <f>VLOOKUP($B54&amp;"-"&amp;$F54,'Results Check'!$A:$CB,BO$2,FALSE())</f>
        <v>1</v>
      </c>
      <c r="BP54">
        <f t="shared" si="47"/>
        <v>0</v>
      </c>
      <c r="BQ54">
        <f t="shared" si="48"/>
        <v>0</v>
      </c>
      <c r="BR54">
        <f t="shared" si="49"/>
        <v>0</v>
      </c>
      <c r="BS54">
        <f>VLOOKUP($B54&amp;"-"&amp;$F54,'Results Check'!$A:$CB,BS$2,FALSE())</f>
        <v>4</v>
      </c>
      <c r="BT54">
        <f>VLOOKUP($B54&amp;"-"&amp;$F54,'Results Check'!$A:$CB,BT$2,FALSE())</f>
        <v>4</v>
      </c>
      <c r="BU54">
        <f>VLOOKUP($B54&amp;"-"&amp;$F54,'Results Check'!$A:$CB,BU$2,FALSE())</f>
        <v>4</v>
      </c>
      <c r="BV54">
        <f t="shared" si="50"/>
        <v>1</v>
      </c>
      <c r="BW54">
        <f t="shared" si="51"/>
        <v>1</v>
      </c>
      <c r="BX54">
        <f t="shared" si="52"/>
        <v>1</v>
      </c>
      <c r="BY54">
        <f t="shared" si="53"/>
        <v>13</v>
      </c>
      <c r="BZ54">
        <f t="shared" si="54"/>
        <v>15</v>
      </c>
      <c r="CA54">
        <f t="shared" si="55"/>
        <v>15</v>
      </c>
      <c r="CB54">
        <f t="shared" si="56"/>
        <v>0.8666666666666667</v>
      </c>
      <c r="CC54">
        <f t="shared" si="57"/>
        <v>0.8666666666666667</v>
      </c>
      <c r="CD54">
        <f t="shared" si="58"/>
        <v>0.8666666666666667</v>
      </c>
      <c r="CE54" t="str">
        <f>IF(VLOOKUP($B54&amp;"-"&amp;$F54,'Results Check'!$A:$CB,CE$2,FALSE())=0,"",VLOOKUP($B54&amp;"-"&amp;$F54,'Results Check'!$A:$CB,CE$2,FALSE()))</f>
        <v/>
      </c>
      <c r="CF54" t="str">
        <f>IF(VLOOKUP($B54&amp;"-"&amp;$F54,'Results Check'!$A:$CB,CF$2,FALSE())=0,"",VLOOKUP($B54&amp;"-"&amp;$F54,'Results Check'!$A:$CB,CF$2,FALSE()))</f>
        <v/>
      </c>
      <c r="CG54" t="str">
        <f>IF(VLOOKUP($B54&amp;"-"&amp;$F54,'Results Check'!$A:$CB,CG$2,FALSE())=0,"",VLOOKUP($B54&amp;"-"&amp;$F54,'Results Check'!$A:$CB,CG$2,FALSE()))</f>
        <v>Wrong threat event</v>
      </c>
      <c r="CH54" t="str">
        <f>IF(VLOOKUP($B54&amp;"-"&amp;$F54,'Results Check'!$A:$CB,CH$2,FALSE())=0,"",VLOOKUP($B54&amp;"-"&amp;$F54,'Results Check'!$A:$CB,CH$2,FALSE()))</f>
        <v/>
      </c>
      <c r="CI54" t="str">
        <f>IF(VLOOKUP($B54&amp;"-"&amp;$F54,'Results Check'!$A:$CB,CI$2,FALSE())=0,"",VLOOKUP($B54&amp;"-"&amp;$F54,'Results Check'!$A:$CB,CI$2,FALSE()))</f>
        <v/>
      </c>
      <c r="CJ54" t="str">
        <f>IF(VLOOKUP($B54&amp;"-"&amp;$F54,'Results Check'!$A:$CB,CJ$2,FALSE())=0,"",VLOOKUP($B54&amp;"-"&amp;$F54,'Results Check'!$A:$CB,CJ$2,FALSE()))</f>
        <v/>
      </c>
      <c r="CK54">
        <f>IF(VLOOKUP($B54&amp;"-"&amp;$F54,'dataset cleaned'!$A:$CK,CK$2,FALSE())&lt;0,"N/A",VLOOKUP(VLOOKUP($B54&amp;"-"&amp;$F54,'dataset cleaned'!$A:$CK,CK$2,FALSE()),Dictionary!$A:$B,2,FALSE()))</f>
        <v>4</v>
      </c>
      <c r="CL54">
        <f>IF(VLOOKUP($B54&amp;"-"&amp;$F54,'dataset cleaned'!$A:$CK,CL$2,FALSE())&lt;0,"N/A",VLOOKUP(VLOOKUP($B54&amp;"-"&amp;$F54,'dataset cleaned'!$A:$CK,CL$2,FALSE()),Dictionary!$A:$B,2,FALSE()))</f>
        <v>4</v>
      </c>
      <c r="CM54">
        <f>IF(VLOOKUP($B54&amp;"-"&amp;$F54,'dataset cleaned'!$A:$CK,CM$2,FALSE())&lt;0,"N/A",VLOOKUP(VLOOKUP($B54&amp;"-"&amp;$F54,'dataset cleaned'!$A:$CK,CM$2,FALSE()),Dictionary!$A:$B,2,FALSE()))</f>
        <v>4</v>
      </c>
      <c r="CN54">
        <f>IF(VLOOKUP($B54&amp;"-"&amp;$F54,'dataset cleaned'!$A:$CK,CN$2,FALSE())&lt;0,"N/A",VLOOKUP(VLOOKUP($B54&amp;"-"&amp;$F54,'dataset cleaned'!$A:$CK,CN$2,FALSE()),Dictionary!$A:$B,2,FALSE()))</f>
        <v>4</v>
      </c>
      <c r="CO54">
        <f>IF(VLOOKUP($B54&amp;"-"&amp;$F54,'dataset cleaned'!$A:$CK,CO$2,FALSE())&lt;0,"N/A",VLOOKUP(VLOOKUP($B54&amp;"-"&amp;$F54,'dataset cleaned'!$A:$CK,CO$2,FALSE()),Dictionary!$A:$B,2,FALSE()))</f>
        <v>4</v>
      </c>
      <c r="CP54">
        <f>IF(VLOOKUP($B54&amp;"-"&amp;$F54,'dataset cleaned'!$A:$CK,CP$2,FALSE())&lt;0,"N/A",VLOOKUP(VLOOKUP($B54&amp;"-"&amp;$F54,'dataset cleaned'!$A:$CK,CP$2,FALSE()),Dictionary!$A:$B,2,FALSE()))</f>
        <v>4</v>
      </c>
      <c r="CQ54">
        <f>IF(VLOOKUP($B54&amp;"-"&amp;$F54,'dataset cleaned'!$A:$CK,CQ$2,FALSE())&lt;0,"N/A",VLOOKUP(VLOOKUP($B54&amp;"-"&amp;$F54,'dataset cleaned'!$A:$CK,CQ$2,FALSE()),Dictionary!$A:$B,2,FALSE()))</f>
        <v>4</v>
      </c>
      <c r="CR54">
        <f>IF(VLOOKUP($B54&amp;"-"&amp;$F54,'dataset cleaned'!$A:$CK,CR$2,FALSE())&lt;0,"N/A",VLOOKUP(VLOOKUP($B54&amp;"-"&amp;$F54,'dataset cleaned'!$A:$CK,CR$2,FALSE()),Dictionary!$A:$B,2,FALSE()))</f>
        <v>4</v>
      </c>
      <c r="CS54">
        <f>IF(VLOOKUP($B54&amp;"-"&amp;$F54,'dataset cleaned'!$A:$CK,CS$2,FALSE())&lt;0,"N/A",VLOOKUP(VLOOKUP($B54&amp;"-"&amp;$F54,'dataset cleaned'!$A:$CK,CS$2,FALSE()),Dictionary!$A:$B,2,FALSE()))</f>
        <v>3</v>
      </c>
      <c r="CT54">
        <f>IF(VLOOKUP($B54&amp;"-"&amp;$F54,'dataset cleaned'!$A:$CK,CT$2,FALSE())&lt;0,"N/A",VLOOKUP(VLOOKUP($B54&amp;"-"&amp;$F54,'dataset cleaned'!$A:$CK,CT$2,FALSE()),Dictionary!$A:$B,2,FALSE()))</f>
        <v>3</v>
      </c>
      <c r="CU54">
        <f>IF(VLOOKUP($B54&amp;"-"&amp;$F54,'dataset cleaned'!$A:$CK,CU$2,FALSE())&lt;0,"N/A",VLOOKUP(VLOOKUP($B54&amp;"-"&amp;$F54,'dataset cleaned'!$A:$CK,CU$2,FALSE()),Dictionary!$A:$B,2,FALSE()))</f>
        <v>2</v>
      </c>
      <c r="CV54">
        <f>IF(VLOOKUP($B54&amp;"-"&amp;$F54,'dataset cleaned'!$A:$CK,CV$2,FALSE())&lt;0,"N/A",VLOOKUP(VLOOKUP($B54&amp;"-"&amp;$F54,'dataset cleaned'!$A:$CK,CV$2,FALSE()),Dictionary!$A:$B,2,FALSE()))</f>
        <v>4</v>
      </c>
    </row>
    <row r="55" spans="1:100" ht="17" x14ac:dyDescent="0.2">
      <c r="A55" t="str">
        <f t="shared" si="30"/>
        <v>R_1QhDWgNIB5l2iP3-P1</v>
      </c>
      <c r="B55" t="s">
        <v>765</v>
      </c>
      <c r="C55" t="s">
        <v>529</v>
      </c>
      <c r="D55" s="16" t="str">
        <f t="shared" si="31"/>
        <v>Tabular</v>
      </c>
      <c r="E55" s="8" t="str">
        <f t="shared" si="32"/>
        <v>G2</v>
      </c>
      <c r="F55" s="8" t="s">
        <v>534</v>
      </c>
      <c r="G55" s="8" t="str">
        <f t="shared" si="33"/>
        <v>G2</v>
      </c>
      <c r="H55" t="s">
        <v>981</v>
      </c>
      <c r="J55" s="11">
        <f>VLOOKUP($B55&amp;"-"&amp;$F55,'dataset cleaned'!$A:$BK,J$2,FALSE())/60</f>
        <v>13.5968</v>
      </c>
      <c r="K55">
        <f>VLOOKUP($B55&amp;"-"&amp;$F55,'dataset cleaned'!$A:$BK,K$2,FALSE())</f>
        <v>25</v>
      </c>
      <c r="L55" t="str">
        <f>VLOOKUP($B55&amp;"-"&amp;$F55,'dataset cleaned'!$A:$BK,L$2,FALSE())</f>
        <v>Female</v>
      </c>
      <c r="M55" t="str">
        <f>VLOOKUP($B55&amp;"-"&amp;$F55,'dataset cleaned'!$A:$BK,M$2,FALSE())</f>
        <v>Proficient (C2)</v>
      </c>
      <c r="N55">
        <f>VLOOKUP($B55&amp;"-"&amp;$F55,'dataset cleaned'!$A:$BK,N$2,FALSE())</f>
        <v>7</v>
      </c>
      <c r="O55" t="str">
        <f>VLOOKUP($B55&amp;"-"&amp;$F55,'dataset cleaned'!$A:$BK,O$2,FALSE())</f>
        <v xml:space="preserve">computer science, data science </v>
      </c>
      <c r="P55" t="str">
        <f>VLOOKUP($B55&amp;"-"&amp;$F55,'dataset cleaned'!$A:$BK,P$2,FALSE())</f>
        <v>No</v>
      </c>
      <c r="Q55">
        <f>VLOOKUP($B55&amp;"-"&amp;$F55,'dataset cleaned'!$A:$BK,Q$2,FALSE())</f>
        <v>0</v>
      </c>
      <c r="R55" s="6" t="str">
        <f>VLOOKUP($B55&amp;"-"&amp;$F55,'dataset cleaned'!$A:$BK,R$2,FALSE())</f>
        <v>Software developer</v>
      </c>
      <c r="S55" t="str">
        <f>VLOOKUP($B55&amp;"-"&amp;$F55,'dataset cleaned'!$A:$BK,S$2,FALSE())</f>
        <v>No</v>
      </c>
      <c r="T55">
        <f>VLOOKUP($B55&amp;"-"&amp;$F55,'dataset cleaned'!$A:$BK,T$2,FALSE())</f>
        <v>0</v>
      </c>
      <c r="U55" t="str">
        <f>VLOOKUP($B55&amp;"-"&amp;$F55,'dataset cleaned'!$A:$BK,U$2,FALSE())</f>
        <v>None</v>
      </c>
      <c r="V55">
        <f>VLOOKUP(VLOOKUP($B55&amp;"-"&amp;$F55,'dataset cleaned'!$A:$BK,V$2,FALSE()),Dictionary!$A:$B,2,FALSE())</f>
        <v>1</v>
      </c>
      <c r="W55">
        <f>VLOOKUP(VLOOKUP($B55&amp;"-"&amp;$F55,'dataset cleaned'!$A:$BK,W$2,FALSE()),Dictionary!$A:$B,2,FALSE())</f>
        <v>1</v>
      </c>
      <c r="X55">
        <f>VLOOKUP(VLOOKUP($B55&amp;"-"&amp;$F55,'dataset cleaned'!$A:$BK,X$2,FALSE()),Dictionary!$A:$B,2,FALSE())</f>
        <v>1</v>
      </c>
      <c r="Y55">
        <f>VLOOKUP(VLOOKUP($B55&amp;"-"&amp;$F55,'dataset cleaned'!$A:$BK,Y$2,FALSE()),Dictionary!$A:$B,2,FALSE())</f>
        <v>1</v>
      </c>
      <c r="Z55">
        <f t="shared" si="34"/>
        <v>1</v>
      </c>
      <c r="AA55">
        <f>VLOOKUP(VLOOKUP($B55&amp;"-"&amp;$F55,'dataset cleaned'!$A:$BK,AA$2,FALSE()),Dictionary!$A:$B,2,FALSE())</f>
        <v>1</v>
      </c>
      <c r="AB55">
        <f>VLOOKUP(VLOOKUP($B55&amp;"-"&amp;$F55,'dataset cleaned'!$A:$BK,AB$2,FALSE()),Dictionary!$A:$B,2,FALSE())</f>
        <v>1</v>
      </c>
      <c r="AC55">
        <f>VLOOKUP(VLOOKUP($B55&amp;"-"&amp;$F55,'dataset cleaned'!$A:$BK,AC$2,FALSE()),Dictionary!$A:$B,2,FALSE())</f>
        <v>3</v>
      </c>
      <c r="AD55">
        <f>VLOOKUP(VLOOKUP($B55&amp;"-"&amp;$F55,'dataset cleaned'!$A:$BK,AD$2,FALSE()),Dictionary!$A:$B,2,FALSE())</f>
        <v>4</v>
      </c>
      <c r="AE55" t="str">
        <f>IF(ISNA(VLOOKUP(VLOOKUP($B55&amp;"-"&amp;$F55,'dataset cleaned'!$A:$BK,AE$2,FALSE()),Dictionary!$A:$B,2,FALSE())),"",VLOOKUP(VLOOKUP($B55&amp;"-"&amp;$F55,'dataset cleaned'!$A:$BK,AE$2,FALSE()),Dictionary!$A:$B,2,FALSE()))</f>
        <v/>
      </c>
      <c r="AF55">
        <f>VLOOKUP(VLOOKUP($B55&amp;"-"&amp;$F55,'dataset cleaned'!$A:$BK,AF$2,FALSE()),Dictionary!$A:$B,2,FALSE())</f>
        <v>5</v>
      </c>
      <c r="AG55">
        <f>VLOOKUP(VLOOKUP($B55&amp;"-"&amp;$F55,'dataset cleaned'!$A:$BK,AG$2,FALSE()),Dictionary!$A:$B,2,FALSE())</f>
        <v>4</v>
      </c>
      <c r="AH55">
        <f>VLOOKUP(VLOOKUP($B55&amp;"-"&amp;$F55,'dataset cleaned'!$A:$BK,AH$2,FALSE()),Dictionary!$A:$B,2,FALSE())</f>
        <v>4</v>
      </c>
      <c r="AI55">
        <f>VLOOKUP(VLOOKUP($B55&amp;"-"&amp;$F55,'dataset cleaned'!$A:$BK,AI$2,FALSE()),Dictionary!$A:$B,2,FALSE())</f>
        <v>4</v>
      </c>
      <c r="AJ55">
        <f>VLOOKUP(VLOOKUP($B55&amp;"-"&amp;$F55,'dataset cleaned'!$A:$BK,AJ$2,FALSE()),Dictionary!$A:$B,2,FALSE())</f>
        <v>4</v>
      </c>
      <c r="AK55">
        <f>IF(ISNA(VLOOKUP(VLOOKUP($B55&amp;"-"&amp;$F55,'dataset cleaned'!$A:$BK,AK$2,FALSE()),Dictionary!$A:$B,2,FALSE())),"",VLOOKUP(VLOOKUP($B55&amp;"-"&amp;$F55,'dataset cleaned'!$A:$BK,AK$2,FALSE()),Dictionary!$A:$B,2,FALSE()))</f>
        <v>5</v>
      </c>
      <c r="AL55" t="str">
        <f>IF(ISNA(VLOOKUP(VLOOKUP($B55&amp;"-"&amp;$F55,'dataset cleaned'!$A:$BK,AL$2,FALSE()),Dictionary!$A:$B,2,FALSE())),"",VLOOKUP(VLOOKUP($B55&amp;"-"&amp;$F55,'dataset cleaned'!$A:$BK,AL$2,FALSE()),Dictionary!$A:$B,2,FALSE()))</f>
        <v/>
      </c>
      <c r="AM55">
        <f>VLOOKUP(VLOOKUP($B55&amp;"-"&amp;$F55,'dataset cleaned'!$A:$BK,AM$2,FALSE()),Dictionary!$A:$B,2,FALSE())</f>
        <v>5</v>
      </c>
      <c r="AN55">
        <f>IF(ISNA(VLOOKUP(VLOOKUP($B55&amp;"-"&amp;$F55,'dataset cleaned'!$A:$BK,AN$2,FALSE()),Dictionary!$A:$B,2,FALSE())),"",VLOOKUP(VLOOKUP($B55&amp;"-"&amp;$F55,'dataset cleaned'!$A:$BK,AN$2,FALSE()),Dictionary!$A:$B,2,FALSE()))</f>
        <v>5</v>
      </c>
      <c r="AO55">
        <f>VLOOKUP($B55&amp;"-"&amp;$F55,'Results Check'!$A:$CB,AO$2,FALSE())</f>
        <v>0</v>
      </c>
      <c r="AP55">
        <f>VLOOKUP($B55&amp;"-"&amp;$F55,'Results Check'!$A:$CB,AP$2,FALSE())</f>
        <v>3</v>
      </c>
      <c r="AQ55">
        <f>VLOOKUP($B55&amp;"-"&amp;$F55,'Results Check'!$A:$CB,AQ$2,FALSE())</f>
        <v>2</v>
      </c>
      <c r="AR55">
        <f t="shared" si="35"/>
        <v>0</v>
      </c>
      <c r="AS55">
        <f t="shared" si="36"/>
        <v>0</v>
      </c>
      <c r="AT55">
        <f t="shared" si="37"/>
        <v>0</v>
      </c>
      <c r="AU55">
        <f>VLOOKUP($B55&amp;"-"&amp;$F55,'Results Check'!$A:$CB,AU$2,FALSE())</f>
        <v>3</v>
      </c>
      <c r="AV55">
        <f>VLOOKUP($B55&amp;"-"&amp;$F55,'Results Check'!$A:$CB,AV$2,FALSE())</f>
        <v>3</v>
      </c>
      <c r="AW55">
        <f>VLOOKUP($B55&amp;"-"&amp;$F55,'Results Check'!$A:$CB,AW$2,FALSE())</f>
        <v>3</v>
      </c>
      <c r="AX55">
        <f t="shared" si="38"/>
        <v>1</v>
      </c>
      <c r="AY55">
        <f t="shared" si="39"/>
        <v>1</v>
      </c>
      <c r="AZ55">
        <f t="shared" si="40"/>
        <v>1</v>
      </c>
      <c r="BA55">
        <f>VLOOKUP($B55&amp;"-"&amp;$F55,'Results Check'!$A:$CB,BA$2,FALSE())</f>
        <v>3</v>
      </c>
      <c r="BB55">
        <f>VLOOKUP($B55&amp;"-"&amp;$F55,'Results Check'!$A:$CB,BB$2,FALSE())</f>
        <v>3</v>
      </c>
      <c r="BC55">
        <f>VLOOKUP($B55&amp;"-"&amp;$F55,'Results Check'!$A:$CB,BC$2,FALSE())</f>
        <v>3</v>
      </c>
      <c r="BD55">
        <f t="shared" si="41"/>
        <v>1</v>
      </c>
      <c r="BE55">
        <f t="shared" si="42"/>
        <v>1</v>
      </c>
      <c r="BF55">
        <f t="shared" si="43"/>
        <v>1</v>
      </c>
      <c r="BG55">
        <f>VLOOKUP($B55&amp;"-"&amp;$F55,'Results Check'!$A:$CB,BG$2,FALSE())</f>
        <v>2</v>
      </c>
      <c r="BH55">
        <f>VLOOKUP($B55&amp;"-"&amp;$F55,'Results Check'!$A:$CB,BH$2,FALSE())</f>
        <v>2</v>
      </c>
      <c r="BI55">
        <f>VLOOKUP($B55&amp;"-"&amp;$F55,'Results Check'!$A:$CB,BI$2,FALSE())</f>
        <v>2</v>
      </c>
      <c r="BJ55">
        <f t="shared" si="44"/>
        <v>1</v>
      </c>
      <c r="BK55">
        <f t="shared" si="45"/>
        <v>1</v>
      </c>
      <c r="BL55">
        <f t="shared" si="46"/>
        <v>1</v>
      </c>
      <c r="BM55">
        <f>VLOOKUP($B55&amp;"-"&amp;$F55,'Results Check'!$A:$CB,BM$2,FALSE())</f>
        <v>0</v>
      </c>
      <c r="BN55">
        <f>VLOOKUP($B55&amp;"-"&amp;$F55,'Results Check'!$A:$CB,BN$2,FALSE())</f>
        <v>1</v>
      </c>
      <c r="BO55">
        <f>VLOOKUP($B55&amp;"-"&amp;$F55,'Results Check'!$A:$CB,BO$2,FALSE())</f>
        <v>1</v>
      </c>
      <c r="BP55">
        <f t="shared" si="47"/>
        <v>0</v>
      </c>
      <c r="BQ55">
        <f t="shared" si="48"/>
        <v>0</v>
      </c>
      <c r="BR55">
        <f t="shared" si="49"/>
        <v>0</v>
      </c>
      <c r="BS55">
        <f>VLOOKUP($B55&amp;"-"&amp;$F55,'Results Check'!$A:$CB,BS$2,FALSE())</f>
        <v>0</v>
      </c>
      <c r="BT55">
        <f>VLOOKUP($B55&amp;"-"&amp;$F55,'Results Check'!$A:$CB,BT$2,FALSE())</f>
        <v>2</v>
      </c>
      <c r="BU55">
        <f>VLOOKUP($B55&amp;"-"&amp;$F55,'Results Check'!$A:$CB,BU$2,FALSE())</f>
        <v>4</v>
      </c>
      <c r="BV55">
        <f t="shared" si="50"/>
        <v>0</v>
      </c>
      <c r="BW55">
        <f t="shared" si="51"/>
        <v>0</v>
      </c>
      <c r="BX55">
        <f t="shared" si="52"/>
        <v>0</v>
      </c>
      <c r="BY55">
        <f t="shared" si="53"/>
        <v>8</v>
      </c>
      <c r="BZ55">
        <f t="shared" si="54"/>
        <v>14</v>
      </c>
      <c r="CA55">
        <f t="shared" si="55"/>
        <v>15</v>
      </c>
      <c r="CB55">
        <f t="shared" si="56"/>
        <v>0.5714285714285714</v>
      </c>
      <c r="CC55">
        <f t="shared" si="57"/>
        <v>0.53333333333333333</v>
      </c>
      <c r="CD55">
        <f t="shared" si="58"/>
        <v>0.55172413793103436</v>
      </c>
      <c r="CE55" t="str">
        <f>IF(VLOOKUP($B55&amp;"-"&amp;$F55,'Results Check'!$A:$CB,CE$2,FALSE())=0,"",VLOOKUP($B55&amp;"-"&amp;$F55,'Results Check'!$A:$CB,CE$2,FALSE()))</f>
        <v>Threat event</v>
      </c>
      <c r="CF55" t="str">
        <f>IF(VLOOKUP($B55&amp;"-"&amp;$F55,'Results Check'!$A:$CB,CF$2,FALSE())=0,"",VLOOKUP($B55&amp;"-"&amp;$F55,'Results Check'!$A:$CB,CF$2,FALSE()))</f>
        <v/>
      </c>
      <c r="CG55" t="str">
        <f>IF(VLOOKUP($B55&amp;"-"&amp;$F55,'Results Check'!$A:$CB,CG$2,FALSE())=0,"",VLOOKUP($B55&amp;"-"&amp;$F55,'Results Check'!$A:$CB,CG$2,FALSE()))</f>
        <v/>
      </c>
      <c r="CH55" t="str">
        <f>IF(VLOOKUP($B55&amp;"-"&amp;$F55,'Results Check'!$A:$CB,CH$2,FALSE())=0,"",VLOOKUP($B55&amp;"-"&amp;$F55,'Results Check'!$A:$CB,CH$2,FALSE()))</f>
        <v/>
      </c>
      <c r="CI55" t="str">
        <f>IF(VLOOKUP($B55&amp;"-"&amp;$F55,'Results Check'!$A:$CB,CI$2,FALSE())=0,"",VLOOKUP($B55&amp;"-"&amp;$F55,'Results Check'!$A:$CB,CI$2,FALSE()))</f>
        <v>Wrong likelihood</v>
      </c>
      <c r="CJ55" t="str">
        <f>IF(VLOOKUP($B55&amp;"-"&amp;$F55,'Results Check'!$A:$CB,CJ$2,FALSE())=0,"",VLOOKUP($B55&amp;"-"&amp;$F55,'Results Check'!$A:$CB,CJ$2,FALSE()))</f>
        <v>Threat event</v>
      </c>
      <c r="CK55">
        <f>IF(VLOOKUP($B55&amp;"-"&amp;$F55,'dataset cleaned'!$A:$CK,CK$2,FALSE())&lt;0,"N/A",VLOOKUP(VLOOKUP($B55&amp;"-"&amp;$F55,'dataset cleaned'!$A:$CK,CK$2,FALSE()),Dictionary!$A:$B,2,FALSE()))</f>
        <v>5</v>
      </c>
      <c r="CL55">
        <f>IF(VLOOKUP($B55&amp;"-"&amp;$F55,'dataset cleaned'!$A:$CK,CL$2,FALSE())&lt;0,"N/A",VLOOKUP(VLOOKUP($B55&amp;"-"&amp;$F55,'dataset cleaned'!$A:$CK,CL$2,FALSE()),Dictionary!$A:$B,2,FALSE()))</f>
        <v>5</v>
      </c>
      <c r="CM55">
        <f>IF(VLOOKUP($B55&amp;"-"&amp;$F55,'dataset cleaned'!$A:$CK,CM$2,FALSE())&lt;0,"N/A",VLOOKUP(VLOOKUP($B55&amp;"-"&amp;$F55,'dataset cleaned'!$A:$CK,CM$2,FALSE()),Dictionary!$A:$B,2,FALSE()))</f>
        <v>5</v>
      </c>
      <c r="CN55">
        <f>IF(VLOOKUP($B55&amp;"-"&amp;$F55,'dataset cleaned'!$A:$CK,CN$2,FALSE())&lt;0,"N/A",VLOOKUP(VLOOKUP($B55&amp;"-"&amp;$F55,'dataset cleaned'!$A:$CK,CN$2,FALSE()),Dictionary!$A:$B,2,FALSE()))</f>
        <v>5</v>
      </c>
      <c r="CO55">
        <f>IF(VLOOKUP($B55&amp;"-"&amp;$F55,'dataset cleaned'!$A:$CK,CO$2,FALSE())&lt;0,"N/A",VLOOKUP(VLOOKUP($B55&amp;"-"&amp;$F55,'dataset cleaned'!$A:$CK,CO$2,FALSE()),Dictionary!$A:$B,2,FALSE()))</f>
        <v>4</v>
      </c>
      <c r="CP55">
        <f>IF(VLOOKUP($B55&amp;"-"&amp;$F55,'dataset cleaned'!$A:$CK,CP$2,FALSE())&lt;0,"N/A",VLOOKUP(VLOOKUP($B55&amp;"-"&amp;$F55,'dataset cleaned'!$A:$CK,CP$2,FALSE()),Dictionary!$A:$B,2,FALSE()))</f>
        <v>5</v>
      </c>
      <c r="CQ55">
        <f>IF(VLOOKUP($B55&amp;"-"&amp;$F55,'dataset cleaned'!$A:$CK,CQ$2,FALSE())&lt;0,"N/A",VLOOKUP(VLOOKUP($B55&amp;"-"&amp;$F55,'dataset cleaned'!$A:$CK,CQ$2,FALSE()),Dictionary!$A:$B,2,FALSE()))</f>
        <v>5</v>
      </c>
      <c r="CR55">
        <f>IF(VLOOKUP($B55&amp;"-"&amp;$F55,'dataset cleaned'!$A:$CK,CR$2,FALSE())&lt;0,"N/A",VLOOKUP(VLOOKUP($B55&amp;"-"&amp;$F55,'dataset cleaned'!$A:$CK,CR$2,FALSE()),Dictionary!$A:$B,2,FALSE()))</f>
        <v>5</v>
      </c>
      <c r="CS55">
        <f>IF(VLOOKUP($B55&amp;"-"&amp;$F55,'dataset cleaned'!$A:$CK,CS$2,FALSE())&lt;0,"N/A",VLOOKUP(VLOOKUP($B55&amp;"-"&amp;$F55,'dataset cleaned'!$A:$CK,CS$2,FALSE()),Dictionary!$A:$B,2,FALSE()))</f>
        <v>4</v>
      </c>
      <c r="CT55">
        <f>IF(VLOOKUP($B55&amp;"-"&amp;$F55,'dataset cleaned'!$A:$CK,CT$2,FALSE())&lt;0,"N/A",VLOOKUP(VLOOKUP($B55&amp;"-"&amp;$F55,'dataset cleaned'!$A:$CK,CT$2,FALSE()),Dictionary!$A:$B,2,FALSE()))</f>
        <v>5</v>
      </c>
      <c r="CU55">
        <f>IF(VLOOKUP($B55&amp;"-"&amp;$F55,'dataset cleaned'!$A:$CK,CU$2,FALSE())&lt;0,"N/A",VLOOKUP(VLOOKUP($B55&amp;"-"&amp;$F55,'dataset cleaned'!$A:$CK,CU$2,FALSE()),Dictionary!$A:$B,2,FALSE()))</f>
        <v>5</v>
      </c>
      <c r="CV55">
        <f>IF(VLOOKUP($B55&amp;"-"&amp;$F55,'dataset cleaned'!$A:$CK,CV$2,FALSE())&lt;0,"N/A",VLOOKUP(VLOOKUP($B55&amp;"-"&amp;$F55,'dataset cleaned'!$A:$CK,CV$2,FALSE()),Dictionary!$A:$B,2,FALSE()))</f>
        <v>5</v>
      </c>
    </row>
    <row r="56" spans="1:100" ht="17" x14ac:dyDescent="0.2">
      <c r="A56" t="str">
        <f t="shared" si="30"/>
        <v>R_23IXHF9fPN6Ik3D-P1</v>
      </c>
      <c r="B56" t="s">
        <v>815</v>
      </c>
      <c r="C56" t="s">
        <v>529</v>
      </c>
      <c r="D56" s="16" t="str">
        <f t="shared" si="31"/>
        <v>Tabular</v>
      </c>
      <c r="E56" s="8" t="str">
        <f t="shared" si="32"/>
        <v>G2</v>
      </c>
      <c r="F56" s="8" t="s">
        <v>534</v>
      </c>
      <c r="G56" s="8" t="str">
        <f t="shared" si="33"/>
        <v>G2</v>
      </c>
      <c r="H56" t="s">
        <v>981</v>
      </c>
      <c r="J56" s="11">
        <f>VLOOKUP($B56&amp;"-"&amp;$F56,'dataset cleaned'!$A:$BK,J$2,FALSE())/60</f>
        <v>16.028500000000001</v>
      </c>
      <c r="K56">
        <f>VLOOKUP($B56&amp;"-"&amp;$F56,'dataset cleaned'!$A:$BK,K$2,FALSE())</f>
        <v>29</v>
      </c>
      <c r="L56" t="str">
        <f>VLOOKUP($B56&amp;"-"&amp;$F56,'dataset cleaned'!$A:$BK,L$2,FALSE())</f>
        <v>Male</v>
      </c>
      <c r="M56" t="str">
        <f>VLOOKUP($B56&amp;"-"&amp;$F56,'dataset cleaned'!$A:$BK,M$2,FALSE())</f>
        <v>Proficient (C2)</v>
      </c>
      <c r="N56">
        <f>VLOOKUP($B56&amp;"-"&amp;$F56,'dataset cleaned'!$A:$BK,N$2,FALSE())</f>
        <v>8</v>
      </c>
      <c r="O56" t="str">
        <f>VLOOKUP($B56&amp;"-"&amp;$F56,'dataset cleaned'!$A:$BK,O$2,FALSE())</f>
        <v>Computer science, physics, chemistry, ancient history, mythology</v>
      </c>
      <c r="P56" t="str">
        <f>VLOOKUP($B56&amp;"-"&amp;$F56,'dataset cleaned'!$A:$BK,P$2,FALSE())</f>
        <v>Yes</v>
      </c>
      <c r="Q56">
        <f>VLOOKUP($B56&amp;"-"&amp;$F56,'dataset cleaned'!$A:$BK,Q$2,FALSE())</f>
        <v>2</v>
      </c>
      <c r="R56" s="6" t="str">
        <f>VLOOKUP($B56&amp;"-"&amp;$F56,'dataset cleaned'!$A:$BK,R$2,FALSE())</f>
        <v xml:space="preserve">Database engineer, service employee, </v>
      </c>
      <c r="S56" t="str">
        <f>VLOOKUP($B56&amp;"-"&amp;$F56,'dataset cleaned'!$A:$BK,S$2,FALSE())</f>
        <v>Yes</v>
      </c>
      <c r="T56" t="str">
        <f>VLOOKUP($B56&amp;"-"&amp;$F56,'dataset cleaned'!$A:$BK,T$2,FALSE())</f>
        <v>Tester</v>
      </c>
      <c r="U56" t="str">
        <f>VLOOKUP($B56&amp;"-"&amp;$F56,'dataset cleaned'!$A:$BK,U$2,FALSE())</f>
        <v>None</v>
      </c>
      <c r="V56">
        <f>VLOOKUP(VLOOKUP($B56&amp;"-"&amp;$F56,'dataset cleaned'!$A:$BK,V$2,FALSE()),Dictionary!$A:$B,2,FALSE())</f>
        <v>2</v>
      </c>
      <c r="W56">
        <f>VLOOKUP(VLOOKUP($B56&amp;"-"&amp;$F56,'dataset cleaned'!$A:$BK,W$2,FALSE()),Dictionary!$A:$B,2,FALSE())</f>
        <v>1</v>
      </c>
      <c r="X56">
        <f>VLOOKUP(VLOOKUP($B56&amp;"-"&amp;$F56,'dataset cleaned'!$A:$BK,X$2,FALSE()),Dictionary!$A:$B,2,FALSE())</f>
        <v>2</v>
      </c>
      <c r="Y56">
        <f>VLOOKUP(VLOOKUP($B56&amp;"-"&amp;$F56,'dataset cleaned'!$A:$BK,Y$2,FALSE()),Dictionary!$A:$B,2,FALSE())</f>
        <v>2</v>
      </c>
      <c r="Z56">
        <f t="shared" si="34"/>
        <v>2</v>
      </c>
      <c r="AA56">
        <f>VLOOKUP(VLOOKUP($B56&amp;"-"&amp;$F56,'dataset cleaned'!$A:$BK,AA$2,FALSE()),Dictionary!$A:$B,2,FALSE())</f>
        <v>2</v>
      </c>
      <c r="AB56">
        <f>VLOOKUP(VLOOKUP($B56&amp;"-"&amp;$F56,'dataset cleaned'!$A:$BK,AB$2,FALSE()),Dictionary!$A:$B,2,FALSE())</f>
        <v>2</v>
      </c>
      <c r="AC56">
        <f>VLOOKUP(VLOOKUP($B56&amp;"-"&amp;$F56,'dataset cleaned'!$A:$BK,AC$2,FALSE()),Dictionary!$A:$B,2,FALSE())</f>
        <v>2</v>
      </c>
      <c r="AD56">
        <f>VLOOKUP(VLOOKUP($B56&amp;"-"&amp;$F56,'dataset cleaned'!$A:$BK,AD$2,FALSE()),Dictionary!$A:$B,2,FALSE())</f>
        <v>2</v>
      </c>
      <c r="AE56" t="str">
        <f>IF(ISNA(VLOOKUP(VLOOKUP($B56&amp;"-"&amp;$F56,'dataset cleaned'!$A:$BK,AE$2,FALSE()),Dictionary!$A:$B,2,FALSE())),"",VLOOKUP(VLOOKUP($B56&amp;"-"&amp;$F56,'dataset cleaned'!$A:$BK,AE$2,FALSE()),Dictionary!$A:$B,2,FALSE()))</f>
        <v/>
      </c>
      <c r="AF56">
        <f>VLOOKUP(VLOOKUP($B56&amp;"-"&amp;$F56,'dataset cleaned'!$A:$BK,AF$2,FALSE()),Dictionary!$A:$B,2,FALSE())</f>
        <v>5</v>
      </c>
      <c r="AG56">
        <f>VLOOKUP(VLOOKUP($B56&amp;"-"&amp;$F56,'dataset cleaned'!$A:$BK,AG$2,FALSE()),Dictionary!$A:$B,2,FALSE())</f>
        <v>5</v>
      </c>
      <c r="AH56">
        <f>VLOOKUP(VLOOKUP($B56&amp;"-"&amp;$F56,'dataset cleaned'!$A:$BK,AH$2,FALSE()),Dictionary!$A:$B,2,FALSE())</f>
        <v>5</v>
      </c>
      <c r="AI56">
        <f>VLOOKUP(VLOOKUP($B56&amp;"-"&amp;$F56,'dataset cleaned'!$A:$BK,AI$2,FALSE()),Dictionary!$A:$B,2,FALSE())</f>
        <v>4</v>
      </c>
      <c r="AJ56">
        <f>VLOOKUP(VLOOKUP($B56&amp;"-"&amp;$F56,'dataset cleaned'!$A:$BK,AJ$2,FALSE()),Dictionary!$A:$B,2,FALSE())</f>
        <v>5</v>
      </c>
      <c r="AK56">
        <f>IF(ISNA(VLOOKUP(VLOOKUP($B56&amp;"-"&amp;$F56,'dataset cleaned'!$A:$BK,AK$2,FALSE()),Dictionary!$A:$B,2,FALSE())),"",VLOOKUP(VLOOKUP($B56&amp;"-"&amp;$F56,'dataset cleaned'!$A:$BK,AK$2,FALSE()),Dictionary!$A:$B,2,FALSE()))</f>
        <v>5</v>
      </c>
      <c r="AL56" t="str">
        <f>IF(ISNA(VLOOKUP(VLOOKUP($B56&amp;"-"&amp;$F56,'dataset cleaned'!$A:$BK,AL$2,FALSE()),Dictionary!$A:$B,2,FALSE())),"",VLOOKUP(VLOOKUP($B56&amp;"-"&amp;$F56,'dataset cleaned'!$A:$BK,AL$2,FALSE()),Dictionary!$A:$B,2,FALSE()))</f>
        <v/>
      </c>
      <c r="AM56">
        <f>VLOOKUP(VLOOKUP($B56&amp;"-"&amp;$F56,'dataset cleaned'!$A:$BK,AM$2,FALSE()),Dictionary!$A:$B,2,FALSE())</f>
        <v>2</v>
      </c>
      <c r="AN56">
        <f>IF(ISNA(VLOOKUP(VLOOKUP($B56&amp;"-"&amp;$F56,'dataset cleaned'!$A:$BK,AN$2,FALSE()),Dictionary!$A:$B,2,FALSE())),"",VLOOKUP(VLOOKUP($B56&amp;"-"&amp;$F56,'dataset cleaned'!$A:$BK,AN$2,FALSE()),Dictionary!$A:$B,2,FALSE()))</f>
        <v>4</v>
      </c>
      <c r="AO56">
        <f>VLOOKUP($B56&amp;"-"&amp;$F56,'Results Check'!$A:$CB,AO$2,FALSE())</f>
        <v>2</v>
      </c>
      <c r="AP56">
        <f>VLOOKUP($B56&amp;"-"&amp;$F56,'Results Check'!$A:$CB,AP$2,FALSE())</f>
        <v>2</v>
      </c>
      <c r="AQ56">
        <f>VLOOKUP($B56&amp;"-"&amp;$F56,'Results Check'!$A:$CB,AQ$2,FALSE())</f>
        <v>2</v>
      </c>
      <c r="AR56">
        <f t="shared" si="35"/>
        <v>1</v>
      </c>
      <c r="AS56">
        <f t="shared" si="36"/>
        <v>1</v>
      </c>
      <c r="AT56">
        <f t="shared" si="37"/>
        <v>1</v>
      </c>
      <c r="AU56">
        <f>VLOOKUP($B56&amp;"-"&amp;$F56,'Results Check'!$A:$CB,AU$2,FALSE())</f>
        <v>3</v>
      </c>
      <c r="AV56">
        <f>VLOOKUP($B56&amp;"-"&amp;$F56,'Results Check'!$A:$CB,AV$2,FALSE())</f>
        <v>3</v>
      </c>
      <c r="AW56">
        <f>VLOOKUP($B56&amp;"-"&amp;$F56,'Results Check'!$A:$CB,AW$2,FALSE())</f>
        <v>3</v>
      </c>
      <c r="AX56">
        <f t="shared" si="38"/>
        <v>1</v>
      </c>
      <c r="AY56">
        <f t="shared" si="39"/>
        <v>1</v>
      </c>
      <c r="AZ56">
        <f t="shared" si="40"/>
        <v>1</v>
      </c>
      <c r="BA56">
        <f>VLOOKUP($B56&amp;"-"&amp;$F56,'Results Check'!$A:$CB,BA$2,FALSE())</f>
        <v>3</v>
      </c>
      <c r="BB56">
        <f>VLOOKUP($B56&amp;"-"&amp;$F56,'Results Check'!$A:$CB,BB$2,FALSE())</f>
        <v>3</v>
      </c>
      <c r="BC56">
        <f>VLOOKUP($B56&amp;"-"&amp;$F56,'Results Check'!$A:$CB,BC$2,FALSE())</f>
        <v>3</v>
      </c>
      <c r="BD56">
        <f t="shared" si="41"/>
        <v>1</v>
      </c>
      <c r="BE56">
        <f t="shared" si="42"/>
        <v>1</v>
      </c>
      <c r="BF56">
        <f t="shared" si="43"/>
        <v>1</v>
      </c>
      <c r="BG56">
        <f>VLOOKUP($B56&amp;"-"&amp;$F56,'Results Check'!$A:$CB,BG$2,FALSE())</f>
        <v>2</v>
      </c>
      <c r="BH56">
        <f>VLOOKUP($B56&amp;"-"&amp;$F56,'Results Check'!$A:$CB,BH$2,FALSE())</f>
        <v>2</v>
      </c>
      <c r="BI56">
        <f>VLOOKUP($B56&amp;"-"&amp;$F56,'Results Check'!$A:$CB,BI$2,FALSE())</f>
        <v>2</v>
      </c>
      <c r="BJ56">
        <f t="shared" si="44"/>
        <v>1</v>
      </c>
      <c r="BK56">
        <f t="shared" si="45"/>
        <v>1</v>
      </c>
      <c r="BL56">
        <f t="shared" si="46"/>
        <v>1</v>
      </c>
      <c r="BM56">
        <f>VLOOKUP($B56&amp;"-"&amp;$F56,'Results Check'!$A:$CB,BM$2,FALSE())</f>
        <v>1</v>
      </c>
      <c r="BN56">
        <f>VLOOKUP($B56&amp;"-"&amp;$F56,'Results Check'!$A:$CB,BN$2,FALSE())</f>
        <v>1</v>
      </c>
      <c r="BO56">
        <f>VLOOKUP($B56&amp;"-"&amp;$F56,'Results Check'!$A:$CB,BO$2,FALSE())</f>
        <v>1</v>
      </c>
      <c r="BP56">
        <f t="shared" si="47"/>
        <v>1</v>
      </c>
      <c r="BQ56">
        <f t="shared" si="48"/>
        <v>1</v>
      </c>
      <c r="BR56">
        <f t="shared" si="49"/>
        <v>1</v>
      </c>
      <c r="BS56">
        <f>VLOOKUP($B56&amp;"-"&amp;$F56,'Results Check'!$A:$CB,BS$2,FALSE())</f>
        <v>4</v>
      </c>
      <c r="BT56">
        <f>VLOOKUP($B56&amp;"-"&amp;$F56,'Results Check'!$A:$CB,BT$2,FALSE())</f>
        <v>4</v>
      </c>
      <c r="BU56">
        <f>VLOOKUP($B56&amp;"-"&amp;$F56,'Results Check'!$A:$CB,BU$2,FALSE())</f>
        <v>4</v>
      </c>
      <c r="BV56">
        <f t="shared" si="50"/>
        <v>1</v>
      </c>
      <c r="BW56">
        <f t="shared" si="51"/>
        <v>1</v>
      </c>
      <c r="BX56">
        <f t="shared" si="52"/>
        <v>1</v>
      </c>
      <c r="BY56">
        <f t="shared" si="53"/>
        <v>15</v>
      </c>
      <c r="BZ56">
        <f t="shared" si="54"/>
        <v>15</v>
      </c>
      <c r="CA56">
        <f t="shared" si="55"/>
        <v>15</v>
      </c>
      <c r="CB56">
        <f t="shared" si="56"/>
        <v>1</v>
      </c>
      <c r="CC56">
        <f t="shared" si="57"/>
        <v>1</v>
      </c>
      <c r="CD56">
        <f t="shared" si="58"/>
        <v>1</v>
      </c>
      <c r="CE56" t="str">
        <f>IF(VLOOKUP($B56&amp;"-"&amp;$F56,'Results Check'!$A:$CB,CE$2,FALSE())=0,"",VLOOKUP($B56&amp;"-"&amp;$F56,'Results Check'!$A:$CB,CE$2,FALSE()))</f>
        <v/>
      </c>
      <c r="CF56" t="str">
        <f>IF(VLOOKUP($B56&amp;"-"&amp;$F56,'Results Check'!$A:$CB,CF$2,FALSE())=0,"",VLOOKUP($B56&amp;"-"&amp;$F56,'Results Check'!$A:$CB,CF$2,FALSE()))</f>
        <v/>
      </c>
      <c r="CG56" t="str">
        <f>IF(VLOOKUP($B56&amp;"-"&amp;$F56,'Results Check'!$A:$CB,CG$2,FALSE())=0,"",VLOOKUP($B56&amp;"-"&amp;$F56,'Results Check'!$A:$CB,CG$2,FALSE()))</f>
        <v/>
      </c>
      <c r="CH56" t="str">
        <f>IF(VLOOKUP($B56&amp;"-"&amp;$F56,'Results Check'!$A:$CB,CH$2,FALSE())=0,"",VLOOKUP($B56&amp;"-"&amp;$F56,'Results Check'!$A:$CB,CH$2,FALSE()))</f>
        <v/>
      </c>
      <c r="CI56" t="str">
        <f>IF(VLOOKUP($B56&amp;"-"&amp;$F56,'Results Check'!$A:$CB,CI$2,FALSE())=0,"",VLOOKUP($B56&amp;"-"&amp;$F56,'Results Check'!$A:$CB,CI$2,FALSE()))</f>
        <v/>
      </c>
      <c r="CJ56" t="str">
        <f>IF(VLOOKUP($B56&amp;"-"&amp;$F56,'Results Check'!$A:$CB,CJ$2,FALSE())=0,"",VLOOKUP($B56&amp;"-"&amp;$F56,'Results Check'!$A:$CB,CJ$2,FALSE()))</f>
        <v/>
      </c>
      <c r="CK56">
        <f>IF(VLOOKUP($B56&amp;"-"&amp;$F56,'dataset cleaned'!$A:$CK,CK$2,FALSE())&lt;0,"N/A",VLOOKUP(VLOOKUP($B56&amp;"-"&amp;$F56,'dataset cleaned'!$A:$CK,CK$2,FALSE()),Dictionary!$A:$B,2,FALSE()))</f>
        <v>5</v>
      </c>
      <c r="CL56">
        <f>IF(VLOOKUP($B56&amp;"-"&amp;$F56,'dataset cleaned'!$A:$CK,CL$2,FALSE())&lt;0,"N/A",VLOOKUP(VLOOKUP($B56&amp;"-"&amp;$F56,'dataset cleaned'!$A:$CK,CL$2,FALSE()),Dictionary!$A:$B,2,FALSE()))</f>
        <v>5</v>
      </c>
      <c r="CM56">
        <f>IF(VLOOKUP($B56&amp;"-"&amp;$F56,'dataset cleaned'!$A:$CK,CM$2,FALSE())&lt;0,"N/A",VLOOKUP(VLOOKUP($B56&amp;"-"&amp;$F56,'dataset cleaned'!$A:$CK,CM$2,FALSE()),Dictionary!$A:$B,2,FALSE()))</f>
        <v>5</v>
      </c>
      <c r="CN56">
        <f>IF(VLOOKUP($B56&amp;"-"&amp;$F56,'dataset cleaned'!$A:$CK,CN$2,FALSE())&lt;0,"N/A",VLOOKUP(VLOOKUP($B56&amp;"-"&amp;$F56,'dataset cleaned'!$A:$CK,CN$2,FALSE()),Dictionary!$A:$B,2,FALSE()))</f>
        <v>5</v>
      </c>
      <c r="CO56">
        <f>IF(VLOOKUP($B56&amp;"-"&amp;$F56,'dataset cleaned'!$A:$CK,CO$2,FALSE())&lt;0,"N/A",VLOOKUP(VLOOKUP($B56&amp;"-"&amp;$F56,'dataset cleaned'!$A:$CK,CO$2,FALSE()),Dictionary!$A:$B,2,FALSE()))</f>
        <v>5</v>
      </c>
      <c r="CP56">
        <f>IF(VLOOKUP($B56&amp;"-"&amp;$F56,'dataset cleaned'!$A:$CK,CP$2,FALSE())&lt;0,"N/A",VLOOKUP(VLOOKUP($B56&amp;"-"&amp;$F56,'dataset cleaned'!$A:$CK,CP$2,FALSE()),Dictionary!$A:$B,2,FALSE()))</f>
        <v>5</v>
      </c>
      <c r="CQ56">
        <f>IF(VLOOKUP($B56&amp;"-"&amp;$F56,'dataset cleaned'!$A:$CK,CQ$2,FALSE())&lt;0,"N/A",VLOOKUP(VLOOKUP($B56&amp;"-"&amp;$F56,'dataset cleaned'!$A:$CK,CQ$2,FALSE()),Dictionary!$A:$B,2,FALSE()))</f>
        <v>5</v>
      </c>
      <c r="CR56">
        <f>IF(VLOOKUP($B56&amp;"-"&amp;$F56,'dataset cleaned'!$A:$CK,CR$2,FALSE())&lt;0,"N/A",VLOOKUP(VLOOKUP($B56&amp;"-"&amp;$F56,'dataset cleaned'!$A:$CK,CR$2,FALSE()),Dictionary!$A:$B,2,FALSE()))</f>
        <v>4</v>
      </c>
      <c r="CS56">
        <f>IF(VLOOKUP($B56&amp;"-"&amp;$F56,'dataset cleaned'!$A:$CK,CS$2,FALSE())&lt;0,"N/A",VLOOKUP(VLOOKUP($B56&amp;"-"&amp;$F56,'dataset cleaned'!$A:$CK,CS$2,FALSE()),Dictionary!$A:$B,2,FALSE()))</f>
        <v>5</v>
      </c>
      <c r="CT56">
        <f>IF(VLOOKUP($B56&amp;"-"&amp;$F56,'dataset cleaned'!$A:$CK,CT$2,FALSE())&lt;0,"N/A",VLOOKUP(VLOOKUP($B56&amp;"-"&amp;$F56,'dataset cleaned'!$A:$CK,CT$2,FALSE()),Dictionary!$A:$B,2,FALSE()))</f>
        <v>4</v>
      </c>
      <c r="CU56">
        <f>IF(VLOOKUP($B56&amp;"-"&amp;$F56,'dataset cleaned'!$A:$CK,CU$2,FALSE())&lt;0,"N/A",VLOOKUP(VLOOKUP($B56&amp;"-"&amp;$F56,'dataset cleaned'!$A:$CK,CU$2,FALSE()),Dictionary!$A:$B,2,FALSE()))</f>
        <v>5</v>
      </c>
      <c r="CV56">
        <f>IF(VLOOKUP($B56&amp;"-"&amp;$F56,'dataset cleaned'!$A:$CK,CV$2,FALSE())&lt;0,"N/A",VLOOKUP(VLOOKUP($B56&amp;"-"&amp;$F56,'dataset cleaned'!$A:$CK,CV$2,FALSE()),Dictionary!$A:$B,2,FALSE()))</f>
        <v>5</v>
      </c>
    </row>
    <row r="57" spans="1:100" x14ac:dyDescent="0.2">
      <c r="A57" t="str">
        <f t="shared" si="30"/>
        <v>R_29bk3Yv8AVYLIE5-P1</v>
      </c>
      <c r="B57" s="1" t="s">
        <v>1045</v>
      </c>
      <c r="C57" t="s">
        <v>529</v>
      </c>
      <c r="D57" s="16" t="str">
        <f t="shared" si="31"/>
        <v>Tabular</v>
      </c>
      <c r="E57" s="8" t="str">
        <f t="shared" si="32"/>
        <v>G2</v>
      </c>
      <c r="F57" s="1" t="s">
        <v>534</v>
      </c>
      <c r="G57" s="8" t="str">
        <f t="shared" si="33"/>
        <v>G2</v>
      </c>
      <c r="H57" t="s">
        <v>1128</v>
      </c>
      <c r="J57" s="11">
        <f>VLOOKUP($B57&amp;"-"&amp;$F57,'dataset cleaned'!$A:$BK,J$2,FALSE())/60</f>
        <v>15.277116666666666</v>
      </c>
      <c r="K57">
        <f>VLOOKUP($B57&amp;"-"&amp;$F57,'dataset cleaned'!$A:$BK,K$2,FALSE())</f>
        <v>22</v>
      </c>
      <c r="L57" t="str">
        <f>VLOOKUP($B57&amp;"-"&amp;$F57,'dataset cleaned'!$A:$BK,L$2,FALSE())</f>
        <v>Male</v>
      </c>
      <c r="M57" t="str">
        <f>VLOOKUP($B57&amp;"-"&amp;$F57,'dataset cleaned'!$A:$BK,M$2,FALSE())</f>
        <v>Advanced (C1)</v>
      </c>
      <c r="N57">
        <f>VLOOKUP($B57&amp;"-"&amp;$F57,'dataset cleaned'!$A:$BK,N$2,FALSE())</f>
        <v>4</v>
      </c>
      <c r="O57" t="str">
        <f>VLOOKUP($B57&amp;"-"&amp;$F57,'dataset cleaned'!$A:$BK,O$2,FALSE())</f>
        <v>Civil engineering</v>
      </c>
      <c r="P57" t="str">
        <f>VLOOKUP($B57&amp;"-"&amp;$F57,'dataset cleaned'!$A:$BK,P$2,FALSE())</f>
        <v>No</v>
      </c>
      <c r="Q57">
        <f>VLOOKUP($B57&amp;"-"&amp;$F57,'dataset cleaned'!$A:$BK,Q$2,FALSE())</f>
        <v>0</v>
      </c>
      <c r="R57" s="6">
        <f>VLOOKUP($B57&amp;"-"&amp;$F57,'dataset cleaned'!$A:$BK,R$2,FALSE())</f>
        <v>0</v>
      </c>
      <c r="S57" t="str">
        <f>VLOOKUP($B57&amp;"-"&amp;$F57,'dataset cleaned'!$A:$BK,S$2,FALSE())</f>
        <v>No</v>
      </c>
      <c r="T57">
        <f>VLOOKUP($B57&amp;"-"&amp;$F57,'dataset cleaned'!$A:$BK,T$2,FALSE())</f>
        <v>0</v>
      </c>
      <c r="U57" t="str">
        <f>VLOOKUP($B57&amp;"-"&amp;$F57,'dataset cleaned'!$A:$BK,U$2,FALSE())</f>
        <v>None</v>
      </c>
      <c r="V57">
        <f>VLOOKUP(VLOOKUP($B57&amp;"-"&amp;$F57,'dataset cleaned'!$A:$BK,V$2,FALSE()),Dictionary!$A:$B,2,FALSE())</f>
        <v>1</v>
      </c>
      <c r="W57">
        <f>VLOOKUP(VLOOKUP($B57&amp;"-"&amp;$F57,'dataset cleaned'!$A:$BK,W$2,FALSE()),Dictionary!$A:$B,2,FALSE())</f>
        <v>1</v>
      </c>
      <c r="X57">
        <f>VLOOKUP(VLOOKUP($B57&amp;"-"&amp;$F57,'dataset cleaned'!$A:$BK,X$2,FALSE()),Dictionary!$A:$B,2,FALSE())</f>
        <v>1</v>
      </c>
      <c r="Y57">
        <f>VLOOKUP(VLOOKUP($B57&amp;"-"&amp;$F57,'dataset cleaned'!$A:$BK,Y$2,FALSE()),Dictionary!$A:$B,2,FALSE())</f>
        <v>1</v>
      </c>
      <c r="Z57">
        <f t="shared" si="34"/>
        <v>1</v>
      </c>
      <c r="AA57">
        <f>VLOOKUP(VLOOKUP($B57&amp;"-"&amp;$F57,'dataset cleaned'!$A:$BK,AA$2,FALSE()),Dictionary!$A:$B,2,FALSE())</f>
        <v>1</v>
      </c>
      <c r="AB57">
        <f>VLOOKUP(VLOOKUP($B57&amp;"-"&amp;$F57,'dataset cleaned'!$A:$BK,AB$2,FALSE()),Dictionary!$A:$B,2,FALSE())</f>
        <v>1</v>
      </c>
      <c r="AC57">
        <f>VLOOKUP(VLOOKUP($B57&amp;"-"&amp;$F57,'dataset cleaned'!$A:$BK,AC$2,FALSE()),Dictionary!$A:$B,2,FALSE())</f>
        <v>1</v>
      </c>
      <c r="AD57">
        <f>VLOOKUP(VLOOKUP($B57&amp;"-"&amp;$F57,'dataset cleaned'!$A:$BK,AD$2,FALSE()),Dictionary!$A:$B,2,FALSE())</f>
        <v>1</v>
      </c>
      <c r="AE57" t="str">
        <f>IF(ISNA(VLOOKUP(VLOOKUP($B57&amp;"-"&amp;$F57,'dataset cleaned'!$A:$BK,AE$2,FALSE()),Dictionary!$A:$B,2,FALSE())),"",VLOOKUP(VLOOKUP($B57&amp;"-"&amp;$F57,'dataset cleaned'!$A:$BK,AE$2,FALSE()),Dictionary!$A:$B,2,FALSE()))</f>
        <v/>
      </c>
      <c r="AF57">
        <f>VLOOKUP(VLOOKUP($B57&amp;"-"&amp;$F57,'dataset cleaned'!$A:$BK,AF$2,FALSE()),Dictionary!$A:$B,2,FALSE())</f>
        <v>4</v>
      </c>
      <c r="AG57">
        <f>VLOOKUP(VLOOKUP($B57&amp;"-"&amp;$F57,'dataset cleaned'!$A:$BK,AG$2,FALSE()),Dictionary!$A:$B,2,FALSE())</f>
        <v>4</v>
      </c>
      <c r="AH57">
        <f>VLOOKUP(VLOOKUP($B57&amp;"-"&amp;$F57,'dataset cleaned'!$A:$BK,AH$2,FALSE()),Dictionary!$A:$B,2,FALSE())</f>
        <v>4</v>
      </c>
      <c r="AI57">
        <f>VLOOKUP(VLOOKUP($B57&amp;"-"&amp;$F57,'dataset cleaned'!$A:$BK,AI$2,FALSE()),Dictionary!$A:$B,2,FALSE())</f>
        <v>3</v>
      </c>
      <c r="AJ57">
        <f>VLOOKUP(VLOOKUP($B57&amp;"-"&amp;$F57,'dataset cleaned'!$A:$BK,AJ$2,FALSE()),Dictionary!$A:$B,2,FALSE())</f>
        <v>4</v>
      </c>
      <c r="AK57">
        <f>IF(ISNA(VLOOKUP(VLOOKUP($B57&amp;"-"&amp;$F57,'dataset cleaned'!$A:$BK,AK$2,FALSE()),Dictionary!$A:$B,2,FALSE())),"",VLOOKUP(VLOOKUP($B57&amp;"-"&amp;$F57,'dataset cleaned'!$A:$BK,AK$2,FALSE()),Dictionary!$A:$B,2,FALSE()))</f>
        <v>5</v>
      </c>
      <c r="AL57" t="str">
        <f>IF(ISNA(VLOOKUP(VLOOKUP($B57&amp;"-"&amp;$F57,'dataset cleaned'!$A:$BK,AL$2,FALSE()),Dictionary!$A:$B,2,FALSE())),"",VLOOKUP(VLOOKUP($B57&amp;"-"&amp;$F57,'dataset cleaned'!$A:$BK,AL$2,FALSE()),Dictionary!$A:$B,2,FALSE()))</f>
        <v/>
      </c>
      <c r="AM57">
        <f>VLOOKUP(VLOOKUP($B57&amp;"-"&amp;$F57,'dataset cleaned'!$A:$BK,AM$2,FALSE()),Dictionary!$A:$B,2,FALSE())</f>
        <v>5</v>
      </c>
      <c r="AN57">
        <f>IF(ISNA(VLOOKUP(VLOOKUP($B57&amp;"-"&amp;$F57,'dataset cleaned'!$A:$BK,AN$2,FALSE()),Dictionary!$A:$B,2,FALSE())),"",VLOOKUP(VLOOKUP($B57&amp;"-"&amp;$F57,'dataset cleaned'!$A:$BK,AN$2,FALSE()),Dictionary!$A:$B,2,FALSE()))</f>
        <v>5</v>
      </c>
      <c r="AO57">
        <f>VLOOKUP($B57&amp;"-"&amp;$F57,'Results Check'!$A:$CB,AO$2,FALSE())</f>
        <v>2</v>
      </c>
      <c r="AP57">
        <f>VLOOKUP($B57&amp;"-"&amp;$F57,'Results Check'!$A:$CB,AP$2,FALSE())</f>
        <v>2</v>
      </c>
      <c r="AQ57">
        <f>VLOOKUP($B57&amp;"-"&amp;$F57,'Results Check'!$A:$CB,AQ$2,FALSE())</f>
        <v>2</v>
      </c>
      <c r="AR57">
        <f t="shared" si="35"/>
        <v>1</v>
      </c>
      <c r="AS57">
        <f t="shared" si="36"/>
        <v>1</v>
      </c>
      <c r="AT57">
        <f t="shared" si="37"/>
        <v>1</v>
      </c>
      <c r="AU57">
        <f>VLOOKUP($B57&amp;"-"&amp;$F57,'Results Check'!$A:$CB,AU$2,FALSE())</f>
        <v>2</v>
      </c>
      <c r="AV57">
        <f>VLOOKUP($B57&amp;"-"&amp;$F57,'Results Check'!$A:$CB,AV$2,FALSE())</f>
        <v>2</v>
      </c>
      <c r="AW57">
        <f>VLOOKUP($B57&amp;"-"&amp;$F57,'Results Check'!$A:$CB,AW$2,FALSE())</f>
        <v>3</v>
      </c>
      <c r="AX57">
        <f t="shared" si="38"/>
        <v>1</v>
      </c>
      <c r="AY57">
        <f t="shared" si="39"/>
        <v>0.66666666666666663</v>
      </c>
      <c r="AZ57">
        <f t="shared" si="40"/>
        <v>0.8</v>
      </c>
      <c r="BA57">
        <f>VLOOKUP($B57&amp;"-"&amp;$F57,'Results Check'!$A:$CB,BA$2,FALSE())</f>
        <v>3</v>
      </c>
      <c r="BB57">
        <f>VLOOKUP($B57&amp;"-"&amp;$F57,'Results Check'!$A:$CB,BB$2,FALSE())</f>
        <v>3</v>
      </c>
      <c r="BC57">
        <f>VLOOKUP($B57&amp;"-"&amp;$F57,'Results Check'!$A:$CB,BC$2,FALSE())</f>
        <v>3</v>
      </c>
      <c r="BD57">
        <f t="shared" si="41"/>
        <v>1</v>
      </c>
      <c r="BE57">
        <f t="shared" si="42"/>
        <v>1</v>
      </c>
      <c r="BF57">
        <f t="shared" si="43"/>
        <v>1</v>
      </c>
      <c r="BG57">
        <f>VLOOKUP($B57&amp;"-"&amp;$F57,'Results Check'!$A:$CB,BG$2,FALSE())</f>
        <v>2</v>
      </c>
      <c r="BH57">
        <f>VLOOKUP($B57&amp;"-"&amp;$F57,'Results Check'!$A:$CB,BH$2,FALSE())</f>
        <v>3</v>
      </c>
      <c r="BI57">
        <f>VLOOKUP($B57&amp;"-"&amp;$F57,'Results Check'!$A:$CB,BI$2,FALSE())</f>
        <v>2</v>
      </c>
      <c r="BJ57">
        <f t="shared" si="44"/>
        <v>0.66666666666666663</v>
      </c>
      <c r="BK57">
        <f t="shared" si="45"/>
        <v>1</v>
      </c>
      <c r="BL57">
        <f t="shared" si="46"/>
        <v>0.8</v>
      </c>
      <c r="BM57">
        <f>VLOOKUP($B57&amp;"-"&amp;$F57,'Results Check'!$A:$CB,BM$2,FALSE())</f>
        <v>1</v>
      </c>
      <c r="BN57">
        <f>VLOOKUP($B57&amp;"-"&amp;$F57,'Results Check'!$A:$CB,BN$2,FALSE())</f>
        <v>1</v>
      </c>
      <c r="BO57">
        <f>VLOOKUP($B57&amp;"-"&amp;$F57,'Results Check'!$A:$CB,BO$2,FALSE())</f>
        <v>1</v>
      </c>
      <c r="BP57">
        <f t="shared" si="47"/>
        <v>1</v>
      </c>
      <c r="BQ57">
        <f t="shared" si="48"/>
        <v>1</v>
      </c>
      <c r="BR57">
        <f t="shared" si="49"/>
        <v>1</v>
      </c>
      <c r="BS57">
        <f>VLOOKUP($B57&amp;"-"&amp;$F57,'Results Check'!$A:$CB,BS$2,FALSE())</f>
        <v>4</v>
      </c>
      <c r="BT57">
        <f>VLOOKUP($B57&amp;"-"&amp;$F57,'Results Check'!$A:$CB,BT$2,FALSE())</f>
        <v>4</v>
      </c>
      <c r="BU57">
        <f>VLOOKUP($B57&amp;"-"&amp;$F57,'Results Check'!$A:$CB,BU$2,FALSE())</f>
        <v>4</v>
      </c>
      <c r="BV57">
        <f t="shared" si="50"/>
        <v>1</v>
      </c>
      <c r="BW57">
        <f t="shared" si="51"/>
        <v>1</v>
      </c>
      <c r="BX57">
        <f t="shared" si="52"/>
        <v>1</v>
      </c>
      <c r="BY57">
        <f t="shared" si="53"/>
        <v>14</v>
      </c>
      <c r="BZ57">
        <f t="shared" si="54"/>
        <v>15</v>
      </c>
      <c r="CA57">
        <f t="shared" si="55"/>
        <v>15</v>
      </c>
      <c r="CB57">
        <f t="shared" si="56"/>
        <v>0.93333333333333335</v>
      </c>
      <c r="CC57">
        <f t="shared" si="57"/>
        <v>0.93333333333333335</v>
      </c>
      <c r="CD57">
        <f t="shared" si="58"/>
        <v>0.93333333333333335</v>
      </c>
      <c r="CE57" t="str">
        <f>IF(VLOOKUP($B57&amp;"-"&amp;$F57,'Results Check'!$A:$CB,CE$2,FALSE())=0,"",VLOOKUP($B57&amp;"-"&amp;$F57,'Results Check'!$A:$CB,CE$2,FALSE()))</f>
        <v/>
      </c>
      <c r="CF57" t="str">
        <f>IF(VLOOKUP($B57&amp;"-"&amp;$F57,'Results Check'!$A:$CB,CF$2,FALSE())=0,"",VLOOKUP($B57&amp;"-"&amp;$F57,'Results Check'!$A:$CB,CF$2,FALSE()))</f>
        <v>Missing UI</v>
      </c>
      <c r="CG57" t="str">
        <f>IF(VLOOKUP($B57&amp;"-"&amp;$F57,'Results Check'!$A:$CB,CG$2,FALSE())=0,"",VLOOKUP($B57&amp;"-"&amp;$F57,'Results Check'!$A:$CB,CG$2,FALSE()))</f>
        <v/>
      </c>
      <c r="CH57" t="str">
        <f>IF(VLOOKUP($B57&amp;"-"&amp;$F57,'Results Check'!$A:$CB,CH$2,FALSE())=0,"",VLOOKUP($B57&amp;"-"&amp;$F57,'Results Check'!$A:$CB,CH$2,FALSE()))</f>
        <v>UI</v>
      </c>
      <c r="CI57" t="str">
        <f>IF(VLOOKUP($B57&amp;"-"&amp;$F57,'Results Check'!$A:$CB,CI$2,FALSE())=0,"",VLOOKUP($B57&amp;"-"&amp;$F57,'Results Check'!$A:$CB,CI$2,FALSE()))</f>
        <v/>
      </c>
      <c r="CJ57" t="str">
        <f>IF(VLOOKUP($B57&amp;"-"&amp;$F57,'Results Check'!$A:$CB,CJ$2,FALSE())=0,"",VLOOKUP($B57&amp;"-"&amp;$F57,'Results Check'!$A:$CB,CJ$2,FALSE()))</f>
        <v/>
      </c>
      <c r="CK57">
        <f>IF(VLOOKUP($B57&amp;"-"&amp;$F57,'dataset cleaned'!$A:$CK,CK$2,FALSE())&lt;0,"N/A",VLOOKUP(VLOOKUP($B57&amp;"-"&amp;$F57,'dataset cleaned'!$A:$CK,CK$2,FALSE()),Dictionary!$A:$B,2,FALSE()))</f>
        <v>5</v>
      </c>
      <c r="CL57">
        <f>IF(VLOOKUP($B57&amp;"-"&amp;$F57,'dataset cleaned'!$A:$CK,CL$2,FALSE())&lt;0,"N/A",VLOOKUP(VLOOKUP($B57&amp;"-"&amp;$F57,'dataset cleaned'!$A:$CK,CL$2,FALSE()),Dictionary!$A:$B,2,FALSE()))</f>
        <v>4</v>
      </c>
      <c r="CM57">
        <f>IF(VLOOKUP($B57&amp;"-"&amp;$F57,'dataset cleaned'!$A:$CK,CM$2,FALSE())&lt;0,"N/A",VLOOKUP(VLOOKUP($B57&amp;"-"&amp;$F57,'dataset cleaned'!$A:$CK,CM$2,FALSE()),Dictionary!$A:$B,2,FALSE()))</f>
        <v>5</v>
      </c>
      <c r="CN57">
        <f>IF(VLOOKUP($B57&amp;"-"&amp;$F57,'dataset cleaned'!$A:$CK,CN$2,FALSE())&lt;0,"N/A",VLOOKUP(VLOOKUP($B57&amp;"-"&amp;$F57,'dataset cleaned'!$A:$CK,CN$2,FALSE()),Dictionary!$A:$B,2,FALSE()))</f>
        <v>3</v>
      </c>
      <c r="CO57">
        <f>IF(VLOOKUP($B57&amp;"-"&amp;$F57,'dataset cleaned'!$A:$CK,CO$2,FALSE())&lt;0,"N/A",VLOOKUP(VLOOKUP($B57&amp;"-"&amp;$F57,'dataset cleaned'!$A:$CK,CO$2,FALSE()),Dictionary!$A:$B,2,FALSE()))</f>
        <v>4</v>
      </c>
      <c r="CP57">
        <f>IF(VLOOKUP($B57&amp;"-"&amp;$F57,'dataset cleaned'!$A:$CK,CP$2,FALSE())&lt;0,"N/A",VLOOKUP(VLOOKUP($B57&amp;"-"&amp;$F57,'dataset cleaned'!$A:$CK,CP$2,FALSE()),Dictionary!$A:$B,2,FALSE()))</f>
        <v>2</v>
      </c>
      <c r="CQ57">
        <f>IF(VLOOKUP($B57&amp;"-"&amp;$F57,'dataset cleaned'!$A:$CK,CQ$2,FALSE())&lt;0,"N/A",VLOOKUP(VLOOKUP($B57&amp;"-"&amp;$F57,'dataset cleaned'!$A:$CK,CQ$2,FALSE()),Dictionary!$A:$B,2,FALSE()))</f>
        <v>5</v>
      </c>
      <c r="CR57">
        <f>IF(VLOOKUP($B57&amp;"-"&amp;$F57,'dataset cleaned'!$A:$CK,CR$2,FALSE())&lt;0,"N/A",VLOOKUP(VLOOKUP($B57&amp;"-"&amp;$F57,'dataset cleaned'!$A:$CK,CR$2,FALSE()),Dictionary!$A:$B,2,FALSE()))</f>
        <v>3</v>
      </c>
      <c r="CS57">
        <f>IF(VLOOKUP($B57&amp;"-"&amp;$F57,'dataset cleaned'!$A:$CK,CS$2,FALSE())&lt;0,"N/A",VLOOKUP(VLOOKUP($B57&amp;"-"&amp;$F57,'dataset cleaned'!$A:$CK,CS$2,FALSE()),Dictionary!$A:$B,2,FALSE()))</f>
        <v>4</v>
      </c>
      <c r="CT57">
        <f>IF(VLOOKUP($B57&amp;"-"&amp;$F57,'dataset cleaned'!$A:$CK,CT$2,FALSE())&lt;0,"N/A",VLOOKUP(VLOOKUP($B57&amp;"-"&amp;$F57,'dataset cleaned'!$A:$CK,CT$2,FALSE()),Dictionary!$A:$B,2,FALSE()))</f>
        <v>2</v>
      </c>
      <c r="CU57">
        <f>IF(VLOOKUP($B57&amp;"-"&amp;$F57,'dataset cleaned'!$A:$CK,CU$2,FALSE())&lt;0,"N/A",VLOOKUP(VLOOKUP($B57&amp;"-"&amp;$F57,'dataset cleaned'!$A:$CK,CU$2,FALSE()),Dictionary!$A:$B,2,FALSE()))</f>
        <v>4</v>
      </c>
      <c r="CV57">
        <f>IF(VLOOKUP($B57&amp;"-"&amp;$F57,'dataset cleaned'!$A:$CK,CV$2,FALSE())&lt;0,"N/A",VLOOKUP(VLOOKUP($B57&amp;"-"&amp;$F57,'dataset cleaned'!$A:$CK,CV$2,FALSE()),Dictionary!$A:$B,2,FALSE()))</f>
        <v>3</v>
      </c>
    </row>
    <row r="58" spans="1:100" ht="34" x14ac:dyDescent="0.2">
      <c r="A58" t="str">
        <f t="shared" si="30"/>
        <v>R_2coUTI3wHGOB9Ds-P1</v>
      </c>
      <c r="B58" t="s">
        <v>633</v>
      </c>
      <c r="C58" t="s">
        <v>529</v>
      </c>
      <c r="D58" s="16" t="str">
        <f t="shared" si="31"/>
        <v>Tabular</v>
      </c>
      <c r="E58" s="8" t="str">
        <f t="shared" si="32"/>
        <v>G2</v>
      </c>
      <c r="F58" s="8" t="s">
        <v>534</v>
      </c>
      <c r="G58" s="8" t="str">
        <f t="shared" si="33"/>
        <v>G2</v>
      </c>
      <c r="H58" t="s">
        <v>981</v>
      </c>
      <c r="J58" s="11">
        <f>VLOOKUP($B58&amp;"-"&amp;$F58,'dataset cleaned'!$A:$BK,J$2,FALSE())/60</f>
        <v>10.45125</v>
      </c>
      <c r="K58">
        <f>VLOOKUP($B58&amp;"-"&amp;$F58,'dataset cleaned'!$A:$BK,K$2,FALSE())</f>
        <v>20</v>
      </c>
      <c r="L58" t="str">
        <f>VLOOKUP($B58&amp;"-"&amp;$F58,'dataset cleaned'!$A:$BK,L$2,FALSE())</f>
        <v>Male</v>
      </c>
      <c r="M58" t="str">
        <f>VLOOKUP($B58&amp;"-"&amp;$F58,'dataset cleaned'!$A:$BK,M$2,FALSE())</f>
        <v>Advanced (C1)</v>
      </c>
      <c r="N58">
        <f>VLOOKUP($B58&amp;"-"&amp;$F58,'dataset cleaned'!$A:$BK,N$2,FALSE())</f>
        <v>5</v>
      </c>
      <c r="O58" t="str">
        <f>VLOOKUP($B58&amp;"-"&amp;$F58,'dataset cleaned'!$A:$BK,O$2,FALSE())</f>
        <v>Computer Sciency, Cybersecurity</v>
      </c>
      <c r="P58" t="str">
        <f>VLOOKUP($B58&amp;"-"&amp;$F58,'dataset cleaned'!$A:$BK,P$2,FALSE())</f>
        <v>Yes</v>
      </c>
      <c r="Q58">
        <f>VLOOKUP($B58&amp;"-"&amp;$F58,'dataset cleaned'!$A:$BK,Q$2,FALSE())</f>
        <v>7</v>
      </c>
      <c r="R58" s="6" t="str">
        <f>VLOOKUP($B58&amp;"-"&amp;$F58,'dataset cleaned'!$A:$BK,R$2,FALSE())</f>
        <v>Newspaper Deliverer, IT employee, Software Developer, Linux System Administrator</v>
      </c>
      <c r="S58" t="str">
        <f>VLOOKUP($B58&amp;"-"&amp;$F58,'dataset cleaned'!$A:$BK,S$2,FALSE())</f>
        <v>No</v>
      </c>
      <c r="T58">
        <f>VLOOKUP($B58&amp;"-"&amp;$F58,'dataset cleaned'!$A:$BK,T$2,FALSE())</f>
        <v>0</v>
      </c>
      <c r="U58" t="str">
        <f>VLOOKUP($B58&amp;"-"&amp;$F58,'dataset cleaned'!$A:$BK,U$2,FALSE())</f>
        <v>None</v>
      </c>
      <c r="V58">
        <f>VLOOKUP(VLOOKUP($B58&amp;"-"&amp;$F58,'dataset cleaned'!$A:$BK,V$2,FALSE()),Dictionary!$A:$B,2,FALSE())</f>
        <v>3</v>
      </c>
      <c r="W58">
        <f>VLOOKUP(VLOOKUP($B58&amp;"-"&amp;$F58,'dataset cleaned'!$A:$BK,W$2,FALSE()),Dictionary!$A:$B,2,FALSE())</f>
        <v>2</v>
      </c>
      <c r="X58">
        <f>VLOOKUP(VLOOKUP($B58&amp;"-"&amp;$F58,'dataset cleaned'!$A:$BK,X$2,FALSE()),Dictionary!$A:$B,2,FALSE())</f>
        <v>4</v>
      </c>
      <c r="Y58">
        <f>VLOOKUP(VLOOKUP($B58&amp;"-"&amp;$F58,'dataset cleaned'!$A:$BK,Y$2,FALSE()),Dictionary!$A:$B,2,FALSE())</f>
        <v>2</v>
      </c>
      <c r="Z58">
        <f t="shared" si="34"/>
        <v>4</v>
      </c>
      <c r="AA58">
        <f>VLOOKUP(VLOOKUP($B58&amp;"-"&amp;$F58,'dataset cleaned'!$A:$BK,AA$2,FALSE()),Dictionary!$A:$B,2,FALSE())</f>
        <v>1</v>
      </c>
      <c r="AB58">
        <f>VLOOKUP(VLOOKUP($B58&amp;"-"&amp;$F58,'dataset cleaned'!$A:$BK,AB$2,FALSE()),Dictionary!$A:$B,2,FALSE())</f>
        <v>2</v>
      </c>
      <c r="AC58">
        <f>VLOOKUP(VLOOKUP($B58&amp;"-"&amp;$F58,'dataset cleaned'!$A:$BK,AC$2,FALSE()),Dictionary!$A:$B,2,FALSE())</f>
        <v>2</v>
      </c>
      <c r="AD58">
        <f>VLOOKUP(VLOOKUP($B58&amp;"-"&amp;$F58,'dataset cleaned'!$A:$BK,AD$2,FALSE()),Dictionary!$A:$B,2,FALSE())</f>
        <v>2</v>
      </c>
      <c r="AE58" t="str">
        <f>IF(ISNA(VLOOKUP(VLOOKUP($B58&amp;"-"&amp;$F58,'dataset cleaned'!$A:$BK,AE$2,FALSE()),Dictionary!$A:$B,2,FALSE())),"",VLOOKUP(VLOOKUP($B58&amp;"-"&amp;$F58,'dataset cleaned'!$A:$BK,AE$2,FALSE()),Dictionary!$A:$B,2,FALSE()))</f>
        <v/>
      </c>
      <c r="AF58">
        <f>VLOOKUP(VLOOKUP($B58&amp;"-"&amp;$F58,'dataset cleaned'!$A:$BK,AF$2,FALSE()),Dictionary!$A:$B,2,FALSE())</f>
        <v>5</v>
      </c>
      <c r="AG58">
        <f>VLOOKUP(VLOOKUP($B58&amp;"-"&amp;$F58,'dataset cleaned'!$A:$BK,AG$2,FALSE()),Dictionary!$A:$B,2,FALSE())</f>
        <v>4</v>
      </c>
      <c r="AH58">
        <f>VLOOKUP(VLOOKUP($B58&amp;"-"&amp;$F58,'dataset cleaned'!$A:$BK,AH$2,FALSE()),Dictionary!$A:$B,2,FALSE())</f>
        <v>4</v>
      </c>
      <c r="AI58">
        <f>VLOOKUP(VLOOKUP($B58&amp;"-"&amp;$F58,'dataset cleaned'!$A:$BK,AI$2,FALSE()),Dictionary!$A:$B,2,FALSE())</f>
        <v>4</v>
      </c>
      <c r="AJ58">
        <f>VLOOKUP(VLOOKUP($B58&amp;"-"&amp;$F58,'dataset cleaned'!$A:$BK,AJ$2,FALSE()),Dictionary!$A:$B,2,FALSE())</f>
        <v>4</v>
      </c>
      <c r="AK58">
        <f>IF(ISNA(VLOOKUP(VLOOKUP($B58&amp;"-"&amp;$F58,'dataset cleaned'!$A:$BK,AK$2,FALSE()),Dictionary!$A:$B,2,FALSE())),"",VLOOKUP(VLOOKUP($B58&amp;"-"&amp;$F58,'dataset cleaned'!$A:$BK,AK$2,FALSE()),Dictionary!$A:$B,2,FALSE()))</f>
        <v>4</v>
      </c>
      <c r="AL58" t="str">
        <f>IF(ISNA(VLOOKUP(VLOOKUP($B58&amp;"-"&amp;$F58,'dataset cleaned'!$A:$BK,AL$2,FALSE()),Dictionary!$A:$B,2,FALSE())),"",VLOOKUP(VLOOKUP($B58&amp;"-"&amp;$F58,'dataset cleaned'!$A:$BK,AL$2,FALSE()),Dictionary!$A:$B,2,FALSE()))</f>
        <v/>
      </c>
      <c r="AM58">
        <f>VLOOKUP(VLOOKUP($B58&amp;"-"&amp;$F58,'dataset cleaned'!$A:$BK,AM$2,FALSE()),Dictionary!$A:$B,2,FALSE())</f>
        <v>3</v>
      </c>
      <c r="AN58">
        <f>IF(ISNA(VLOOKUP(VLOOKUP($B58&amp;"-"&amp;$F58,'dataset cleaned'!$A:$BK,AN$2,FALSE()),Dictionary!$A:$B,2,FALSE())),"",VLOOKUP(VLOOKUP($B58&amp;"-"&amp;$F58,'dataset cleaned'!$A:$BK,AN$2,FALSE()),Dictionary!$A:$B,2,FALSE()))</f>
        <v>4</v>
      </c>
      <c r="AO58">
        <f>VLOOKUP($B58&amp;"-"&amp;$F58,'Results Check'!$A:$CB,AO$2,FALSE())</f>
        <v>2</v>
      </c>
      <c r="AP58">
        <f>VLOOKUP($B58&amp;"-"&amp;$F58,'Results Check'!$A:$CB,AP$2,FALSE())</f>
        <v>2</v>
      </c>
      <c r="AQ58">
        <f>VLOOKUP($B58&amp;"-"&amp;$F58,'Results Check'!$A:$CB,AQ$2,FALSE())</f>
        <v>2</v>
      </c>
      <c r="AR58">
        <f t="shared" si="35"/>
        <v>1</v>
      </c>
      <c r="AS58">
        <f t="shared" si="36"/>
        <v>1</v>
      </c>
      <c r="AT58">
        <f t="shared" si="37"/>
        <v>1</v>
      </c>
      <c r="AU58">
        <f>VLOOKUP($B58&amp;"-"&amp;$F58,'Results Check'!$A:$CB,AU$2,FALSE())</f>
        <v>3</v>
      </c>
      <c r="AV58">
        <f>VLOOKUP($B58&amp;"-"&amp;$F58,'Results Check'!$A:$CB,AV$2,FALSE())</f>
        <v>3</v>
      </c>
      <c r="AW58">
        <f>VLOOKUP($B58&amp;"-"&amp;$F58,'Results Check'!$A:$CB,AW$2,FALSE())</f>
        <v>3</v>
      </c>
      <c r="AX58">
        <f t="shared" si="38"/>
        <v>1</v>
      </c>
      <c r="AY58">
        <f t="shared" si="39"/>
        <v>1</v>
      </c>
      <c r="AZ58">
        <f t="shared" si="40"/>
        <v>1</v>
      </c>
      <c r="BA58">
        <f>VLOOKUP($B58&amp;"-"&amp;$F58,'Results Check'!$A:$CB,BA$2,FALSE())</f>
        <v>3</v>
      </c>
      <c r="BB58">
        <f>VLOOKUP($B58&amp;"-"&amp;$F58,'Results Check'!$A:$CB,BB$2,FALSE())</f>
        <v>3</v>
      </c>
      <c r="BC58">
        <f>VLOOKUP($B58&amp;"-"&amp;$F58,'Results Check'!$A:$CB,BC$2,FALSE())</f>
        <v>3</v>
      </c>
      <c r="BD58">
        <f t="shared" si="41"/>
        <v>1</v>
      </c>
      <c r="BE58">
        <f t="shared" si="42"/>
        <v>1</v>
      </c>
      <c r="BF58">
        <f t="shared" si="43"/>
        <v>1</v>
      </c>
      <c r="BG58">
        <f>VLOOKUP($B58&amp;"-"&amp;$F58,'Results Check'!$A:$CB,BG$2,FALSE())</f>
        <v>1</v>
      </c>
      <c r="BH58">
        <f>VLOOKUP($B58&amp;"-"&amp;$F58,'Results Check'!$A:$CB,BH$2,FALSE())</f>
        <v>2</v>
      </c>
      <c r="BI58">
        <f>VLOOKUP($B58&amp;"-"&amp;$F58,'Results Check'!$A:$CB,BI$2,FALSE())</f>
        <v>2</v>
      </c>
      <c r="BJ58">
        <f t="shared" si="44"/>
        <v>0.5</v>
      </c>
      <c r="BK58">
        <f t="shared" si="45"/>
        <v>0.5</v>
      </c>
      <c r="BL58">
        <f t="shared" si="46"/>
        <v>0.5</v>
      </c>
      <c r="BM58">
        <f>VLOOKUP($B58&amp;"-"&amp;$F58,'Results Check'!$A:$CB,BM$2,FALSE())</f>
        <v>1</v>
      </c>
      <c r="BN58">
        <f>VLOOKUP($B58&amp;"-"&amp;$F58,'Results Check'!$A:$CB,BN$2,FALSE())</f>
        <v>1</v>
      </c>
      <c r="BO58">
        <f>VLOOKUP($B58&amp;"-"&amp;$F58,'Results Check'!$A:$CB,BO$2,FALSE())</f>
        <v>1</v>
      </c>
      <c r="BP58">
        <f t="shared" si="47"/>
        <v>1</v>
      </c>
      <c r="BQ58">
        <f t="shared" si="48"/>
        <v>1</v>
      </c>
      <c r="BR58">
        <f t="shared" si="49"/>
        <v>1</v>
      </c>
      <c r="BS58">
        <f>VLOOKUP($B58&amp;"-"&amp;$F58,'Results Check'!$A:$CB,BS$2,FALSE())</f>
        <v>2</v>
      </c>
      <c r="BT58">
        <f>VLOOKUP($B58&amp;"-"&amp;$F58,'Results Check'!$A:$CB,BT$2,FALSE())</f>
        <v>3</v>
      </c>
      <c r="BU58">
        <f>VLOOKUP($B58&amp;"-"&amp;$F58,'Results Check'!$A:$CB,BU$2,FALSE())</f>
        <v>4</v>
      </c>
      <c r="BV58">
        <f t="shared" si="50"/>
        <v>0.66666666666666663</v>
      </c>
      <c r="BW58">
        <f t="shared" si="51"/>
        <v>0.5</v>
      </c>
      <c r="BX58">
        <f t="shared" si="52"/>
        <v>0.57142857142857151</v>
      </c>
      <c r="BY58">
        <f t="shared" si="53"/>
        <v>12</v>
      </c>
      <c r="BZ58">
        <f t="shared" si="54"/>
        <v>14</v>
      </c>
      <c r="CA58">
        <f t="shared" si="55"/>
        <v>15</v>
      </c>
      <c r="CB58">
        <f t="shared" si="56"/>
        <v>0.8571428571428571</v>
      </c>
      <c r="CC58">
        <f t="shared" si="57"/>
        <v>0.8</v>
      </c>
      <c r="CD58">
        <f t="shared" si="58"/>
        <v>0.82758620689655182</v>
      </c>
      <c r="CE58" t="str">
        <f>IF(VLOOKUP($B58&amp;"-"&amp;$F58,'Results Check'!$A:$CB,CE$2,FALSE())=0,"",VLOOKUP($B58&amp;"-"&amp;$F58,'Results Check'!$A:$CB,CE$2,FALSE()))</f>
        <v/>
      </c>
      <c r="CF58" t="str">
        <f>IF(VLOOKUP($B58&amp;"-"&amp;$F58,'Results Check'!$A:$CB,CF$2,FALSE())=0,"",VLOOKUP($B58&amp;"-"&amp;$F58,'Results Check'!$A:$CB,CF$2,FALSE()))</f>
        <v/>
      </c>
      <c r="CG58" t="str">
        <f>IF(VLOOKUP($B58&amp;"-"&amp;$F58,'Results Check'!$A:$CB,CG$2,FALSE())=0,"",VLOOKUP($B58&amp;"-"&amp;$F58,'Results Check'!$A:$CB,CG$2,FALSE()))</f>
        <v/>
      </c>
      <c r="CH58" t="str">
        <f>IF(VLOOKUP($B58&amp;"-"&amp;$F58,'Results Check'!$A:$CB,CH$2,FALSE())=0,"",VLOOKUP($B58&amp;"-"&amp;$F58,'Results Check'!$A:$CB,CH$2,FALSE()))</f>
        <v>Vulnerability</v>
      </c>
      <c r="CI58" t="str">
        <f>IF(VLOOKUP($B58&amp;"-"&amp;$F58,'Results Check'!$A:$CB,CI$2,FALSE())=0,"",VLOOKUP($B58&amp;"-"&amp;$F58,'Results Check'!$A:$CB,CI$2,FALSE()))</f>
        <v/>
      </c>
      <c r="CJ58" t="str">
        <f>IF(VLOOKUP($B58&amp;"-"&amp;$F58,'Results Check'!$A:$CB,CJ$2,FALSE())=0,"",VLOOKUP($B58&amp;"-"&amp;$F58,'Results Check'!$A:$CB,CJ$2,FALSE()))</f>
        <v>Threat event</v>
      </c>
      <c r="CK58">
        <f>IF(VLOOKUP($B58&amp;"-"&amp;$F58,'dataset cleaned'!$A:$CK,CK$2,FALSE())&lt;0,"N/A",VLOOKUP(VLOOKUP($B58&amp;"-"&amp;$F58,'dataset cleaned'!$A:$CK,CK$2,FALSE()),Dictionary!$A:$B,2,FALSE()))</f>
        <v>5</v>
      </c>
      <c r="CL58">
        <f>IF(VLOOKUP($B58&amp;"-"&amp;$F58,'dataset cleaned'!$A:$CK,CL$2,FALSE())&lt;0,"N/A",VLOOKUP(VLOOKUP($B58&amp;"-"&amp;$F58,'dataset cleaned'!$A:$CK,CL$2,FALSE()),Dictionary!$A:$B,2,FALSE()))</f>
        <v>5</v>
      </c>
      <c r="CM58">
        <f>IF(VLOOKUP($B58&amp;"-"&amp;$F58,'dataset cleaned'!$A:$CK,CM$2,FALSE())&lt;0,"N/A",VLOOKUP(VLOOKUP($B58&amp;"-"&amp;$F58,'dataset cleaned'!$A:$CK,CM$2,FALSE()),Dictionary!$A:$B,2,FALSE()))</f>
        <v>5</v>
      </c>
      <c r="CN58">
        <f>IF(VLOOKUP($B58&amp;"-"&amp;$F58,'dataset cleaned'!$A:$CK,CN$2,FALSE())&lt;0,"N/A",VLOOKUP(VLOOKUP($B58&amp;"-"&amp;$F58,'dataset cleaned'!$A:$CK,CN$2,FALSE()),Dictionary!$A:$B,2,FALSE()))</f>
        <v>4</v>
      </c>
      <c r="CO58">
        <f>IF(VLOOKUP($B58&amp;"-"&amp;$F58,'dataset cleaned'!$A:$CK,CO$2,FALSE())&lt;0,"N/A",VLOOKUP(VLOOKUP($B58&amp;"-"&amp;$F58,'dataset cleaned'!$A:$CK,CO$2,FALSE()),Dictionary!$A:$B,2,FALSE()))</f>
        <v>5</v>
      </c>
      <c r="CP58">
        <f>IF(VLOOKUP($B58&amp;"-"&amp;$F58,'dataset cleaned'!$A:$CK,CP$2,FALSE())&lt;0,"N/A",VLOOKUP(VLOOKUP($B58&amp;"-"&amp;$F58,'dataset cleaned'!$A:$CK,CP$2,FALSE()),Dictionary!$A:$B,2,FALSE()))</f>
        <v>3</v>
      </c>
      <c r="CQ58">
        <f>IF(VLOOKUP($B58&amp;"-"&amp;$F58,'dataset cleaned'!$A:$CK,CQ$2,FALSE())&lt;0,"N/A",VLOOKUP(VLOOKUP($B58&amp;"-"&amp;$F58,'dataset cleaned'!$A:$CK,CQ$2,FALSE()),Dictionary!$A:$B,2,FALSE()))</f>
        <v>5</v>
      </c>
      <c r="CR58">
        <f>IF(VLOOKUP($B58&amp;"-"&amp;$F58,'dataset cleaned'!$A:$CK,CR$2,FALSE())&lt;0,"N/A",VLOOKUP(VLOOKUP($B58&amp;"-"&amp;$F58,'dataset cleaned'!$A:$CK,CR$2,FALSE()),Dictionary!$A:$B,2,FALSE()))</f>
        <v>5</v>
      </c>
      <c r="CS58">
        <f>IF(VLOOKUP($B58&amp;"-"&amp;$F58,'dataset cleaned'!$A:$CK,CS$2,FALSE())&lt;0,"N/A",VLOOKUP(VLOOKUP($B58&amp;"-"&amp;$F58,'dataset cleaned'!$A:$CK,CS$2,FALSE()),Dictionary!$A:$B,2,FALSE()))</f>
        <v>5</v>
      </c>
      <c r="CT58">
        <f>IF(VLOOKUP($B58&amp;"-"&amp;$F58,'dataset cleaned'!$A:$CK,CT$2,FALSE())&lt;0,"N/A",VLOOKUP(VLOOKUP($B58&amp;"-"&amp;$F58,'dataset cleaned'!$A:$CK,CT$2,FALSE()),Dictionary!$A:$B,2,FALSE()))</f>
        <v>5</v>
      </c>
      <c r="CU58">
        <f>IF(VLOOKUP($B58&amp;"-"&amp;$F58,'dataset cleaned'!$A:$CK,CU$2,FALSE())&lt;0,"N/A",VLOOKUP(VLOOKUP($B58&amp;"-"&amp;$F58,'dataset cleaned'!$A:$CK,CU$2,FALSE()),Dictionary!$A:$B,2,FALSE()))</f>
        <v>5</v>
      </c>
      <c r="CV58">
        <f>IF(VLOOKUP($B58&amp;"-"&amp;$F58,'dataset cleaned'!$A:$CK,CV$2,FALSE())&lt;0,"N/A",VLOOKUP(VLOOKUP($B58&amp;"-"&amp;$F58,'dataset cleaned'!$A:$CK,CV$2,FALSE()),Dictionary!$A:$B,2,FALSE()))</f>
        <v>5</v>
      </c>
    </row>
    <row r="59" spans="1:100" x14ac:dyDescent="0.2">
      <c r="A59" t="str">
        <f t="shared" si="30"/>
        <v>R_2QYfobL48T40mM4-P1</v>
      </c>
      <c r="B59" s="1" t="s">
        <v>1090</v>
      </c>
      <c r="C59" t="s">
        <v>529</v>
      </c>
      <c r="D59" s="16" t="str">
        <f t="shared" si="31"/>
        <v>Tabular</v>
      </c>
      <c r="E59" s="8" t="str">
        <f t="shared" si="32"/>
        <v>G2</v>
      </c>
      <c r="F59" s="1" t="s">
        <v>534</v>
      </c>
      <c r="G59" s="8" t="str">
        <f t="shared" si="33"/>
        <v>G2</v>
      </c>
      <c r="H59" t="s">
        <v>1128</v>
      </c>
      <c r="J59" s="11">
        <f>VLOOKUP($B59&amp;"-"&amp;$F59,'dataset cleaned'!$A:$BK,J$2,FALSE())/60</f>
        <v>17.853483333333333</v>
      </c>
      <c r="K59">
        <f>VLOOKUP($B59&amp;"-"&amp;$F59,'dataset cleaned'!$A:$BK,K$2,FALSE())</f>
        <v>20</v>
      </c>
      <c r="L59" t="str">
        <f>VLOOKUP($B59&amp;"-"&amp;$F59,'dataset cleaned'!$A:$BK,L$2,FALSE())</f>
        <v>Male</v>
      </c>
      <c r="M59" t="str">
        <f>VLOOKUP($B59&amp;"-"&amp;$F59,'dataset cleaned'!$A:$BK,M$2,FALSE())</f>
        <v>Intermediate (B1)</v>
      </c>
      <c r="N59">
        <f>VLOOKUP($B59&amp;"-"&amp;$F59,'dataset cleaned'!$A:$BK,N$2,FALSE())</f>
        <v>5</v>
      </c>
      <c r="O59" t="str">
        <f>VLOOKUP($B59&amp;"-"&amp;$F59,'dataset cleaned'!$A:$BK,O$2,FALSE())</f>
        <v>Mechanical engineering</v>
      </c>
      <c r="P59" t="str">
        <f>VLOOKUP($B59&amp;"-"&amp;$F59,'dataset cleaned'!$A:$BK,P$2,FALSE())</f>
        <v>No</v>
      </c>
      <c r="Q59">
        <f>VLOOKUP($B59&amp;"-"&amp;$F59,'dataset cleaned'!$A:$BK,Q$2,FALSE())</f>
        <v>0</v>
      </c>
      <c r="R59" s="6">
        <f>VLOOKUP($B59&amp;"-"&amp;$F59,'dataset cleaned'!$A:$BK,R$2,FALSE())</f>
        <v>0</v>
      </c>
      <c r="S59" t="str">
        <f>VLOOKUP($B59&amp;"-"&amp;$F59,'dataset cleaned'!$A:$BK,S$2,FALSE())</f>
        <v>No</v>
      </c>
      <c r="T59">
        <f>VLOOKUP($B59&amp;"-"&amp;$F59,'dataset cleaned'!$A:$BK,T$2,FALSE())</f>
        <v>0</v>
      </c>
      <c r="U59" t="str">
        <f>VLOOKUP($B59&amp;"-"&amp;$F59,'dataset cleaned'!$A:$BK,U$2,FALSE())</f>
        <v>None</v>
      </c>
      <c r="V59">
        <f>VLOOKUP(VLOOKUP($B59&amp;"-"&amp;$F59,'dataset cleaned'!$A:$BK,V$2,FALSE()),Dictionary!$A:$B,2,FALSE())</f>
        <v>1</v>
      </c>
      <c r="W59">
        <f>VLOOKUP(VLOOKUP($B59&amp;"-"&amp;$F59,'dataset cleaned'!$A:$BK,W$2,FALSE()),Dictionary!$A:$B,2,FALSE())</f>
        <v>1</v>
      </c>
      <c r="X59">
        <f>VLOOKUP(VLOOKUP($B59&amp;"-"&amp;$F59,'dataset cleaned'!$A:$BK,X$2,FALSE()),Dictionary!$A:$B,2,FALSE())</f>
        <v>1</v>
      </c>
      <c r="Y59">
        <f>VLOOKUP(VLOOKUP($B59&amp;"-"&amp;$F59,'dataset cleaned'!$A:$BK,Y$2,FALSE()),Dictionary!$A:$B,2,FALSE())</f>
        <v>1</v>
      </c>
      <c r="Z59">
        <f t="shared" si="34"/>
        <v>1</v>
      </c>
      <c r="AA59">
        <f>VLOOKUP(VLOOKUP($B59&amp;"-"&amp;$F59,'dataset cleaned'!$A:$BK,AA$2,FALSE()),Dictionary!$A:$B,2,FALSE())</f>
        <v>1</v>
      </c>
      <c r="AB59">
        <f>VLOOKUP(VLOOKUP($B59&amp;"-"&amp;$F59,'dataset cleaned'!$A:$BK,AB$2,FALSE()),Dictionary!$A:$B,2,FALSE())</f>
        <v>2</v>
      </c>
      <c r="AC59">
        <f>VLOOKUP(VLOOKUP($B59&amp;"-"&amp;$F59,'dataset cleaned'!$A:$BK,AC$2,FALSE()),Dictionary!$A:$B,2,FALSE())</f>
        <v>1</v>
      </c>
      <c r="AD59">
        <f>VLOOKUP(VLOOKUP($B59&amp;"-"&amp;$F59,'dataset cleaned'!$A:$BK,AD$2,FALSE()),Dictionary!$A:$B,2,FALSE())</f>
        <v>3</v>
      </c>
      <c r="AE59" t="str">
        <f>IF(ISNA(VLOOKUP(VLOOKUP($B59&amp;"-"&amp;$F59,'dataset cleaned'!$A:$BK,AE$2,FALSE()),Dictionary!$A:$B,2,FALSE())),"",VLOOKUP(VLOOKUP($B59&amp;"-"&amp;$F59,'dataset cleaned'!$A:$BK,AE$2,FALSE()),Dictionary!$A:$B,2,FALSE()))</f>
        <v/>
      </c>
      <c r="AF59">
        <f>VLOOKUP(VLOOKUP($B59&amp;"-"&amp;$F59,'dataset cleaned'!$A:$BK,AF$2,FALSE()),Dictionary!$A:$B,2,FALSE())</f>
        <v>5</v>
      </c>
      <c r="AG59">
        <f>VLOOKUP(VLOOKUP($B59&amp;"-"&amp;$F59,'dataset cleaned'!$A:$BK,AG$2,FALSE()),Dictionary!$A:$B,2,FALSE())</f>
        <v>5</v>
      </c>
      <c r="AH59">
        <f>VLOOKUP(VLOOKUP($B59&amp;"-"&amp;$F59,'dataset cleaned'!$A:$BK,AH$2,FALSE()),Dictionary!$A:$B,2,FALSE())</f>
        <v>5</v>
      </c>
      <c r="AI59">
        <f>VLOOKUP(VLOOKUP($B59&amp;"-"&amp;$F59,'dataset cleaned'!$A:$BK,AI$2,FALSE()),Dictionary!$A:$B,2,FALSE())</f>
        <v>4</v>
      </c>
      <c r="AJ59">
        <f>VLOOKUP(VLOOKUP($B59&amp;"-"&amp;$F59,'dataset cleaned'!$A:$BK,AJ$2,FALSE()),Dictionary!$A:$B,2,FALSE())</f>
        <v>4</v>
      </c>
      <c r="AK59">
        <f>IF(ISNA(VLOOKUP(VLOOKUP($B59&amp;"-"&amp;$F59,'dataset cleaned'!$A:$BK,AK$2,FALSE()),Dictionary!$A:$B,2,FALSE())),"",VLOOKUP(VLOOKUP($B59&amp;"-"&amp;$F59,'dataset cleaned'!$A:$BK,AK$2,FALSE()),Dictionary!$A:$B,2,FALSE()))</f>
        <v>3</v>
      </c>
      <c r="AL59" t="str">
        <f>IF(ISNA(VLOOKUP(VLOOKUP($B59&amp;"-"&amp;$F59,'dataset cleaned'!$A:$BK,AL$2,FALSE()),Dictionary!$A:$B,2,FALSE())),"",VLOOKUP(VLOOKUP($B59&amp;"-"&amp;$F59,'dataset cleaned'!$A:$BK,AL$2,FALSE()),Dictionary!$A:$B,2,FALSE()))</f>
        <v/>
      </c>
      <c r="AM59">
        <f>VLOOKUP(VLOOKUP($B59&amp;"-"&amp;$F59,'dataset cleaned'!$A:$BK,AM$2,FALSE()),Dictionary!$A:$B,2,FALSE())</f>
        <v>4</v>
      </c>
      <c r="AN59">
        <f>IF(ISNA(VLOOKUP(VLOOKUP($B59&amp;"-"&amp;$F59,'dataset cleaned'!$A:$BK,AN$2,FALSE()),Dictionary!$A:$B,2,FALSE())),"",VLOOKUP(VLOOKUP($B59&amp;"-"&amp;$F59,'dataset cleaned'!$A:$BK,AN$2,FALSE()),Dictionary!$A:$B,2,FALSE()))</f>
        <v>3</v>
      </c>
      <c r="AO59">
        <f>VLOOKUP($B59&amp;"-"&amp;$F59,'Results Check'!$A:$CB,AO$2,FALSE())</f>
        <v>2</v>
      </c>
      <c r="AP59">
        <f>VLOOKUP($B59&amp;"-"&amp;$F59,'Results Check'!$A:$CB,AP$2,FALSE())</f>
        <v>2</v>
      </c>
      <c r="AQ59">
        <f>VLOOKUP($B59&amp;"-"&amp;$F59,'Results Check'!$A:$CB,AQ$2,FALSE())</f>
        <v>2</v>
      </c>
      <c r="AR59">
        <f t="shared" si="35"/>
        <v>1</v>
      </c>
      <c r="AS59">
        <f t="shared" si="36"/>
        <v>1</v>
      </c>
      <c r="AT59">
        <f t="shared" si="37"/>
        <v>1</v>
      </c>
      <c r="AU59">
        <f>VLOOKUP($B59&amp;"-"&amp;$F59,'Results Check'!$A:$CB,AU$2,FALSE())</f>
        <v>2</v>
      </c>
      <c r="AV59">
        <f>VLOOKUP($B59&amp;"-"&amp;$F59,'Results Check'!$A:$CB,AV$2,FALSE())</f>
        <v>2</v>
      </c>
      <c r="AW59">
        <f>VLOOKUP($B59&amp;"-"&amp;$F59,'Results Check'!$A:$CB,AW$2,FALSE())</f>
        <v>3</v>
      </c>
      <c r="AX59">
        <f t="shared" si="38"/>
        <v>1</v>
      </c>
      <c r="AY59">
        <f t="shared" si="39"/>
        <v>0.66666666666666663</v>
      </c>
      <c r="AZ59">
        <f t="shared" si="40"/>
        <v>0.8</v>
      </c>
      <c r="BA59">
        <f>VLOOKUP($B59&amp;"-"&amp;$F59,'Results Check'!$A:$CB,BA$2,FALSE())</f>
        <v>3</v>
      </c>
      <c r="BB59">
        <f>VLOOKUP($B59&amp;"-"&amp;$F59,'Results Check'!$A:$CB,BB$2,FALSE())</f>
        <v>3</v>
      </c>
      <c r="BC59">
        <f>VLOOKUP($B59&amp;"-"&amp;$F59,'Results Check'!$A:$CB,BC$2,FALSE())</f>
        <v>3</v>
      </c>
      <c r="BD59">
        <f t="shared" si="41"/>
        <v>1</v>
      </c>
      <c r="BE59">
        <f t="shared" si="42"/>
        <v>1</v>
      </c>
      <c r="BF59">
        <f t="shared" si="43"/>
        <v>1</v>
      </c>
      <c r="BG59">
        <f>VLOOKUP($B59&amp;"-"&amp;$F59,'Results Check'!$A:$CB,BG$2,FALSE())</f>
        <v>2</v>
      </c>
      <c r="BH59">
        <f>VLOOKUP($B59&amp;"-"&amp;$F59,'Results Check'!$A:$CB,BH$2,FALSE())</f>
        <v>2</v>
      </c>
      <c r="BI59">
        <f>VLOOKUP($B59&amp;"-"&amp;$F59,'Results Check'!$A:$CB,BI$2,FALSE())</f>
        <v>2</v>
      </c>
      <c r="BJ59">
        <f t="shared" si="44"/>
        <v>1</v>
      </c>
      <c r="BK59">
        <f t="shared" si="45"/>
        <v>1</v>
      </c>
      <c r="BL59">
        <f t="shared" si="46"/>
        <v>1</v>
      </c>
      <c r="BM59">
        <f>VLOOKUP($B59&amp;"-"&amp;$F59,'Results Check'!$A:$CB,BM$2,FALSE())</f>
        <v>1</v>
      </c>
      <c r="BN59">
        <f>VLOOKUP($B59&amp;"-"&amp;$F59,'Results Check'!$A:$CB,BN$2,FALSE())</f>
        <v>1</v>
      </c>
      <c r="BO59">
        <f>VLOOKUP($B59&amp;"-"&amp;$F59,'Results Check'!$A:$CB,BO$2,FALSE())</f>
        <v>1</v>
      </c>
      <c r="BP59">
        <f t="shared" si="47"/>
        <v>1</v>
      </c>
      <c r="BQ59">
        <f t="shared" si="48"/>
        <v>1</v>
      </c>
      <c r="BR59">
        <f t="shared" si="49"/>
        <v>1</v>
      </c>
      <c r="BS59">
        <f>VLOOKUP($B59&amp;"-"&amp;$F59,'Results Check'!$A:$CB,BS$2,FALSE())</f>
        <v>4</v>
      </c>
      <c r="BT59">
        <f>VLOOKUP($B59&amp;"-"&amp;$F59,'Results Check'!$A:$CB,BT$2,FALSE())</f>
        <v>4</v>
      </c>
      <c r="BU59">
        <f>VLOOKUP($B59&amp;"-"&amp;$F59,'Results Check'!$A:$CB,BU$2,FALSE())</f>
        <v>4</v>
      </c>
      <c r="BV59">
        <f t="shared" si="50"/>
        <v>1</v>
      </c>
      <c r="BW59">
        <f t="shared" si="51"/>
        <v>1</v>
      </c>
      <c r="BX59">
        <f t="shared" si="52"/>
        <v>1</v>
      </c>
      <c r="BY59">
        <f t="shared" si="53"/>
        <v>14</v>
      </c>
      <c r="BZ59">
        <f t="shared" si="54"/>
        <v>14</v>
      </c>
      <c r="CA59">
        <f t="shared" si="55"/>
        <v>15</v>
      </c>
      <c r="CB59">
        <f t="shared" si="56"/>
        <v>1</v>
      </c>
      <c r="CC59">
        <f t="shared" si="57"/>
        <v>0.93333333333333335</v>
      </c>
      <c r="CD59">
        <f t="shared" si="58"/>
        <v>0.96551724137931039</v>
      </c>
      <c r="CE59" t="str">
        <f>IF(VLOOKUP($B59&amp;"-"&amp;$F59,'Results Check'!$A:$CB,CE$2,FALSE())=0,"",VLOOKUP($B59&amp;"-"&amp;$F59,'Results Check'!$A:$CB,CE$2,FALSE()))</f>
        <v/>
      </c>
      <c r="CF59" t="str">
        <f>IF(VLOOKUP($B59&amp;"-"&amp;$F59,'Results Check'!$A:$CB,CF$2,FALSE())=0,"",VLOOKUP($B59&amp;"-"&amp;$F59,'Results Check'!$A:$CB,CF$2,FALSE()))</f>
        <v>Missing UI</v>
      </c>
      <c r="CG59" t="str">
        <f>IF(VLOOKUP($B59&amp;"-"&amp;$F59,'Results Check'!$A:$CB,CG$2,FALSE())=0,"",VLOOKUP($B59&amp;"-"&amp;$F59,'Results Check'!$A:$CB,CG$2,FALSE()))</f>
        <v/>
      </c>
      <c r="CH59" t="str">
        <f>IF(VLOOKUP($B59&amp;"-"&amp;$F59,'Results Check'!$A:$CB,CH$2,FALSE())=0,"",VLOOKUP($B59&amp;"-"&amp;$F59,'Results Check'!$A:$CB,CH$2,FALSE()))</f>
        <v/>
      </c>
      <c r="CI59" t="str">
        <f>IF(VLOOKUP($B59&amp;"-"&amp;$F59,'Results Check'!$A:$CB,CI$2,FALSE())=0,"",VLOOKUP($B59&amp;"-"&amp;$F59,'Results Check'!$A:$CB,CI$2,FALSE()))</f>
        <v/>
      </c>
      <c r="CJ59" t="str">
        <f>IF(VLOOKUP($B59&amp;"-"&amp;$F59,'Results Check'!$A:$CB,CJ$2,FALSE())=0,"",VLOOKUP($B59&amp;"-"&amp;$F59,'Results Check'!$A:$CB,CJ$2,FALSE()))</f>
        <v/>
      </c>
      <c r="CK59">
        <f>IF(VLOOKUP($B59&amp;"-"&amp;$F59,'dataset cleaned'!$A:$CK,CK$2,FALSE())&lt;0,"N/A",VLOOKUP(VLOOKUP($B59&amp;"-"&amp;$F59,'dataset cleaned'!$A:$CK,CK$2,FALSE()),Dictionary!$A:$B,2,FALSE()))</f>
        <v>5</v>
      </c>
      <c r="CL59">
        <f>IF(VLOOKUP($B59&amp;"-"&amp;$F59,'dataset cleaned'!$A:$CK,CL$2,FALSE())&lt;0,"N/A",VLOOKUP(VLOOKUP($B59&amp;"-"&amp;$F59,'dataset cleaned'!$A:$CK,CL$2,FALSE()),Dictionary!$A:$B,2,FALSE()))</f>
        <v>4</v>
      </c>
      <c r="CM59">
        <f>IF(VLOOKUP($B59&amp;"-"&amp;$F59,'dataset cleaned'!$A:$CK,CM$2,FALSE())&lt;0,"N/A",VLOOKUP(VLOOKUP($B59&amp;"-"&amp;$F59,'dataset cleaned'!$A:$CK,CM$2,FALSE()),Dictionary!$A:$B,2,FALSE()))</f>
        <v>5</v>
      </c>
      <c r="CN59">
        <f>IF(VLOOKUP($B59&amp;"-"&amp;$F59,'dataset cleaned'!$A:$CK,CN$2,FALSE())&lt;0,"N/A",VLOOKUP(VLOOKUP($B59&amp;"-"&amp;$F59,'dataset cleaned'!$A:$CK,CN$2,FALSE()),Dictionary!$A:$B,2,FALSE()))</f>
        <v>4</v>
      </c>
      <c r="CO59">
        <f>IF(VLOOKUP($B59&amp;"-"&amp;$F59,'dataset cleaned'!$A:$CK,CO$2,FALSE())&lt;0,"N/A",VLOOKUP(VLOOKUP($B59&amp;"-"&amp;$F59,'dataset cleaned'!$A:$CK,CO$2,FALSE()),Dictionary!$A:$B,2,FALSE()))</f>
        <v>5</v>
      </c>
      <c r="CP59">
        <f>IF(VLOOKUP($B59&amp;"-"&amp;$F59,'dataset cleaned'!$A:$CK,CP$2,FALSE())&lt;0,"N/A",VLOOKUP(VLOOKUP($B59&amp;"-"&amp;$F59,'dataset cleaned'!$A:$CK,CP$2,FALSE()),Dictionary!$A:$B,2,FALSE()))</f>
        <v>4</v>
      </c>
      <c r="CQ59">
        <f>IF(VLOOKUP($B59&amp;"-"&amp;$F59,'dataset cleaned'!$A:$CK,CQ$2,FALSE())&lt;0,"N/A",VLOOKUP(VLOOKUP($B59&amp;"-"&amp;$F59,'dataset cleaned'!$A:$CK,CQ$2,FALSE()),Dictionary!$A:$B,2,FALSE()))</f>
        <v>4</v>
      </c>
      <c r="CR59">
        <f>IF(VLOOKUP($B59&amp;"-"&amp;$F59,'dataset cleaned'!$A:$CK,CR$2,FALSE())&lt;0,"N/A",VLOOKUP(VLOOKUP($B59&amp;"-"&amp;$F59,'dataset cleaned'!$A:$CK,CR$2,FALSE()),Dictionary!$A:$B,2,FALSE()))</f>
        <v>4</v>
      </c>
      <c r="CS59">
        <f>IF(VLOOKUP($B59&amp;"-"&amp;$F59,'dataset cleaned'!$A:$CK,CS$2,FALSE())&lt;0,"N/A",VLOOKUP(VLOOKUP($B59&amp;"-"&amp;$F59,'dataset cleaned'!$A:$CK,CS$2,FALSE()),Dictionary!$A:$B,2,FALSE()))</f>
        <v>4</v>
      </c>
      <c r="CT59">
        <f>IF(VLOOKUP($B59&amp;"-"&amp;$F59,'dataset cleaned'!$A:$CK,CT$2,FALSE())&lt;0,"N/A",VLOOKUP(VLOOKUP($B59&amp;"-"&amp;$F59,'dataset cleaned'!$A:$CK,CT$2,FALSE()),Dictionary!$A:$B,2,FALSE()))</f>
        <v>3</v>
      </c>
      <c r="CU59">
        <f>IF(VLOOKUP($B59&amp;"-"&amp;$F59,'dataset cleaned'!$A:$CK,CU$2,FALSE())&lt;0,"N/A",VLOOKUP(VLOOKUP($B59&amp;"-"&amp;$F59,'dataset cleaned'!$A:$CK,CU$2,FALSE()),Dictionary!$A:$B,2,FALSE()))</f>
        <v>5</v>
      </c>
      <c r="CV59">
        <f>IF(VLOOKUP($B59&amp;"-"&amp;$F59,'dataset cleaned'!$A:$CK,CV$2,FALSE())&lt;0,"N/A",VLOOKUP(VLOOKUP($B59&amp;"-"&amp;$F59,'dataset cleaned'!$A:$CK,CV$2,FALSE()),Dictionary!$A:$B,2,FALSE()))</f>
        <v>5</v>
      </c>
    </row>
    <row r="60" spans="1:100" x14ac:dyDescent="0.2">
      <c r="A60" t="str">
        <f t="shared" si="30"/>
        <v>R_2y4a58qbrSAKxpv-P1</v>
      </c>
      <c r="B60" t="s">
        <v>812</v>
      </c>
      <c r="C60" t="s">
        <v>529</v>
      </c>
      <c r="D60" s="16" t="str">
        <f t="shared" si="31"/>
        <v>Tabular</v>
      </c>
      <c r="E60" s="8" t="str">
        <f t="shared" si="32"/>
        <v>G2</v>
      </c>
      <c r="F60" s="8" t="s">
        <v>534</v>
      </c>
      <c r="G60" s="8" t="str">
        <f t="shared" si="33"/>
        <v>G2</v>
      </c>
      <c r="H60" t="s">
        <v>981</v>
      </c>
      <c r="J60" s="11">
        <f>VLOOKUP($B60&amp;"-"&amp;$F60,'dataset cleaned'!$A:$BK,J$2,FALSE())/60</f>
        <v>19.040150000000001</v>
      </c>
      <c r="K60">
        <f>VLOOKUP($B60&amp;"-"&amp;$F60,'dataset cleaned'!$A:$BK,K$2,FALSE())</f>
        <v>23</v>
      </c>
      <c r="L60" t="str">
        <f>VLOOKUP($B60&amp;"-"&amp;$F60,'dataset cleaned'!$A:$BK,L$2,FALSE())</f>
        <v>Female</v>
      </c>
      <c r="M60" t="str">
        <f>VLOOKUP($B60&amp;"-"&amp;$F60,'dataset cleaned'!$A:$BK,M$2,FALSE())</f>
        <v>Advanced (C1)</v>
      </c>
      <c r="N60">
        <f>VLOOKUP($B60&amp;"-"&amp;$F60,'dataset cleaned'!$A:$BK,N$2,FALSE())</f>
        <v>5</v>
      </c>
      <c r="O60" t="str">
        <f>VLOOKUP($B60&amp;"-"&amp;$F60,'dataset cleaned'!$A:$BK,O$2,FALSE())</f>
        <v>Computer science, applied physics</v>
      </c>
      <c r="P60" t="str">
        <f>VLOOKUP($B60&amp;"-"&amp;$F60,'dataset cleaned'!$A:$BK,P$2,FALSE())</f>
        <v>No</v>
      </c>
      <c r="Q60">
        <f>VLOOKUP($B60&amp;"-"&amp;$F60,'dataset cleaned'!$A:$BK,Q$2,FALSE())</f>
        <v>0</v>
      </c>
      <c r="R60" s="6">
        <f>VLOOKUP($B60&amp;"-"&amp;$F60,'dataset cleaned'!$A:$BK,R$2,FALSE())</f>
        <v>0</v>
      </c>
      <c r="S60" t="str">
        <f>VLOOKUP($B60&amp;"-"&amp;$F60,'dataset cleaned'!$A:$BK,S$2,FALSE())</f>
        <v>No</v>
      </c>
      <c r="T60">
        <f>VLOOKUP($B60&amp;"-"&amp;$F60,'dataset cleaned'!$A:$BK,T$2,FALSE())</f>
        <v>0</v>
      </c>
      <c r="U60" t="str">
        <f>VLOOKUP($B60&amp;"-"&amp;$F60,'dataset cleaned'!$A:$BK,U$2,FALSE())</f>
        <v>ISO 27001</v>
      </c>
      <c r="V60">
        <f>VLOOKUP(VLOOKUP($B60&amp;"-"&amp;$F60,'dataset cleaned'!$A:$BK,V$2,FALSE()),Dictionary!$A:$B,2,FALSE())</f>
        <v>2</v>
      </c>
      <c r="W60">
        <f>VLOOKUP(VLOOKUP($B60&amp;"-"&amp;$F60,'dataset cleaned'!$A:$BK,W$2,FALSE()),Dictionary!$A:$B,2,FALSE())</f>
        <v>1</v>
      </c>
      <c r="X60">
        <f>VLOOKUP(VLOOKUP($B60&amp;"-"&amp;$F60,'dataset cleaned'!$A:$BK,X$2,FALSE()),Dictionary!$A:$B,2,FALSE())</f>
        <v>3</v>
      </c>
      <c r="Y60">
        <f>VLOOKUP(VLOOKUP($B60&amp;"-"&amp;$F60,'dataset cleaned'!$A:$BK,Y$2,FALSE()),Dictionary!$A:$B,2,FALSE())</f>
        <v>1</v>
      </c>
      <c r="Z60">
        <f t="shared" si="34"/>
        <v>3</v>
      </c>
      <c r="AA60">
        <f>VLOOKUP(VLOOKUP($B60&amp;"-"&amp;$F60,'dataset cleaned'!$A:$BK,AA$2,FALSE()),Dictionary!$A:$B,2,FALSE())</f>
        <v>1</v>
      </c>
      <c r="AB60">
        <f>VLOOKUP(VLOOKUP($B60&amp;"-"&amp;$F60,'dataset cleaned'!$A:$BK,AB$2,FALSE()),Dictionary!$A:$B,2,FALSE())</f>
        <v>3</v>
      </c>
      <c r="AC60">
        <f>VLOOKUP(VLOOKUP($B60&amp;"-"&amp;$F60,'dataset cleaned'!$A:$BK,AC$2,FALSE()),Dictionary!$A:$B,2,FALSE())</f>
        <v>3</v>
      </c>
      <c r="AD60">
        <f>VLOOKUP(VLOOKUP($B60&amp;"-"&amp;$F60,'dataset cleaned'!$A:$BK,AD$2,FALSE()),Dictionary!$A:$B,2,FALSE())</f>
        <v>2</v>
      </c>
      <c r="AE60" t="str">
        <f>IF(ISNA(VLOOKUP(VLOOKUP($B60&amp;"-"&amp;$F60,'dataset cleaned'!$A:$BK,AE$2,FALSE()),Dictionary!$A:$B,2,FALSE())),"",VLOOKUP(VLOOKUP($B60&amp;"-"&amp;$F60,'dataset cleaned'!$A:$BK,AE$2,FALSE()),Dictionary!$A:$B,2,FALSE()))</f>
        <v/>
      </c>
      <c r="AF60">
        <f>VLOOKUP(VLOOKUP($B60&amp;"-"&amp;$F60,'dataset cleaned'!$A:$BK,AF$2,FALSE()),Dictionary!$A:$B,2,FALSE())</f>
        <v>5</v>
      </c>
      <c r="AG60">
        <f>VLOOKUP(VLOOKUP($B60&amp;"-"&amp;$F60,'dataset cleaned'!$A:$BK,AG$2,FALSE()),Dictionary!$A:$B,2,FALSE())</f>
        <v>4</v>
      </c>
      <c r="AH60">
        <f>VLOOKUP(VLOOKUP($B60&amp;"-"&amp;$F60,'dataset cleaned'!$A:$BK,AH$2,FALSE()),Dictionary!$A:$B,2,FALSE())</f>
        <v>5</v>
      </c>
      <c r="AI60">
        <f>VLOOKUP(VLOOKUP($B60&amp;"-"&amp;$F60,'dataset cleaned'!$A:$BK,AI$2,FALSE()),Dictionary!$A:$B,2,FALSE())</f>
        <v>4</v>
      </c>
      <c r="AJ60">
        <f>VLOOKUP(VLOOKUP($B60&amp;"-"&amp;$F60,'dataset cleaned'!$A:$BK,AJ$2,FALSE()),Dictionary!$A:$B,2,FALSE())</f>
        <v>5</v>
      </c>
      <c r="AK60">
        <f>IF(ISNA(VLOOKUP(VLOOKUP($B60&amp;"-"&amp;$F60,'dataset cleaned'!$A:$BK,AK$2,FALSE()),Dictionary!$A:$B,2,FALSE())),"",VLOOKUP(VLOOKUP($B60&amp;"-"&amp;$F60,'dataset cleaned'!$A:$BK,AK$2,FALSE()),Dictionary!$A:$B,2,FALSE()))</f>
        <v>4</v>
      </c>
      <c r="AL60" t="str">
        <f>IF(ISNA(VLOOKUP(VLOOKUP($B60&amp;"-"&amp;$F60,'dataset cleaned'!$A:$BK,AL$2,FALSE()),Dictionary!$A:$B,2,FALSE())),"",VLOOKUP(VLOOKUP($B60&amp;"-"&amp;$F60,'dataset cleaned'!$A:$BK,AL$2,FALSE()),Dictionary!$A:$B,2,FALSE()))</f>
        <v/>
      </c>
      <c r="AM60">
        <f>VLOOKUP(VLOOKUP($B60&amp;"-"&amp;$F60,'dataset cleaned'!$A:$BK,AM$2,FALSE()),Dictionary!$A:$B,2,FALSE())</f>
        <v>5</v>
      </c>
      <c r="AN60">
        <f>IF(ISNA(VLOOKUP(VLOOKUP($B60&amp;"-"&amp;$F60,'dataset cleaned'!$A:$BK,AN$2,FALSE()),Dictionary!$A:$B,2,FALSE())),"",VLOOKUP(VLOOKUP($B60&amp;"-"&amp;$F60,'dataset cleaned'!$A:$BK,AN$2,FALSE()),Dictionary!$A:$B,2,FALSE()))</f>
        <v>5</v>
      </c>
      <c r="AO60">
        <f>VLOOKUP($B60&amp;"-"&amp;$F60,'Results Check'!$A:$CB,AO$2,FALSE())</f>
        <v>2</v>
      </c>
      <c r="AP60">
        <f>VLOOKUP($B60&amp;"-"&amp;$F60,'Results Check'!$A:$CB,AP$2,FALSE())</f>
        <v>2</v>
      </c>
      <c r="AQ60">
        <f>VLOOKUP($B60&amp;"-"&amp;$F60,'Results Check'!$A:$CB,AQ$2,FALSE())</f>
        <v>2</v>
      </c>
      <c r="AR60">
        <f t="shared" si="35"/>
        <v>1</v>
      </c>
      <c r="AS60">
        <f t="shared" si="36"/>
        <v>1</v>
      </c>
      <c r="AT60">
        <f t="shared" si="37"/>
        <v>1</v>
      </c>
      <c r="AU60">
        <f>VLOOKUP($B60&amp;"-"&amp;$F60,'Results Check'!$A:$CB,AU$2,FALSE())</f>
        <v>3</v>
      </c>
      <c r="AV60">
        <f>VLOOKUP($B60&amp;"-"&amp;$F60,'Results Check'!$A:$CB,AV$2,FALSE())</f>
        <v>3</v>
      </c>
      <c r="AW60">
        <f>VLOOKUP($B60&amp;"-"&amp;$F60,'Results Check'!$A:$CB,AW$2,FALSE())</f>
        <v>3</v>
      </c>
      <c r="AX60">
        <f t="shared" si="38"/>
        <v>1</v>
      </c>
      <c r="AY60">
        <f t="shared" si="39"/>
        <v>1</v>
      </c>
      <c r="AZ60">
        <f t="shared" si="40"/>
        <v>1</v>
      </c>
      <c r="BA60">
        <f>VLOOKUP($B60&amp;"-"&amp;$F60,'Results Check'!$A:$CB,BA$2,FALSE())</f>
        <v>1</v>
      </c>
      <c r="BB60">
        <f>VLOOKUP($B60&amp;"-"&amp;$F60,'Results Check'!$A:$CB,BB$2,FALSE())</f>
        <v>1</v>
      </c>
      <c r="BC60">
        <f>VLOOKUP($B60&amp;"-"&amp;$F60,'Results Check'!$A:$CB,BC$2,FALSE())</f>
        <v>3</v>
      </c>
      <c r="BD60">
        <f t="shared" si="41"/>
        <v>1</v>
      </c>
      <c r="BE60">
        <f t="shared" si="42"/>
        <v>0.33333333333333331</v>
      </c>
      <c r="BF60">
        <f t="shared" si="43"/>
        <v>0.5</v>
      </c>
      <c r="BG60">
        <f>VLOOKUP($B60&amp;"-"&amp;$F60,'Results Check'!$A:$CB,BG$2,FALSE())</f>
        <v>2</v>
      </c>
      <c r="BH60">
        <f>VLOOKUP($B60&amp;"-"&amp;$F60,'Results Check'!$A:$CB,BH$2,FALSE())</f>
        <v>2</v>
      </c>
      <c r="BI60">
        <f>VLOOKUP($B60&amp;"-"&amp;$F60,'Results Check'!$A:$CB,BI$2,FALSE())</f>
        <v>2</v>
      </c>
      <c r="BJ60">
        <f t="shared" si="44"/>
        <v>1</v>
      </c>
      <c r="BK60">
        <f t="shared" si="45"/>
        <v>1</v>
      </c>
      <c r="BL60">
        <f t="shared" si="46"/>
        <v>1</v>
      </c>
      <c r="BM60">
        <f>VLOOKUP($B60&amp;"-"&amp;$F60,'Results Check'!$A:$CB,BM$2,FALSE())</f>
        <v>1</v>
      </c>
      <c r="BN60">
        <f>VLOOKUP($B60&amp;"-"&amp;$F60,'Results Check'!$A:$CB,BN$2,FALSE())</f>
        <v>1</v>
      </c>
      <c r="BO60">
        <f>VLOOKUP($B60&amp;"-"&amp;$F60,'Results Check'!$A:$CB,BO$2,FALSE())</f>
        <v>1</v>
      </c>
      <c r="BP60">
        <f t="shared" si="47"/>
        <v>1</v>
      </c>
      <c r="BQ60">
        <f t="shared" si="48"/>
        <v>1</v>
      </c>
      <c r="BR60">
        <f t="shared" si="49"/>
        <v>1</v>
      </c>
      <c r="BS60">
        <f>VLOOKUP($B60&amp;"-"&amp;$F60,'Results Check'!$A:$CB,BS$2,FALSE())</f>
        <v>4</v>
      </c>
      <c r="BT60">
        <f>VLOOKUP($B60&amp;"-"&amp;$F60,'Results Check'!$A:$CB,BT$2,FALSE())</f>
        <v>4</v>
      </c>
      <c r="BU60">
        <f>VLOOKUP($B60&amp;"-"&amp;$F60,'Results Check'!$A:$CB,BU$2,FALSE())</f>
        <v>4</v>
      </c>
      <c r="BV60">
        <f t="shared" si="50"/>
        <v>1</v>
      </c>
      <c r="BW60">
        <f t="shared" si="51"/>
        <v>1</v>
      </c>
      <c r="BX60">
        <f t="shared" si="52"/>
        <v>1</v>
      </c>
      <c r="BY60">
        <f t="shared" si="53"/>
        <v>13</v>
      </c>
      <c r="BZ60">
        <f t="shared" si="54"/>
        <v>13</v>
      </c>
      <c r="CA60">
        <f t="shared" si="55"/>
        <v>15</v>
      </c>
      <c r="CB60">
        <f t="shared" si="56"/>
        <v>1</v>
      </c>
      <c r="CC60">
        <f t="shared" si="57"/>
        <v>0.8666666666666667</v>
      </c>
      <c r="CD60">
        <f t="shared" si="58"/>
        <v>0.9285714285714286</v>
      </c>
      <c r="CE60" t="str">
        <f>IF(VLOOKUP($B60&amp;"-"&amp;$F60,'Results Check'!$A:$CB,CE$2,FALSE())=0,"",VLOOKUP($B60&amp;"-"&amp;$F60,'Results Check'!$A:$CB,CE$2,FALSE()))</f>
        <v/>
      </c>
      <c r="CF60" t="str">
        <f>IF(VLOOKUP($B60&amp;"-"&amp;$F60,'Results Check'!$A:$CB,CF$2,FALSE())=0,"",VLOOKUP($B60&amp;"-"&amp;$F60,'Results Check'!$A:$CB,CF$2,FALSE()))</f>
        <v/>
      </c>
      <c r="CG60" t="str">
        <f>IF(VLOOKUP($B60&amp;"-"&amp;$F60,'Results Check'!$A:$CB,CG$2,FALSE())=0,"",VLOOKUP($B60&amp;"-"&amp;$F60,'Results Check'!$A:$CB,CG$2,FALSE()))</f>
        <v>Missing threat scenario</v>
      </c>
      <c r="CH60" t="str">
        <f>IF(VLOOKUP($B60&amp;"-"&amp;$F60,'Results Check'!$A:$CB,CH$2,FALSE())=0,"",VLOOKUP($B60&amp;"-"&amp;$F60,'Results Check'!$A:$CB,CH$2,FALSE()))</f>
        <v/>
      </c>
      <c r="CI60" t="str">
        <f>IF(VLOOKUP($B60&amp;"-"&amp;$F60,'Results Check'!$A:$CB,CI$2,FALSE())=0,"",VLOOKUP($B60&amp;"-"&amp;$F60,'Results Check'!$A:$CB,CI$2,FALSE()))</f>
        <v/>
      </c>
      <c r="CJ60" t="str">
        <f>IF(VLOOKUP($B60&amp;"-"&amp;$F60,'Results Check'!$A:$CB,CJ$2,FALSE())=0,"",VLOOKUP($B60&amp;"-"&amp;$F60,'Results Check'!$A:$CB,CJ$2,FALSE()))</f>
        <v/>
      </c>
      <c r="CK60">
        <f>IF(VLOOKUP($B60&amp;"-"&amp;$F60,'dataset cleaned'!$A:$CK,CK$2,FALSE())&lt;0,"N/A",VLOOKUP(VLOOKUP($B60&amp;"-"&amp;$F60,'dataset cleaned'!$A:$CK,CK$2,FALSE()),Dictionary!$A:$B,2,FALSE()))</f>
        <v>4</v>
      </c>
      <c r="CL60">
        <f>IF(VLOOKUP($B60&amp;"-"&amp;$F60,'dataset cleaned'!$A:$CK,CL$2,FALSE())&lt;0,"N/A",VLOOKUP(VLOOKUP($B60&amp;"-"&amp;$F60,'dataset cleaned'!$A:$CK,CL$2,FALSE()),Dictionary!$A:$B,2,FALSE()))</f>
        <v>3</v>
      </c>
      <c r="CM60">
        <f>IF(VLOOKUP($B60&amp;"-"&amp;$F60,'dataset cleaned'!$A:$CK,CM$2,FALSE())&lt;0,"N/A",VLOOKUP(VLOOKUP($B60&amp;"-"&amp;$F60,'dataset cleaned'!$A:$CK,CM$2,FALSE()),Dictionary!$A:$B,2,FALSE()))</f>
        <v>4</v>
      </c>
      <c r="CN60">
        <f>IF(VLOOKUP($B60&amp;"-"&amp;$F60,'dataset cleaned'!$A:$CK,CN$2,FALSE())&lt;0,"N/A",VLOOKUP(VLOOKUP($B60&amp;"-"&amp;$F60,'dataset cleaned'!$A:$CK,CN$2,FALSE()),Dictionary!$A:$B,2,FALSE()))</f>
        <v>4</v>
      </c>
      <c r="CO60">
        <f>IF(VLOOKUP($B60&amp;"-"&amp;$F60,'dataset cleaned'!$A:$CK,CO$2,FALSE())&lt;0,"N/A",VLOOKUP(VLOOKUP($B60&amp;"-"&amp;$F60,'dataset cleaned'!$A:$CK,CO$2,FALSE()),Dictionary!$A:$B,2,FALSE()))</f>
        <v>4</v>
      </c>
      <c r="CP60">
        <f>IF(VLOOKUP($B60&amp;"-"&amp;$F60,'dataset cleaned'!$A:$CK,CP$2,FALSE())&lt;0,"N/A",VLOOKUP(VLOOKUP($B60&amp;"-"&amp;$F60,'dataset cleaned'!$A:$CK,CP$2,FALSE()),Dictionary!$A:$B,2,FALSE()))</f>
        <v>4</v>
      </c>
      <c r="CQ60">
        <f>IF(VLOOKUP($B60&amp;"-"&amp;$F60,'dataset cleaned'!$A:$CK,CQ$2,FALSE())&lt;0,"N/A",VLOOKUP(VLOOKUP($B60&amp;"-"&amp;$F60,'dataset cleaned'!$A:$CK,CQ$2,FALSE()),Dictionary!$A:$B,2,FALSE()))</f>
        <v>4</v>
      </c>
      <c r="CR60">
        <f>IF(VLOOKUP($B60&amp;"-"&amp;$F60,'dataset cleaned'!$A:$CK,CR$2,FALSE())&lt;0,"N/A",VLOOKUP(VLOOKUP($B60&amp;"-"&amp;$F60,'dataset cleaned'!$A:$CK,CR$2,FALSE()),Dictionary!$A:$B,2,FALSE()))</f>
        <v>4</v>
      </c>
      <c r="CS60">
        <f>IF(VLOOKUP($B60&amp;"-"&amp;$F60,'dataset cleaned'!$A:$CK,CS$2,FALSE())&lt;0,"N/A",VLOOKUP(VLOOKUP($B60&amp;"-"&amp;$F60,'dataset cleaned'!$A:$CK,CS$2,FALSE()),Dictionary!$A:$B,2,FALSE()))</f>
        <v>4</v>
      </c>
      <c r="CT60">
        <f>IF(VLOOKUP($B60&amp;"-"&amp;$F60,'dataset cleaned'!$A:$CK,CT$2,FALSE())&lt;0,"N/A",VLOOKUP(VLOOKUP($B60&amp;"-"&amp;$F60,'dataset cleaned'!$A:$CK,CT$2,FALSE()),Dictionary!$A:$B,2,FALSE()))</f>
        <v>4</v>
      </c>
      <c r="CU60">
        <f>IF(VLOOKUP($B60&amp;"-"&amp;$F60,'dataset cleaned'!$A:$CK,CU$2,FALSE())&lt;0,"N/A",VLOOKUP(VLOOKUP($B60&amp;"-"&amp;$F60,'dataset cleaned'!$A:$CK,CU$2,FALSE()),Dictionary!$A:$B,2,FALSE()))</f>
        <v>4</v>
      </c>
      <c r="CV60">
        <f>IF(VLOOKUP($B60&amp;"-"&amp;$F60,'dataset cleaned'!$A:$CK,CV$2,FALSE())&lt;0,"N/A",VLOOKUP(VLOOKUP($B60&amp;"-"&amp;$F60,'dataset cleaned'!$A:$CK,CV$2,FALSE()),Dictionary!$A:$B,2,FALSE()))</f>
        <v>4</v>
      </c>
    </row>
    <row r="61" spans="1:100" x14ac:dyDescent="0.2">
      <c r="A61" t="str">
        <f t="shared" si="30"/>
        <v>R_3m1zjFgs8IRVvHj-P1</v>
      </c>
      <c r="B61" t="s">
        <v>807</v>
      </c>
      <c r="C61" t="s">
        <v>529</v>
      </c>
      <c r="D61" s="16" t="str">
        <f t="shared" si="31"/>
        <v>Tabular</v>
      </c>
      <c r="E61" s="8" t="str">
        <f t="shared" si="32"/>
        <v>G2</v>
      </c>
      <c r="F61" s="9" t="s">
        <v>534</v>
      </c>
      <c r="G61" s="8" t="str">
        <f t="shared" si="33"/>
        <v>G2</v>
      </c>
      <c r="H61" t="s">
        <v>981</v>
      </c>
      <c r="J61" s="11">
        <f>VLOOKUP($B61&amp;"-"&amp;$F61,'dataset cleaned'!$A:$BK,J$2,FALSE())/60</f>
        <v>12.724933333333333</v>
      </c>
      <c r="K61">
        <f>VLOOKUP($B61&amp;"-"&amp;$F61,'dataset cleaned'!$A:$BK,K$2,FALSE())</f>
        <v>23</v>
      </c>
      <c r="L61" t="str">
        <f>VLOOKUP($B61&amp;"-"&amp;$F61,'dataset cleaned'!$A:$BK,L$2,FALSE())</f>
        <v>Female</v>
      </c>
      <c r="M61" t="str">
        <f>VLOOKUP($B61&amp;"-"&amp;$F61,'dataset cleaned'!$A:$BK,M$2,FALSE())</f>
        <v>Advanced (C1)</v>
      </c>
      <c r="N61">
        <f>VLOOKUP($B61&amp;"-"&amp;$F61,'dataset cleaned'!$A:$BK,N$2,FALSE())</f>
        <v>5</v>
      </c>
      <c r="O61" t="str">
        <f>VLOOKUP($B61&amp;"-"&amp;$F61,'dataset cleaned'!$A:$BK,O$2,FALSE())</f>
        <v>Computer Science</v>
      </c>
      <c r="P61" t="str">
        <f>VLOOKUP($B61&amp;"-"&amp;$F61,'dataset cleaned'!$A:$BK,P$2,FALSE())</f>
        <v>No</v>
      </c>
      <c r="Q61">
        <f>VLOOKUP($B61&amp;"-"&amp;$F61,'dataset cleaned'!$A:$BK,Q$2,FALSE())</f>
        <v>0</v>
      </c>
      <c r="R61" s="6">
        <f>VLOOKUP($B61&amp;"-"&amp;$F61,'dataset cleaned'!$A:$BK,R$2,FALSE())</f>
        <v>0</v>
      </c>
      <c r="S61" t="str">
        <f>VLOOKUP($B61&amp;"-"&amp;$F61,'dataset cleaned'!$A:$BK,S$2,FALSE())</f>
        <v>No</v>
      </c>
      <c r="T61">
        <f>VLOOKUP($B61&amp;"-"&amp;$F61,'dataset cleaned'!$A:$BK,T$2,FALSE())</f>
        <v>0</v>
      </c>
      <c r="U61" t="str">
        <f>VLOOKUP($B61&amp;"-"&amp;$F61,'dataset cleaned'!$A:$BK,U$2,FALSE())</f>
        <v>CORAS</v>
      </c>
      <c r="V61">
        <f>VLOOKUP(VLOOKUP($B61&amp;"-"&amp;$F61,'dataset cleaned'!$A:$BK,V$2,FALSE()),Dictionary!$A:$B,2,FALSE())</f>
        <v>2</v>
      </c>
      <c r="W61">
        <f>VLOOKUP(VLOOKUP($B61&amp;"-"&amp;$F61,'dataset cleaned'!$A:$BK,W$2,FALSE()),Dictionary!$A:$B,2,FALSE())</f>
        <v>1</v>
      </c>
      <c r="X61">
        <f>VLOOKUP(VLOOKUP($B61&amp;"-"&amp;$F61,'dataset cleaned'!$A:$BK,X$2,FALSE()),Dictionary!$A:$B,2,FALSE())</f>
        <v>1</v>
      </c>
      <c r="Y61">
        <f>VLOOKUP(VLOOKUP($B61&amp;"-"&amp;$F61,'dataset cleaned'!$A:$BK,Y$2,FALSE()),Dictionary!$A:$B,2,FALSE())</f>
        <v>1</v>
      </c>
      <c r="Z61">
        <f t="shared" si="34"/>
        <v>2</v>
      </c>
      <c r="AA61">
        <f>VLOOKUP(VLOOKUP($B61&amp;"-"&amp;$F61,'dataset cleaned'!$A:$BK,AA$2,FALSE()),Dictionary!$A:$B,2,FALSE())</f>
        <v>2</v>
      </c>
      <c r="AB61">
        <f>VLOOKUP(VLOOKUP($B61&amp;"-"&amp;$F61,'dataset cleaned'!$A:$BK,AB$2,FALSE()),Dictionary!$A:$B,2,FALSE())</f>
        <v>1</v>
      </c>
      <c r="AC61">
        <f>VLOOKUP(VLOOKUP($B61&amp;"-"&amp;$F61,'dataset cleaned'!$A:$BK,AC$2,FALSE()),Dictionary!$A:$B,2,FALSE())</f>
        <v>2</v>
      </c>
      <c r="AD61">
        <f>VLOOKUP(VLOOKUP($B61&amp;"-"&amp;$F61,'dataset cleaned'!$A:$BK,AD$2,FALSE()),Dictionary!$A:$B,2,FALSE())</f>
        <v>2</v>
      </c>
      <c r="AE61" t="str">
        <f>IF(ISNA(VLOOKUP(VLOOKUP($B61&amp;"-"&amp;$F61,'dataset cleaned'!$A:$BK,AE$2,FALSE()),Dictionary!$A:$B,2,FALSE())),"",VLOOKUP(VLOOKUP($B61&amp;"-"&amp;$F61,'dataset cleaned'!$A:$BK,AE$2,FALSE()),Dictionary!$A:$B,2,FALSE()))</f>
        <v/>
      </c>
      <c r="AF61">
        <f>VLOOKUP(VLOOKUP($B61&amp;"-"&amp;$F61,'dataset cleaned'!$A:$BK,AF$2,FALSE()),Dictionary!$A:$B,2,FALSE())</f>
        <v>5</v>
      </c>
      <c r="AG61">
        <f>VLOOKUP(VLOOKUP($B61&amp;"-"&amp;$F61,'dataset cleaned'!$A:$BK,AG$2,FALSE()),Dictionary!$A:$B,2,FALSE())</f>
        <v>4</v>
      </c>
      <c r="AH61">
        <f>VLOOKUP(VLOOKUP($B61&amp;"-"&amp;$F61,'dataset cleaned'!$A:$BK,AH$2,FALSE()),Dictionary!$A:$B,2,FALSE())</f>
        <v>3</v>
      </c>
      <c r="AI61">
        <f>VLOOKUP(VLOOKUP($B61&amp;"-"&amp;$F61,'dataset cleaned'!$A:$BK,AI$2,FALSE()),Dictionary!$A:$B,2,FALSE())</f>
        <v>3</v>
      </c>
      <c r="AJ61">
        <f>VLOOKUP(VLOOKUP($B61&amp;"-"&amp;$F61,'dataset cleaned'!$A:$BK,AJ$2,FALSE()),Dictionary!$A:$B,2,FALSE())</f>
        <v>4</v>
      </c>
      <c r="AK61">
        <f>IF(ISNA(VLOOKUP(VLOOKUP($B61&amp;"-"&amp;$F61,'dataset cleaned'!$A:$BK,AK$2,FALSE()),Dictionary!$A:$B,2,FALSE())),"",VLOOKUP(VLOOKUP($B61&amp;"-"&amp;$F61,'dataset cleaned'!$A:$BK,AK$2,FALSE()),Dictionary!$A:$B,2,FALSE()))</f>
        <v>4</v>
      </c>
      <c r="AL61" t="str">
        <f>IF(ISNA(VLOOKUP(VLOOKUP($B61&amp;"-"&amp;$F61,'dataset cleaned'!$A:$BK,AL$2,FALSE()),Dictionary!$A:$B,2,FALSE())),"",VLOOKUP(VLOOKUP($B61&amp;"-"&amp;$F61,'dataset cleaned'!$A:$BK,AL$2,FALSE()),Dictionary!$A:$B,2,FALSE()))</f>
        <v/>
      </c>
      <c r="AM61">
        <f>VLOOKUP(VLOOKUP($B61&amp;"-"&amp;$F61,'dataset cleaned'!$A:$BK,AM$2,FALSE()),Dictionary!$A:$B,2,FALSE())</f>
        <v>4</v>
      </c>
      <c r="AN61">
        <f>IF(ISNA(VLOOKUP(VLOOKUP($B61&amp;"-"&amp;$F61,'dataset cleaned'!$A:$BK,AN$2,FALSE()),Dictionary!$A:$B,2,FALSE())),"",VLOOKUP(VLOOKUP($B61&amp;"-"&amp;$F61,'dataset cleaned'!$A:$BK,AN$2,FALSE()),Dictionary!$A:$B,2,FALSE()))</f>
        <v>4</v>
      </c>
      <c r="AO61">
        <f>VLOOKUP($B61&amp;"-"&amp;$F61,'Results Check'!$A:$CB,AO$2,FALSE())</f>
        <v>2</v>
      </c>
      <c r="AP61">
        <f>VLOOKUP($B61&amp;"-"&amp;$F61,'Results Check'!$A:$CB,AP$2,FALSE())</f>
        <v>2</v>
      </c>
      <c r="AQ61">
        <f>VLOOKUP($B61&amp;"-"&amp;$F61,'Results Check'!$A:$CB,AQ$2,FALSE())</f>
        <v>2</v>
      </c>
      <c r="AR61">
        <f t="shared" si="35"/>
        <v>1</v>
      </c>
      <c r="AS61">
        <f t="shared" si="36"/>
        <v>1</v>
      </c>
      <c r="AT61">
        <f t="shared" si="37"/>
        <v>1</v>
      </c>
      <c r="AU61">
        <f>VLOOKUP($B61&amp;"-"&amp;$F61,'Results Check'!$A:$CB,AU$2,FALSE())</f>
        <v>2</v>
      </c>
      <c r="AV61">
        <f>VLOOKUP($B61&amp;"-"&amp;$F61,'Results Check'!$A:$CB,AV$2,FALSE())</f>
        <v>2</v>
      </c>
      <c r="AW61">
        <f>VLOOKUP($B61&amp;"-"&amp;$F61,'Results Check'!$A:$CB,AW$2,FALSE())</f>
        <v>3</v>
      </c>
      <c r="AX61">
        <f t="shared" si="38"/>
        <v>1</v>
      </c>
      <c r="AY61">
        <f t="shared" si="39"/>
        <v>0.66666666666666663</v>
      </c>
      <c r="AZ61">
        <f t="shared" si="40"/>
        <v>0.8</v>
      </c>
      <c r="BA61">
        <f>VLOOKUP($B61&amp;"-"&amp;$F61,'Results Check'!$A:$CB,BA$2,FALSE())</f>
        <v>2</v>
      </c>
      <c r="BB61">
        <f>VLOOKUP($B61&amp;"-"&amp;$F61,'Results Check'!$A:$CB,BB$2,FALSE())</f>
        <v>3</v>
      </c>
      <c r="BC61">
        <f>VLOOKUP($B61&amp;"-"&amp;$F61,'Results Check'!$A:$CB,BC$2,FALSE())</f>
        <v>3</v>
      </c>
      <c r="BD61">
        <f t="shared" si="41"/>
        <v>0.66666666666666663</v>
      </c>
      <c r="BE61">
        <f t="shared" si="42"/>
        <v>0.66666666666666663</v>
      </c>
      <c r="BF61">
        <f t="shared" si="43"/>
        <v>0.66666666666666663</v>
      </c>
      <c r="BG61">
        <f>VLOOKUP($B61&amp;"-"&amp;$F61,'Results Check'!$A:$CB,BG$2,FALSE())</f>
        <v>1</v>
      </c>
      <c r="BH61">
        <f>VLOOKUP($B61&amp;"-"&amp;$F61,'Results Check'!$A:$CB,BH$2,FALSE())</f>
        <v>2</v>
      </c>
      <c r="BI61">
        <f>VLOOKUP($B61&amp;"-"&amp;$F61,'Results Check'!$A:$CB,BI$2,FALSE())</f>
        <v>2</v>
      </c>
      <c r="BJ61">
        <f t="shared" si="44"/>
        <v>0.5</v>
      </c>
      <c r="BK61">
        <f t="shared" si="45"/>
        <v>0.5</v>
      </c>
      <c r="BL61">
        <f t="shared" si="46"/>
        <v>0.5</v>
      </c>
      <c r="BM61">
        <f>VLOOKUP($B61&amp;"-"&amp;$F61,'Results Check'!$A:$CB,BM$2,FALSE())</f>
        <v>1</v>
      </c>
      <c r="BN61">
        <f>VLOOKUP($B61&amp;"-"&amp;$F61,'Results Check'!$A:$CB,BN$2,FALSE())</f>
        <v>1</v>
      </c>
      <c r="BO61">
        <f>VLOOKUP($B61&amp;"-"&amp;$F61,'Results Check'!$A:$CB,BO$2,FALSE())</f>
        <v>1</v>
      </c>
      <c r="BP61">
        <f t="shared" si="47"/>
        <v>1</v>
      </c>
      <c r="BQ61">
        <f t="shared" si="48"/>
        <v>1</v>
      </c>
      <c r="BR61">
        <f t="shared" si="49"/>
        <v>1</v>
      </c>
      <c r="BS61">
        <f>VLOOKUP($B61&amp;"-"&amp;$F61,'Results Check'!$A:$CB,BS$2,FALSE())</f>
        <v>4</v>
      </c>
      <c r="BT61">
        <f>VLOOKUP($B61&amp;"-"&amp;$F61,'Results Check'!$A:$CB,BT$2,FALSE())</f>
        <v>4</v>
      </c>
      <c r="BU61">
        <f>VLOOKUP($B61&amp;"-"&amp;$F61,'Results Check'!$A:$CB,BU$2,FALSE())</f>
        <v>4</v>
      </c>
      <c r="BV61">
        <f t="shared" si="50"/>
        <v>1</v>
      </c>
      <c r="BW61">
        <f t="shared" si="51"/>
        <v>1</v>
      </c>
      <c r="BX61">
        <f t="shared" si="52"/>
        <v>1</v>
      </c>
      <c r="BY61">
        <f t="shared" si="53"/>
        <v>12</v>
      </c>
      <c r="BZ61">
        <f t="shared" si="54"/>
        <v>14</v>
      </c>
      <c r="CA61">
        <f t="shared" si="55"/>
        <v>15</v>
      </c>
      <c r="CB61">
        <f t="shared" si="56"/>
        <v>0.8571428571428571</v>
      </c>
      <c r="CC61">
        <f t="shared" si="57"/>
        <v>0.8</v>
      </c>
      <c r="CD61">
        <f t="shared" si="58"/>
        <v>0.82758620689655182</v>
      </c>
      <c r="CE61" t="str">
        <f>IF(VLOOKUP($B61&amp;"-"&amp;$F61,'Results Check'!$A:$CB,CE$2,FALSE())=0,"",VLOOKUP($B61&amp;"-"&amp;$F61,'Results Check'!$A:$CB,CE$2,FALSE()))</f>
        <v/>
      </c>
      <c r="CF61" t="str">
        <f>IF(VLOOKUP($B61&amp;"-"&amp;$F61,'Results Check'!$A:$CB,CF$2,FALSE())=0,"",VLOOKUP($B61&amp;"-"&amp;$F61,'Results Check'!$A:$CB,CF$2,FALSE()))</f>
        <v>Missing UI</v>
      </c>
      <c r="CG61" t="str">
        <f>IF(VLOOKUP($B61&amp;"-"&amp;$F61,'Results Check'!$A:$CB,CG$2,FALSE())=0,"",VLOOKUP($B61&amp;"-"&amp;$F61,'Results Check'!$A:$CB,CG$2,FALSE()))</f>
        <v>Wrong threat event</v>
      </c>
      <c r="CH61" t="str">
        <f>IF(VLOOKUP($B61&amp;"-"&amp;$F61,'Results Check'!$A:$CB,CH$2,FALSE())=0,"",VLOOKUP($B61&amp;"-"&amp;$F61,'Results Check'!$A:$CB,CH$2,FALSE()))</f>
        <v>Vulnerability</v>
      </c>
      <c r="CI61" t="str">
        <f>IF(VLOOKUP($B61&amp;"-"&amp;$F61,'Results Check'!$A:$CB,CI$2,FALSE())=0,"",VLOOKUP($B61&amp;"-"&amp;$F61,'Results Check'!$A:$CB,CI$2,FALSE()))</f>
        <v/>
      </c>
      <c r="CJ61" t="str">
        <f>IF(VLOOKUP($B61&amp;"-"&amp;$F61,'Results Check'!$A:$CB,CJ$2,FALSE())=0,"",VLOOKUP($B61&amp;"-"&amp;$F61,'Results Check'!$A:$CB,CJ$2,FALSE()))</f>
        <v/>
      </c>
      <c r="CK61">
        <f>IF(VLOOKUP($B61&amp;"-"&amp;$F61,'dataset cleaned'!$A:$CK,CK$2,FALSE())&lt;0,"N/A",VLOOKUP(VLOOKUP($B61&amp;"-"&amp;$F61,'dataset cleaned'!$A:$CK,CK$2,FALSE()),Dictionary!$A:$B,2,FALSE()))</f>
        <v>2</v>
      </c>
      <c r="CL61">
        <f>IF(VLOOKUP($B61&amp;"-"&amp;$F61,'dataset cleaned'!$A:$CK,CL$2,FALSE())&lt;0,"N/A",VLOOKUP(VLOOKUP($B61&amp;"-"&amp;$F61,'dataset cleaned'!$A:$CK,CL$2,FALSE()),Dictionary!$A:$B,2,FALSE()))</f>
        <v>4</v>
      </c>
      <c r="CM61">
        <f>IF(VLOOKUP($B61&amp;"-"&amp;$F61,'dataset cleaned'!$A:$CK,CM$2,FALSE())&lt;0,"N/A",VLOOKUP(VLOOKUP($B61&amp;"-"&amp;$F61,'dataset cleaned'!$A:$CK,CM$2,FALSE()),Dictionary!$A:$B,2,FALSE()))</f>
        <v>3</v>
      </c>
      <c r="CN61">
        <f>IF(VLOOKUP($B61&amp;"-"&amp;$F61,'dataset cleaned'!$A:$CK,CN$2,FALSE())&lt;0,"N/A",VLOOKUP(VLOOKUP($B61&amp;"-"&amp;$F61,'dataset cleaned'!$A:$CK,CN$2,FALSE()),Dictionary!$A:$B,2,FALSE()))</f>
        <v>4</v>
      </c>
      <c r="CO61">
        <f>IF(VLOOKUP($B61&amp;"-"&amp;$F61,'dataset cleaned'!$A:$CK,CO$2,FALSE())&lt;0,"N/A",VLOOKUP(VLOOKUP($B61&amp;"-"&amp;$F61,'dataset cleaned'!$A:$CK,CO$2,FALSE()),Dictionary!$A:$B,2,FALSE()))</f>
        <v>3</v>
      </c>
      <c r="CP61">
        <f>IF(VLOOKUP($B61&amp;"-"&amp;$F61,'dataset cleaned'!$A:$CK,CP$2,FALSE())&lt;0,"N/A",VLOOKUP(VLOOKUP($B61&amp;"-"&amp;$F61,'dataset cleaned'!$A:$CK,CP$2,FALSE()),Dictionary!$A:$B,2,FALSE()))</f>
        <v>4</v>
      </c>
      <c r="CQ61">
        <f>IF(VLOOKUP($B61&amp;"-"&amp;$F61,'dataset cleaned'!$A:$CK,CQ$2,FALSE())&lt;0,"N/A",VLOOKUP(VLOOKUP($B61&amp;"-"&amp;$F61,'dataset cleaned'!$A:$CK,CQ$2,FALSE()),Dictionary!$A:$B,2,FALSE()))</f>
        <v>3</v>
      </c>
      <c r="CR61">
        <f>IF(VLOOKUP($B61&amp;"-"&amp;$F61,'dataset cleaned'!$A:$CK,CR$2,FALSE())&lt;0,"N/A",VLOOKUP(VLOOKUP($B61&amp;"-"&amp;$F61,'dataset cleaned'!$A:$CK,CR$2,FALSE()),Dictionary!$A:$B,2,FALSE()))</f>
        <v>4</v>
      </c>
      <c r="CS61">
        <f>IF(VLOOKUP($B61&amp;"-"&amp;$F61,'dataset cleaned'!$A:$CK,CS$2,FALSE())&lt;0,"N/A",VLOOKUP(VLOOKUP($B61&amp;"-"&amp;$F61,'dataset cleaned'!$A:$CK,CS$2,FALSE()),Dictionary!$A:$B,2,FALSE()))</f>
        <v>2</v>
      </c>
      <c r="CT61">
        <f>IF(VLOOKUP($B61&amp;"-"&amp;$F61,'dataset cleaned'!$A:$CK,CT$2,FALSE())&lt;0,"N/A",VLOOKUP(VLOOKUP($B61&amp;"-"&amp;$F61,'dataset cleaned'!$A:$CK,CT$2,FALSE()),Dictionary!$A:$B,2,FALSE()))</f>
        <v>4</v>
      </c>
      <c r="CU61">
        <f>IF(VLOOKUP($B61&amp;"-"&amp;$F61,'dataset cleaned'!$A:$CK,CU$2,FALSE())&lt;0,"N/A",VLOOKUP(VLOOKUP($B61&amp;"-"&amp;$F61,'dataset cleaned'!$A:$CK,CU$2,FALSE()),Dictionary!$A:$B,2,FALSE()))</f>
        <v>3</v>
      </c>
      <c r="CV61">
        <f>IF(VLOOKUP($B61&amp;"-"&amp;$F61,'dataset cleaned'!$A:$CK,CV$2,FALSE())&lt;0,"N/A",VLOOKUP(VLOOKUP($B61&amp;"-"&amp;$F61,'dataset cleaned'!$A:$CK,CV$2,FALSE()),Dictionary!$A:$B,2,FALSE()))</f>
        <v>4</v>
      </c>
    </row>
    <row r="62" spans="1:100" ht="17" x14ac:dyDescent="0.2">
      <c r="A62" t="str">
        <f t="shared" si="30"/>
        <v>R_6ybBmJKLFq4NpE5-P1</v>
      </c>
      <c r="B62" s="1" t="s">
        <v>1002</v>
      </c>
      <c r="C62" t="s">
        <v>529</v>
      </c>
      <c r="D62" s="16" t="str">
        <f t="shared" si="31"/>
        <v>Tabular</v>
      </c>
      <c r="E62" s="8" t="str">
        <f t="shared" si="32"/>
        <v>G2</v>
      </c>
      <c r="F62" s="1" t="s">
        <v>534</v>
      </c>
      <c r="G62" s="8" t="str">
        <f t="shared" si="33"/>
        <v>G2</v>
      </c>
      <c r="H62" t="s">
        <v>1128</v>
      </c>
      <c r="J62" s="11">
        <f>VLOOKUP($B62&amp;"-"&amp;$F62,'dataset cleaned'!$A:$BK,J$2,FALSE())/60</f>
        <v>13.226016666666668</v>
      </c>
      <c r="K62">
        <f>VLOOKUP($B62&amp;"-"&amp;$F62,'dataset cleaned'!$A:$BK,K$2,FALSE())</f>
        <v>22</v>
      </c>
      <c r="L62" t="str">
        <f>VLOOKUP($B62&amp;"-"&amp;$F62,'dataset cleaned'!$A:$BK,L$2,FALSE())</f>
        <v>Male</v>
      </c>
      <c r="M62" t="str">
        <f>VLOOKUP($B62&amp;"-"&amp;$F62,'dataset cleaned'!$A:$BK,M$2,FALSE())</f>
        <v>Advanced (C1)</v>
      </c>
      <c r="N62">
        <f>VLOOKUP($B62&amp;"-"&amp;$F62,'dataset cleaned'!$A:$BK,N$2,FALSE())</f>
        <v>4</v>
      </c>
      <c r="O62" t="str">
        <f>VLOOKUP($B62&amp;"-"&amp;$F62,'dataset cleaned'!$A:$BK,O$2,FALSE())</f>
        <v>Technology, policy, management, IT</v>
      </c>
      <c r="P62" t="str">
        <f>VLOOKUP($B62&amp;"-"&amp;$F62,'dataset cleaned'!$A:$BK,P$2,FALSE())</f>
        <v>Yes</v>
      </c>
      <c r="Q62">
        <f>VLOOKUP($B62&amp;"-"&amp;$F62,'dataset cleaned'!$A:$BK,Q$2,FALSE())</f>
        <v>2</v>
      </c>
      <c r="R62" s="6" t="str">
        <f>VLOOKUP($B62&amp;"-"&amp;$F62,'dataset cleaned'!$A:$BK,R$2,FALSE())</f>
        <v>Helpdesk freelancer</v>
      </c>
      <c r="S62" t="str">
        <f>VLOOKUP($B62&amp;"-"&amp;$F62,'dataset cleaned'!$A:$BK,S$2,FALSE())</f>
        <v>No</v>
      </c>
      <c r="T62">
        <f>VLOOKUP($B62&amp;"-"&amp;$F62,'dataset cleaned'!$A:$BK,T$2,FALSE())</f>
        <v>0</v>
      </c>
      <c r="U62" t="str">
        <f>VLOOKUP($B62&amp;"-"&amp;$F62,'dataset cleaned'!$A:$BK,U$2,FALSE())</f>
        <v>None</v>
      </c>
      <c r="V62">
        <f>VLOOKUP(VLOOKUP($B62&amp;"-"&amp;$F62,'dataset cleaned'!$A:$BK,V$2,FALSE()),Dictionary!$A:$B,2,FALSE())</f>
        <v>2</v>
      </c>
      <c r="W62">
        <f>VLOOKUP(VLOOKUP($B62&amp;"-"&amp;$F62,'dataset cleaned'!$A:$BK,W$2,FALSE()),Dictionary!$A:$B,2,FALSE())</f>
        <v>2</v>
      </c>
      <c r="X62">
        <f>VLOOKUP(VLOOKUP($B62&amp;"-"&amp;$F62,'dataset cleaned'!$A:$BK,X$2,FALSE()),Dictionary!$A:$B,2,FALSE())</f>
        <v>1</v>
      </c>
      <c r="Y62">
        <f>VLOOKUP(VLOOKUP($B62&amp;"-"&amp;$F62,'dataset cleaned'!$A:$BK,Y$2,FALSE()),Dictionary!$A:$B,2,FALSE())</f>
        <v>1</v>
      </c>
      <c r="Z62">
        <f t="shared" si="34"/>
        <v>2</v>
      </c>
      <c r="AA62">
        <f>VLOOKUP(VLOOKUP($B62&amp;"-"&amp;$F62,'dataset cleaned'!$A:$BK,AA$2,FALSE()),Dictionary!$A:$B,2,FALSE())</f>
        <v>2</v>
      </c>
      <c r="AB62">
        <f>VLOOKUP(VLOOKUP($B62&amp;"-"&amp;$F62,'dataset cleaned'!$A:$BK,AB$2,FALSE()),Dictionary!$A:$B,2,FALSE())</f>
        <v>3</v>
      </c>
      <c r="AC62">
        <f>VLOOKUP(VLOOKUP($B62&amp;"-"&amp;$F62,'dataset cleaned'!$A:$BK,AC$2,FALSE()),Dictionary!$A:$B,2,FALSE())</f>
        <v>3</v>
      </c>
      <c r="AD62">
        <f>VLOOKUP(VLOOKUP($B62&amp;"-"&amp;$F62,'dataset cleaned'!$A:$BK,AD$2,FALSE()),Dictionary!$A:$B,2,FALSE())</f>
        <v>2</v>
      </c>
      <c r="AE62" t="str">
        <f>IF(ISNA(VLOOKUP(VLOOKUP($B62&amp;"-"&amp;$F62,'dataset cleaned'!$A:$BK,AE$2,FALSE()),Dictionary!$A:$B,2,FALSE())),"",VLOOKUP(VLOOKUP($B62&amp;"-"&amp;$F62,'dataset cleaned'!$A:$BK,AE$2,FALSE()),Dictionary!$A:$B,2,FALSE()))</f>
        <v/>
      </c>
      <c r="AF62">
        <f>VLOOKUP(VLOOKUP($B62&amp;"-"&amp;$F62,'dataset cleaned'!$A:$BK,AF$2,FALSE()),Dictionary!$A:$B,2,FALSE())</f>
        <v>4</v>
      </c>
      <c r="AG62">
        <f>VLOOKUP(VLOOKUP($B62&amp;"-"&amp;$F62,'dataset cleaned'!$A:$BK,AG$2,FALSE()),Dictionary!$A:$B,2,FALSE())</f>
        <v>2</v>
      </c>
      <c r="AH62">
        <f>VLOOKUP(VLOOKUP($B62&amp;"-"&amp;$F62,'dataset cleaned'!$A:$BK,AH$2,FALSE()),Dictionary!$A:$B,2,FALSE())</f>
        <v>2</v>
      </c>
      <c r="AI62">
        <f>VLOOKUP(VLOOKUP($B62&amp;"-"&amp;$F62,'dataset cleaned'!$A:$BK,AI$2,FALSE()),Dictionary!$A:$B,2,FALSE())</f>
        <v>2</v>
      </c>
      <c r="AJ62">
        <f>VLOOKUP(VLOOKUP($B62&amp;"-"&amp;$F62,'dataset cleaned'!$A:$BK,AJ$2,FALSE()),Dictionary!$A:$B,2,FALSE())</f>
        <v>2</v>
      </c>
      <c r="AK62">
        <f>IF(ISNA(VLOOKUP(VLOOKUP($B62&amp;"-"&amp;$F62,'dataset cleaned'!$A:$BK,AK$2,FALSE()),Dictionary!$A:$B,2,FALSE())),"",VLOOKUP(VLOOKUP($B62&amp;"-"&amp;$F62,'dataset cleaned'!$A:$BK,AK$2,FALSE()),Dictionary!$A:$B,2,FALSE()))</f>
        <v>4</v>
      </c>
      <c r="AL62" t="str">
        <f>IF(ISNA(VLOOKUP(VLOOKUP($B62&amp;"-"&amp;$F62,'dataset cleaned'!$A:$BK,AL$2,FALSE()),Dictionary!$A:$B,2,FALSE())),"",VLOOKUP(VLOOKUP($B62&amp;"-"&amp;$F62,'dataset cleaned'!$A:$BK,AL$2,FALSE()),Dictionary!$A:$B,2,FALSE()))</f>
        <v/>
      </c>
      <c r="AM62">
        <f>VLOOKUP(VLOOKUP($B62&amp;"-"&amp;$F62,'dataset cleaned'!$A:$BK,AM$2,FALSE()),Dictionary!$A:$B,2,FALSE())</f>
        <v>2</v>
      </c>
      <c r="AN62">
        <f>IF(ISNA(VLOOKUP(VLOOKUP($B62&amp;"-"&amp;$F62,'dataset cleaned'!$A:$BK,AN$2,FALSE()),Dictionary!$A:$B,2,FALSE())),"",VLOOKUP(VLOOKUP($B62&amp;"-"&amp;$F62,'dataset cleaned'!$A:$BK,AN$2,FALSE()),Dictionary!$A:$B,2,FALSE()))</f>
        <v>1</v>
      </c>
      <c r="AO62">
        <f>VLOOKUP($B62&amp;"-"&amp;$F62,'Results Check'!$A:$CB,AO$2,FALSE())</f>
        <v>2</v>
      </c>
      <c r="AP62">
        <f>VLOOKUP($B62&amp;"-"&amp;$F62,'Results Check'!$A:$CB,AP$2,FALSE())</f>
        <v>4</v>
      </c>
      <c r="AQ62">
        <f>VLOOKUP($B62&amp;"-"&amp;$F62,'Results Check'!$A:$CB,AQ$2,FALSE())</f>
        <v>2</v>
      </c>
      <c r="AR62">
        <f t="shared" si="35"/>
        <v>0.5</v>
      </c>
      <c r="AS62">
        <f t="shared" si="36"/>
        <v>1</v>
      </c>
      <c r="AT62">
        <f t="shared" si="37"/>
        <v>0.66666666666666663</v>
      </c>
      <c r="AU62">
        <f>VLOOKUP($B62&amp;"-"&amp;$F62,'Results Check'!$A:$CB,AU$2,FALSE())</f>
        <v>1</v>
      </c>
      <c r="AV62">
        <f>VLOOKUP($B62&amp;"-"&amp;$F62,'Results Check'!$A:$CB,AV$2,FALSE())</f>
        <v>5</v>
      </c>
      <c r="AW62">
        <f>VLOOKUP($B62&amp;"-"&amp;$F62,'Results Check'!$A:$CB,AW$2,FALSE())</f>
        <v>3</v>
      </c>
      <c r="AX62">
        <f t="shared" si="38"/>
        <v>0.2</v>
      </c>
      <c r="AY62">
        <f t="shared" si="39"/>
        <v>0.33333333333333331</v>
      </c>
      <c r="AZ62">
        <f t="shared" si="40"/>
        <v>0.25</v>
      </c>
      <c r="BA62">
        <f>VLOOKUP($B62&amp;"-"&amp;$F62,'Results Check'!$A:$CB,BA$2,FALSE())</f>
        <v>3</v>
      </c>
      <c r="BB62">
        <f>VLOOKUP($B62&amp;"-"&amp;$F62,'Results Check'!$A:$CB,BB$2,FALSE())</f>
        <v>3</v>
      </c>
      <c r="BC62">
        <f>VLOOKUP($B62&amp;"-"&amp;$F62,'Results Check'!$A:$CB,BC$2,FALSE())</f>
        <v>3</v>
      </c>
      <c r="BD62">
        <f t="shared" si="41"/>
        <v>1</v>
      </c>
      <c r="BE62">
        <f t="shared" si="42"/>
        <v>1</v>
      </c>
      <c r="BF62">
        <f t="shared" si="43"/>
        <v>1</v>
      </c>
      <c r="BG62">
        <f>VLOOKUP($B62&amp;"-"&amp;$F62,'Results Check'!$A:$CB,BG$2,FALSE())</f>
        <v>2</v>
      </c>
      <c r="BH62">
        <f>VLOOKUP($B62&amp;"-"&amp;$F62,'Results Check'!$A:$CB,BH$2,FALSE())</f>
        <v>2</v>
      </c>
      <c r="BI62">
        <f>VLOOKUP($B62&amp;"-"&amp;$F62,'Results Check'!$A:$CB,BI$2,FALSE())</f>
        <v>2</v>
      </c>
      <c r="BJ62">
        <f t="shared" si="44"/>
        <v>1</v>
      </c>
      <c r="BK62">
        <f t="shared" si="45"/>
        <v>1</v>
      </c>
      <c r="BL62">
        <f t="shared" si="46"/>
        <v>1</v>
      </c>
      <c r="BM62">
        <f>VLOOKUP($B62&amp;"-"&amp;$F62,'Results Check'!$A:$CB,BM$2,FALSE())</f>
        <v>0</v>
      </c>
      <c r="BN62">
        <f>VLOOKUP($B62&amp;"-"&amp;$F62,'Results Check'!$A:$CB,BN$2,FALSE())</f>
        <v>1</v>
      </c>
      <c r="BO62">
        <f>VLOOKUP($B62&amp;"-"&amp;$F62,'Results Check'!$A:$CB,BO$2,FALSE())</f>
        <v>1</v>
      </c>
      <c r="BP62">
        <f t="shared" si="47"/>
        <v>0</v>
      </c>
      <c r="BQ62">
        <f t="shared" si="48"/>
        <v>0</v>
      </c>
      <c r="BR62">
        <f t="shared" si="49"/>
        <v>0</v>
      </c>
      <c r="BS62">
        <f>VLOOKUP($B62&amp;"-"&amp;$F62,'Results Check'!$A:$CB,BS$2,FALSE())</f>
        <v>2</v>
      </c>
      <c r="BT62">
        <f>VLOOKUP($B62&amp;"-"&amp;$F62,'Results Check'!$A:$CB,BT$2,FALSE())</f>
        <v>2</v>
      </c>
      <c r="BU62">
        <f>VLOOKUP($B62&amp;"-"&amp;$F62,'Results Check'!$A:$CB,BU$2,FALSE())</f>
        <v>4</v>
      </c>
      <c r="BV62">
        <f t="shared" si="50"/>
        <v>1</v>
      </c>
      <c r="BW62">
        <f t="shared" si="51"/>
        <v>0.5</v>
      </c>
      <c r="BX62">
        <f t="shared" si="52"/>
        <v>0.66666666666666663</v>
      </c>
      <c r="BY62">
        <f t="shared" si="53"/>
        <v>10</v>
      </c>
      <c r="BZ62">
        <f t="shared" si="54"/>
        <v>17</v>
      </c>
      <c r="CA62">
        <f t="shared" si="55"/>
        <v>15</v>
      </c>
      <c r="CB62">
        <f t="shared" si="56"/>
        <v>0.58823529411764708</v>
      </c>
      <c r="CC62">
        <f t="shared" si="57"/>
        <v>0.66666666666666663</v>
      </c>
      <c r="CD62">
        <f t="shared" si="58"/>
        <v>0.625</v>
      </c>
      <c r="CE62" t="str">
        <f>IF(VLOOKUP($B62&amp;"-"&amp;$F62,'Results Check'!$A:$CB,CE$2,FALSE())=0,"",VLOOKUP($B62&amp;"-"&amp;$F62,'Results Check'!$A:$CB,CE$2,FALSE()))</f>
        <v>Wrong vulnerability</v>
      </c>
      <c r="CF62" t="str">
        <f>IF(VLOOKUP($B62&amp;"-"&amp;$F62,'Results Check'!$A:$CB,CF$2,FALSE())=0,"",VLOOKUP($B62&amp;"-"&amp;$F62,'Results Check'!$A:$CB,CF$2,FALSE()))</f>
        <v>Threat event</v>
      </c>
      <c r="CG62" t="str">
        <f>IF(VLOOKUP($B62&amp;"-"&amp;$F62,'Results Check'!$A:$CB,CG$2,FALSE())=0,"",VLOOKUP($B62&amp;"-"&amp;$F62,'Results Check'!$A:$CB,CG$2,FALSE()))</f>
        <v/>
      </c>
      <c r="CH62" t="str">
        <f>IF(VLOOKUP($B62&amp;"-"&amp;$F62,'Results Check'!$A:$CB,CH$2,FALSE())=0,"",VLOOKUP($B62&amp;"-"&amp;$F62,'Results Check'!$A:$CB,CH$2,FALSE()))</f>
        <v/>
      </c>
      <c r="CI62" t="str">
        <f>IF(VLOOKUP($B62&amp;"-"&amp;$F62,'Results Check'!$A:$CB,CI$2,FALSE())=0,"",VLOOKUP($B62&amp;"-"&amp;$F62,'Results Check'!$A:$CB,CI$2,FALSE()))</f>
        <v/>
      </c>
      <c r="CJ62" t="str">
        <f>IF(VLOOKUP($B62&amp;"-"&amp;$F62,'Results Check'!$A:$CB,CJ$2,FALSE())=0,"",VLOOKUP($B62&amp;"-"&amp;$F62,'Results Check'!$A:$CB,CJ$2,FALSE()))</f>
        <v>Missing vulnerability</v>
      </c>
      <c r="CK62">
        <f>IF(VLOOKUP($B62&amp;"-"&amp;$F62,'dataset cleaned'!$A:$CK,CK$2,FALSE())&lt;0,"N/A",VLOOKUP(VLOOKUP($B62&amp;"-"&amp;$F62,'dataset cleaned'!$A:$CK,CK$2,FALSE()),Dictionary!$A:$B,2,FALSE()))</f>
        <v>3</v>
      </c>
      <c r="CL62">
        <f>IF(VLOOKUP($B62&amp;"-"&amp;$F62,'dataset cleaned'!$A:$CK,CL$2,FALSE())&lt;0,"N/A",VLOOKUP(VLOOKUP($B62&amp;"-"&amp;$F62,'dataset cleaned'!$A:$CK,CL$2,FALSE()),Dictionary!$A:$B,2,FALSE()))</f>
        <v>4</v>
      </c>
      <c r="CM62">
        <f>IF(VLOOKUP($B62&amp;"-"&amp;$F62,'dataset cleaned'!$A:$CK,CM$2,FALSE())&lt;0,"N/A",VLOOKUP(VLOOKUP($B62&amp;"-"&amp;$F62,'dataset cleaned'!$A:$CK,CM$2,FALSE()),Dictionary!$A:$B,2,FALSE()))</f>
        <v>4</v>
      </c>
      <c r="CN62">
        <f>IF(VLOOKUP($B62&amp;"-"&amp;$F62,'dataset cleaned'!$A:$CK,CN$2,FALSE())&lt;0,"N/A",VLOOKUP(VLOOKUP($B62&amp;"-"&amp;$F62,'dataset cleaned'!$A:$CK,CN$2,FALSE()),Dictionary!$A:$B,2,FALSE()))</f>
        <v>3</v>
      </c>
      <c r="CO62">
        <f>IF(VLOOKUP($B62&amp;"-"&amp;$F62,'dataset cleaned'!$A:$CK,CO$2,FALSE())&lt;0,"N/A",VLOOKUP(VLOOKUP($B62&amp;"-"&amp;$F62,'dataset cleaned'!$A:$CK,CO$2,FALSE()),Dictionary!$A:$B,2,FALSE()))</f>
        <v>4</v>
      </c>
      <c r="CP62">
        <f>IF(VLOOKUP($B62&amp;"-"&amp;$F62,'dataset cleaned'!$A:$CK,CP$2,FALSE())&lt;0,"N/A",VLOOKUP(VLOOKUP($B62&amp;"-"&amp;$F62,'dataset cleaned'!$A:$CK,CP$2,FALSE()),Dictionary!$A:$B,2,FALSE()))</f>
        <v>3</v>
      </c>
      <c r="CQ62">
        <f>IF(VLOOKUP($B62&amp;"-"&amp;$F62,'dataset cleaned'!$A:$CK,CQ$2,FALSE())&lt;0,"N/A",VLOOKUP(VLOOKUP($B62&amp;"-"&amp;$F62,'dataset cleaned'!$A:$CK,CQ$2,FALSE()),Dictionary!$A:$B,2,FALSE()))</f>
        <v>4</v>
      </c>
      <c r="CR62">
        <f>IF(VLOOKUP($B62&amp;"-"&amp;$F62,'dataset cleaned'!$A:$CK,CR$2,FALSE())&lt;0,"N/A",VLOOKUP(VLOOKUP($B62&amp;"-"&amp;$F62,'dataset cleaned'!$A:$CK,CR$2,FALSE()),Dictionary!$A:$B,2,FALSE()))</f>
        <v>3</v>
      </c>
      <c r="CS62">
        <f>IF(VLOOKUP($B62&amp;"-"&amp;$F62,'dataset cleaned'!$A:$CK,CS$2,FALSE())&lt;0,"N/A",VLOOKUP(VLOOKUP($B62&amp;"-"&amp;$F62,'dataset cleaned'!$A:$CK,CS$2,FALSE()),Dictionary!$A:$B,2,FALSE()))</f>
        <v>2</v>
      </c>
      <c r="CT62">
        <f>IF(VLOOKUP($B62&amp;"-"&amp;$F62,'dataset cleaned'!$A:$CK,CT$2,FALSE())&lt;0,"N/A",VLOOKUP(VLOOKUP($B62&amp;"-"&amp;$F62,'dataset cleaned'!$A:$CK,CT$2,FALSE()),Dictionary!$A:$B,2,FALSE()))</f>
        <v>3</v>
      </c>
      <c r="CU62">
        <f>IF(VLOOKUP($B62&amp;"-"&amp;$F62,'dataset cleaned'!$A:$CK,CU$2,FALSE())&lt;0,"N/A",VLOOKUP(VLOOKUP($B62&amp;"-"&amp;$F62,'dataset cleaned'!$A:$CK,CU$2,FALSE()),Dictionary!$A:$B,2,FALSE()))</f>
        <v>4</v>
      </c>
      <c r="CV62">
        <f>IF(VLOOKUP($B62&amp;"-"&amp;$F62,'dataset cleaned'!$A:$CK,CV$2,FALSE())&lt;0,"N/A",VLOOKUP(VLOOKUP($B62&amp;"-"&amp;$F62,'dataset cleaned'!$A:$CK,CV$2,FALSE()),Dictionary!$A:$B,2,FALSE()))</f>
        <v>3</v>
      </c>
    </row>
    <row r="63" spans="1:100" ht="17" x14ac:dyDescent="0.2">
      <c r="A63" t="str">
        <f t="shared" si="30"/>
        <v>R_qIowXXuXIIQjEVX-P1</v>
      </c>
      <c r="B63" s="1" t="s">
        <v>1041</v>
      </c>
      <c r="C63" t="s">
        <v>529</v>
      </c>
      <c r="D63" s="16" t="str">
        <f t="shared" si="31"/>
        <v>Tabular</v>
      </c>
      <c r="E63" s="8" t="str">
        <f t="shared" si="32"/>
        <v>G2</v>
      </c>
      <c r="F63" t="s">
        <v>534</v>
      </c>
      <c r="G63" s="8" t="str">
        <f t="shared" si="33"/>
        <v>G2</v>
      </c>
      <c r="H63" t="s">
        <v>1128</v>
      </c>
      <c r="J63" s="11">
        <f>VLOOKUP($B63&amp;"-"&amp;$F63,'dataset cleaned'!$A:$BK,J$2,FALSE())/60</f>
        <v>14.866683333333333</v>
      </c>
      <c r="K63">
        <f>VLOOKUP($B63&amp;"-"&amp;$F63,'dataset cleaned'!$A:$BK,K$2,FALSE())</f>
        <v>20</v>
      </c>
      <c r="L63" t="str">
        <f>VLOOKUP($B63&amp;"-"&amp;$F63,'dataset cleaned'!$A:$BK,L$2,FALSE())</f>
        <v>Female</v>
      </c>
      <c r="M63" t="str">
        <f>VLOOKUP($B63&amp;"-"&amp;$F63,'dataset cleaned'!$A:$BK,M$2,FALSE())</f>
        <v>Advanced (C1)</v>
      </c>
      <c r="N63">
        <f>VLOOKUP($B63&amp;"-"&amp;$F63,'dataset cleaned'!$A:$BK,N$2,FALSE())</f>
        <v>4</v>
      </c>
      <c r="O63" t="str">
        <f>VLOOKUP($B63&amp;"-"&amp;$F63,'dataset cleaned'!$A:$BK,O$2,FALSE())</f>
        <v>Industrial Design Engineering,</v>
      </c>
      <c r="P63" t="str">
        <f>VLOOKUP($B63&amp;"-"&amp;$F63,'dataset cleaned'!$A:$BK,P$2,FALSE())</f>
        <v>Yes</v>
      </c>
      <c r="Q63">
        <f>VLOOKUP($B63&amp;"-"&amp;$F63,'dataset cleaned'!$A:$BK,Q$2,FALSE())</f>
        <v>4</v>
      </c>
      <c r="R63" s="6" t="str">
        <f>VLOOKUP($B63&amp;"-"&amp;$F63,'dataset cleaned'!$A:$BK,R$2,FALSE())</f>
        <v xml:space="preserve">approach potential clients, convince clients, photograph clients. </v>
      </c>
      <c r="S63" t="str">
        <f>VLOOKUP($B63&amp;"-"&amp;$F63,'dataset cleaned'!$A:$BK,S$2,FALSE())</f>
        <v>No</v>
      </c>
      <c r="T63">
        <f>VLOOKUP($B63&amp;"-"&amp;$F63,'dataset cleaned'!$A:$BK,T$2,FALSE())</f>
        <v>0</v>
      </c>
      <c r="U63" t="str">
        <f>VLOOKUP($B63&amp;"-"&amp;$F63,'dataset cleaned'!$A:$BK,U$2,FALSE())</f>
        <v>None</v>
      </c>
      <c r="V63">
        <f>VLOOKUP(VLOOKUP($B63&amp;"-"&amp;$F63,'dataset cleaned'!$A:$BK,V$2,FALSE()),Dictionary!$A:$B,2,FALSE())</f>
        <v>1</v>
      </c>
      <c r="W63">
        <f>VLOOKUP(VLOOKUP($B63&amp;"-"&amp;$F63,'dataset cleaned'!$A:$BK,W$2,FALSE()),Dictionary!$A:$B,2,FALSE())</f>
        <v>2</v>
      </c>
      <c r="X63">
        <f>VLOOKUP(VLOOKUP($B63&amp;"-"&amp;$F63,'dataset cleaned'!$A:$BK,X$2,FALSE()),Dictionary!$A:$B,2,FALSE())</f>
        <v>1</v>
      </c>
      <c r="Y63">
        <f>VLOOKUP(VLOOKUP($B63&amp;"-"&amp;$F63,'dataset cleaned'!$A:$BK,Y$2,FALSE()),Dictionary!$A:$B,2,FALSE())</f>
        <v>1</v>
      </c>
      <c r="Z63">
        <f t="shared" si="34"/>
        <v>2</v>
      </c>
      <c r="AA63">
        <f>VLOOKUP(VLOOKUP($B63&amp;"-"&amp;$F63,'dataset cleaned'!$A:$BK,AA$2,FALSE()),Dictionary!$A:$B,2,FALSE())</f>
        <v>1</v>
      </c>
      <c r="AB63">
        <f>VLOOKUP(VLOOKUP($B63&amp;"-"&amp;$F63,'dataset cleaned'!$A:$BK,AB$2,FALSE()),Dictionary!$A:$B,2,FALSE())</f>
        <v>1</v>
      </c>
      <c r="AC63">
        <f>VLOOKUP(VLOOKUP($B63&amp;"-"&amp;$F63,'dataset cleaned'!$A:$BK,AC$2,FALSE()),Dictionary!$A:$B,2,FALSE())</f>
        <v>1</v>
      </c>
      <c r="AD63">
        <f>VLOOKUP(VLOOKUP($B63&amp;"-"&amp;$F63,'dataset cleaned'!$A:$BK,AD$2,FALSE()),Dictionary!$A:$B,2,FALSE())</f>
        <v>1</v>
      </c>
      <c r="AE63" t="str">
        <f>IF(ISNA(VLOOKUP(VLOOKUP($B63&amp;"-"&amp;$F63,'dataset cleaned'!$A:$BK,AE$2,FALSE()),Dictionary!$A:$B,2,FALSE())),"",VLOOKUP(VLOOKUP($B63&amp;"-"&amp;$F63,'dataset cleaned'!$A:$BK,AE$2,FALSE()),Dictionary!$A:$B,2,FALSE()))</f>
        <v/>
      </c>
      <c r="AF63">
        <f>VLOOKUP(VLOOKUP($B63&amp;"-"&amp;$F63,'dataset cleaned'!$A:$BK,AF$2,FALSE()),Dictionary!$A:$B,2,FALSE())</f>
        <v>4</v>
      </c>
      <c r="AG63">
        <f>VLOOKUP(VLOOKUP($B63&amp;"-"&amp;$F63,'dataset cleaned'!$A:$BK,AG$2,FALSE()),Dictionary!$A:$B,2,FALSE())</f>
        <v>3</v>
      </c>
      <c r="AH63">
        <f>VLOOKUP(VLOOKUP($B63&amp;"-"&amp;$F63,'dataset cleaned'!$A:$BK,AH$2,FALSE()),Dictionary!$A:$B,2,FALSE())</f>
        <v>4</v>
      </c>
      <c r="AI63">
        <f>VLOOKUP(VLOOKUP($B63&amp;"-"&amp;$F63,'dataset cleaned'!$A:$BK,AI$2,FALSE()),Dictionary!$A:$B,2,FALSE())</f>
        <v>4</v>
      </c>
      <c r="AJ63">
        <f>VLOOKUP(VLOOKUP($B63&amp;"-"&amp;$F63,'dataset cleaned'!$A:$BK,AJ$2,FALSE()),Dictionary!$A:$B,2,FALSE())</f>
        <v>4</v>
      </c>
      <c r="AK63">
        <f>IF(ISNA(VLOOKUP(VLOOKUP($B63&amp;"-"&amp;$F63,'dataset cleaned'!$A:$BK,AK$2,FALSE()),Dictionary!$A:$B,2,FALSE())),"",VLOOKUP(VLOOKUP($B63&amp;"-"&amp;$F63,'dataset cleaned'!$A:$BK,AK$2,FALSE()),Dictionary!$A:$B,2,FALSE()))</f>
        <v>4</v>
      </c>
      <c r="AL63" t="str">
        <f>IF(ISNA(VLOOKUP(VLOOKUP($B63&amp;"-"&amp;$F63,'dataset cleaned'!$A:$BK,AL$2,FALSE()),Dictionary!$A:$B,2,FALSE())),"",VLOOKUP(VLOOKUP($B63&amp;"-"&amp;$F63,'dataset cleaned'!$A:$BK,AL$2,FALSE()),Dictionary!$A:$B,2,FALSE()))</f>
        <v/>
      </c>
      <c r="AM63">
        <f>VLOOKUP(VLOOKUP($B63&amp;"-"&amp;$F63,'dataset cleaned'!$A:$BK,AM$2,FALSE()),Dictionary!$A:$B,2,FALSE())</f>
        <v>4</v>
      </c>
      <c r="AN63">
        <f>IF(ISNA(VLOOKUP(VLOOKUP($B63&amp;"-"&amp;$F63,'dataset cleaned'!$A:$BK,AN$2,FALSE()),Dictionary!$A:$B,2,FALSE())),"",VLOOKUP(VLOOKUP($B63&amp;"-"&amp;$F63,'dataset cleaned'!$A:$BK,AN$2,FALSE()),Dictionary!$A:$B,2,FALSE()))</f>
        <v>3</v>
      </c>
      <c r="AO63">
        <f>VLOOKUP($B63&amp;"-"&amp;$F63,'Results Check'!$A:$CB,AO$2,FALSE())</f>
        <v>2</v>
      </c>
      <c r="AP63">
        <f>VLOOKUP($B63&amp;"-"&amp;$F63,'Results Check'!$A:$CB,AP$2,FALSE())</f>
        <v>2</v>
      </c>
      <c r="AQ63">
        <f>VLOOKUP($B63&amp;"-"&amp;$F63,'Results Check'!$A:$CB,AQ$2,FALSE())</f>
        <v>2</v>
      </c>
      <c r="AR63">
        <f t="shared" si="35"/>
        <v>1</v>
      </c>
      <c r="AS63">
        <f t="shared" si="36"/>
        <v>1</v>
      </c>
      <c r="AT63">
        <f t="shared" si="37"/>
        <v>1</v>
      </c>
      <c r="AU63">
        <f>VLOOKUP($B63&amp;"-"&amp;$F63,'Results Check'!$A:$CB,AU$2,FALSE())</f>
        <v>3</v>
      </c>
      <c r="AV63">
        <f>VLOOKUP($B63&amp;"-"&amp;$F63,'Results Check'!$A:$CB,AV$2,FALSE())</f>
        <v>3</v>
      </c>
      <c r="AW63">
        <f>VLOOKUP($B63&amp;"-"&amp;$F63,'Results Check'!$A:$CB,AW$2,FALSE())</f>
        <v>3</v>
      </c>
      <c r="AX63">
        <f t="shared" si="38"/>
        <v>1</v>
      </c>
      <c r="AY63">
        <f t="shared" si="39"/>
        <v>1</v>
      </c>
      <c r="AZ63">
        <f t="shared" si="40"/>
        <v>1</v>
      </c>
      <c r="BA63">
        <f>VLOOKUP($B63&amp;"-"&amp;$F63,'Results Check'!$A:$CB,BA$2,FALSE())</f>
        <v>3</v>
      </c>
      <c r="BB63">
        <f>VLOOKUP($B63&amp;"-"&amp;$F63,'Results Check'!$A:$CB,BB$2,FALSE())</f>
        <v>3</v>
      </c>
      <c r="BC63">
        <f>VLOOKUP($B63&amp;"-"&amp;$F63,'Results Check'!$A:$CB,BC$2,FALSE())</f>
        <v>3</v>
      </c>
      <c r="BD63">
        <f t="shared" si="41"/>
        <v>1</v>
      </c>
      <c r="BE63">
        <f t="shared" si="42"/>
        <v>1</v>
      </c>
      <c r="BF63">
        <f t="shared" si="43"/>
        <v>1</v>
      </c>
      <c r="BG63">
        <f>VLOOKUP($B63&amp;"-"&amp;$F63,'Results Check'!$A:$CB,BG$2,FALSE())</f>
        <v>2</v>
      </c>
      <c r="BH63">
        <f>VLOOKUP($B63&amp;"-"&amp;$F63,'Results Check'!$A:$CB,BH$2,FALSE())</f>
        <v>2</v>
      </c>
      <c r="BI63">
        <f>VLOOKUP($B63&amp;"-"&amp;$F63,'Results Check'!$A:$CB,BI$2,FALSE())</f>
        <v>2</v>
      </c>
      <c r="BJ63">
        <f t="shared" si="44"/>
        <v>1</v>
      </c>
      <c r="BK63">
        <f t="shared" si="45"/>
        <v>1</v>
      </c>
      <c r="BL63">
        <f t="shared" si="46"/>
        <v>1</v>
      </c>
      <c r="BM63">
        <f>VLOOKUP($B63&amp;"-"&amp;$F63,'Results Check'!$A:$CB,BM$2,FALSE())</f>
        <v>1</v>
      </c>
      <c r="BN63">
        <f>VLOOKUP($B63&amp;"-"&amp;$F63,'Results Check'!$A:$CB,BN$2,FALSE())</f>
        <v>1</v>
      </c>
      <c r="BO63">
        <f>VLOOKUP($B63&amp;"-"&amp;$F63,'Results Check'!$A:$CB,BO$2,FALSE())</f>
        <v>1</v>
      </c>
      <c r="BP63">
        <f t="shared" si="47"/>
        <v>1</v>
      </c>
      <c r="BQ63">
        <f t="shared" si="48"/>
        <v>1</v>
      </c>
      <c r="BR63">
        <f t="shared" si="49"/>
        <v>1</v>
      </c>
      <c r="BS63">
        <f>VLOOKUP($B63&amp;"-"&amp;$F63,'Results Check'!$A:$CB,BS$2,FALSE())</f>
        <v>4</v>
      </c>
      <c r="BT63">
        <f>VLOOKUP($B63&amp;"-"&amp;$F63,'Results Check'!$A:$CB,BT$2,FALSE())</f>
        <v>4</v>
      </c>
      <c r="BU63">
        <f>VLOOKUP($B63&amp;"-"&amp;$F63,'Results Check'!$A:$CB,BU$2,FALSE())</f>
        <v>4</v>
      </c>
      <c r="BV63">
        <f t="shared" si="50"/>
        <v>1</v>
      </c>
      <c r="BW63">
        <f t="shared" si="51"/>
        <v>1</v>
      </c>
      <c r="BX63">
        <f t="shared" si="52"/>
        <v>1</v>
      </c>
      <c r="BY63">
        <f t="shared" si="53"/>
        <v>15</v>
      </c>
      <c r="BZ63">
        <f t="shared" si="54"/>
        <v>15</v>
      </c>
      <c r="CA63">
        <f t="shared" si="55"/>
        <v>15</v>
      </c>
      <c r="CB63">
        <f t="shared" si="56"/>
        <v>1</v>
      </c>
      <c r="CC63">
        <f t="shared" si="57"/>
        <v>1</v>
      </c>
      <c r="CD63">
        <f t="shared" si="58"/>
        <v>1</v>
      </c>
      <c r="CE63" t="str">
        <f>IF(VLOOKUP($B63&amp;"-"&amp;$F63,'Results Check'!$A:$CB,CE$2,FALSE())=0,"",VLOOKUP($B63&amp;"-"&amp;$F63,'Results Check'!$A:$CB,CE$2,FALSE()))</f>
        <v/>
      </c>
      <c r="CF63" t="str">
        <f>IF(VLOOKUP($B63&amp;"-"&amp;$F63,'Results Check'!$A:$CB,CF$2,FALSE())=0,"",VLOOKUP($B63&amp;"-"&amp;$F63,'Results Check'!$A:$CB,CF$2,FALSE()))</f>
        <v/>
      </c>
      <c r="CG63" t="str">
        <f>IF(VLOOKUP($B63&amp;"-"&amp;$F63,'Results Check'!$A:$CB,CG$2,FALSE())=0,"",VLOOKUP($B63&amp;"-"&amp;$F63,'Results Check'!$A:$CB,CG$2,FALSE()))</f>
        <v/>
      </c>
      <c r="CH63" t="str">
        <f>IF(VLOOKUP($B63&amp;"-"&amp;$F63,'Results Check'!$A:$CB,CH$2,FALSE())=0,"",VLOOKUP($B63&amp;"-"&amp;$F63,'Results Check'!$A:$CB,CH$2,FALSE()))</f>
        <v/>
      </c>
      <c r="CI63" t="str">
        <f>IF(VLOOKUP($B63&amp;"-"&amp;$F63,'Results Check'!$A:$CB,CI$2,FALSE())=0,"",VLOOKUP($B63&amp;"-"&amp;$F63,'Results Check'!$A:$CB,CI$2,FALSE()))</f>
        <v/>
      </c>
      <c r="CJ63" t="str">
        <f>IF(VLOOKUP($B63&amp;"-"&amp;$F63,'Results Check'!$A:$CB,CJ$2,FALSE())=0,"",VLOOKUP($B63&amp;"-"&amp;$F63,'Results Check'!$A:$CB,CJ$2,FALSE()))</f>
        <v/>
      </c>
      <c r="CK63">
        <f>IF(VLOOKUP($B63&amp;"-"&amp;$F63,'dataset cleaned'!$A:$CK,CK$2,FALSE())&lt;0,"N/A",VLOOKUP(VLOOKUP($B63&amp;"-"&amp;$F63,'dataset cleaned'!$A:$CK,CK$2,FALSE()),Dictionary!$A:$B,2,FALSE()))</f>
        <v>4</v>
      </c>
      <c r="CL63">
        <f>IF(VLOOKUP($B63&amp;"-"&amp;$F63,'dataset cleaned'!$A:$CK,CL$2,FALSE())&lt;0,"N/A",VLOOKUP(VLOOKUP($B63&amp;"-"&amp;$F63,'dataset cleaned'!$A:$CK,CL$2,FALSE()),Dictionary!$A:$B,2,FALSE()))</f>
        <v>4</v>
      </c>
      <c r="CM63">
        <f>IF(VLOOKUP($B63&amp;"-"&amp;$F63,'dataset cleaned'!$A:$CK,CM$2,FALSE())&lt;0,"N/A",VLOOKUP(VLOOKUP($B63&amp;"-"&amp;$F63,'dataset cleaned'!$A:$CK,CM$2,FALSE()),Dictionary!$A:$B,2,FALSE()))</f>
        <v>4</v>
      </c>
      <c r="CN63">
        <f>IF(VLOOKUP($B63&amp;"-"&amp;$F63,'dataset cleaned'!$A:$CK,CN$2,FALSE())&lt;0,"N/A",VLOOKUP(VLOOKUP($B63&amp;"-"&amp;$F63,'dataset cleaned'!$A:$CK,CN$2,FALSE()),Dictionary!$A:$B,2,FALSE()))</f>
        <v>4</v>
      </c>
      <c r="CO63">
        <f>IF(VLOOKUP($B63&amp;"-"&amp;$F63,'dataset cleaned'!$A:$CK,CO$2,FALSE())&lt;0,"N/A",VLOOKUP(VLOOKUP($B63&amp;"-"&amp;$F63,'dataset cleaned'!$A:$CK,CO$2,FALSE()),Dictionary!$A:$B,2,FALSE()))</f>
        <v>4</v>
      </c>
      <c r="CP63">
        <f>IF(VLOOKUP($B63&amp;"-"&amp;$F63,'dataset cleaned'!$A:$CK,CP$2,FALSE())&lt;0,"N/A",VLOOKUP(VLOOKUP($B63&amp;"-"&amp;$F63,'dataset cleaned'!$A:$CK,CP$2,FALSE()),Dictionary!$A:$B,2,FALSE()))</f>
        <v>4</v>
      </c>
      <c r="CQ63">
        <f>IF(VLOOKUP($B63&amp;"-"&amp;$F63,'dataset cleaned'!$A:$CK,CQ$2,FALSE())&lt;0,"N/A",VLOOKUP(VLOOKUP($B63&amp;"-"&amp;$F63,'dataset cleaned'!$A:$CK,CQ$2,FALSE()),Dictionary!$A:$B,2,FALSE()))</f>
        <v>4</v>
      </c>
      <c r="CR63">
        <f>IF(VLOOKUP($B63&amp;"-"&amp;$F63,'dataset cleaned'!$A:$CK,CR$2,FALSE())&lt;0,"N/A",VLOOKUP(VLOOKUP($B63&amp;"-"&amp;$F63,'dataset cleaned'!$A:$CK,CR$2,FALSE()),Dictionary!$A:$B,2,FALSE()))</f>
        <v>4</v>
      </c>
      <c r="CS63">
        <f>IF(VLOOKUP($B63&amp;"-"&amp;$F63,'dataset cleaned'!$A:$CK,CS$2,FALSE())&lt;0,"N/A",VLOOKUP(VLOOKUP($B63&amp;"-"&amp;$F63,'dataset cleaned'!$A:$CK,CS$2,FALSE()),Dictionary!$A:$B,2,FALSE()))</f>
        <v>3</v>
      </c>
      <c r="CT63">
        <f>IF(VLOOKUP($B63&amp;"-"&amp;$F63,'dataset cleaned'!$A:$CK,CT$2,FALSE())&lt;0,"N/A",VLOOKUP(VLOOKUP($B63&amp;"-"&amp;$F63,'dataset cleaned'!$A:$CK,CT$2,FALSE()),Dictionary!$A:$B,2,FALSE()))</f>
        <v>3</v>
      </c>
      <c r="CU63">
        <f>IF(VLOOKUP($B63&amp;"-"&amp;$F63,'dataset cleaned'!$A:$CK,CU$2,FALSE())&lt;0,"N/A",VLOOKUP(VLOOKUP($B63&amp;"-"&amp;$F63,'dataset cleaned'!$A:$CK,CU$2,FALSE()),Dictionary!$A:$B,2,FALSE()))</f>
        <v>4</v>
      </c>
      <c r="CV63">
        <f>IF(VLOOKUP($B63&amp;"-"&amp;$F63,'dataset cleaned'!$A:$CK,CV$2,FALSE())&lt;0,"N/A",VLOOKUP(VLOOKUP($B63&amp;"-"&amp;$F63,'dataset cleaned'!$A:$CK,CV$2,FALSE()),Dictionary!$A:$B,2,FALSE()))</f>
        <v>4</v>
      </c>
    </row>
    <row r="64" spans="1:100" ht="17" x14ac:dyDescent="0.2">
      <c r="A64" t="str">
        <f t="shared" si="30"/>
        <v>R_WcAiBKJLQwKVLFf-P1</v>
      </c>
      <c r="B64" t="s">
        <v>854</v>
      </c>
      <c r="C64" t="s">
        <v>529</v>
      </c>
      <c r="D64" s="16" t="str">
        <f t="shared" si="31"/>
        <v>Tabular</v>
      </c>
      <c r="E64" s="8" t="str">
        <f t="shared" si="32"/>
        <v>G2</v>
      </c>
      <c r="F64" s="8" t="s">
        <v>534</v>
      </c>
      <c r="G64" s="8" t="str">
        <f t="shared" si="33"/>
        <v>G2</v>
      </c>
      <c r="H64" t="s">
        <v>981</v>
      </c>
      <c r="J64" s="11">
        <f>VLOOKUP($B64&amp;"-"&amp;$F64,'dataset cleaned'!$A:$BK,J$2,FALSE())/60</f>
        <v>19.66685</v>
      </c>
      <c r="K64">
        <f>VLOOKUP($B64&amp;"-"&amp;$F64,'dataset cleaned'!$A:$BK,K$2,FALSE())</f>
        <v>25</v>
      </c>
      <c r="L64" t="str">
        <f>VLOOKUP($B64&amp;"-"&amp;$F64,'dataset cleaned'!$A:$BK,L$2,FALSE())</f>
        <v>Male</v>
      </c>
      <c r="M64" t="str">
        <f>VLOOKUP($B64&amp;"-"&amp;$F64,'dataset cleaned'!$A:$BK,M$2,FALSE())</f>
        <v>Intermediate (B1)</v>
      </c>
      <c r="N64">
        <f>VLOOKUP($B64&amp;"-"&amp;$F64,'dataset cleaned'!$A:$BK,N$2,FALSE())</f>
        <v>5</v>
      </c>
      <c r="O64" t="str">
        <f>VLOOKUP($B64&amp;"-"&amp;$F64,'dataset cleaned'!$A:$BK,O$2,FALSE())</f>
        <v>Computer Science</v>
      </c>
      <c r="P64" t="str">
        <f>VLOOKUP($B64&amp;"-"&amp;$F64,'dataset cleaned'!$A:$BK,P$2,FALSE())</f>
        <v>Yes</v>
      </c>
      <c r="Q64">
        <f>VLOOKUP($B64&amp;"-"&amp;$F64,'dataset cleaned'!$A:$BK,Q$2,FALSE())</f>
        <v>1</v>
      </c>
      <c r="R64" s="6" t="str">
        <f>VLOOKUP($B64&amp;"-"&amp;$F64,'dataset cleaned'!$A:$BK,R$2,FALSE())</f>
        <v>Treasurer, Programmer</v>
      </c>
      <c r="S64" t="str">
        <f>VLOOKUP($B64&amp;"-"&amp;$F64,'dataset cleaned'!$A:$BK,S$2,FALSE())</f>
        <v>No</v>
      </c>
      <c r="T64">
        <f>VLOOKUP($B64&amp;"-"&amp;$F64,'dataset cleaned'!$A:$BK,T$2,FALSE())</f>
        <v>0</v>
      </c>
      <c r="U64" t="str">
        <f>VLOOKUP($B64&amp;"-"&amp;$F64,'dataset cleaned'!$A:$BK,U$2,FALSE())</f>
        <v>COBIT,CORAS,NIST 800-30,ISO 27001,ISO 31000,BSI IT-Grundschutz</v>
      </c>
      <c r="V64">
        <f>VLOOKUP(VLOOKUP($B64&amp;"-"&amp;$F64,'dataset cleaned'!$A:$BK,V$2,FALSE()),Dictionary!$A:$B,2,FALSE())</f>
        <v>2</v>
      </c>
      <c r="W64">
        <f>VLOOKUP(VLOOKUP($B64&amp;"-"&amp;$F64,'dataset cleaned'!$A:$BK,W$2,FALSE()),Dictionary!$A:$B,2,FALSE())</f>
        <v>1</v>
      </c>
      <c r="X64">
        <f>VLOOKUP(VLOOKUP($B64&amp;"-"&amp;$F64,'dataset cleaned'!$A:$BK,X$2,FALSE()),Dictionary!$A:$B,2,FALSE())</f>
        <v>3</v>
      </c>
      <c r="Y64">
        <f>VLOOKUP(VLOOKUP($B64&amp;"-"&amp;$F64,'dataset cleaned'!$A:$BK,Y$2,FALSE()),Dictionary!$A:$B,2,FALSE())</f>
        <v>2</v>
      </c>
      <c r="Z64">
        <f t="shared" si="34"/>
        <v>3</v>
      </c>
      <c r="AA64">
        <f>VLOOKUP(VLOOKUP($B64&amp;"-"&amp;$F64,'dataset cleaned'!$A:$BK,AA$2,FALSE()),Dictionary!$A:$B,2,FALSE())</f>
        <v>2</v>
      </c>
      <c r="AB64">
        <f>VLOOKUP(VLOOKUP($B64&amp;"-"&amp;$F64,'dataset cleaned'!$A:$BK,AB$2,FALSE()),Dictionary!$A:$B,2,FALSE())</f>
        <v>1</v>
      </c>
      <c r="AC64">
        <f>VLOOKUP(VLOOKUP($B64&amp;"-"&amp;$F64,'dataset cleaned'!$A:$BK,AC$2,FALSE()),Dictionary!$A:$B,2,FALSE())</f>
        <v>3</v>
      </c>
      <c r="AD64">
        <f>VLOOKUP(VLOOKUP($B64&amp;"-"&amp;$F64,'dataset cleaned'!$A:$BK,AD$2,FALSE()),Dictionary!$A:$B,2,FALSE())</f>
        <v>2</v>
      </c>
      <c r="AE64" t="str">
        <f>IF(ISNA(VLOOKUP(VLOOKUP($B64&amp;"-"&amp;$F64,'dataset cleaned'!$A:$BK,AE$2,FALSE()),Dictionary!$A:$B,2,FALSE())),"",VLOOKUP(VLOOKUP($B64&amp;"-"&amp;$F64,'dataset cleaned'!$A:$BK,AE$2,FALSE()),Dictionary!$A:$B,2,FALSE()))</f>
        <v/>
      </c>
      <c r="AF64">
        <f>VLOOKUP(VLOOKUP($B64&amp;"-"&amp;$F64,'dataset cleaned'!$A:$BK,AF$2,FALSE()),Dictionary!$A:$B,2,FALSE())</f>
        <v>4</v>
      </c>
      <c r="AG64">
        <f>VLOOKUP(VLOOKUP($B64&amp;"-"&amp;$F64,'dataset cleaned'!$A:$BK,AG$2,FALSE()),Dictionary!$A:$B,2,FALSE())</f>
        <v>4</v>
      </c>
      <c r="AH64">
        <f>VLOOKUP(VLOOKUP($B64&amp;"-"&amp;$F64,'dataset cleaned'!$A:$BK,AH$2,FALSE()),Dictionary!$A:$B,2,FALSE())</f>
        <v>4</v>
      </c>
      <c r="AI64">
        <f>VLOOKUP(VLOOKUP($B64&amp;"-"&amp;$F64,'dataset cleaned'!$A:$BK,AI$2,FALSE()),Dictionary!$A:$B,2,FALSE())</f>
        <v>4</v>
      </c>
      <c r="AJ64">
        <f>VLOOKUP(VLOOKUP($B64&amp;"-"&amp;$F64,'dataset cleaned'!$A:$BK,AJ$2,FALSE()),Dictionary!$A:$B,2,FALSE())</f>
        <v>4</v>
      </c>
      <c r="AK64">
        <f>IF(ISNA(VLOOKUP(VLOOKUP($B64&amp;"-"&amp;$F64,'dataset cleaned'!$A:$BK,AK$2,FALSE()),Dictionary!$A:$B,2,FALSE())),"",VLOOKUP(VLOOKUP($B64&amp;"-"&amp;$F64,'dataset cleaned'!$A:$BK,AK$2,FALSE()),Dictionary!$A:$B,2,FALSE()))</f>
        <v>5</v>
      </c>
      <c r="AL64" t="str">
        <f>IF(ISNA(VLOOKUP(VLOOKUP($B64&amp;"-"&amp;$F64,'dataset cleaned'!$A:$BK,AL$2,FALSE()),Dictionary!$A:$B,2,FALSE())),"",VLOOKUP(VLOOKUP($B64&amp;"-"&amp;$F64,'dataset cleaned'!$A:$BK,AL$2,FALSE()),Dictionary!$A:$B,2,FALSE()))</f>
        <v/>
      </c>
      <c r="AM64">
        <f>VLOOKUP(VLOOKUP($B64&amp;"-"&amp;$F64,'dataset cleaned'!$A:$BK,AM$2,FALSE()),Dictionary!$A:$B,2,FALSE())</f>
        <v>5</v>
      </c>
      <c r="AN64">
        <f>IF(ISNA(VLOOKUP(VLOOKUP($B64&amp;"-"&amp;$F64,'dataset cleaned'!$A:$BK,AN$2,FALSE()),Dictionary!$A:$B,2,FALSE())),"",VLOOKUP(VLOOKUP($B64&amp;"-"&amp;$F64,'dataset cleaned'!$A:$BK,AN$2,FALSE()),Dictionary!$A:$B,2,FALSE()))</f>
        <v>1</v>
      </c>
      <c r="AO64">
        <f>VLOOKUP($B64&amp;"-"&amp;$F64,'Results Check'!$A:$CB,AO$2,FALSE())</f>
        <v>2</v>
      </c>
      <c r="AP64">
        <f>VLOOKUP($B64&amp;"-"&amp;$F64,'Results Check'!$A:$CB,AP$2,FALSE())</f>
        <v>2</v>
      </c>
      <c r="AQ64">
        <f>VLOOKUP($B64&amp;"-"&amp;$F64,'Results Check'!$A:$CB,AQ$2,FALSE())</f>
        <v>2</v>
      </c>
      <c r="AR64">
        <f t="shared" si="35"/>
        <v>1</v>
      </c>
      <c r="AS64">
        <f t="shared" si="36"/>
        <v>1</v>
      </c>
      <c r="AT64">
        <f t="shared" si="37"/>
        <v>1</v>
      </c>
      <c r="AU64">
        <f>VLOOKUP($B64&amp;"-"&amp;$F64,'Results Check'!$A:$CB,AU$2,FALSE())</f>
        <v>3</v>
      </c>
      <c r="AV64">
        <f>VLOOKUP($B64&amp;"-"&amp;$F64,'Results Check'!$A:$CB,AV$2,FALSE())</f>
        <v>3</v>
      </c>
      <c r="AW64">
        <f>VLOOKUP($B64&amp;"-"&amp;$F64,'Results Check'!$A:$CB,AW$2,FALSE())</f>
        <v>3</v>
      </c>
      <c r="AX64">
        <f t="shared" si="38"/>
        <v>1</v>
      </c>
      <c r="AY64">
        <f t="shared" si="39"/>
        <v>1</v>
      </c>
      <c r="AZ64">
        <f t="shared" si="40"/>
        <v>1</v>
      </c>
      <c r="BA64">
        <f>VLOOKUP($B64&amp;"-"&amp;$F64,'Results Check'!$A:$CB,BA$2,FALSE())</f>
        <v>3</v>
      </c>
      <c r="BB64">
        <f>VLOOKUP($B64&amp;"-"&amp;$F64,'Results Check'!$A:$CB,BB$2,FALSE())</f>
        <v>3</v>
      </c>
      <c r="BC64">
        <f>VLOOKUP($B64&amp;"-"&amp;$F64,'Results Check'!$A:$CB,BC$2,FALSE())</f>
        <v>3</v>
      </c>
      <c r="BD64">
        <f t="shared" si="41"/>
        <v>1</v>
      </c>
      <c r="BE64">
        <f t="shared" si="42"/>
        <v>1</v>
      </c>
      <c r="BF64">
        <f t="shared" si="43"/>
        <v>1</v>
      </c>
      <c r="BG64">
        <f>VLOOKUP($B64&amp;"-"&amp;$F64,'Results Check'!$A:$CB,BG$2,FALSE())</f>
        <v>2</v>
      </c>
      <c r="BH64">
        <f>VLOOKUP($B64&amp;"-"&amp;$F64,'Results Check'!$A:$CB,BH$2,FALSE())</f>
        <v>2</v>
      </c>
      <c r="BI64">
        <f>VLOOKUP($B64&amp;"-"&amp;$F64,'Results Check'!$A:$CB,BI$2,FALSE())</f>
        <v>2</v>
      </c>
      <c r="BJ64">
        <f t="shared" si="44"/>
        <v>1</v>
      </c>
      <c r="BK64">
        <f t="shared" si="45"/>
        <v>1</v>
      </c>
      <c r="BL64">
        <f t="shared" si="46"/>
        <v>1</v>
      </c>
      <c r="BM64">
        <f>VLOOKUP($B64&amp;"-"&amp;$F64,'Results Check'!$A:$CB,BM$2,FALSE())</f>
        <v>1</v>
      </c>
      <c r="BN64">
        <f>VLOOKUP($B64&amp;"-"&amp;$F64,'Results Check'!$A:$CB,BN$2,FALSE())</f>
        <v>1</v>
      </c>
      <c r="BO64">
        <f>VLOOKUP($B64&amp;"-"&amp;$F64,'Results Check'!$A:$CB,BO$2,FALSE())</f>
        <v>1</v>
      </c>
      <c r="BP64">
        <f t="shared" si="47"/>
        <v>1</v>
      </c>
      <c r="BQ64">
        <f t="shared" si="48"/>
        <v>1</v>
      </c>
      <c r="BR64">
        <f t="shared" si="49"/>
        <v>1</v>
      </c>
      <c r="BS64">
        <f>VLOOKUP($B64&amp;"-"&amp;$F64,'Results Check'!$A:$CB,BS$2,FALSE())</f>
        <v>0</v>
      </c>
      <c r="BT64">
        <f>VLOOKUP($B64&amp;"-"&amp;$F64,'Results Check'!$A:$CB,BT$2,FALSE())</f>
        <v>2</v>
      </c>
      <c r="BU64">
        <f>VLOOKUP($B64&amp;"-"&amp;$F64,'Results Check'!$A:$CB,BU$2,FALSE())</f>
        <v>4</v>
      </c>
      <c r="BV64">
        <f t="shared" si="50"/>
        <v>0</v>
      </c>
      <c r="BW64">
        <f t="shared" si="51"/>
        <v>0</v>
      </c>
      <c r="BX64">
        <f t="shared" si="52"/>
        <v>0</v>
      </c>
      <c r="BY64">
        <f t="shared" si="53"/>
        <v>11</v>
      </c>
      <c r="BZ64">
        <f t="shared" si="54"/>
        <v>13</v>
      </c>
      <c r="CA64">
        <f t="shared" si="55"/>
        <v>15</v>
      </c>
      <c r="CB64">
        <f t="shared" si="56"/>
        <v>0.84615384615384615</v>
      </c>
      <c r="CC64">
        <f t="shared" si="57"/>
        <v>0.73333333333333328</v>
      </c>
      <c r="CD64">
        <f t="shared" si="58"/>
        <v>0.78571428571428559</v>
      </c>
      <c r="CE64" t="str">
        <f>IF(VLOOKUP($B64&amp;"-"&amp;$F64,'Results Check'!$A:$CB,CE$2,FALSE())=0,"",VLOOKUP($B64&amp;"-"&amp;$F64,'Results Check'!$A:$CB,CE$2,FALSE()))</f>
        <v/>
      </c>
      <c r="CF64" t="str">
        <f>IF(VLOOKUP($B64&amp;"-"&amp;$F64,'Results Check'!$A:$CB,CF$2,FALSE())=0,"",VLOOKUP($B64&amp;"-"&amp;$F64,'Results Check'!$A:$CB,CF$2,FALSE()))</f>
        <v/>
      </c>
      <c r="CG64" t="str">
        <f>IF(VLOOKUP($B64&amp;"-"&amp;$F64,'Results Check'!$A:$CB,CG$2,FALSE())=0,"",VLOOKUP($B64&amp;"-"&amp;$F64,'Results Check'!$A:$CB,CG$2,FALSE()))</f>
        <v/>
      </c>
      <c r="CH64" t="str">
        <f>IF(VLOOKUP($B64&amp;"-"&amp;$F64,'Results Check'!$A:$CB,CH$2,FALSE())=0,"",VLOOKUP($B64&amp;"-"&amp;$F64,'Results Check'!$A:$CB,CH$2,FALSE()))</f>
        <v/>
      </c>
      <c r="CI64" t="str">
        <f>IF(VLOOKUP($B64&amp;"-"&amp;$F64,'Results Check'!$A:$CB,CI$2,FALSE())=0,"",VLOOKUP($B64&amp;"-"&amp;$F64,'Results Check'!$A:$CB,CI$2,FALSE()))</f>
        <v/>
      </c>
      <c r="CJ64" t="str">
        <f>IF(VLOOKUP($B64&amp;"-"&amp;$F64,'Results Check'!$A:$CB,CJ$2,FALSE())=0,"",VLOOKUP($B64&amp;"-"&amp;$F64,'Results Check'!$A:$CB,CJ$2,FALSE()))</f>
        <v>Threat event</v>
      </c>
      <c r="CK64">
        <f>IF(VLOOKUP($B64&amp;"-"&amp;$F64,'dataset cleaned'!$A:$CK,CK$2,FALSE())&lt;0,"N/A",VLOOKUP(VLOOKUP($B64&amp;"-"&amp;$F64,'dataset cleaned'!$A:$CK,CK$2,FALSE()),Dictionary!$A:$B,2,FALSE()))</f>
        <v>5</v>
      </c>
      <c r="CL64">
        <f>IF(VLOOKUP($B64&amp;"-"&amp;$F64,'dataset cleaned'!$A:$CK,CL$2,FALSE())&lt;0,"N/A",VLOOKUP(VLOOKUP($B64&amp;"-"&amp;$F64,'dataset cleaned'!$A:$CK,CL$2,FALSE()),Dictionary!$A:$B,2,FALSE()))</f>
        <v>5</v>
      </c>
      <c r="CM64">
        <f>IF(VLOOKUP($B64&amp;"-"&amp;$F64,'dataset cleaned'!$A:$CK,CM$2,FALSE())&lt;0,"N/A",VLOOKUP(VLOOKUP($B64&amp;"-"&amp;$F64,'dataset cleaned'!$A:$CK,CM$2,FALSE()),Dictionary!$A:$B,2,FALSE()))</f>
        <v>5</v>
      </c>
      <c r="CN64">
        <f>IF(VLOOKUP($B64&amp;"-"&amp;$F64,'dataset cleaned'!$A:$CK,CN$2,FALSE())&lt;0,"N/A",VLOOKUP(VLOOKUP($B64&amp;"-"&amp;$F64,'dataset cleaned'!$A:$CK,CN$2,FALSE()),Dictionary!$A:$B,2,FALSE()))</f>
        <v>4</v>
      </c>
      <c r="CO64">
        <f>IF(VLOOKUP($B64&amp;"-"&amp;$F64,'dataset cleaned'!$A:$CK,CO$2,FALSE())&lt;0,"N/A",VLOOKUP(VLOOKUP($B64&amp;"-"&amp;$F64,'dataset cleaned'!$A:$CK,CO$2,FALSE()),Dictionary!$A:$B,2,FALSE()))</f>
        <v>5</v>
      </c>
      <c r="CP64">
        <f>IF(VLOOKUP($B64&amp;"-"&amp;$F64,'dataset cleaned'!$A:$CK,CP$2,FALSE())&lt;0,"N/A",VLOOKUP(VLOOKUP($B64&amp;"-"&amp;$F64,'dataset cleaned'!$A:$CK,CP$2,FALSE()),Dictionary!$A:$B,2,FALSE()))</f>
        <v>5</v>
      </c>
      <c r="CQ64">
        <f>IF(VLOOKUP($B64&amp;"-"&amp;$F64,'dataset cleaned'!$A:$CK,CQ$2,FALSE())&lt;0,"N/A",VLOOKUP(VLOOKUP($B64&amp;"-"&amp;$F64,'dataset cleaned'!$A:$CK,CQ$2,FALSE()),Dictionary!$A:$B,2,FALSE()))</f>
        <v>5</v>
      </c>
      <c r="CR64">
        <f>IF(VLOOKUP($B64&amp;"-"&amp;$F64,'dataset cleaned'!$A:$CK,CR$2,FALSE())&lt;0,"N/A",VLOOKUP(VLOOKUP($B64&amp;"-"&amp;$F64,'dataset cleaned'!$A:$CK,CR$2,FALSE()),Dictionary!$A:$B,2,FALSE()))</f>
        <v>5</v>
      </c>
      <c r="CS64">
        <f>IF(VLOOKUP($B64&amp;"-"&amp;$F64,'dataset cleaned'!$A:$CK,CS$2,FALSE())&lt;0,"N/A",VLOOKUP(VLOOKUP($B64&amp;"-"&amp;$F64,'dataset cleaned'!$A:$CK,CS$2,FALSE()),Dictionary!$A:$B,2,FALSE()))</f>
        <v>5</v>
      </c>
      <c r="CT64">
        <f>IF(VLOOKUP($B64&amp;"-"&amp;$F64,'dataset cleaned'!$A:$CK,CT$2,FALSE())&lt;0,"N/A",VLOOKUP(VLOOKUP($B64&amp;"-"&amp;$F64,'dataset cleaned'!$A:$CK,CT$2,FALSE()),Dictionary!$A:$B,2,FALSE()))</f>
        <v>5</v>
      </c>
      <c r="CU64">
        <f>IF(VLOOKUP($B64&amp;"-"&amp;$F64,'dataset cleaned'!$A:$CK,CU$2,FALSE())&lt;0,"N/A",VLOOKUP(VLOOKUP($B64&amp;"-"&amp;$F64,'dataset cleaned'!$A:$CK,CU$2,FALSE()),Dictionary!$A:$B,2,FALSE()))</f>
        <v>5</v>
      </c>
      <c r="CV64">
        <f>IF(VLOOKUP($B64&amp;"-"&amp;$F64,'dataset cleaned'!$A:$CK,CV$2,FALSE())&lt;0,"N/A",VLOOKUP(VLOOKUP($B64&amp;"-"&amp;$F64,'dataset cleaned'!$A:$CK,CV$2,FALSE()),Dictionary!$A:$B,2,FALSE()))</f>
        <v>5</v>
      </c>
    </row>
    <row r="65" spans="1:100" x14ac:dyDescent="0.2">
      <c r="A65" t="str">
        <f t="shared" si="30"/>
        <v>R_wY9tE3P2KqBhmc9-P1</v>
      </c>
      <c r="B65" t="s">
        <v>772</v>
      </c>
      <c r="C65" t="s">
        <v>529</v>
      </c>
      <c r="D65" s="16" t="str">
        <f t="shared" si="31"/>
        <v>Tabular</v>
      </c>
      <c r="E65" s="8" t="str">
        <f t="shared" si="32"/>
        <v>G2</v>
      </c>
      <c r="F65" s="17" t="s">
        <v>534</v>
      </c>
      <c r="G65" s="8" t="str">
        <f t="shared" si="33"/>
        <v>G2</v>
      </c>
      <c r="H65" t="s">
        <v>981</v>
      </c>
      <c r="J65" s="11">
        <f>VLOOKUP($B65&amp;"-"&amp;$F65,'dataset cleaned'!$A:$BK,J$2,FALSE())/60</f>
        <v>12.8422</v>
      </c>
      <c r="K65">
        <f>VLOOKUP($B65&amp;"-"&amp;$F65,'dataset cleaned'!$A:$BK,K$2,FALSE())</f>
        <v>21</v>
      </c>
      <c r="L65" t="str">
        <f>VLOOKUP($B65&amp;"-"&amp;$F65,'dataset cleaned'!$A:$BK,L$2,FALSE())</f>
        <v>Male</v>
      </c>
      <c r="M65" t="str">
        <f>VLOOKUP($B65&amp;"-"&amp;$F65,'dataset cleaned'!$A:$BK,M$2,FALSE())</f>
        <v>Upper-Intermediate (B2)</v>
      </c>
      <c r="N65">
        <f>VLOOKUP($B65&amp;"-"&amp;$F65,'dataset cleaned'!$A:$BK,N$2,FALSE())</f>
        <v>4</v>
      </c>
      <c r="O65" t="str">
        <f>VLOOKUP($B65&amp;"-"&amp;$F65,'dataset cleaned'!$A:$BK,O$2,FALSE())</f>
        <v>Business, Information Technology, Cyber Security</v>
      </c>
      <c r="P65" t="str">
        <f>VLOOKUP($B65&amp;"-"&amp;$F65,'dataset cleaned'!$A:$BK,P$2,FALSE())</f>
        <v>No</v>
      </c>
      <c r="Q65">
        <f>VLOOKUP($B65&amp;"-"&amp;$F65,'dataset cleaned'!$A:$BK,Q$2,FALSE())</f>
        <v>0</v>
      </c>
      <c r="R65" s="6">
        <f>VLOOKUP($B65&amp;"-"&amp;$F65,'dataset cleaned'!$A:$BK,R$2,FALSE())</f>
        <v>0</v>
      </c>
      <c r="S65" t="str">
        <f>VLOOKUP($B65&amp;"-"&amp;$F65,'dataset cleaned'!$A:$BK,S$2,FALSE())</f>
        <v>No</v>
      </c>
      <c r="T65">
        <f>VLOOKUP($B65&amp;"-"&amp;$F65,'dataset cleaned'!$A:$BK,T$2,FALSE())</f>
        <v>0</v>
      </c>
      <c r="U65" t="str">
        <f>VLOOKUP($B65&amp;"-"&amp;$F65,'dataset cleaned'!$A:$BK,U$2,FALSE())</f>
        <v>None</v>
      </c>
      <c r="V65">
        <f>VLOOKUP(VLOOKUP($B65&amp;"-"&amp;$F65,'dataset cleaned'!$A:$BK,V$2,FALSE()),Dictionary!$A:$B,2,FALSE())</f>
        <v>1</v>
      </c>
      <c r="W65">
        <f>VLOOKUP(VLOOKUP($B65&amp;"-"&amp;$F65,'dataset cleaned'!$A:$BK,W$2,FALSE()),Dictionary!$A:$B,2,FALSE())</f>
        <v>1</v>
      </c>
      <c r="X65">
        <f>VLOOKUP(VLOOKUP($B65&amp;"-"&amp;$F65,'dataset cleaned'!$A:$BK,X$2,FALSE()),Dictionary!$A:$B,2,FALSE())</f>
        <v>1</v>
      </c>
      <c r="Y65">
        <f>VLOOKUP(VLOOKUP($B65&amp;"-"&amp;$F65,'dataset cleaned'!$A:$BK,Y$2,FALSE()),Dictionary!$A:$B,2,FALSE())</f>
        <v>1</v>
      </c>
      <c r="Z65">
        <f t="shared" si="34"/>
        <v>1</v>
      </c>
      <c r="AA65">
        <f>VLOOKUP(VLOOKUP($B65&amp;"-"&amp;$F65,'dataset cleaned'!$A:$BK,AA$2,FALSE()),Dictionary!$A:$B,2,FALSE())</f>
        <v>2</v>
      </c>
      <c r="AB65">
        <f>VLOOKUP(VLOOKUP($B65&amp;"-"&amp;$F65,'dataset cleaned'!$A:$BK,AB$2,FALSE()),Dictionary!$A:$B,2,FALSE())</f>
        <v>3</v>
      </c>
      <c r="AC65">
        <f>VLOOKUP(VLOOKUP($B65&amp;"-"&amp;$F65,'dataset cleaned'!$A:$BK,AC$2,FALSE()),Dictionary!$A:$B,2,FALSE())</f>
        <v>3</v>
      </c>
      <c r="AD65">
        <f>VLOOKUP(VLOOKUP($B65&amp;"-"&amp;$F65,'dataset cleaned'!$A:$BK,AD$2,FALSE()),Dictionary!$A:$B,2,FALSE())</f>
        <v>1</v>
      </c>
      <c r="AE65" t="str">
        <f>IF(ISNA(VLOOKUP(VLOOKUP($B65&amp;"-"&amp;$F65,'dataset cleaned'!$A:$BK,AE$2,FALSE()),Dictionary!$A:$B,2,FALSE())),"",VLOOKUP(VLOOKUP($B65&amp;"-"&amp;$F65,'dataset cleaned'!$A:$BK,AE$2,FALSE()),Dictionary!$A:$B,2,FALSE()))</f>
        <v/>
      </c>
      <c r="AF65">
        <f>VLOOKUP(VLOOKUP($B65&amp;"-"&amp;$F65,'dataset cleaned'!$A:$BK,AF$2,FALSE()),Dictionary!$A:$B,2,FALSE())</f>
        <v>4</v>
      </c>
      <c r="AG65">
        <f>VLOOKUP(VLOOKUP($B65&amp;"-"&amp;$F65,'dataset cleaned'!$A:$BK,AG$2,FALSE()),Dictionary!$A:$B,2,FALSE())</f>
        <v>4</v>
      </c>
      <c r="AH65">
        <f>VLOOKUP(VLOOKUP($B65&amp;"-"&amp;$F65,'dataset cleaned'!$A:$BK,AH$2,FALSE()),Dictionary!$A:$B,2,FALSE())</f>
        <v>5</v>
      </c>
      <c r="AI65">
        <f>VLOOKUP(VLOOKUP($B65&amp;"-"&amp;$F65,'dataset cleaned'!$A:$BK,AI$2,FALSE()),Dictionary!$A:$B,2,FALSE())</f>
        <v>5</v>
      </c>
      <c r="AJ65">
        <f>VLOOKUP(VLOOKUP($B65&amp;"-"&amp;$F65,'dataset cleaned'!$A:$BK,AJ$2,FALSE()),Dictionary!$A:$B,2,FALSE())</f>
        <v>3</v>
      </c>
      <c r="AK65">
        <f>IF(ISNA(VLOOKUP(VLOOKUP($B65&amp;"-"&amp;$F65,'dataset cleaned'!$A:$BK,AK$2,FALSE()),Dictionary!$A:$B,2,FALSE())),"",VLOOKUP(VLOOKUP($B65&amp;"-"&amp;$F65,'dataset cleaned'!$A:$BK,AK$2,FALSE()),Dictionary!$A:$B,2,FALSE()))</f>
        <v>4</v>
      </c>
      <c r="AL65" t="str">
        <f>IF(ISNA(VLOOKUP(VLOOKUP($B65&amp;"-"&amp;$F65,'dataset cleaned'!$A:$BK,AL$2,FALSE()),Dictionary!$A:$B,2,FALSE())),"",VLOOKUP(VLOOKUP($B65&amp;"-"&amp;$F65,'dataset cleaned'!$A:$BK,AL$2,FALSE()),Dictionary!$A:$B,2,FALSE()))</f>
        <v/>
      </c>
      <c r="AM65">
        <f>VLOOKUP(VLOOKUP($B65&amp;"-"&amp;$F65,'dataset cleaned'!$A:$BK,AM$2,FALSE()),Dictionary!$A:$B,2,FALSE())</f>
        <v>3</v>
      </c>
      <c r="AN65">
        <f>IF(ISNA(VLOOKUP(VLOOKUP($B65&amp;"-"&amp;$F65,'dataset cleaned'!$A:$BK,AN$2,FALSE()),Dictionary!$A:$B,2,FALSE())),"",VLOOKUP(VLOOKUP($B65&amp;"-"&amp;$F65,'dataset cleaned'!$A:$BK,AN$2,FALSE()),Dictionary!$A:$B,2,FALSE()))</f>
        <v>2</v>
      </c>
      <c r="AO65">
        <f>VLOOKUP($B65&amp;"-"&amp;$F65,'Results Check'!$A:$CB,AO$2,FALSE())</f>
        <v>2</v>
      </c>
      <c r="AP65">
        <f>VLOOKUP($B65&amp;"-"&amp;$F65,'Results Check'!$A:$CB,AP$2,FALSE())</f>
        <v>2</v>
      </c>
      <c r="AQ65">
        <f>VLOOKUP($B65&amp;"-"&amp;$F65,'Results Check'!$A:$CB,AQ$2,FALSE())</f>
        <v>2</v>
      </c>
      <c r="AR65">
        <f t="shared" si="35"/>
        <v>1</v>
      </c>
      <c r="AS65">
        <f t="shared" si="36"/>
        <v>1</v>
      </c>
      <c r="AT65">
        <f t="shared" si="37"/>
        <v>1</v>
      </c>
      <c r="AU65">
        <f>VLOOKUP($B65&amp;"-"&amp;$F65,'Results Check'!$A:$CB,AU$2,FALSE())</f>
        <v>3</v>
      </c>
      <c r="AV65">
        <f>VLOOKUP($B65&amp;"-"&amp;$F65,'Results Check'!$A:$CB,AV$2,FALSE())</f>
        <v>3</v>
      </c>
      <c r="AW65">
        <f>VLOOKUP($B65&amp;"-"&amp;$F65,'Results Check'!$A:$CB,AW$2,FALSE())</f>
        <v>3</v>
      </c>
      <c r="AX65">
        <f t="shared" si="38"/>
        <v>1</v>
      </c>
      <c r="AY65">
        <f t="shared" si="39"/>
        <v>1</v>
      </c>
      <c r="AZ65">
        <f t="shared" si="40"/>
        <v>1</v>
      </c>
      <c r="BA65">
        <f>VLOOKUP($B65&amp;"-"&amp;$F65,'Results Check'!$A:$CB,BA$2,FALSE())</f>
        <v>3</v>
      </c>
      <c r="BB65">
        <f>VLOOKUP($B65&amp;"-"&amp;$F65,'Results Check'!$A:$CB,BB$2,FALSE())</f>
        <v>3</v>
      </c>
      <c r="BC65">
        <f>VLOOKUP($B65&amp;"-"&amp;$F65,'Results Check'!$A:$CB,BC$2,FALSE())</f>
        <v>3</v>
      </c>
      <c r="BD65">
        <f t="shared" si="41"/>
        <v>1</v>
      </c>
      <c r="BE65">
        <f t="shared" si="42"/>
        <v>1</v>
      </c>
      <c r="BF65">
        <f t="shared" si="43"/>
        <v>1</v>
      </c>
      <c r="BG65">
        <f>VLOOKUP($B65&amp;"-"&amp;$F65,'Results Check'!$A:$CB,BG$2,FALSE())</f>
        <v>2</v>
      </c>
      <c r="BH65">
        <f>VLOOKUP($B65&amp;"-"&amp;$F65,'Results Check'!$A:$CB,BH$2,FALSE())</f>
        <v>2</v>
      </c>
      <c r="BI65">
        <f>VLOOKUP($B65&amp;"-"&amp;$F65,'Results Check'!$A:$CB,BI$2,FALSE())</f>
        <v>2</v>
      </c>
      <c r="BJ65">
        <f t="shared" si="44"/>
        <v>1</v>
      </c>
      <c r="BK65">
        <f t="shared" si="45"/>
        <v>1</v>
      </c>
      <c r="BL65">
        <f t="shared" si="46"/>
        <v>1</v>
      </c>
      <c r="BM65">
        <f>VLOOKUP($B65&amp;"-"&amp;$F65,'Results Check'!$A:$CB,BM$2,FALSE())</f>
        <v>1</v>
      </c>
      <c r="BN65">
        <f>VLOOKUP($B65&amp;"-"&amp;$F65,'Results Check'!$A:$CB,BN$2,FALSE())</f>
        <v>1</v>
      </c>
      <c r="BO65">
        <f>VLOOKUP($B65&amp;"-"&amp;$F65,'Results Check'!$A:$CB,BO$2,FALSE())</f>
        <v>1</v>
      </c>
      <c r="BP65">
        <f t="shared" si="47"/>
        <v>1</v>
      </c>
      <c r="BQ65">
        <f t="shared" si="48"/>
        <v>1</v>
      </c>
      <c r="BR65">
        <f t="shared" si="49"/>
        <v>1</v>
      </c>
      <c r="BS65">
        <f>VLOOKUP($B65&amp;"-"&amp;$F65,'Results Check'!$A:$CB,BS$2,FALSE())</f>
        <v>0</v>
      </c>
      <c r="BT65">
        <f>VLOOKUP($B65&amp;"-"&amp;$F65,'Results Check'!$A:$CB,BT$2,FALSE())</f>
        <v>2</v>
      </c>
      <c r="BU65">
        <f>VLOOKUP($B65&amp;"-"&amp;$F65,'Results Check'!$A:$CB,BU$2,FALSE())</f>
        <v>4</v>
      </c>
      <c r="BV65">
        <f t="shared" si="50"/>
        <v>0</v>
      </c>
      <c r="BW65">
        <f t="shared" si="51"/>
        <v>0</v>
      </c>
      <c r="BX65">
        <f t="shared" si="52"/>
        <v>0</v>
      </c>
      <c r="BY65">
        <f t="shared" si="53"/>
        <v>11</v>
      </c>
      <c r="BZ65">
        <f t="shared" si="54"/>
        <v>13</v>
      </c>
      <c r="CA65">
        <f t="shared" si="55"/>
        <v>15</v>
      </c>
      <c r="CB65">
        <f t="shared" si="56"/>
        <v>0.84615384615384615</v>
      </c>
      <c r="CC65">
        <f t="shared" si="57"/>
        <v>0.73333333333333328</v>
      </c>
      <c r="CD65">
        <f t="shared" si="58"/>
        <v>0.78571428571428559</v>
      </c>
      <c r="CE65" t="str">
        <f>IF(VLOOKUP($B65&amp;"-"&amp;$F65,'Results Check'!$A:$CB,CE$2,FALSE())=0,"",VLOOKUP($B65&amp;"-"&amp;$F65,'Results Check'!$A:$CB,CE$2,FALSE()))</f>
        <v/>
      </c>
      <c r="CF65" t="str">
        <f>IF(VLOOKUP($B65&amp;"-"&amp;$F65,'Results Check'!$A:$CB,CF$2,FALSE())=0,"",VLOOKUP($B65&amp;"-"&amp;$F65,'Results Check'!$A:$CB,CF$2,FALSE()))</f>
        <v/>
      </c>
      <c r="CG65" t="str">
        <f>IF(VLOOKUP($B65&amp;"-"&amp;$F65,'Results Check'!$A:$CB,CG$2,FALSE())=0,"",VLOOKUP($B65&amp;"-"&amp;$F65,'Results Check'!$A:$CB,CG$2,FALSE()))</f>
        <v/>
      </c>
      <c r="CH65" t="str">
        <f>IF(VLOOKUP($B65&amp;"-"&amp;$F65,'Results Check'!$A:$CB,CH$2,FALSE())=0,"",VLOOKUP($B65&amp;"-"&amp;$F65,'Results Check'!$A:$CB,CH$2,FALSE()))</f>
        <v/>
      </c>
      <c r="CI65" t="str">
        <f>IF(VLOOKUP($B65&amp;"-"&amp;$F65,'Results Check'!$A:$CB,CI$2,FALSE())=0,"",VLOOKUP($B65&amp;"-"&amp;$F65,'Results Check'!$A:$CB,CI$2,FALSE()))</f>
        <v/>
      </c>
      <c r="CJ65" t="str">
        <f>IF(VLOOKUP($B65&amp;"-"&amp;$F65,'Results Check'!$A:$CB,CJ$2,FALSE())=0,"",VLOOKUP($B65&amp;"-"&amp;$F65,'Results Check'!$A:$CB,CJ$2,FALSE()))</f>
        <v>Threat event</v>
      </c>
      <c r="CK65">
        <f>IF(VLOOKUP($B65&amp;"-"&amp;$F65,'dataset cleaned'!$A:$CK,CK$2,FALSE())&lt;0,"N/A",VLOOKUP(VLOOKUP($B65&amp;"-"&amp;$F65,'dataset cleaned'!$A:$CK,CK$2,FALSE()),Dictionary!$A:$B,2,FALSE()))</f>
        <v>4</v>
      </c>
      <c r="CL65">
        <f>IF(VLOOKUP($B65&amp;"-"&amp;$F65,'dataset cleaned'!$A:$CK,CL$2,FALSE())&lt;0,"N/A",VLOOKUP(VLOOKUP($B65&amp;"-"&amp;$F65,'dataset cleaned'!$A:$CK,CL$2,FALSE()),Dictionary!$A:$B,2,FALSE()))</f>
        <v>4</v>
      </c>
      <c r="CM65">
        <f>IF(VLOOKUP($B65&amp;"-"&amp;$F65,'dataset cleaned'!$A:$CK,CM$2,FALSE())&lt;0,"N/A",VLOOKUP(VLOOKUP($B65&amp;"-"&amp;$F65,'dataset cleaned'!$A:$CK,CM$2,FALSE()),Dictionary!$A:$B,2,FALSE()))</f>
        <v>4</v>
      </c>
      <c r="CN65">
        <f>IF(VLOOKUP($B65&amp;"-"&amp;$F65,'dataset cleaned'!$A:$CK,CN$2,FALSE())&lt;0,"N/A",VLOOKUP(VLOOKUP($B65&amp;"-"&amp;$F65,'dataset cleaned'!$A:$CK,CN$2,FALSE()),Dictionary!$A:$B,2,FALSE()))</f>
        <v>4</v>
      </c>
      <c r="CO65">
        <f>IF(VLOOKUP($B65&amp;"-"&amp;$F65,'dataset cleaned'!$A:$CK,CO$2,FALSE())&lt;0,"N/A",VLOOKUP(VLOOKUP($B65&amp;"-"&amp;$F65,'dataset cleaned'!$A:$CK,CO$2,FALSE()),Dictionary!$A:$B,2,FALSE()))</f>
        <v>3</v>
      </c>
      <c r="CP65">
        <f>IF(VLOOKUP($B65&amp;"-"&amp;$F65,'dataset cleaned'!$A:$CK,CP$2,FALSE())&lt;0,"N/A",VLOOKUP(VLOOKUP($B65&amp;"-"&amp;$F65,'dataset cleaned'!$A:$CK,CP$2,FALSE()),Dictionary!$A:$B,2,FALSE()))</f>
        <v>3</v>
      </c>
      <c r="CQ65">
        <f>IF(VLOOKUP($B65&amp;"-"&amp;$F65,'dataset cleaned'!$A:$CK,CQ$2,FALSE())&lt;0,"N/A",VLOOKUP(VLOOKUP($B65&amp;"-"&amp;$F65,'dataset cleaned'!$A:$CK,CQ$2,FALSE()),Dictionary!$A:$B,2,FALSE()))</f>
        <v>4</v>
      </c>
      <c r="CR65">
        <f>IF(VLOOKUP($B65&amp;"-"&amp;$F65,'dataset cleaned'!$A:$CK,CR$2,FALSE())&lt;0,"N/A",VLOOKUP(VLOOKUP($B65&amp;"-"&amp;$F65,'dataset cleaned'!$A:$CK,CR$2,FALSE()),Dictionary!$A:$B,2,FALSE()))</f>
        <v>4</v>
      </c>
      <c r="CS65">
        <f>IF(VLOOKUP($B65&amp;"-"&amp;$F65,'dataset cleaned'!$A:$CK,CS$2,FALSE())&lt;0,"N/A",VLOOKUP(VLOOKUP($B65&amp;"-"&amp;$F65,'dataset cleaned'!$A:$CK,CS$2,FALSE()),Dictionary!$A:$B,2,FALSE()))</f>
        <v>3</v>
      </c>
      <c r="CT65">
        <f>IF(VLOOKUP($B65&amp;"-"&amp;$F65,'dataset cleaned'!$A:$CK,CT$2,FALSE())&lt;0,"N/A",VLOOKUP(VLOOKUP($B65&amp;"-"&amp;$F65,'dataset cleaned'!$A:$CK,CT$2,FALSE()),Dictionary!$A:$B,2,FALSE()))</f>
        <v>3</v>
      </c>
      <c r="CU65">
        <f>IF(VLOOKUP($B65&amp;"-"&amp;$F65,'dataset cleaned'!$A:$CK,CU$2,FALSE())&lt;0,"N/A",VLOOKUP(VLOOKUP($B65&amp;"-"&amp;$F65,'dataset cleaned'!$A:$CK,CU$2,FALSE()),Dictionary!$A:$B,2,FALSE()))</f>
        <v>3</v>
      </c>
      <c r="CV65">
        <f>IF(VLOOKUP($B65&amp;"-"&amp;$F65,'dataset cleaned'!$A:$CK,CV$2,FALSE())&lt;0,"N/A",VLOOKUP(VLOOKUP($B65&amp;"-"&amp;$F65,'dataset cleaned'!$A:$CK,CV$2,FALSE()),Dictionary!$A:$B,2,FALSE()))</f>
        <v>3</v>
      </c>
    </row>
    <row r="66" spans="1:100" ht="34" x14ac:dyDescent="0.2">
      <c r="A66" t="str">
        <f t="shared" si="30"/>
        <v>R_1Ca8J9Oxyd5QQPh-P1</v>
      </c>
      <c r="B66" t="s">
        <v>875</v>
      </c>
      <c r="C66" t="s">
        <v>373</v>
      </c>
      <c r="D66" s="16" t="str">
        <f t="shared" si="31"/>
        <v>UML</v>
      </c>
      <c r="E66" s="8" t="str">
        <f t="shared" si="32"/>
        <v>G1</v>
      </c>
      <c r="F66" s="8" t="s">
        <v>534</v>
      </c>
      <c r="G66" s="8" t="str">
        <f t="shared" si="33"/>
        <v>G1</v>
      </c>
      <c r="H66" t="s">
        <v>981</v>
      </c>
      <c r="J66" s="11">
        <f>VLOOKUP($B66&amp;"-"&amp;$F66,'dataset cleaned'!$A:$BK,J$2,FALSE())/60</f>
        <v>18.45945</v>
      </c>
      <c r="K66">
        <f>VLOOKUP($B66&amp;"-"&amp;$F66,'dataset cleaned'!$A:$BK,K$2,FALSE())</f>
        <v>24</v>
      </c>
      <c r="L66" t="str">
        <f>VLOOKUP($B66&amp;"-"&amp;$F66,'dataset cleaned'!$A:$BK,L$2,FALSE())</f>
        <v>Female</v>
      </c>
      <c r="M66" t="str">
        <f>VLOOKUP($B66&amp;"-"&amp;$F66,'dataset cleaned'!$A:$BK,M$2,FALSE())</f>
        <v>Advanced (C1)</v>
      </c>
      <c r="N66">
        <f>VLOOKUP($B66&amp;"-"&amp;$F66,'dataset cleaned'!$A:$BK,N$2,FALSE())</f>
        <v>5</v>
      </c>
      <c r="O66" t="str">
        <f>VLOOKUP($B66&amp;"-"&amp;$F66,'dataset cleaned'!$A:$BK,O$2,FALSE())</f>
        <v>Computer Science, System Engineering and Management, Business Administrator</v>
      </c>
      <c r="P66" t="str">
        <f>VLOOKUP($B66&amp;"-"&amp;$F66,'dataset cleaned'!$A:$BK,P$2,FALSE())</f>
        <v>Yes</v>
      </c>
      <c r="Q66">
        <f>VLOOKUP($B66&amp;"-"&amp;$F66,'dataset cleaned'!$A:$BK,Q$2,FALSE())</f>
        <v>1</v>
      </c>
      <c r="R66" s="6" t="str">
        <f>VLOOKUP($B66&amp;"-"&amp;$F66,'dataset cleaned'!$A:$BK,R$2,FALSE())</f>
        <v xml:space="preserve">Support the Project, Conduct literature review of state of arts techniques, </v>
      </c>
      <c r="S66" t="str">
        <f>VLOOKUP($B66&amp;"-"&amp;$F66,'dataset cleaned'!$A:$BK,S$2,FALSE())</f>
        <v>No</v>
      </c>
      <c r="T66">
        <f>VLOOKUP($B66&amp;"-"&amp;$F66,'dataset cleaned'!$A:$BK,T$2,FALSE())</f>
        <v>0</v>
      </c>
      <c r="U66" t="str">
        <f>VLOOKUP($B66&amp;"-"&amp;$F66,'dataset cleaned'!$A:$BK,U$2,FALSE())</f>
        <v>None</v>
      </c>
      <c r="V66">
        <f>VLOOKUP(VLOOKUP($B66&amp;"-"&amp;$F66,'dataset cleaned'!$A:$BK,V$2,FALSE()),Dictionary!$A:$B,2,FALSE())</f>
        <v>1</v>
      </c>
      <c r="W66">
        <f>VLOOKUP(VLOOKUP($B66&amp;"-"&amp;$F66,'dataset cleaned'!$A:$BK,W$2,FALSE()),Dictionary!$A:$B,2,FALSE())</f>
        <v>1</v>
      </c>
      <c r="X66">
        <f>VLOOKUP(VLOOKUP($B66&amp;"-"&amp;$F66,'dataset cleaned'!$A:$BK,X$2,FALSE()),Dictionary!$A:$B,2,FALSE())</f>
        <v>1</v>
      </c>
      <c r="Y66">
        <f>VLOOKUP(VLOOKUP($B66&amp;"-"&amp;$F66,'dataset cleaned'!$A:$BK,Y$2,FALSE()),Dictionary!$A:$B,2,FALSE())</f>
        <v>1</v>
      </c>
      <c r="Z66">
        <f t="shared" si="34"/>
        <v>1</v>
      </c>
      <c r="AA66">
        <f>VLOOKUP(VLOOKUP($B66&amp;"-"&amp;$F66,'dataset cleaned'!$A:$BK,AA$2,FALSE()),Dictionary!$A:$B,2,FALSE())</f>
        <v>1</v>
      </c>
      <c r="AB66">
        <f>VLOOKUP(VLOOKUP($B66&amp;"-"&amp;$F66,'dataset cleaned'!$A:$BK,AB$2,FALSE()),Dictionary!$A:$B,2,FALSE())</f>
        <v>3</v>
      </c>
      <c r="AC66">
        <f>VLOOKUP(VLOOKUP($B66&amp;"-"&amp;$F66,'dataset cleaned'!$A:$BK,AC$2,FALSE()),Dictionary!$A:$B,2,FALSE())</f>
        <v>4</v>
      </c>
      <c r="AD66">
        <f>VLOOKUP(VLOOKUP($B66&amp;"-"&amp;$F66,'dataset cleaned'!$A:$BK,AD$2,FALSE()),Dictionary!$A:$B,2,FALSE())</f>
        <v>2</v>
      </c>
      <c r="AE66" t="str">
        <f>IF(ISNA(VLOOKUP(VLOOKUP($B66&amp;"-"&amp;$F66,'dataset cleaned'!$A:$BK,AE$2,FALSE()),Dictionary!$A:$B,2,FALSE())),"",VLOOKUP(VLOOKUP($B66&amp;"-"&amp;$F66,'dataset cleaned'!$A:$BK,AE$2,FALSE()),Dictionary!$A:$B,2,FALSE()))</f>
        <v/>
      </c>
      <c r="AF66">
        <f>VLOOKUP(VLOOKUP($B66&amp;"-"&amp;$F66,'dataset cleaned'!$A:$BK,AF$2,FALSE()),Dictionary!$A:$B,2,FALSE())</f>
        <v>5</v>
      </c>
      <c r="AG66">
        <f>VLOOKUP(VLOOKUP($B66&amp;"-"&amp;$F66,'dataset cleaned'!$A:$BK,AG$2,FALSE()),Dictionary!$A:$B,2,FALSE())</f>
        <v>4</v>
      </c>
      <c r="AH66">
        <f>VLOOKUP(VLOOKUP($B66&amp;"-"&amp;$F66,'dataset cleaned'!$A:$BK,AH$2,FALSE()),Dictionary!$A:$B,2,FALSE())</f>
        <v>4</v>
      </c>
      <c r="AI66">
        <f>VLOOKUP(VLOOKUP($B66&amp;"-"&amp;$F66,'dataset cleaned'!$A:$BK,AI$2,FALSE()),Dictionary!$A:$B,2,FALSE())</f>
        <v>3</v>
      </c>
      <c r="AJ66">
        <f>VLOOKUP(VLOOKUP($B66&amp;"-"&amp;$F66,'dataset cleaned'!$A:$BK,AJ$2,FALSE()),Dictionary!$A:$B,2,FALSE())</f>
        <v>3</v>
      </c>
      <c r="AK66">
        <f>IF(ISNA(VLOOKUP(VLOOKUP($B66&amp;"-"&amp;$F66,'dataset cleaned'!$A:$BK,AK$2,FALSE()),Dictionary!$A:$B,2,FALSE())),"",VLOOKUP(VLOOKUP($B66&amp;"-"&amp;$F66,'dataset cleaned'!$A:$BK,AK$2,FALSE()),Dictionary!$A:$B,2,FALSE()))</f>
        <v>3</v>
      </c>
      <c r="AL66" t="str">
        <f>IF(ISNA(VLOOKUP(VLOOKUP($B66&amp;"-"&amp;$F66,'dataset cleaned'!$A:$BK,AL$2,FALSE()),Dictionary!$A:$B,2,FALSE())),"",VLOOKUP(VLOOKUP($B66&amp;"-"&amp;$F66,'dataset cleaned'!$A:$BK,AL$2,FALSE()),Dictionary!$A:$B,2,FALSE()))</f>
        <v/>
      </c>
      <c r="AM66">
        <f>VLOOKUP(VLOOKUP($B66&amp;"-"&amp;$F66,'dataset cleaned'!$A:$BK,AM$2,FALSE()),Dictionary!$A:$B,2,FALSE())</f>
        <v>5</v>
      </c>
      <c r="AN66">
        <f>IF(ISNA(VLOOKUP(VLOOKUP($B66&amp;"-"&amp;$F66,'dataset cleaned'!$A:$BK,AN$2,FALSE()),Dictionary!$A:$B,2,FALSE())),"",VLOOKUP(VLOOKUP($B66&amp;"-"&amp;$F66,'dataset cleaned'!$A:$BK,AN$2,FALSE()),Dictionary!$A:$B,2,FALSE()))</f>
        <v>1</v>
      </c>
      <c r="AO66">
        <f>VLOOKUP($B66&amp;"-"&amp;$F66,'Results Check'!$A:$CB,AO$2,FALSE())</f>
        <v>1</v>
      </c>
      <c r="AP66">
        <f>VLOOKUP($B66&amp;"-"&amp;$F66,'Results Check'!$A:$CB,AP$2,FALSE())</f>
        <v>1</v>
      </c>
      <c r="AQ66">
        <f>VLOOKUP($B66&amp;"-"&amp;$F66,'Results Check'!$A:$CB,AQ$2,FALSE())</f>
        <v>1</v>
      </c>
      <c r="AR66">
        <f t="shared" si="35"/>
        <v>1</v>
      </c>
      <c r="AS66">
        <f t="shared" si="36"/>
        <v>1</v>
      </c>
      <c r="AT66">
        <f t="shared" si="37"/>
        <v>1</v>
      </c>
      <c r="AU66">
        <f>VLOOKUP($B66&amp;"-"&amp;$F66,'Results Check'!$A:$CB,AU$2,FALSE())</f>
        <v>2</v>
      </c>
      <c r="AV66">
        <f>VLOOKUP($B66&amp;"-"&amp;$F66,'Results Check'!$A:$CB,AV$2,FALSE())</f>
        <v>2</v>
      </c>
      <c r="AW66">
        <f>VLOOKUP($B66&amp;"-"&amp;$F66,'Results Check'!$A:$CB,AW$2,FALSE())</f>
        <v>2</v>
      </c>
      <c r="AX66">
        <f t="shared" si="38"/>
        <v>1</v>
      </c>
      <c r="AY66">
        <f t="shared" si="39"/>
        <v>1</v>
      </c>
      <c r="AZ66">
        <f t="shared" si="40"/>
        <v>1</v>
      </c>
      <c r="BA66">
        <f>VLOOKUP($B66&amp;"-"&amp;$F66,'Results Check'!$A:$CB,BA$2,FALSE())</f>
        <v>1</v>
      </c>
      <c r="BB66">
        <f>VLOOKUP($B66&amp;"-"&amp;$F66,'Results Check'!$A:$CB,BB$2,FALSE())</f>
        <v>1</v>
      </c>
      <c r="BC66">
        <f>VLOOKUP($B66&amp;"-"&amp;$F66,'Results Check'!$A:$CB,BC$2,FALSE())</f>
        <v>3</v>
      </c>
      <c r="BD66">
        <f t="shared" si="41"/>
        <v>1</v>
      </c>
      <c r="BE66">
        <f t="shared" si="42"/>
        <v>0.33333333333333331</v>
      </c>
      <c r="BF66">
        <f t="shared" si="43"/>
        <v>0.5</v>
      </c>
      <c r="BG66">
        <f>VLOOKUP($B66&amp;"-"&amp;$F66,'Results Check'!$A:$CB,BG$2,FALSE())</f>
        <v>1</v>
      </c>
      <c r="BH66">
        <f>VLOOKUP($B66&amp;"-"&amp;$F66,'Results Check'!$A:$CB,BH$2,FALSE())</f>
        <v>1</v>
      </c>
      <c r="BI66">
        <f>VLOOKUP($B66&amp;"-"&amp;$F66,'Results Check'!$A:$CB,BI$2,FALSE())</f>
        <v>1</v>
      </c>
      <c r="BJ66">
        <f t="shared" si="44"/>
        <v>1</v>
      </c>
      <c r="BK66">
        <f t="shared" si="45"/>
        <v>1</v>
      </c>
      <c r="BL66">
        <f t="shared" si="46"/>
        <v>1</v>
      </c>
      <c r="BM66">
        <f>VLOOKUP($B66&amp;"-"&amp;$F66,'Results Check'!$A:$CB,BM$2,FALSE())</f>
        <v>2</v>
      </c>
      <c r="BN66">
        <f>VLOOKUP($B66&amp;"-"&amp;$F66,'Results Check'!$A:$CB,BN$2,FALSE())</f>
        <v>2</v>
      </c>
      <c r="BO66">
        <f>VLOOKUP($B66&amp;"-"&amp;$F66,'Results Check'!$A:$CB,BO$2,FALSE())</f>
        <v>2</v>
      </c>
      <c r="BP66">
        <f t="shared" si="47"/>
        <v>1</v>
      </c>
      <c r="BQ66">
        <f t="shared" si="48"/>
        <v>1</v>
      </c>
      <c r="BR66">
        <f t="shared" si="49"/>
        <v>1</v>
      </c>
      <c r="BS66">
        <f>VLOOKUP($B66&amp;"-"&amp;$F66,'Results Check'!$A:$CB,BS$2,FALSE())</f>
        <v>1</v>
      </c>
      <c r="BT66">
        <f>VLOOKUP($B66&amp;"-"&amp;$F66,'Results Check'!$A:$CB,BT$2,FALSE())</f>
        <v>1</v>
      </c>
      <c r="BU66">
        <f>VLOOKUP($B66&amp;"-"&amp;$F66,'Results Check'!$A:$CB,BU$2,FALSE())</f>
        <v>1</v>
      </c>
      <c r="BV66">
        <f t="shared" si="50"/>
        <v>1</v>
      </c>
      <c r="BW66">
        <f t="shared" si="51"/>
        <v>1</v>
      </c>
      <c r="BX66">
        <f t="shared" si="52"/>
        <v>1</v>
      </c>
      <c r="BY66">
        <f t="shared" si="53"/>
        <v>8</v>
      </c>
      <c r="BZ66">
        <f t="shared" si="54"/>
        <v>8</v>
      </c>
      <c r="CA66">
        <f t="shared" si="55"/>
        <v>10</v>
      </c>
      <c r="CB66">
        <f t="shared" si="56"/>
        <v>1</v>
      </c>
      <c r="CC66">
        <f t="shared" si="57"/>
        <v>0.8</v>
      </c>
      <c r="CD66">
        <f t="shared" si="58"/>
        <v>0.88888888888888895</v>
      </c>
      <c r="CE66" t="str">
        <f>IF(VLOOKUP($B66&amp;"-"&amp;$F66,'Results Check'!$A:$CB,CE$2,FALSE())=0,"",VLOOKUP($B66&amp;"-"&amp;$F66,'Results Check'!$A:$CB,CE$2,FALSE()))</f>
        <v/>
      </c>
      <c r="CF66" t="str">
        <f>IF(VLOOKUP($B66&amp;"-"&amp;$F66,'Results Check'!$A:$CB,CF$2,FALSE())=0,"",VLOOKUP($B66&amp;"-"&amp;$F66,'Results Check'!$A:$CB,CF$2,FALSE()))</f>
        <v/>
      </c>
      <c r="CG66" t="str">
        <f>IF(VLOOKUP($B66&amp;"-"&amp;$F66,'Results Check'!$A:$CB,CG$2,FALSE())=0,"",VLOOKUP($B66&amp;"-"&amp;$F66,'Results Check'!$A:$CB,CG$2,FALSE()))</f>
        <v>Missing treatment</v>
      </c>
      <c r="CH66" t="str">
        <f>IF(VLOOKUP($B66&amp;"-"&amp;$F66,'Results Check'!$A:$CB,CH$2,FALSE())=0,"",VLOOKUP($B66&amp;"-"&amp;$F66,'Results Check'!$A:$CB,CH$2,FALSE()))</f>
        <v/>
      </c>
      <c r="CI66" t="str">
        <f>IF(VLOOKUP($B66&amp;"-"&amp;$F66,'Results Check'!$A:$CB,CI$2,FALSE())=0,"",VLOOKUP($B66&amp;"-"&amp;$F66,'Results Check'!$A:$CB,CI$2,FALSE()))</f>
        <v/>
      </c>
      <c r="CJ66" t="str">
        <f>IF(VLOOKUP($B66&amp;"-"&amp;$F66,'Results Check'!$A:$CB,CJ$2,FALSE())=0,"",VLOOKUP($B66&amp;"-"&amp;$F66,'Results Check'!$A:$CB,CJ$2,FALSE()))</f>
        <v/>
      </c>
      <c r="CK66">
        <f>IF(VLOOKUP($B66&amp;"-"&amp;$F66,'dataset cleaned'!$A:$CK,CK$2,FALSE())&lt;0,"N/A",VLOOKUP(VLOOKUP($B66&amp;"-"&amp;$F66,'dataset cleaned'!$A:$CK,CK$2,FALSE()),Dictionary!$A:$B,2,FALSE()))</f>
        <v>2</v>
      </c>
      <c r="CL66">
        <f>IF(VLOOKUP($B66&amp;"-"&amp;$F66,'dataset cleaned'!$A:$CK,CL$2,FALSE())&lt;0,"N/A",VLOOKUP(VLOOKUP($B66&amp;"-"&amp;$F66,'dataset cleaned'!$A:$CK,CL$2,FALSE()),Dictionary!$A:$B,2,FALSE()))</f>
        <v>2</v>
      </c>
      <c r="CM66">
        <f>IF(VLOOKUP($B66&amp;"-"&amp;$F66,'dataset cleaned'!$A:$CK,CM$2,FALSE())&lt;0,"N/A",VLOOKUP(VLOOKUP($B66&amp;"-"&amp;$F66,'dataset cleaned'!$A:$CK,CM$2,FALSE()),Dictionary!$A:$B,2,FALSE()))</f>
        <v>5</v>
      </c>
      <c r="CN66">
        <f>IF(VLOOKUP($B66&amp;"-"&amp;$F66,'dataset cleaned'!$A:$CK,CN$2,FALSE())&lt;0,"N/A",VLOOKUP(VLOOKUP($B66&amp;"-"&amp;$F66,'dataset cleaned'!$A:$CK,CN$2,FALSE()),Dictionary!$A:$B,2,FALSE()))</f>
        <v>5</v>
      </c>
      <c r="CO66">
        <f>IF(VLOOKUP($B66&amp;"-"&amp;$F66,'dataset cleaned'!$A:$CK,CO$2,FALSE())&lt;0,"N/A",VLOOKUP(VLOOKUP($B66&amp;"-"&amp;$F66,'dataset cleaned'!$A:$CK,CO$2,FALSE()),Dictionary!$A:$B,2,FALSE()))</f>
        <v>4</v>
      </c>
      <c r="CP66">
        <f>IF(VLOOKUP($B66&amp;"-"&amp;$F66,'dataset cleaned'!$A:$CK,CP$2,FALSE())&lt;0,"N/A",VLOOKUP(VLOOKUP($B66&amp;"-"&amp;$F66,'dataset cleaned'!$A:$CK,CP$2,FALSE()),Dictionary!$A:$B,2,FALSE()))</f>
        <v>4</v>
      </c>
      <c r="CQ66">
        <f>IF(VLOOKUP($B66&amp;"-"&amp;$F66,'dataset cleaned'!$A:$CK,CQ$2,FALSE())&lt;0,"N/A",VLOOKUP(VLOOKUP($B66&amp;"-"&amp;$F66,'dataset cleaned'!$A:$CK,CQ$2,FALSE()),Dictionary!$A:$B,2,FALSE()))</f>
        <v>2</v>
      </c>
      <c r="CR66">
        <f>IF(VLOOKUP($B66&amp;"-"&amp;$F66,'dataset cleaned'!$A:$CK,CR$2,FALSE())&lt;0,"N/A",VLOOKUP(VLOOKUP($B66&amp;"-"&amp;$F66,'dataset cleaned'!$A:$CK,CR$2,FALSE()),Dictionary!$A:$B,2,FALSE()))</f>
        <v>2</v>
      </c>
      <c r="CS66">
        <f>IF(VLOOKUP($B66&amp;"-"&amp;$F66,'dataset cleaned'!$A:$CK,CS$2,FALSE())&lt;0,"N/A",VLOOKUP(VLOOKUP($B66&amp;"-"&amp;$F66,'dataset cleaned'!$A:$CK,CS$2,FALSE()),Dictionary!$A:$B,2,FALSE()))</f>
        <v>4</v>
      </c>
      <c r="CT66">
        <f>IF(VLOOKUP($B66&amp;"-"&amp;$F66,'dataset cleaned'!$A:$CK,CT$2,FALSE())&lt;0,"N/A",VLOOKUP(VLOOKUP($B66&amp;"-"&amp;$F66,'dataset cleaned'!$A:$CK,CT$2,FALSE()),Dictionary!$A:$B,2,FALSE()))</f>
        <v>4</v>
      </c>
      <c r="CU66">
        <f>IF(VLOOKUP($B66&amp;"-"&amp;$F66,'dataset cleaned'!$A:$CK,CU$2,FALSE())&lt;0,"N/A",VLOOKUP(VLOOKUP($B66&amp;"-"&amp;$F66,'dataset cleaned'!$A:$CK,CU$2,FALSE()),Dictionary!$A:$B,2,FALSE()))</f>
        <v>4</v>
      </c>
      <c r="CV66">
        <f>IF(VLOOKUP($B66&amp;"-"&amp;$F66,'dataset cleaned'!$A:$CK,CV$2,FALSE())&lt;0,"N/A",VLOOKUP(VLOOKUP($B66&amp;"-"&amp;$F66,'dataset cleaned'!$A:$CK,CV$2,FALSE()),Dictionary!$A:$B,2,FALSE()))</f>
        <v>4</v>
      </c>
    </row>
    <row r="67" spans="1:100" s="24" customFormat="1" ht="17" x14ac:dyDescent="0.2">
      <c r="A67" t="str">
        <f t="shared" si="30"/>
        <v>R_1n23G2GKyw7ggRV-P1</v>
      </c>
      <c r="B67" t="s">
        <v>693</v>
      </c>
      <c r="C67" t="s">
        <v>373</v>
      </c>
      <c r="D67" s="16" t="str">
        <f t="shared" si="31"/>
        <v>UML</v>
      </c>
      <c r="E67" s="8" t="str">
        <f t="shared" si="32"/>
        <v>G1</v>
      </c>
      <c r="F67" s="8" t="s">
        <v>534</v>
      </c>
      <c r="G67" s="8" t="str">
        <f t="shared" si="33"/>
        <v>G1</v>
      </c>
      <c r="H67" t="s">
        <v>981</v>
      </c>
      <c r="I67"/>
      <c r="J67" s="11">
        <f>VLOOKUP($B67&amp;"-"&amp;$F67,'dataset cleaned'!$A:$BK,J$2,FALSE())/60</f>
        <v>10.536533333333333</v>
      </c>
      <c r="K67">
        <f>VLOOKUP($B67&amp;"-"&amp;$F67,'dataset cleaned'!$A:$BK,K$2,FALSE())</f>
        <v>23</v>
      </c>
      <c r="L67" t="str">
        <f>VLOOKUP($B67&amp;"-"&amp;$F67,'dataset cleaned'!$A:$BK,L$2,FALSE())</f>
        <v>Male</v>
      </c>
      <c r="M67" t="str">
        <f>VLOOKUP($B67&amp;"-"&amp;$F67,'dataset cleaned'!$A:$BK,M$2,FALSE())</f>
        <v>Advanced (C1)</v>
      </c>
      <c r="N67">
        <f>VLOOKUP($B67&amp;"-"&amp;$F67,'dataset cleaned'!$A:$BK,N$2,FALSE())</f>
        <v>5</v>
      </c>
      <c r="O67" t="str">
        <f>VLOOKUP($B67&amp;"-"&amp;$F67,'dataset cleaned'!$A:$BK,O$2,FALSE())</f>
        <v>Computer science</v>
      </c>
      <c r="P67" t="str">
        <f>VLOOKUP($B67&amp;"-"&amp;$F67,'dataset cleaned'!$A:$BK,P$2,FALSE())</f>
        <v>Yes</v>
      </c>
      <c r="Q67">
        <f>VLOOKUP($B67&amp;"-"&amp;$F67,'dataset cleaned'!$A:$BK,Q$2,FALSE())</f>
        <v>2</v>
      </c>
      <c r="R67" s="6" t="str">
        <f>VLOOKUP($B67&amp;"-"&amp;$F67,'dataset cleaned'!$A:$BK,R$2,FALSE())</f>
        <v>Administrative sector, Marketing sector</v>
      </c>
      <c r="S67" t="str">
        <f>VLOOKUP($B67&amp;"-"&amp;$F67,'dataset cleaned'!$A:$BK,S$2,FALSE())</f>
        <v>Yes</v>
      </c>
      <c r="T67" t="str">
        <f>VLOOKUP($B67&amp;"-"&amp;$F67,'dataset cleaned'!$A:$BK,T$2,FALSE())</f>
        <v>Developer</v>
      </c>
      <c r="U67" t="str">
        <f>VLOOKUP($B67&amp;"-"&amp;$F67,'dataset cleaned'!$A:$BK,U$2,FALSE())</f>
        <v>None</v>
      </c>
      <c r="V67">
        <f>VLOOKUP(VLOOKUP($B67&amp;"-"&amp;$F67,'dataset cleaned'!$A:$BK,V$2,FALSE()),Dictionary!$A:$B,2,FALSE())</f>
        <v>2</v>
      </c>
      <c r="W67">
        <f>VLOOKUP(VLOOKUP($B67&amp;"-"&amp;$F67,'dataset cleaned'!$A:$BK,W$2,FALSE()),Dictionary!$A:$B,2,FALSE())</f>
        <v>2</v>
      </c>
      <c r="X67">
        <f>VLOOKUP(VLOOKUP($B67&amp;"-"&amp;$F67,'dataset cleaned'!$A:$BK,X$2,FALSE()),Dictionary!$A:$B,2,FALSE())</f>
        <v>2</v>
      </c>
      <c r="Y67">
        <f>VLOOKUP(VLOOKUP($B67&amp;"-"&amp;$F67,'dataset cleaned'!$A:$BK,Y$2,FALSE()),Dictionary!$A:$B,2,FALSE())</f>
        <v>2</v>
      </c>
      <c r="Z67">
        <f t="shared" si="34"/>
        <v>2</v>
      </c>
      <c r="AA67">
        <f>VLOOKUP(VLOOKUP($B67&amp;"-"&amp;$F67,'dataset cleaned'!$A:$BK,AA$2,FALSE()),Dictionary!$A:$B,2,FALSE())</f>
        <v>1</v>
      </c>
      <c r="AB67">
        <f>VLOOKUP(VLOOKUP($B67&amp;"-"&amp;$F67,'dataset cleaned'!$A:$BK,AB$2,FALSE()),Dictionary!$A:$B,2,FALSE())</f>
        <v>3</v>
      </c>
      <c r="AC67">
        <f>VLOOKUP(VLOOKUP($B67&amp;"-"&amp;$F67,'dataset cleaned'!$A:$BK,AC$2,FALSE()),Dictionary!$A:$B,2,FALSE())</f>
        <v>4</v>
      </c>
      <c r="AD67">
        <f>VLOOKUP(VLOOKUP($B67&amp;"-"&amp;$F67,'dataset cleaned'!$A:$BK,AD$2,FALSE()),Dictionary!$A:$B,2,FALSE())</f>
        <v>1</v>
      </c>
      <c r="AE67" t="str">
        <f>IF(ISNA(VLOOKUP(VLOOKUP($B67&amp;"-"&amp;$F67,'dataset cleaned'!$A:$BK,AE$2,FALSE()),Dictionary!$A:$B,2,FALSE())),"",VLOOKUP(VLOOKUP($B67&amp;"-"&amp;$F67,'dataset cleaned'!$A:$BK,AE$2,FALSE()),Dictionary!$A:$B,2,FALSE()))</f>
        <v/>
      </c>
      <c r="AF67">
        <f>VLOOKUP(VLOOKUP($B67&amp;"-"&amp;$F67,'dataset cleaned'!$A:$BK,AF$2,FALSE()),Dictionary!$A:$B,2,FALSE())</f>
        <v>4</v>
      </c>
      <c r="AG67">
        <f>VLOOKUP(VLOOKUP($B67&amp;"-"&amp;$F67,'dataset cleaned'!$A:$BK,AG$2,FALSE()),Dictionary!$A:$B,2,FALSE())</f>
        <v>4</v>
      </c>
      <c r="AH67">
        <f>VLOOKUP(VLOOKUP($B67&amp;"-"&amp;$F67,'dataset cleaned'!$A:$BK,AH$2,FALSE()),Dictionary!$A:$B,2,FALSE())</f>
        <v>4</v>
      </c>
      <c r="AI67">
        <f>VLOOKUP(VLOOKUP($B67&amp;"-"&amp;$F67,'dataset cleaned'!$A:$BK,AI$2,FALSE()),Dictionary!$A:$B,2,FALSE())</f>
        <v>5</v>
      </c>
      <c r="AJ67">
        <f>VLOOKUP(VLOOKUP($B67&amp;"-"&amp;$F67,'dataset cleaned'!$A:$BK,AJ$2,FALSE()),Dictionary!$A:$B,2,FALSE())</f>
        <v>3</v>
      </c>
      <c r="AK67">
        <f>IF(ISNA(VLOOKUP(VLOOKUP($B67&amp;"-"&amp;$F67,'dataset cleaned'!$A:$BK,AK$2,FALSE()),Dictionary!$A:$B,2,FALSE())),"",VLOOKUP(VLOOKUP($B67&amp;"-"&amp;$F67,'dataset cleaned'!$A:$BK,AK$2,FALSE()),Dictionary!$A:$B,2,FALSE()))</f>
        <v>4</v>
      </c>
      <c r="AL67" t="str">
        <f>IF(ISNA(VLOOKUP(VLOOKUP($B67&amp;"-"&amp;$F67,'dataset cleaned'!$A:$BK,AL$2,FALSE()),Dictionary!$A:$B,2,FALSE())),"",VLOOKUP(VLOOKUP($B67&amp;"-"&amp;$F67,'dataset cleaned'!$A:$BK,AL$2,FALSE()),Dictionary!$A:$B,2,FALSE()))</f>
        <v/>
      </c>
      <c r="AM67">
        <f>VLOOKUP(VLOOKUP($B67&amp;"-"&amp;$F67,'dataset cleaned'!$A:$BK,AM$2,FALSE()),Dictionary!$A:$B,2,FALSE())</f>
        <v>4</v>
      </c>
      <c r="AN67">
        <f>IF(ISNA(VLOOKUP(VLOOKUP($B67&amp;"-"&amp;$F67,'dataset cleaned'!$A:$BK,AN$2,FALSE()),Dictionary!$A:$B,2,FALSE())),"",VLOOKUP(VLOOKUP($B67&amp;"-"&amp;$F67,'dataset cleaned'!$A:$BK,AN$2,FALSE()),Dictionary!$A:$B,2,FALSE()))</f>
        <v>5</v>
      </c>
      <c r="AO67">
        <f>VLOOKUP($B67&amp;"-"&amp;$F67,'Results Check'!$A:$CB,AO$2,FALSE())</f>
        <v>1</v>
      </c>
      <c r="AP67">
        <f>VLOOKUP($B67&amp;"-"&amp;$F67,'Results Check'!$A:$CB,AP$2,FALSE())</f>
        <v>1</v>
      </c>
      <c r="AQ67">
        <f>VLOOKUP($B67&amp;"-"&amp;$F67,'Results Check'!$A:$CB,AQ$2,FALSE())</f>
        <v>1</v>
      </c>
      <c r="AR67">
        <f t="shared" si="35"/>
        <v>1</v>
      </c>
      <c r="AS67">
        <f t="shared" si="36"/>
        <v>1</v>
      </c>
      <c r="AT67">
        <f t="shared" si="37"/>
        <v>1</v>
      </c>
      <c r="AU67">
        <f>VLOOKUP($B67&amp;"-"&amp;$F67,'Results Check'!$A:$CB,AU$2,FALSE())</f>
        <v>2</v>
      </c>
      <c r="AV67">
        <f>VLOOKUP($B67&amp;"-"&amp;$F67,'Results Check'!$A:$CB,AV$2,FALSE())</f>
        <v>2</v>
      </c>
      <c r="AW67">
        <f>VLOOKUP($B67&amp;"-"&amp;$F67,'Results Check'!$A:$CB,AW$2,FALSE())</f>
        <v>2</v>
      </c>
      <c r="AX67">
        <f t="shared" si="38"/>
        <v>1</v>
      </c>
      <c r="AY67">
        <f t="shared" si="39"/>
        <v>1</v>
      </c>
      <c r="AZ67">
        <f t="shared" si="40"/>
        <v>1</v>
      </c>
      <c r="BA67">
        <f>VLOOKUP($B67&amp;"-"&amp;$F67,'Results Check'!$A:$CB,BA$2,FALSE())</f>
        <v>1</v>
      </c>
      <c r="BB67">
        <f>VLOOKUP($B67&amp;"-"&amp;$F67,'Results Check'!$A:$CB,BB$2,FALSE())</f>
        <v>1</v>
      </c>
      <c r="BC67">
        <f>VLOOKUP($B67&amp;"-"&amp;$F67,'Results Check'!$A:$CB,BC$2,FALSE())</f>
        <v>3</v>
      </c>
      <c r="BD67">
        <f t="shared" si="41"/>
        <v>1</v>
      </c>
      <c r="BE67">
        <f t="shared" si="42"/>
        <v>0.33333333333333331</v>
      </c>
      <c r="BF67">
        <f t="shared" si="43"/>
        <v>0.5</v>
      </c>
      <c r="BG67">
        <f>VLOOKUP($B67&amp;"-"&amp;$F67,'Results Check'!$A:$CB,BG$2,FALSE())</f>
        <v>1</v>
      </c>
      <c r="BH67">
        <f>VLOOKUP($B67&amp;"-"&amp;$F67,'Results Check'!$A:$CB,BH$2,FALSE())</f>
        <v>1</v>
      </c>
      <c r="BI67">
        <f>VLOOKUP($B67&amp;"-"&amp;$F67,'Results Check'!$A:$CB,BI$2,FALSE())</f>
        <v>1</v>
      </c>
      <c r="BJ67">
        <f t="shared" si="44"/>
        <v>1</v>
      </c>
      <c r="BK67">
        <f t="shared" si="45"/>
        <v>1</v>
      </c>
      <c r="BL67">
        <f t="shared" si="46"/>
        <v>1</v>
      </c>
      <c r="BM67">
        <f>VLOOKUP($B67&amp;"-"&amp;$F67,'Results Check'!$A:$CB,BM$2,FALSE())</f>
        <v>1</v>
      </c>
      <c r="BN67">
        <f>VLOOKUP($B67&amp;"-"&amp;$F67,'Results Check'!$A:$CB,BN$2,FALSE())</f>
        <v>2</v>
      </c>
      <c r="BO67">
        <f>VLOOKUP($B67&amp;"-"&amp;$F67,'Results Check'!$A:$CB,BO$2,FALSE())</f>
        <v>2</v>
      </c>
      <c r="BP67">
        <f t="shared" si="47"/>
        <v>0.5</v>
      </c>
      <c r="BQ67">
        <f t="shared" si="48"/>
        <v>0.5</v>
      </c>
      <c r="BR67">
        <f t="shared" si="49"/>
        <v>0.5</v>
      </c>
      <c r="BS67">
        <f>VLOOKUP($B67&amp;"-"&amp;$F67,'Results Check'!$A:$CB,BS$2,FALSE())</f>
        <v>1</v>
      </c>
      <c r="BT67">
        <f>VLOOKUP($B67&amp;"-"&amp;$F67,'Results Check'!$A:$CB,BT$2,FALSE())</f>
        <v>1</v>
      </c>
      <c r="BU67">
        <f>VLOOKUP($B67&amp;"-"&amp;$F67,'Results Check'!$A:$CB,BU$2,FALSE())</f>
        <v>1</v>
      </c>
      <c r="BV67">
        <f t="shared" si="50"/>
        <v>1</v>
      </c>
      <c r="BW67">
        <f t="shared" si="51"/>
        <v>1</v>
      </c>
      <c r="BX67">
        <f t="shared" si="52"/>
        <v>1</v>
      </c>
      <c r="BY67">
        <f t="shared" si="53"/>
        <v>7</v>
      </c>
      <c r="BZ67">
        <f t="shared" si="54"/>
        <v>8</v>
      </c>
      <c r="CA67">
        <f t="shared" si="55"/>
        <v>10</v>
      </c>
      <c r="CB67">
        <f t="shared" si="56"/>
        <v>0.875</v>
      </c>
      <c r="CC67">
        <f t="shared" si="57"/>
        <v>0.7</v>
      </c>
      <c r="CD67">
        <f t="shared" si="58"/>
        <v>0.77777777777777768</v>
      </c>
      <c r="CE67" t="str">
        <f>IF(VLOOKUP($B67&amp;"-"&amp;$F67,'Results Check'!$A:$CB,CE$2,FALSE())=0,"",VLOOKUP($B67&amp;"-"&amp;$F67,'Results Check'!$A:$CB,CE$2,FALSE()))</f>
        <v/>
      </c>
      <c r="CF67" t="str">
        <f>IF(VLOOKUP($B67&amp;"-"&amp;$F67,'Results Check'!$A:$CB,CF$2,FALSE())=0,"",VLOOKUP($B67&amp;"-"&amp;$F67,'Results Check'!$A:$CB,CF$2,FALSE()))</f>
        <v/>
      </c>
      <c r="CG67" t="str">
        <f>IF(VLOOKUP($B67&amp;"-"&amp;$F67,'Results Check'!$A:$CB,CG$2,FALSE())=0,"",VLOOKUP($B67&amp;"-"&amp;$F67,'Results Check'!$A:$CB,CG$2,FALSE()))</f>
        <v>Missing treatment</v>
      </c>
      <c r="CH67" t="str">
        <f>IF(VLOOKUP($B67&amp;"-"&amp;$F67,'Results Check'!$A:$CB,CH$2,FALSE())=0,"",VLOOKUP($B67&amp;"-"&amp;$F67,'Results Check'!$A:$CB,CH$2,FALSE()))</f>
        <v/>
      </c>
      <c r="CI67" t="str">
        <f>IF(VLOOKUP($B67&amp;"-"&amp;$F67,'Results Check'!$A:$CB,CI$2,FALSE())=0,"",VLOOKUP($B67&amp;"-"&amp;$F67,'Results Check'!$A:$CB,CI$2,FALSE()))</f>
        <v>Mixed concepts (similar titles)</v>
      </c>
      <c r="CJ67" t="str">
        <f>IF(VLOOKUP($B67&amp;"-"&amp;$F67,'Results Check'!$A:$CB,CJ$2,FALSE())=0,"",VLOOKUP($B67&amp;"-"&amp;$F67,'Results Check'!$A:$CB,CJ$2,FALSE()))</f>
        <v/>
      </c>
      <c r="CK67">
        <f>IF(VLOOKUP($B67&amp;"-"&amp;$F67,'dataset cleaned'!$A:$CK,CK$2,FALSE())&lt;0,"N/A",VLOOKUP(VLOOKUP($B67&amp;"-"&amp;$F67,'dataset cleaned'!$A:$CK,CK$2,FALSE()),Dictionary!$A:$B,2,FALSE()))</f>
        <v>3</v>
      </c>
      <c r="CL67">
        <f>IF(VLOOKUP($B67&amp;"-"&amp;$F67,'dataset cleaned'!$A:$CK,CL$2,FALSE())&lt;0,"N/A",VLOOKUP(VLOOKUP($B67&amp;"-"&amp;$F67,'dataset cleaned'!$A:$CK,CL$2,FALSE()),Dictionary!$A:$B,2,FALSE()))</f>
        <v>3</v>
      </c>
      <c r="CM67">
        <f>IF(VLOOKUP($B67&amp;"-"&amp;$F67,'dataset cleaned'!$A:$CK,CM$2,FALSE())&lt;0,"N/A",VLOOKUP(VLOOKUP($B67&amp;"-"&amp;$F67,'dataset cleaned'!$A:$CK,CM$2,FALSE()),Dictionary!$A:$B,2,FALSE()))</f>
        <v>3</v>
      </c>
      <c r="CN67">
        <f>IF(VLOOKUP($B67&amp;"-"&amp;$F67,'dataset cleaned'!$A:$CK,CN$2,FALSE())&lt;0,"N/A",VLOOKUP(VLOOKUP($B67&amp;"-"&amp;$F67,'dataset cleaned'!$A:$CK,CN$2,FALSE()),Dictionary!$A:$B,2,FALSE()))</f>
        <v>4</v>
      </c>
      <c r="CO67">
        <f>IF(VLOOKUP($B67&amp;"-"&amp;$F67,'dataset cleaned'!$A:$CK,CO$2,FALSE())&lt;0,"N/A",VLOOKUP(VLOOKUP($B67&amp;"-"&amp;$F67,'dataset cleaned'!$A:$CK,CO$2,FALSE()),Dictionary!$A:$B,2,FALSE()))</f>
        <v>4</v>
      </c>
      <c r="CP67">
        <f>IF(VLOOKUP($B67&amp;"-"&amp;$F67,'dataset cleaned'!$A:$CK,CP$2,FALSE())&lt;0,"N/A",VLOOKUP(VLOOKUP($B67&amp;"-"&amp;$F67,'dataset cleaned'!$A:$CK,CP$2,FALSE()),Dictionary!$A:$B,2,FALSE()))</f>
        <v>4</v>
      </c>
      <c r="CQ67">
        <f>IF(VLOOKUP($B67&amp;"-"&amp;$F67,'dataset cleaned'!$A:$CK,CQ$2,FALSE())&lt;0,"N/A",VLOOKUP(VLOOKUP($B67&amp;"-"&amp;$F67,'dataset cleaned'!$A:$CK,CQ$2,FALSE()),Dictionary!$A:$B,2,FALSE()))</f>
        <v>1</v>
      </c>
      <c r="CR67">
        <f>IF(VLOOKUP($B67&amp;"-"&amp;$F67,'dataset cleaned'!$A:$CK,CR$2,FALSE())&lt;0,"N/A",VLOOKUP(VLOOKUP($B67&amp;"-"&amp;$F67,'dataset cleaned'!$A:$CK,CR$2,FALSE()),Dictionary!$A:$B,2,FALSE()))</f>
        <v>3</v>
      </c>
      <c r="CS67">
        <f>IF(VLOOKUP($B67&amp;"-"&amp;$F67,'dataset cleaned'!$A:$CK,CS$2,FALSE())&lt;0,"N/A",VLOOKUP(VLOOKUP($B67&amp;"-"&amp;$F67,'dataset cleaned'!$A:$CK,CS$2,FALSE()),Dictionary!$A:$B,2,FALSE()))</f>
        <v>4</v>
      </c>
      <c r="CT67">
        <f>IF(VLOOKUP($B67&amp;"-"&amp;$F67,'dataset cleaned'!$A:$CK,CT$2,FALSE())&lt;0,"N/A",VLOOKUP(VLOOKUP($B67&amp;"-"&amp;$F67,'dataset cleaned'!$A:$CK,CT$2,FALSE()),Dictionary!$A:$B,2,FALSE()))</f>
        <v>4</v>
      </c>
      <c r="CU67">
        <f>IF(VLOOKUP($B67&amp;"-"&amp;$F67,'dataset cleaned'!$A:$CK,CU$2,FALSE())&lt;0,"N/A",VLOOKUP(VLOOKUP($B67&amp;"-"&amp;$F67,'dataset cleaned'!$A:$CK,CU$2,FALSE()),Dictionary!$A:$B,2,FALSE()))</f>
        <v>5</v>
      </c>
      <c r="CV67">
        <f>IF(VLOOKUP($B67&amp;"-"&amp;$F67,'dataset cleaned'!$A:$CK,CV$2,FALSE())&lt;0,"N/A",VLOOKUP(VLOOKUP($B67&amp;"-"&amp;$F67,'dataset cleaned'!$A:$CK,CV$2,FALSE()),Dictionary!$A:$B,2,FALSE()))</f>
        <v>4</v>
      </c>
    </row>
    <row r="68" spans="1:100" ht="17" x14ac:dyDescent="0.2">
      <c r="A68" t="str">
        <f t="shared" ref="A68:A99" si="59">B68&amp;"-"&amp;F68</f>
        <v>R_1OrZhy7n4rphN9V-P1</v>
      </c>
      <c r="B68" s="1" t="s">
        <v>1029</v>
      </c>
      <c r="C68" t="s">
        <v>373</v>
      </c>
      <c r="D68" s="16" t="str">
        <f t="shared" ref="D68:D99" si="60">LEFT( $C68,FIND( "-", $C68 ) - 1 )</f>
        <v>UML</v>
      </c>
      <c r="E68" s="8" t="str">
        <f t="shared" ref="E68:E99" si="61">RIGHT( $C68,LEN($C68)-FIND( "-", $C68 ) )</f>
        <v>G1</v>
      </c>
      <c r="F68" s="1" t="s">
        <v>534</v>
      </c>
      <c r="G68" s="8" t="str">
        <f t="shared" ref="G68:G99" si="62">IF(F68="P1",E68,IF(E68="G1","G2","G1"))</f>
        <v>G1</v>
      </c>
      <c r="H68" t="s">
        <v>1128</v>
      </c>
      <c r="J68" s="11">
        <f>VLOOKUP($B68&amp;"-"&amp;$F68,'dataset cleaned'!$A:$BK,J$2,FALSE())/60</f>
        <v>9.8487333333333336</v>
      </c>
      <c r="K68">
        <f>VLOOKUP($B68&amp;"-"&amp;$F68,'dataset cleaned'!$A:$BK,K$2,FALSE())</f>
        <v>21</v>
      </c>
      <c r="L68" t="str">
        <f>VLOOKUP($B68&amp;"-"&amp;$F68,'dataset cleaned'!$A:$BK,L$2,FALSE())</f>
        <v>Male</v>
      </c>
      <c r="M68" t="str">
        <f>VLOOKUP($B68&amp;"-"&amp;$F68,'dataset cleaned'!$A:$BK,M$2,FALSE())</f>
        <v>Advanced (C1)</v>
      </c>
      <c r="N68">
        <f>VLOOKUP($B68&amp;"-"&amp;$F68,'dataset cleaned'!$A:$BK,N$2,FALSE())</f>
        <v>3</v>
      </c>
      <c r="O68" t="str">
        <f>VLOOKUP($B68&amp;"-"&amp;$F68,'dataset cleaned'!$A:$BK,O$2,FALSE())</f>
        <v>Applied physics</v>
      </c>
      <c r="P68" t="str">
        <f>VLOOKUP($B68&amp;"-"&amp;$F68,'dataset cleaned'!$A:$BK,P$2,FALSE())</f>
        <v>Yes</v>
      </c>
      <c r="Q68">
        <f>VLOOKUP($B68&amp;"-"&amp;$F68,'dataset cleaned'!$A:$BK,Q$2,FALSE())</f>
        <v>5</v>
      </c>
      <c r="R68" s="6" t="str">
        <f>VLOOKUP($B68&amp;"-"&amp;$F68,'dataset cleaned'!$A:$BK,R$2,FALSE())</f>
        <v>Delivery boy, cook, customer service employee</v>
      </c>
      <c r="S68" t="str">
        <f>VLOOKUP($B68&amp;"-"&amp;$F68,'dataset cleaned'!$A:$BK,S$2,FALSE())</f>
        <v>No</v>
      </c>
      <c r="T68">
        <f>VLOOKUP($B68&amp;"-"&amp;$F68,'dataset cleaned'!$A:$BK,T$2,FALSE())</f>
        <v>0</v>
      </c>
      <c r="U68" t="str">
        <f>VLOOKUP($B68&amp;"-"&amp;$F68,'dataset cleaned'!$A:$BK,U$2,FALSE())</f>
        <v>None</v>
      </c>
      <c r="V68">
        <f>VLOOKUP(VLOOKUP($B68&amp;"-"&amp;$F68,'dataset cleaned'!$A:$BK,V$2,FALSE()),Dictionary!$A:$B,2,FALSE())</f>
        <v>1</v>
      </c>
      <c r="W68">
        <f>VLOOKUP(VLOOKUP($B68&amp;"-"&amp;$F68,'dataset cleaned'!$A:$BK,W$2,FALSE()),Dictionary!$A:$B,2,FALSE())</f>
        <v>1</v>
      </c>
      <c r="X68">
        <f>VLOOKUP(VLOOKUP($B68&amp;"-"&amp;$F68,'dataset cleaned'!$A:$BK,X$2,FALSE()),Dictionary!$A:$B,2,FALSE())</f>
        <v>1</v>
      </c>
      <c r="Y68">
        <f>VLOOKUP(VLOOKUP($B68&amp;"-"&amp;$F68,'dataset cleaned'!$A:$BK,Y$2,FALSE()),Dictionary!$A:$B,2,FALSE())</f>
        <v>1</v>
      </c>
      <c r="Z68">
        <f t="shared" ref="Z68:Z99" si="63">MAX(V68:Y68)</f>
        <v>1</v>
      </c>
      <c r="AA68">
        <f>VLOOKUP(VLOOKUP($B68&amp;"-"&amp;$F68,'dataset cleaned'!$A:$BK,AA$2,FALSE()),Dictionary!$A:$B,2,FALSE())</f>
        <v>1</v>
      </c>
      <c r="AB68">
        <f>VLOOKUP(VLOOKUP($B68&amp;"-"&amp;$F68,'dataset cleaned'!$A:$BK,AB$2,FALSE()),Dictionary!$A:$B,2,FALSE())</f>
        <v>1</v>
      </c>
      <c r="AC68">
        <f>VLOOKUP(VLOOKUP($B68&amp;"-"&amp;$F68,'dataset cleaned'!$A:$BK,AC$2,FALSE()),Dictionary!$A:$B,2,FALSE())</f>
        <v>1</v>
      </c>
      <c r="AD68">
        <f>VLOOKUP(VLOOKUP($B68&amp;"-"&amp;$F68,'dataset cleaned'!$A:$BK,AD$2,FALSE()),Dictionary!$A:$B,2,FALSE())</f>
        <v>2</v>
      </c>
      <c r="AE68" t="str">
        <f>IF(ISNA(VLOOKUP(VLOOKUP($B68&amp;"-"&amp;$F68,'dataset cleaned'!$A:$BK,AE$2,FALSE()),Dictionary!$A:$B,2,FALSE())),"",VLOOKUP(VLOOKUP($B68&amp;"-"&amp;$F68,'dataset cleaned'!$A:$BK,AE$2,FALSE()),Dictionary!$A:$B,2,FALSE()))</f>
        <v/>
      </c>
      <c r="AF68">
        <f>VLOOKUP(VLOOKUP($B68&amp;"-"&amp;$F68,'dataset cleaned'!$A:$BK,AF$2,FALSE()),Dictionary!$A:$B,2,FALSE())</f>
        <v>5</v>
      </c>
      <c r="AG68">
        <f>VLOOKUP(VLOOKUP($B68&amp;"-"&amp;$F68,'dataset cleaned'!$A:$BK,AG$2,FALSE()),Dictionary!$A:$B,2,FALSE())</f>
        <v>4</v>
      </c>
      <c r="AH68">
        <f>VLOOKUP(VLOOKUP($B68&amp;"-"&amp;$F68,'dataset cleaned'!$A:$BK,AH$2,FALSE()),Dictionary!$A:$B,2,FALSE())</f>
        <v>5</v>
      </c>
      <c r="AI68">
        <f>VLOOKUP(VLOOKUP($B68&amp;"-"&amp;$F68,'dataset cleaned'!$A:$BK,AI$2,FALSE()),Dictionary!$A:$B,2,FALSE())</f>
        <v>5</v>
      </c>
      <c r="AJ68">
        <f>VLOOKUP(VLOOKUP($B68&amp;"-"&amp;$F68,'dataset cleaned'!$A:$BK,AJ$2,FALSE()),Dictionary!$A:$B,2,FALSE())</f>
        <v>5</v>
      </c>
      <c r="AK68">
        <f>IF(ISNA(VLOOKUP(VLOOKUP($B68&amp;"-"&amp;$F68,'dataset cleaned'!$A:$BK,AK$2,FALSE()),Dictionary!$A:$B,2,FALSE())),"",VLOOKUP(VLOOKUP($B68&amp;"-"&amp;$F68,'dataset cleaned'!$A:$BK,AK$2,FALSE()),Dictionary!$A:$B,2,FALSE()))</f>
        <v>4</v>
      </c>
      <c r="AL68" t="str">
        <f>IF(ISNA(VLOOKUP(VLOOKUP($B68&amp;"-"&amp;$F68,'dataset cleaned'!$A:$BK,AL$2,FALSE()),Dictionary!$A:$B,2,FALSE())),"",VLOOKUP(VLOOKUP($B68&amp;"-"&amp;$F68,'dataset cleaned'!$A:$BK,AL$2,FALSE()),Dictionary!$A:$B,2,FALSE()))</f>
        <v/>
      </c>
      <c r="AM68">
        <f>VLOOKUP(VLOOKUP($B68&amp;"-"&amp;$F68,'dataset cleaned'!$A:$BK,AM$2,FALSE()),Dictionary!$A:$B,2,FALSE())</f>
        <v>5</v>
      </c>
      <c r="AN68">
        <f>IF(ISNA(VLOOKUP(VLOOKUP($B68&amp;"-"&amp;$F68,'dataset cleaned'!$A:$BK,AN$2,FALSE()),Dictionary!$A:$B,2,FALSE())),"",VLOOKUP(VLOOKUP($B68&amp;"-"&amp;$F68,'dataset cleaned'!$A:$BK,AN$2,FALSE()),Dictionary!$A:$B,2,FALSE()))</f>
        <v>5</v>
      </c>
      <c r="AO68">
        <f>VLOOKUP($B68&amp;"-"&amp;$F68,'Results Check'!$A:$CB,AO$2,FALSE())</f>
        <v>1</v>
      </c>
      <c r="AP68">
        <f>VLOOKUP($B68&amp;"-"&amp;$F68,'Results Check'!$A:$CB,AP$2,FALSE())</f>
        <v>1</v>
      </c>
      <c r="AQ68">
        <f>VLOOKUP($B68&amp;"-"&amp;$F68,'Results Check'!$A:$CB,AQ$2,FALSE())</f>
        <v>1</v>
      </c>
      <c r="AR68">
        <f t="shared" ref="AR68:AR99" si="64">IF(AP68&gt;0,AO68/AP68,0)</f>
        <v>1</v>
      </c>
      <c r="AS68">
        <f t="shared" ref="AS68:AS99" si="65">AO68/AQ68</f>
        <v>1</v>
      </c>
      <c r="AT68">
        <f t="shared" ref="AT68:AT99" si="66">IF(SUM(AR68,AS68)&gt;0,2*(AR68*AS68)/SUM(AR68,AS68),0)</f>
        <v>1</v>
      </c>
      <c r="AU68">
        <f>VLOOKUP($B68&amp;"-"&amp;$F68,'Results Check'!$A:$CB,AU$2,FALSE())</f>
        <v>2</v>
      </c>
      <c r="AV68">
        <f>VLOOKUP($B68&amp;"-"&amp;$F68,'Results Check'!$A:$CB,AV$2,FALSE())</f>
        <v>2</v>
      </c>
      <c r="AW68">
        <f>VLOOKUP($B68&amp;"-"&amp;$F68,'Results Check'!$A:$CB,AW$2,FALSE())</f>
        <v>2</v>
      </c>
      <c r="AX68">
        <f t="shared" ref="AX68:AX99" si="67">IF(AV68&gt;0,AU68/AV68,0)</f>
        <v>1</v>
      </c>
      <c r="AY68">
        <f t="shared" ref="AY68:AY99" si="68">AU68/AW68</f>
        <v>1</v>
      </c>
      <c r="AZ68">
        <f t="shared" ref="AZ68:AZ99" si="69">IF(SUM(AX68,AY68)&gt;0,2*(AX68*AY68)/SUM(AX68,AY68),0)</f>
        <v>1</v>
      </c>
      <c r="BA68">
        <f>VLOOKUP($B68&amp;"-"&amp;$F68,'Results Check'!$A:$CB,BA$2,FALSE())</f>
        <v>1</v>
      </c>
      <c r="BB68">
        <f>VLOOKUP($B68&amp;"-"&amp;$F68,'Results Check'!$A:$CB,BB$2,FALSE())</f>
        <v>1</v>
      </c>
      <c r="BC68">
        <f>VLOOKUP($B68&amp;"-"&amp;$F68,'Results Check'!$A:$CB,BC$2,FALSE())</f>
        <v>3</v>
      </c>
      <c r="BD68">
        <f t="shared" ref="BD68:BD99" si="70">IF(BB68&gt;0,BA68/BB68,0)</f>
        <v>1</v>
      </c>
      <c r="BE68">
        <f t="shared" ref="BE68:BE99" si="71">BA68/BC68</f>
        <v>0.33333333333333331</v>
      </c>
      <c r="BF68">
        <f t="shared" ref="BF68:BF99" si="72">IF(SUM(BD68,BE68)&gt;0,2*(BD68*BE68)/SUM(BD68,BE68),0)</f>
        <v>0.5</v>
      </c>
      <c r="BG68">
        <f>VLOOKUP($B68&amp;"-"&amp;$F68,'Results Check'!$A:$CB,BG$2,FALSE())</f>
        <v>1</v>
      </c>
      <c r="BH68">
        <f>VLOOKUP($B68&amp;"-"&amp;$F68,'Results Check'!$A:$CB,BH$2,FALSE())</f>
        <v>2</v>
      </c>
      <c r="BI68">
        <f>VLOOKUP($B68&amp;"-"&amp;$F68,'Results Check'!$A:$CB,BI$2,FALSE())</f>
        <v>1</v>
      </c>
      <c r="BJ68">
        <f t="shared" ref="BJ68:BJ99" si="73">IF(BH68&gt;0,BG68/BH68,0)</f>
        <v>0.5</v>
      </c>
      <c r="BK68">
        <f t="shared" ref="BK68:BK99" si="74">BG68/BI68</f>
        <v>1</v>
      </c>
      <c r="BL68">
        <f t="shared" ref="BL68:BL99" si="75">IF(SUM(BJ68,BK68)&gt;0,2*(BJ68*BK68)/SUM(BJ68,BK68),0)</f>
        <v>0.66666666666666663</v>
      </c>
      <c r="BM68">
        <f>VLOOKUP($B68&amp;"-"&amp;$F68,'Results Check'!$A:$CB,BM$2,FALSE())</f>
        <v>2</v>
      </c>
      <c r="BN68">
        <f>VLOOKUP($B68&amp;"-"&amp;$F68,'Results Check'!$A:$CB,BN$2,FALSE())</f>
        <v>2</v>
      </c>
      <c r="BO68">
        <f>VLOOKUP($B68&amp;"-"&amp;$F68,'Results Check'!$A:$CB,BO$2,FALSE())</f>
        <v>2</v>
      </c>
      <c r="BP68">
        <f t="shared" ref="BP68:BP99" si="76">IF(BN68&gt;0,BM68/BN68,0)</f>
        <v>1</v>
      </c>
      <c r="BQ68">
        <f t="shared" ref="BQ68:BQ99" si="77">BM68/BO68</f>
        <v>1</v>
      </c>
      <c r="BR68">
        <f t="shared" ref="BR68:BR99" si="78">IF(SUM(BP68,BQ68)&gt;0,2*(BP68*BQ68)/SUM(BP68,BQ68),0)</f>
        <v>1</v>
      </c>
      <c r="BS68">
        <f>VLOOKUP($B68&amp;"-"&amp;$F68,'Results Check'!$A:$CB,BS$2,FALSE())</f>
        <v>0</v>
      </c>
      <c r="BT68">
        <f>VLOOKUP($B68&amp;"-"&amp;$F68,'Results Check'!$A:$CB,BT$2,FALSE())</f>
        <v>1</v>
      </c>
      <c r="BU68">
        <f>VLOOKUP($B68&amp;"-"&amp;$F68,'Results Check'!$A:$CB,BU$2,FALSE())</f>
        <v>1</v>
      </c>
      <c r="BV68">
        <f t="shared" ref="BV68:BV99" si="79">IF(BT68&gt;0,BS68/BT68,0)</f>
        <v>0</v>
      </c>
      <c r="BW68">
        <f t="shared" ref="BW68:BW99" si="80">BS68/BU68</f>
        <v>0</v>
      </c>
      <c r="BX68">
        <f t="shared" ref="BX68:BX99" si="81">IF(SUM(BV68,BW68)&gt;0,2*(BV68*BW68)/SUM(BV68,BW68),0)</f>
        <v>0</v>
      </c>
      <c r="BY68">
        <f t="shared" ref="BY68:BY99" si="82">SUM(AO68,AU68,BA68,BG68,BM68,BS68)</f>
        <v>7</v>
      </c>
      <c r="BZ68">
        <f t="shared" ref="BZ68:BZ99" si="83">SUM(AP68,AV68,BB68,BH68,BN68,BT68)</f>
        <v>9</v>
      </c>
      <c r="CA68">
        <f t="shared" ref="CA68:CA99" si="84">SUM(AQ68,AW68,BC68,BI68,BO68,BU68)</f>
        <v>10</v>
      </c>
      <c r="CB68">
        <f t="shared" ref="CB68:CB99" si="85">IF(BZ68&gt;0,BY68/BZ68,0)</f>
        <v>0.77777777777777779</v>
      </c>
      <c r="CC68">
        <f t="shared" ref="CC68:CC99" si="86">BY68/CA68</f>
        <v>0.7</v>
      </c>
      <c r="CD68">
        <f t="shared" ref="CD68:CD99" si="87">IF(SUM(CB68,CC68)&gt;0,2*CB68*CC68/SUM(CB68:CC68),0)</f>
        <v>0.73684210526315774</v>
      </c>
      <c r="CE68" t="str">
        <f>IF(VLOOKUP($B68&amp;"-"&amp;$F68,'Results Check'!$A:$CB,CE$2,FALSE())=0,"",VLOOKUP($B68&amp;"-"&amp;$F68,'Results Check'!$A:$CB,CE$2,FALSE()))</f>
        <v/>
      </c>
      <c r="CF68" t="str">
        <f>IF(VLOOKUP($B68&amp;"-"&amp;$F68,'Results Check'!$A:$CB,CF$2,FALSE())=0,"",VLOOKUP($B68&amp;"-"&amp;$F68,'Results Check'!$A:$CB,CF$2,FALSE()))</f>
        <v/>
      </c>
      <c r="CG68" t="str">
        <f>IF(VLOOKUP($B68&amp;"-"&amp;$F68,'Results Check'!$A:$CB,CG$2,FALSE())=0,"",VLOOKUP($B68&amp;"-"&amp;$F68,'Results Check'!$A:$CB,CG$2,FALSE()))</f>
        <v>Missing treatment</v>
      </c>
      <c r="CH68" t="str">
        <f>IF(VLOOKUP($B68&amp;"-"&amp;$F68,'Results Check'!$A:$CB,CH$2,FALSE())=0,"",VLOOKUP($B68&amp;"-"&amp;$F68,'Results Check'!$A:$CB,CH$2,FALSE()))</f>
        <v>Wrong consequence</v>
      </c>
      <c r="CI68" t="str">
        <f>IF(VLOOKUP($B68&amp;"-"&amp;$F68,'Results Check'!$A:$CB,CI$2,FALSE())=0,"",VLOOKUP($B68&amp;"-"&amp;$F68,'Results Check'!$A:$CB,CI$2,FALSE()))</f>
        <v/>
      </c>
      <c r="CJ68" t="str">
        <f>IF(VLOOKUP($B68&amp;"-"&amp;$F68,'Results Check'!$A:$CB,CJ$2,FALSE())=0,"",VLOOKUP($B68&amp;"-"&amp;$F68,'Results Check'!$A:$CB,CJ$2,FALSE()))</f>
        <v>Likelihood</v>
      </c>
      <c r="CK68">
        <f>IF(VLOOKUP($B68&amp;"-"&amp;$F68,'dataset cleaned'!$A:$CK,CK$2,FALSE())&lt;0,"N/A",VLOOKUP(VLOOKUP($B68&amp;"-"&amp;$F68,'dataset cleaned'!$A:$CK,CK$2,FALSE()),Dictionary!$A:$B,2,FALSE()))</f>
        <v>5</v>
      </c>
      <c r="CL68">
        <f>IF(VLOOKUP($B68&amp;"-"&amp;$F68,'dataset cleaned'!$A:$CK,CL$2,FALSE())&lt;0,"N/A",VLOOKUP(VLOOKUP($B68&amp;"-"&amp;$F68,'dataset cleaned'!$A:$CK,CL$2,FALSE()),Dictionary!$A:$B,2,FALSE()))</f>
        <v>5</v>
      </c>
      <c r="CM68">
        <f>IF(VLOOKUP($B68&amp;"-"&amp;$F68,'dataset cleaned'!$A:$CK,CM$2,FALSE())&lt;0,"N/A",VLOOKUP(VLOOKUP($B68&amp;"-"&amp;$F68,'dataset cleaned'!$A:$CK,CM$2,FALSE()),Dictionary!$A:$B,2,FALSE()))</f>
        <v>4</v>
      </c>
      <c r="CN68">
        <f>IF(VLOOKUP($B68&amp;"-"&amp;$F68,'dataset cleaned'!$A:$CK,CN$2,FALSE())&lt;0,"N/A",VLOOKUP(VLOOKUP($B68&amp;"-"&amp;$F68,'dataset cleaned'!$A:$CK,CN$2,FALSE()),Dictionary!$A:$B,2,FALSE()))</f>
        <v>4</v>
      </c>
      <c r="CO68">
        <f>IF(VLOOKUP($B68&amp;"-"&amp;$F68,'dataset cleaned'!$A:$CK,CO$2,FALSE())&lt;0,"N/A",VLOOKUP(VLOOKUP($B68&amp;"-"&amp;$F68,'dataset cleaned'!$A:$CK,CO$2,FALSE()),Dictionary!$A:$B,2,FALSE()))</f>
        <v>4</v>
      </c>
      <c r="CP68">
        <f>IF(VLOOKUP($B68&amp;"-"&amp;$F68,'dataset cleaned'!$A:$CK,CP$2,FALSE())&lt;0,"N/A",VLOOKUP(VLOOKUP($B68&amp;"-"&amp;$F68,'dataset cleaned'!$A:$CK,CP$2,FALSE()),Dictionary!$A:$B,2,FALSE()))</f>
        <v>4</v>
      </c>
      <c r="CQ68">
        <f>IF(VLOOKUP($B68&amp;"-"&amp;$F68,'dataset cleaned'!$A:$CK,CQ$2,FALSE())&lt;0,"N/A",VLOOKUP(VLOOKUP($B68&amp;"-"&amp;$F68,'dataset cleaned'!$A:$CK,CQ$2,FALSE()),Dictionary!$A:$B,2,FALSE()))</f>
        <v>4</v>
      </c>
      <c r="CR68">
        <f>IF(VLOOKUP($B68&amp;"-"&amp;$F68,'dataset cleaned'!$A:$CK,CR$2,FALSE())&lt;0,"N/A",VLOOKUP(VLOOKUP($B68&amp;"-"&amp;$F68,'dataset cleaned'!$A:$CK,CR$2,FALSE()),Dictionary!$A:$B,2,FALSE()))</f>
        <v>4</v>
      </c>
      <c r="CS68">
        <f>IF(VLOOKUP($B68&amp;"-"&amp;$F68,'dataset cleaned'!$A:$CK,CS$2,FALSE())&lt;0,"N/A",VLOOKUP(VLOOKUP($B68&amp;"-"&amp;$F68,'dataset cleaned'!$A:$CK,CS$2,FALSE()),Dictionary!$A:$B,2,FALSE()))</f>
        <v>4</v>
      </c>
      <c r="CT68">
        <f>IF(VLOOKUP($B68&amp;"-"&amp;$F68,'dataset cleaned'!$A:$CK,CT$2,FALSE())&lt;0,"N/A",VLOOKUP(VLOOKUP($B68&amp;"-"&amp;$F68,'dataset cleaned'!$A:$CK,CT$2,FALSE()),Dictionary!$A:$B,2,FALSE()))</f>
        <v>4</v>
      </c>
      <c r="CU68">
        <f>IF(VLOOKUP($B68&amp;"-"&amp;$F68,'dataset cleaned'!$A:$CK,CU$2,FALSE())&lt;0,"N/A",VLOOKUP(VLOOKUP($B68&amp;"-"&amp;$F68,'dataset cleaned'!$A:$CK,CU$2,FALSE()),Dictionary!$A:$B,2,FALSE()))</f>
        <v>5</v>
      </c>
      <c r="CV68">
        <f>IF(VLOOKUP($B68&amp;"-"&amp;$F68,'dataset cleaned'!$A:$CK,CV$2,FALSE())&lt;0,"N/A",VLOOKUP(VLOOKUP($B68&amp;"-"&amp;$F68,'dataset cleaned'!$A:$CK,CV$2,FALSE()),Dictionary!$A:$B,2,FALSE()))</f>
        <v>4</v>
      </c>
    </row>
    <row r="69" spans="1:100" s="24" customFormat="1" ht="17" x14ac:dyDescent="0.2">
      <c r="A69" t="str">
        <f t="shared" si="59"/>
        <v>R_21gFh4fH79Pix9I-P1</v>
      </c>
      <c r="B69" t="s">
        <v>651</v>
      </c>
      <c r="C69" t="s">
        <v>373</v>
      </c>
      <c r="D69" s="16" t="str">
        <f t="shared" si="60"/>
        <v>UML</v>
      </c>
      <c r="E69" s="8" t="str">
        <f t="shared" si="61"/>
        <v>G1</v>
      </c>
      <c r="F69" s="8" t="s">
        <v>534</v>
      </c>
      <c r="G69" s="8" t="str">
        <f t="shared" si="62"/>
        <v>G1</v>
      </c>
      <c r="H69" t="s">
        <v>981</v>
      </c>
      <c r="I69"/>
      <c r="J69" s="11">
        <f>VLOOKUP($B69&amp;"-"&amp;$F69,'dataset cleaned'!$A:$BK,J$2,FALSE())/60</f>
        <v>9.8145666666666678</v>
      </c>
      <c r="K69">
        <f>VLOOKUP($B69&amp;"-"&amp;$F69,'dataset cleaned'!$A:$BK,K$2,FALSE())</f>
        <v>22</v>
      </c>
      <c r="L69" t="str">
        <f>VLOOKUP($B69&amp;"-"&amp;$F69,'dataset cleaned'!$A:$BK,L$2,FALSE())</f>
        <v>Male</v>
      </c>
      <c r="M69" t="str">
        <f>VLOOKUP($B69&amp;"-"&amp;$F69,'dataset cleaned'!$A:$BK,M$2,FALSE())</f>
        <v>Proficient (C2)</v>
      </c>
      <c r="N69">
        <f>VLOOKUP($B69&amp;"-"&amp;$F69,'dataset cleaned'!$A:$BK,N$2,FALSE())</f>
        <v>3</v>
      </c>
      <c r="O69" t="str">
        <f>VLOOKUP($B69&amp;"-"&amp;$F69,'dataset cleaned'!$A:$BK,O$2,FALSE())</f>
        <v>Computer Science</v>
      </c>
      <c r="P69" t="str">
        <f>VLOOKUP($B69&amp;"-"&amp;$F69,'dataset cleaned'!$A:$BK,P$2,FALSE())</f>
        <v>Yes</v>
      </c>
      <c r="Q69">
        <f>VLOOKUP($B69&amp;"-"&amp;$F69,'dataset cleaned'!$A:$BK,Q$2,FALSE())</f>
        <v>0.5</v>
      </c>
      <c r="R69" s="6" t="str">
        <f>VLOOKUP($B69&amp;"-"&amp;$F69,'dataset cleaned'!$A:$BK,R$2,FALSE())</f>
        <v>Developer, Software architect</v>
      </c>
      <c r="S69" t="str">
        <f>VLOOKUP($B69&amp;"-"&amp;$F69,'dataset cleaned'!$A:$BK,S$2,FALSE())</f>
        <v>No</v>
      </c>
      <c r="T69">
        <f>VLOOKUP($B69&amp;"-"&amp;$F69,'dataset cleaned'!$A:$BK,T$2,FALSE())</f>
        <v>0</v>
      </c>
      <c r="U69" t="str">
        <f>VLOOKUP($B69&amp;"-"&amp;$F69,'dataset cleaned'!$A:$BK,U$2,FALSE())</f>
        <v>None</v>
      </c>
      <c r="V69">
        <f>VLOOKUP(VLOOKUP($B69&amp;"-"&amp;$F69,'dataset cleaned'!$A:$BK,V$2,FALSE()),Dictionary!$A:$B,2,FALSE())</f>
        <v>1</v>
      </c>
      <c r="W69">
        <f>VLOOKUP(VLOOKUP($B69&amp;"-"&amp;$F69,'dataset cleaned'!$A:$BK,W$2,FALSE()),Dictionary!$A:$B,2,FALSE())</f>
        <v>1</v>
      </c>
      <c r="X69">
        <f>VLOOKUP(VLOOKUP($B69&amp;"-"&amp;$F69,'dataset cleaned'!$A:$BK,X$2,FALSE()),Dictionary!$A:$B,2,FALSE())</f>
        <v>1</v>
      </c>
      <c r="Y69">
        <f>VLOOKUP(VLOOKUP($B69&amp;"-"&amp;$F69,'dataset cleaned'!$A:$BK,Y$2,FALSE()),Dictionary!$A:$B,2,FALSE())</f>
        <v>1</v>
      </c>
      <c r="Z69">
        <f t="shared" si="63"/>
        <v>1</v>
      </c>
      <c r="AA69">
        <f>VLOOKUP(VLOOKUP($B69&amp;"-"&amp;$F69,'dataset cleaned'!$A:$BK,AA$2,FALSE()),Dictionary!$A:$B,2,FALSE())</f>
        <v>1</v>
      </c>
      <c r="AB69">
        <f>VLOOKUP(VLOOKUP($B69&amp;"-"&amp;$F69,'dataset cleaned'!$A:$BK,AB$2,FALSE()),Dictionary!$A:$B,2,FALSE())</f>
        <v>3</v>
      </c>
      <c r="AC69">
        <f>VLOOKUP(VLOOKUP($B69&amp;"-"&amp;$F69,'dataset cleaned'!$A:$BK,AC$2,FALSE()),Dictionary!$A:$B,2,FALSE())</f>
        <v>3</v>
      </c>
      <c r="AD69">
        <f>VLOOKUP(VLOOKUP($B69&amp;"-"&amp;$F69,'dataset cleaned'!$A:$BK,AD$2,FALSE()),Dictionary!$A:$B,2,FALSE())</f>
        <v>1</v>
      </c>
      <c r="AE69" t="str">
        <f>IF(ISNA(VLOOKUP(VLOOKUP($B69&amp;"-"&amp;$F69,'dataset cleaned'!$A:$BK,AE$2,FALSE()),Dictionary!$A:$B,2,FALSE())),"",VLOOKUP(VLOOKUP($B69&amp;"-"&amp;$F69,'dataset cleaned'!$A:$BK,AE$2,FALSE()),Dictionary!$A:$B,2,FALSE()))</f>
        <v/>
      </c>
      <c r="AF69">
        <f>VLOOKUP(VLOOKUP($B69&amp;"-"&amp;$F69,'dataset cleaned'!$A:$BK,AF$2,FALSE()),Dictionary!$A:$B,2,FALSE())</f>
        <v>4</v>
      </c>
      <c r="AG69">
        <f>VLOOKUP(VLOOKUP($B69&amp;"-"&amp;$F69,'dataset cleaned'!$A:$BK,AG$2,FALSE()),Dictionary!$A:$B,2,FALSE())</f>
        <v>4</v>
      </c>
      <c r="AH69">
        <f>VLOOKUP(VLOOKUP($B69&amp;"-"&amp;$F69,'dataset cleaned'!$A:$BK,AH$2,FALSE()),Dictionary!$A:$B,2,FALSE())</f>
        <v>4</v>
      </c>
      <c r="AI69">
        <f>VLOOKUP(VLOOKUP($B69&amp;"-"&amp;$F69,'dataset cleaned'!$A:$BK,AI$2,FALSE()),Dictionary!$A:$B,2,FALSE())</f>
        <v>3</v>
      </c>
      <c r="AJ69">
        <f>VLOOKUP(VLOOKUP($B69&amp;"-"&amp;$F69,'dataset cleaned'!$A:$BK,AJ$2,FALSE()),Dictionary!$A:$B,2,FALSE())</f>
        <v>4</v>
      </c>
      <c r="AK69">
        <f>IF(ISNA(VLOOKUP(VLOOKUP($B69&amp;"-"&amp;$F69,'dataset cleaned'!$A:$BK,AK$2,FALSE()),Dictionary!$A:$B,2,FALSE())),"",VLOOKUP(VLOOKUP($B69&amp;"-"&amp;$F69,'dataset cleaned'!$A:$BK,AK$2,FALSE()),Dictionary!$A:$B,2,FALSE()))</f>
        <v>4</v>
      </c>
      <c r="AL69" t="str">
        <f>IF(ISNA(VLOOKUP(VLOOKUP($B69&amp;"-"&amp;$F69,'dataset cleaned'!$A:$BK,AL$2,FALSE()),Dictionary!$A:$B,2,FALSE())),"",VLOOKUP(VLOOKUP($B69&amp;"-"&amp;$F69,'dataset cleaned'!$A:$BK,AL$2,FALSE()),Dictionary!$A:$B,2,FALSE()))</f>
        <v/>
      </c>
      <c r="AM69">
        <f>VLOOKUP(VLOOKUP($B69&amp;"-"&amp;$F69,'dataset cleaned'!$A:$BK,AM$2,FALSE()),Dictionary!$A:$B,2,FALSE())</f>
        <v>4</v>
      </c>
      <c r="AN69">
        <f>IF(ISNA(VLOOKUP(VLOOKUP($B69&amp;"-"&amp;$F69,'dataset cleaned'!$A:$BK,AN$2,FALSE()),Dictionary!$A:$B,2,FALSE())),"",VLOOKUP(VLOOKUP($B69&amp;"-"&amp;$F69,'dataset cleaned'!$A:$BK,AN$2,FALSE()),Dictionary!$A:$B,2,FALSE()))</f>
        <v>4</v>
      </c>
      <c r="AO69">
        <f>VLOOKUP($B69&amp;"-"&amp;$F69,'Results Check'!$A:$CB,AO$2,FALSE())</f>
        <v>1</v>
      </c>
      <c r="AP69">
        <f>VLOOKUP($B69&amp;"-"&amp;$F69,'Results Check'!$A:$CB,AP$2,FALSE())</f>
        <v>1</v>
      </c>
      <c r="AQ69">
        <f>VLOOKUP($B69&amp;"-"&amp;$F69,'Results Check'!$A:$CB,AQ$2,FALSE())</f>
        <v>1</v>
      </c>
      <c r="AR69">
        <f t="shared" si="64"/>
        <v>1</v>
      </c>
      <c r="AS69">
        <f t="shared" si="65"/>
        <v>1</v>
      </c>
      <c r="AT69">
        <f t="shared" si="66"/>
        <v>1</v>
      </c>
      <c r="AU69">
        <f>VLOOKUP($B69&amp;"-"&amp;$F69,'Results Check'!$A:$CB,AU$2,FALSE())</f>
        <v>2</v>
      </c>
      <c r="AV69">
        <f>VLOOKUP($B69&amp;"-"&amp;$F69,'Results Check'!$A:$CB,AV$2,FALSE())</f>
        <v>2</v>
      </c>
      <c r="AW69">
        <f>VLOOKUP($B69&amp;"-"&amp;$F69,'Results Check'!$A:$CB,AW$2,FALSE())</f>
        <v>2</v>
      </c>
      <c r="AX69">
        <f t="shared" si="67"/>
        <v>1</v>
      </c>
      <c r="AY69">
        <f t="shared" si="68"/>
        <v>1</v>
      </c>
      <c r="AZ69">
        <f t="shared" si="69"/>
        <v>1</v>
      </c>
      <c r="BA69">
        <f>VLOOKUP($B69&amp;"-"&amp;$F69,'Results Check'!$A:$CB,BA$2,FALSE())</f>
        <v>1</v>
      </c>
      <c r="BB69">
        <f>VLOOKUP($B69&amp;"-"&amp;$F69,'Results Check'!$A:$CB,BB$2,FALSE())</f>
        <v>1</v>
      </c>
      <c r="BC69">
        <f>VLOOKUP($B69&amp;"-"&amp;$F69,'Results Check'!$A:$CB,BC$2,FALSE())</f>
        <v>3</v>
      </c>
      <c r="BD69">
        <f t="shared" si="70"/>
        <v>1</v>
      </c>
      <c r="BE69">
        <f t="shared" si="71"/>
        <v>0.33333333333333331</v>
      </c>
      <c r="BF69">
        <f t="shared" si="72"/>
        <v>0.5</v>
      </c>
      <c r="BG69">
        <f>VLOOKUP($B69&amp;"-"&amp;$F69,'Results Check'!$A:$CB,BG$2,FALSE())</f>
        <v>1</v>
      </c>
      <c r="BH69">
        <f>VLOOKUP($B69&amp;"-"&amp;$F69,'Results Check'!$A:$CB,BH$2,FALSE())</f>
        <v>1</v>
      </c>
      <c r="BI69">
        <f>VLOOKUP($B69&amp;"-"&amp;$F69,'Results Check'!$A:$CB,BI$2,FALSE())</f>
        <v>1</v>
      </c>
      <c r="BJ69">
        <f t="shared" si="73"/>
        <v>1</v>
      </c>
      <c r="BK69">
        <f t="shared" si="74"/>
        <v>1</v>
      </c>
      <c r="BL69">
        <f t="shared" si="75"/>
        <v>1</v>
      </c>
      <c r="BM69">
        <f>VLOOKUP($B69&amp;"-"&amp;$F69,'Results Check'!$A:$CB,BM$2,FALSE())</f>
        <v>1</v>
      </c>
      <c r="BN69">
        <f>VLOOKUP($B69&amp;"-"&amp;$F69,'Results Check'!$A:$CB,BN$2,FALSE())</f>
        <v>2</v>
      </c>
      <c r="BO69">
        <f>VLOOKUP($B69&amp;"-"&amp;$F69,'Results Check'!$A:$CB,BO$2,FALSE())</f>
        <v>2</v>
      </c>
      <c r="BP69">
        <f t="shared" si="76"/>
        <v>0.5</v>
      </c>
      <c r="BQ69">
        <f t="shared" si="77"/>
        <v>0.5</v>
      </c>
      <c r="BR69">
        <f t="shared" si="78"/>
        <v>0.5</v>
      </c>
      <c r="BS69">
        <f>VLOOKUP($B69&amp;"-"&amp;$F69,'Results Check'!$A:$CB,BS$2,FALSE())</f>
        <v>0</v>
      </c>
      <c r="BT69">
        <f>VLOOKUP($B69&amp;"-"&amp;$F69,'Results Check'!$A:$CB,BT$2,FALSE())</f>
        <v>1</v>
      </c>
      <c r="BU69">
        <f>VLOOKUP($B69&amp;"-"&amp;$F69,'Results Check'!$A:$CB,BU$2,FALSE())</f>
        <v>1</v>
      </c>
      <c r="BV69">
        <f t="shared" si="79"/>
        <v>0</v>
      </c>
      <c r="BW69">
        <f t="shared" si="80"/>
        <v>0</v>
      </c>
      <c r="BX69">
        <f t="shared" si="81"/>
        <v>0</v>
      </c>
      <c r="BY69">
        <f t="shared" si="82"/>
        <v>6</v>
      </c>
      <c r="BZ69">
        <f t="shared" si="83"/>
        <v>8</v>
      </c>
      <c r="CA69">
        <f t="shared" si="84"/>
        <v>10</v>
      </c>
      <c r="CB69">
        <f t="shared" si="85"/>
        <v>0.75</v>
      </c>
      <c r="CC69">
        <f t="shared" si="86"/>
        <v>0.6</v>
      </c>
      <c r="CD69">
        <f t="shared" si="87"/>
        <v>0.66666666666666652</v>
      </c>
      <c r="CE69" t="str">
        <f>IF(VLOOKUP($B69&amp;"-"&amp;$F69,'Results Check'!$A:$CB,CE$2,FALSE())=0,"",VLOOKUP($B69&amp;"-"&amp;$F69,'Results Check'!$A:$CB,CE$2,FALSE()))</f>
        <v/>
      </c>
      <c r="CF69" t="str">
        <f>IF(VLOOKUP($B69&amp;"-"&amp;$F69,'Results Check'!$A:$CB,CF$2,FALSE())=0,"",VLOOKUP($B69&amp;"-"&amp;$F69,'Results Check'!$A:$CB,CF$2,FALSE()))</f>
        <v/>
      </c>
      <c r="CG69" t="str">
        <f>IF(VLOOKUP($B69&amp;"-"&amp;$F69,'Results Check'!$A:$CB,CG$2,FALSE())=0,"",VLOOKUP($B69&amp;"-"&amp;$F69,'Results Check'!$A:$CB,CG$2,FALSE()))</f>
        <v>Missing treatment</v>
      </c>
      <c r="CH69" t="str">
        <f>IF(VLOOKUP($B69&amp;"-"&amp;$F69,'Results Check'!$A:$CB,CH$2,FALSE())=0,"",VLOOKUP($B69&amp;"-"&amp;$F69,'Results Check'!$A:$CB,CH$2,FALSE()))</f>
        <v/>
      </c>
      <c r="CI69" t="str">
        <f>IF(VLOOKUP($B69&amp;"-"&amp;$F69,'Results Check'!$A:$CB,CI$2,FALSE())=0,"",VLOOKUP($B69&amp;"-"&amp;$F69,'Results Check'!$A:$CB,CI$2,FALSE()))</f>
        <v>Mixed concepts (similar titles)</v>
      </c>
      <c r="CJ69" t="str">
        <f>IF(VLOOKUP($B69&amp;"-"&amp;$F69,'Results Check'!$A:$CB,CJ$2,FALSE())=0,"",VLOOKUP($B69&amp;"-"&amp;$F69,'Results Check'!$A:$CB,CJ$2,FALSE()))</f>
        <v>Likelihood</v>
      </c>
      <c r="CK69">
        <f>IF(VLOOKUP($B69&amp;"-"&amp;$F69,'dataset cleaned'!$A:$CK,CK$2,FALSE())&lt;0,"N/A",VLOOKUP(VLOOKUP($B69&amp;"-"&amp;$F69,'dataset cleaned'!$A:$CK,CK$2,FALSE()),Dictionary!$A:$B,2,FALSE()))</f>
        <v>2</v>
      </c>
      <c r="CL69">
        <f>IF(VLOOKUP($B69&amp;"-"&amp;$F69,'dataset cleaned'!$A:$CK,CL$2,FALSE())&lt;0,"N/A",VLOOKUP(VLOOKUP($B69&amp;"-"&amp;$F69,'dataset cleaned'!$A:$CK,CL$2,FALSE()),Dictionary!$A:$B,2,FALSE()))</f>
        <v>3</v>
      </c>
      <c r="CM69">
        <f>IF(VLOOKUP($B69&amp;"-"&amp;$F69,'dataset cleaned'!$A:$CK,CM$2,FALSE())&lt;0,"N/A",VLOOKUP(VLOOKUP($B69&amp;"-"&amp;$F69,'dataset cleaned'!$A:$CK,CM$2,FALSE()),Dictionary!$A:$B,2,FALSE()))</f>
        <v>4</v>
      </c>
      <c r="CN69">
        <f>IF(VLOOKUP($B69&amp;"-"&amp;$F69,'dataset cleaned'!$A:$CK,CN$2,FALSE())&lt;0,"N/A",VLOOKUP(VLOOKUP($B69&amp;"-"&amp;$F69,'dataset cleaned'!$A:$CK,CN$2,FALSE()),Dictionary!$A:$B,2,FALSE()))</f>
        <v>4</v>
      </c>
      <c r="CO69">
        <f>IF(VLOOKUP($B69&amp;"-"&amp;$F69,'dataset cleaned'!$A:$CK,CO$2,FALSE())&lt;0,"N/A",VLOOKUP(VLOOKUP($B69&amp;"-"&amp;$F69,'dataset cleaned'!$A:$CK,CO$2,FALSE()),Dictionary!$A:$B,2,FALSE()))</f>
        <v>3</v>
      </c>
      <c r="CP69">
        <f>IF(VLOOKUP($B69&amp;"-"&amp;$F69,'dataset cleaned'!$A:$CK,CP$2,FALSE())&lt;0,"N/A",VLOOKUP(VLOOKUP($B69&amp;"-"&amp;$F69,'dataset cleaned'!$A:$CK,CP$2,FALSE()),Dictionary!$A:$B,2,FALSE()))</f>
        <v>3</v>
      </c>
      <c r="CQ69">
        <f>IF(VLOOKUP($B69&amp;"-"&amp;$F69,'dataset cleaned'!$A:$CK,CQ$2,FALSE())&lt;0,"N/A",VLOOKUP(VLOOKUP($B69&amp;"-"&amp;$F69,'dataset cleaned'!$A:$CK,CQ$2,FALSE()),Dictionary!$A:$B,2,FALSE()))</f>
        <v>4</v>
      </c>
      <c r="CR69">
        <f>IF(VLOOKUP($B69&amp;"-"&amp;$F69,'dataset cleaned'!$A:$CK,CR$2,FALSE())&lt;0,"N/A",VLOOKUP(VLOOKUP($B69&amp;"-"&amp;$F69,'dataset cleaned'!$A:$CK,CR$2,FALSE()),Dictionary!$A:$B,2,FALSE()))</f>
        <v>4</v>
      </c>
      <c r="CS69">
        <f>IF(VLOOKUP($B69&amp;"-"&amp;$F69,'dataset cleaned'!$A:$CK,CS$2,FALSE())&lt;0,"N/A",VLOOKUP(VLOOKUP($B69&amp;"-"&amp;$F69,'dataset cleaned'!$A:$CK,CS$2,FALSE()),Dictionary!$A:$B,2,FALSE()))</f>
        <v>4</v>
      </c>
      <c r="CT69">
        <f>IF(VLOOKUP($B69&amp;"-"&amp;$F69,'dataset cleaned'!$A:$CK,CT$2,FALSE())&lt;0,"N/A",VLOOKUP(VLOOKUP($B69&amp;"-"&amp;$F69,'dataset cleaned'!$A:$CK,CT$2,FALSE()),Dictionary!$A:$B,2,FALSE()))</f>
        <v>4</v>
      </c>
      <c r="CU69">
        <f>IF(VLOOKUP($B69&amp;"-"&amp;$F69,'dataset cleaned'!$A:$CK,CU$2,FALSE())&lt;0,"N/A",VLOOKUP(VLOOKUP($B69&amp;"-"&amp;$F69,'dataset cleaned'!$A:$CK,CU$2,FALSE()),Dictionary!$A:$B,2,FALSE()))</f>
        <v>3</v>
      </c>
      <c r="CV69">
        <f>IF(VLOOKUP($B69&amp;"-"&amp;$F69,'dataset cleaned'!$A:$CK,CV$2,FALSE())&lt;0,"N/A",VLOOKUP(VLOOKUP($B69&amp;"-"&amp;$F69,'dataset cleaned'!$A:$CK,CV$2,FALSE()),Dictionary!$A:$B,2,FALSE()))</f>
        <v>3</v>
      </c>
    </row>
    <row r="70" spans="1:100" ht="17" x14ac:dyDescent="0.2">
      <c r="A70" t="str">
        <f t="shared" si="59"/>
        <v>R_2cA6aCrtooXvx9U-P1</v>
      </c>
      <c r="B70" t="s">
        <v>916</v>
      </c>
      <c r="C70" t="s">
        <v>373</v>
      </c>
      <c r="D70" s="16" t="str">
        <f t="shared" si="60"/>
        <v>UML</v>
      </c>
      <c r="E70" s="8" t="str">
        <f t="shared" si="61"/>
        <v>G1</v>
      </c>
      <c r="F70" s="8" t="s">
        <v>534</v>
      </c>
      <c r="G70" s="8" t="str">
        <f t="shared" si="62"/>
        <v>G1</v>
      </c>
      <c r="H70" t="s">
        <v>981</v>
      </c>
      <c r="J70" s="11">
        <f>VLOOKUP($B70&amp;"-"&amp;$F70,'dataset cleaned'!$A:$BK,J$2,FALSE())/60</f>
        <v>17.797816666666666</v>
      </c>
      <c r="K70">
        <f>VLOOKUP($B70&amp;"-"&amp;$F70,'dataset cleaned'!$A:$BK,K$2,FALSE())</f>
        <v>23</v>
      </c>
      <c r="L70" t="str">
        <f>VLOOKUP($B70&amp;"-"&amp;$F70,'dataset cleaned'!$A:$BK,L$2,FALSE())</f>
        <v>Male</v>
      </c>
      <c r="M70" t="str">
        <f>VLOOKUP($B70&amp;"-"&amp;$F70,'dataset cleaned'!$A:$BK,M$2,FALSE())</f>
        <v>Advanced (C1)</v>
      </c>
      <c r="N70">
        <f>VLOOKUP($B70&amp;"-"&amp;$F70,'dataset cleaned'!$A:$BK,N$2,FALSE())</f>
        <v>5</v>
      </c>
      <c r="O70" t="str">
        <f>VLOOKUP($B70&amp;"-"&amp;$F70,'dataset cleaned'!$A:$BK,O$2,FALSE())</f>
        <v>Computer Science, Cyber Security</v>
      </c>
      <c r="P70" t="str">
        <f>VLOOKUP($B70&amp;"-"&amp;$F70,'dataset cleaned'!$A:$BK,P$2,FALSE())</f>
        <v>Yes</v>
      </c>
      <c r="Q70">
        <f>VLOOKUP($B70&amp;"-"&amp;$F70,'dataset cleaned'!$A:$BK,Q$2,FALSE())</f>
        <v>3</v>
      </c>
      <c r="R70" s="6" t="str">
        <f>VLOOKUP($B70&amp;"-"&amp;$F70,'dataset cleaned'!$A:$BK,R$2,FALSE())</f>
        <v>Developer</v>
      </c>
      <c r="S70" t="str">
        <f>VLOOKUP($B70&amp;"-"&amp;$F70,'dataset cleaned'!$A:$BK,S$2,FALSE())</f>
        <v>No</v>
      </c>
      <c r="T70">
        <f>VLOOKUP($B70&amp;"-"&amp;$F70,'dataset cleaned'!$A:$BK,T$2,FALSE())</f>
        <v>0</v>
      </c>
      <c r="U70" t="str">
        <f>VLOOKUP($B70&amp;"-"&amp;$F70,'dataset cleaned'!$A:$BK,U$2,FALSE())</f>
        <v>ISO 27001</v>
      </c>
      <c r="V70">
        <f>VLOOKUP(VLOOKUP($B70&amp;"-"&amp;$F70,'dataset cleaned'!$A:$BK,V$2,FALSE()),Dictionary!$A:$B,2,FALSE())</f>
        <v>2</v>
      </c>
      <c r="W70">
        <f>VLOOKUP(VLOOKUP($B70&amp;"-"&amp;$F70,'dataset cleaned'!$A:$BK,W$2,FALSE()),Dictionary!$A:$B,2,FALSE())</f>
        <v>2</v>
      </c>
      <c r="X70">
        <f>VLOOKUP(VLOOKUP($B70&amp;"-"&amp;$F70,'dataset cleaned'!$A:$BK,X$2,FALSE()),Dictionary!$A:$B,2,FALSE())</f>
        <v>3</v>
      </c>
      <c r="Y70">
        <f>VLOOKUP(VLOOKUP($B70&amp;"-"&amp;$F70,'dataset cleaned'!$A:$BK,Y$2,FALSE()),Dictionary!$A:$B,2,FALSE())</f>
        <v>1</v>
      </c>
      <c r="Z70">
        <f t="shared" si="63"/>
        <v>3</v>
      </c>
      <c r="AA70">
        <f>VLOOKUP(VLOOKUP($B70&amp;"-"&amp;$F70,'dataset cleaned'!$A:$BK,AA$2,FALSE()),Dictionary!$A:$B,2,FALSE())</f>
        <v>2</v>
      </c>
      <c r="AB70">
        <f>VLOOKUP(VLOOKUP($B70&amp;"-"&amp;$F70,'dataset cleaned'!$A:$BK,AB$2,FALSE()),Dictionary!$A:$B,2,FALSE())</f>
        <v>1</v>
      </c>
      <c r="AC70">
        <f>VLOOKUP(VLOOKUP($B70&amp;"-"&amp;$F70,'dataset cleaned'!$A:$BK,AC$2,FALSE()),Dictionary!$A:$B,2,FALSE())</f>
        <v>2</v>
      </c>
      <c r="AD70">
        <f>VLOOKUP(VLOOKUP($B70&amp;"-"&amp;$F70,'dataset cleaned'!$A:$BK,AD$2,FALSE()),Dictionary!$A:$B,2,FALSE())</f>
        <v>2</v>
      </c>
      <c r="AE70" t="str">
        <f>IF(ISNA(VLOOKUP(VLOOKUP($B70&amp;"-"&amp;$F70,'dataset cleaned'!$A:$BK,AE$2,FALSE()),Dictionary!$A:$B,2,FALSE())),"",VLOOKUP(VLOOKUP($B70&amp;"-"&amp;$F70,'dataset cleaned'!$A:$BK,AE$2,FALSE()),Dictionary!$A:$B,2,FALSE()))</f>
        <v/>
      </c>
      <c r="AF70">
        <f>VLOOKUP(VLOOKUP($B70&amp;"-"&amp;$F70,'dataset cleaned'!$A:$BK,AF$2,FALSE()),Dictionary!$A:$B,2,FALSE())</f>
        <v>5</v>
      </c>
      <c r="AG70">
        <f>VLOOKUP(VLOOKUP($B70&amp;"-"&amp;$F70,'dataset cleaned'!$A:$BK,AG$2,FALSE()),Dictionary!$A:$B,2,FALSE())</f>
        <v>4</v>
      </c>
      <c r="AH70">
        <f>VLOOKUP(VLOOKUP($B70&amp;"-"&amp;$F70,'dataset cleaned'!$A:$BK,AH$2,FALSE()),Dictionary!$A:$B,2,FALSE())</f>
        <v>4</v>
      </c>
      <c r="AI70">
        <f>VLOOKUP(VLOOKUP($B70&amp;"-"&amp;$F70,'dataset cleaned'!$A:$BK,AI$2,FALSE()),Dictionary!$A:$B,2,FALSE())</f>
        <v>4</v>
      </c>
      <c r="AJ70">
        <f>VLOOKUP(VLOOKUP($B70&amp;"-"&amp;$F70,'dataset cleaned'!$A:$BK,AJ$2,FALSE()),Dictionary!$A:$B,2,FALSE())</f>
        <v>4</v>
      </c>
      <c r="AK70">
        <f>IF(ISNA(VLOOKUP(VLOOKUP($B70&amp;"-"&amp;$F70,'dataset cleaned'!$A:$BK,AK$2,FALSE()),Dictionary!$A:$B,2,FALSE())),"",VLOOKUP(VLOOKUP($B70&amp;"-"&amp;$F70,'dataset cleaned'!$A:$BK,AK$2,FALSE()),Dictionary!$A:$B,2,FALSE()))</f>
        <v>4</v>
      </c>
      <c r="AL70" t="str">
        <f>IF(ISNA(VLOOKUP(VLOOKUP($B70&amp;"-"&amp;$F70,'dataset cleaned'!$A:$BK,AL$2,FALSE()),Dictionary!$A:$B,2,FALSE())),"",VLOOKUP(VLOOKUP($B70&amp;"-"&amp;$F70,'dataset cleaned'!$A:$BK,AL$2,FALSE()),Dictionary!$A:$B,2,FALSE()))</f>
        <v/>
      </c>
      <c r="AM70">
        <f>VLOOKUP(VLOOKUP($B70&amp;"-"&amp;$F70,'dataset cleaned'!$A:$BK,AM$2,FALSE()),Dictionary!$A:$B,2,FALSE())</f>
        <v>4</v>
      </c>
      <c r="AN70">
        <f>IF(ISNA(VLOOKUP(VLOOKUP($B70&amp;"-"&amp;$F70,'dataset cleaned'!$A:$BK,AN$2,FALSE()),Dictionary!$A:$B,2,FALSE())),"",VLOOKUP(VLOOKUP($B70&amp;"-"&amp;$F70,'dataset cleaned'!$A:$BK,AN$2,FALSE()),Dictionary!$A:$B,2,FALSE()))</f>
        <v>4</v>
      </c>
      <c r="AO70">
        <f>VLOOKUP($B70&amp;"-"&amp;$F70,'Results Check'!$A:$CB,AO$2,FALSE())</f>
        <v>1</v>
      </c>
      <c r="AP70">
        <f>VLOOKUP($B70&amp;"-"&amp;$F70,'Results Check'!$A:$CB,AP$2,FALSE())</f>
        <v>1</v>
      </c>
      <c r="AQ70">
        <f>VLOOKUP($B70&amp;"-"&amp;$F70,'Results Check'!$A:$CB,AQ$2,FALSE())</f>
        <v>1</v>
      </c>
      <c r="AR70">
        <f t="shared" si="64"/>
        <v>1</v>
      </c>
      <c r="AS70">
        <f t="shared" si="65"/>
        <v>1</v>
      </c>
      <c r="AT70">
        <f t="shared" si="66"/>
        <v>1</v>
      </c>
      <c r="AU70">
        <f>VLOOKUP($B70&amp;"-"&amp;$F70,'Results Check'!$A:$CB,AU$2,FALSE())</f>
        <v>2</v>
      </c>
      <c r="AV70">
        <f>VLOOKUP($B70&amp;"-"&amp;$F70,'Results Check'!$A:$CB,AV$2,FALSE())</f>
        <v>2</v>
      </c>
      <c r="AW70">
        <f>VLOOKUP($B70&amp;"-"&amp;$F70,'Results Check'!$A:$CB,AW$2,FALSE())</f>
        <v>2</v>
      </c>
      <c r="AX70">
        <f t="shared" si="67"/>
        <v>1</v>
      </c>
      <c r="AY70">
        <f t="shared" si="68"/>
        <v>1</v>
      </c>
      <c r="AZ70">
        <f t="shared" si="69"/>
        <v>1</v>
      </c>
      <c r="BA70">
        <f>VLOOKUP($B70&amp;"-"&amp;$F70,'Results Check'!$A:$CB,BA$2,FALSE())</f>
        <v>3</v>
      </c>
      <c r="BB70">
        <f>VLOOKUP($B70&amp;"-"&amp;$F70,'Results Check'!$A:$CB,BB$2,FALSE())</f>
        <v>3</v>
      </c>
      <c r="BC70">
        <f>VLOOKUP($B70&amp;"-"&amp;$F70,'Results Check'!$A:$CB,BC$2,FALSE())</f>
        <v>3</v>
      </c>
      <c r="BD70">
        <f t="shared" si="70"/>
        <v>1</v>
      </c>
      <c r="BE70">
        <f t="shared" si="71"/>
        <v>1</v>
      </c>
      <c r="BF70">
        <f t="shared" si="72"/>
        <v>1</v>
      </c>
      <c r="BG70">
        <f>VLOOKUP($B70&amp;"-"&amp;$F70,'Results Check'!$A:$CB,BG$2,FALSE())</f>
        <v>0</v>
      </c>
      <c r="BH70">
        <f>VLOOKUP($B70&amp;"-"&amp;$F70,'Results Check'!$A:$CB,BH$2,FALSE())</f>
        <v>1</v>
      </c>
      <c r="BI70">
        <f>VLOOKUP($B70&amp;"-"&amp;$F70,'Results Check'!$A:$CB,BI$2,FALSE())</f>
        <v>1</v>
      </c>
      <c r="BJ70">
        <f t="shared" si="73"/>
        <v>0</v>
      </c>
      <c r="BK70">
        <f t="shared" si="74"/>
        <v>0</v>
      </c>
      <c r="BL70">
        <f t="shared" si="75"/>
        <v>0</v>
      </c>
      <c r="BM70">
        <f>VLOOKUP($B70&amp;"-"&amp;$F70,'Results Check'!$A:$CB,BM$2,FALSE())</f>
        <v>2</v>
      </c>
      <c r="BN70">
        <f>VLOOKUP($B70&amp;"-"&amp;$F70,'Results Check'!$A:$CB,BN$2,FALSE())</f>
        <v>2</v>
      </c>
      <c r="BO70">
        <f>VLOOKUP($B70&amp;"-"&amp;$F70,'Results Check'!$A:$CB,BO$2,FALSE())</f>
        <v>2</v>
      </c>
      <c r="BP70">
        <f t="shared" si="76"/>
        <v>1</v>
      </c>
      <c r="BQ70">
        <f t="shared" si="77"/>
        <v>1</v>
      </c>
      <c r="BR70">
        <f t="shared" si="78"/>
        <v>1</v>
      </c>
      <c r="BS70">
        <f>VLOOKUP($B70&amp;"-"&amp;$F70,'Results Check'!$A:$CB,BS$2,FALSE())</f>
        <v>0</v>
      </c>
      <c r="BT70">
        <f>VLOOKUP($B70&amp;"-"&amp;$F70,'Results Check'!$A:$CB,BT$2,FALSE())</f>
        <v>1</v>
      </c>
      <c r="BU70">
        <f>VLOOKUP($B70&amp;"-"&amp;$F70,'Results Check'!$A:$CB,BU$2,FALSE())</f>
        <v>1</v>
      </c>
      <c r="BV70">
        <f t="shared" si="79"/>
        <v>0</v>
      </c>
      <c r="BW70">
        <f t="shared" si="80"/>
        <v>0</v>
      </c>
      <c r="BX70">
        <f t="shared" si="81"/>
        <v>0</v>
      </c>
      <c r="BY70">
        <f t="shared" si="82"/>
        <v>8</v>
      </c>
      <c r="BZ70">
        <f t="shared" si="83"/>
        <v>10</v>
      </c>
      <c r="CA70">
        <f t="shared" si="84"/>
        <v>10</v>
      </c>
      <c r="CB70">
        <f t="shared" si="85"/>
        <v>0.8</v>
      </c>
      <c r="CC70">
        <f t="shared" si="86"/>
        <v>0.8</v>
      </c>
      <c r="CD70">
        <f t="shared" si="87"/>
        <v>0.80000000000000016</v>
      </c>
      <c r="CE70" t="str">
        <f>IF(VLOOKUP($B70&amp;"-"&amp;$F70,'Results Check'!$A:$CB,CE$2,FALSE())=0,"",VLOOKUP($B70&amp;"-"&amp;$F70,'Results Check'!$A:$CB,CE$2,FALSE()))</f>
        <v/>
      </c>
      <c r="CF70" t="str">
        <f>IF(VLOOKUP($B70&amp;"-"&amp;$F70,'Results Check'!$A:$CB,CF$2,FALSE())=0,"",VLOOKUP($B70&amp;"-"&amp;$F70,'Results Check'!$A:$CB,CF$2,FALSE()))</f>
        <v/>
      </c>
      <c r="CG70" t="str">
        <f>IF(VLOOKUP($B70&amp;"-"&amp;$F70,'Results Check'!$A:$CB,CG$2,FALSE())=0,"",VLOOKUP($B70&amp;"-"&amp;$F70,'Results Check'!$A:$CB,CG$2,FALSE()))</f>
        <v>Missing treatment</v>
      </c>
      <c r="CH70" t="str">
        <f>IF(VLOOKUP($B70&amp;"-"&amp;$F70,'Results Check'!$A:$CB,CH$2,FALSE())=0,"",VLOOKUP($B70&amp;"-"&amp;$F70,'Results Check'!$A:$CB,CH$2,FALSE()))</f>
        <v>UI</v>
      </c>
      <c r="CI70" t="str">
        <f>IF(VLOOKUP($B70&amp;"-"&amp;$F70,'Results Check'!$A:$CB,CI$2,FALSE())=0,"",VLOOKUP($B70&amp;"-"&amp;$F70,'Results Check'!$A:$CB,CI$2,FALSE()))</f>
        <v/>
      </c>
      <c r="CJ70" t="str">
        <f>IF(VLOOKUP($B70&amp;"-"&amp;$F70,'Results Check'!$A:$CB,CJ$2,FALSE())=0,"",VLOOKUP($B70&amp;"-"&amp;$F70,'Results Check'!$A:$CB,CJ$2,FALSE()))</f>
        <v>UI</v>
      </c>
      <c r="CK70">
        <f>IF(VLOOKUP($B70&amp;"-"&amp;$F70,'dataset cleaned'!$A:$CK,CK$2,FALSE())&lt;0,"N/A",VLOOKUP(VLOOKUP($B70&amp;"-"&amp;$F70,'dataset cleaned'!$A:$CK,CK$2,FALSE()),Dictionary!$A:$B,2,FALSE()))</f>
        <v>3</v>
      </c>
      <c r="CL70">
        <f>IF(VLOOKUP($B70&amp;"-"&amp;$F70,'dataset cleaned'!$A:$CK,CL$2,FALSE())&lt;0,"N/A",VLOOKUP(VLOOKUP($B70&amp;"-"&amp;$F70,'dataset cleaned'!$A:$CK,CL$2,FALSE()),Dictionary!$A:$B,2,FALSE()))</f>
        <v>3</v>
      </c>
      <c r="CM70">
        <f>IF(VLOOKUP($B70&amp;"-"&amp;$F70,'dataset cleaned'!$A:$CK,CM$2,FALSE())&lt;0,"N/A",VLOOKUP(VLOOKUP($B70&amp;"-"&amp;$F70,'dataset cleaned'!$A:$CK,CM$2,FALSE()),Dictionary!$A:$B,2,FALSE()))</f>
        <v>5</v>
      </c>
      <c r="CN70">
        <f>IF(VLOOKUP($B70&amp;"-"&amp;$F70,'dataset cleaned'!$A:$CK,CN$2,FALSE())&lt;0,"N/A",VLOOKUP(VLOOKUP($B70&amp;"-"&amp;$F70,'dataset cleaned'!$A:$CK,CN$2,FALSE()),Dictionary!$A:$B,2,FALSE()))</f>
        <v>4</v>
      </c>
      <c r="CO70">
        <f>IF(VLOOKUP($B70&amp;"-"&amp;$F70,'dataset cleaned'!$A:$CK,CO$2,FALSE())&lt;0,"N/A",VLOOKUP(VLOOKUP($B70&amp;"-"&amp;$F70,'dataset cleaned'!$A:$CK,CO$2,FALSE()),Dictionary!$A:$B,2,FALSE()))</f>
        <v>3</v>
      </c>
      <c r="CP70">
        <f>IF(VLOOKUP($B70&amp;"-"&amp;$F70,'dataset cleaned'!$A:$CK,CP$2,FALSE())&lt;0,"N/A",VLOOKUP(VLOOKUP($B70&amp;"-"&amp;$F70,'dataset cleaned'!$A:$CK,CP$2,FALSE()),Dictionary!$A:$B,2,FALSE()))</f>
        <v>2</v>
      </c>
      <c r="CQ70">
        <f>IF(VLOOKUP($B70&amp;"-"&amp;$F70,'dataset cleaned'!$A:$CK,CQ$2,FALSE())&lt;0,"N/A",VLOOKUP(VLOOKUP($B70&amp;"-"&amp;$F70,'dataset cleaned'!$A:$CK,CQ$2,FALSE()),Dictionary!$A:$B,2,FALSE()))</f>
        <v>4</v>
      </c>
      <c r="CR70">
        <f>IF(VLOOKUP($B70&amp;"-"&amp;$F70,'dataset cleaned'!$A:$CK,CR$2,FALSE())&lt;0,"N/A",VLOOKUP(VLOOKUP($B70&amp;"-"&amp;$F70,'dataset cleaned'!$A:$CK,CR$2,FALSE()),Dictionary!$A:$B,2,FALSE()))</f>
        <v>4</v>
      </c>
      <c r="CS70">
        <f>IF(VLOOKUP($B70&amp;"-"&amp;$F70,'dataset cleaned'!$A:$CK,CS$2,FALSE())&lt;0,"N/A",VLOOKUP(VLOOKUP($B70&amp;"-"&amp;$F70,'dataset cleaned'!$A:$CK,CS$2,FALSE()),Dictionary!$A:$B,2,FALSE()))</f>
        <v>4</v>
      </c>
      <c r="CT70">
        <f>IF(VLOOKUP($B70&amp;"-"&amp;$F70,'dataset cleaned'!$A:$CK,CT$2,FALSE())&lt;0,"N/A",VLOOKUP(VLOOKUP($B70&amp;"-"&amp;$F70,'dataset cleaned'!$A:$CK,CT$2,FALSE()),Dictionary!$A:$B,2,FALSE()))</f>
        <v>4</v>
      </c>
      <c r="CU70">
        <f>IF(VLOOKUP($B70&amp;"-"&amp;$F70,'dataset cleaned'!$A:$CK,CU$2,FALSE())&lt;0,"N/A",VLOOKUP(VLOOKUP($B70&amp;"-"&amp;$F70,'dataset cleaned'!$A:$CK,CU$2,FALSE()),Dictionary!$A:$B,2,FALSE()))</f>
        <v>4</v>
      </c>
      <c r="CV70">
        <f>IF(VLOOKUP($B70&amp;"-"&amp;$F70,'dataset cleaned'!$A:$CK,CV$2,FALSE())&lt;0,"N/A",VLOOKUP(VLOOKUP($B70&amp;"-"&amp;$F70,'dataset cleaned'!$A:$CK,CV$2,FALSE()),Dictionary!$A:$B,2,FALSE()))</f>
        <v>4</v>
      </c>
    </row>
    <row r="71" spans="1:100" s="24" customFormat="1" ht="17" x14ac:dyDescent="0.2">
      <c r="A71" t="str">
        <f t="shared" si="59"/>
        <v>R_2Qt9QoU1ujHjfwI-P1</v>
      </c>
      <c r="B71" t="s">
        <v>893</v>
      </c>
      <c r="C71" t="s">
        <v>373</v>
      </c>
      <c r="D71" s="16" t="str">
        <f t="shared" si="60"/>
        <v>UML</v>
      </c>
      <c r="E71" s="8" t="str">
        <f t="shared" si="61"/>
        <v>G1</v>
      </c>
      <c r="F71" s="8" t="s">
        <v>534</v>
      </c>
      <c r="G71" s="8" t="str">
        <f t="shared" si="62"/>
        <v>G1</v>
      </c>
      <c r="H71" t="s">
        <v>981</v>
      </c>
      <c r="I71" t="s">
        <v>1227</v>
      </c>
      <c r="J71" s="11">
        <f>VLOOKUP($B71&amp;"-"&amp;$F71,'dataset cleaned'!$A:$BK,J$2,FALSE())/60</f>
        <v>20.000066666666665</v>
      </c>
      <c r="K71">
        <f>VLOOKUP($B71&amp;"-"&amp;$F71,'dataset cleaned'!$A:$BK,K$2,FALSE())</f>
        <v>23</v>
      </c>
      <c r="L71" t="str">
        <f>VLOOKUP($B71&amp;"-"&amp;$F71,'dataset cleaned'!$A:$BK,L$2,FALSE())</f>
        <v>Male</v>
      </c>
      <c r="M71" t="str">
        <f>VLOOKUP($B71&amp;"-"&amp;$F71,'dataset cleaned'!$A:$BK,M$2,FALSE())</f>
        <v>Proficient (C2)</v>
      </c>
      <c r="N71">
        <f>VLOOKUP($B71&amp;"-"&amp;$F71,'dataset cleaned'!$A:$BK,N$2,FALSE())</f>
        <v>4</v>
      </c>
      <c r="O71" t="str">
        <f>VLOOKUP($B71&amp;"-"&amp;$F71,'dataset cleaned'!$A:$BK,O$2,FALSE())</f>
        <v>Computer Science</v>
      </c>
      <c r="P71" t="str">
        <f>VLOOKUP($B71&amp;"-"&amp;$F71,'dataset cleaned'!$A:$BK,P$2,FALSE())</f>
        <v>Yes</v>
      </c>
      <c r="Q71">
        <f>VLOOKUP($B71&amp;"-"&amp;$F71,'dataset cleaned'!$A:$BK,Q$2,FALSE())</f>
        <v>2</v>
      </c>
      <c r="R71" s="6" t="str">
        <f>VLOOKUP($B71&amp;"-"&amp;$F71,'dataset cleaned'!$A:$BK,R$2,FALSE())</f>
        <v>Quality Assurance, Software Testing</v>
      </c>
      <c r="S71" t="str">
        <f>VLOOKUP($B71&amp;"-"&amp;$F71,'dataset cleaned'!$A:$BK,S$2,FALSE())</f>
        <v>No</v>
      </c>
      <c r="T71">
        <f>VLOOKUP($B71&amp;"-"&amp;$F71,'dataset cleaned'!$A:$BK,T$2,FALSE())</f>
        <v>0</v>
      </c>
      <c r="U71" t="str">
        <f>VLOOKUP($B71&amp;"-"&amp;$F71,'dataset cleaned'!$A:$BK,U$2,FALSE())</f>
        <v>None</v>
      </c>
      <c r="V71">
        <f>VLOOKUP(VLOOKUP($B71&amp;"-"&amp;$F71,'dataset cleaned'!$A:$BK,V$2,FALSE()),Dictionary!$A:$B,2,FALSE())</f>
        <v>2</v>
      </c>
      <c r="W71">
        <f>VLOOKUP(VLOOKUP($B71&amp;"-"&amp;$F71,'dataset cleaned'!$A:$BK,W$2,FALSE()),Dictionary!$A:$B,2,FALSE())</f>
        <v>2</v>
      </c>
      <c r="X71">
        <f>VLOOKUP(VLOOKUP($B71&amp;"-"&amp;$F71,'dataset cleaned'!$A:$BK,X$2,FALSE()),Dictionary!$A:$B,2,FALSE())</f>
        <v>2</v>
      </c>
      <c r="Y71">
        <f>VLOOKUP(VLOOKUP($B71&amp;"-"&amp;$F71,'dataset cleaned'!$A:$BK,Y$2,FALSE()),Dictionary!$A:$B,2,FALSE())</f>
        <v>2</v>
      </c>
      <c r="Z71">
        <f t="shared" si="63"/>
        <v>2</v>
      </c>
      <c r="AA71">
        <f>VLOOKUP(VLOOKUP($B71&amp;"-"&amp;$F71,'dataset cleaned'!$A:$BK,AA$2,FALSE()),Dictionary!$A:$B,2,FALSE())</f>
        <v>1</v>
      </c>
      <c r="AB71">
        <f>VLOOKUP(VLOOKUP($B71&amp;"-"&amp;$F71,'dataset cleaned'!$A:$BK,AB$2,FALSE()),Dictionary!$A:$B,2,FALSE())</f>
        <v>1</v>
      </c>
      <c r="AC71">
        <f>VLOOKUP(VLOOKUP($B71&amp;"-"&amp;$F71,'dataset cleaned'!$A:$BK,AC$2,FALSE()),Dictionary!$A:$B,2,FALSE())</f>
        <v>2</v>
      </c>
      <c r="AD71">
        <f>VLOOKUP(VLOOKUP($B71&amp;"-"&amp;$F71,'dataset cleaned'!$A:$BK,AD$2,FALSE()),Dictionary!$A:$B,2,FALSE())</f>
        <v>3</v>
      </c>
      <c r="AE71" t="str">
        <f>IF(ISNA(VLOOKUP(VLOOKUP($B71&amp;"-"&amp;$F71,'dataset cleaned'!$A:$BK,AE$2,FALSE()),Dictionary!$A:$B,2,FALSE())),"",VLOOKUP(VLOOKUP($B71&amp;"-"&amp;$F71,'dataset cleaned'!$A:$BK,AE$2,FALSE()),Dictionary!$A:$B,2,FALSE()))</f>
        <v/>
      </c>
      <c r="AF71">
        <f>VLOOKUP(VLOOKUP($B71&amp;"-"&amp;$F71,'dataset cleaned'!$A:$BK,AF$2,FALSE()),Dictionary!$A:$B,2,FALSE())</f>
        <v>3</v>
      </c>
      <c r="AG71">
        <f>VLOOKUP(VLOOKUP($B71&amp;"-"&amp;$F71,'dataset cleaned'!$A:$BK,AG$2,FALSE()),Dictionary!$A:$B,2,FALSE())</f>
        <v>4</v>
      </c>
      <c r="AH71">
        <f>VLOOKUP(VLOOKUP($B71&amp;"-"&amp;$F71,'dataset cleaned'!$A:$BK,AH$2,FALSE()),Dictionary!$A:$B,2,FALSE())</f>
        <v>4</v>
      </c>
      <c r="AI71">
        <f>VLOOKUP(VLOOKUP($B71&amp;"-"&amp;$F71,'dataset cleaned'!$A:$BK,AI$2,FALSE()),Dictionary!$A:$B,2,FALSE())</f>
        <v>2</v>
      </c>
      <c r="AJ71">
        <f>VLOOKUP(VLOOKUP($B71&amp;"-"&amp;$F71,'dataset cleaned'!$A:$BK,AJ$2,FALSE()),Dictionary!$A:$B,2,FALSE())</f>
        <v>3</v>
      </c>
      <c r="AK71">
        <f>IF(ISNA(VLOOKUP(VLOOKUP($B71&amp;"-"&amp;$F71,'dataset cleaned'!$A:$BK,AK$2,FALSE()),Dictionary!$A:$B,2,FALSE())),"",VLOOKUP(VLOOKUP($B71&amp;"-"&amp;$F71,'dataset cleaned'!$A:$BK,AK$2,FALSE()),Dictionary!$A:$B,2,FALSE()))</f>
        <v>4</v>
      </c>
      <c r="AL71" t="str">
        <f>IF(ISNA(VLOOKUP(VLOOKUP($B71&amp;"-"&amp;$F71,'dataset cleaned'!$A:$BK,AL$2,FALSE()),Dictionary!$A:$B,2,FALSE())),"",VLOOKUP(VLOOKUP($B71&amp;"-"&amp;$F71,'dataset cleaned'!$A:$BK,AL$2,FALSE()),Dictionary!$A:$B,2,FALSE()))</f>
        <v/>
      </c>
      <c r="AM71">
        <f>VLOOKUP(VLOOKUP($B71&amp;"-"&amp;$F71,'dataset cleaned'!$A:$BK,AM$2,FALSE()),Dictionary!$A:$B,2,FALSE())</f>
        <v>1</v>
      </c>
      <c r="AN71">
        <f>IF(ISNA(VLOOKUP(VLOOKUP($B71&amp;"-"&amp;$F71,'dataset cleaned'!$A:$BK,AN$2,FALSE()),Dictionary!$A:$B,2,FALSE())),"",VLOOKUP(VLOOKUP($B71&amp;"-"&amp;$F71,'dataset cleaned'!$A:$BK,AN$2,FALSE()),Dictionary!$A:$B,2,FALSE()))</f>
        <v>4</v>
      </c>
      <c r="AO71">
        <f>VLOOKUP($B71&amp;"-"&amp;$F71,'Results Check'!$A:$CB,AO$2,FALSE())</f>
        <v>0</v>
      </c>
      <c r="AP71">
        <f>VLOOKUP($B71&amp;"-"&amp;$F71,'Results Check'!$A:$CB,AP$2,FALSE())</f>
        <v>2</v>
      </c>
      <c r="AQ71">
        <f>VLOOKUP($B71&amp;"-"&amp;$F71,'Results Check'!$A:$CB,AQ$2,FALSE())</f>
        <v>1</v>
      </c>
      <c r="AR71">
        <f t="shared" si="64"/>
        <v>0</v>
      </c>
      <c r="AS71">
        <f t="shared" si="65"/>
        <v>0</v>
      </c>
      <c r="AT71">
        <f t="shared" si="66"/>
        <v>0</v>
      </c>
      <c r="AU71">
        <f>VLOOKUP($B71&amp;"-"&amp;$F71,'Results Check'!$A:$CB,AU$2,FALSE())</f>
        <v>0</v>
      </c>
      <c r="AV71">
        <f>VLOOKUP($B71&amp;"-"&amp;$F71,'Results Check'!$A:$CB,AV$2,FALSE())</f>
        <v>4</v>
      </c>
      <c r="AW71">
        <f>VLOOKUP($B71&amp;"-"&amp;$F71,'Results Check'!$A:$CB,AW$2,FALSE())</f>
        <v>2</v>
      </c>
      <c r="AX71">
        <f t="shared" si="67"/>
        <v>0</v>
      </c>
      <c r="AY71">
        <f t="shared" si="68"/>
        <v>0</v>
      </c>
      <c r="AZ71">
        <f t="shared" si="69"/>
        <v>0</v>
      </c>
      <c r="BA71">
        <f>VLOOKUP($B71&amp;"-"&amp;$F71,'Results Check'!$A:$CB,BA$2,FALSE())</f>
        <v>2</v>
      </c>
      <c r="BB71">
        <f>VLOOKUP($B71&amp;"-"&amp;$F71,'Results Check'!$A:$CB,BB$2,FALSE())</f>
        <v>2</v>
      </c>
      <c r="BC71">
        <f>VLOOKUP($B71&amp;"-"&amp;$F71,'Results Check'!$A:$CB,BC$2,FALSE())</f>
        <v>3</v>
      </c>
      <c r="BD71">
        <f t="shared" si="70"/>
        <v>1</v>
      </c>
      <c r="BE71">
        <f t="shared" si="71"/>
        <v>0.66666666666666663</v>
      </c>
      <c r="BF71">
        <f t="shared" si="72"/>
        <v>0.8</v>
      </c>
      <c r="BG71">
        <f>VLOOKUP($B71&amp;"-"&amp;$F71,'Results Check'!$A:$CB,BG$2,FALSE())</f>
        <v>0</v>
      </c>
      <c r="BH71">
        <f>VLOOKUP($B71&amp;"-"&amp;$F71,'Results Check'!$A:$CB,BH$2,FALSE())</f>
        <v>1</v>
      </c>
      <c r="BI71">
        <f>VLOOKUP($B71&amp;"-"&amp;$F71,'Results Check'!$A:$CB,BI$2,FALSE())</f>
        <v>1</v>
      </c>
      <c r="BJ71">
        <f t="shared" si="73"/>
        <v>0</v>
      </c>
      <c r="BK71">
        <f t="shared" si="74"/>
        <v>0</v>
      </c>
      <c r="BL71">
        <f t="shared" si="75"/>
        <v>0</v>
      </c>
      <c r="BM71">
        <f>VLOOKUP($B71&amp;"-"&amp;$F71,'Results Check'!$A:$CB,BM$2,FALSE())</f>
        <v>1</v>
      </c>
      <c r="BN71">
        <f>VLOOKUP($B71&amp;"-"&amp;$F71,'Results Check'!$A:$CB,BN$2,FALSE())</f>
        <v>2</v>
      </c>
      <c r="BO71">
        <f>VLOOKUP($B71&amp;"-"&amp;$F71,'Results Check'!$A:$CB,BO$2,FALSE())</f>
        <v>2</v>
      </c>
      <c r="BP71">
        <f t="shared" si="76"/>
        <v>0.5</v>
      </c>
      <c r="BQ71">
        <f t="shared" si="77"/>
        <v>0.5</v>
      </c>
      <c r="BR71">
        <f t="shared" si="78"/>
        <v>0.5</v>
      </c>
      <c r="BS71">
        <f>VLOOKUP($B71&amp;"-"&amp;$F71,'Results Check'!$A:$CB,BS$2,FALSE())</f>
        <v>0</v>
      </c>
      <c r="BT71">
        <f>VLOOKUP($B71&amp;"-"&amp;$F71,'Results Check'!$A:$CB,BT$2,FALSE())</f>
        <v>0</v>
      </c>
      <c r="BU71">
        <f>VLOOKUP($B71&amp;"-"&amp;$F71,'Results Check'!$A:$CB,BU$2,FALSE())</f>
        <v>1</v>
      </c>
      <c r="BV71">
        <f t="shared" si="79"/>
        <v>0</v>
      </c>
      <c r="BW71">
        <f t="shared" si="80"/>
        <v>0</v>
      </c>
      <c r="BX71">
        <f t="shared" si="81"/>
        <v>0</v>
      </c>
      <c r="BY71">
        <f t="shared" si="82"/>
        <v>3</v>
      </c>
      <c r="BZ71">
        <f t="shared" si="83"/>
        <v>11</v>
      </c>
      <c r="CA71">
        <f t="shared" si="84"/>
        <v>10</v>
      </c>
      <c r="CB71">
        <f t="shared" si="85"/>
        <v>0.27272727272727271</v>
      </c>
      <c r="CC71">
        <f t="shared" si="86"/>
        <v>0.3</v>
      </c>
      <c r="CD71">
        <f t="shared" si="87"/>
        <v>0.28571428571428564</v>
      </c>
      <c r="CE71" t="str">
        <f>IF(VLOOKUP($B71&amp;"-"&amp;$F71,'Results Check'!$A:$CB,CE$2,FALSE())=0,"",VLOOKUP($B71&amp;"-"&amp;$F71,'Results Check'!$A:$CB,CE$2,FALSE()))</f>
        <v>Threat scenario</v>
      </c>
      <c r="CF71" t="str">
        <f>IF(VLOOKUP($B71&amp;"-"&amp;$F71,'Results Check'!$A:$CB,CF$2,FALSE())=0,"",VLOOKUP($B71&amp;"-"&amp;$F71,'Results Check'!$A:$CB,CF$2,FALSE()))</f>
        <v>Threat scenario</v>
      </c>
      <c r="CG71" t="str">
        <f>IF(VLOOKUP($B71&amp;"-"&amp;$F71,'Results Check'!$A:$CB,CG$2,FALSE())=0,"",VLOOKUP($B71&amp;"-"&amp;$F71,'Results Check'!$A:$CB,CG$2,FALSE()))</f>
        <v>Missing treatment</v>
      </c>
      <c r="CH71" t="str">
        <f>IF(VLOOKUP($B71&amp;"-"&amp;$F71,'Results Check'!$A:$CB,CH$2,FALSE())=0,"",VLOOKUP($B71&amp;"-"&amp;$F71,'Results Check'!$A:$CB,CH$2,FALSE()))</f>
        <v>Wrong consequence</v>
      </c>
      <c r="CI71" t="str">
        <f>IF(VLOOKUP($B71&amp;"-"&amp;$F71,'Results Check'!$A:$CB,CI$2,FALSE())=0,"",VLOOKUP($B71&amp;"-"&amp;$F71,'Results Check'!$A:$CB,CI$2,FALSE()))</f>
        <v>Mixed concepts (similar titles)</v>
      </c>
      <c r="CJ71" t="str">
        <f>IF(VLOOKUP($B71&amp;"-"&amp;$F71,'Results Check'!$A:$CB,CJ$2,FALSE())=0,"",VLOOKUP($B71&amp;"-"&amp;$F71,'Results Check'!$A:$CB,CJ$2,FALSE()))</f>
        <v>Out of time</v>
      </c>
      <c r="CK71">
        <f>IF(VLOOKUP($B71&amp;"-"&amp;$F71,'dataset cleaned'!$A:$CK,CK$2,FALSE())&lt;0,"N/A",VLOOKUP(VLOOKUP($B71&amp;"-"&amp;$F71,'dataset cleaned'!$A:$CK,CK$2,FALSE()),Dictionary!$A:$B,2,FALSE()))</f>
        <v>3</v>
      </c>
      <c r="CL71">
        <f>IF(VLOOKUP($B71&amp;"-"&amp;$F71,'dataset cleaned'!$A:$CK,CL$2,FALSE())&lt;0,"N/A",VLOOKUP(VLOOKUP($B71&amp;"-"&amp;$F71,'dataset cleaned'!$A:$CK,CL$2,FALSE()),Dictionary!$A:$B,2,FALSE()))</f>
        <v>3</v>
      </c>
      <c r="CM71">
        <f>IF(VLOOKUP($B71&amp;"-"&amp;$F71,'dataset cleaned'!$A:$CK,CM$2,FALSE())&lt;0,"N/A",VLOOKUP(VLOOKUP($B71&amp;"-"&amp;$F71,'dataset cleaned'!$A:$CK,CM$2,FALSE()),Dictionary!$A:$B,2,FALSE()))</f>
        <v>3</v>
      </c>
      <c r="CN71">
        <f>IF(VLOOKUP($B71&amp;"-"&amp;$F71,'dataset cleaned'!$A:$CK,CN$2,FALSE())&lt;0,"N/A",VLOOKUP(VLOOKUP($B71&amp;"-"&amp;$F71,'dataset cleaned'!$A:$CK,CN$2,FALSE()),Dictionary!$A:$B,2,FALSE()))</f>
        <v>2</v>
      </c>
      <c r="CO71">
        <f>IF(VLOOKUP($B71&amp;"-"&amp;$F71,'dataset cleaned'!$A:$CK,CO$2,FALSE())&lt;0,"N/A",VLOOKUP(VLOOKUP($B71&amp;"-"&amp;$F71,'dataset cleaned'!$A:$CK,CO$2,FALSE()),Dictionary!$A:$B,2,FALSE()))</f>
        <v>3</v>
      </c>
      <c r="CP71">
        <f>IF(VLOOKUP($B71&amp;"-"&amp;$F71,'dataset cleaned'!$A:$CK,CP$2,FALSE())&lt;0,"N/A",VLOOKUP(VLOOKUP($B71&amp;"-"&amp;$F71,'dataset cleaned'!$A:$CK,CP$2,FALSE()),Dictionary!$A:$B,2,FALSE()))</f>
        <v>3</v>
      </c>
      <c r="CQ71">
        <f>IF(VLOOKUP($B71&amp;"-"&amp;$F71,'dataset cleaned'!$A:$CK,CQ$2,FALSE())&lt;0,"N/A",VLOOKUP(VLOOKUP($B71&amp;"-"&amp;$F71,'dataset cleaned'!$A:$CK,CQ$2,FALSE()),Dictionary!$A:$B,2,FALSE()))</f>
        <v>2</v>
      </c>
      <c r="CR71">
        <f>IF(VLOOKUP($B71&amp;"-"&amp;$F71,'dataset cleaned'!$A:$CK,CR$2,FALSE())&lt;0,"N/A",VLOOKUP(VLOOKUP($B71&amp;"-"&amp;$F71,'dataset cleaned'!$A:$CK,CR$2,FALSE()),Dictionary!$A:$B,2,FALSE()))</f>
        <v>3</v>
      </c>
      <c r="CS71">
        <f>IF(VLOOKUP($B71&amp;"-"&amp;$F71,'dataset cleaned'!$A:$CK,CS$2,FALSE())&lt;0,"N/A",VLOOKUP(VLOOKUP($B71&amp;"-"&amp;$F71,'dataset cleaned'!$A:$CK,CS$2,FALSE()),Dictionary!$A:$B,2,FALSE()))</f>
        <v>3</v>
      </c>
      <c r="CT71">
        <f>IF(VLOOKUP($B71&amp;"-"&amp;$F71,'dataset cleaned'!$A:$CK,CT$2,FALSE())&lt;0,"N/A",VLOOKUP(VLOOKUP($B71&amp;"-"&amp;$F71,'dataset cleaned'!$A:$CK,CT$2,FALSE()),Dictionary!$A:$B,2,FALSE()))</f>
        <v>3</v>
      </c>
      <c r="CU71" t="str">
        <f>IF(VLOOKUP($B71&amp;"-"&amp;$F71,'dataset cleaned'!$A:$CK,CU$2,FALSE())&lt;0,"N/A",VLOOKUP(VLOOKUP($B71&amp;"-"&amp;$F71,'dataset cleaned'!$A:$CK,CU$2,FALSE()),Dictionary!$A:$B,2,FALSE()))</f>
        <v>N/A</v>
      </c>
      <c r="CV71" t="str">
        <f>IF(VLOOKUP($B71&amp;"-"&amp;$F71,'dataset cleaned'!$A:$CK,CV$2,FALSE())&lt;0,"N/A",VLOOKUP(VLOOKUP($B71&amp;"-"&amp;$F71,'dataset cleaned'!$A:$CK,CV$2,FALSE()),Dictionary!$A:$B,2,FALSE()))</f>
        <v>N/A</v>
      </c>
    </row>
    <row r="72" spans="1:100" ht="17" x14ac:dyDescent="0.2">
      <c r="A72" t="str">
        <f t="shared" si="59"/>
        <v>R_2VKfJHEJBjInvob-P1</v>
      </c>
      <c r="B72" t="s">
        <v>643</v>
      </c>
      <c r="C72" t="s">
        <v>373</v>
      </c>
      <c r="D72" s="16" t="str">
        <f t="shared" si="60"/>
        <v>UML</v>
      </c>
      <c r="E72" s="8" t="str">
        <f t="shared" si="61"/>
        <v>G1</v>
      </c>
      <c r="F72" s="8" t="s">
        <v>534</v>
      </c>
      <c r="G72" s="8" t="str">
        <f t="shared" si="62"/>
        <v>G1</v>
      </c>
      <c r="H72" t="s">
        <v>981</v>
      </c>
      <c r="J72" s="11">
        <f>VLOOKUP($B72&amp;"-"&amp;$F72,'dataset cleaned'!$A:$BK,J$2,FALSE())/60</f>
        <v>10.437316666666668</v>
      </c>
      <c r="K72">
        <f>VLOOKUP($B72&amp;"-"&amp;$F72,'dataset cleaned'!$A:$BK,K$2,FALSE())</f>
        <v>22</v>
      </c>
      <c r="L72" t="str">
        <f>VLOOKUP($B72&amp;"-"&amp;$F72,'dataset cleaned'!$A:$BK,L$2,FALSE())</f>
        <v>Male</v>
      </c>
      <c r="M72" t="str">
        <f>VLOOKUP($B72&amp;"-"&amp;$F72,'dataset cleaned'!$A:$BK,M$2,FALSE())</f>
        <v>Advanced (C1)</v>
      </c>
      <c r="N72">
        <f>VLOOKUP($B72&amp;"-"&amp;$F72,'dataset cleaned'!$A:$BK,N$2,FALSE())</f>
        <v>4</v>
      </c>
      <c r="O72" t="str">
        <f>VLOOKUP($B72&amp;"-"&amp;$F72,'dataset cleaned'!$A:$BK,O$2,FALSE())</f>
        <v>Computer Science, Cyber Security</v>
      </c>
      <c r="P72" t="str">
        <f>VLOOKUP($B72&amp;"-"&amp;$F72,'dataset cleaned'!$A:$BK,P$2,FALSE())</f>
        <v>Yes</v>
      </c>
      <c r="Q72">
        <f>VLOOKUP($B72&amp;"-"&amp;$F72,'dataset cleaned'!$A:$BK,Q$2,FALSE())</f>
        <v>8</v>
      </c>
      <c r="R72" s="6" t="str">
        <f>VLOOKUP($B72&amp;"-"&amp;$F72,'dataset cleaned'!$A:$BK,R$2,FALSE())</f>
        <v>Developer</v>
      </c>
      <c r="S72" t="str">
        <f>VLOOKUP($B72&amp;"-"&amp;$F72,'dataset cleaned'!$A:$BK,S$2,FALSE())</f>
        <v>No</v>
      </c>
      <c r="T72">
        <f>VLOOKUP($B72&amp;"-"&amp;$F72,'dataset cleaned'!$A:$BK,T$2,FALSE())</f>
        <v>0</v>
      </c>
      <c r="U72" t="str">
        <f>VLOOKUP($B72&amp;"-"&amp;$F72,'dataset cleaned'!$A:$BK,U$2,FALSE())</f>
        <v>None</v>
      </c>
      <c r="V72">
        <f>VLOOKUP(VLOOKUP($B72&amp;"-"&amp;$F72,'dataset cleaned'!$A:$BK,V$2,FALSE()),Dictionary!$A:$B,2,FALSE())</f>
        <v>2</v>
      </c>
      <c r="W72">
        <f>VLOOKUP(VLOOKUP($B72&amp;"-"&amp;$F72,'dataset cleaned'!$A:$BK,W$2,FALSE()),Dictionary!$A:$B,2,FALSE())</f>
        <v>2</v>
      </c>
      <c r="X72">
        <f>VLOOKUP(VLOOKUP($B72&amp;"-"&amp;$F72,'dataset cleaned'!$A:$BK,X$2,FALSE()),Dictionary!$A:$B,2,FALSE())</f>
        <v>2</v>
      </c>
      <c r="Y72">
        <f>VLOOKUP(VLOOKUP($B72&amp;"-"&amp;$F72,'dataset cleaned'!$A:$BK,Y$2,FALSE()),Dictionary!$A:$B,2,FALSE())</f>
        <v>3</v>
      </c>
      <c r="Z72">
        <f t="shared" si="63"/>
        <v>3</v>
      </c>
      <c r="AA72">
        <f>VLOOKUP(VLOOKUP($B72&amp;"-"&amp;$F72,'dataset cleaned'!$A:$BK,AA$2,FALSE()),Dictionary!$A:$B,2,FALSE())</f>
        <v>3</v>
      </c>
      <c r="AB72">
        <f>VLOOKUP(VLOOKUP($B72&amp;"-"&amp;$F72,'dataset cleaned'!$A:$BK,AB$2,FALSE()),Dictionary!$A:$B,2,FALSE())</f>
        <v>4</v>
      </c>
      <c r="AC72">
        <f>VLOOKUP(VLOOKUP($B72&amp;"-"&amp;$F72,'dataset cleaned'!$A:$BK,AC$2,FALSE()),Dictionary!$A:$B,2,FALSE())</f>
        <v>4</v>
      </c>
      <c r="AD72">
        <f>VLOOKUP(VLOOKUP($B72&amp;"-"&amp;$F72,'dataset cleaned'!$A:$BK,AD$2,FALSE()),Dictionary!$A:$B,2,FALSE())</f>
        <v>2</v>
      </c>
      <c r="AE72" t="str">
        <f>IF(ISNA(VLOOKUP(VLOOKUP($B72&amp;"-"&amp;$F72,'dataset cleaned'!$A:$BK,AE$2,FALSE()),Dictionary!$A:$B,2,FALSE())),"",VLOOKUP(VLOOKUP($B72&amp;"-"&amp;$F72,'dataset cleaned'!$A:$BK,AE$2,FALSE()),Dictionary!$A:$B,2,FALSE()))</f>
        <v/>
      </c>
      <c r="AF72">
        <f>VLOOKUP(VLOOKUP($B72&amp;"-"&amp;$F72,'dataset cleaned'!$A:$BK,AF$2,FALSE()),Dictionary!$A:$B,2,FALSE())</f>
        <v>5</v>
      </c>
      <c r="AG72">
        <f>VLOOKUP(VLOOKUP($B72&amp;"-"&amp;$F72,'dataset cleaned'!$A:$BK,AG$2,FALSE()),Dictionary!$A:$B,2,FALSE())</f>
        <v>5</v>
      </c>
      <c r="AH72">
        <f>VLOOKUP(VLOOKUP($B72&amp;"-"&amp;$F72,'dataset cleaned'!$A:$BK,AH$2,FALSE()),Dictionary!$A:$B,2,FALSE())</f>
        <v>5</v>
      </c>
      <c r="AI72">
        <f>VLOOKUP(VLOOKUP($B72&amp;"-"&amp;$F72,'dataset cleaned'!$A:$BK,AI$2,FALSE()),Dictionary!$A:$B,2,FALSE())</f>
        <v>4</v>
      </c>
      <c r="AJ72">
        <f>VLOOKUP(VLOOKUP($B72&amp;"-"&amp;$F72,'dataset cleaned'!$A:$BK,AJ$2,FALSE()),Dictionary!$A:$B,2,FALSE())</f>
        <v>4</v>
      </c>
      <c r="AK72">
        <f>IF(ISNA(VLOOKUP(VLOOKUP($B72&amp;"-"&amp;$F72,'dataset cleaned'!$A:$BK,AK$2,FALSE()),Dictionary!$A:$B,2,FALSE())),"",VLOOKUP(VLOOKUP($B72&amp;"-"&amp;$F72,'dataset cleaned'!$A:$BK,AK$2,FALSE()),Dictionary!$A:$B,2,FALSE()))</f>
        <v>5</v>
      </c>
      <c r="AL72" t="str">
        <f>IF(ISNA(VLOOKUP(VLOOKUP($B72&amp;"-"&amp;$F72,'dataset cleaned'!$A:$BK,AL$2,FALSE()),Dictionary!$A:$B,2,FALSE())),"",VLOOKUP(VLOOKUP($B72&amp;"-"&amp;$F72,'dataset cleaned'!$A:$BK,AL$2,FALSE()),Dictionary!$A:$B,2,FALSE()))</f>
        <v/>
      </c>
      <c r="AM72">
        <f>VLOOKUP(VLOOKUP($B72&amp;"-"&amp;$F72,'dataset cleaned'!$A:$BK,AM$2,FALSE()),Dictionary!$A:$B,2,FALSE())</f>
        <v>2</v>
      </c>
      <c r="AN72">
        <f>IF(ISNA(VLOOKUP(VLOOKUP($B72&amp;"-"&amp;$F72,'dataset cleaned'!$A:$BK,AN$2,FALSE()),Dictionary!$A:$B,2,FALSE())),"",VLOOKUP(VLOOKUP($B72&amp;"-"&amp;$F72,'dataset cleaned'!$A:$BK,AN$2,FALSE()),Dictionary!$A:$B,2,FALSE()))</f>
        <v>5</v>
      </c>
      <c r="AO72">
        <f>VLOOKUP($B72&amp;"-"&amp;$F72,'Results Check'!$A:$CB,AO$2,FALSE())</f>
        <v>1</v>
      </c>
      <c r="AP72">
        <f>VLOOKUP($B72&amp;"-"&amp;$F72,'Results Check'!$A:$CB,AP$2,FALSE())</f>
        <v>1</v>
      </c>
      <c r="AQ72">
        <f>VLOOKUP($B72&amp;"-"&amp;$F72,'Results Check'!$A:$CB,AQ$2,FALSE())</f>
        <v>1</v>
      </c>
      <c r="AR72">
        <f t="shared" si="64"/>
        <v>1</v>
      </c>
      <c r="AS72">
        <f t="shared" si="65"/>
        <v>1</v>
      </c>
      <c r="AT72">
        <f t="shared" si="66"/>
        <v>1</v>
      </c>
      <c r="AU72">
        <f>VLOOKUP($B72&amp;"-"&amp;$F72,'Results Check'!$A:$CB,AU$2,FALSE())</f>
        <v>2</v>
      </c>
      <c r="AV72">
        <f>VLOOKUP($B72&amp;"-"&amp;$F72,'Results Check'!$A:$CB,AV$2,FALSE())</f>
        <v>2</v>
      </c>
      <c r="AW72">
        <f>VLOOKUP($B72&amp;"-"&amp;$F72,'Results Check'!$A:$CB,AW$2,FALSE())</f>
        <v>2</v>
      </c>
      <c r="AX72">
        <f t="shared" si="67"/>
        <v>1</v>
      </c>
      <c r="AY72">
        <f t="shared" si="68"/>
        <v>1</v>
      </c>
      <c r="AZ72">
        <f t="shared" si="69"/>
        <v>1</v>
      </c>
      <c r="BA72">
        <f>VLOOKUP($B72&amp;"-"&amp;$F72,'Results Check'!$A:$CB,BA$2,FALSE())</f>
        <v>2</v>
      </c>
      <c r="BB72">
        <f>VLOOKUP($B72&amp;"-"&amp;$F72,'Results Check'!$A:$CB,BB$2,FALSE())</f>
        <v>2</v>
      </c>
      <c r="BC72">
        <f>VLOOKUP($B72&amp;"-"&amp;$F72,'Results Check'!$A:$CB,BC$2,FALSE())</f>
        <v>3</v>
      </c>
      <c r="BD72">
        <f t="shared" si="70"/>
        <v>1</v>
      </c>
      <c r="BE72">
        <f t="shared" si="71"/>
        <v>0.66666666666666663</v>
      </c>
      <c r="BF72">
        <f t="shared" si="72"/>
        <v>0.8</v>
      </c>
      <c r="BG72">
        <f>VLOOKUP($B72&amp;"-"&amp;$F72,'Results Check'!$A:$CB,BG$2,FALSE())</f>
        <v>1</v>
      </c>
      <c r="BH72">
        <f>VLOOKUP($B72&amp;"-"&amp;$F72,'Results Check'!$A:$CB,BH$2,FALSE())</f>
        <v>1</v>
      </c>
      <c r="BI72">
        <f>VLOOKUP($B72&amp;"-"&amp;$F72,'Results Check'!$A:$CB,BI$2,FALSE())</f>
        <v>1</v>
      </c>
      <c r="BJ72">
        <f t="shared" si="73"/>
        <v>1</v>
      </c>
      <c r="BK72">
        <f t="shared" si="74"/>
        <v>1</v>
      </c>
      <c r="BL72">
        <f t="shared" si="75"/>
        <v>1</v>
      </c>
      <c r="BM72">
        <f>VLOOKUP($B72&amp;"-"&amp;$F72,'Results Check'!$A:$CB,BM$2,FALSE())</f>
        <v>2</v>
      </c>
      <c r="BN72">
        <f>VLOOKUP($B72&amp;"-"&amp;$F72,'Results Check'!$A:$CB,BN$2,FALSE())</f>
        <v>2</v>
      </c>
      <c r="BO72">
        <f>VLOOKUP($B72&amp;"-"&amp;$F72,'Results Check'!$A:$CB,BO$2,FALSE())</f>
        <v>2</v>
      </c>
      <c r="BP72">
        <f t="shared" si="76"/>
        <v>1</v>
      </c>
      <c r="BQ72">
        <f t="shared" si="77"/>
        <v>1</v>
      </c>
      <c r="BR72">
        <f t="shared" si="78"/>
        <v>1</v>
      </c>
      <c r="BS72">
        <f>VLOOKUP($B72&amp;"-"&amp;$F72,'Results Check'!$A:$CB,BS$2,FALSE())</f>
        <v>0</v>
      </c>
      <c r="BT72">
        <f>VLOOKUP($B72&amp;"-"&amp;$F72,'Results Check'!$A:$CB,BT$2,FALSE())</f>
        <v>1</v>
      </c>
      <c r="BU72">
        <f>VLOOKUP($B72&amp;"-"&amp;$F72,'Results Check'!$A:$CB,BU$2,FALSE())</f>
        <v>1</v>
      </c>
      <c r="BV72">
        <f t="shared" si="79"/>
        <v>0</v>
      </c>
      <c r="BW72">
        <f t="shared" si="80"/>
        <v>0</v>
      </c>
      <c r="BX72">
        <f t="shared" si="81"/>
        <v>0</v>
      </c>
      <c r="BY72">
        <f t="shared" si="82"/>
        <v>8</v>
      </c>
      <c r="BZ72">
        <f t="shared" si="83"/>
        <v>9</v>
      </c>
      <c r="CA72">
        <f t="shared" si="84"/>
        <v>10</v>
      </c>
      <c r="CB72">
        <f t="shared" si="85"/>
        <v>0.88888888888888884</v>
      </c>
      <c r="CC72">
        <f t="shared" si="86"/>
        <v>0.8</v>
      </c>
      <c r="CD72">
        <f t="shared" si="87"/>
        <v>0.8421052631578948</v>
      </c>
      <c r="CE72" t="str">
        <f>IF(VLOOKUP($B72&amp;"-"&amp;$F72,'Results Check'!$A:$CB,CE$2,FALSE())=0,"",VLOOKUP($B72&amp;"-"&amp;$F72,'Results Check'!$A:$CB,CE$2,FALSE()))</f>
        <v/>
      </c>
      <c r="CF72" t="str">
        <f>IF(VLOOKUP($B72&amp;"-"&amp;$F72,'Results Check'!$A:$CB,CF$2,FALSE())=0,"",VLOOKUP($B72&amp;"-"&amp;$F72,'Results Check'!$A:$CB,CF$2,FALSE()))</f>
        <v/>
      </c>
      <c r="CG72" t="str">
        <f>IF(VLOOKUP($B72&amp;"-"&amp;$F72,'Results Check'!$A:$CB,CG$2,FALSE())=0,"",VLOOKUP($B72&amp;"-"&amp;$F72,'Results Check'!$A:$CB,CG$2,FALSE()))</f>
        <v>Missing treatment</v>
      </c>
      <c r="CH72" t="str">
        <f>IF(VLOOKUP($B72&amp;"-"&amp;$F72,'Results Check'!$A:$CB,CH$2,FALSE())=0,"",VLOOKUP($B72&amp;"-"&amp;$F72,'Results Check'!$A:$CB,CH$2,FALSE()))</f>
        <v/>
      </c>
      <c r="CI72" t="str">
        <f>IF(VLOOKUP($B72&amp;"-"&amp;$F72,'Results Check'!$A:$CB,CI$2,FALSE())=0,"",VLOOKUP($B72&amp;"-"&amp;$F72,'Results Check'!$A:$CB,CI$2,FALSE()))</f>
        <v/>
      </c>
      <c r="CJ72" t="str">
        <f>IF(VLOOKUP($B72&amp;"-"&amp;$F72,'Results Check'!$A:$CB,CJ$2,FALSE())=0,"",VLOOKUP($B72&amp;"-"&amp;$F72,'Results Check'!$A:$CB,CJ$2,FALSE()))</f>
        <v>Likelihood</v>
      </c>
      <c r="CK72">
        <f>IF(VLOOKUP($B72&amp;"-"&amp;$F72,'dataset cleaned'!$A:$CK,CK$2,FALSE())&lt;0,"N/A",VLOOKUP(VLOOKUP($B72&amp;"-"&amp;$F72,'dataset cleaned'!$A:$CK,CK$2,FALSE()),Dictionary!$A:$B,2,FALSE()))</f>
        <v>4</v>
      </c>
      <c r="CL72">
        <f>IF(VLOOKUP($B72&amp;"-"&amp;$F72,'dataset cleaned'!$A:$CK,CL$2,FALSE())&lt;0,"N/A",VLOOKUP(VLOOKUP($B72&amp;"-"&amp;$F72,'dataset cleaned'!$A:$CK,CL$2,FALSE()),Dictionary!$A:$B,2,FALSE()))</f>
        <v>4</v>
      </c>
      <c r="CM72">
        <f>IF(VLOOKUP($B72&amp;"-"&amp;$F72,'dataset cleaned'!$A:$CK,CM$2,FALSE())&lt;0,"N/A",VLOOKUP(VLOOKUP($B72&amp;"-"&amp;$F72,'dataset cleaned'!$A:$CK,CM$2,FALSE()),Dictionary!$A:$B,2,FALSE()))</f>
        <v>5</v>
      </c>
      <c r="CN72">
        <f>IF(VLOOKUP($B72&amp;"-"&amp;$F72,'dataset cleaned'!$A:$CK,CN$2,FALSE())&lt;0,"N/A",VLOOKUP(VLOOKUP($B72&amp;"-"&amp;$F72,'dataset cleaned'!$A:$CK,CN$2,FALSE()),Dictionary!$A:$B,2,FALSE()))</f>
        <v>4</v>
      </c>
      <c r="CO72">
        <f>IF(VLOOKUP($B72&amp;"-"&amp;$F72,'dataset cleaned'!$A:$CK,CO$2,FALSE())&lt;0,"N/A",VLOOKUP(VLOOKUP($B72&amp;"-"&amp;$F72,'dataset cleaned'!$A:$CK,CO$2,FALSE()),Dictionary!$A:$B,2,FALSE()))</f>
        <v>3</v>
      </c>
      <c r="CP72">
        <f>IF(VLOOKUP($B72&amp;"-"&amp;$F72,'dataset cleaned'!$A:$CK,CP$2,FALSE())&lt;0,"N/A",VLOOKUP(VLOOKUP($B72&amp;"-"&amp;$F72,'dataset cleaned'!$A:$CK,CP$2,FALSE()),Dictionary!$A:$B,2,FALSE()))</f>
        <v>4</v>
      </c>
      <c r="CQ72">
        <f>IF(VLOOKUP($B72&amp;"-"&amp;$F72,'dataset cleaned'!$A:$CK,CQ$2,FALSE())&lt;0,"N/A",VLOOKUP(VLOOKUP($B72&amp;"-"&amp;$F72,'dataset cleaned'!$A:$CK,CQ$2,FALSE()),Dictionary!$A:$B,2,FALSE()))</f>
        <v>5</v>
      </c>
      <c r="CR72">
        <f>IF(VLOOKUP($B72&amp;"-"&amp;$F72,'dataset cleaned'!$A:$CK,CR$2,FALSE())&lt;0,"N/A",VLOOKUP(VLOOKUP($B72&amp;"-"&amp;$F72,'dataset cleaned'!$A:$CK,CR$2,FALSE()),Dictionary!$A:$B,2,FALSE()))</f>
        <v>5</v>
      </c>
      <c r="CS72">
        <f>IF(VLOOKUP($B72&amp;"-"&amp;$F72,'dataset cleaned'!$A:$CK,CS$2,FALSE())&lt;0,"N/A",VLOOKUP(VLOOKUP($B72&amp;"-"&amp;$F72,'dataset cleaned'!$A:$CK,CS$2,FALSE()),Dictionary!$A:$B,2,FALSE()))</f>
        <v>4</v>
      </c>
      <c r="CT72">
        <f>IF(VLOOKUP($B72&amp;"-"&amp;$F72,'dataset cleaned'!$A:$CK,CT$2,FALSE())&lt;0,"N/A",VLOOKUP(VLOOKUP($B72&amp;"-"&amp;$F72,'dataset cleaned'!$A:$CK,CT$2,FALSE()),Dictionary!$A:$B,2,FALSE()))</f>
        <v>4</v>
      </c>
      <c r="CU72">
        <f>IF(VLOOKUP($B72&amp;"-"&amp;$F72,'dataset cleaned'!$A:$CK,CU$2,FALSE())&lt;0,"N/A",VLOOKUP(VLOOKUP($B72&amp;"-"&amp;$F72,'dataset cleaned'!$A:$CK,CU$2,FALSE()),Dictionary!$A:$B,2,FALSE()))</f>
        <v>5</v>
      </c>
      <c r="CV72">
        <f>IF(VLOOKUP($B72&amp;"-"&amp;$F72,'dataset cleaned'!$A:$CK,CV$2,FALSE())&lt;0,"N/A",VLOOKUP(VLOOKUP($B72&amp;"-"&amp;$F72,'dataset cleaned'!$A:$CK,CV$2,FALSE()),Dictionary!$A:$B,2,FALSE()))</f>
        <v>5</v>
      </c>
    </row>
    <row r="73" spans="1:100" s="24" customFormat="1" ht="17" x14ac:dyDescent="0.2">
      <c r="A73" t="str">
        <f t="shared" si="59"/>
        <v>R_3KIpSmsOOzSxb02-P1</v>
      </c>
      <c r="B73" s="1" t="s">
        <v>991</v>
      </c>
      <c r="C73" t="s">
        <v>373</v>
      </c>
      <c r="D73" s="16" t="str">
        <f t="shared" si="60"/>
        <v>UML</v>
      </c>
      <c r="E73" s="8" t="str">
        <f t="shared" si="61"/>
        <v>G1</v>
      </c>
      <c r="F73" t="s">
        <v>534</v>
      </c>
      <c r="G73" s="8" t="str">
        <f t="shared" si="62"/>
        <v>G1</v>
      </c>
      <c r="H73" t="s">
        <v>1128</v>
      </c>
      <c r="I73"/>
      <c r="J73" s="11">
        <f>VLOOKUP($B73&amp;"-"&amp;$F73,'dataset cleaned'!$A:$BK,J$2,FALSE())/60</f>
        <v>8.9370499999999993</v>
      </c>
      <c r="K73">
        <f>VLOOKUP($B73&amp;"-"&amp;$F73,'dataset cleaned'!$A:$BK,K$2,FALSE())</f>
        <v>21</v>
      </c>
      <c r="L73" t="str">
        <f>VLOOKUP($B73&amp;"-"&amp;$F73,'dataset cleaned'!$A:$BK,L$2,FALSE())</f>
        <v>Male</v>
      </c>
      <c r="M73" t="str">
        <f>VLOOKUP($B73&amp;"-"&amp;$F73,'dataset cleaned'!$A:$BK,M$2,FALSE())</f>
        <v>Proficient (C2)</v>
      </c>
      <c r="N73">
        <f>VLOOKUP($B73&amp;"-"&amp;$F73,'dataset cleaned'!$A:$BK,N$2,FALSE())</f>
        <v>2</v>
      </c>
      <c r="O73" t="str">
        <f>VLOOKUP($B73&amp;"-"&amp;$F73,'dataset cleaned'!$A:$BK,O$2,FALSE())</f>
        <v>Political Science, Economics, History, Culture, Language Studies</v>
      </c>
      <c r="P73" t="str">
        <f>VLOOKUP($B73&amp;"-"&amp;$F73,'dataset cleaned'!$A:$BK,P$2,FALSE())</f>
        <v>Yes</v>
      </c>
      <c r="Q73">
        <f>VLOOKUP($B73&amp;"-"&amp;$F73,'dataset cleaned'!$A:$BK,Q$2,FALSE())</f>
        <v>7</v>
      </c>
      <c r="R73" s="6" t="str">
        <f>VLOOKUP($B73&amp;"-"&amp;$F73,'dataset cleaned'!$A:$BK,R$2,FALSE())</f>
        <v>Restaurant assistant, Office clerk, Barista</v>
      </c>
      <c r="S73" t="str">
        <f>VLOOKUP($B73&amp;"-"&amp;$F73,'dataset cleaned'!$A:$BK,S$2,FALSE())</f>
        <v>No</v>
      </c>
      <c r="T73">
        <f>VLOOKUP($B73&amp;"-"&amp;$F73,'dataset cleaned'!$A:$BK,T$2,FALSE())</f>
        <v>0</v>
      </c>
      <c r="U73" t="str">
        <f>VLOOKUP($B73&amp;"-"&amp;$F73,'dataset cleaned'!$A:$BK,U$2,FALSE())</f>
        <v>None</v>
      </c>
      <c r="V73">
        <f>VLOOKUP(VLOOKUP($B73&amp;"-"&amp;$F73,'dataset cleaned'!$A:$BK,V$2,FALSE()),Dictionary!$A:$B,2,FALSE())</f>
        <v>3</v>
      </c>
      <c r="W73">
        <f>VLOOKUP(VLOOKUP($B73&amp;"-"&amp;$F73,'dataset cleaned'!$A:$BK,W$2,FALSE()),Dictionary!$A:$B,2,FALSE())</f>
        <v>3</v>
      </c>
      <c r="X73">
        <f>VLOOKUP(VLOOKUP($B73&amp;"-"&amp;$F73,'dataset cleaned'!$A:$BK,X$2,FALSE()),Dictionary!$A:$B,2,FALSE())</f>
        <v>2</v>
      </c>
      <c r="Y73">
        <f>VLOOKUP(VLOOKUP($B73&amp;"-"&amp;$F73,'dataset cleaned'!$A:$BK,Y$2,FALSE()),Dictionary!$A:$B,2,FALSE())</f>
        <v>3</v>
      </c>
      <c r="Z73">
        <f t="shared" si="63"/>
        <v>3</v>
      </c>
      <c r="AA73">
        <f>VLOOKUP(VLOOKUP($B73&amp;"-"&amp;$F73,'dataset cleaned'!$A:$BK,AA$2,FALSE()),Dictionary!$A:$B,2,FALSE())</f>
        <v>2</v>
      </c>
      <c r="AB73">
        <f>VLOOKUP(VLOOKUP($B73&amp;"-"&amp;$F73,'dataset cleaned'!$A:$BK,AB$2,FALSE()),Dictionary!$A:$B,2,FALSE())</f>
        <v>2</v>
      </c>
      <c r="AC73">
        <f>VLOOKUP(VLOOKUP($B73&amp;"-"&amp;$F73,'dataset cleaned'!$A:$BK,AC$2,FALSE()),Dictionary!$A:$B,2,FALSE())</f>
        <v>1</v>
      </c>
      <c r="AD73">
        <f>VLOOKUP(VLOOKUP($B73&amp;"-"&amp;$F73,'dataset cleaned'!$A:$BK,AD$2,FALSE()),Dictionary!$A:$B,2,FALSE())</f>
        <v>3</v>
      </c>
      <c r="AE73" t="str">
        <f>IF(ISNA(VLOOKUP(VLOOKUP($B73&amp;"-"&amp;$F73,'dataset cleaned'!$A:$BK,AE$2,FALSE()),Dictionary!$A:$B,2,FALSE())),"",VLOOKUP(VLOOKUP($B73&amp;"-"&amp;$F73,'dataset cleaned'!$A:$BK,AE$2,FALSE()),Dictionary!$A:$B,2,FALSE()))</f>
        <v/>
      </c>
      <c r="AF73">
        <f>VLOOKUP(VLOOKUP($B73&amp;"-"&amp;$F73,'dataset cleaned'!$A:$BK,AF$2,FALSE()),Dictionary!$A:$B,2,FALSE())</f>
        <v>4</v>
      </c>
      <c r="AG73">
        <f>VLOOKUP(VLOOKUP($B73&amp;"-"&amp;$F73,'dataset cleaned'!$A:$BK,AG$2,FALSE()),Dictionary!$A:$B,2,FALSE())</f>
        <v>2</v>
      </c>
      <c r="AH73">
        <f>VLOOKUP(VLOOKUP($B73&amp;"-"&amp;$F73,'dataset cleaned'!$A:$BK,AH$2,FALSE()),Dictionary!$A:$B,2,FALSE())</f>
        <v>2</v>
      </c>
      <c r="AI73">
        <f>VLOOKUP(VLOOKUP($B73&amp;"-"&amp;$F73,'dataset cleaned'!$A:$BK,AI$2,FALSE()),Dictionary!$A:$B,2,FALSE())</f>
        <v>2</v>
      </c>
      <c r="AJ73">
        <f>VLOOKUP(VLOOKUP($B73&amp;"-"&amp;$F73,'dataset cleaned'!$A:$BK,AJ$2,FALSE()),Dictionary!$A:$B,2,FALSE())</f>
        <v>2</v>
      </c>
      <c r="AK73">
        <f>IF(ISNA(VLOOKUP(VLOOKUP($B73&amp;"-"&amp;$F73,'dataset cleaned'!$A:$BK,AK$2,FALSE()),Dictionary!$A:$B,2,FALSE())),"",VLOOKUP(VLOOKUP($B73&amp;"-"&amp;$F73,'dataset cleaned'!$A:$BK,AK$2,FALSE()),Dictionary!$A:$B,2,FALSE()))</f>
        <v>4</v>
      </c>
      <c r="AL73" t="str">
        <f>IF(ISNA(VLOOKUP(VLOOKUP($B73&amp;"-"&amp;$F73,'dataset cleaned'!$A:$BK,AL$2,FALSE()),Dictionary!$A:$B,2,FALSE())),"",VLOOKUP(VLOOKUP($B73&amp;"-"&amp;$F73,'dataset cleaned'!$A:$BK,AL$2,FALSE()),Dictionary!$A:$B,2,FALSE()))</f>
        <v/>
      </c>
      <c r="AM73">
        <f>VLOOKUP(VLOOKUP($B73&amp;"-"&amp;$F73,'dataset cleaned'!$A:$BK,AM$2,FALSE()),Dictionary!$A:$B,2,FALSE())</f>
        <v>4</v>
      </c>
      <c r="AN73">
        <f>IF(ISNA(VLOOKUP(VLOOKUP($B73&amp;"-"&amp;$F73,'dataset cleaned'!$A:$BK,AN$2,FALSE()),Dictionary!$A:$B,2,FALSE())),"",VLOOKUP(VLOOKUP($B73&amp;"-"&amp;$F73,'dataset cleaned'!$A:$BK,AN$2,FALSE()),Dictionary!$A:$B,2,FALSE()))</f>
        <v>4</v>
      </c>
      <c r="AO73">
        <f>VLOOKUP($B73&amp;"-"&amp;$F73,'Results Check'!$A:$CB,AO$2,FALSE())</f>
        <v>0</v>
      </c>
      <c r="AP73">
        <f>VLOOKUP($B73&amp;"-"&amp;$F73,'Results Check'!$A:$CB,AP$2,FALSE())</f>
        <v>4</v>
      </c>
      <c r="AQ73">
        <f>VLOOKUP($B73&amp;"-"&amp;$F73,'Results Check'!$A:$CB,AQ$2,FALSE())</f>
        <v>1</v>
      </c>
      <c r="AR73">
        <f t="shared" si="64"/>
        <v>0</v>
      </c>
      <c r="AS73">
        <f t="shared" si="65"/>
        <v>0</v>
      </c>
      <c r="AT73">
        <f t="shared" si="66"/>
        <v>0</v>
      </c>
      <c r="AU73">
        <f>VLOOKUP($B73&amp;"-"&amp;$F73,'Results Check'!$A:$CB,AU$2,FALSE())</f>
        <v>0</v>
      </c>
      <c r="AV73">
        <f>VLOOKUP($B73&amp;"-"&amp;$F73,'Results Check'!$A:$CB,AV$2,FALSE())</f>
        <v>2</v>
      </c>
      <c r="AW73">
        <f>VLOOKUP($B73&amp;"-"&amp;$F73,'Results Check'!$A:$CB,AW$2,FALSE())</f>
        <v>2</v>
      </c>
      <c r="AX73">
        <f t="shared" si="67"/>
        <v>0</v>
      </c>
      <c r="AY73">
        <f t="shared" si="68"/>
        <v>0</v>
      </c>
      <c r="AZ73">
        <f t="shared" si="69"/>
        <v>0</v>
      </c>
      <c r="BA73">
        <f>VLOOKUP($B73&amp;"-"&amp;$F73,'Results Check'!$A:$CB,BA$2,FALSE())</f>
        <v>2</v>
      </c>
      <c r="BB73">
        <f>VLOOKUP($B73&amp;"-"&amp;$F73,'Results Check'!$A:$CB,BB$2,FALSE())</f>
        <v>2</v>
      </c>
      <c r="BC73">
        <f>VLOOKUP($B73&amp;"-"&amp;$F73,'Results Check'!$A:$CB,BC$2,FALSE())</f>
        <v>3</v>
      </c>
      <c r="BD73">
        <f t="shared" si="70"/>
        <v>1</v>
      </c>
      <c r="BE73">
        <f t="shared" si="71"/>
        <v>0.66666666666666663</v>
      </c>
      <c r="BF73">
        <f t="shared" si="72"/>
        <v>0.8</v>
      </c>
      <c r="BG73">
        <f>VLOOKUP($B73&amp;"-"&amp;$F73,'Results Check'!$A:$CB,BG$2,FALSE())</f>
        <v>0</v>
      </c>
      <c r="BH73">
        <f>VLOOKUP($B73&amp;"-"&amp;$F73,'Results Check'!$A:$CB,BH$2,FALSE())</f>
        <v>4</v>
      </c>
      <c r="BI73">
        <f>VLOOKUP($B73&amp;"-"&amp;$F73,'Results Check'!$A:$CB,BI$2,FALSE())</f>
        <v>1</v>
      </c>
      <c r="BJ73">
        <f t="shared" si="73"/>
        <v>0</v>
      </c>
      <c r="BK73">
        <f t="shared" si="74"/>
        <v>0</v>
      </c>
      <c r="BL73">
        <f t="shared" si="75"/>
        <v>0</v>
      </c>
      <c r="BM73">
        <f>VLOOKUP($B73&amp;"-"&amp;$F73,'Results Check'!$A:$CB,BM$2,FALSE())</f>
        <v>0</v>
      </c>
      <c r="BN73">
        <f>VLOOKUP($B73&amp;"-"&amp;$F73,'Results Check'!$A:$CB,BN$2,FALSE())</f>
        <v>4</v>
      </c>
      <c r="BO73">
        <f>VLOOKUP($B73&amp;"-"&amp;$F73,'Results Check'!$A:$CB,BO$2,FALSE())</f>
        <v>2</v>
      </c>
      <c r="BP73">
        <f t="shared" si="76"/>
        <v>0</v>
      </c>
      <c r="BQ73">
        <f t="shared" si="77"/>
        <v>0</v>
      </c>
      <c r="BR73">
        <f t="shared" si="78"/>
        <v>0</v>
      </c>
      <c r="BS73">
        <f>VLOOKUP($B73&amp;"-"&amp;$F73,'Results Check'!$A:$CB,BS$2,FALSE())</f>
        <v>0</v>
      </c>
      <c r="BT73">
        <f>VLOOKUP($B73&amp;"-"&amp;$F73,'Results Check'!$A:$CB,BT$2,FALSE())</f>
        <v>2</v>
      </c>
      <c r="BU73">
        <f>VLOOKUP($B73&amp;"-"&amp;$F73,'Results Check'!$A:$CB,BU$2,FALSE())</f>
        <v>1</v>
      </c>
      <c r="BV73">
        <f t="shared" si="79"/>
        <v>0</v>
      </c>
      <c r="BW73">
        <f t="shared" si="80"/>
        <v>0</v>
      </c>
      <c r="BX73">
        <f t="shared" si="81"/>
        <v>0</v>
      </c>
      <c r="BY73">
        <f t="shared" si="82"/>
        <v>2</v>
      </c>
      <c r="BZ73">
        <f t="shared" si="83"/>
        <v>18</v>
      </c>
      <c r="CA73">
        <f t="shared" si="84"/>
        <v>10</v>
      </c>
      <c r="CB73">
        <f t="shared" si="85"/>
        <v>0.1111111111111111</v>
      </c>
      <c r="CC73">
        <f t="shared" si="86"/>
        <v>0.2</v>
      </c>
      <c r="CD73">
        <f t="shared" si="87"/>
        <v>0.14285714285714285</v>
      </c>
      <c r="CE73" t="str">
        <f>IF(VLOOKUP($B73&amp;"-"&amp;$F73,'Results Check'!$A:$CB,CE$2,FALSE())=0,"",VLOOKUP($B73&amp;"-"&amp;$F73,'Results Check'!$A:$CB,CE$2,FALSE()))</f>
        <v>Mixed concepts</v>
      </c>
      <c r="CF73" t="str">
        <f>IF(VLOOKUP($B73&amp;"-"&amp;$F73,'Results Check'!$A:$CB,CF$2,FALSE())=0,"",VLOOKUP($B73&amp;"-"&amp;$F73,'Results Check'!$A:$CB,CF$2,FALSE()))</f>
        <v>Asset</v>
      </c>
      <c r="CG73" t="str">
        <f>IF(VLOOKUP($B73&amp;"-"&amp;$F73,'Results Check'!$A:$CB,CG$2,FALSE())=0,"",VLOOKUP($B73&amp;"-"&amp;$F73,'Results Check'!$A:$CB,CG$2,FALSE()))</f>
        <v>Missing treatment</v>
      </c>
      <c r="CH73" t="str">
        <f>IF(VLOOKUP($B73&amp;"-"&amp;$F73,'Results Check'!$A:$CB,CH$2,FALSE())=0,"",VLOOKUP($B73&amp;"-"&amp;$F73,'Results Check'!$A:$CB,CH$2,FALSE()))</f>
        <v>Mixed concepts</v>
      </c>
      <c r="CI73" t="str">
        <f>IF(VLOOKUP($B73&amp;"-"&amp;$F73,'Results Check'!$A:$CB,CI$2,FALSE())=0,"",VLOOKUP($B73&amp;"-"&amp;$F73,'Results Check'!$A:$CB,CI$2,FALSE()))</f>
        <v>Mixed concepts</v>
      </c>
      <c r="CJ73" t="str">
        <f>IF(VLOOKUP($B73&amp;"-"&amp;$F73,'Results Check'!$A:$CB,CJ$2,FALSE())=0,"",VLOOKUP($B73&amp;"-"&amp;$F73,'Results Check'!$A:$CB,CJ$2,FALSE()))</f>
        <v>Mixed concepts</v>
      </c>
      <c r="CK73">
        <f>IF(VLOOKUP($B73&amp;"-"&amp;$F73,'dataset cleaned'!$A:$CK,CK$2,FALSE())&lt;0,"N/A",VLOOKUP(VLOOKUP($B73&amp;"-"&amp;$F73,'dataset cleaned'!$A:$CK,CK$2,FALSE()),Dictionary!$A:$B,2,FALSE()))</f>
        <v>2</v>
      </c>
      <c r="CL73">
        <f>IF(VLOOKUP($B73&amp;"-"&amp;$F73,'dataset cleaned'!$A:$CK,CL$2,FALSE())&lt;0,"N/A",VLOOKUP(VLOOKUP($B73&amp;"-"&amp;$F73,'dataset cleaned'!$A:$CK,CL$2,FALSE()),Dictionary!$A:$B,2,FALSE()))</f>
        <v>2</v>
      </c>
      <c r="CM73">
        <f>IF(VLOOKUP($B73&amp;"-"&amp;$F73,'dataset cleaned'!$A:$CK,CM$2,FALSE())&lt;0,"N/A",VLOOKUP(VLOOKUP($B73&amp;"-"&amp;$F73,'dataset cleaned'!$A:$CK,CM$2,FALSE()),Dictionary!$A:$B,2,FALSE()))</f>
        <v>3</v>
      </c>
      <c r="CN73">
        <f>IF(VLOOKUP($B73&amp;"-"&amp;$F73,'dataset cleaned'!$A:$CK,CN$2,FALSE())&lt;0,"N/A",VLOOKUP(VLOOKUP($B73&amp;"-"&amp;$F73,'dataset cleaned'!$A:$CK,CN$2,FALSE()),Dictionary!$A:$B,2,FALSE()))</f>
        <v>3</v>
      </c>
      <c r="CO73">
        <f>IF(VLOOKUP($B73&amp;"-"&amp;$F73,'dataset cleaned'!$A:$CK,CO$2,FALSE())&lt;0,"N/A",VLOOKUP(VLOOKUP($B73&amp;"-"&amp;$F73,'dataset cleaned'!$A:$CK,CO$2,FALSE()),Dictionary!$A:$B,2,FALSE()))</f>
        <v>2</v>
      </c>
      <c r="CP73">
        <f>IF(VLOOKUP($B73&amp;"-"&amp;$F73,'dataset cleaned'!$A:$CK,CP$2,FALSE())&lt;0,"N/A",VLOOKUP(VLOOKUP($B73&amp;"-"&amp;$F73,'dataset cleaned'!$A:$CK,CP$2,FALSE()),Dictionary!$A:$B,2,FALSE()))</f>
        <v>3</v>
      </c>
      <c r="CQ73">
        <f>IF(VLOOKUP($B73&amp;"-"&amp;$F73,'dataset cleaned'!$A:$CK,CQ$2,FALSE())&lt;0,"N/A",VLOOKUP(VLOOKUP($B73&amp;"-"&amp;$F73,'dataset cleaned'!$A:$CK,CQ$2,FALSE()),Dictionary!$A:$B,2,FALSE()))</f>
        <v>3</v>
      </c>
      <c r="CR73">
        <f>IF(VLOOKUP($B73&amp;"-"&amp;$F73,'dataset cleaned'!$A:$CK,CR$2,FALSE())&lt;0,"N/A",VLOOKUP(VLOOKUP($B73&amp;"-"&amp;$F73,'dataset cleaned'!$A:$CK,CR$2,FALSE()),Dictionary!$A:$B,2,FALSE()))</f>
        <v>3</v>
      </c>
      <c r="CS73">
        <f>IF(VLOOKUP($B73&amp;"-"&amp;$F73,'dataset cleaned'!$A:$CK,CS$2,FALSE())&lt;0,"N/A",VLOOKUP(VLOOKUP($B73&amp;"-"&amp;$F73,'dataset cleaned'!$A:$CK,CS$2,FALSE()),Dictionary!$A:$B,2,FALSE()))</f>
        <v>3</v>
      </c>
      <c r="CT73">
        <f>IF(VLOOKUP($B73&amp;"-"&amp;$F73,'dataset cleaned'!$A:$CK,CT$2,FALSE())&lt;0,"N/A",VLOOKUP(VLOOKUP($B73&amp;"-"&amp;$F73,'dataset cleaned'!$A:$CK,CT$2,FALSE()),Dictionary!$A:$B,2,FALSE()))</f>
        <v>3</v>
      </c>
      <c r="CU73">
        <f>IF(VLOOKUP($B73&amp;"-"&amp;$F73,'dataset cleaned'!$A:$CK,CU$2,FALSE())&lt;0,"N/A",VLOOKUP(VLOOKUP($B73&amp;"-"&amp;$F73,'dataset cleaned'!$A:$CK,CU$2,FALSE()),Dictionary!$A:$B,2,FALSE()))</f>
        <v>2</v>
      </c>
      <c r="CV73">
        <f>IF(VLOOKUP($B73&amp;"-"&amp;$F73,'dataset cleaned'!$A:$CK,CV$2,FALSE())&lt;0,"N/A",VLOOKUP(VLOOKUP($B73&amp;"-"&amp;$F73,'dataset cleaned'!$A:$CK,CV$2,FALSE()),Dictionary!$A:$B,2,FALSE()))</f>
        <v>2</v>
      </c>
    </row>
    <row r="74" spans="1:100" ht="34" x14ac:dyDescent="0.2">
      <c r="A74" t="str">
        <f t="shared" si="59"/>
        <v>R_3kuAup9Vn5F6ZKq-P1</v>
      </c>
      <c r="B74" t="s">
        <v>731</v>
      </c>
      <c r="C74" t="s">
        <v>373</v>
      </c>
      <c r="D74" s="16" t="str">
        <f t="shared" si="60"/>
        <v>UML</v>
      </c>
      <c r="E74" s="8" t="str">
        <f t="shared" si="61"/>
        <v>G1</v>
      </c>
      <c r="F74" s="8" t="s">
        <v>534</v>
      </c>
      <c r="G74" s="8" t="str">
        <f t="shared" si="62"/>
        <v>G1</v>
      </c>
      <c r="H74" t="s">
        <v>981</v>
      </c>
      <c r="J74" s="11">
        <f>VLOOKUP($B74&amp;"-"&amp;$F74,'dataset cleaned'!$A:$BK,J$2,FALSE())/60</f>
        <v>13.219683333333334</v>
      </c>
      <c r="K74">
        <f>VLOOKUP($B74&amp;"-"&amp;$F74,'dataset cleaned'!$A:$BK,K$2,FALSE())</f>
        <v>26</v>
      </c>
      <c r="L74" t="str">
        <f>VLOOKUP($B74&amp;"-"&amp;$F74,'dataset cleaned'!$A:$BK,L$2,FALSE())</f>
        <v>Male</v>
      </c>
      <c r="M74" t="str">
        <f>VLOOKUP($B74&amp;"-"&amp;$F74,'dataset cleaned'!$A:$BK,M$2,FALSE())</f>
        <v>Proficient (C2)</v>
      </c>
      <c r="N74">
        <f>VLOOKUP($B74&amp;"-"&amp;$F74,'dataset cleaned'!$A:$BK,N$2,FALSE())</f>
        <v>6</v>
      </c>
      <c r="O74" t="str">
        <f>VLOOKUP($B74&amp;"-"&amp;$F74,'dataset cleaned'!$A:$BK,O$2,FALSE())</f>
        <v>Computer Science and Telecommunications, Networking</v>
      </c>
      <c r="P74" t="str">
        <f>VLOOKUP($B74&amp;"-"&amp;$F74,'dataset cleaned'!$A:$BK,P$2,FALSE())</f>
        <v>Yes</v>
      </c>
      <c r="Q74">
        <f>VLOOKUP($B74&amp;"-"&amp;$F74,'dataset cleaned'!$A:$BK,Q$2,FALSE())</f>
        <v>2</v>
      </c>
      <c r="R74" s="6" t="str">
        <f>VLOOKUP($B74&amp;"-"&amp;$F74,'dataset cleaned'!$A:$BK,R$2,FALSE())</f>
        <v>1 year as Field service agent,1 year as a Senior Service Desk agent</v>
      </c>
      <c r="S74" t="str">
        <f>VLOOKUP($B74&amp;"-"&amp;$F74,'dataset cleaned'!$A:$BK,S$2,FALSE())</f>
        <v>No</v>
      </c>
      <c r="T74">
        <f>VLOOKUP($B74&amp;"-"&amp;$F74,'dataset cleaned'!$A:$BK,T$2,FALSE())</f>
        <v>0</v>
      </c>
      <c r="U74" t="str">
        <f>VLOOKUP($B74&amp;"-"&amp;$F74,'dataset cleaned'!$A:$BK,U$2,FALSE())</f>
        <v>None</v>
      </c>
      <c r="V74">
        <f>VLOOKUP(VLOOKUP($B74&amp;"-"&amp;$F74,'dataset cleaned'!$A:$BK,V$2,FALSE()),Dictionary!$A:$B,2,FALSE())</f>
        <v>1</v>
      </c>
      <c r="W74">
        <f>VLOOKUP(VLOOKUP($B74&amp;"-"&amp;$F74,'dataset cleaned'!$A:$BK,W$2,FALSE()),Dictionary!$A:$B,2,FALSE())</f>
        <v>1</v>
      </c>
      <c r="X74">
        <f>VLOOKUP(VLOOKUP($B74&amp;"-"&amp;$F74,'dataset cleaned'!$A:$BK,X$2,FALSE()),Dictionary!$A:$B,2,FALSE())</f>
        <v>1</v>
      </c>
      <c r="Y74">
        <f>VLOOKUP(VLOOKUP($B74&amp;"-"&amp;$F74,'dataset cleaned'!$A:$BK,Y$2,FALSE()),Dictionary!$A:$B,2,FALSE())</f>
        <v>1</v>
      </c>
      <c r="Z74">
        <f t="shared" si="63"/>
        <v>1</v>
      </c>
      <c r="AA74">
        <f>VLOOKUP(VLOOKUP($B74&amp;"-"&amp;$F74,'dataset cleaned'!$A:$BK,AA$2,FALSE()),Dictionary!$A:$B,2,FALSE())</f>
        <v>1</v>
      </c>
      <c r="AB74">
        <f>VLOOKUP(VLOOKUP($B74&amp;"-"&amp;$F74,'dataset cleaned'!$A:$BK,AB$2,FALSE()),Dictionary!$A:$B,2,FALSE())</f>
        <v>1</v>
      </c>
      <c r="AC74">
        <f>VLOOKUP(VLOOKUP($B74&amp;"-"&amp;$F74,'dataset cleaned'!$A:$BK,AC$2,FALSE()),Dictionary!$A:$B,2,FALSE())</f>
        <v>1</v>
      </c>
      <c r="AD74">
        <f>VLOOKUP(VLOOKUP($B74&amp;"-"&amp;$F74,'dataset cleaned'!$A:$BK,AD$2,FALSE()),Dictionary!$A:$B,2,FALSE())</f>
        <v>1</v>
      </c>
      <c r="AE74" t="str">
        <f>IF(ISNA(VLOOKUP(VLOOKUP($B74&amp;"-"&amp;$F74,'dataset cleaned'!$A:$BK,AE$2,FALSE()),Dictionary!$A:$B,2,FALSE())),"",VLOOKUP(VLOOKUP($B74&amp;"-"&amp;$F74,'dataset cleaned'!$A:$BK,AE$2,FALSE()),Dictionary!$A:$B,2,FALSE()))</f>
        <v/>
      </c>
      <c r="AF74">
        <f>VLOOKUP(VLOOKUP($B74&amp;"-"&amp;$F74,'dataset cleaned'!$A:$BK,AF$2,FALSE()),Dictionary!$A:$B,2,FALSE())</f>
        <v>5</v>
      </c>
      <c r="AG74">
        <f>VLOOKUP(VLOOKUP($B74&amp;"-"&amp;$F74,'dataset cleaned'!$A:$BK,AG$2,FALSE()),Dictionary!$A:$B,2,FALSE())</f>
        <v>4</v>
      </c>
      <c r="AH74">
        <f>VLOOKUP(VLOOKUP($B74&amp;"-"&amp;$F74,'dataset cleaned'!$A:$BK,AH$2,FALSE()),Dictionary!$A:$B,2,FALSE())</f>
        <v>5</v>
      </c>
      <c r="AI74">
        <f>VLOOKUP(VLOOKUP($B74&amp;"-"&amp;$F74,'dataset cleaned'!$A:$BK,AI$2,FALSE()),Dictionary!$A:$B,2,FALSE())</f>
        <v>3</v>
      </c>
      <c r="AJ74">
        <f>VLOOKUP(VLOOKUP($B74&amp;"-"&amp;$F74,'dataset cleaned'!$A:$BK,AJ$2,FALSE()),Dictionary!$A:$B,2,FALSE())</f>
        <v>1</v>
      </c>
      <c r="AK74">
        <f>IF(ISNA(VLOOKUP(VLOOKUP($B74&amp;"-"&amp;$F74,'dataset cleaned'!$A:$BK,AK$2,FALSE()),Dictionary!$A:$B,2,FALSE())),"",VLOOKUP(VLOOKUP($B74&amp;"-"&amp;$F74,'dataset cleaned'!$A:$BK,AK$2,FALSE()),Dictionary!$A:$B,2,FALSE()))</f>
        <v>3</v>
      </c>
      <c r="AL74" t="str">
        <f>IF(ISNA(VLOOKUP(VLOOKUP($B74&amp;"-"&amp;$F74,'dataset cleaned'!$A:$BK,AL$2,FALSE()),Dictionary!$A:$B,2,FALSE())),"",VLOOKUP(VLOOKUP($B74&amp;"-"&amp;$F74,'dataset cleaned'!$A:$BK,AL$2,FALSE()),Dictionary!$A:$B,2,FALSE()))</f>
        <v/>
      </c>
      <c r="AM74">
        <f>VLOOKUP(VLOOKUP($B74&amp;"-"&amp;$F74,'dataset cleaned'!$A:$BK,AM$2,FALSE()),Dictionary!$A:$B,2,FALSE())</f>
        <v>2</v>
      </c>
      <c r="AN74">
        <f>IF(ISNA(VLOOKUP(VLOOKUP($B74&amp;"-"&amp;$F74,'dataset cleaned'!$A:$BK,AN$2,FALSE()),Dictionary!$A:$B,2,FALSE())),"",VLOOKUP(VLOOKUP($B74&amp;"-"&amp;$F74,'dataset cleaned'!$A:$BK,AN$2,FALSE()),Dictionary!$A:$B,2,FALSE()))</f>
        <v>4</v>
      </c>
      <c r="AO74">
        <f>VLOOKUP($B74&amp;"-"&amp;$F74,'Results Check'!$A:$CB,AO$2,FALSE())</f>
        <v>0</v>
      </c>
      <c r="AP74">
        <f>VLOOKUP($B74&amp;"-"&amp;$F74,'Results Check'!$A:$CB,AP$2,FALSE())</f>
        <v>1</v>
      </c>
      <c r="AQ74">
        <f>VLOOKUP($B74&amp;"-"&amp;$F74,'Results Check'!$A:$CB,AQ$2,FALSE())</f>
        <v>1</v>
      </c>
      <c r="AR74">
        <f t="shared" si="64"/>
        <v>0</v>
      </c>
      <c r="AS74">
        <f t="shared" si="65"/>
        <v>0</v>
      </c>
      <c r="AT74">
        <f t="shared" si="66"/>
        <v>0</v>
      </c>
      <c r="AU74">
        <f>VLOOKUP($B74&amp;"-"&amp;$F74,'Results Check'!$A:$CB,AU$2,FALSE())</f>
        <v>0</v>
      </c>
      <c r="AV74">
        <f>VLOOKUP($B74&amp;"-"&amp;$F74,'Results Check'!$A:$CB,AV$2,FALSE())</f>
        <v>3</v>
      </c>
      <c r="AW74">
        <f>VLOOKUP($B74&amp;"-"&amp;$F74,'Results Check'!$A:$CB,AW$2,FALSE())</f>
        <v>2</v>
      </c>
      <c r="AX74">
        <f t="shared" si="67"/>
        <v>0</v>
      </c>
      <c r="AY74">
        <f t="shared" si="68"/>
        <v>0</v>
      </c>
      <c r="AZ74">
        <f t="shared" si="69"/>
        <v>0</v>
      </c>
      <c r="BA74">
        <f>VLOOKUP($B74&amp;"-"&amp;$F74,'Results Check'!$A:$CB,BA$2,FALSE())</f>
        <v>2</v>
      </c>
      <c r="BB74">
        <f>VLOOKUP($B74&amp;"-"&amp;$F74,'Results Check'!$A:$CB,BB$2,FALSE())</f>
        <v>2</v>
      </c>
      <c r="BC74">
        <f>VLOOKUP($B74&amp;"-"&amp;$F74,'Results Check'!$A:$CB,BC$2,FALSE())</f>
        <v>3</v>
      </c>
      <c r="BD74">
        <f t="shared" si="70"/>
        <v>1</v>
      </c>
      <c r="BE74">
        <f t="shared" si="71"/>
        <v>0.66666666666666663</v>
      </c>
      <c r="BF74">
        <f t="shared" si="72"/>
        <v>0.8</v>
      </c>
      <c r="BG74">
        <f>VLOOKUP($B74&amp;"-"&amp;$F74,'Results Check'!$A:$CB,BG$2,FALSE())</f>
        <v>0</v>
      </c>
      <c r="BH74">
        <f>VLOOKUP($B74&amp;"-"&amp;$F74,'Results Check'!$A:$CB,BH$2,FALSE())</f>
        <v>1</v>
      </c>
      <c r="BI74">
        <f>VLOOKUP($B74&amp;"-"&amp;$F74,'Results Check'!$A:$CB,BI$2,FALSE())</f>
        <v>1</v>
      </c>
      <c r="BJ74">
        <f t="shared" si="73"/>
        <v>0</v>
      </c>
      <c r="BK74">
        <f t="shared" si="74"/>
        <v>0</v>
      </c>
      <c r="BL74">
        <f t="shared" si="75"/>
        <v>0</v>
      </c>
      <c r="BM74">
        <f>VLOOKUP($B74&amp;"-"&amp;$F74,'Results Check'!$A:$CB,BM$2,FALSE())</f>
        <v>1</v>
      </c>
      <c r="BN74">
        <f>VLOOKUP($B74&amp;"-"&amp;$F74,'Results Check'!$A:$CB,BN$2,FALSE())</f>
        <v>7</v>
      </c>
      <c r="BO74">
        <f>VLOOKUP($B74&amp;"-"&amp;$F74,'Results Check'!$A:$CB,BO$2,FALSE())</f>
        <v>2</v>
      </c>
      <c r="BP74">
        <f t="shared" si="76"/>
        <v>0.14285714285714285</v>
      </c>
      <c r="BQ74">
        <f t="shared" si="77"/>
        <v>0.5</v>
      </c>
      <c r="BR74">
        <f t="shared" si="78"/>
        <v>0.22222222222222224</v>
      </c>
      <c r="BS74">
        <f>VLOOKUP($B74&amp;"-"&amp;$F74,'Results Check'!$A:$CB,BS$2,FALSE())</f>
        <v>0</v>
      </c>
      <c r="BT74">
        <f>VLOOKUP($B74&amp;"-"&amp;$F74,'Results Check'!$A:$CB,BT$2,FALSE())</f>
        <v>1</v>
      </c>
      <c r="BU74">
        <f>VLOOKUP($B74&amp;"-"&amp;$F74,'Results Check'!$A:$CB,BU$2,FALSE())</f>
        <v>1</v>
      </c>
      <c r="BV74">
        <f t="shared" si="79"/>
        <v>0</v>
      </c>
      <c r="BW74">
        <f t="shared" si="80"/>
        <v>0</v>
      </c>
      <c r="BX74">
        <f t="shared" si="81"/>
        <v>0</v>
      </c>
      <c r="BY74">
        <f t="shared" si="82"/>
        <v>3</v>
      </c>
      <c r="BZ74">
        <f t="shared" si="83"/>
        <v>15</v>
      </c>
      <c r="CA74">
        <f t="shared" si="84"/>
        <v>10</v>
      </c>
      <c r="CB74">
        <f t="shared" si="85"/>
        <v>0.2</v>
      </c>
      <c r="CC74">
        <f t="shared" si="86"/>
        <v>0.3</v>
      </c>
      <c r="CD74">
        <f t="shared" si="87"/>
        <v>0.24</v>
      </c>
      <c r="CE74" t="str">
        <f>IF(VLOOKUP($B74&amp;"-"&amp;$F74,'Results Check'!$A:$CB,CE$2,FALSE())=0,"",VLOOKUP($B74&amp;"-"&amp;$F74,'Results Check'!$A:$CB,CE$2,FALSE()))</f>
        <v>Wrong consequence</v>
      </c>
      <c r="CF74" t="str">
        <f>IF(VLOOKUP($B74&amp;"-"&amp;$F74,'Results Check'!$A:$CB,CF$2,FALSE())=0,"",VLOOKUP($B74&amp;"-"&amp;$F74,'Results Check'!$A:$CB,CF$2,FALSE()))</f>
        <v>Mixed consepts</v>
      </c>
      <c r="CG74" t="str">
        <f>IF(VLOOKUP($B74&amp;"-"&amp;$F74,'Results Check'!$A:$CB,CG$2,FALSE())=0,"",VLOOKUP($B74&amp;"-"&amp;$F74,'Results Check'!$A:$CB,CG$2,FALSE()))</f>
        <v>Missing treatment</v>
      </c>
      <c r="CH74" t="str">
        <f>IF(VLOOKUP($B74&amp;"-"&amp;$F74,'Results Check'!$A:$CB,CH$2,FALSE())=0,"",VLOOKUP($B74&amp;"-"&amp;$F74,'Results Check'!$A:$CB,CH$2,FALSE()))</f>
        <v>Wrong consequence</v>
      </c>
      <c r="CI74" t="str">
        <f>IF(VLOOKUP($B74&amp;"-"&amp;$F74,'Results Check'!$A:$CB,CI$2,FALSE())=0,"",VLOOKUP($B74&amp;"-"&amp;$F74,'Results Check'!$A:$CB,CI$2,FALSE()))</f>
        <v>Mixed concepts</v>
      </c>
      <c r="CJ74" t="str">
        <f>IF(VLOOKUP($B74&amp;"-"&amp;$F74,'Results Check'!$A:$CB,CJ$2,FALSE())=0,"",VLOOKUP($B74&amp;"-"&amp;$F74,'Results Check'!$A:$CB,CJ$2,FALSE()))</f>
        <v>Wrong consequence</v>
      </c>
      <c r="CK74">
        <f>IF(VLOOKUP($B74&amp;"-"&amp;$F74,'dataset cleaned'!$A:$CK,CK$2,FALSE())&lt;0,"N/A",VLOOKUP(VLOOKUP($B74&amp;"-"&amp;$F74,'dataset cleaned'!$A:$CK,CK$2,FALSE()),Dictionary!$A:$B,2,FALSE()))</f>
        <v>3</v>
      </c>
      <c r="CL74">
        <f>IF(VLOOKUP($B74&amp;"-"&amp;$F74,'dataset cleaned'!$A:$CK,CL$2,FALSE())&lt;0,"N/A",VLOOKUP(VLOOKUP($B74&amp;"-"&amp;$F74,'dataset cleaned'!$A:$CK,CL$2,FALSE()),Dictionary!$A:$B,2,FALSE()))</f>
        <v>3</v>
      </c>
      <c r="CM74">
        <f>IF(VLOOKUP($B74&amp;"-"&amp;$F74,'dataset cleaned'!$A:$CK,CM$2,FALSE())&lt;0,"N/A",VLOOKUP(VLOOKUP($B74&amp;"-"&amp;$F74,'dataset cleaned'!$A:$CK,CM$2,FALSE()),Dictionary!$A:$B,2,FALSE()))</f>
        <v>2</v>
      </c>
      <c r="CN74">
        <f>IF(VLOOKUP($B74&amp;"-"&amp;$F74,'dataset cleaned'!$A:$CK,CN$2,FALSE())&lt;0,"N/A",VLOOKUP(VLOOKUP($B74&amp;"-"&amp;$F74,'dataset cleaned'!$A:$CK,CN$2,FALSE()),Dictionary!$A:$B,2,FALSE()))</f>
        <v>2</v>
      </c>
      <c r="CO74">
        <f>IF(VLOOKUP($B74&amp;"-"&amp;$F74,'dataset cleaned'!$A:$CK,CO$2,FALSE())&lt;0,"N/A",VLOOKUP(VLOOKUP($B74&amp;"-"&amp;$F74,'dataset cleaned'!$A:$CK,CO$2,FALSE()),Dictionary!$A:$B,2,FALSE()))</f>
        <v>4</v>
      </c>
      <c r="CP74">
        <f>IF(VLOOKUP($B74&amp;"-"&amp;$F74,'dataset cleaned'!$A:$CK,CP$2,FALSE())&lt;0,"N/A",VLOOKUP(VLOOKUP($B74&amp;"-"&amp;$F74,'dataset cleaned'!$A:$CK,CP$2,FALSE()),Dictionary!$A:$B,2,FALSE()))</f>
        <v>4</v>
      </c>
      <c r="CQ74">
        <f>IF(VLOOKUP($B74&amp;"-"&amp;$F74,'dataset cleaned'!$A:$CK,CQ$2,FALSE())&lt;0,"N/A",VLOOKUP(VLOOKUP($B74&amp;"-"&amp;$F74,'dataset cleaned'!$A:$CK,CQ$2,FALSE()),Dictionary!$A:$B,2,FALSE()))</f>
        <v>2</v>
      </c>
      <c r="CR74">
        <f>IF(VLOOKUP($B74&amp;"-"&amp;$F74,'dataset cleaned'!$A:$CK,CR$2,FALSE())&lt;0,"N/A",VLOOKUP(VLOOKUP($B74&amp;"-"&amp;$F74,'dataset cleaned'!$A:$CK,CR$2,FALSE()),Dictionary!$A:$B,2,FALSE()))</f>
        <v>3</v>
      </c>
      <c r="CS74">
        <f>IF(VLOOKUP($B74&amp;"-"&amp;$F74,'dataset cleaned'!$A:$CK,CS$2,FALSE())&lt;0,"N/A",VLOOKUP(VLOOKUP($B74&amp;"-"&amp;$F74,'dataset cleaned'!$A:$CK,CS$2,FALSE()),Dictionary!$A:$B,2,FALSE()))</f>
        <v>2</v>
      </c>
      <c r="CT74">
        <f>IF(VLOOKUP($B74&amp;"-"&amp;$F74,'dataset cleaned'!$A:$CK,CT$2,FALSE())&lt;0,"N/A",VLOOKUP(VLOOKUP($B74&amp;"-"&amp;$F74,'dataset cleaned'!$A:$CK,CT$2,FALSE()),Dictionary!$A:$B,2,FALSE()))</f>
        <v>3</v>
      </c>
      <c r="CU74">
        <f>IF(VLOOKUP($B74&amp;"-"&amp;$F74,'dataset cleaned'!$A:$CK,CU$2,FALSE())&lt;0,"N/A",VLOOKUP(VLOOKUP($B74&amp;"-"&amp;$F74,'dataset cleaned'!$A:$CK,CU$2,FALSE()),Dictionary!$A:$B,2,FALSE()))</f>
        <v>2</v>
      </c>
      <c r="CV74">
        <f>IF(VLOOKUP($B74&amp;"-"&amp;$F74,'dataset cleaned'!$A:$CK,CV$2,FALSE())&lt;0,"N/A",VLOOKUP(VLOOKUP($B74&amp;"-"&amp;$F74,'dataset cleaned'!$A:$CK,CV$2,FALSE()),Dictionary!$A:$B,2,FALSE()))</f>
        <v>4</v>
      </c>
    </row>
    <row r="75" spans="1:100" s="24" customFormat="1" ht="34" x14ac:dyDescent="0.2">
      <c r="A75" t="str">
        <f t="shared" si="59"/>
        <v>R_3NxPxxI1kSXnXiG-P1</v>
      </c>
      <c r="B75" s="1" t="s">
        <v>1010</v>
      </c>
      <c r="C75" t="s">
        <v>373</v>
      </c>
      <c r="D75" s="16" t="str">
        <f t="shared" si="60"/>
        <v>UML</v>
      </c>
      <c r="E75" s="8" t="str">
        <f t="shared" si="61"/>
        <v>G1</v>
      </c>
      <c r="F75" s="1" t="s">
        <v>534</v>
      </c>
      <c r="G75" s="8" t="str">
        <f t="shared" si="62"/>
        <v>G1</v>
      </c>
      <c r="H75" t="s">
        <v>1128</v>
      </c>
      <c r="I75"/>
      <c r="J75" s="11">
        <f>VLOOKUP($B75&amp;"-"&amp;$F75,'dataset cleaned'!$A:$BK,J$2,FALSE())/60</f>
        <v>9.626616666666667</v>
      </c>
      <c r="K75">
        <f>VLOOKUP($B75&amp;"-"&amp;$F75,'dataset cleaned'!$A:$BK,K$2,FALSE())</f>
        <v>21</v>
      </c>
      <c r="L75" t="str">
        <f>VLOOKUP($B75&amp;"-"&amp;$F75,'dataset cleaned'!$A:$BK,L$2,FALSE())</f>
        <v>Male</v>
      </c>
      <c r="M75" t="str">
        <f>VLOOKUP($B75&amp;"-"&amp;$F75,'dataset cleaned'!$A:$BK,M$2,FALSE())</f>
        <v>Proficient (C2)</v>
      </c>
      <c r="N75">
        <f>VLOOKUP($B75&amp;"-"&amp;$F75,'dataset cleaned'!$A:$BK,N$2,FALSE())</f>
        <v>2</v>
      </c>
      <c r="O75" t="str">
        <f>VLOOKUP($B75&amp;"-"&amp;$F75,'dataset cleaned'!$A:$BK,O$2,FALSE())</f>
        <v xml:space="preserve">Modern history, Cold War, security, politics, area studies, nuclear strategy. </v>
      </c>
      <c r="P75" t="str">
        <f>VLOOKUP($B75&amp;"-"&amp;$F75,'dataset cleaned'!$A:$BK,P$2,FALSE())</f>
        <v>Yes</v>
      </c>
      <c r="Q75">
        <f>VLOOKUP($B75&amp;"-"&amp;$F75,'dataset cleaned'!$A:$BK,Q$2,FALSE())</f>
        <v>2</v>
      </c>
      <c r="R75" s="6" t="str">
        <f>VLOOKUP($B75&amp;"-"&amp;$F75,'dataset cleaned'!$A:$BK,R$2,FALSE())</f>
        <v>Research assistant, research intern, student assistant, website developer.</v>
      </c>
      <c r="S75" t="str">
        <f>VLOOKUP($B75&amp;"-"&amp;$F75,'dataset cleaned'!$A:$BK,S$2,FALSE())</f>
        <v>No</v>
      </c>
      <c r="T75">
        <f>VLOOKUP($B75&amp;"-"&amp;$F75,'dataset cleaned'!$A:$BK,T$2,FALSE())</f>
        <v>0</v>
      </c>
      <c r="U75" t="str">
        <f>VLOOKUP($B75&amp;"-"&amp;$F75,'dataset cleaned'!$A:$BK,U$2,FALSE())</f>
        <v>None</v>
      </c>
      <c r="V75">
        <f>VLOOKUP(VLOOKUP($B75&amp;"-"&amp;$F75,'dataset cleaned'!$A:$BK,V$2,FALSE()),Dictionary!$A:$B,2,FALSE())</f>
        <v>1</v>
      </c>
      <c r="W75">
        <f>VLOOKUP(VLOOKUP($B75&amp;"-"&amp;$F75,'dataset cleaned'!$A:$BK,W$2,FALSE()),Dictionary!$A:$B,2,FALSE())</f>
        <v>1</v>
      </c>
      <c r="X75">
        <f>VLOOKUP(VLOOKUP($B75&amp;"-"&amp;$F75,'dataset cleaned'!$A:$BK,X$2,FALSE()),Dictionary!$A:$B,2,FALSE())</f>
        <v>2</v>
      </c>
      <c r="Y75">
        <f>VLOOKUP(VLOOKUP($B75&amp;"-"&amp;$F75,'dataset cleaned'!$A:$BK,Y$2,FALSE()),Dictionary!$A:$B,2,FALSE())</f>
        <v>2</v>
      </c>
      <c r="Z75">
        <f t="shared" si="63"/>
        <v>2</v>
      </c>
      <c r="AA75">
        <f>VLOOKUP(VLOOKUP($B75&amp;"-"&amp;$F75,'dataset cleaned'!$A:$BK,AA$2,FALSE()),Dictionary!$A:$B,2,FALSE())</f>
        <v>1</v>
      </c>
      <c r="AB75">
        <f>VLOOKUP(VLOOKUP($B75&amp;"-"&amp;$F75,'dataset cleaned'!$A:$BK,AB$2,FALSE()),Dictionary!$A:$B,2,FALSE())</f>
        <v>1</v>
      </c>
      <c r="AC75">
        <f>VLOOKUP(VLOOKUP($B75&amp;"-"&amp;$F75,'dataset cleaned'!$A:$BK,AC$2,FALSE()),Dictionary!$A:$B,2,FALSE())</f>
        <v>1</v>
      </c>
      <c r="AD75">
        <f>VLOOKUP(VLOOKUP($B75&amp;"-"&amp;$F75,'dataset cleaned'!$A:$BK,AD$2,FALSE()),Dictionary!$A:$B,2,FALSE())</f>
        <v>1</v>
      </c>
      <c r="AE75" t="str">
        <f>IF(ISNA(VLOOKUP(VLOOKUP($B75&amp;"-"&amp;$F75,'dataset cleaned'!$A:$BK,AE$2,FALSE()),Dictionary!$A:$B,2,FALSE())),"",VLOOKUP(VLOOKUP($B75&amp;"-"&amp;$F75,'dataset cleaned'!$A:$BK,AE$2,FALSE()),Dictionary!$A:$B,2,FALSE()))</f>
        <v/>
      </c>
      <c r="AF75">
        <f>VLOOKUP(VLOOKUP($B75&amp;"-"&amp;$F75,'dataset cleaned'!$A:$BK,AF$2,FALSE()),Dictionary!$A:$B,2,FALSE())</f>
        <v>4</v>
      </c>
      <c r="AG75">
        <f>VLOOKUP(VLOOKUP($B75&amp;"-"&amp;$F75,'dataset cleaned'!$A:$BK,AG$2,FALSE()),Dictionary!$A:$B,2,FALSE())</f>
        <v>3</v>
      </c>
      <c r="AH75">
        <f>VLOOKUP(VLOOKUP($B75&amp;"-"&amp;$F75,'dataset cleaned'!$A:$BK,AH$2,FALSE()),Dictionary!$A:$B,2,FALSE())</f>
        <v>2</v>
      </c>
      <c r="AI75">
        <f>VLOOKUP(VLOOKUP($B75&amp;"-"&amp;$F75,'dataset cleaned'!$A:$BK,AI$2,FALSE()),Dictionary!$A:$B,2,FALSE())</f>
        <v>1</v>
      </c>
      <c r="AJ75">
        <f>VLOOKUP(VLOOKUP($B75&amp;"-"&amp;$F75,'dataset cleaned'!$A:$BK,AJ$2,FALSE()),Dictionary!$A:$B,2,FALSE())</f>
        <v>2</v>
      </c>
      <c r="AK75">
        <f>IF(ISNA(VLOOKUP(VLOOKUP($B75&amp;"-"&amp;$F75,'dataset cleaned'!$A:$BK,AK$2,FALSE()),Dictionary!$A:$B,2,FALSE())),"",VLOOKUP(VLOOKUP($B75&amp;"-"&amp;$F75,'dataset cleaned'!$A:$BK,AK$2,FALSE()),Dictionary!$A:$B,2,FALSE()))</f>
        <v>4</v>
      </c>
      <c r="AL75" t="str">
        <f>IF(ISNA(VLOOKUP(VLOOKUP($B75&amp;"-"&amp;$F75,'dataset cleaned'!$A:$BK,AL$2,FALSE()),Dictionary!$A:$B,2,FALSE())),"",VLOOKUP(VLOOKUP($B75&amp;"-"&amp;$F75,'dataset cleaned'!$A:$BK,AL$2,FALSE()),Dictionary!$A:$B,2,FALSE()))</f>
        <v/>
      </c>
      <c r="AM75">
        <f>VLOOKUP(VLOOKUP($B75&amp;"-"&amp;$F75,'dataset cleaned'!$A:$BK,AM$2,FALSE()),Dictionary!$A:$B,2,FALSE())</f>
        <v>4</v>
      </c>
      <c r="AN75">
        <f>IF(ISNA(VLOOKUP(VLOOKUP($B75&amp;"-"&amp;$F75,'dataset cleaned'!$A:$BK,AN$2,FALSE()),Dictionary!$A:$B,2,FALSE())),"",VLOOKUP(VLOOKUP($B75&amp;"-"&amp;$F75,'dataset cleaned'!$A:$BK,AN$2,FALSE()),Dictionary!$A:$B,2,FALSE()))</f>
        <v>2</v>
      </c>
      <c r="AO75">
        <f>VLOOKUP($B75&amp;"-"&amp;$F75,'Results Check'!$A:$CB,AO$2,FALSE())</f>
        <v>0</v>
      </c>
      <c r="AP75">
        <f>VLOOKUP($B75&amp;"-"&amp;$F75,'Results Check'!$A:$CB,AP$2,FALSE())</f>
        <v>2</v>
      </c>
      <c r="AQ75">
        <f>VLOOKUP($B75&amp;"-"&amp;$F75,'Results Check'!$A:$CB,AQ$2,FALSE())</f>
        <v>1</v>
      </c>
      <c r="AR75">
        <f t="shared" si="64"/>
        <v>0</v>
      </c>
      <c r="AS75">
        <f t="shared" si="65"/>
        <v>0</v>
      </c>
      <c r="AT75">
        <f t="shared" si="66"/>
        <v>0</v>
      </c>
      <c r="AU75">
        <f>VLOOKUP($B75&amp;"-"&amp;$F75,'Results Check'!$A:$CB,AU$2,FALSE())</f>
        <v>2</v>
      </c>
      <c r="AV75">
        <f>VLOOKUP($B75&amp;"-"&amp;$F75,'Results Check'!$A:$CB,AV$2,FALSE())</f>
        <v>2</v>
      </c>
      <c r="AW75">
        <f>VLOOKUP($B75&amp;"-"&amp;$F75,'Results Check'!$A:$CB,AW$2,FALSE())</f>
        <v>2</v>
      </c>
      <c r="AX75">
        <f t="shared" si="67"/>
        <v>1</v>
      </c>
      <c r="AY75">
        <f t="shared" si="68"/>
        <v>1</v>
      </c>
      <c r="AZ75">
        <f t="shared" si="69"/>
        <v>1</v>
      </c>
      <c r="BA75">
        <f>VLOOKUP($B75&amp;"-"&amp;$F75,'Results Check'!$A:$CB,BA$2,FALSE())</f>
        <v>2</v>
      </c>
      <c r="BB75">
        <f>VLOOKUP($B75&amp;"-"&amp;$F75,'Results Check'!$A:$CB,BB$2,FALSE())</f>
        <v>2</v>
      </c>
      <c r="BC75">
        <f>VLOOKUP($B75&amp;"-"&amp;$F75,'Results Check'!$A:$CB,BC$2,FALSE())</f>
        <v>3</v>
      </c>
      <c r="BD75">
        <f t="shared" si="70"/>
        <v>1</v>
      </c>
      <c r="BE75">
        <f t="shared" si="71"/>
        <v>0.66666666666666663</v>
      </c>
      <c r="BF75">
        <f t="shared" si="72"/>
        <v>0.8</v>
      </c>
      <c r="BG75">
        <f>VLOOKUP($B75&amp;"-"&amp;$F75,'Results Check'!$A:$CB,BG$2,FALSE())</f>
        <v>1</v>
      </c>
      <c r="BH75">
        <f>VLOOKUP($B75&amp;"-"&amp;$F75,'Results Check'!$A:$CB,BH$2,FALSE())</f>
        <v>1</v>
      </c>
      <c r="BI75">
        <f>VLOOKUP($B75&amp;"-"&amp;$F75,'Results Check'!$A:$CB,BI$2,FALSE())</f>
        <v>1</v>
      </c>
      <c r="BJ75">
        <f t="shared" si="73"/>
        <v>1</v>
      </c>
      <c r="BK75">
        <f t="shared" si="74"/>
        <v>1</v>
      </c>
      <c r="BL75">
        <f t="shared" si="75"/>
        <v>1</v>
      </c>
      <c r="BM75">
        <f>VLOOKUP($B75&amp;"-"&amp;$F75,'Results Check'!$A:$CB,BM$2,FALSE())</f>
        <v>2</v>
      </c>
      <c r="BN75">
        <f>VLOOKUP($B75&amp;"-"&amp;$F75,'Results Check'!$A:$CB,BN$2,FALSE())</f>
        <v>2</v>
      </c>
      <c r="BO75">
        <f>VLOOKUP($B75&amp;"-"&amp;$F75,'Results Check'!$A:$CB,BO$2,FALSE())</f>
        <v>2</v>
      </c>
      <c r="BP75">
        <f t="shared" si="76"/>
        <v>1</v>
      </c>
      <c r="BQ75">
        <f t="shared" si="77"/>
        <v>1</v>
      </c>
      <c r="BR75">
        <f t="shared" si="78"/>
        <v>1</v>
      </c>
      <c r="BS75">
        <f>VLOOKUP($B75&amp;"-"&amp;$F75,'Results Check'!$A:$CB,BS$2,FALSE())</f>
        <v>1</v>
      </c>
      <c r="BT75">
        <f>VLOOKUP($B75&amp;"-"&amp;$F75,'Results Check'!$A:$CB,BT$2,FALSE())</f>
        <v>1</v>
      </c>
      <c r="BU75">
        <f>VLOOKUP($B75&amp;"-"&amp;$F75,'Results Check'!$A:$CB,BU$2,FALSE())</f>
        <v>1</v>
      </c>
      <c r="BV75">
        <f t="shared" si="79"/>
        <v>1</v>
      </c>
      <c r="BW75">
        <f t="shared" si="80"/>
        <v>1</v>
      </c>
      <c r="BX75">
        <f t="shared" si="81"/>
        <v>1</v>
      </c>
      <c r="BY75">
        <f t="shared" si="82"/>
        <v>8</v>
      </c>
      <c r="BZ75">
        <f t="shared" si="83"/>
        <v>10</v>
      </c>
      <c r="CA75">
        <f t="shared" si="84"/>
        <v>10</v>
      </c>
      <c r="CB75">
        <f t="shared" si="85"/>
        <v>0.8</v>
      </c>
      <c r="CC75">
        <f t="shared" si="86"/>
        <v>0.8</v>
      </c>
      <c r="CD75">
        <f t="shared" si="87"/>
        <v>0.80000000000000016</v>
      </c>
      <c r="CE75" t="str">
        <f>IF(VLOOKUP($B75&amp;"-"&amp;$F75,'Results Check'!$A:$CB,CE$2,FALSE())=0,"",VLOOKUP($B75&amp;"-"&amp;$F75,'Results Check'!$A:$CB,CE$2,FALSE()))</f>
        <v>Threat scenario</v>
      </c>
      <c r="CF75" t="str">
        <f>IF(VLOOKUP($B75&amp;"-"&amp;$F75,'Results Check'!$A:$CB,CF$2,FALSE())=0,"",VLOOKUP($B75&amp;"-"&amp;$F75,'Results Check'!$A:$CB,CF$2,FALSE()))</f>
        <v/>
      </c>
      <c r="CG75" t="str">
        <f>IF(VLOOKUP($B75&amp;"-"&amp;$F75,'Results Check'!$A:$CB,CG$2,FALSE())=0,"",VLOOKUP($B75&amp;"-"&amp;$F75,'Results Check'!$A:$CB,CG$2,FALSE()))</f>
        <v>Missing treatment</v>
      </c>
      <c r="CH75" t="str">
        <f>IF(VLOOKUP($B75&amp;"-"&amp;$F75,'Results Check'!$A:$CB,CH$2,FALSE())=0,"",VLOOKUP($B75&amp;"-"&amp;$F75,'Results Check'!$A:$CB,CH$2,FALSE()))</f>
        <v/>
      </c>
      <c r="CI75" t="str">
        <f>IF(VLOOKUP($B75&amp;"-"&amp;$F75,'Results Check'!$A:$CB,CI$2,FALSE())=0,"",VLOOKUP($B75&amp;"-"&amp;$F75,'Results Check'!$A:$CB,CI$2,FALSE()))</f>
        <v/>
      </c>
      <c r="CJ75" t="str">
        <f>IF(VLOOKUP($B75&amp;"-"&amp;$F75,'Results Check'!$A:$CB,CJ$2,FALSE())=0,"",VLOOKUP($B75&amp;"-"&amp;$F75,'Results Check'!$A:$CB,CJ$2,FALSE()))</f>
        <v/>
      </c>
      <c r="CK75">
        <f>IF(VLOOKUP($B75&amp;"-"&amp;$F75,'dataset cleaned'!$A:$CK,CK$2,FALSE())&lt;0,"N/A",VLOOKUP(VLOOKUP($B75&amp;"-"&amp;$F75,'dataset cleaned'!$A:$CK,CK$2,FALSE()),Dictionary!$A:$B,2,FALSE()))</f>
        <v>4</v>
      </c>
      <c r="CL75">
        <f>IF(VLOOKUP($B75&amp;"-"&amp;$F75,'dataset cleaned'!$A:$CK,CL$2,FALSE())&lt;0,"N/A",VLOOKUP(VLOOKUP($B75&amp;"-"&amp;$F75,'dataset cleaned'!$A:$CK,CL$2,FALSE()),Dictionary!$A:$B,2,FALSE()))</f>
        <v>2</v>
      </c>
      <c r="CM75">
        <f>IF(VLOOKUP($B75&amp;"-"&amp;$F75,'dataset cleaned'!$A:$CK,CM$2,FALSE())&lt;0,"N/A",VLOOKUP(VLOOKUP($B75&amp;"-"&amp;$F75,'dataset cleaned'!$A:$CK,CM$2,FALSE()),Dictionary!$A:$B,2,FALSE()))</f>
        <v>4</v>
      </c>
      <c r="CN75">
        <f>IF(VLOOKUP($B75&amp;"-"&amp;$F75,'dataset cleaned'!$A:$CK,CN$2,FALSE())&lt;0,"N/A",VLOOKUP(VLOOKUP($B75&amp;"-"&amp;$F75,'dataset cleaned'!$A:$CK,CN$2,FALSE()),Dictionary!$A:$B,2,FALSE()))</f>
        <v>3</v>
      </c>
      <c r="CO75">
        <f>IF(VLOOKUP($B75&amp;"-"&amp;$F75,'dataset cleaned'!$A:$CK,CO$2,FALSE())&lt;0,"N/A",VLOOKUP(VLOOKUP($B75&amp;"-"&amp;$F75,'dataset cleaned'!$A:$CK,CO$2,FALSE()),Dictionary!$A:$B,2,FALSE()))</f>
        <v>5</v>
      </c>
      <c r="CP75">
        <f>IF(VLOOKUP($B75&amp;"-"&amp;$F75,'dataset cleaned'!$A:$CK,CP$2,FALSE())&lt;0,"N/A",VLOOKUP(VLOOKUP($B75&amp;"-"&amp;$F75,'dataset cleaned'!$A:$CK,CP$2,FALSE()),Dictionary!$A:$B,2,FALSE()))</f>
        <v>3</v>
      </c>
      <c r="CQ75">
        <f>IF(VLOOKUP($B75&amp;"-"&amp;$F75,'dataset cleaned'!$A:$CK,CQ$2,FALSE())&lt;0,"N/A",VLOOKUP(VLOOKUP($B75&amp;"-"&amp;$F75,'dataset cleaned'!$A:$CK,CQ$2,FALSE()),Dictionary!$A:$B,2,FALSE()))</f>
        <v>5</v>
      </c>
      <c r="CR75">
        <f>IF(VLOOKUP($B75&amp;"-"&amp;$F75,'dataset cleaned'!$A:$CK,CR$2,FALSE())&lt;0,"N/A",VLOOKUP(VLOOKUP($B75&amp;"-"&amp;$F75,'dataset cleaned'!$A:$CK,CR$2,FALSE()),Dictionary!$A:$B,2,FALSE()))</f>
        <v>5</v>
      </c>
      <c r="CS75">
        <f>IF(VLOOKUP($B75&amp;"-"&amp;$F75,'dataset cleaned'!$A:$CK,CS$2,FALSE())&lt;0,"N/A",VLOOKUP(VLOOKUP($B75&amp;"-"&amp;$F75,'dataset cleaned'!$A:$CK,CS$2,FALSE()),Dictionary!$A:$B,2,FALSE()))</f>
        <v>3</v>
      </c>
      <c r="CT75">
        <f>IF(VLOOKUP($B75&amp;"-"&amp;$F75,'dataset cleaned'!$A:$CK,CT$2,FALSE())&lt;0,"N/A",VLOOKUP(VLOOKUP($B75&amp;"-"&amp;$F75,'dataset cleaned'!$A:$CK,CT$2,FALSE()),Dictionary!$A:$B,2,FALSE()))</f>
        <v>3</v>
      </c>
      <c r="CU75">
        <f>IF(VLOOKUP($B75&amp;"-"&amp;$F75,'dataset cleaned'!$A:$CK,CU$2,FALSE())&lt;0,"N/A",VLOOKUP(VLOOKUP($B75&amp;"-"&amp;$F75,'dataset cleaned'!$A:$CK,CU$2,FALSE()),Dictionary!$A:$B,2,FALSE()))</f>
        <v>4</v>
      </c>
      <c r="CV75">
        <f>IF(VLOOKUP($B75&amp;"-"&amp;$F75,'dataset cleaned'!$A:$CK,CV$2,FALSE())&lt;0,"N/A",VLOOKUP(VLOOKUP($B75&amp;"-"&amp;$F75,'dataset cleaned'!$A:$CK,CV$2,FALSE()),Dictionary!$A:$B,2,FALSE()))</f>
        <v>2</v>
      </c>
    </row>
    <row r="76" spans="1:100" ht="17" x14ac:dyDescent="0.2">
      <c r="A76" t="str">
        <f t="shared" si="59"/>
        <v>R_3q8xQtKI6p2Jm3p-P1</v>
      </c>
      <c r="B76" s="1" t="s">
        <v>1049</v>
      </c>
      <c r="C76" t="s">
        <v>373</v>
      </c>
      <c r="D76" s="16" t="str">
        <f t="shared" si="60"/>
        <v>UML</v>
      </c>
      <c r="E76" s="8" t="str">
        <f t="shared" si="61"/>
        <v>G1</v>
      </c>
      <c r="F76" t="s">
        <v>534</v>
      </c>
      <c r="G76" s="8" t="str">
        <f t="shared" si="62"/>
        <v>G1</v>
      </c>
      <c r="H76" t="s">
        <v>1128</v>
      </c>
      <c r="J76" s="11">
        <f>VLOOKUP($B76&amp;"-"&amp;$F76,'dataset cleaned'!$A:$BK,J$2,FALSE())/60</f>
        <v>12.781483333333334</v>
      </c>
      <c r="K76">
        <f>VLOOKUP($B76&amp;"-"&amp;$F76,'dataset cleaned'!$A:$BK,K$2,FALSE())</f>
        <v>20</v>
      </c>
      <c r="L76" t="str">
        <f>VLOOKUP($B76&amp;"-"&amp;$F76,'dataset cleaned'!$A:$BK,L$2,FALSE())</f>
        <v>Male</v>
      </c>
      <c r="M76" t="str">
        <f>VLOOKUP($B76&amp;"-"&amp;$F76,'dataset cleaned'!$A:$BK,M$2,FALSE())</f>
        <v>Proficient (C2)</v>
      </c>
      <c r="N76">
        <f>VLOOKUP($B76&amp;"-"&amp;$F76,'dataset cleaned'!$A:$BK,N$2,FALSE())</f>
        <v>2</v>
      </c>
      <c r="O76" t="str">
        <f>VLOOKUP($B76&amp;"-"&amp;$F76,'dataset cleaned'!$A:$BK,O$2,FALSE())</f>
        <v>Communication</v>
      </c>
      <c r="P76" t="str">
        <f>VLOOKUP($B76&amp;"-"&amp;$F76,'dataset cleaned'!$A:$BK,P$2,FALSE())</f>
        <v>Yes</v>
      </c>
      <c r="Q76">
        <f>VLOOKUP($B76&amp;"-"&amp;$F76,'dataset cleaned'!$A:$BK,Q$2,FALSE())</f>
        <v>0.5</v>
      </c>
      <c r="R76" s="6" t="str">
        <f>VLOOKUP($B76&amp;"-"&amp;$F76,'dataset cleaned'!$A:$BK,R$2,FALSE())</f>
        <v>Internal communications</v>
      </c>
      <c r="S76" t="str">
        <f>VLOOKUP($B76&amp;"-"&amp;$F76,'dataset cleaned'!$A:$BK,S$2,FALSE())</f>
        <v>No</v>
      </c>
      <c r="T76">
        <f>VLOOKUP($B76&amp;"-"&amp;$F76,'dataset cleaned'!$A:$BK,T$2,FALSE())</f>
        <v>0</v>
      </c>
      <c r="U76" t="str">
        <f>VLOOKUP($B76&amp;"-"&amp;$F76,'dataset cleaned'!$A:$BK,U$2,FALSE())</f>
        <v>None</v>
      </c>
      <c r="V76">
        <f>VLOOKUP(VLOOKUP($B76&amp;"-"&amp;$F76,'dataset cleaned'!$A:$BK,V$2,FALSE()),Dictionary!$A:$B,2,FALSE())</f>
        <v>2</v>
      </c>
      <c r="W76">
        <f>VLOOKUP(VLOOKUP($B76&amp;"-"&amp;$F76,'dataset cleaned'!$A:$BK,W$2,FALSE()),Dictionary!$A:$B,2,FALSE())</f>
        <v>2</v>
      </c>
      <c r="X76">
        <f>VLOOKUP(VLOOKUP($B76&amp;"-"&amp;$F76,'dataset cleaned'!$A:$BK,X$2,FALSE()),Dictionary!$A:$B,2,FALSE())</f>
        <v>2</v>
      </c>
      <c r="Y76">
        <f>VLOOKUP(VLOOKUP($B76&amp;"-"&amp;$F76,'dataset cleaned'!$A:$BK,Y$2,FALSE()),Dictionary!$A:$B,2,FALSE())</f>
        <v>2</v>
      </c>
      <c r="Z76">
        <f t="shared" si="63"/>
        <v>2</v>
      </c>
      <c r="AA76">
        <f>VLOOKUP(VLOOKUP($B76&amp;"-"&amp;$F76,'dataset cleaned'!$A:$BK,AA$2,FALSE()),Dictionary!$A:$B,2,FALSE())</f>
        <v>3</v>
      </c>
      <c r="AB76">
        <f>VLOOKUP(VLOOKUP($B76&amp;"-"&amp;$F76,'dataset cleaned'!$A:$BK,AB$2,FALSE()),Dictionary!$A:$B,2,FALSE())</f>
        <v>1</v>
      </c>
      <c r="AC76">
        <f>VLOOKUP(VLOOKUP($B76&amp;"-"&amp;$F76,'dataset cleaned'!$A:$BK,AC$2,FALSE()),Dictionary!$A:$B,2,FALSE())</f>
        <v>1</v>
      </c>
      <c r="AD76">
        <f>VLOOKUP(VLOOKUP($B76&amp;"-"&amp;$F76,'dataset cleaned'!$A:$BK,AD$2,FALSE()),Dictionary!$A:$B,2,FALSE())</f>
        <v>1</v>
      </c>
      <c r="AE76" t="str">
        <f>IF(ISNA(VLOOKUP(VLOOKUP($B76&amp;"-"&amp;$F76,'dataset cleaned'!$A:$BK,AE$2,FALSE()),Dictionary!$A:$B,2,FALSE())),"",VLOOKUP(VLOOKUP($B76&amp;"-"&amp;$F76,'dataset cleaned'!$A:$BK,AE$2,FALSE()),Dictionary!$A:$B,2,FALSE()))</f>
        <v/>
      </c>
      <c r="AF76">
        <f>VLOOKUP(VLOOKUP($B76&amp;"-"&amp;$F76,'dataset cleaned'!$A:$BK,AF$2,FALSE()),Dictionary!$A:$B,2,FALSE())</f>
        <v>4</v>
      </c>
      <c r="AG76">
        <f>VLOOKUP(VLOOKUP($B76&amp;"-"&amp;$F76,'dataset cleaned'!$A:$BK,AG$2,FALSE()),Dictionary!$A:$B,2,FALSE())</f>
        <v>4</v>
      </c>
      <c r="AH76">
        <f>VLOOKUP(VLOOKUP($B76&amp;"-"&amp;$F76,'dataset cleaned'!$A:$BK,AH$2,FALSE()),Dictionary!$A:$B,2,FALSE())</f>
        <v>4</v>
      </c>
      <c r="AI76">
        <f>VLOOKUP(VLOOKUP($B76&amp;"-"&amp;$F76,'dataset cleaned'!$A:$BK,AI$2,FALSE()),Dictionary!$A:$B,2,FALSE())</f>
        <v>4</v>
      </c>
      <c r="AJ76">
        <f>VLOOKUP(VLOOKUP($B76&amp;"-"&amp;$F76,'dataset cleaned'!$A:$BK,AJ$2,FALSE()),Dictionary!$A:$B,2,FALSE())</f>
        <v>4</v>
      </c>
      <c r="AK76">
        <f>IF(ISNA(VLOOKUP(VLOOKUP($B76&amp;"-"&amp;$F76,'dataset cleaned'!$A:$BK,AK$2,FALSE()),Dictionary!$A:$B,2,FALSE())),"",VLOOKUP(VLOOKUP($B76&amp;"-"&amp;$F76,'dataset cleaned'!$A:$BK,AK$2,FALSE()),Dictionary!$A:$B,2,FALSE()))</f>
        <v>4</v>
      </c>
      <c r="AL76" t="str">
        <f>IF(ISNA(VLOOKUP(VLOOKUP($B76&amp;"-"&amp;$F76,'dataset cleaned'!$A:$BK,AL$2,FALSE()),Dictionary!$A:$B,2,FALSE())),"",VLOOKUP(VLOOKUP($B76&amp;"-"&amp;$F76,'dataset cleaned'!$A:$BK,AL$2,FALSE()),Dictionary!$A:$B,2,FALSE()))</f>
        <v/>
      </c>
      <c r="AM76">
        <f>VLOOKUP(VLOOKUP($B76&amp;"-"&amp;$F76,'dataset cleaned'!$A:$BK,AM$2,FALSE()),Dictionary!$A:$B,2,FALSE())</f>
        <v>2</v>
      </c>
      <c r="AN76">
        <f>IF(ISNA(VLOOKUP(VLOOKUP($B76&amp;"-"&amp;$F76,'dataset cleaned'!$A:$BK,AN$2,FALSE()),Dictionary!$A:$B,2,FALSE())),"",VLOOKUP(VLOOKUP($B76&amp;"-"&amp;$F76,'dataset cleaned'!$A:$BK,AN$2,FALSE()),Dictionary!$A:$B,2,FALSE()))</f>
        <v>4</v>
      </c>
      <c r="AO76">
        <f>VLOOKUP($B76&amp;"-"&amp;$F76,'Results Check'!$A:$CB,AO$2,FALSE())</f>
        <v>1</v>
      </c>
      <c r="AP76">
        <f>VLOOKUP($B76&amp;"-"&amp;$F76,'Results Check'!$A:$CB,AP$2,FALSE())</f>
        <v>1</v>
      </c>
      <c r="AQ76">
        <f>VLOOKUP($B76&amp;"-"&amp;$F76,'Results Check'!$A:$CB,AQ$2,FALSE())</f>
        <v>1</v>
      </c>
      <c r="AR76">
        <f t="shared" si="64"/>
        <v>1</v>
      </c>
      <c r="AS76">
        <f t="shared" si="65"/>
        <v>1</v>
      </c>
      <c r="AT76">
        <f t="shared" si="66"/>
        <v>1</v>
      </c>
      <c r="AU76">
        <f>VLOOKUP($B76&amp;"-"&amp;$F76,'Results Check'!$A:$CB,AU$2,FALSE())</f>
        <v>2</v>
      </c>
      <c r="AV76">
        <f>VLOOKUP($B76&amp;"-"&amp;$F76,'Results Check'!$A:$CB,AV$2,FALSE())</f>
        <v>2</v>
      </c>
      <c r="AW76">
        <f>VLOOKUP($B76&amp;"-"&amp;$F76,'Results Check'!$A:$CB,AW$2,FALSE())</f>
        <v>2</v>
      </c>
      <c r="AX76">
        <f t="shared" si="67"/>
        <v>1</v>
      </c>
      <c r="AY76">
        <f t="shared" si="68"/>
        <v>1</v>
      </c>
      <c r="AZ76">
        <f t="shared" si="69"/>
        <v>1</v>
      </c>
      <c r="BA76">
        <f>VLOOKUP($B76&amp;"-"&amp;$F76,'Results Check'!$A:$CB,BA$2,FALSE())</f>
        <v>1</v>
      </c>
      <c r="BB76">
        <f>VLOOKUP($B76&amp;"-"&amp;$F76,'Results Check'!$A:$CB,BB$2,FALSE())</f>
        <v>1</v>
      </c>
      <c r="BC76">
        <f>VLOOKUP($B76&amp;"-"&amp;$F76,'Results Check'!$A:$CB,BC$2,FALSE())</f>
        <v>3</v>
      </c>
      <c r="BD76">
        <f t="shared" si="70"/>
        <v>1</v>
      </c>
      <c r="BE76">
        <f t="shared" si="71"/>
        <v>0.33333333333333331</v>
      </c>
      <c r="BF76">
        <f t="shared" si="72"/>
        <v>0.5</v>
      </c>
      <c r="BG76">
        <f>VLOOKUP($B76&amp;"-"&amp;$F76,'Results Check'!$A:$CB,BG$2,FALSE())</f>
        <v>1</v>
      </c>
      <c r="BH76">
        <f>VLOOKUP($B76&amp;"-"&amp;$F76,'Results Check'!$A:$CB,BH$2,FALSE())</f>
        <v>1</v>
      </c>
      <c r="BI76">
        <f>VLOOKUP($B76&amp;"-"&amp;$F76,'Results Check'!$A:$CB,BI$2,FALSE())</f>
        <v>1</v>
      </c>
      <c r="BJ76">
        <f t="shared" si="73"/>
        <v>1</v>
      </c>
      <c r="BK76">
        <f t="shared" si="74"/>
        <v>1</v>
      </c>
      <c r="BL76">
        <f t="shared" si="75"/>
        <v>1</v>
      </c>
      <c r="BM76">
        <f>VLOOKUP($B76&amp;"-"&amp;$F76,'Results Check'!$A:$CB,BM$2,FALSE())</f>
        <v>1</v>
      </c>
      <c r="BN76">
        <f>VLOOKUP($B76&amp;"-"&amp;$F76,'Results Check'!$A:$CB,BN$2,FALSE())</f>
        <v>1</v>
      </c>
      <c r="BO76">
        <f>VLOOKUP($B76&amp;"-"&amp;$F76,'Results Check'!$A:$CB,BO$2,FALSE())</f>
        <v>2</v>
      </c>
      <c r="BP76">
        <f t="shared" si="76"/>
        <v>1</v>
      </c>
      <c r="BQ76">
        <f t="shared" si="77"/>
        <v>0.5</v>
      </c>
      <c r="BR76">
        <f t="shared" si="78"/>
        <v>0.66666666666666663</v>
      </c>
      <c r="BS76">
        <f>VLOOKUP($B76&amp;"-"&amp;$F76,'Results Check'!$A:$CB,BS$2,FALSE())</f>
        <v>1</v>
      </c>
      <c r="BT76">
        <f>VLOOKUP($B76&amp;"-"&amp;$F76,'Results Check'!$A:$CB,BT$2,FALSE())</f>
        <v>1</v>
      </c>
      <c r="BU76">
        <f>VLOOKUP($B76&amp;"-"&amp;$F76,'Results Check'!$A:$CB,BU$2,FALSE())</f>
        <v>1</v>
      </c>
      <c r="BV76">
        <f t="shared" si="79"/>
        <v>1</v>
      </c>
      <c r="BW76">
        <f t="shared" si="80"/>
        <v>1</v>
      </c>
      <c r="BX76">
        <f t="shared" si="81"/>
        <v>1</v>
      </c>
      <c r="BY76">
        <f t="shared" si="82"/>
        <v>7</v>
      </c>
      <c r="BZ76">
        <f t="shared" si="83"/>
        <v>7</v>
      </c>
      <c r="CA76">
        <f t="shared" si="84"/>
        <v>10</v>
      </c>
      <c r="CB76">
        <f t="shared" si="85"/>
        <v>1</v>
      </c>
      <c r="CC76">
        <f t="shared" si="86"/>
        <v>0.7</v>
      </c>
      <c r="CD76">
        <f t="shared" si="87"/>
        <v>0.82352941176470584</v>
      </c>
      <c r="CE76" t="str">
        <f>IF(VLOOKUP($B76&amp;"-"&amp;$F76,'Results Check'!$A:$CB,CE$2,FALSE())=0,"",VLOOKUP($B76&amp;"-"&amp;$F76,'Results Check'!$A:$CB,CE$2,FALSE()))</f>
        <v/>
      </c>
      <c r="CF76" t="str">
        <f>IF(VLOOKUP($B76&amp;"-"&amp;$F76,'Results Check'!$A:$CB,CF$2,FALSE())=0,"",VLOOKUP($B76&amp;"-"&amp;$F76,'Results Check'!$A:$CB,CF$2,FALSE()))</f>
        <v/>
      </c>
      <c r="CG76" t="str">
        <f>IF(VLOOKUP($B76&amp;"-"&amp;$F76,'Results Check'!$A:$CB,CG$2,FALSE())=0,"",VLOOKUP($B76&amp;"-"&amp;$F76,'Results Check'!$A:$CB,CG$2,FALSE()))</f>
        <v>Missing treatment</v>
      </c>
      <c r="CH76" t="str">
        <f>IF(VLOOKUP($B76&amp;"-"&amp;$F76,'Results Check'!$A:$CB,CH$2,FALSE())=0,"",VLOOKUP($B76&amp;"-"&amp;$F76,'Results Check'!$A:$CB,CH$2,FALSE()))</f>
        <v/>
      </c>
      <c r="CI76" t="str">
        <f>IF(VLOOKUP($B76&amp;"-"&amp;$F76,'Results Check'!$A:$CB,CI$2,FALSE())=0,"",VLOOKUP($B76&amp;"-"&amp;$F76,'Results Check'!$A:$CB,CI$2,FALSE()))</f>
        <v>Missing UI</v>
      </c>
      <c r="CJ76" t="str">
        <f>IF(VLOOKUP($B76&amp;"-"&amp;$F76,'Results Check'!$A:$CB,CJ$2,FALSE())=0,"",VLOOKUP($B76&amp;"-"&amp;$F76,'Results Check'!$A:$CB,CJ$2,FALSE()))</f>
        <v/>
      </c>
      <c r="CK76">
        <f>IF(VLOOKUP($B76&amp;"-"&amp;$F76,'dataset cleaned'!$A:$CK,CK$2,FALSE())&lt;0,"N/A",VLOOKUP(VLOOKUP($B76&amp;"-"&amp;$F76,'dataset cleaned'!$A:$CK,CK$2,FALSE()),Dictionary!$A:$B,2,FALSE()))</f>
        <v>4</v>
      </c>
      <c r="CL76">
        <f>IF(VLOOKUP($B76&amp;"-"&amp;$F76,'dataset cleaned'!$A:$CK,CL$2,FALSE())&lt;0,"N/A",VLOOKUP(VLOOKUP($B76&amp;"-"&amp;$F76,'dataset cleaned'!$A:$CK,CL$2,FALSE()),Dictionary!$A:$B,2,FALSE()))</f>
        <v>5</v>
      </c>
      <c r="CM76">
        <f>IF(VLOOKUP($B76&amp;"-"&amp;$F76,'dataset cleaned'!$A:$CK,CM$2,FALSE())&lt;0,"N/A",VLOOKUP(VLOOKUP($B76&amp;"-"&amp;$F76,'dataset cleaned'!$A:$CK,CM$2,FALSE()),Dictionary!$A:$B,2,FALSE()))</f>
        <v>4</v>
      </c>
      <c r="CN76">
        <f>IF(VLOOKUP($B76&amp;"-"&amp;$F76,'dataset cleaned'!$A:$CK,CN$2,FALSE())&lt;0,"N/A",VLOOKUP(VLOOKUP($B76&amp;"-"&amp;$F76,'dataset cleaned'!$A:$CK,CN$2,FALSE()),Dictionary!$A:$B,2,FALSE()))</f>
        <v>5</v>
      </c>
      <c r="CO76">
        <f>IF(VLOOKUP($B76&amp;"-"&amp;$F76,'dataset cleaned'!$A:$CK,CO$2,FALSE())&lt;0,"N/A",VLOOKUP(VLOOKUP($B76&amp;"-"&amp;$F76,'dataset cleaned'!$A:$CK,CO$2,FALSE()),Dictionary!$A:$B,2,FALSE()))</f>
        <v>3</v>
      </c>
      <c r="CP76">
        <f>IF(VLOOKUP($B76&amp;"-"&amp;$F76,'dataset cleaned'!$A:$CK,CP$2,FALSE())&lt;0,"N/A",VLOOKUP(VLOOKUP($B76&amp;"-"&amp;$F76,'dataset cleaned'!$A:$CK,CP$2,FALSE()),Dictionary!$A:$B,2,FALSE()))</f>
        <v>3</v>
      </c>
      <c r="CQ76">
        <f>IF(VLOOKUP($B76&amp;"-"&amp;$F76,'dataset cleaned'!$A:$CK,CQ$2,FALSE())&lt;0,"N/A",VLOOKUP(VLOOKUP($B76&amp;"-"&amp;$F76,'dataset cleaned'!$A:$CK,CQ$2,FALSE()),Dictionary!$A:$B,2,FALSE()))</f>
        <v>3</v>
      </c>
      <c r="CR76">
        <f>IF(VLOOKUP($B76&amp;"-"&amp;$F76,'dataset cleaned'!$A:$CK,CR$2,FALSE())&lt;0,"N/A",VLOOKUP(VLOOKUP($B76&amp;"-"&amp;$F76,'dataset cleaned'!$A:$CK,CR$2,FALSE()),Dictionary!$A:$B,2,FALSE()))</f>
        <v>4</v>
      </c>
      <c r="CS76">
        <f>IF(VLOOKUP($B76&amp;"-"&amp;$F76,'dataset cleaned'!$A:$CK,CS$2,FALSE())&lt;0,"N/A",VLOOKUP(VLOOKUP($B76&amp;"-"&amp;$F76,'dataset cleaned'!$A:$CK,CS$2,FALSE()),Dictionary!$A:$B,2,FALSE()))</f>
        <v>3</v>
      </c>
      <c r="CT76">
        <f>IF(VLOOKUP($B76&amp;"-"&amp;$F76,'dataset cleaned'!$A:$CK,CT$2,FALSE())&lt;0,"N/A",VLOOKUP(VLOOKUP($B76&amp;"-"&amp;$F76,'dataset cleaned'!$A:$CK,CT$2,FALSE()),Dictionary!$A:$B,2,FALSE()))</f>
        <v>4</v>
      </c>
      <c r="CU76">
        <f>IF(VLOOKUP($B76&amp;"-"&amp;$F76,'dataset cleaned'!$A:$CK,CU$2,FALSE())&lt;0,"N/A",VLOOKUP(VLOOKUP($B76&amp;"-"&amp;$F76,'dataset cleaned'!$A:$CK,CU$2,FALSE()),Dictionary!$A:$B,2,FALSE()))</f>
        <v>4</v>
      </c>
      <c r="CV76">
        <f>IF(VLOOKUP($B76&amp;"-"&amp;$F76,'dataset cleaned'!$A:$CK,CV$2,FALSE())&lt;0,"N/A",VLOOKUP(VLOOKUP($B76&amp;"-"&amp;$F76,'dataset cleaned'!$A:$CK,CV$2,FALSE()),Dictionary!$A:$B,2,FALSE()))</f>
        <v>4</v>
      </c>
    </row>
    <row r="77" spans="1:100" s="24" customFormat="1" ht="17" x14ac:dyDescent="0.2">
      <c r="A77" t="str">
        <f t="shared" si="59"/>
        <v>R_beGPXPLGP6KuzAt-P1</v>
      </c>
      <c r="B77" t="s">
        <v>746</v>
      </c>
      <c r="C77" t="s">
        <v>373</v>
      </c>
      <c r="D77" s="16" t="str">
        <f t="shared" si="60"/>
        <v>UML</v>
      </c>
      <c r="E77" s="8" t="str">
        <f t="shared" si="61"/>
        <v>G1</v>
      </c>
      <c r="F77" s="8" t="s">
        <v>534</v>
      </c>
      <c r="G77" s="8" t="str">
        <f t="shared" si="62"/>
        <v>G1</v>
      </c>
      <c r="H77" t="s">
        <v>981</v>
      </c>
      <c r="I77"/>
      <c r="J77" s="11">
        <f>VLOOKUP($B77&amp;"-"&amp;$F77,'dataset cleaned'!$A:$BK,J$2,FALSE())/60</f>
        <v>11.870949999999999</v>
      </c>
      <c r="K77">
        <f>VLOOKUP($B77&amp;"-"&amp;$F77,'dataset cleaned'!$A:$BK,K$2,FALSE())</f>
        <v>22</v>
      </c>
      <c r="L77" t="str">
        <f>VLOOKUP($B77&amp;"-"&amp;$F77,'dataset cleaned'!$A:$BK,L$2,FALSE())</f>
        <v>Female</v>
      </c>
      <c r="M77" t="str">
        <f>VLOOKUP($B77&amp;"-"&amp;$F77,'dataset cleaned'!$A:$BK,M$2,FALSE())</f>
        <v>Advanced (C1)</v>
      </c>
      <c r="N77">
        <f>VLOOKUP($B77&amp;"-"&amp;$F77,'dataset cleaned'!$A:$BK,N$2,FALSE())</f>
        <v>5</v>
      </c>
      <c r="O77" t="str">
        <f>VLOOKUP($B77&amp;"-"&amp;$F77,'dataset cleaned'!$A:$BK,O$2,FALSE())</f>
        <v>Technical Computer Science</v>
      </c>
      <c r="P77" t="str">
        <f>VLOOKUP($B77&amp;"-"&amp;$F77,'dataset cleaned'!$A:$BK,P$2,FALSE())</f>
        <v>Yes</v>
      </c>
      <c r="Q77">
        <f>VLOOKUP($B77&amp;"-"&amp;$F77,'dataset cleaned'!$A:$BK,Q$2,FALSE())</f>
        <v>1</v>
      </c>
      <c r="R77" s="6" t="str">
        <f>VLOOKUP($B77&amp;"-"&amp;$F77,'dataset cleaned'!$A:$BK,R$2,FALSE())</f>
        <v>Coding, implementing new features</v>
      </c>
      <c r="S77" t="str">
        <f>VLOOKUP($B77&amp;"-"&amp;$F77,'dataset cleaned'!$A:$BK,S$2,FALSE())</f>
        <v>No</v>
      </c>
      <c r="T77">
        <f>VLOOKUP($B77&amp;"-"&amp;$F77,'dataset cleaned'!$A:$BK,T$2,FALSE())</f>
        <v>0</v>
      </c>
      <c r="U77" t="str">
        <f>VLOOKUP($B77&amp;"-"&amp;$F77,'dataset cleaned'!$A:$BK,U$2,FALSE())</f>
        <v>None</v>
      </c>
      <c r="V77">
        <f>VLOOKUP(VLOOKUP($B77&amp;"-"&amp;$F77,'dataset cleaned'!$A:$BK,V$2,FALSE()),Dictionary!$A:$B,2,FALSE())</f>
        <v>2</v>
      </c>
      <c r="W77">
        <f>VLOOKUP(VLOOKUP($B77&amp;"-"&amp;$F77,'dataset cleaned'!$A:$BK,W$2,FALSE()),Dictionary!$A:$B,2,FALSE())</f>
        <v>1</v>
      </c>
      <c r="X77">
        <f>VLOOKUP(VLOOKUP($B77&amp;"-"&amp;$F77,'dataset cleaned'!$A:$BK,X$2,FALSE()),Dictionary!$A:$B,2,FALSE())</f>
        <v>2</v>
      </c>
      <c r="Y77">
        <f>VLOOKUP(VLOOKUP($B77&amp;"-"&amp;$F77,'dataset cleaned'!$A:$BK,Y$2,FALSE()),Dictionary!$A:$B,2,FALSE())</f>
        <v>1</v>
      </c>
      <c r="Z77">
        <f t="shared" si="63"/>
        <v>2</v>
      </c>
      <c r="AA77">
        <f>VLOOKUP(VLOOKUP($B77&amp;"-"&amp;$F77,'dataset cleaned'!$A:$BK,AA$2,FALSE()),Dictionary!$A:$B,2,FALSE())</f>
        <v>1</v>
      </c>
      <c r="AB77">
        <f>VLOOKUP(VLOOKUP($B77&amp;"-"&amp;$F77,'dataset cleaned'!$A:$BK,AB$2,FALSE()),Dictionary!$A:$B,2,FALSE())</f>
        <v>2</v>
      </c>
      <c r="AC77">
        <f>VLOOKUP(VLOOKUP($B77&amp;"-"&amp;$F77,'dataset cleaned'!$A:$BK,AC$2,FALSE()),Dictionary!$A:$B,2,FALSE())</f>
        <v>2</v>
      </c>
      <c r="AD77">
        <f>VLOOKUP(VLOOKUP($B77&amp;"-"&amp;$F77,'dataset cleaned'!$A:$BK,AD$2,FALSE()),Dictionary!$A:$B,2,FALSE())</f>
        <v>1</v>
      </c>
      <c r="AE77" t="str">
        <f>IF(ISNA(VLOOKUP(VLOOKUP($B77&amp;"-"&amp;$F77,'dataset cleaned'!$A:$BK,AE$2,FALSE()),Dictionary!$A:$B,2,FALSE())),"",VLOOKUP(VLOOKUP($B77&amp;"-"&amp;$F77,'dataset cleaned'!$A:$BK,AE$2,FALSE()),Dictionary!$A:$B,2,FALSE()))</f>
        <v/>
      </c>
      <c r="AF77">
        <f>VLOOKUP(VLOOKUP($B77&amp;"-"&amp;$F77,'dataset cleaned'!$A:$BK,AF$2,FALSE()),Dictionary!$A:$B,2,FALSE())</f>
        <v>4</v>
      </c>
      <c r="AG77">
        <f>VLOOKUP(VLOOKUP($B77&amp;"-"&amp;$F77,'dataset cleaned'!$A:$BK,AG$2,FALSE()),Dictionary!$A:$B,2,FALSE())</f>
        <v>2</v>
      </c>
      <c r="AH77">
        <f>VLOOKUP(VLOOKUP($B77&amp;"-"&amp;$F77,'dataset cleaned'!$A:$BK,AH$2,FALSE()),Dictionary!$A:$B,2,FALSE())</f>
        <v>2</v>
      </c>
      <c r="AI77">
        <f>VLOOKUP(VLOOKUP($B77&amp;"-"&amp;$F77,'dataset cleaned'!$A:$BK,AI$2,FALSE()),Dictionary!$A:$B,2,FALSE())</f>
        <v>4</v>
      </c>
      <c r="AJ77">
        <f>VLOOKUP(VLOOKUP($B77&amp;"-"&amp;$F77,'dataset cleaned'!$A:$BK,AJ$2,FALSE()),Dictionary!$A:$B,2,FALSE())</f>
        <v>4</v>
      </c>
      <c r="AK77">
        <f>IF(ISNA(VLOOKUP(VLOOKUP($B77&amp;"-"&amp;$F77,'dataset cleaned'!$A:$BK,AK$2,FALSE()),Dictionary!$A:$B,2,FALSE())),"",VLOOKUP(VLOOKUP($B77&amp;"-"&amp;$F77,'dataset cleaned'!$A:$BK,AK$2,FALSE()),Dictionary!$A:$B,2,FALSE()))</f>
        <v>3</v>
      </c>
      <c r="AL77" t="str">
        <f>IF(ISNA(VLOOKUP(VLOOKUP($B77&amp;"-"&amp;$F77,'dataset cleaned'!$A:$BK,AL$2,FALSE()),Dictionary!$A:$B,2,FALSE())),"",VLOOKUP(VLOOKUP($B77&amp;"-"&amp;$F77,'dataset cleaned'!$A:$BK,AL$2,FALSE()),Dictionary!$A:$B,2,FALSE()))</f>
        <v/>
      </c>
      <c r="AM77">
        <f>VLOOKUP(VLOOKUP($B77&amp;"-"&amp;$F77,'dataset cleaned'!$A:$BK,AM$2,FALSE()),Dictionary!$A:$B,2,FALSE())</f>
        <v>2</v>
      </c>
      <c r="AN77">
        <f>IF(ISNA(VLOOKUP(VLOOKUP($B77&amp;"-"&amp;$F77,'dataset cleaned'!$A:$BK,AN$2,FALSE()),Dictionary!$A:$B,2,FALSE())),"",VLOOKUP(VLOOKUP($B77&amp;"-"&amp;$F77,'dataset cleaned'!$A:$BK,AN$2,FALSE()),Dictionary!$A:$B,2,FALSE()))</f>
        <v>4</v>
      </c>
      <c r="AO77">
        <f>VLOOKUP($B77&amp;"-"&amp;$F77,'Results Check'!$A:$CB,AO$2,FALSE())</f>
        <v>1</v>
      </c>
      <c r="AP77">
        <f>VLOOKUP($B77&amp;"-"&amp;$F77,'Results Check'!$A:$CB,AP$2,FALSE())</f>
        <v>1</v>
      </c>
      <c r="AQ77">
        <f>VLOOKUP($B77&amp;"-"&amp;$F77,'Results Check'!$A:$CB,AQ$2,FALSE())</f>
        <v>1</v>
      </c>
      <c r="AR77">
        <f t="shared" si="64"/>
        <v>1</v>
      </c>
      <c r="AS77">
        <f t="shared" si="65"/>
        <v>1</v>
      </c>
      <c r="AT77">
        <f t="shared" si="66"/>
        <v>1</v>
      </c>
      <c r="AU77">
        <f>VLOOKUP($B77&amp;"-"&amp;$F77,'Results Check'!$A:$CB,AU$2,FALSE())</f>
        <v>2</v>
      </c>
      <c r="AV77">
        <f>VLOOKUP($B77&amp;"-"&amp;$F77,'Results Check'!$A:$CB,AV$2,FALSE())</f>
        <v>2</v>
      </c>
      <c r="AW77">
        <f>VLOOKUP($B77&amp;"-"&amp;$F77,'Results Check'!$A:$CB,AW$2,FALSE())</f>
        <v>2</v>
      </c>
      <c r="AX77">
        <f t="shared" si="67"/>
        <v>1</v>
      </c>
      <c r="AY77">
        <f t="shared" si="68"/>
        <v>1</v>
      </c>
      <c r="AZ77">
        <f t="shared" si="69"/>
        <v>1</v>
      </c>
      <c r="BA77">
        <f>VLOOKUP($B77&amp;"-"&amp;$F77,'Results Check'!$A:$CB,BA$2,FALSE())</f>
        <v>1</v>
      </c>
      <c r="BB77">
        <f>VLOOKUP($B77&amp;"-"&amp;$F77,'Results Check'!$A:$CB,BB$2,FALSE())</f>
        <v>1</v>
      </c>
      <c r="BC77">
        <f>VLOOKUP($B77&amp;"-"&amp;$F77,'Results Check'!$A:$CB,BC$2,FALSE())</f>
        <v>3</v>
      </c>
      <c r="BD77">
        <f t="shared" si="70"/>
        <v>1</v>
      </c>
      <c r="BE77">
        <f t="shared" si="71"/>
        <v>0.33333333333333331</v>
      </c>
      <c r="BF77">
        <f t="shared" si="72"/>
        <v>0.5</v>
      </c>
      <c r="BG77">
        <f>VLOOKUP($B77&amp;"-"&amp;$F77,'Results Check'!$A:$CB,BG$2,FALSE())</f>
        <v>1</v>
      </c>
      <c r="BH77">
        <f>VLOOKUP($B77&amp;"-"&amp;$F77,'Results Check'!$A:$CB,BH$2,FALSE())</f>
        <v>1</v>
      </c>
      <c r="BI77">
        <f>VLOOKUP($B77&amp;"-"&amp;$F77,'Results Check'!$A:$CB,BI$2,FALSE())</f>
        <v>1</v>
      </c>
      <c r="BJ77">
        <f t="shared" si="73"/>
        <v>1</v>
      </c>
      <c r="BK77">
        <f t="shared" si="74"/>
        <v>1</v>
      </c>
      <c r="BL77">
        <f t="shared" si="75"/>
        <v>1</v>
      </c>
      <c r="BM77">
        <f>VLOOKUP($B77&amp;"-"&amp;$F77,'Results Check'!$A:$CB,BM$2,FALSE())</f>
        <v>0</v>
      </c>
      <c r="BN77">
        <f>VLOOKUP($B77&amp;"-"&amp;$F77,'Results Check'!$A:$CB,BN$2,FALSE())</f>
        <v>2</v>
      </c>
      <c r="BO77">
        <f>VLOOKUP($B77&amp;"-"&amp;$F77,'Results Check'!$A:$CB,BO$2,FALSE())</f>
        <v>2</v>
      </c>
      <c r="BP77">
        <f t="shared" si="76"/>
        <v>0</v>
      </c>
      <c r="BQ77">
        <f t="shared" si="77"/>
        <v>0</v>
      </c>
      <c r="BR77">
        <f t="shared" si="78"/>
        <v>0</v>
      </c>
      <c r="BS77">
        <f>VLOOKUP($B77&amp;"-"&amp;$F77,'Results Check'!$A:$CB,BS$2,FALSE())</f>
        <v>1</v>
      </c>
      <c r="BT77">
        <f>VLOOKUP($B77&amp;"-"&amp;$F77,'Results Check'!$A:$CB,BT$2,FALSE())</f>
        <v>1</v>
      </c>
      <c r="BU77">
        <f>VLOOKUP($B77&amp;"-"&amp;$F77,'Results Check'!$A:$CB,BU$2,FALSE())</f>
        <v>1</v>
      </c>
      <c r="BV77">
        <f t="shared" si="79"/>
        <v>1</v>
      </c>
      <c r="BW77">
        <f t="shared" si="80"/>
        <v>1</v>
      </c>
      <c r="BX77">
        <f t="shared" si="81"/>
        <v>1</v>
      </c>
      <c r="BY77">
        <f t="shared" si="82"/>
        <v>6</v>
      </c>
      <c r="BZ77">
        <f t="shared" si="83"/>
        <v>8</v>
      </c>
      <c r="CA77">
        <f t="shared" si="84"/>
        <v>10</v>
      </c>
      <c r="CB77">
        <f t="shared" si="85"/>
        <v>0.75</v>
      </c>
      <c r="CC77">
        <f t="shared" si="86"/>
        <v>0.6</v>
      </c>
      <c r="CD77">
        <f t="shared" si="87"/>
        <v>0.66666666666666652</v>
      </c>
      <c r="CE77" t="str">
        <f>IF(VLOOKUP($B77&amp;"-"&amp;$F77,'Results Check'!$A:$CB,CE$2,FALSE())=0,"",VLOOKUP($B77&amp;"-"&amp;$F77,'Results Check'!$A:$CB,CE$2,FALSE()))</f>
        <v/>
      </c>
      <c r="CF77" t="str">
        <f>IF(VLOOKUP($B77&amp;"-"&amp;$F77,'Results Check'!$A:$CB,CF$2,FALSE())=0,"",VLOOKUP($B77&amp;"-"&amp;$F77,'Results Check'!$A:$CB,CF$2,FALSE()))</f>
        <v/>
      </c>
      <c r="CG77" t="str">
        <f>IF(VLOOKUP($B77&amp;"-"&amp;$F77,'Results Check'!$A:$CB,CG$2,FALSE())=0,"",VLOOKUP($B77&amp;"-"&amp;$F77,'Results Check'!$A:$CB,CG$2,FALSE()))</f>
        <v>Missing treatment</v>
      </c>
      <c r="CH77" t="str">
        <f>IF(VLOOKUP($B77&amp;"-"&amp;$F77,'Results Check'!$A:$CB,CH$2,FALSE())=0,"",VLOOKUP($B77&amp;"-"&amp;$F77,'Results Check'!$A:$CB,CH$2,FALSE()))</f>
        <v/>
      </c>
      <c r="CI77" t="str">
        <f>IF(VLOOKUP($B77&amp;"-"&amp;$F77,'Results Check'!$A:$CB,CI$2,FALSE())=0,"",VLOOKUP($B77&amp;"-"&amp;$F77,'Results Check'!$A:$CB,CI$2,FALSE()))</f>
        <v>Asset</v>
      </c>
      <c r="CJ77" t="str">
        <f>IF(VLOOKUP($B77&amp;"-"&amp;$F77,'Results Check'!$A:$CB,CJ$2,FALSE())=0,"",VLOOKUP($B77&amp;"-"&amp;$F77,'Results Check'!$A:$CB,CJ$2,FALSE()))</f>
        <v/>
      </c>
      <c r="CK77">
        <f>IF(VLOOKUP($B77&amp;"-"&amp;$F77,'dataset cleaned'!$A:$CK,CK$2,FALSE())&lt;0,"N/A",VLOOKUP(VLOOKUP($B77&amp;"-"&amp;$F77,'dataset cleaned'!$A:$CK,CK$2,FALSE()),Dictionary!$A:$B,2,FALSE()))</f>
        <v>1</v>
      </c>
      <c r="CL77">
        <f>IF(VLOOKUP($B77&amp;"-"&amp;$F77,'dataset cleaned'!$A:$CK,CL$2,FALSE())&lt;0,"N/A",VLOOKUP(VLOOKUP($B77&amp;"-"&amp;$F77,'dataset cleaned'!$A:$CK,CL$2,FALSE()),Dictionary!$A:$B,2,FALSE()))</f>
        <v>2</v>
      </c>
      <c r="CM77">
        <f>IF(VLOOKUP($B77&amp;"-"&amp;$F77,'dataset cleaned'!$A:$CK,CM$2,FALSE())&lt;0,"N/A",VLOOKUP(VLOOKUP($B77&amp;"-"&amp;$F77,'dataset cleaned'!$A:$CK,CM$2,FALSE()),Dictionary!$A:$B,2,FALSE()))</f>
        <v>2</v>
      </c>
      <c r="CN77">
        <f>IF(VLOOKUP($B77&amp;"-"&amp;$F77,'dataset cleaned'!$A:$CK,CN$2,FALSE())&lt;0,"N/A",VLOOKUP(VLOOKUP($B77&amp;"-"&amp;$F77,'dataset cleaned'!$A:$CK,CN$2,FALSE()),Dictionary!$A:$B,2,FALSE()))</f>
        <v>3</v>
      </c>
      <c r="CO77">
        <f>IF(VLOOKUP($B77&amp;"-"&amp;$F77,'dataset cleaned'!$A:$CK,CO$2,FALSE())&lt;0,"N/A",VLOOKUP(VLOOKUP($B77&amp;"-"&amp;$F77,'dataset cleaned'!$A:$CK,CO$2,FALSE()),Dictionary!$A:$B,2,FALSE()))</f>
        <v>2</v>
      </c>
      <c r="CP77">
        <f>IF(VLOOKUP($B77&amp;"-"&amp;$F77,'dataset cleaned'!$A:$CK,CP$2,FALSE())&lt;0,"N/A",VLOOKUP(VLOOKUP($B77&amp;"-"&amp;$F77,'dataset cleaned'!$A:$CK,CP$2,FALSE()),Dictionary!$A:$B,2,FALSE()))</f>
        <v>3</v>
      </c>
      <c r="CQ77">
        <f>IF(VLOOKUP($B77&amp;"-"&amp;$F77,'dataset cleaned'!$A:$CK,CQ$2,FALSE())&lt;0,"N/A",VLOOKUP(VLOOKUP($B77&amp;"-"&amp;$F77,'dataset cleaned'!$A:$CK,CQ$2,FALSE()),Dictionary!$A:$B,2,FALSE()))</f>
        <v>2</v>
      </c>
      <c r="CR77">
        <f>IF(VLOOKUP($B77&amp;"-"&amp;$F77,'dataset cleaned'!$A:$CK,CR$2,FALSE())&lt;0,"N/A",VLOOKUP(VLOOKUP($B77&amp;"-"&amp;$F77,'dataset cleaned'!$A:$CK,CR$2,FALSE()),Dictionary!$A:$B,2,FALSE()))</f>
        <v>3</v>
      </c>
      <c r="CS77">
        <f>IF(VLOOKUP($B77&amp;"-"&amp;$F77,'dataset cleaned'!$A:$CK,CS$2,FALSE())&lt;0,"N/A",VLOOKUP(VLOOKUP($B77&amp;"-"&amp;$F77,'dataset cleaned'!$A:$CK,CS$2,FALSE()),Dictionary!$A:$B,2,FALSE()))</f>
        <v>3</v>
      </c>
      <c r="CT77">
        <f>IF(VLOOKUP($B77&amp;"-"&amp;$F77,'dataset cleaned'!$A:$CK,CT$2,FALSE())&lt;0,"N/A",VLOOKUP(VLOOKUP($B77&amp;"-"&amp;$F77,'dataset cleaned'!$A:$CK,CT$2,FALSE()),Dictionary!$A:$B,2,FALSE()))</f>
        <v>3</v>
      </c>
      <c r="CU77">
        <f>IF(VLOOKUP($B77&amp;"-"&amp;$F77,'dataset cleaned'!$A:$CK,CU$2,FALSE())&lt;0,"N/A",VLOOKUP(VLOOKUP($B77&amp;"-"&amp;$F77,'dataset cleaned'!$A:$CK,CU$2,FALSE()),Dictionary!$A:$B,2,FALSE()))</f>
        <v>3</v>
      </c>
      <c r="CV77">
        <f>IF(VLOOKUP($B77&amp;"-"&amp;$F77,'dataset cleaned'!$A:$CK,CV$2,FALSE())&lt;0,"N/A",VLOOKUP(VLOOKUP($B77&amp;"-"&amp;$F77,'dataset cleaned'!$A:$CK,CV$2,FALSE()),Dictionary!$A:$B,2,FALSE()))</f>
        <v>3</v>
      </c>
    </row>
    <row r="78" spans="1:100" ht="34" x14ac:dyDescent="0.2">
      <c r="A78" t="str">
        <f t="shared" si="59"/>
        <v>R_u34Bwyr1na9Q3dL-P1</v>
      </c>
      <c r="B78" t="s">
        <v>759</v>
      </c>
      <c r="C78" t="s">
        <v>373</v>
      </c>
      <c r="D78" s="16" t="str">
        <f t="shared" si="60"/>
        <v>UML</v>
      </c>
      <c r="E78" s="8" t="str">
        <f t="shared" si="61"/>
        <v>G1</v>
      </c>
      <c r="F78" s="8" t="s">
        <v>534</v>
      </c>
      <c r="G78" s="8" t="str">
        <f t="shared" si="62"/>
        <v>G1</v>
      </c>
      <c r="H78" t="s">
        <v>981</v>
      </c>
      <c r="J78" s="11">
        <f>VLOOKUP($B78&amp;"-"&amp;$F78,'dataset cleaned'!$A:$BK,J$2,FALSE())/60</f>
        <v>12.406749999999999</v>
      </c>
      <c r="K78">
        <f>VLOOKUP($B78&amp;"-"&amp;$F78,'dataset cleaned'!$A:$BK,K$2,FALSE())</f>
        <v>27</v>
      </c>
      <c r="L78" t="str">
        <f>VLOOKUP($B78&amp;"-"&amp;$F78,'dataset cleaned'!$A:$BK,L$2,FALSE())</f>
        <v>Male</v>
      </c>
      <c r="M78" t="str">
        <f>VLOOKUP($B78&amp;"-"&amp;$F78,'dataset cleaned'!$A:$BK,M$2,FALSE())</f>
        <v>Proficient (C2)</v>
      </c>
      <c r="N78">
        <f>VLOOKUP($B78&amp;"-"&amp;$F78,'dataset cleaned'!$A:$BK,N$2,FALSE())</f>
        <v>8</v>
      </c>
      <c r="O78" t="str">
        <f>VLOOKUP($B78&amp;"-"&amp;$F78,'dataset cleaned'!$A:$BK,O$2,FALSE())</f>
        <v>Industrial Design, Biomedical Engineering, Management of Technology, Cyber Security</v>
      </c>
      <c r="P78" t="str">
        <f>VLOOKUP($B78&amp;"-"&amp;$F78,'dataset cleaned'!$A:$BK,P$2,FALSE())</f>
        <v>Yes</v>
      </c>
      <c r="Q78">
        <f>VLOOKUP($B78&amp;"-"&amp;$F78,'dataset cleaned'!$A:$BK,Q$2,FALSE())</f>
        <v>5</v>
      </c>
      <c r="R78" s="6" t="str">
        <f>VLOOKUP($B78&amp;"-"&amp;$F78,'dataset cleaned'!$A:$BK,R$2,FALSE())</f>
        <v>Managing an employee base of 300+ people, managing events with teams of up to about 70 people.</v>
      </c>
      <c r="S78" t="str">
        <f>VLOOKUP($B78&amp;"-"&amp;$F78,'dataset cleaned'!$A:$BK,S$2,FALSE())</f>
        <v>No</v>
      </c>
      <c r="T78">
        <f>VLOOKUP($B78&amp;"-"&amp;$F78,'dataset cleaned'!$A:$BK,T$2,FALSE())</f>
        <v>0</v>
      </c>
      <c r="U78" t="str">
        <f>VLOOKUP($B78&amp;"-"&amp;$F78,'dataset cleaned'!$A:$BK,U$2,FALSE())</f>
        <v>None</v>
      </c>
      <c r="V78">
        <f>VLOOKUP(VLOOKUP($B78&amp;"-"&amp;$F78,'dataset cleaned'!$A:$BK,V$2,FALSE()),Dictionary!$A:$B,2,FALSE())</f>
        <v>1</v>
      </c>
      <c r="W78">
        <f>VLOOKUP(VLOOKUP($B78&amp;"-"&amp;$F78,'dataset cleaned'!$A:$BK,W$2,FALSE()),Dictionary!$A:$B,2,FALSE())</f>
        <v>1</v>
      </c>
      <c r="X78">
        <f>VLOOKUP(VLOOKUP($B78&amp;"-"&amp;$F78,'dataset cleaned'!$A:$BK,X$2,FALSE()),Dictionary!$A:$B,2,FALSE())</f>
        <v>1</v>
      </c>
      <c r="Y78">
        <f>VLOOKUP(VLOOKUP($B78&amp;"-"&amp;$F78,'dataset cleaned'!$A:$BK,Y$2,FALSE()),Dictionary!$A:$B,2,FALSE())</f>
        <v>1</v>
      </c>
      <c r="Z78">
        <f t="shared" si="63"/>
        <v>1</v>
      </c>
      <c r="AA78">
        <f>VLOOKUP(VLOOKUP($B78&amp;"-"&amp;$F78,'dataset cleaned'!$A:$BK,AA$2,FALSE()),Dictionary!$A:$B,2,FALSE())</f>
        <v>1</v>
      </c>
      <c r="AB78">
        <f>VLOOKUP(VLOOKUP($B78&amp;"-"&amp;$F78,'dataset cleaned'!$A:$BK,AB$2,FALSE()),Dictionary!$A:$B,2,FALSE())</f>
        <v>3</v>
      </c>
      <c r="AC78">
        <f>VLOOKUP(VLOOKUP($B78&amp;"-"&amp;$F78,'dataset cleaned'!$A:$BK,AC$2,FALSE()),Dictionary!$A:$B,2,FALSE())</f>
        <v>3</v>
      </c>
      <c r="AD78">
        <f>VLOOKUP(VLOOKUP($B78&amp;"-"&amp;$F78,'dataset cleaned'!$A:$BK,AD$2,FALSE()),Dictionary!$A:$B,2,FALSE())</f>
        <v>1</v>
      </c>
      <c r="AE78" t="str">
        <f>IF(ISNA(VLOOKUP(VLOOKUP($B78&amp;"-"&amp;$F78,'dataset cleaned'!$A:$BK,AE$2,FALSE()),Dictionary!$A:$B,2,FALSE())),"",VLOOKUP(VLOOKUP($B78&amp;"-"&amp;$F78,'dataset cleaned'!$A:$BK,AE$2,FALSE()),Dictionary!$A:$B,2,FALSE()))</f>
        <v/>
      </c>
      <c r="AF78">
        <f>VLOOKUP(VLOOKUP($B78&amp;"-"&amp;$F78,'dataset cleaned'!$A:$BK,AF$2,FALSE()),Dictionary!$A:$B,2,FALSE())</f>
        <v>5</v>
      </c>
      <c r="AG78">
        <f>VLOOKUP(VLOOKUP($B78&amp;"-"&amp;$F78,'dataset cleaned'!$A:$BK,AG$2,FALSE()),Dictionary!$A:$B,2,FALSE())</f>
        <v>5</v>
      </c>
      <c r="AH78">
        <f>VLOOKUP(VLOOKUP($B78&amp;"-"&amp;$F78,'dataset cleaned'!$A:$BK,AH$2,FALSE()),Dictionary!$A:$B,2,FALSE())</f>
        <v>5</v>
      </c>
      <c r="AI78">
        <f>VLOOKUP(VLOOKUP($B78&amp;"-"&amp;$F78,'dataset cleaned'!$A:$BK,AI$2,FALSE()),Dictionary!$A:$B,2,FALSE())</f>
        <v>4</v>
      </c>
      <c r="AJ78">
        <f>VLOOKUP(VLOOKUP($B78&amp;"-"&amp;$F78,'dataset cleaned'!$A:$BK,AJ$2,FALSE()),Dictionary!$A:$B,2,FALSE())</f>
        <v>3</v>
      </c>
      <c r="AK78">
        <f>IF(ISNA(VLOOKUP(VLOOKUP($B78&amp;"-"&amp;$F78,'dataset cleaned'!$A:$BK,AK$2,FALSE()),Dictionary!$A:$B,2,FALSE())),"",VLOOKUP(VLOOKUP($B78&amp;"-"&amp;$F78,'dataset cleaned'!$A:$BK,AK$2,FALSE()),Dictionary!$A:$B,2,FALSE()))</f>
        <v>4</v>
      </c>
      <c r="AL78" t="str">
        <f>IF(ISNA(VLOOKUP(VLOOKUP($B78&amp;"-"&amp;$F78,'dataset cleaned'!$A:$BK,AL$2,FALSE()),Dictionary!$A:$B,2,FALSE())),"",VLOOKUP(VLOOKUP($B78&amp;"-"&amp;$F78,'dataset cleaned'!$A:$BK,AL$2,FALSE()),Dictionary!$A:$B,2,FALSE()))</f>
        <v/>
      </c>
      <c r="AM78">
        <f>VLOOKUP(VLOOKUP($B78&amp;"-"&amp;$F78,'dataset cleaned'!$A:$BK,AM$2,FALSE()),Dictionary!$A:$B,2,FALSE())</f>
        <v>4</v>
      </c>
      <c r="AN78">
        <f>IF(ISNA(VLOOKUP(VLOOKUP($B78&amp;"-"&amp;$F78,'dataset cleaned'!$A:$BK,AN$2,FALSE()),Dictionary!$A:$B,2,FALSE())),"",VLOOKUP(VLOOKUP($B78&amp;"-"&amp;$F78,'dataset cleaned'!$A:$BK,AN$2,FALSE()),Dictionary!$A:$B,2,FALSE()))</f>
        <v>4</v>
      </c>
      <c r="AO78">
        <f>VLOOKUP($B78&amp;"-"&amp;$F78,'Results Check'!$A:$CB,AO$2,FALSE())</f>
        <v>1</v>
      </c>
      <c r="AP78">
        <f>VLOOKUP($B78&amp;"-"&amp;$F78,'Results Check'!$A:$CB,AP$2,FALSE())</f>
        <v>2</v>
      </c>
      <c r="AQ78">
        <f>VLOOKUP($B78&amp;"-"&amp;$F78,'Results Check'!$A:$CB,AQ$2,FALSE())</f>
        <v>1</v>
      </c>
      <c r="AR78">
        <f t="shared" si="64"/>
        <v>0.5</v>
      </c>
      <c r="AS78">
        <f t="shared" si="65"/>
        <v>1</v>
      </c>
      <c r="AT78">
        <f t="shared" si="66"/>
        <v>0.66666666666666663</v>
      </c>
      <c r="AU78">
        <f>VLOOKUP($B78&amp;"-"&amp;$F78,'Results Check'!$A:$CB,AU$2,FALSE())</f>
        <v>2</v>
      </c>
      <c r="AV78">
        <f>VLOOKUP($B78&amp;"-"&amp;$F78,'Results Check'!$A:$CB,AV$2,FALSE())</f>
        <v>2</v>
      </c>
      <c r="AW78">
        <f>VLOOKUP($B78&amp;"-"&amp;$F78,'Results Check'!$A:$CB,AW$2,FALSE())</f>
        <v>2</v>
      </c>
      <c r="AX78">
        <f t="shared" si="67"/>
        <v>1</v>
      </c>
      <c r="AY78">
        <f t="shared" si="68"/>
        <v>1</v>
      </c>
      <c r="AZ78">
        <f t="shared" si="69"/>
        <v>1</v>
      </c>
      <c r="BA78">
        <f>VLOOKUP($B78&amp;"-"&amp;$F78,'Results Check'!$A:$CB,BA$2,FALSE())</f>
        <v>1</v>
      </c>
      <c r="BB78">
        <f>VLOOKUP($B78&amp;"-"&amp;$F78,'Results Check'!$A:$CB,BB$2,FALSE())</f>
        <v>1</v>
      </c>
      <c r="BC78">
        <f>VLOOKUP($B78&amp;"-"&amp;$F78,'Results Check'!$A:$CB,BC$2,FALSE())</f>
        <v>3</v>
      </c>
      <c r="BD78">
        <f t="shared" si="70"/>
        <v>1</v>
      </c>
      <c r="BE78">
        <f t="shared" si="71"/>
        <v>0.33333333333333331</v>
      </c>
      <c r="BF78">
        <f t="shared" si="72"/>
        <v>0.5</v>
      </c>
      <c r="BG78">
        <f>VLOOKUP($B78&amp;"-"&amp;$F78,'Results Check'!$A:$CB,BG$2,FALSE())</f>
        <v>1</v>
      </c>
      <c r="BH78">
        <f>VLOOKUP($B78&amp;"-"&amp;$F78,'Results Check'!$A:$CB,BH$2,FALSE())</f>
        <v>1</v>
      </c>
      <c r="BI78">
        <f>VLOOKUP($B78&amp;"-"&amp;$F78,'Results Check'!$A:$CB,BI$2,FALSE())</f>
        <v>1</v>
      </c>
      <c r="BJ78">
        <f t="shared" si="73"/>
        <v>1</v>
      </c>
      <c r="BK78">
        <f t="shared" si="74"/>
        <v>1</v>
      </c>
      <c r="BL78">
        <f t="shared" si="75"/>
        <v>1</v>
      </c>
      <c r="BM78">
        <f>VLOOKUP($B78&amp;"-"&amp;$F78,'Results Check'!$A:$CB,BM$2,FALSE())</f>
        <v>1</v>
      </c>
      <c r="BN78">
        <f>VLOOKUP($B78&amp;"-"&amp;$F78,'Results Check'!$A:$CB,BN$2,FALSE())</f>
        <v>2</v>
      </c>
      <c r="BO78">
        <f>VLOOKUP($B78&amp;"-"&amp;$F78,'Results Check'!$A:$CB,BO$2,FALSE())</f>
        <v>2</v>
      </c>
      <c r="BP78">
        <f t="shared" si="76"/>
        <v>0.5</v>
      </c>
      <c r="BQ78">
        <f t="shared" si="77"/>
        <v>0.5</v>
      </c>
      <c r="BR78">
        <f t="shared" si="78"/>
        <v>0.5</v>
      </c>
      <c r="BS78">
        <f>VLOOKUP($B78&amp;"-"&amp;$F78,'Results Check'!$A:$CB,BS$2,FALSE())</f>
        <v>1</v>
      </c>
      <c r="BT78">
        <f>VLOOKUP($B78&amp;"-"&amp;$F78,'Results Check'!$A:$CB,BT$2,FALSE())</f>
        <v>1</v>
      </c>
      <c r="BU78">
        <f>VLOOKUP($B78&amp;"-"&amp;$F78,'Results Check'!$A:$CB,BU$2,FALSE())</f>
        <v>1</v>
      </c>
      <c r="BV78">
        <f t="shared" si="79"/>
        <v>1</v>
      </c>
      <c r="BW78">
        <f t="shared" si="80"/>
        <v>1</v>
      </c>
      <c r="BX78">
        <f t="shared" si="81"/>
        <v>1</v>
      </c>
      <c r="BY78">
        <f t="shared" si="82"/>
        <v>7</v>
      </c>
      <c r="BZ78">
        <f t="shared" si="83"/>
        <v>9</v>
      </c>
      <c r="CA78">
        <f t="shared" si="84"/>
        <v>10</v>
      </c>
      <c r="CB78">
        <f t="shared" si="85"/>
        <v>0.77777777777777779</v>
      </c>
      <c r="CC78">
        <f t="shared" si="86"/>
        <v>0.7</v>
      </c>
      <c r="CD78">
        <f t="shared" si="87"/>
        <v>0.73684210526315774</v>
      </c>
      <c r="CE78" t="str">
        <f>IF(VLOOKUP($B78&amp;"-"&amp;$F78,'Results Check'!$A:$CB,CE$2,FALSE())=0,"",VLOOKUP($B78&amp;"-"&amp;$F78,'Results Check'!$A:$CB,CE$2,FALSE()))</f>
        <v/>
      </c>
      <c r="CF78" t="str">
        <f>IF(VLOOKUP($B78&amp;"-"&amp;$F78,'Results Check'!$A:$CB,CF$2,FALSE())=0,"",VLOOKUP($B78&amp;"-"&amp;$F78,'Results Check'!$A:$CB,CF$2,FALSE()))</f>
        <v/>
      </c>
      <c r="CG78" t="str">
        <f>IF(VLOOKUP($B78&amp;"-"&amp;$F78,'Results Check'!$A:$CB,CG$2,FALSE())=0,"",VLOOKUP($B78&amp;"-"&amp;$F78,'Results Check'!$A:$CB,CG$2,FALSE()))</f>
        <v>Missing treatment</v>
      </c>
      <c r="CH78" t="str">
        <f>IF(VLOOKUP($B78&amp;"-"&amp;$F78,'Results Check'!$A:$CB,CH$2,FALSE())=0,"",VLOOKUP($B78&amp;"-"&amp;$F78,'Results Check'!$A:$CB,CH$2,FALSE()))</f>
        <v/>
      </c>
      <c r="CI78" t="str">
        <f>IF(VLOOKUP($B78&amp;"-"&amp;$F78,'Results Check'!$A:$CB,CI$2,FALSE())=0,"",VLOOKUP($B78&amp;"-"&amp;$F78,'Results Check'!$A:$CB,CI$2,FALSE()))</f>
        <v>Wrong UI</v>
      </c>
      <c r="CJ78" t="str">
        <f>IF(VLOOKUP($B78&amp;"-"&amp;$F78,'Results Check'!$A:$CB,CJ$2,FALSE())=0,"",VLOOKUP($B78&amp;"-"&amp;$F78,'Results Check'!$A:$CB,CJ$2,FALSE()))</f>
        <v/>
      </c>
      <c r="CK78">
        <f>IF(VLOOKUP($B78&amp;"-"&amp;$F78,'dataset cleaned'!$A:$CK,CK$2,FALSE())&lt;0,"N/A",VLOOKUP(VLOOKUP($B78&amp;"-"&amp;$F78,'dataset cleaned'!$A:$CK,CK$2,FALSE()),Dictionary!$A:$B,2,FALSE()))</f>
        <v>4</v>
      </c>
      <c r="CL78">
        <f>IF(VLOOKUP($B78&amp;"-"&amp;$F78,'dataset cleaned'!$A:$CK,CL$2,FALSE())&lt;0,"N/A",VLOOKUP(VLOOKUP($B78&amp;"-"&amp;$F78,'dataset cleaned'!$A:$CK,CL$2,FALSE()),Dictionary!$A:$B,2,FALSE()))</f>
        <v>3</v>
      </c>
      <c r="CM78">
        <f>IF(VLOOKUP($B78&amp;"-"&amp;$F78,'dataset cleaned'!$A:$CK,CM$2,FALSE())&lt;0,"N/A",VLOOKUP(VLOOKUP($B78&amp;"-"&amp;$F78,'dataset cleaned'!$A:$CK,CM$2,FALSE()),Dictionary!$A:$B,2,FALSE()))</f>
        <v>5</v>
      </c>
      <c r="CN78">
        <f>IF(VLOOKUP($B78&amp;"-"&amp;$F78,'dataset cleaned'!$A:$CK,CN$2,FALSE())&lt;0,"N/A",VLOOKUP(VLOOKUP($B78&amp;"-"&amp;$F78,'dataset cleaned'!$A:$CK,CN$2,FALSE()),Dictionary!$A:$B,2,FALSE()))</f>
        <v>4</v>
      </c>
      <c r="CO78">
        <f>IF(VLOOKUP($B78&amp;"-"&amp;$F78,'dataset cleaned'!$A:$CK,CO$2,FALSE())&lt;0,"N/A",VLOOKUP(VLOOKUP($B78&amp;"-"&amp;$F78,'dataset cleaned'!$A:$CK,CO$2,FALSE()),Dictionary!$A:$B,2,FALSE()))</f>
        <v>3</v>
      </c>
      <c r="CP78">
        <f>IF(VLOOKUP($B78&amp;"-"&amp;$F78,'dataset cleaned'!$A:$CK,CP$2,FALSE())&lt;0,"N/A",VLOOKUP(VLOOKUP($B78&amp;"-"&amp;$F78,'dataset cleaned'!$A:$CK,CP$2,FALSE()),Dictionary!$A:$B,2,FALSE()))</f>
        <v>4</v>
      </c>
      <c r="CQ78">
        <f>IF(VLOOKUP($B78&amp;"-"&amp;$F78,'dataset cleaned'!$A:$CK,CQ$2,FALSE())&lt;0,"N/A",VLOOKUP(VLOOKUP($B78&amp;"-"&amp;$F78,'dataset cleaned'!$A:$CK,CQ$2,FALSE()),Dictionary!$A:$B,2,FALSE()))</f>
        <v>5</v>
      </c>
      <c r="CR78">
        <f>IF(VLOOKUP($B78&amp;"-"&amp;$F78,'dataset cleaned'!$A:$CK,CR$2,FALSE())&lt;0,"N/A",VLOOKUP(VLOOKUP($B78&amp;"-"&amp;$F78,'dataset cleaned'!$A:$CK,CR$2,FALSE()),Dictionary!$A:$B,2,FALSE()))</f>
        <v>5</v>
      </c>
      <c r="CS78">
        <f>IF(VLOOKUP($B78&amp;"-"&amp;$F78,'dataset cleaned'!$A:$CK,CS$2,FALSE())&lt;0,"N/A",VLOOKUP(VLOOKUP($B78&amp;"-"&amp;$F78,'dataset cleaned'!$A:$CK,CS$2,FALSE()),Dictionary!$A:$B,2,FALSE()))</f>
        <v>5</v>
      </c>
      <c r="CT78">
        <f>IF(VLOOKUP($B78&amp;"-"&amp;$F78,'dataset cleaned'!$A:$CK,CT$2,FALSE())&lt;0,"N/A",VLOOKUP(VLOOKUP($B78&amp;"-"&amp;$F78,'dataset cleaned'!$A:$CK,CT$2,FALSE()),Dictionary!$A:$B,2,FALSE()))</f>
        <v>5</v>
      </c>
      <c r="CU78">
        <f>IF(VLOOKUP($B78&amp;"-"&amp;$F78,'dataset cleaned'!$A:$CK,CU$2,FALSE())&lt;0,"N/A",VLOOKUP(VLOOKUP($B78&amp;"-"&amp;$F78,'dataset cleaned'!$A:$CK,CU$2,FALSE()),Dictionary!$A:$B,2,FALSE()))</f>
        <v>4</v>
      </c>
      <c r="CV78">
        <f>IF(VLOOKUP($B78&amp;"-"&amp;$F78,'dataset cleaned'!$A:$CK,CV$2,FALSE())&lt;0,"N/A",VLOOKUP(VLOOKUP($B78&amp;"-"&amp;$F78,'dataset cleaned'!$A:$CK,CV$2,FALSE()),Dictionary!$A:$B,2,FALSE()))</f>
        <v>3</v>
      </c>
    </row>
    <row r="79" spans="1:100" s="24" customFormat="1" ht="17" x14ac:dyDescent="0.2">
      <c r="A79" t="str">
        <f t="shared" si="59"/>
        <v>R_u8jabVDokDMB2X7-P1</v>
      </c>
      <c r="B79" t="s">
        <v>700</v>
      </c>
      <c r="C79" t="s">
        <v>373</v>
      </c>
      <c r="D79" s="16" t="str">
        <f t="shared" si="60"/>
        <v>UML</v>
      </c>
      <c r="E79" s="8" t="str">
        <f t="shared" si="61"/>
        <v>G1</v>
      </c>
      <c r="F79" s="8" t="s">
        <v>534</v>
      </c>
      <c r="G79" s="8" t="str">
        <f t="shared" si="62"/>
        <v>G1</v>
      </c>
      <c r="H79" t="s">
        <v>981</v>
      </c>
      <c r="I79"/>
      <c r="J79" s="11">
        <f>VLOOKUP($B79&amp;"-"&amp;$F79,'dataset cleaned'!$A:$BK,J$2,FALSE())/60</f>
        <v>14.3582</v>
      </c>
      <c r="K79">
        <f>VLOOKUP($B79&amp;"-"&amp;$F79,'dataset cleaned'!$A:$BK,K$2,FALSE())</f>
        <v>23</v>
      </c>
      <c r="L79" t="str">
        <f>VLOOKUP($B79&amp;"-"&amp;$F79,'dataset cleaned'!$A:$BK,L$2,FALSE())</f>
        <v>Male</v>
      </c>
      <c r="M79" t="str">
        <f>VLOOKUP($B79&amp;"-"&amp;$F79,'dataset cleaned'!$A:$BK,M$2,FALSE())</f>
        <v>Proficient (C2)</v>
      </c>
      <c r="N79">
        <f>VLOOKUP($B79&amp;"-"&amp;$F79,'dataset cleaned'!$A:$BK,N$2,FALSE())</f>
        <v>4</v>
      </c>
      <c r="O79" t="str">
        <f>VLOOKUP($B79&amp;"-"&amp;$F79,'dataset cleaned'!$A:$BK,O$2,FALSE())</f>
        <v>Computer Science, Mathematics, Cyber Security</v>
      </c>
      <c r="P79" t="str">
        <f>VLOOKUP($B79&amp;"-"&amp;$F79,'dataset cleaned'!$A:$BK,P$2,FALSE())</f>
        <v>Yes</v>
      </c>
      <c r="Q79">
        <f>VLOOKUP($B79&amp;"-"&amp;$F79,'dataset cleaned'!$A:$BK,Q$2,FALSE())</f>
        <v>1</v>
      </c>
      <c r="R79" s="6" t="str">
        <f>VLOOKUP($B79&amp;"-"&amp;$F79,'dataset cleaned'!$A:$BK,R$2,FALSE())</f>
        <v>Technology Analyst</v>
      </c>
      <c r="S79" t="str">
        <f>VLOOKUP($B79&amp;"-"&amp;$F79,'dataset cleaned'!$A:$BK,S$2,FALSE())</f>
        <v>No</v>
      </c>
      <c r="T79">
        <f>VLOOKUP($B79&amp;"-"&amp;$F79,'dataset cleaned'!$A:$BK,T$2,FALSE())</f>
        <v>0</v>
      </c>
      <c r="U79" t="str">
        <f>VLOOKUP($B79&amp;"-"&amp;$F79,'dataset cleaned'!$A:$BK,U$2,FALSE())</f>
        <v>None</v>
      </c>
      <c r="V79">
        <f>VLOOKUP(VLOOKUP($B79&amp;"-"&amp;$F79,'dataset cleaned'!$A:$BK,V$2,FALSE()),Dictionary!$A:$B,2,FALSE())</f>
        <v>4</v>
      </c>
      <c r="W79">
        <f>VLOOKUP(VLOOKUP($B79&amp;"-"&amp;$F79,'dataset cleaned'!$A:$BK,W$2,FALSE()),Dictionary!$A:$B,2,FALSE())</f>
        <v>2</v>
      </c>
      <c r="X79">
        <f>VLOOKUP(VLOOKUP($B79&amp;"-"&amp;$F79,'dataset cleaned'!$A:$BK,X$2,FALSE()),Dictionary!$A:$B,2,FALSE())</f>
        <v>4</v>
      </c>
      <c r="Y79">
        <f>VLOOKUP(VLOOKUP($B79&amp;"-"&amp;$F79,'dataset cleaned'!$A:$BK,Y$2,FALSE()),Dictionary!$A:$B,2,FALSE())</f>
        <v>2</v>
      </c>
      <c r="Z79">
        <f t="shared" si="63"/>
        <v>4</v>
      </c>
      <c r="AA79">
        <f>VLOOKUP(VLOOKUP($B79&amp;"-"&amp;$F79,'dataset cleaned'!$A:$BK,AA$2,FALSE()),Dictionary!$A:$B,2,FALSE())</f>
        <v>1</v>
      </c>
      <c r="AB79">
        <f>VLOOKUP(VLOOKUP($B79&amp;"-"&amp;$F79,'dataset cleaned'!$A:$BK,AB$2,FALSE()),Dictionary!$A:$B,2,FALSE())</f>
        <v>3</v>
      </c>
      <c r="AC79">
        <f>VLOOKUP(VLOOKUP($B79&amp;"-"&amp;$F79,'dataset cleaned'!$A:$BK,AC$2,FALSE()),Dictionary!$A:$B,2,FALSE())</f>
        <v>3</v>
      </c>
      <c r="AD79">
        <f>VLOOKUP(VLOOKUP($B79&amp;"-"&amp;$F79,'dataset cleaned'!$A:$BK,AD$2,FALSE()),Dictionary!$A:$B,2,FALSE())</f>
        <v>4</v>
      </c>
      <c r="AE79" t="str">
        <f>IF(ISNA(VLOOKUP(VLOOKUP($B79&amp;"-"&amp;$F79,'dataset cleaned'!$A:$BK,AE$2,FALSE()),Dictionary!$A:$B,2,FALSE())),"",VLOOKUP(VLOOKUP($B79&amp;"-"&amp;$F79,'dataset cleaned'!$A:$BK,AE$2,FALSE()),Dictionary!$A:$B,2,FALSE()))</f>
        <v/>
      </c>
      <c r="AF79">
        <f>VLOOKUP(VLOOKUP($B79&amp;"-"&amp;$F79,'dataset cleaned'!$A:$BK,AF$2,FALSE()),Dictionary!$A:$B,2,FALSE())</f>
        <v>5</v>
      </c>
      <c r="AG79">
        <f>VLOOKUP(VLOOKUP($B79&amp;"-"&amp;$F79,'dataset cleaned'!$A:$BK,AG$2,FALSE()),Dictionary!$A:$B,2,FALSE())</f>
        <v>5</v>
      </c>
      <c r="AH79">
        <f>VLOOKUP(VLOOKUP($B79&amp;"-"&amp;$F79,'dataset cleaned'!$A:$BK,AH$2,FALSE()),Dictionary!$A:$B,2,FALSE())</f>
        <v>5</v>
      </c>
      <c r="AI79">
        <f>VLOOKUP(VLOOKUP($B79&amp;"-"&amp;$F79,'dataset cleaned'!$A:$BK,AI$2,FALSE()),Dictionary!$A:$B,2,FALSE())</f>
        <v>2</v>
      </c>
      <c r="AJ79">
        <f>VLOOKUP(VLOOKUP($B79&amp;"-"&amp;$F79,'dataset cleaned'!$A:$BK,AJ$2,FALSE()),Dictionary!$A:$B,2,FALSE())</f>
        <v>4</v>
      </c>
      <c r="AK79">
        <f>IF(ISNA(VLOOKUP(VLOOKUP($B79&amp;"-"&amp;$F79,'dataset cleaned'!$A:$BK,AK$2,FALSE()),Dictionary!$A:$B,2,FALSE())),"",VLOOKUP(VLOOKUP($B79&amp;"-"&amp;$F79,'dataset cleaned'!$A:$BK,AK$2,FALSE()),Dictionary!$A:$B,2,FALSE()))</f>
        <v>5</v>
      </c>
      <c r="AL79" t="str">
        <f>IF(ISNA(VLOOKUP(VLOOKUP($B79&amp;"-"&amp;$F79,'dataset cleaned'!$A:$BK,AL$2,FALSE()),Dictionary!$A:$B,2,FALSE())),"",VLOOKUP(VLOOKUP($B79&amp;"-"&amp;$F79,'dataset cleaned'!$A:$BK,AL$2,FALSE()),Dictionary!$A:$B,2,FALSE()))</f>
        <v/>
      </c>
      <c r="AM79">
        <f>VLOOKUP(VLOOKUP($B79&amp;"-"&amp;$F79,'dataset cleaned'!$A:$BK,AM$2,FALSE()),Dictionary!$A:$B,2,FALSE())</f>
        <v>5</v>
      </c>
      <c r="AN79">
        <f>IF(ISNA(VLOOKUP(VLOOKUP($B79&amp;"-"&amp;$F79,'dataset cleaned'!$A:$BK,AN$2,FALSE()),Dictionary!$A:$B,2,FALSE())),"",VLOOKUP(VLOOKUP($B79&amp;"-"&amp;$F79,'dataset cleaned'!$A:$BK,AN$2,FALSE()),Dictionary!$A:$B,2,FALSE()))</f>
        <v>2</v>
      </c>
      <c r="AO79">
        <f>VLOOKUP($B79&amp;"-"&amp;$F79,'Results Check'!$A:$CB,AO$2,FALSE())</f>
        <v>1</v>
      </c>
      <c r="AP79">
        <f>VLOOKUP($B79&amp;"-"&amp;$F79,'Results Check'!$A:$CB,AP$2,FALSE())</f>
        <v>1</v>
      </c>
      <c r="AQ79">
        <f>VLOOKUP($B79&amp;"-"&amp;$F79,'Results Check'!$A:$CB,AQ$2,FALSE())</f>
        <v>1</v>
      </c>
      <c r="AR79">
        <f t="shared" si="64"/>
        <v>1</v>
      </c>
      <c r="AS79">
        <f t="shared" si="65"/>
        <v>1</v>
      </c>
      <c r="AT79">
        <f t="shared" si="66"/>
        <v>1</v>
      </c>
      <c r="AU79">
        <f>VLOOKUP($B79&amp;"-"&amp;$F79,'Results Check'!$A:$CB,AU$2,FALSE())</f>
        <v>2</v>
      </c>
      <c r="AV79">
        <f>VLOOKUP($B79&amp;"-"&amp;$F79,'Results Check'!$A:$CB,AV$2,FALSE())</f>
        <v>2</v>
      </c>
      <c r="AW79">
        <f>VLOOKUP($B79&amp;"-"&amp;$F79,'Results Check'!$A:$CB,AW$2,FALSE())</f>
        <v>2</v>
      </c>
      <c r="AX79">
        <f t="shared" si="67"/>
        <v>1</v>
      </c>
      <c r="AY79">
        <f t="shared" si="68"/>
        <v>1</v>
      </c>
      <c r="AZ79">
        <f t="shared" si="69"/>
        <v>1</v>
      </c>
      <c r="BA79">
        <f>VLOOKUP($B79&amp;"-"&amp;$F79,'Results Check'!$A:$CB,BA$2,FALSE())</f>
        <v>1</v>
      </c>
      <c r="BB79">
        <f>VLOOKUP($B79&amp;"-"&amp;$F79,'Results Check'!$A:$CB,BB$2,FALSE())</f>
        <v>1</v>
      </c>
      <c r="BC79">
        <f>VLOOKUP($B79&amp;"-"&amp;$F79,'Results Check'!$A:$CB,BC$2,FALSE())</f>
        <v>3</v>
      </c>
      <c r="BD79">
        <f t="shared" si="70"/>
        <v>1</v>
      </c>
      <c r="BE79">
        <f t="shared" si="71"/>
        <v>0.33333333333333331</v>
      </c>
      <c r="BF79">
        <f t="shared" si="72"/>
        <v>0.5</v>
      </c>
      <c r="BG79">
        <f>VLOOKUP($B79&amp;"-"&amp;$F79,'Results Check'!$A:$CB,BG$2,FALSE())</f>
        <v>1</v>
      </c>
      <c r="BH79">
        <f>VLOOKUP($B79&amp;"-"&amp;$F79,'Results Check'!$A:$CB,BH$2,FALSE())</f>
        <v>1</v>
      </c>
      <c r="BI79">
        <f>VLOOKUP($B79&amp;"-"&amp;$F79,'Results Check'!$A:$CB,BI$2,FALSE())</f>
        <v>1</v>
      </c>
      <c r="BJ79">
        <f t="shared" si="73"/>
        <v>1</v>
      </c>
      <c r="BK79">
        <f t="shared" si="74"/>
        <v>1</v>
      </c>
      <c r="BL79">
        <f t="shared" si="75"/>
        <v>1</v>
      </c>
      <c r="BM79">
        <f>VLOOKUP($B79&amp;"-"&amp;$F79,'Results Check'!$A:$CB,BM$2,FALSE())</f>
        <v>2</v>
      </c>
      <c r="BN79">
        <f>VLOOKUP($B79&amp;"-"&amp;$F79,'Results Check'!$A:$CB,BN$2,FALSE())</f>
        <v>2</v>
      </c>
      <c r="BO79">
        <f>VLOOKUP($B79&amp;"-"&amp;$F79,'Results Check'!$A:$CB,BO$2,FALSE())</f>
        <v>2</v>
      </c>
      <c r="BP79">
        <f t="shared" si="76"/>
        <v>1</v>
      </c>
      <c r="BQ79">
        <f t="shared" si="77"/>
        <v>1</v>
      </c>
      <c r="BR79">
        <f t="shared" si="78"/>
        <v>1</v>
      </c>
      <c r="BS79">
        <f>VLOOKUP($B79&amp;"-"&amp;$F79,'Results Check'!$A:$CB,BS$2,FALSE())</f>
        <v>1</v>
      </c>
      <c r="BT79">
        <f>VLOOKUP($B79&amp;"-"&amp;$F79,'Results Check'!$A:$CB,BT$2,FALSE())</f>
        <v>1</v>
      </c>
      <c r="BU79">
        <f>VLOOKUP($B79&amp;"-"&amp;$F79,'Results Check'!$A:$CB,BU$2,FALSE())</f>
        <v>1</v>
      </c>
      <c r="BV79">
        <f t="shared" si="79"/>
        <v>1</v>
      </c>
      <c r="BW79">
        <f t="shared" si="80"/>
        <v>1</v>
      </c>
      <c r="BX79">
        <f t="shared" si="81"/>
        <v>1</v>
      </c>
      <c r="BY79">
        <f t="shared" si="82"/>
        <v>8</v>
      </c>
      <c r="BZ79">
        <f t="shared" si="83"/>
        <v>8</v>
      </c>
      <c r="CA79">
        <f t="shared" si="84"/>
        <v>10</v>
      </c>
      <c r="CB79">
        <f t="shared" si="85"/>
        <v>1</v>
      </c>
      <c r="CC79">
        <f t="shared" si="86"/>
        <v>0.8</v>
      </c>
      <c r="CD79">
        <f t="shared" si="87"/>
        <v>0.88888888888888895</v>
      </c>
      <c r="CE79" t="str">
        <f>IF(VLOOKUP($B79&amp;"-"&amp;$F79,'Results Check'!$A:$CB,CE$2,FALSE())=0,"",VLOOKUP($B79&amp;"-"&amp;$F79,'Results Check'!$A:$CB,CE$2,FALSE()))</f>
        <v/>
      </c>
      <c r="CF79" t="str">
        <f>IF(VLOOKUP($B79&amp;"-"&amp;$F79,'Results Check'!$A:$CB,CF$2,FALSE())=0,"",VLOOKUP($B79&amp;"-"&amp;$F79,'Results Check'!$A:$CB,CF$2,FALSE()))</f>
        <v/>
      </c>
      <c r="CG79" t="str">
        <f>IF(VLOOKUP($B79&amp;"-"&amp;$F79,'Results Check'!$A:$CB,CG$2,FALSE())=0,"",VLOOKUP($B79&amp;"-"&amp;$F79,'Results Check'!$A:$CB,CG$2,FALSE()))</f>
        <v>Missing treatment</v>
      </c>
      <c r="CH79" t="str">
        <f>IF(VLOOKUP($B79&amp;"-"&amp;$F79,'Results Check'!$A:$CB,CH$2,FALSE())=0,"",VLOOKUP($B79&amp;"-"&amp;$F79,'Results Check'!$A:$CB,CH$2,FALSE()))</f>
        <v/>
      </c>
      <c r="CI79" t="str">
        <f>IF(VLOOKUP($B79&amp;"-"&amp;$F79,'Results Check'!$A:$CB,CI$2,FALSE())=0,"",VLOOKUP($B79&amp;"-"&amp;$F79,'Results Check'!$A:$CB,CI$2,FALSE()))</f>
        <v/>
      </c>
      <c r="CJ79" t="str">
        <f>IF(VLOOKUP($B79&amp;"-"&amp;$F79,'Results Check'!$A:$CB,CJ$2,FALSE())=0,"",VLOOKUP($B79&amp;"-"&amp;$F79,'Results Check'!$A:$CB,CJ$2,FALSE()))</f>
        <v/>
      </c>
      <c r="CK79">
        <f>IF(VLOOKUP($B79&amp;"-"&amp;$F79,'dataset cleaned'!$A:$CK,CK$2,FALSE())&lt;0,"N/A",VLOOKUP(VLOOKUP($B79&amp;"-"&amp;$F79,'dataset cleaned'!$A:$CK,CK$2,FALSE()),Dictionary!$A:$B,2,FALSE()))</f>
        <v>3</v>
      </c>
      <c r="CL79">
        <f>IF(VLOOKUP($B79&amp;"-"&amp;$F79,'dataset cleaned'!$A:$CK,CL$2,FALSE())&lt;0,"N/A",VLOOKUP(VLOOKUP($B79&amp;"-"&amp;$F79,'dataset cleaned'!$A:$CK,CL$2,FALSE()),Dictionary!$A:$B,2,FALSE()))</f>
        <v>4</v>
      </c>
      <c r="CM79">
        <f>IF(VLOOKUP($B79&amp;"-"&amp;$F79,'dataset cleaned'!$A:$CK,CM$2,FALSE())&lt;0,"N/A",VLOOKUP(VLOOKUP($B79&amp;"-"&amp;$F79,'dataset cleaned'!$A:$CK,CM$2,FALSE()),Dictionary!$A:$B,2,FALSE()))</f>
        <v>5</v>
      </c>
      <c r="CN79">
        <f>IF(VLOOKUP($B79&amp;"-"&amp;$F79,'dataset cleaned'!$A:$CK,CN$2,FALSE())&lt;0,"N/A",VLOOKUP(VLOOKUP($B79&amp;"-"&amp;$F79,'dataset cleaned'!$A:$CK,CN$2,FALSE()),Dictionary!$A:$B,2,FALSE()))</f>
        <v>5</v>
      </c>
      <c r="CO79">
        <f>IF(VLOOKUP($B79&amp;"-"&amp;$F79,'dataset cleaned'!$A:$CK,CO$2,FALSE())&lt;0,"N/A",VLOOKUP(VLOOKUP($B79&amp;"-"&amp;$F79,'dataset cleaned'!$A:$CK,CO$2,FALSE()),Dictionary!$A:$B,2,FALSE()))</f>
        <v>4</v>
      </c>
      <c r="CP79">
        <f>IF(VLOOKUP($B79&amp;"-"&amp;$F79,'dataset cleaned'!$A:$CK,CP$2,FALSE())&lt;0,"N/A",VLOOKUP(VLOOKUP($B79&amp;"-"&amp;$F79,'dataset cleaned'!$A:$CK,CP$2,FALSE()),Dictionary!$A:$B,2,FALSE()))</f>
        <v>4</v>
      </c>
      <c r="CQ79">
        <f>IF(VLOOKUP($B79&amp;"-"&amp;$F79,'dataset cleaned'!$A:$CK,CQ$2,FALSE())&lt;0,"N/A",VLOOKUP(VLOOKUP($B79&amp;"-"&amp;$F79,'dataset cleaned'!$A:$CK,CQ$2,FALSE()),Dictionary!$A:$B,2,FALSE()))</f>
        <v>5</v>
      </c>
      <c r="CR79">
        <f>IF(VLOOKUP($B79&amp;"-"&amp;$F79,'dataset cleaned'!$A:$CK,CR$2,FALSE())&lt;0,"N/A",VLOOKUP(VLOOKUP($B79&amp;"-"&amp;$F79,'dataset cleaned'!$A:$CK,CR$2,FALSE()),Dictionary!$A:$B,2,FALSE()))</f>
        <v>5</v>
      </c>
      <c r="CS79">
        <f>IF(VLOOKUP($B79&amp;"-"&amp;$F79,'dataset cleaned'!$A:$CK,CS$2,FALSE())&lt;0,"N/A",VLOOKUP(VLOOKUP($B79&amp;"-"&amp;$F79,'dataset cleaned'!$A:$CK,CS$2,FALSE()),Dictionary!$A:$B,2,FALSE()))</f>
        <v>5</v>
      </c>
      <c r="CT79">
        <f>IF(VLOOKUP($B79&amp;"-"&amp;$F79,'dataset cleaned'!$A:$CK,CT$2,FALSE())&lt;0,"N/A",VLOOKUP(VLOOKUP($B79&amp;"-"&amp;$F79,'dataset cleaned'!$A:$CK,CT$2,FALSE()),Dictionary!$A:$B,2,FALSE()))</f>
        <v>4</v>
      </c>
      <c r="CU79">
        <f>IF(VLOOKUP($B79&amp;"-"&amp;$F79,'dataset cleaned'!$A:$CK,CU$2,FALSE())&lt;0,"N/A",VLOOKUP(VLOOKUP($B79&amp;"-"&amp;$F79,'dataset cleaned'!$A:$CK,CU$2,FALSE()),Dictionary!$A:$B,2,FALSE()))</f>
        <v>4</v>
      </c>
      <c r="CV79">
        <f>IF(VLOOKUP($B79&amp;"-"&amp;$F79,'dataset cleaned'!$A:$CK,CV$2,FALSE())&lt;0,"N/A",VLOOKUP(VLOOKUP($B79&amp;"-"&amp;$F79,'dataset cleaned'!$A:$CK,CV$2,FALSE()),Dictionary!$A:$B,2,FALSE()))</f>
        <v>5</v>
      </c>
    </row>
    <row r="80" spans="1:100" x14ac:dyDescent="0.2">
      <c r="A80" t="str">
        <f t="shared" si="59"/>
        <v>R_vCuUsEhKt9IxDMZ-P1</v>
      </c>
      <c r="B80" s="1" t="s">
        <v>1071</v>
      </c>
      <c r="C80" t="s">
        <v>373</v>
      </c>
      <c r="D80" s="16" t="str">
        <f t="shared" si="60"/>
        <v>UML</v>
      </c>
      <c r="E80" s="8" t="str">
        <f t="shared" si="61"/>
        <v>G1</v>
      </c>
      <c r="F80" s="1" t="s">
        <v>534</v>
      </c>
      <c r="G80" s="8" t="str">
        <f t="shared" si="62"/>
        <v>G1</v>
      </c>
      <c r="H80" t="s">
        <v>1128</v>
      </c>
      <c r="J80" s="11">
        <f>VLOOKUP($B80&amp;"-"&amp;$F80,'dataset cleaned'!$A:$BK,J$2,FALSE())/60</f>
        <v>15.8771</v>
      </c>
      <c r="K80">
        <f>VLOOKUP($B80&amp;"-"&amp;$F80,'dataset cleaned'!$A:$BK,K$2,FALSE())</f>
        <v>20</v>
      </c>
      <c r="L80" t="str">
        <f>VLOOKUP($B80&amp;"-"&amp;$F80,'dataset cleaned'!$A:$BK,L$2,FALSE())</f>
        <v>Male</v>
      </c>
      <c r="M80" t="str">
        <f>VLOOKUP($B80&amp;"-"&amp;$F80,'dataset cleaned'!$A:$BK,M$2,FALSE())</f>
        <v>Advanced (C1)</v>
      </c>
      <c r="N80">
        <f>VLOOKUP($B80&amp;"-"&amp;$F80,'dataset cleaned'!$A:$BK,N$2,FALSE())</f>
        <v>2</v>
      </c>
      <c r="O80" t="str">
        <f>VLOOKUP($B80&amp;"-"&amp;$F80,'dataset cleaned'!$A:$BK,O$2,FALSE())</f>
        <v>mechanical engineering</v>
      </c>
      <c r="P80" t="str">
        <f>VLOOKUP($B80&amp;"-"&amp;$F80,'dataset cleaned'!$A:$BK,P$2,FALSE())</f>
        <v>No</v>
      </c>
      <c r="Q80">
        <f>VLOOKUP($B80&amp;"-"&amp;$F80,'dataset cleaned'!$A:$BK,Q$2,FALSE())</f>
        <v>0</v>
      </c>
      <c r="R80" s="6">
        <f>VLOOKUP($B80&amp;"-"&amp;$F80,'dataset cleaned'!$A:$BK,R$2,FALSE())</f>
        <v>0</v>
      </c>
      <c r="S80" t="str">
        <f>VLOOKUP($B80&amp;"-"&amp;$F80,'dataset cleaned'!$A:$BK,S$2,FALSE())</f>
        <v>No</v>
      </c>
      <c r="T80">
        <f>VLOOKUP($B80&amp;"-"&amp;$F80,'dataset cleaned'!$A:$BK,T$2,FALSE())</f>
        <v>0</v>
      </c>
      <c r="U80" t="str">
        <f>VLOOKUP($B80&amp;"-"&amp;$F80,'dataset cleaned'!$A:$BK,U$2,FALSE())</f>
        <v>None</v>
      </c>
      <c r="V80">
        <f>VLOOKUP(VLOOKUP($B80&amp;"-"&amp;$F80,'dataset cleaned'!$A:$BK,V$2,FALSE()),Dictionary!$A:$B,2,FALSE())</f>
        <v>2</v>
      </c>
      <c r="W80">
        <f>VLOOKUP(VLOOKUP($B80&amp;"-"&amp;$F80,'dataset cleaned'!$A:$BK,W$2,FALSE()),Dictionary!$A:$B,2,FALSE())</f>
        <v>2</v>
      </c>
      <c r="X80">
        <f>VLOOKUP(VLOOKUP($B80&amp;"-"&amp;$F80,'dataset cleaned'!$A:$BK,X$2,FALSE()),Dictionary!$A:$B,2,FALSE())</f>
        <v>2</v>
      </c>
      <c r="Y80">
        <f>VLOOKUP(VLOOKUP($B80&amp;"-"&amp;$F80,'dataset cleaned'!$A:$BK,Y$2,FALSE()),Dictionary!$A:$B,2,FALSE())</f>
        <v>2</v>
      </c>
      <c r="Z80">
        <f t="shared" si="63"/>
        <v>2</v>
      </c>
      <c r="AA80">
        <f>VLOOKUP(VLOOKUP($B80&amp;"-"&amp;$F80,'dataset cleaned'!$A:$BK,AA$2,FALSE()),Dictionary!$A:$B,2,FALSE())</f>
        <v>1</v>
      </c>
      <c r="AB80">
        <f>VLOOKUP(VLOOKUP($B80&amp;"-"&amp;$F80,'dataset cleaned'!$A:$BK,AB$2,FALSE()),Dictionary!$A:$B,2,FALSE())</f>
        <v>5</v>
      </c>
      <c r="AC80">
        <f>VLOOKUP(VLOOKUP($B80&amp;"-"&amp;$F80,'dataset cleaned'!$A:$BK,AC$2,FALSE()),Dictionary!$A:$B,2,FALSE())</f>
        <v>1</v>
      </c>
      <c r="AD80">
        <f>VLOOKUP(VLOOKUP($B80&amp;"-"&amp;$F80,'dataset cleaned'!$A:$BK,AD$2,FALSE()),Dictionary!$A:$B,2,FALSE())</f>
        <v>1</v>
      </c>
      <c r="AE80" t="str">
        <f>IF(ISNA(VLOOKUP(VLOOKUP($B80&amp;"-"&amp;$F80,'dataset cleaned'!$A:$BK,AE$2,FALSE()),Dictionary!$A:$B,2,FALSE())),"",VLOOKUP(VLOOKUP($B80&amp;"-"&amp;$F80,'dataset cleaned'!$A:$BK,AE$2,FALSE()),Dictionary!$A:$B,2,FALSE()))</f>
        <v/>
      </c>
      <c r="AF80">
        <f>VLOOKUP(VLOOKUP($B80&amp;"-"&amp;$F80,'dataset cleaned'!$A:$BK,AF$2,FALSE()),Dictionary!$A:$B,2,FALSE())</f>
        <v>4</v>
      </c>
      <c r="AG80">
        <f>VLOOKUP(VLOOKUP($B80&amp;"-"&amp;$F80,'dataset cleaned'!$A:$BK,AG$2,FALSE()),Dictionary!$A:$B,2,FALSE())</f>
        <v>4</v>
      </c>
      <c r="AH80">
        <f>VLOOKUP(VLOOKUP($B80&amp;"-"&amp;$F80,'dataset cleaned'!$A:$BK,AH$2,FALSE()),Dictionary!$A:$B,2,FALSE())</f>
        <v>3</v>
      </c>
      <c r="AI80">
        <f>VLOOKUP(VLOOKUP($B80&amp;"-"&amp;$F80,'dataset cleaned'!$A:$BK,AI$2,FALSE()),Dictionary!$A:$B,2,FALSE())</f>
        <v>4</v>
      </c>
      <c r="AJ80">
        <f>VLOOKUP(VLOOKUP($B80&amp;"-"&amp;$F80,'dataset cleaned'!$A:$BK,AJ$2,FALSE()),Dictionary!$A:$B,2,FALSE())</f>
        <v>4</v>
      </c>
      <c r="AK80">
        <f>IF(ISNA(VLOOKUP(VLOOKUP($B80&amp;"-"&amp;$F80,'dataset cleaned'!$A:$BK,AK$2,FALSE()),Dictionary!$A:$B,2,FALSE())),"",VLOOKUP(VLOOKUP($B80&amp;"-"&amp;$F80,'dataset cleaned'!$A:$BK,AK$2,FALSE()),Dictionary!$A:$B,2,FALSE()))</f>
        <v>4</v>
      </c>
      <c r="AL80" t="str">
        <f>IF(ISNA(VLOOKUP(VLOOKUP($B80&amp;"-"&amp;$F80,'dataset cleaned'!$A:$BK,AL$2,FALSE()),Dictionary!$A:$B,2,FALSE())),"",VLOOKUP(VLOOKUP($B80&amp;"-"&amp;$F80,'dataset cleaned'!$A:$BK,AL$2,FALSE()),Dictionary!$A:$B,2,FALSE()))</f>
        <v/>
      </c>
      <c r="AM80">
        <f>VLOOKUP(VLOOKUP($B80&amp;"-"&amp;$F80,'dataset cleaned'!$A:$BK,AM$2,FALSE()),Dictionary!$A:$B,2,FALSE())</f>
        <v>4</v>
      </c>
      <c r="AN80">
        <f>IF(ISNA(VLOOKUP(VLOOKUP($B80&amp;"-"&amp;$F80,'dataset cleaned'!$A:$BK,AN$2,FALSE()),Dictionary!$A:$B,2,FALSE())),"",VLOOKUP(VLOOKUP($B80&amp;"-"&amp;$F80,'dataset cleaned'!$A:$BK,AN$2,FALSE()),Dictionary!$A:$B,2,FALSE()))</f>
        <v>4</v>
      </c>
      <c r="AO80">
        <f>VLOOKUP($B80&amp;"-"&amp;$F80,'Results Check'!$A:$CB,AO$2,FALSE())</f>
        <v>0</v>
      </c>
      <c r="AP80">
        <f>VLOOKUP($B80&amp;"-"&amp;$F80,'Results Check'!$A:$CB,AP$2,FALSE())</f>
        <v>1</v>
      </c>
      <c r="AQ80">
        <f>VLOOKUP($B80&amp;"-"&amp;$F80,'Results Check'!$A:$CB,AQ$2,FALSE())</f>
        <v>1</v>
      </c>
      <c r="AR80">
        <f t="shared" si="64"/>
        <v>0</v>
      </c>
      <c r="AS80">
        <f t="shared" si="65"/>
        <v>0</v>
      </c>
      <c r="AT80">
        <f t="shared" si="66"/>
        <v>0</v>
      </c>
      <c r="AU80">
        <f>VLOOKUP($B80&amp;"-"&amp;$F80,'Results Check'!$A:$CB,AU$2,FALSE())</f>
        <v>2</v>
      </c>
      <c r="AV80">
        <f>VLOOKUP($B80&amp;"-"&amp;$F80,'Results Check'!$A:$CB,AV$2,FALSE())</f>
        <v>2</v>
      </c>
      <c r="AW80">
        <f>VLOOKUP($B80&amp;"-"&amp;$F80,'Results Check'!$A:$CB,AW$2,FALSE())</f>
        <v>2</v>
      </c>
      <c r="AX80">
        <f t="shared" si="67"/>
        <v>1</v>
      </c>
      <c r="AY80">
        <f t="shared" si="68"/>
        <v>1</v>
      </c>
      <c r="AZ80">
        <f t="shared" si="69"/>
        <v>1</v>
      </c>
      <c r="BA80">
        <f>VLOOKUP($B80&amp;"-"&amp;$F80,'Results Check'!$A:$CB,BA$2,FALSE())</f>
        <v>1</v>
      </c>
      <c r="BB80">
        <f>VLOOKUP($B80&amp;"-"&amp;$F80,'Results Check'!$A:$CB,BB$2,FALSE())</f>
        <v>1</v>
      </c>
      <c r="BC80">
        <f>VLOOKUP($B80&amp;"-"&amp;$F80,'Results Check'!$A:$CB,BC$2,FALSE())</f>
        <v>3</v>
      </c>
      <c r="BD80">
        <f t="shared" si="70"/>
        <v>1</v>
      </c>
      <c r="BE80">
        <f t="shared" si="71"/>
        <v>0.33333333333333331</v>
      </c>
      <c r="BF80">
        <f t="shared" si="72"/>
        <v>0.5</v>
      </c>
      <c r="BG80">
        <f>VLOOKUP($B80&amp;"-"&amp;$F80,'Results Check'!$A:$CB,BG$2,FALSE())</f>
        <v>0</v>
      </c>
      <c r="BH80">
        <f>VLOOKUP($B80&amp;"-"&amp;$F80,'Results Check'!$A:$CB,BH$2,FALSE())</f>
        <v>1</v>
      </c>
      <c r="BI80">
        <f>VLOOKUP($B80&amp;"-"&amp;$F80,'Results Check'!$A:$CB,BI$2,FALSE())</f>
        <v>1</v>
      </c>
      <c r="BJ80">
        <f t="shared" si="73"/>
        <v>0</v>
      </c>
      <c r="BK80">
        <f t="shared" si="74"/>
        <v>0</v>
      </c>
      <c r="BL80">
        <f t="shared" si="75"/>
        <v>0</v>
      </c>
      <c r="BM80">
        <f>VLOOKUP($B80&amp;"-"&amp;$F80,'Results Check'!$A:$CB,BM$2,FALSE())</f>
        <v>2</v>
      </c>
      <c r="BN80">
        <f>VLOOKUP($B80&amp;"-"&amp;$F80,'Results Check'!$A:$CB,BN$2,FALSE())</f>
        <v>2</v>
      </c>
      <c r="BO80">
        <f>VLOOKUP($B80&amp;"-"&amp;$F80,'Results Check'!$A:$CB,BO$2,FALSE())</f>
        <v>2</v>
      </c>
      <c r="BP80">
        <f t="shared" si="76"/>
        <v>1</v>
      </c>
      <c r="BQ80">
        <f t="shared" si="77"/>
        <v>1</v>
      </c>
      <c r="BR80">
        <f t="shared" si="78"/>
        <v>1</v>
      </c>
      <c r="BS80">
        <f>VLOOKUP($B80&amp;"-"&amp;$F80,'Results Check'!$A:$CB,BS$2,FALSE())</f>
        <v>1</v>
      </c>
      <c r="BT80">
        <f>VLOOKUP($B80&amp;"-"&amp;$F80,'Results Check'!$A:$CB,BT$2,FALSE())</f>
        <v>2</v>
      </c>
      <c r="BU80">
        <f>VLOOKUP($B80&amp;"-"&amp;$F80,'Results Check'!$A:$CB,BU$2,FALSE())</f>
        <v>1</v>
      </c>
      <c r="BV80">
        <f t="shared" si="79"/>
        <v>0.5</v>
      </c>
      <c r="BW80">
        <f t="shared" si="80"/>
        <v>1</v>
      </c>
      <c r="BX80">
        <f t="shared" si="81"/>
        <v>0.66666666666666663</v>
      </c>
      <c r="BY80">
        <f t="shared" si="82"/>
        <v>6</v>
      </c>
      <c r="BZ80">
        <f t="shared" si="83"/>
        <v>9</v>
      </c>
      <c r="CA80">
        <f t="shared" si="84"/>
        <v>10</v>
      </c>
      <c r="CB80">
        <f t="shared" si="85"/>
        <v>0.66666666666666663</v>
      </c>
      <c r="CC80">
        <f t="shared" si="86"/>
        <v>0.6</v>
      </c>
      <c r="CD80">
        <f t="shared" si="87"/>
        <v>0.63157894736842102</v>
      </c>
      <c r="CE80" t="str">
        <f>IF(VLOOKUP($B80&amp;"-"&amp;$F80,'Results Check'!$A:$CB,CE$2,FALSE())=0,"",VLOOKUP($B80&amp;"-"&amp;$F80,'Results Check'!$A:$CB,CE$2,FALSE()))</f>
        <v>Threat scenario</v>
      </c>
      <c r="CF80" t="str">
        <f>IF(VLOOKUP($B80&amp;"-"&amp;$F80,'Results Check'!$A:$CB,CF$2,FALSE())=0,"",VLOOKUP($B80&amp;"-"&amp;$F80,'Results Check'!$A:$CB,CF$2,FALSE()))</f>
        <v/>
      </c>
      <c r="CG80" t="str">
        <f>IF(VLOOKUP($B80&amp;"-"&amp;$F80,'Results Check'!$A:$CB,CG$2,FALSE())=0,"",VLOOKUP($B80&amp;"-"&amp;$F80,'Results Check'!$A:$CB,CG$2,FALSE()))</f>
        <v>Missing treatment</v>
      </c>
      <c r="CH80" t="str">
        <f>IF(VLOOKUP($B80&amp;"-"&amp;$F80,'Results Check'!$A:$CB,CH$2,FALSE())=0,"",VLOOKUP($B80&amp;"-"&amp;$F80,'Results Check'!$A:$CB,CH$2,FALSE()))</f>
        <v>UI</v>
      </c>
      <c r="CI80" t="str">
        <f>IF(VLOOKUP($B80&amp;"-"&amp;$F80,'Results Check'!$A:$CB,CI$2,FALSE())=0,"",VLOOKUP($B80&amp;"-"&amp;$F80,'Results Check'!$A:$CB,CI$2,FALSE()))</f>
        <v/>
      </c>
      <c r="CJ80" t="str">
        <f>IF(VLOOKUP($B80&amp;"-"&amp;$F80,'Results Check'!$A:$CB,CJ$2,FALSE())=0,"",VLOOKUP($B80&amp;"-"&amp;$F80,'Results Check'!$A:$CB,CJ$2,FALSE()))</f>
        <v>Mixed concepts</v>
      </c>
      <c r="CK80">
        <f>IF(VLOOKUP($B80&amp;"-"&amp;$F80,'dataset cleaned'!$A:$CK,CK$2,FALSE())&lt;0,"N/A",VLOOKUP(VLOOKUP($B80&amp;"-"&amp;$F80,'dataset cleaned'!$A:$CK,CK$2,FALSE()),Dictionary!$A:$B,2,FALSE()))</f>
        <v>4</v>
      </c>
      <c r="CL80">
        <f>IF(VLOOKUP($B80&amp;"-"&amp;$F80,'dataset cleaned'!$A:$CK,CL$2,FALSE())&lt;0,"N/A",VLOOKUP(VLOOKUP($B80&amp;"-"&amp;$F80,'dataset cleaned'!$A:$CK,CL$2,FALSE()),Dictionary!$A:$B,2,FALSE()))</f>
        <v>5</v>
      </c>
      <c r="CM80">
        <f>IF(VLOOKUP($B80&amp;"-"&amp;$F80,'dataset cleaned'!$A:$CK,CM$2,FALSE())&lt;0,"N/A",VLOOKUP(VLOOKUP($B80&amp;"-"&amp;$F80,'dataset cleaned'!$A:$CK,CM$2,FALSE()),Dictionary!$A:$B,2,FALSE()))</f>
        <v>4</v>
      </c>
      <c r="CN80">
        <f>IF(VLOOKUP($B80&amp;"-"&amp;$F80,'dataset cleaned'!$A:$CK,CN$2,FALSE())&lt;0,"N/A",VLOOKUP(VLOOKUP($B80&amp;"-"&amp;$F80,'dataset cleaned'!$A:$CK,CN$2,FALSE()),Dictionary!$A:$B,2,FALSE()))</f>
        <v>4</v>
      </c>
      <c r="CO80">
        <f>IF(VLOOKUP($B80&amp;"-"&amp;$F80,'dataset cleaned'!$A:$CK,CO$2,FALSE())&lt;0,"N/A",VLOOKUP(VLOOKUP($B80&amp;"-"&amp;$F80,'dataset cleaned'!$A:$CK,CO$2,FALSE()),Dictionary!$A:$B,2,FALSE()))</f>
        <v>3</v>
      </c>
      <c r="CP80">
        <f>IF(VLOOKUP($B80&amp;"-"&amp;$F80,'dataset cleaned'!$A:$CK,CP$2,FALSE())&lt;0,"N/A",VLOOKUP(VLOOKUP($B80&amp;"-"&amp;$F80,'dataset cleaned'!$A:$CK,CP$2,FALSE()),Dictionary!$A:$B,2,FALSE()))</f>
        <v>4</v>
      </c>
      <c r="CQ80">
        <f>IF(VLOOKUP($B80&amp;"-"&amp;$F80,'dataset cleaned'!$A:$CK,CQ$2,FALSE())&lt;0,"N/A",VLOOKUP(VLOOKUP($B80&amp;"-"&amp;$F80,'dataset cleaned'!$A:$CK,CQ$2,FALSE()),Dictionary!$A:$B,2,FALSE()))</f>
        <v>4</v>
      </c>
      <c r="CR80">
        <f>IF(VLOOKUP($B80&amp;"-"&amp;$F80,'dataset cleaned'!$A:$CK,CR$2,FALSE())&lt;0,"N/A",VLOOKUP(VLOOKUP($B80&amp;"-"&amp;$F80,'dataset cleaned'!$A:$CK,CR$2,FALSE()),Dictionary!$A:$B,2,FALSE()))</f>
        <v>4</v>
      </c>
      <c r="CS80">
        <f>IF(VLOOKUP($B80&amp;"-"&amp;$F80,'dataset cleaned'!$A:$CK,CS$2,FALSE())&lt;0,"N/A",VLOOKUP(VLOOKUP($B80&amp;"-"&amp;$F80,'dataset cleaned'!$A:$CK,CS$2,FALSE()),Dictionary!$A:$B,2,FALSE()))</f>
        <v>4</v>
      </c>
      <c r="CT80">
        <f>IF(VLOOKUP($B80&amp;"-"&amp;$F80,'dataset cleaned'!$A:$CK,CT$2,FALSE())&lt;0,"N/A",VLOOKUP(VLOOKUP($B80&amp;"-"&amp;$F80,'dataset cleaned'!$A:$CK,CT$2,FALSE()),Dictionary!$A:$B,2,FALSE()))</f>
        <v>4</v>
      </c>
      <c r="CU80">
        <f>IF(VLOOKUP($B80&amp;"-"&amp;$F80,'dataset cleaned'!$A:$CK,CU$2,FALSE())&lt;0,"N/A",VLOOKUP(VLOOKUP($B80&amp;"-"&amp;$F80,'dataset cleaned'!$A:$CK,CU$2,FALSE()),Dictionary!$A:$B,2,FALSE()))</f>
        <v>3</v>
      </c>
      <c r="CV80">
        <f>IF(VLOOKUP($B80&amp;"-"&amp;$F80,'dataset cleaned'!$A:$CK,CV$2,FALSE())&lt;0,"N/A",VLOOKUP(VLOOKUP($B80&amp;"-"&amp;$F80,'dataset cleaned'!$A:$CK,CV$2,FALSE()),Dictionary!$A:$B,2,FALSE()))</f>
        <v>3</v>
      </c>
    </row>
    <row r="81" spans="1:100" s="24" customFormat="1" ht="17" x14ac:dyDescent="0.2">
      <c r="A81" t="str">
        <f t="shared" si="59"/>
        <v>R_1QrSOZ3kdCwXMpM-P1</v>
      </c>
      <c r="B81" t="s">
        <v>799</v>
      </c>
      <c r="C81" t="s">
        <v>662</v>
      </c>
      <c r="D81" s="16" t="str">
        <f t="shared" si="60"/>
        <v>UML</v>
      </c>
      <c r="E81" s="8" t="str">
        <f t="shared" si="61"/>
        <v>G2</v>
      </c>
      <c r="F81" s="8" t="s">
        <v>534</v>
      </c>
      <c r="G81" s="8" t="str">
        <f t="shared" si="62"/>
        <v>G2</v>
      </c>
      <c r="H81" t="s">
        <v>981</v>
      </c>
      <c r="I81"/>
      <c r="J81" s="11">
        <f>VLOOKUP($B81&amp;"-"&amp;$F81,'dataset cleaned'!$A:$BK,J$2,FALSE())/60</f>
        <v>15.454733333333333</v>
      </c>
      <c r="K81">
        <f>VLOOKUP($B81&amp;"-"&amp;$F81,'dataset cleaned'!$A:$BK,K$2,FALSE())</f>
        <v>23</v>
      </c>
      <c r="L81" t="str">
        <f>VLOOKUP($B81&amp;"-"&amp;$F81,'dataset cleaned'!$A:$BK,L$2,FALSE())</f>
        <v>Female</v>
      </c>
      <c r="M81" t="str">
        <f>VLOOKUP($B81&amp;"-"&amp;$F81,'dataset cleaned'!$A:$BK,M$2,FALSE())</f>
        <v>Upper-Intermediate (B2)</v>
      </c>
      <c r="N81">
        <f>VLOOKUP($B81&amp;"-"&amp;$F81,'dataset cleaned'!$A:$BK,N$2,FALSE())</f>
        <v>4</v>
      </c>
      <c r="O81" t="str">
        <f>VLOOKUP($B81&amp;"-"&amp;$F81,'dataset cleaned'!$A:$BK,O$2,FALSE())</f>
        <v>Systems Engineering, Policy Analysis, Management, Information &amp; Communication Technology</v>
      </c>
      <c r="P81" t="str">
        <f>VLOOKUP($B81&amp;"-"&amp;$F81,'dataset cleaned'!$A:$BK,P$2,FALSE())</f>
        <v>Yes</v>
      </c>
      <c r="Q81">
        <f>VLOOKUP($B81&amp;"-"&amp;$F81,'dataset cleaned'!$A:$BK,Q$2,FALSE())</f>
        <v>2</v>
      </c>
      <c r="R81" s="6" t="str">
        <f>VLOOKUP($B81&amp;"-"&amp;$F81,'dataset cleaned'!$A:$BK,R$2,FALSE())</f>
        <v>Relation Manager, Intern</v>
      </c>
      <c r="S81" t="str">
        <f>VLOOKUP($B81&amp;"-"&amp;$F81,'dataset cleaned'!$A:$BK,S$2,FALSE())</f>
        <v>No</v>
      </c>
      <c r="T81">
        <f>VLOOKUP($B81&amp;"-"&amp;$F81,'dataset cleaned'!$A:$BK,T$2,FALSE())</f>
        <v>0</v>
      </c>
      <c r="U81" t="str">
        <f>VLOOKUP($B81&amp;"-"&amp;$F81,'dataset cleaned'!$A:$BK,U$2,FALSE())</f>
        <v>None</v>
      </c>
      <c r="V81">
        <f>VLOOKUP(VLOOKUP($B81&amp;"-"&amp;$F81,'dataset cleaned'!$A:$BK,V$2,FALSE()),Dictionary!$A:$B,2,FALSE())</f>
        <v>1</v>
      </c>
      <c r="W81">
        <f>VLOOKUP(VLOOKUP($B81&amp;"-"&amp;$F81,'dataset cleaned'!$A:$BK,W$2,FALSE()),Dictionary!$A:$B,2,FALSE())</f>
        <v>3</v>
      </c>
      <c r="X81">
        <f>VLOOKUP(VLOOKUP($B81&amp;"-"&amp;$F81,'dataset cleaned'!$A:$BK,X$2,FALSE()),Dictionary!$A:$B,2,FALSE())</f>
        <v>1</v>
      </c>
      <c r="Y81">
        <f>VLOOKUP(VLOOKUP($B81&amp;"-"&amp;$F81,'dataset cleaned'!$A:$BK,Y$2,FALSE()),Dictionary!$A:$B,2,FALSE())</f>
        <v>3</v>
      </c>
      <c r="Z81">
        <f t="shared" si="63"/>
        <v>3</v>
      </c>
      <c r="AA81">
        <f>VLOOKUP(VLOOKUP($B81&amp;"-"&amp;$F81,'dataset cleaned'!$A:$BK,AA$2,FALSE()),Dictionary!$A:$B,2,FALSE())</f>
        <v>1</v>
      </c>
      <c r="AB81">
        <f>VLOOKUP(VLOOKUP($B81&amp;"-"&amp;$F81,'dataset cleaned'!$A:$BK,AB$2,FALSE()),Dictionary!$A:$B,2,FALSE())</f>
        <v>2</v>
      </c>
      <c r="AC81">
        <f>VLOOKUP(VLOOKUP($B81&amp;"-"&amp;$F81,'dataset cleaned'!$A:$BK,AC$2,FALSE()),Dictionary!$A:$B,2,FALSE())</f>
        <v>3</v>
      </c>
      <c r="AD81">
        <f>VLOOKUP(VLOOKUP($B81&amp;"-"&amp;$F81,'dataset cleaned'!$A:$BK,AD$2,FALSE()),Dictionary!$A:$B,2,FALSE())</f>
        <v>2</v>
      </c>
      <c r="AE81" t="str">
        <f>IF(ISNA(VLOOKUP(VLOOKUP($B81&amp;"-"&amp;$F81,'dataset cleaned'!$A:$BK,AE$2,FALSE()),Dictionary!$A:$B,2,FALSE())),"",VLOOKUP(VLOOKUP($B81&amp;"-"&amp;$F81,'dataset cleaned'!$A:$BK,AE$2,FALSE()),Dictionary!$A:$B,2,FALSE()))</f>
        <v/>
      </c>
      <c r="AF81">
        <f>VLOOKUP(VLOOKUP($B81&amp;"-"&amp;$F81,'dataset cleaned'!$A:$BK,AF$2,FALSE()),Dictionary!$A:$B,2,FALSE())</f>
        <v>4</v>
      </c>
      <c r="AG81">
        <f>VLOOKUP(VLOOKUP($B81&amp;"-"&amp;$F81,'dataset cleaned'!$A:$BK,AG$2,FALSE()),Dictionary!$A:$B,2,FALSE())</f>
        <v>3</v>
      </c>
      <c r="AH81">
        <f>VLOOKUP(VLOOKUP($B81&amp;"-"&amp;$F81,'dataset cleaned'!$A:$BK,AH$2,FALSE()),Dictionary!$A:$B,2,FALSE())</f>
        <v>4</v>
      </c>
      <c r="AI81">
        <f>VLOOKUP(VLOOKUP($B81&amp;"-"&amp;$F81,'dataset cleaned'!$A:$BK,AI$2,FALSE()),Dictionary!$A:$B,2,FALSE())</f>
        <v>4</v>
      </c>
      <c r="AJ81">
        <f>VLOOKUP(VLOOKUP($B81&amp;"-"&amp;$F81,'dataset cleaned'!$A:$BK,AJ$2,FALSE()),Dictionary!$A:$B,2,FALSE())</f>
        <v>3</v>
      </c>
      <c r="AK81">
        <f>IF(ISNA(VLOOKUP(VLOOKUP($B81&amp;"-"&amp;$F81,'dataset cleaned'!$A:$BK,AK$2,FALSE()),Dictionary!$A:$B,2,FALSE())),"",VLOOKUP(VLOOKUP($B81&amp;"-"&amp;$F81,'dataset cleaned'!$A:$BK,AK$2,FALSE()),Dictionary!$A:$B,2,FALSE()))</f>
        <v>3</v>
      </c>
      <c r="AL81" t="str">
        <f>IF(ISNA(VLOOKUP(VLOOKUP($B81&amp;"-"&amp;$F81,'dataset cleaned'!$A:$BK,AL$2,FALSE()),Dictionary!$A:$B,2,FALSE())),"",VLOOKUP(VLOOKUP($B81&amp;"-"&amp;$F81,'dataset cleaned'!$A:$BK,AL$2,FALSE()),Dictionary!$A:$B,2,FALSE()))</f>
        <v/>
      </c>
      <c r="AM81">
        <f>VLOOKUP(VLOOKUP($B81&amp;"-"&amp;$F81,'dataset cleaned'!$A:$BK,AM$2,FALSE()),Dictionary!$A:$B,2,FALSE())</f>
        <v>4</v>
      </c>
      <c r="AN81">
        <f>IF(ISNA(VLOOKUP(VLOOKUP($B81&amp;"-"&amp;$F81,'dataset cleaned'!$A:$BK,AN$2,FALSE()),Dictionary!$A:$B,2,FALSE())),"",VLOOKUP(VLOOKUP($B81&amp;"-"&amp;$F81,'dataset cleaned'!$A:$BK,AN$2,FALSE()),Dictionary!$A:$B,2,FALSE()))</f>
        <v>4</v>
      </c>
      <c r="AO81">
        <f>VLOOKUP($B81&amp;"-"&amp;$F81,'Results Check'!$A:$CB,AO$2,FALSE())</f>
        <v>2</v>
      </c>
      <c r="AP81">
        <f>VLOOKUP($B81&amp;"-"&amp;$F81,'Results Check'!$A:$CB,AP$2,FALSE())</f>
        <v>2</v>
      </c>
      <c r="AQ81">
        <f>VLOOKUP($B81&amp;"-"&amp;$F81,'Results Check'!$A:$CB,AQ$2,FALSE())</f>
        <v>2</v>
      </c>
      <c r="AR81">
        <f t="shared" si="64"/>
        <v>1</v>
      </c>
      <c r="AS81">
        <f t="shared" si="65"/>
        <v>1</v>
      </c>
      <c r="AT81">
        <f t="shared" si="66"/>
        <v>1</v>
      </c>
      <c r="AU81">
        <f>VLOOKUP($B81&amp;"-"&amp;$F81,'Results Check'!$A:$CB,AU$2,FALSE())</f>
        <v>3</v>
      </c>
      <c r="AV81">
        <f>VLOOKUP($B81&amp;"-"&amp;$F81,'Results Check'!$A:$CB,AV$2,FALSE())</f>
        <v>3</v>
      </c>
      <c r="AW81">
        <f>VLOOKUP($B81&amp;"-"&amp;$F81,'Results Check'!$A:$CB,AW$2,FALSE())</f>
        <v>3</v>
      </c>
      <c r="AX81">
        <f t="shared" si="67"/>
        <v>1</v>
      </c>
      <c r="AY81">
        <f t="shared" si="68"/>
        <v>1</v>
      </c>
      <c r="AZ81">
        <f t="shared" si="69"/>
        <v>1</v>
      </c>
      <c r="BA81">
        <f>VLOOKUP($B81&amp;"-"&amp;$F81,'Results Check'!$A:$CB,BA$2,FALSE())</f>
        <v>4</v>
      </c>
      <c r="BB81">
        <f>VLOOKUP($B81&amp;"-"&amp;$F81,'Results Check'!$A:$CB,BB$2,FALSE())</f>
        <v>4</v>
      </c>
      <c r="BC81">
        <f>VLOOKUP($B81&amp;"-"&amp;$F81,'Results Check'!$A:$CB,BC$2,FALSE())</f>
        <v>4</v>
      </c>
      <c r="BD81">
        <f t="shared" si="70"/>
        <v>1</v>
      </c>
      <c r="BE81">
        <f t="shared" si="71"/>
        <v>1</v>
      </c>
      <c r="BF81">
        <f t="shared" si="72"/>
        <v>1</v>
      </c>
      <c r="BG81">
        <f>VLOOKUP($B81&amp;"-"&amp;$F81,'Results Check'!$A:$CB,BG$2,FALSE())</f>
        <v>2</v>
      </c>
      <c r="BH81">
        <f>VLOOKUP($B81&amp;"-"&amp;$F81,'Results Check'!$A:$CB,BH$2,FALSE())</f>
        <v>2</v>
      </c>
      <c r="BI81">
        <f>VLOOKUP($B81&amp;"-"&amp;$F81,'Results Check'!$A:$CB,BI$2,FALSE())</f>
        <v>2</v>
      </c>
      <c r="BJ81">
        <f t="shared" si="73"/>
        <v>1</v>
      </c>
      <c r="BK81">
        <f t="shared" si="74"/>
        <v>1</v>
      </c>
      <c r="BL81">
        <f t="shared" si="75"/>
        <v>1</v>
      </c>
      <c r="BM81">
        <f>VLOOKUP($B81&amp;"-"&amp;$F81,'Results Check'!$A:$CB,BM$2,FALSE())</f>
        <v>1</v>
      </c>
      <c r="BN81">
        <f>VLOOKUP($B81&amp;"-"&amp;$F81,'Results Check'!$A:$CB,BN$2,FALSE())</f>
        <v>1</v>
      </c>
      <c r="BO81">
        <f>VLOOKUP($B81&amp;"-"&amp;$F81,'Results Check'!$A:$CB,BO$2,FALSE())</f>
        <v>1</v>
      </c>
      <c r="BP81">
        <f t="shared" si="76"/>
        <v>1</v>
      </c>
      <c r="BQ81">
        <f t="shared" si="77"/>
        <v>1</v>
      </c>
      <c r="BR81">
        <f t="shared" si="78"/>
        <v>1</v>
      </c>
      <c r="BS81">
        <f>VLOOKUP($B81&amp;"-"&amp;$F81,'Results Check'!$A:$CB,BS$2,FALSE())</f>
        <v>4</v>
      </c>
      <c r="BT81">
        <f>VLOOKUP($B81&amp;"-"&amp;$F81,'Results Check'!$A:$CB,BT$2,FALSE())</f>
        <v>4</v>
      </c>
      <c r="BU81">
        <f>VLOOKUP($B81&amp;"-"&amp;$F81,'Results Check'!$A:$CB,BU$2,FALSE())</f>
        <v>4</v>
      </c>
      <c r="BV81">
        <f t="shared" si="79"/>
        <v>1</v>
      </c>
      <c r="BW81">
        <f t="shared" si="80"/>
        <v>1</v>
      </c>
      <c r="BX81">
        <f t="shared" si="81"/>
        <v>1</v>
      </c>
      <c r="BY81">
        <f t="shared" si="82"/>
        <v>16</v>
      </c>
      <c r="BZ81">
        <f t="shared" si="83"/>
        <v>16</v>
      </c>
      <c r="CA81">
        <f t="shared" si="84"/>
        <v>16</v>
      </c>
      <c r="CB81">
        <f t="shared" si="85"/>
        <v>1</v>
      </c>
      <c r="CC81">
        <f t="shared" si="86"/>
        <v>1</v>
      </c>
      <c r="CD81">
        <f t="shared" si="87"/>
        <v>1</v>
      </c>
      <c r="CE81" t="str">
        <f>IF(VLOOKUP($B81&amp;"-"&amp;$F81,'Results Check'!$A:$CB,CE$2,FALSE())=0,"",VLOOKUP($B81&amp;"-"&amp;$F81,'Results Check'!$A:$CB,CE$2,FALSE()))</f>
        <v/>
      </c>
      <c r="CF81" t="str">
        <f>IF(VLOOKUP($B81&amp;"-"&amp;$F81,'Results Check'!$A:$CB,CF$2,FALSE())=0,"",VLOOKUP($B81&amp;"-"&amp;$F81,'Results Check'!$A:$CB,CF$2,FALSE()))</f>
        <v/>
      </c>
      <c r="CG81" t="str">
        <f>IF(VLOOKUP($B81&amp;"-"&amp;$F81,'Results Check'!$A:$CB,CG$2,FALSE())=0,"",VLOOKUP($B81&amp;"-"&amp;$F81,'Results Check'!$A:$CB,CG$2,FALSE()))</f>
        <v/>
      </c>
      <c r="CH81" t="str">
        <f>IF(VLOOKUP($B81&amp;"-"&amp;$F81,'Results Check'!$A:$CB,CH$2,FALSE())=0,"",VLOOKUP($B81&amp;"-"&amp;$F81,'Results Check'!$A:$CB,CH$2,FALSE()))</f>
        <v/>
      </c>
      <c r="CI81" t="str">
        <f>IF(VLOOKUP($B81&amp;"-"&amp;$F81,'Results Check'!$A:$CB,CI$2,FALSE())=0,"",VLOOKUP($B81&amp;"-"&amp;$F81,'Results Check'!$A:$CB,CI$2,FALSE()))</f>
        <v/>
      </c>
      <c r="CJ81" t="str">
        <f>IF(VLOOKUP($B81&amp;"-"&amp;$F81,'Results Check'!$A:$CB,CJ$2,FALSE())=0,"",VLOOKUP($B81&amp;"-"&amp;$F81,'Results Check'!$A:$CB,CJ$2,FALSE()))</f>
        <v/>
      </c>
      <c r="CK81">
        <f>IF(VLOOKUP($B81&amp;"-"&amp;$F81,'dataset cleaned'!$A:$CK,CK$2,FALSE())&lt;0,"N/A",VLOOKUP(VLOOKUP($B81&amp;"-"&amp;$F81,'dataset cleaned'!$A:$CK,CK$2,FALSE()),Dictionary!$A:$B,2,FALSE()))</f>
        <v>4</v>
      </c>
      <c r="CL81">
        <f>IF(VLOOKUP($B81&amp;"-"&amp;$F81,'dataset cleaned'!$A:$CK,CL$2,FALSE())&lt;0,"N/A",VLOOKUP(VLOOKUP($B81&amp;"-"&amp;$F81,'dataset cleaned'!$A:$CK,CL$2,FALSE()),Dictionary!$A:$B,2,FALSE()))</f>
        <v>4</v>
      </c>
      <c r="CM81">
        <f>IF(VLOOKUP($B81&amp;"-"&amp;$F81,'dataset cleaned'!$A:$CK,CM$2,FALSE())&lt;0,"N/A",VLOOKUP(VLOOKUP($B81&amp;"-"&amp;$F81,'dataset cleaned'!$A:$CK,CM$2,FALSE()),Dictionary!$A:$B,2,FALSE()))</f>
        <v>4</v>
      </c>
      <c r="CN81">
        <f>IF(VLOOKUP($B81&amp;"-"&amp;$F81,'dataset cleaned'!$A:$CK,CN$2,FALSE())&lt;0,"N/A",VLOOKUP(VLOOKUP($B81&amp;"-"&amp;$F81,'dataset cleaned'!$A:$CK,CN$2,FALSE()),Dictionary!$A:$B,2,FALSE()))</f>
        <v>3</v>
      </c>
      <c r="CO81">
        <f>IF(VLOOKUP($B81&amp;"-"&amp;$F81,'dataset cleaned'!$A:$CK,CO$2,FALSE())&lt;0,"N/A",VLOOKUP(VLOOKUP($B81&amp;"-"&amp;$F81,'dataset cleaned'!$A:$CK,CO$2,FALSE()),Dictionary!$A:$B,2,FALSE()))</f>
        <v>4</v>
      </c>
      <c r="CP81">
        <f>IF(VLOOKUP($B81&amp;"-"&amp;$F81,'dataset cleaned'!$A:$CK,CP$2,FALSE())&lt;0,"N/A",VLOOKUP(VLOOKUP($B81&amp;"-"&amp;$F81,'dataset cleaned'!$A:$CK,CP$2,FALSE()),Dictionary!$A:$B,2,FALSE()))</f>
        <v>3</v>
      </c>
      <c r="CQ81">
        <f>IF(VLOOKUP($B81&amp;"-"&amp;$F81,'dataset cleaned'!$A:$CK,CQ$2,FALSE())&lt;0,"N/A",VLOOKUP(VLOOKUP($B81&amp;"-"&amp;$F81,'dataset cleaned'!$A:$CK,CQ$2,FALSE()),Dictionary!$A:$B,2,FALSE()))</f>
        <v>4</v>
      </c>
      <c r="CR81">
        <f>IF(VLOOKUP($B81&amp;"-"&amp;$F81,'dataset cleaned'!$A:$CK,CR$2,FALSE())&lt;0,"N/A",VLOOKUP(VLOOKUP($B81&amp;"-"&amp;$F81,'dataset cleaned'!$A:$CK,CR$2,FALSE()),Dictionary!$A:$B,2,FALSE()))</f>
        <v>4</v>
      </c>
      <c r="CS81">
        <f>IF(VLOOKUP($B81&amp;"-"&amp;$F81,'dataset cleaned'!$A:$CK,CS$2,FALSE())&lt;0,"N/A",VLOOKUP(VLOOKUP($B81&amp;"-"&amp;$F81,'dataset cleaned'!$A:$CK,CS$2,FALSE()),Dictionary!$A:$B,2,FALSE()))</f>
        <v>4</v>
      </c>
      <c r="CT81">
        <f>IF(VLOOKUP($B81&amp;"-"&amp;$F81,'dataset cleaned'!$A:$CK,CT$2,FALSE())&lt;0,"N/A",VLOOKUP(VLOOKUP($B81&amp;"-"&amp;$F81,'dataset cleaned'!$A:$CK,CT$2,FALSE()),Dictionary!$A:$B,2,FALSE()))</f>
        <v>2</v>
      </c>
      <c r="CU81">
        <f>IF(VLOOKUP($B81&amp;"-"&amp;$F81,'dataset cleaned'!$A:$CK,CU$2,FALSE())&lt;0,"N/A",VLOOKUP(VLOOKUP($B81&amp;"-"&amp;$F81,'dataset cleaned'!$A:$CK,CU$2,FALSE()),Dictionary!$A:$B,2,FALSE()))</f>
        <v>4</v>
      </c>
      <c r="CV81">
        <f>IF(VLOOKUP($B81&amp;"-"&amp;$F81,'dataset cleaned'!$A:$CK,CV$2,FALSE())&lt;0,"N/A",VLOOKUP(VLOOKUP($B81&amp;"-"&amp;$F81,'dataset cleaned'!$A:$CK,CV$2,FALSE()),Dictionary!$A:$B,2,FALSE()))</f>
        <v>3</v>
      </c>
    </row>
    <row r="82" spans="1:100" x14ac:dyDescent="0.2">
      <c r="A82" t="str">
        <f t="shared" si="59"/>
        <v>R_24odwsyQxYceSKT-P1</v>
      </c>
      <c r="B82" t="s">
        <v>840</v>
      </c>
      <c r="C82" t="s">
        <v>662</v>
      </c>
      <c r="D82" s="16" t="str">
        <f t="shared" si="60"/>
        <v>UML</v>
      </c>
      <c r="E82" s="8" t="str">
        <f t="shared" si="61"/>
        <v>G2</v>
      </c>
      <c r="F82" s="8" t="s">
        <v>534</v>
      </c>
      <c r="G82" s="8" t="str">
        <f t="shared" si="62"/>
        <v>G2</v>
      </c>
      <c r="H82" t="s">
        <v>981</v>
      </c>
      <c r="J82" s="11">
        <f>VLOOKUP($B82&amp;"-"&amp;$F82,'dataset cleaned'!$A:$BK,J$2,FALSE())/60</f>
        <v>12.031316666666667</v>
      </c>
      <c r="K82">
        <f>VLOOKUP($B82&amp;"-"&amp;$F82,'dataset cleaned'!$A:$BK,K$2,FALSE())</f>
        <v>23</v>
      </c>
      <c r="L82" t="str">
        <f>VLOOKUP($B82&amp;"-"&amp;$F82,'dataset cleaned'!$A:$BK,L$2,FALSE())</f>
        <v>Male</v>
      </c>
      <c r="M82" t="str">
        <f>VLOOKUP($B82&amp;"-"&amp;$F82,'dataset cleaned'!$A:$BK,M$2,FALSE())</f>
        <v>Upper-Intermediate (B2)</v>
      </c>
      <c r="N82">
        <f>VLOOKUP($B82&amp;"-"&amp;$F82,'dataset cleaned'!$A:$BK,N$2,FALSE())</f>
        <v>5</v>
      </c>
      <c r="O82" t="str">
        <f>VLOOKUP($B82&amp;"-"&amp;$F82,'dataset cleaned'!$A:$BK,O$2,FALSE())</f>
        <v>Policy, Management, Analysis</v>
      </c>
      <c r="P82" t="str">
        <f>VLOOKUP($B82&amp;"-"&amp;$F82,'dataset cleaned'!$A:$BK,P$2,FALSE())</f>
        <v>No</v>
      </c>
      <c r="Q82">
        <f>VLOOKUP($B82&amp;"-"&amp;$F82,'dataset cleaned'!$A:$BK,Q$2,FALSE())</f>
        <v>0</v>
      </c>
      <c r="R82" s="6">
        <f>VLOOKUP($B82&amp;"-"&amp;$F82,'dataset cleaned'!$A:$BK,R$2,FALSE())</f>
        <v>0</v>
      </c>
      <c r="S82" t="str">
        <f>VLOOKUP($B82&amp;"-"&amp;$F82,'dataset cleaned'!$A:$BK,S$2,FALSE())</f>
        <v>No</v>
      </c>
      <c r="T82">
        <f>VLOOKUP($B82&amp;"-"&amp;$F82,'dataset cleaned'!$A:$BK,T$2,FALSE())</f>
        <v>0</v>
      </c>
      <c r="U82" t="str">
        <f>VLOOKUP($B82&amp;"-"&amp;$F82,'dataset cleaned'!$A:$BK,U$2,FALSE())</f>
        <v>None</v>
      </c>
      <c r="V82">
        <f>VLOOKUP(VLOOKUP($B82&amp;"-"&amp;$F82,'dataset cleaned'!$A:$BK,V$2,FALSE()),Dictionary!$A:$B,2,FALSE())</f>
        <v>1</v>
      </c>
      <c r="W82">
        <f>VLOOKUP(VLOOKUP($B82&amp;"-"&amp;$F82,'dataset cleaned'!$A:$BK,W$2,FALSE()),Dictionary!$A:$B,2,FALSE())</f>
        <v>1</v>
      </c>
      <c r="X82">
        <f>VLOOKUP(VLOOKUP($B82&amp;"-"&amp;$F82,'dataset cleaned'!$A:$BK,X$2,FALSE()),Dictionary!$A:$B,2,FALSE())</f>
        <v>1</v>
      </c>
      <c r="Y82">
        <f>VLOOKUP(VLOOKUP($B82&amp;"-"&amp;$F82,'dataset cleaned'!$A:$BK,Y$2,FALSE()),Dictionary!$A:$B,2,FALSE())</f>
        <v>1</v>
      </c>
      <c r="Z82">
        <f t="shared" si="63"/>
        <v>1</v>
      </c>
      <c r="AA82">
        <f>VLOOKUP(VLOOKUP($B82&amp;"-"&amp;$F82,'dataset cleaned'!$A:$BK,AA$2,FALSE()),Dictionary!$A:$B,2,FALSE())</f>
        <v>2</v>
      </c>
      <c r="AB82">
        <f>VLOOKUP(VLOOKUP($B82&amp;"-"&amp;$F82,'dataset cleaned'!$A:$BK,AB$2,FALSE()),Dictionary!$A:$B,2,FALSE())</f>
        <v>3</v>
      </c>
      <c r="AC82">
        <f>VLOOKUP(VLOOKUP($B82&amp;"-"&amp;$F82,'dataset cleaned'!$A:$BK,AC$2,FALSE()),Dictionary!$A:$B,2,FALSE())</f>
        <v>2</v>
      </c>
      <c r="AD82">
        <f>VLOOKUP(VLOOKUP($B82&amp;"-"&amp;$F82,'dataset cleaned'!$A:$BK,AD$2,FALSE()),Dictionary!$A:$B,2,FALSE())</f>
        <v>1</v>
      </c>
      <c r="AE82" t="str">
        <f>IF(ISNA(VLOOKUP(VLOOKUP($B82&amp;"-"&amp;$F82,'dataset cleaned'!$A:$BK,AE$2,FALSE()),Dictionary!$A:$B,2,FALSE())),"",VLOOKUP(VLOOKUP($B82&amp;"-"&amp;$F82,'dataset cleaned'!$A:$BK,AE$2,FALSE()),Dictionary!$A:$B,2,FALSE()))</f>
        <v/>
      </c>
      <c r="AF82">
        <f>VLOOKUP(VLOOKUP($B82&amp;"-"&amp;$F82,'dataset cleaned'!$A:$BK,AF$2,FALSE()),Dictionary!$A:$B,2,FALSE())</f>
        <v>4</v>
      </c>
      <c r="AG82">
        <f>VLOOKUP(VLOOKUP($B82&amp;"-"&amp;$F82,'dataset cleaned'!$A:$BK,AG$2,FALSE()),Dictionary!$A:$B,2,FALSE())</f>
        <v>4</v>
      </c>
      <c r="AH82">
        <f>VLOOKUP(VLOOKUP($B82&amp;"-"&amp;$F82,'dataset cleaned'!$A:$BK,AH$2,FALSE()),Dictionary!$A:$B,2,FALSE())</f>
        <v>4</v>
      </c>
      <c r="AI82">
        <f>VLOOKUP(VLOOKUP($B82&amp;"-"&amp;$F82,'dataset cleaned'!$A:$BK,AI$2,FALSE()),Dictionary!$A:$B,2,FALSE())</f>
        <v>4</v>
      </c>
      <c r="AJ82">
        <f>VLOOKUP(VLOOKUP($B82&amp;"-"&amp;$F82,'dataset cleaned'!$A:$BK,AJ$2,FALSE()),Dictionary!$A:$B,2,FALSE())</f>
        <v>4</v>
      </c>
      <c r="AK82">
        <f>IF(ISNA(VLOOKUP(VLOOKUP($B82&amp;"-"&amp;$F82,'dataset cleaned'!$A:$BK,AK$2,FALSE()),Dictionary!$A:$B,2,FALSE())),"",VLOOKUP(VLOOKUP($B82&amp;"-"&amp;$F82,'dataset cleaned'!$A:$BK,AK$2,FALSE()),Dictionary!$A:$B,2,FALSE()))</f>
        <v>4</v>
      </c>
      <c r="AL82" t="str">
        <f>IF(ISNA(VLOOKUP(VLOOKUP($B82&amp;"-"&amp;$F82,'dataset cleaned'!$A:$BK,AL$2,FALSE()),Dictionary!$A:$B,2,FALSE())),"",VLOOKUP(VLOOKUP($B82&amp;"-"&amp;$F82,'dataset cleaned'!$A:$BK,AL$2,FALSE()),Dictionary!$A:$B,2,FALSE()))</f>
        <v/>
      </c>
      <c r="AM82">
        <f>VLOOKUP(VLOOKUP($B82&amp;"-"&amp;$F82,'dataset cleaned'!$A:$BK,AM$2,FALSE()),Dictionary!$A:$B,2,FALSE())</f>
        <v>5</v>
      </c>
      <c r="AN82">
        <f>IF(ISNA(VLOOKUP(VLOOKUP($B82&amp;"-"&amp;$F82,'dataset cleaned'!$A:$BK,AN$2,FALSE()),Dictionary!$A:$B,2,FALSE())),"",VLOOKUP(VLOOKUP($B82&amp;"-"&amp;$F82,'dataset cleaned'!$A:$BK,AN$2,FALSE()),Dictionary!$A:$B,2,FALSE()))</f>
        <v>5</v>
      </c>
      <c r="AO82">
        <f>VLOOKUP($B82&amp;"-"&amp;$F82,'Results Check'!$A:$CB,AO$2,FALSE())</f>
        <v>1</v>
      </c>
      <c r="AP82">
        <f>VLOOKUP($B82&amp;"-"&amp;$F82,'Results Check'!$A:$CB,AP$2,FALSE())</f>
        <v>1</v>
      </c>
      <c r="AQ82">
        <f>VLOOKUP($B82&amp;"-"&amp;$F82,'Results Check'!$A:$CB,AQ$2,FALSE())</f>
        <v>2</v>
      </c>
      <c r="AR82">
        <f t="shared" si="64"/>
        <v>1</v>
      </c>
      <c r="AS82">
        <f t="shared" si="65"/>
        <v>0.5</v>
      </c>
      <c r="AT82">
        <f t="shared" si="66"/>
        <v>0.66666666666666663</v>
      </c>
      <c r="AU82">
        <f>VLOOKUP($B82&amp;"-"&amp;$F82,'Results Check'!$A:$CB,AU$2,FALSE())</f>
        <v>3</v>
      </c>
      <c r="AV82">
        <f>VLOOKUP($B82&amp;"-"&amp;$F82,'Results Check'!$A:$CB,AV$2,FALSE())</f>
        <v>3</v>
      </c>
      <c r="AW82">
        <f>VLOOKUP($B82&amp;"-"&amp;$F82,'Results Check'!$A:$CB,AW$2,FALSE())</f>
        <v>3</v>
      </c>
      <c r="AX82">
        <f t="shared" si="67"/>
        <v>1</v>
      </c>
      <c r="AY82">
        <f t="shared" si="68"/>
        <v>1</v>
      </c>
      <c r="AZ82">
        <f t="shared" si="69"/>
        <v>1</v>
      </c>
      <c r="BA82">
        <f>VLOOKUP($B82&amp;"-"&amp;$F82,'Results Check'!$A:$CB,BA$2,FALSE())</f>
        <v>4</v>
      </c>
      <c r="BB82">
        <f>VLOOKUP($B82&amp;"-"&amp;$F82,'Results Check'!$A:$CB,BB$2,FALSE())</f>
        <v>4</v>
      </c>
      <c r="BC82">
        <f>VLOOKUP($B82&amp;"-"&amp;$F82,'Results Check'!$A:$CB,BC$2,FALSE())</f>
        <v>4</v>
      </c>
      <c r="BD82">
        <f t="shared" si="70"/>
        <v>1</v>
      </c>
      <c r="BE82">
        <f t="shared" si="71"/>
        <v>1</v>
      </c>
      <c r="BF82">
        <f t="shared" si="72"/>
        <v>1</v>
      </c>
      <c r="BG82">
        <f>VLOOKUP($B82&amp;"-"&amp;$F82,'Results Check'!$A:$CB,BG$2,FALSE())</f>
        <v>2</v>
      </c>
      <c r="BH82">
        <f>VLOOKUP($B82&amp;"-"&amp;$F82,'Results Check'!$A:$CB,BH$2,FALSE())</f>
        <v>2</v>
      </c>
      <c r="BI82">
        <f>VLOOKUP($B82&amp;"-"&amp;$F82,'Results Check'!$A:$CB,BI$2,FALSE())</f>
        <v>2</v>
      </c>
      <c r="BJ82">
        <f t="shared" si="73"/>
        <v>1</v>
      </c>
      <c r="BK82">
        <f t="shared" si="74"/>
        <v>1</v>
      </c>
      <c r="BL82">
        <f t="shared" si="75"/>
        <v>1</v>
      </c>
      <c r="BM82">
        <f>VLOOKUP($B82&amp;"-"&amp;$F82,'Results Check'!$A:$CB,BM$2,FALSE())</f>
        <v>1</v>
      </c>
      <c r="BN82">
        <f>VLOOKUP($B82&amp;"-"&amp;$F82,'Results Check'!$A:$CB,BN$2,FALSE())</f>
        <v>1</v>
      </c>
      <c r="BO82">
        <f>VLOOKUP($B82&amp;"-"&amp;$F82,'Results Check'!$A:$CB,BO$2,FALSE())</f>
        <v>1</v>
      </c>
      <c r="BP82">
        <f t="shared" si="76"/>
        <v>1</v>
      </c>
      <c r="BQ82">
        <f t="shared" si="77"/>
        <v>1</v>
      </c>
      <c r="BR82">
        <f t="shared" si="78"/>
        <v>1</v>
      </c>
      <c r="BS82">
        <f>VLOOKUP($B82&amp;"-"&amp;$F82,'Results Check'!$A:$CB,BS$2,FALSE())</f>
        <v>2</v>
      </c>
      <c r="BT82">
        <f>VLOOKUP($B82&amp;"-"&amp;$F82,'Results Check'!$A:$CB,BT$2,FALSE())</f>
        <v>2</v>
      </c>
      <c r="BU82">
        <f>VLOOKUP($B82&amp;"-"&amp;$F82,'Results Check'!$A:$CB,BU$2,FALSE())</f>
        <v>4</v>
      </c>
      <c r="BV82">
        <f t="shared" si="79"/>
        <v>1</v>
      </c>
      <c r="BW82">
        <f t="shared" si="80"/>
        <v>0.5</v>
      </c>
      <c r="BX82">
        <f t="shared" si="81"/>
        <v>0.66666666666666663</v>
      </c>
      <c r="BY82">
        <f t="shared" si="82"/>
        <v>13</v>
      </c>
      <c r="BZ82">
        <f t="shared" si="83"/>
        <v>13</v>
      </c>
      <c r="CA82">
        <f t="shared" si="84"/>
        <v>16</v>
      </c>
      <c r="CB82">
        <f t="shared" si="85"/>
        <v>1</v>
      </c>
      <c r="CC82">
        <f t="shared" si="86"/>
        <v>0.8125</v>
      </c>
      <c r="CD82">
        <f t="shared" si="87"/>
        <v>0.89655172413793105</v>
      </c>
      <c r="CE82" t="str">
        <f>IF(VLOOKUP($B82&amp;"-"&amp;$F82,'Results Check'!$A:$CB,CE$2,FALSE())=0,"",VLOOKUP($B82&amp;"-"&amp;$F82,'Results Check'!$A:$CB,CE$2,FALSE()))</f>
        <v>Missing vulnerability</v>
      </c>
      <c r="CF82" t="str">
        <f>IF(VLOOKUP($B82&amp;"-"&amp;$F82,'Results Check'!$A:$CB,CF$2,FALSE())=0,"",VLOOKUP($B82&amp;"-"&amp;$F82,'Results Check'!$A:$CB,CF$2,FALSE()))</f>
        <v/>
      </c>
      <c r="CG82" t="str">
        <f>IF(VLOOKUP($B82&amp;"-"&amp;$F82,'Results Check'!$A:$CB,CG$2,FALSE())=0,"",VLOOKUP($B82&amp;"-"&amp;$F82,'Results Check'!$A:$CB,CG$2,FALSE()))</f>
        <v/>
      </c>
      <c r="CH82" t="str">
        <f>IF(VLOOKUP($B82&amp;"-"&amp;$F82,'Results Check'!$A:$CB,CH$2,FALSE())=0,"",VLOOKUP($B82&amp;"-"&amp;$F82,'Results Check'!$A:$CB,CH$2,FALSE()))</f>
        <v/>
      </c>
      <c r="CI82" t="str">
        <f>IF(VLOOKUP($B82&amp;"-"&amp;$F82,'Results Check'!$A:$CB,CI$2,FALSE())=0,"",VLOOKUP($B82&amp;"-"&amp;$F82,'Results Check'!$A:$CB,CI$2,FALSE()))</f>
        <v/>
      </c>
      <c r="CJ82" t="str">
        <f>IF(VLOOKUP($B82&amp;"-"&amp;$F82,'Results Check'!$A:$CB,CJ$2,FALSE())=0,"",VLOOKUP($B82&amp;"-"&amp;$F82,'Results Check'!$A:$CB,CJ$2,FALSE()))</f>
        <v>Missing vulnerability</v>
      </c>
      <c r="CK82">
        <f>IF(VLOOKUP($B82&amp;"-"&amp;$F82,'dataset cleaned'!$A:$CK,CK$2,FALSE())&lt;0,"N/A",VLOOKUP(VLOOKUP($B82&amp;"-"&amp;$F82,'dataset cleaned'!$A:$CK,CK$2,FALSE()),Dictionary!$A:$B,2,FALSE()))</f>
        <v>3</v>
      </c>
      <c r="CL82">
        <f>IF(VLOOKUP($B82&amp;"-"&amp;$F82,'dataset cleaned'!$A:$CK,CL$2,FALSE())&lt;0,"N/A",VLOOKUP(VLOOKUP($B82&amp;"-"&amp;$F82,'dataset cleaned'!$A:$CK,CL$2,FALSE()),Dictionary!$A:$B,2,FALSE()))</f>
        <v>4</v>
      </c>
      <c r="CM82">
        <f>IF(VLOOKUP($B82&amp;"-"&amp;$F82,'dataset cleaned'!$A:$CK,CM$2,FALSE())&lt;0,"N/A",VLOOKUP(VLOOKUP($B82&amp;"-"&amp;$F82,'dataset cleaned'!$A:$CK,CM$2,FALSE()),Dictionary!$A:$B,2,FALSE()))</f>
        <v>3</v>
      </c>
      <c r="CN82">
        <f>IF(VLOOKUP($B82&amp;"-"&amp;$F82,'dataset cleaned'!$A:$CK,CN$2,FALSE())&lt;0,"N/A",VLOOKUP(VLOOKUP($B82&amp;"-"&amp;$F82,'dataset cleaned'!$A:$CK,CN$2,FALSE()),Dictionary!$A:$B,2,FALSE()))</f>
        <v>4</v>
      </c>
      <c r="CO82">
        <f>IF(VLOOKUP($B82&amp;"-"&amp;$F82,'dataset cleaned'!$A:$CK,CO$2,FALSE())&lt;0,"N/A",VLOOKUP(VLOOKUP($B82&amp;"-"&amp;$F82,'dataset cleaned'!$A:$CK,CO$2,FALSE()),Dictionary!$A:$B,2,FALSE()))</f>
        <v>3</v>
      </c>
      <c r="CP82">
        <f>IF(VLOOKUP($B82&amp;"-"&amp;$F82,'dataset cleaned'!$A:$CK,CP$2,FALSE())&lt;0,"N/A",VLOOKUP(VLOOKUP($B82&amp;"-"&amp;$F82,'dataset cleaned'!$A:$CK,CP$2,FALSE()),Dictionary!$A:$B,2,FALSE()))</f>
        <v>3</v>
      </c>
      <c r="CQ82">
        <f>IF(VLOOKUP($B82&amp;"-"&amp;$F82,'dataset cleaned'!$A:$CK,CQ$2,FALSE())&lt;0,"N/A",VLOOKUP(VLOOKUP($B82&amp;"-"&amp;$F82,'dataset cleaned'!$A:$CK,CQ$2,FALSE()),Dictionary!$A:$B,2,FALSE()))</f>
        <v>4</v>
      </c>
      <c r="CR82">
        <f>IF(VLOOKUP($B82&amp;"-"&amp;$F82,'dataset cleaned'!$A:$CK,CR$2,FALSE())&lt;0,"N/A",VLOOKUP(VLOOKUP($B82&amp;"-"&amp;$F82,'dataset cleaned'!$A:$CK,CR$2,FALSE()),Dictionary!$A:$B,2,FALSE()))</f>
        <v>4</v>
      </c>
      <c r="CS82">
        <f>IF(VLOOKUP($B82&amp;"-"&amp;$F82,'dataset cleaned'!$A:$CK,CS$2,FALSE())&lt;0,"N/A",VLOOKUP(VLOOKUP($B82&amp;"-"&amp;$F82,'dataset cleaned'!$A:$CK,CS$2,FALSE()),Dictionary!$A:$B,2,FALSE()))</f>
        <v>3</v>
      </c>
      <c r="CT82">
        <f>IF(VLOOKUP($B82&amp;"-"&amp;$F82,'dataset cleaned'!$A:$CK,CT$2,FALSE())&lt;0,"N/A",VLOOKUP(VLOOKUP($B82&amp;"-"&amp;$F82,'dataset cleaned'!$A:$CK,CT$2,FALSE()),Dictionary!$A:$B,2,FALSE()))</f>
        <v>3</v>
      </c>
      <c r="CU82">
        <f>IF(VLOOKUP($B82&amp;"-"&amp;$F82,'dataset cleaned'!$A:$CK,CU$2,FALSE())&lt;0,"N/A",VLOOKUP(VLOOKUP($B82&amp;"-"&amp;$F82,'dataset cleaned'!$A:$CK,CU$2,FALSE()),Dictionary!$A:$B,2,FALSE()))</f>
        <v>3</v>
      </c>
      <c r="CV82">
        <f>IF(VLOOKUP($B82&amp;"-"&amp;$F82,'dataset cleaned'!$A:$CK,CV$2,FALSE())&lt;0,"N/A",VLOOKUP(VLOOKUP($B82&amp;"-"&amp;$F82,'dataset cleaned'!$A:$CK,CV$2,FALSE()),Dictionary!$A:$B,2,FALSE()))</f>
        <v>3</v>
      </c>
    </row>
    <row r="83" spans="1:100" s="24" customFormat="1" x14ac:dyDescent="0.2">
      <c r="A83" t="str">
        <f t="shared" si="59"/>
        <v>R_2CkwP098yjFCt2t-P1</v>
      </c>
      <c r="B83" t="s">
        <v>688</v>
      </c>
      <c r="C83" t="s">
        <v>662</v>
      </c>
      <c r="D83" s="16" t="str">
        <f t="shared" si="60"/>
        <v>UML</v>
      </c>
      <c r="E83" s="8" t="str">
        <f t="shared" si="61"/>
        <v>G2</v>
      </c>
      <c r="F83" s="8" t="s">
        <v>534</v>
      </c>
      <c r="G83" s="8" t="str">
        <f t="shared" si="62"/>
        <v>G2</v>
      </c>
      <c r="H83" t="s">
        <v>981</v>
      </c>
      <c r="I83"/>
      <c r="J83" s="11">
        <f>VLOOKUP($B83&amp;"-"&amp;$F83,'dataset cleaned'!$A:$BK,J$2,FALSE())/60</f>
        <v>12.220566666666667</v>
      </c>
      <c r="K83">
        <f>VLOOKUP($B83&amp;"-"&amp;$F83,'dataset cleaned'!$A:$BK,K$2,FALSE())</f>
        <v>23</v>
      </c>
      <c r="L83" t="str">
        <f>VLOOKUP($B83&amp;"-"&amp;$F83,'dataset cleaned'!$A:$BK,L$2,FALSE())</f>
        <v>Male</v>
      </c>
      <c r="M83" t="str">
        <f>VLOOKUP($B83&amp;"-"&amp;$F83,'dataset cleaned'!$A:$BK,M$2,FALSE())</f>
        <v>Proficient (C2)</v>
      </c>
      <c r="N83">
        <f>VLOOKUP($B83&amp;"-"&amp;$F83,'dataset cleaned'!$A:$BK,N$2,FALSE())</f>
        <v>5</v>
      </c>
      <c r="O83" t="str">
        <f>VLOOKUP($B83&amp;"-"&amp;$F83,'dataset cleaned'!$A:$BK,O$2,FALSE())</f>
        <v>Computer Science</v>
      </c>
      <c r="P83" t="str">
        <f>VLOOKUP($B83&amp;"-"&amp;$F83,'dataset cleaned'!$A:$BK,P$2,FALSE())</f>
        <v>No</v>
      </c>
      <c r="Q83">
        <f>VLOOKUP($B83&amp;"-"&amp;$F83,'dataset cleaned'!$A:$BK,Q$2,FALSE())</f>
        <v>0</v>
      </c>
      <c r="R83" s="6">
        <f>VLOOKUP($B83&amp;"-"&amp;$F83,'dataset cleaned'!$A:$BK,R$2,FALSE())</f>
        <v>0</v>
      </c>
      <c r="S83" t="str">
        <f>VLOOKUP($B83&amp;"-"&amp;$F83,'dataset cleaned'!$A:$BK,S$2,FALSE())</f>
        <v>No</v>
      </c>
      <c r="T83">
        <f>VLOOKUP($B83&amp;"-"&amp;$F83,'dataset cleaned'!$A:$BK,T$2,FALSE())</f>
        <v>0</v>
      </c>
      <c r="U83" t="str">
        <f>VLOOKUP($B83&amp;"-"&amp;$F83,'dataset cleaned'!$A:$BK,U$2,FALSE())</f>
        <v>None</v>
      </c>
      <c r="V83">
        <f>VLOOKUP(VLOOKUP($B83&amp;"-"&amp;$F83,'dataset cleaned'!$A:$BK,V$2,FALSE()),Dictionary!$A:$B,2,FALSE())</f>
        <v>2</v>
      </c>
      <c r="W83">
        <f>VLOOKUP(VLOOKUP($B83&amp;"-"&amp;$F83,'dataset cleaned'!$A:$BK,W$2,FALSE()),Dictionary!$A:$B,2,FALSE())</f>
        <v>2</v>
      </c>
      <c r="X83">
        <f>VLOOKUP(VLOOKUP($B83&amp;"-"&amp;$F83,'dataset cleaned'!$A:$BK,X$2,FALSE()),Dictionary!$A:$B,2,FALSE())</f>
        <v>2</v>
      </c>
      <c r="Y83">
        <f>VLOOKUP(VLOOKUP($B83&amp;"-"&amp;$F83,'dataset cleaned'!$A:$BK,Y$2,FALSE()),Dictionary!$A:$B,2,FALSE())</f>
        <v>1</v>
      </c>
      <c r="Z83">
        <f t="shared" si="63"/>
        <v>2</v>
      </c>
      <c r="AA83">
        <f>VLOOKUP(VLOOKUP($B83&amp;"-"&amp;$F83,'dataset cleaned'!$A:$BK,AA$2,FALSE()),Dictionary!$A:$B,2,FALSE())</f>
        <v>2</v>
      </c>
      <c r="AB83">
        <f>VLOOKUP(VLOOKUP($B83&amp;"-"&amp;$F83,'dataset cleaned'!$A:$BK,AB$2,FALSE()),Dictionary!$A:$B,2,FALSE())</f>
        <v>3</v>
      </c>
      <c r="AC83">
        <f>VLOOKUP(VLOOKUP($B83&amp;"-"&amp;$F83,'dataset cleaned'!$A:$BK,AC$2,FALSE()),Dictionary!$A:$B,2,FALSE())</f>
        <v>3</v>
      </c>
      <c r="AD83">
        <f>VLOOKUP(VLOOKUP($B83&amp;"-"&amp;$F83,'dataset cleaned'!$A:$BK,AD$2,FALSE()),Dictionary!$A:$B,2,FALSE())</f>
        <v>2</v>
      </c>
      <c r="AE83" t="str">
        <f>IF(ISNA(VLOOKUP(VLOOKUP($B83&amp;"-"&amp;$F83,'dataset cleaned'!$A:$BK,AE$2,FALSE()),Dictionary!$A:$B,2,FALSE())),"",VLOOKUP(VLOOKUP($B83&amp;"-"&amp;$F83,'dataset cleaned'!$A:$BK,AE$2,FALSE()),Dictionary!$A:$B,2,FALSE()))</f>
        <v/>
      </c>
      <c r="AF83">
        <f>VLOOKUP(VLOOKUP($B83&amp;"-"&amp;$F83,'dataset cleaned'!$A:$BK,AF$2,FALSE()),Dictionary!$A:$B,2,FALSE())</f>
        <v>5</v>
      </c>
      <c r="AG83">
        <f>VLOOKUP(VLOOKUP($B83&amp;"-"&amp;$F83,'dataset cleaned'!$A:$BK,AG$2,FALSE()),Dictionary!$A:$B,2,FALSE())</f>
        <v>4</v>
      </c>
      <c r="AH83">
        <f>VLOOKUP(VLOOKUP($B83&amp;"-"&amp;$F83,'dataset cleaned'!$A:$BK,AH$2,FALSE()),Dictionary!$A:$B,2,FALSE())</f>
        <v>5</v>
      </c>
      <c r="AI83">
        <f>VLOOKUP(VLOOKUP($B83&amp;"-"&amp;$F83,'dataset cleaned'!$A:$BK,AI$2,FALSE()),Dictionary!$A:$B,2,FALSE())</f>
        <v>4</v>
      </c>
      <c r="AJ83">
        <f>VLOOKUP(VLOOKUP($B83&amp;"-"&amp;$F83,'dataset cleaned'!$A:$BK,AJ$2,FALSE()),Dictionary!$A:$B,2,FALSE())</f>
        <v>5</v>
      </c>
      <c r="AK83">
        <f>IF(ISNA(VLOOKUP(VLOOKUP($B83&amp;"-"&amp;$F83,'dataset cleaned'!$A:$BK,AK$2,FALSE()),Dictionary!$A:$B,2,FALSE())),"",VLOOKUP(VLOOKUP($B83&amp;"-"&amp;$F83,'dataset cleaned'!$A:$BK,AK$2,FALSE()),Dictionary!$A:$B,2,FALSE()))</f>
        <v>5</v>
      </c>
      <c r="AL83" t="str">
        <f>IF(ISNA(VLOOKUP(VLOOKUP($B83&amp;"-"&amp;$F83,'dataset cleaned'!$A:$BK,AL$2,FALSE()),Dictionary!$A:$B,2,FALSE())),"",VLOOKUP(VLOOKUP($B83&amp;"-"&amp;$F83,'dataset cleaned'!$A:$BK,AL$2,FALSE()),Dictionary!$A:$B,2,FALSE()))</f>
        <v/>
      </c>
      <c r="AM83">
        <f>VLOOKUP(VLOOKUP($B83&amp;"-"&amp;$F83,'dataset cleaned'!$A:$BK,AM$2,FALSE()),Dictionary!$A:$B,2,FALSE())</f>
        <v>5</v>
      </c>
      <c r="AN83">
        <f>IF(ISNA(VLOOKUP(VLOOKUP($B83&amp;"-"&amp;$F83,'dataset cleaned'!$A:$BK,AN$2,FALSE()),Dictionary!$A:$B,2,FALSE())),"",VLOOKUP(VLOOKUP($B83&amp;"-"&amp;$F83,'dataset cleaned'!$A:$BK,AN$2,FALSE()),Dictionary!$A:$B,2,FALSE()))</f>
        <v>5</v>
      </c>
      <c r="AO83">
        <f>VLOOKUP($B83&amp;"-"&amp;$F83,'Results Check'!$A:$CB,AO$2,FALSE())</f>
        <v>2</v>
      </c>
      <c r="AP83">
        <f>VLOOKUP($B83&amp;"-"&amp;$F83,'Results Check'!$A:$CB,AP$2,FALSE())</f>
        <v>2</v>
      </c>
      <c r="AQ83">
        <f>VLOOKUP($B83&amp;"-"&amp;$F83,'Results Check'!$A:$CB,AQ$2,FALSE())</f>
        <v>2</v>
      </c>
      <c r="AR83">
        <f t="shared" si="64"/>
        <v>1</v>
      </c>
      <c r="AS83">
        <f t="shared" si="65"/>
        <v>1</v>
      </c>
      <c r="AT83">
        <f t="shared" si="66"/>
        <v>1</v>
      </c>
      <c r="AU83">
        <f>VLOOKUP($B83&amp;"-"&amp;$F83,'Results Check'!$A:$CB,AU$2,FALSE())</f>
        <v>0</v>
      </c>
      <c r="AV83">
        <f>VLOOKUP($B83&amp;"-"&amp;$F83,'Results Check'!$A:$CB,AV$2,FALSE())</f>
        <v>3</v>
      </c>
      <c r="AW83">
        <f>VLOOKUP($B83&amp;"-"&amp;$F83,'Results Check'!$A:$CB,AW$2,FALSE())</f>
        <v>3</v>
      </c>
      <c r="AX83">
        <f t="shared" si="67"/>
        <v>0</v>
      </c>
      <c r="AY83">
        <f t="shared" si="68"/>
        <v>0</v>
      </c>
      <c r="AZ83">
        <f t="shared" si="69"/>
        <v>0</v>
      </c>
      <c r="BA83">
        <f>VLOOKUP($B83&amp;"-"&amp;$F83,'Results Check'!$A:$CB,BA$2,FALSE())</f>
        <v>4</v>
      </c>
      <c r="BB83">
        <f>VLOOKUP($B83&amp;"-"&amp;$F83,'Results Check'!$A:$CB,BB$2,FALSE())</f>
        <v>4</v>
      </c>
      <c r="BC83">
        <f>VLOOKUP($B83&amp;"-"&amp;$F83,'Results Check'!$A:$CB,BC$2,FALSE())</f>
        <v>4</v>
      </c>
      <c r="BD83">
        <f t="shared" si="70"/>
        <v>1</v>
      </c>
      <c r="BE83">
        <f t="shared" si="71"/>
        <v>1</v>
      </c>
      <c r="BF83">
        <f t="shared" si="72"/>
        <v>1</v>
      </c>
      <c r="BG83">
        <f>VLOOKUP($B83&amp;"-"&amp;$F83,'Results Check'!$A:$CB,BG$2,FALSE())</f>
        <v>2</v>
      </c>
      <c r="BH83">
        <f>VLOOKUP($B83&amp;"-"&amp;$F83,'Results Check'!$A:$CB,BH$2,FALSE())</f>
        <v>2</v>
      </c>
      <c r="BI83">
        <f>VLOOKUP($B83&amp;"-"&amp;$F83,'Results Check'!$A:$CB,BI$2,FALSE())</f>
        <v>2</v>
      </c>
      <c r="BJ83">
        <f t="shared" si="73"/>
        <v>1</v>
      </c>
      <c r="BK83">
        <f t="shared" si="74"/>
        <v>1</v>
      </c>
      <c r="BL83">
        <f t="shared" si="75"/>
        <v>1</v>
      </c>
      <c r="BM83">
        <f>VLOOKUP($B83&amp;"-"&amp;$F83,'Results Check'!$A:$CB,BM$2,FALSE())</f>
        <v>1</v>
      </c>
      <c r="BN83">
        <f>VLOOKUP($B83&amp;"-"&amp;$F83,'Results Check'!$A:$CB,BN$2,FALSE())</f>
        <v>1</v>
      </c>
      <c r="BO83">
        <f>VLOOKUP($B83&amp;"-"&amp;$F83,'Results Check'!$A:$CB,BO$2,FALSE())</f>
        <v>1</v>
      </c>
      <c r="BP83">
        <f t="shared" si="76"/>
        <v>1</v>
      </c>
      <c r="BQ83">
        <f t="shared" si="77"/>
        <v>1</v>
      </c>
      <c r="BR83">
        <f t="shared" si="78"/>
        <v>1</v>
      </c>
      <c r="BS83">
        <f>VLOOKUP($B83&amp;"-"&amp;$F83,'Results Check'!$A:$CB,BS$2,FALSE())</f>
        <v>3</v>
      </c>
      <c r="BT83">
        <f>VLOOKUP($B83&amp;"-"&amp;$F83,'Results Check'!$A:$CB,BT$2,FALSE())</f>
        <v>3</v>
      </c>
      <c r="BU83">
        <f>VLOOKUP($B83&amp;"-"&amp;$F83,'Results Check'!$A:$CB,BU$2,FALSE())</f>
        <v>4</v>
      </c>
      <c r="BV83">
        <f t="shared" si="79"/>
        <v>1</v>
      </c>
      <c r="BW83">
        <f t="shared" si="80"/>
        <v>0.75</v>
      </c>
      <c r="BX83">
        <f t="shared" si="81"/>
        <v>0.8571428571428571</v>
      </c>
      <c r="BY83">
        <f t="shared" si="82"/>
        <v>12</v>
      </c>
      <c r="BZ83">
        <f t="shared" si="83"/>
        <v>15</v>
      </c>
      <c r="CA83">
        <f t="shared" si="84"/>
        <v>16</v>
      </c>
      <c r="CB83">
        <f t="shared" si="85"/>
        <v>0.8</v>
      </c>
      <c r="CC83">
        <f t="shared" si="86"/>
        <v>0.75</v>
      </c>
      <c r="CD83">
        <f t="shared" si="87"/>
        <v>0.77419354838709686</v>
      </c>
      <c r="CE83" t="str">
        <f>IF(VLOOKUP($B83&amp;"-"&amp;$F83,'Results Check'!$A:$CB,CE$2,FALSE())=0,"",VLOOKUP($B83&amp;"-"&amp;$F83,'Results Check'!$A:$CB,CE$2,FALSE()))</f>
        <v/>
      </c>
      <c r="CF83" t="str">
        <f>IF(VLOOKUP($B83&amp;"-"&amp;$F83,'Results Check'!$A:$CB,CF$2,FALSE())=0,"",VLOOKUP($B83&amp;"-"&amp;$F83,'Results Check'!$A:$CB,CF$2,FALSE()))</f>
        <v>Asset</v>
      </c>
      <c r="CG83" t="str">
        <f>IF(VLOOKUP($B83&amp;"-"&amp;$F83,'Results Check'!$A:$CB,CG$2,FALSE())=0,"",VLOOKUP($B83&amp;"-"&amp;$F83,'Results Check'!$A:$CB,CG$2,FALSE()))</f>
        <v/>
      </c>
      <c r="CH83" t="str">
        <f>IF(VLOOKUP($B83&amp;"-"&amp;$F83,'Results Check'!$A:$CB,CH$2,FALSE())=0,"",VLOOKUP($B83&amp;"-"&amp;$F83,'Results Check'!$A:$CB,CH$2,FALSE()))</f>
        <v/>
      </c>
      <c r="CI83" t="str">
        <f>IF(VLOOKUP($B83&amp;"-"&amp;$F83,'Results Check'!$A:$CB,CI$2,FALSE())=0,"",VLOOKUP($B83&amp;"-"&amp;$F83,'Results Check'!$A:$CB,CI$2,FALSE()))</f>
        <v/>
      </c>
      <c r="CJ83" t="str">
        <f>IF(VLOOKUP($B83&amp;"-"&amp;$F83,'Results Check'!$A:$CB,CJ$2,FALSE())=0,"",VLOOKUP($B83&amp;"-"&amp;$F83,'Results Check'!$A:$CB,CJ$2,FALSE()))</f>
        <v>Missing vulnerability</v>
      </c>
      <c r="CK83">
        <f>IF(VLOOKUP($B83&amp;"-"&amp;$F83,'dataset cleaned'!$A:$CK,CK$2,FALSE())&lt;0,"N/A",VLOOKUP(VLOOKUP($B83&amp;"-"&amp;$F83,'dataset cleaned'!$A:$CK,CK$2,FALSE()),Dictionary!$A:$B,2,FALSE()))</f>
        <v>4</v>
      </c>
      <c r="CL83">
        <f>IF(VLOOKUP($B83&amp;"-"&amp;$F83,'dataset cleaned'!$A:$CK,CL$2,FALSE())&lt;0,"N/A",VLOOKUP(VLOOKUP($B83&amp;"-"&amp;$F83,'dataset cleaned'!$A:$CK,CL$2,FALSE()),Dictionary!$A:$B,2,FALSE()))</f>
        <v>4</v>
      </c>
      <c r="CM83">
        <f>IF(VLOOKUP($B83&amp;"-"&amp;$F83,'dataset cleaned'!$A:$CK,CM$2,FALSE())&lt;0,"N/A",VLOOKUP(VLOOKUP($B83&amp;"-"&amp;$F83,'dataset cleaned'!$A:$CK,CM$2,FALSE()),Dictionary!$A:$B,2,FALSE()))</f>
        <v>5</v>
      </c>
      <c r="CN83">
        <f>IF(VLOOKUP($B83&amp;"-"&amp;$F83,'dataset cleaned'!$A:$CK,CN$2,FALSE())&lt;0,"N/A",VLOOKUP(VLOOKUP($B83&amp;"-"&amp;$F83,'dataset cleaned'!$A:$CK,CN$2,FALSE()),Dictionary!$A:$B,2,FALSE()))</f>
        <v>4</v>
      </c>
      <c r="CO83">
        <f>IF(VLOOKUP($B83&amp;"-"&amp;$F83,'dataset cleaned'!$A:$CK,CO$2,FALSE())&lt;0,"N/A",VLOOKUP(VLOOKUP($B83&amp;"-"&amp;$F83,'dataset cleaned'!$A:$CK,CO$2,FALSE()),Dictionary!$A:$B,2,FALSE()))</f>
        <v>4</v>
      </c>
      <c r="CP83">
        <f>IF(VLOOKUP($B83&amp;"-"&amp;$F83,'dataset cleaned'!$A:$CK,CP$2,FALSE())&lt;0,"N/A",VLOOKUP(VLOOKUP($B83&amp;"-"&amp;$F83,'dataset cleaned'!$A:$CK,CP$2,FALSE()),Dictionary!$A:$B,2,FALSE()))</f>
        <v>4</v>
      </c>
      <c r="CQ83">
        <f>IF(VLOOKUP($B83&amp;"-"&amp;$F83,'dataset cleaned'!$A:$CK,CQ$2,FALSE())&lt;0,"N/A",VLOOKUP(VLOOKUP($B83&amp;"-"&amp;$F83,'dataset cleaned'!$A:$CK,CQ$2,FALSE()),Dictionary!$A:$B,2,FALSE()))</f>
        <v>5</v>
      </c>
      <c r="CR83">
        <f>IF(VLOOKUP($B83&amp;"-"&amp;$F83,'dataset cleaned'!$A:$CK,CR$2,FALSE())&lt;0,"N/A",VLOOKUP(VLOOKUP($B83&amp;"-"&amp;$F83,'dataset cleaned'!$A:$CK,CR$2,FALSE()),Dictionary!$A:$B,2,FALSE()))</f>
        <v>4</v>
      </c>
      <c r="CS83">
        <f>IF(VLOOKUP($B83&amp;"-"&amp;$F83,'dataset cleaned'!$A:$CK,CS$2,FALSE())&lt;0,"N/A",VLOOKUP(VLOOKUP($B83&amp;"-"&amp;$F83,'dataset cleaned'!$A:$CK,CS$2,FALSE()),Dictionary!$A:$B,2,FALSE()))</f>
        <v>5</v>
      </c>
      <c r="CT83">
        <f>IF(VLOOKUP($B83&amp;"-"&amp;$F83,'dataset cleaned'!$A:$CK,CT$2,FALSE())&lt;0,"N/A",VLOOKUP(VLOOKUP($B83&amp;"-"&amp;$F83,'dataset cleaned'!$A:$CK,CT$2,FALSE()),Dictionary!$A:$B,2,FALSE()))</f>
        <v>4</v>
      </c>
      <c r="CU83">
        <f>IF(VLOOKUP($B83&amp;"-"&amp;$F83,'dataset cleaned'!$A:$CK,CU$2,FALSE())&lt;0,"N/A",VLOOKUP(VLOOKUP($B83&amp;"-"&amp;$F83,'dataset cleaned'!$A:$CK,CU$2,FALSE()),Dictionary!$A:$B,2,FALSE()))</f>
        <v>4</v>
      </c>
      <c r="CV83">
        <f>IF(VLOOKUP($B83&amp;"-"&amp;$F83,'dataset cleaned'!$A:$CK,CV$2,FALSE())&lt;0,"N/A",VLOOKUP(VLOOKUP($B83&amp;"-"&amp;$F83,'dataset cleaned'!$A:$CK,CV$2,FALSE()),Dictionary!$A:$B,2,FALSE()))</f>
        <v>4</v>
      </c>
    </row>
    <row r="84" spans="1:100" ht="17" x14ac:dyDescent="0.2">
      <c r="A84" t="str">
        <f t="shared" si="59"/>
        <v>R_2dEXseH6bzYEmSN-P1</v>
      </c>
      <c r="B84" s="1" t="s">
        <v>1065</v>
      </c>
      <c r="C84" t="s">
        <v>662</v>
      </c>
      <c r="D84" s="16" t="str">
        <f t="shared" si="60"/>
        <v>UML</v>
      </c>
      <c r="E84" s="8" t="str">
        <f t="shared" si="61"/>
        <v>G2</v>
      </c>
      <c r="F84" t="s">
        <v>534</v>
      </c>
      <c r="G84" s="8" t="str">
        <f t="shared" si="62"/>
        <v>G2</v>
      </c>
      <c r="H84" t="s">
        <v>1128</v>
      </c>
      <c r="J84" s="11">
        <f>VLOOKUP($B84&amp;"-"&amp;$F84,'dataset cleaned'!$A:$BK,J$2,FALSE())/60</f>
        <v>13.183366666666666</v>
      </c>
      <c r="K84">
        <f>VLOOKUP($B84&amp;"-"&amp;$F84,'dataset cleaned'!$A:$BK,K$2,FALSE())</f>
        <v>20</v>
      </c>
      <c r="L84" t="str">
        <f>VLOOKUP($B84&amp;"-"&amp;$F84,'dataset cleaned'!$A:$BK,L$2,FALSE())</f>
        <v>Male</v>
      </c>
      <c r="M84" t="str">
        <f>VLOOKUP($B84&amp;"-"&amp;$F84,'dataset cleaned'!$A:$BK,M$2,FALSE())</f>
        <v>Advanced (C1)</v>
      </c>
      <c r="N84">
        <f>VLOOKUP($B84&amp;"-"&amp;$F84,'dataset cleaned'!$A:$BK,N$2,FALSE())</f>
        <v>3</v>
      </c>
      <c r="O84" t="str">
        <f>VLOOKUP($B84&amp;"-"&amp;$F84,'dataset cleaned'!$A:$BK,O$2,FALSE())</f>
        <v>Public Administration, Policy Analysis, System engineering</v>
      </c>
      <c r="P84" t="str">
        <f>VLOOKUP($B84&amp;"-"&amp;$F84,'dataset cleaned'!$A:$BK,P$2,FALSE())</f>
        <v>Yes</v>
      </c>
      <c r="Q84">
        <f>VLOOKUP($B84&amp;"-"&amp;$F84,'dataset cleaned'!$A:$BK,Q$2,FALSE())</f>
        <v>5</v>
      </c>
      <c r="R84" s="6" t="str">
        <f>VLOOKUP($B84&amp;"-"&amp;$F84,'dataset cleaned'!$A:$BK,R$2,FALSE())</f>
        <v>Administrative worker, Consultancy</v>
      </c>
      <c r="S84" t="str">
        <f>VLOOKUP($B84&amp;"-"&amp;$F84,'dataset cleaned'!$A:$BK,S$2,FALSE())</f>
        <v>No</v>
      </c>
      <c r="T84">
        <f>VLOOKUP($B84&amp;"-"&amp;$F84,'dataset cleaned'!$A:$BK,T$2,FALSE())</f>
        <v>0</v>
      </c>
      <c r="U84" t="str">
        <f>VLOOKUP($B84&amp;"-"&amp;$F84,'dataset cleaned'!$A:$BK,U$2,FALSE())</f>
        <v>BSI IT-Grundschutz</v>
      </c>
      <c r="V84">
        <f>VLOOKUP(VLOOKUP($B84&amp;"-"&amp;$F84,'dataset cleaned'!$A:$BK,V$2,FALSE()),Dictionary!$A:$B,2,FALSE())</f>
        <v>1</v>
      </c>
      <c r="W84">
        <f>VLOOKUP(VLOOKUP($B84&amp;"-"&amp;$F84,'dataset cleaned'!$A:$BK,W$2,FALSE()),Dictionary!$A:$B,2,FALSE())</f>
        <v>1</v>
      </c>
      <c r="X84">
        <f>VLOOKUP(VLOOKUP($B84&amp;"-"&amp;$F84,'dataset cleaned'!$A:$BK,X$2,FALSE()),Dictionary!$A:$B,2,FALSE())</f>
        <v>2</v>
      </c>
      <c r="Y84">
        <f>VLOOKUP(VLOOKUP($B84&amp;"-"&amp;$F84,'dataset cleaned'!$A:$BK,Y$2,FALSE()),Dictionary!$A:$B,2,FALSE())</f>
        <v>1</v>
      </c>
      <c r="Z84">
        <f t="shared" si="63"/>
        <v>2</v>
      </c>
      <c r="AA84">
        <f>VLOOKUP(VLOOKUP($B84&amp;"-"&amp;$F84,'dataset cleaned'!$A:$BK,AA$2,FALSE()),Dictionary!$A:$B,2,FALSE())</f>
        <v>2</v>
      </c>
      <c r="AB84">
        <f>VLOOKUP(VLOOKUP($B84&amp;"-"&amp;$F84,'dataset cleaned'!$A:$BK,AB$2,FALSE()),Dictionary!$A:$B,2,FALSE())</f>
        <v>1</v>
      </c>
      <c r="AC84">
        <f>VLOOKUP(VLOOKUP($B84&amp;"-"&amp;$F84,'dataset cleaned'!$A:$BK,AC$2,FALSE()),Dictionary!$A:$B,2,FALSE())</f>
        <v>3</v>
      </c>
      <c r="AD84">
        <f>VLOOKUP(VLOOKUP($B84&amp;"-"&amp;$F84,'dataset cleaned'!$A:$BK,AD$2,FALSE()),Dictionary!$A:$B,2,FALSE())</f>
        <v>2</v>
      </c>
      <c r="AE84" t="str">
        <f>IF(ISNA(VLOOKUP(VLOOKUP($B84&amp;"-"&amp;$F84,'dataset cleaned'!$A:$BK,AE$2,FALSE()),Dictionary!$A:$B,2,FALSE())),"",VLOOKUP(VLOOKUP($B84&amp;"-"&amp;$F84,'dataset cleaned'!$A:$BK,AE$2,FALSE()),Dictionary!$A:$B,2,FALSE()))</f>
        <v/>
      </c>
      <c r="AF84">
        <f>VLOOKUP(VLOOKUP($B84&amp;"-"&amp;$F84,'dataset cleaned'!$A:$BK,AF$2,FALSE()),Dictionary!$A:$B,2,FALSE())</f>
        <v>5</v>
      </c>
      <c r="AG84">
        <f>VLOOKUP(VLOOKUP($B84&amp;"-"&amp;$F84,'dataset cleaned'!$A:$BK,AG$2,FALSE()),Dictionary!$A:$B,2,FALSE())</f>
        <v>4</v>
      </c>
      <c r="AH84">
        <f>VLOOKUP(VLOOKUP($B84&amp;"-"&amp;$F84,'dataset cleaned'!$A:$BK,AH$2,FALSE()),Dictionary!$A:$B,2,FALSE())</f>
        <v>3</v>
      </c>
      <c r="AI84">
        <f>VLOOKUP(VLOOKUP($B84&amp;"-"&amp;$F84,'dataset cleaned'!$A:$BK,AI$2,FALSE()),Dictionary!$A:$B,2,FALSE())</f>
        <v>4</v>
      </c>
      <c r="AJ84">
        <f>VLOOKUP(VLOOKUP($B84&amp;"-"&amp;$F84,'dataset cleaned'!$A:$BK,AJ$2,FALSE()),Dictionary!$A:$B,2,FALSE())</f>
        <v>4</v>
      </c>
      <c r="AK84">
        <f>IF(ISNA(VLOOKUP(VLOOKUP($B84&amp;"-"&amp;$F84,'dataset cleaned'!$A:$BK,AK$2,FALSE()),Dictionary!$A:$B,2,FALSE())),"",VLOOKUP(VLOOKUP($B84&amp;"-"&amp;$F84,'dataset cleaned'!$A:$BK,AK$2,FALSE()),Dictionary!$A:$B,2,FALSE()))</f>
        <v>5</v>
      </c>
      <c r="AL84" t="str">
        <f>IF(ISNA(VLOOKUP(VLOOKUP($B84&amp;"-"&amp;$F84,'dataset cleaned'!$A:$BK,AL$2,FALSE()),Dictionary!$A:$B,2,FALSE())),"",VLOOKUP(VLOOKUP($B84&amp;"-"&amp;$F84,'dataset cleaned'!$A:$BK,AL$2,FALSE()),Dictionary!$A:$B,2,FALSE()))</f>
        <v/>
      </c>
      <c r="AM84">
        <f>VLOOKUP(VLOOKUP($B84&amp;"-"&amp;$F84,'dataset cleaned'!$A:$BK,AM$2,FALSE()),Dictionary!$A:$B,2,FALSE())</f>
        <v>5</v>
      </c>
      <c r="AN84">
        <f>IF(ISNA(VLOOKUP(VLOOKUP($B84&amp;"-"&amp;$F84,'dataset cleaned'!$A:$BK,AN$2,FALSE()),Dictionary!$A:$B,2,FALSE())),"",VLOOKUP(VLOOKUP($B84&amp;"-"&amp;$F84,'dataset cleaned'!$A:$BK,AN$2,FALSE()),Dictionary!$A:$B,2,FALSE()))</f>
        <v>4</v>
      </c>
      <c r="AO84">
        <f>VLOOKUP($B84&amp;"-"&amp;$F84,'Results Check'!$A:$CB,AO$2,FALSE())</f>
        <v>2</v>
      </c>
      <c r="AP84">
        <f>VLOOKUP($B84&amp;"-"&amp;$F84,'Results Check'!$A:$CB,AP$2,FALSE())</f>
        <v>2</v>
      </c>
      <c r="AQ84">
        <f>VLOOKUP($B84&amp;"-"&amp;$F84,'Results Check'!$A:$CB,AQ$2,FALSE())</f>
        <v>2</v>
      </c>
      <c r="AR84">
        <f t="shared" si="64"/>
        <v>1</v>
      </c>
      <c r="AS84">
        <f t="shared" si="65"/>
        <v>1</v>
      </c>
      <c r="AT84">
        <f t="shared" si="66"/>
        <v>1</v>
      </c>
      <c r="AU84">
        <f>VLOOKUP($B84&amp;"-"&amp;$F84,'Results Check'!$A:$CB,AU$2,FALSE())</f>
        <v>0</v>
      </c>
      <c r="AV84">
        <f>VLOOKUP($B84&amp;"-"&amp;$F84,'Results Check'!$A:$CB,AV$2,FALSE())</f>
        <v>3</v>
      </c>
      <c r="AW84">
        <f>VLOOKUP($B84&amp;"-"&amp;$F84,'Results Check'!$A:$CB,AW$2,FALSE())</f>
        <v>3</v>
      </c>
      <c r="AX84">
        <f t="shared" si="67"/>
        <v>0</v>
      </c>
      <c r="AY84">
        <f t="shared" si="68"/>
        <v>0</v>
      </c>
      <c r="AZ84">
        <f t="shared" si="69"/>
        <v>0</v>
      </c>
      <c r="BA84">
        <f>VLOOKUP($B84&amp;"-"&amp;$F84,'Results Check'!$A:$CB,BA$2,FALSE())</f>
        <v>0</v>
      </c>
      <c r="BB84">
        <f>VLOOKUP($B84&amp;"-"&amp;$F84,'Results Check'!$A:$CB,BB$2,FALSE())</f>
        <v>1</v>
      </c>
      <c r="BC84">
        <f>VLOOKUP($B84&amp;"-"&amp;$F84,'Results Check'!$A:$CB,BC$2,FALSE())</f>
        <v>4</v>
      </c>
      <c r="BD84">
        <f t="shared" si="70"/>
        <v>0</v>
      </c>
      <c r="BE84">
        <f t="shared" si="71"/>
        <v>0</v>
      </c>
      <c r="BF84">
        <f t="shared" si="72"/>
        <v>0</v>
      </c>
      <c r="BG84">
        <f>VLOOKUP($B84&amp;"-"&amp;$F84,'Results Check'!$A:$CB,BG$2,FALSE())</f>
        <v>2</v>
      </c>
      <c r="BH84">
        <f>VLOOKUP($B84&amp;"-"&amp;$F84,'Results Check'!$A:$CB,BH$2,FALSE())</f>
        <v>2</v>
      </c>
      <c r="BI84">
        <f>VLOOKUP($B84&amp;"-"&amp;$F84,'Results Check'!$A:$CB,BI$2,FALSE())</f>
        <v>2</v>
      </c>
      <c r="BJ84">
        <f t="shared" si="73"/>
        <v>1</v>
      </c>
      <c r="BK84">
        <f t="shared" si="74"/>
        <v>1</v>
      </c>
      <c r="BL84">
        <f t="shared" si="75"/>
        <v>1</v>
      </c>
      <c r="BM84">
        <f>VLOOKUP($B84&amp;"-"&amp;$F84,'Results Check'!$A:$CB,BM$2,FALSE())</f>
        <v>0</v>
      </c>
      <c r="BN84">
        <f>VLOOKUP($B84&amp;"-"&amp;$F84,'Results Check'!$A:$CB,BN$2,FALSE())</f>
        <v>1</v>
      </c>
      <c r="BO84">
        <f>VLOOKUP($B84&amp;"-"&amp;$F84,'Results Check'!$A:$CB,BO$2,FALSE())</f>
        <v>1</v>
      </c>
      <c r="BP84">
        <f t="shared" si="76"/>
        <v>0</v>
      </c>
      <c r="BQ84">
        <f t="shared" si="77"/>
        <v>0</v>
      </c>
      <c r="BR84">
        <f t="shared" si="78"/>
        <v>0</v>
      </c>
      <c r="BS84">
        <f>VLOOKUP($B84&amp;"-"&amp;$F84,'Results Check'!$A:$CB,BS$2,FALSE())</f>
        <v>4</v>
      </c>
      <c r="BT84">
        <f>VLOOKUP($B84&amp;"-"&amp;$F84,'Results Check'!$A:$CB,BT$2,FALSE())</f>
        <v>4</v>
      </c>
      <c r="BU84">
        <f>VLOOKUP($B84&amp;"-"&amp;$F84,'Results Check'!$A:$CB,BU$2,FALSE())</f>
        <v>4</v>
      </c>
      <c r="BV84">
        <f t="shared" si="79"/>
        <v>1</v>
      </c>
      <c r="BW84">
        <f t="shared" si="80"/>
        <v>1</v>
      </c>
      <c r="BX84">
        <f t="shared" si="81"/>
        <v>1</v>
      </c>
      <c r="BY84">
        <f t="shared" si="82"/>
        <v>8</v>
      </c>
      <c r="BZ84">
        <f t="shared" si="83"/>
        <v>13</v>
      </c>
      <c r="CA84">
        <f t="shared" si="84"/>
        <v>16</v>
      </c>
      <c r="CB84">
        <f t="shared" si="85"/>
        <v>0.61538461538461542</v>
      </c>
      <c r="CC84">
        <f t="shared" si="86"/>
        <v>0.5</v>
      </c>
      <c r="CD84">
        <f t="shared" si="87"/>
        <v>0.55172413793103448</v>
      </c>
      <c r="CE84" t="str">
        <f>IF(VLOOKUP($B84&amp;"-"&amp;$F84,'Results Check'!$A:$CB,CE$2,FALSE())=0,"",VLOOKUP($B84&amp;"-"&amp;$F84,'Results Check'!$A:$CB,CE$2,FALSE()))</f>
        <v/>
      </c>
      <c r="CF84" t="str">
        <f>IF(VLOOKUP($B84&amp;"-"&amp;$F84,'Results Check'!$A:$CB,CF$2,FALSE())=0,"",VLOOKUP($B84&amp;"-"&amp;$F84,'Results Check'!$A:$CB,CF$2,FALSE()))</f>
        <v>Asset</v>
      </c>
      <c r="CG84" t="str">
        <f>IF(VLOOKUP($B84&amp;"-"&amp;$F84,'Results Check'!$A:$CB,CG$2,FALSE())=0,"",VLOOKUP($B84&amp;"-"&amp;$F84,'Results Check'!$A:$CB,CG$2,FALSE()))</f>
        <v>Threat</v>
      </c>
      <c r="CH84" t="str">
        <f>IF(VLOOKUP($B84&amp;"-"&amp;$F84,'Results Check'!$A:$CB,CH$2,FALSE())=0,"",VLOOKUP($B84&amp;"-"&amp;$F84,'Results Check'!$A:$CB,CH$2,FALSE()))</f>
        <v/>
      </c>
      <c r="CI84" t="str">
        <f>IF(VLOOKUP($B84&amp;"-"&amp;$F84,'Results Check'!$A:$CB,CI$2,FALSE())=0,"",VLOOKUP($B84&amp;"-"&amp;$F84,'Results Check'!$A:$CB,CI$2,FALSE()))</f>
        <v/>
      </c>
      <c r="CJ84" t="str">
        <f>IF(VLOOKUP($B84&amp;"-"&amp;$F84,'Results Check'!$A:$CB,CJ$2,FALSE())=0,"",VLOOKUP($B84&amp;"-"&amp;$F84,'Results Check'!$A:$CB,CJ$2,FALSE()))</f>
        <v/>
      </c>
      <c r="CK84">
        <f>IF(VLOOKUP($B84&amp;"-"&amp;$F84,'dataset cleaned'!$A:$CK,CK$2,FALSE())&lt;0,"N/A",VLOOKUP(VLOOKUP($B84&amp;"-"&amp;$F84,'dataset cleaned'!$A:$CK,CK$2,FALSE()),Dictionary!$A:$B,2,FALSE()))</f>
        <v>3</v>
      </c>
      <c r="CL84">
        <f>IF(VLOOKUP($B84&amp;"-"&amp;$F84,'dataset cleaned'!$A:$CK,CL$2,FALSE())&lt;0,"N/A",VLOOKUP(VLOOKUP($B84&amp;"-"&amp;$F84,'dataset cleaned'!$A:$CK,CL$2,FALSE()),Dictionary!$A:$B,2,FALSE()))</f>
        <v>3</v>
      </c>
      <c r="CM84">
        <f>IF(VLOOKUP($B84&amp;"-"&amp;$F84,'dataset cleaned'!$A:$CK,CM$2,FALSE())&lt;0,"N/A",VLOOKUP(VLOOKUP($B84&amp;"-"&amp;$F84,'dataset cleaned'!$A:$CK,CM$2,FALSE()),Dictionary!$A:$B,2,FALSE()))</f>
        <v>4</v>
      </c>
      <c r="CN84">
        <f>IF(VLOOKUP($B84&amp;"-"&amp;$F84,'dataset cleaned'!$A:$CK,CN$2,FALSE())&lt;0,"N/A",VLOOKUP(VLOOKUP($B84&amp;"-"&amp;$F84,'dataset cleaned'!$A:$CK,CN$2,FALSE()),Dictionary!$A:$B,2,FALSE()))</f>
        <v>3</v>
      </c>
      <c r="CO84">
        <f>IF(VLOOKUP($B84&amp;"-"&amp;$F84,'dataset cleaned'!$A:$CK,CO$2,FALSE())&lt;0,"N/A",VLOOKUP(VLOOKUP($B84&amp;"-"&amp;$F84,'dataset cleaned'!$A:$CK,CO$2,FALSE()),Dictionary!$A:$B,2,FALSE()))</f>
        <v>4</v>
      </c>
      <c r="CP84">
        <f>IF(VLOOKUP($B84&amp;"-"&amp;$F84,'dataset cleaned'!$A:$CK,CP$2,FALSE())&lt;0,"N/A",VLOOKUP(VLOOKUP($B84&amp;"-"&amp;$F84,'dataset cleaned'!$A:$CK,CP$2,FALSE()),Dictionary!$A:$B,2,FALSE()))</f>
        <v>4</v>
      </c>
      <c r="CQ84">
        <f>IF(VLOOKUP($B84&amp;"-"&amp;$F84,'dataset cleaned'!$A:$CK,CQ$2,FALSE())&lt;0,"N/A",VLOOKUP(VLOOKUP($B84&amp;"-"&amp;$F84,'dataset cleaned'!$A:$CK,CQ$2,FALSE()),Dictionary!$A:$B,2,FALSE()))</f>
        <v>3</v>
      </c>
      <c r="CR84">
        <f>IF(VLOOKUP($B84&amp;"-"&amp;$F84,'dataset cleaned'!$A:$CK,CR$2,FALSE())&lt;0,"N/A",VLOOKUP(VLOOKUP($B84&amp;"-"&amp;$F84,'dataset cleaned'!$A:$CK,CR$2,FALSE()),Dictionary!$A:$B,2,FALSE()))</f>
        <v>3</v>
      </c>
      <c r="CS84">
        <f>IF(VLOOKUP($B84&amp;"-"&amp;$F84,'dataset cleaned'!$A:$CK,CS$2,FALSE())&lt;0,"N/A",VLOOKUP(VLOOKUP($B84&amp;"-"&amp;$F84,'dataset cleaned'!$A:$CK,CS$2,FALSE()),Dictionary!$A:$B,2,FALSE()))</f>
        <v>4</v>
      </c>
      <c r="CT84">
        <f>IF(VLOOKUP($B84&amp;"-"&amp;$F84,'dataset cleaned'!$A:$CK,CT$2,FALSE())&lt;0,"N/A",VLOOKUP(VLOOKUP($B84&amp;"-"&amp;$F84,'dataset cleaned'!$A:$CK,CT$2,FALSE()),Dictionary!$A:$B,2,FALSE()))</f>
        <v>4</v>
      </c>
      <c r="CU84">
        <f>IF(VLOOKUP($B84&amp;"-"&amp;$F84,'dataset cleaned'!$A:$CK,CU$2,FALSE())&lt;0,"N/A",VLOOKUP(VLOOKUP($B84&amp;"-"&amp;$F84,'dataset cleaned'!$A:$CK,CU$2,FALSE()),Dictionary!$A:$B,2,FALSE()))</f>
        <v>4</v>
      </c>
      <c r="CV84">
        <f>IF(VLOOKUP($B84&amp;"-"&amp;$F84,'dataset cleaned'!$A:$CK,CV$2,FALSE())&lt;0,"N/A",VLOOKUP(VLOOKUP($B84&amp;"-"&amp;$F84,'dataset cleaned'!$A:$CK,CV$2,FALSE()),Dictionary!$A:$B,2,FALSE()))</f>
        <v>3</v>
      </c>
    </row>
    <row r="85" spans="1:100" s="24" customFormat="1" ht="17" x14ac:dyDescent="0.2">
      <c r="A85" t="str">
        <f t="shared" si="59"/>
        <v>R_2TS519uIksnK4Te-P1</v>
      </c>
      <c r="B85" t="s">
        <v>788</v>
      </c>
      <c r="C85" t="s">
        <v>662</v>
      </c>
      <c r="D85" s="16" t="str">
        <f t="shared" si="60"/>
        <v>UML</v>
      </c>
      <c r="E85" s="8" t="str">
        <f t="shared" si="61"/>
        <v>G2</v>
      </c>
      <c r="F85" s="8" t="s">
        <v>534</v>
      </c>
      <c r="G85" s="8" t="str">
        <f t="shared" si="62"/>
        <v>G2</v>
      </c>
      <c r="H85" t="s">
        <v>981</v>
      </c>
      <c r="I85"/>
      <c r="J85" s="11">
        <f>VLOOKUP($B85&amp;"-"&amp;$F85,'dataset cleaned'!$A:$BK,J$2,FALSE())/60</f>
        <v>15.28795</v>
      </c>
      <c r="K85">
        <f>VLOOKUP($B85&amp;"-"&amp;$F85,'dataset cleaned'!$A:$BK,K$2,FALSE())</f>
        <v>25</v>
      </c>
      <c r="L85" t="str">
        <f>VLOOKUP($B85&amp;"-"&amp;$F85,'dataset cleaned'!$A:$BK,L$2,FALSE())</f>
        <v>Female</v>
      </c>
      <c r="M85" t="str">
        <f>VLOOKUP($B85&amp;"-"&amp;$F85,'dataset cleaned'!$A:$BK,M$2,FALSE())</f>
        <v>Proficient (C2)</v>
      </c>
      <c r="N85">
        <f>VLOOKUP($B85&amp;"-"&amp;$F85,'dataset cleaned'!$A:$BK,N$2,FALSE())</f>
        <v>5</v>
      </c>
      <c r="O85" t="str">
        <f>VLOOKUP($B85&amp;"-"&amp;$F85,'dataset cleaned'!$A:$BK,O$2,FALSE())</f>
        <v>Electronic and Computer Engineering, Engineering and Policy Analysis</v>
      </c>
      <c r="P85" t="str">
        <f>VLOOKUP($B85&amp;"-"&amp;$F85,'dataset cleaned'!$A:$BK,P$2,FALSE())</f>
        <v>Yes</v>
      </c>
      <c r="Q85">
        <f>VLOOKUP($B85&amp;"-"&amp;$F85,'dataset cleaned'!$A:$BK,Q$2,FALSE())</f>
        <v>2</v>
      </c>
      <c r="R85" s="6" t="str">
        <f>VLOOKUP($B85&amp;"-"&amp;$F85,'dataset cleaned'!$A:$BK,R$2,FALSE())</f>
        <v>Software Engineer Web Developer</v>
      </c>
      <c r="S85" t="str">
        <f>VLOOKUP($B85&amp;"-"&amp;$F85,'dataset cleaned'!$A:$BK,S$2,FALSE())</f>
        <v>No</v>
      </c>
      <c r="T85">
        <f>VLOOKUP($B85&amp;"-"&amp;$F85,'dataset cleaned'!$A:$BK,T$2,FALSE())</f>
        <v>0</v>
      </c>
      <c r="U85" t="str">
        <f>VLOOKUP($B85&amp;"-"&amp;$F85,'dataset cleaned'!$A:$BK,U$2,FALSE())</f>
        <v>COBIT,ISO 27001,ISO 31000</v>
      </c>
      <c r="V85">
        <f>VLOOKUP(VLOOKUP($B85&amp;"-"&amp;$F85,'dataset cleaned'!$A:$BK,V$2,FALSE()),Dictionary!$A:$B,2,FALSE())</f>
        <v>2</v>
      </c>
      <c r="W85">
        <f>VLOOKUP(VLOOKUP($B85&amp;"-"&amp;$F85,'dataset cleaned'!$A:$BK,W$2,FALSE()),Dictionary!$A:$B,2,FALSE())</f>
        <v>2</v>
      </c>
      <c r="X85">
        <f>VLOOKUP(VLOOKUP($B85&amp;"-"&amp;$F85,'dataset cleaned'!$A:$BK,X$2,FALSE()),Dictionary!$A:$B,2,FALSE())</f>
        <v>2</v>
      </c>
      <c r="Y85">
        <f>VLOOKUP(VLOOKUP($B85&amp;"-"&amp;$F85,'dataset cleaned'!$A:$BK,Y$2,FALSE()),Dictionary!$A:$B,2,FALSE())</f>
        <v>2</v>
      </c>
      <c r="Z85">
        <f t="shared" si="63"/>
        <v>2</v>
      </c>
      <c r="AA85">
        <f>VLOOKUP(VLOOKUP($B85&amp;"-"&amp;$F85,'dataset cleaned'!$A:$BK,AA$2,FALSE()),Dictionary!$A:$B,2,FALSE())</f>
        <v>3</v>
      </c>
      <c r="AB85">
        <f>VLOOKUP(VLOOKUP($B85&amp;"-"&amp;$F85,'dataset cleaned'!$A:$BK,AB$2,FALSE()),Dictionary!$A:$B,2,FALSE())</f>
        <v>4</v>
      </c>
      <c r="AC85">
        <f>VLOOKUP(VLOOKUP($B85&amp;"-"&amp;$F85,'dataset cleaned'!$A:$BK,AC$2,FALSE()),Dictionary!$A:$B,2,FALSE())</f>
        <v>4</v>
      </c>
      <c r="AD85">
        <f>VLOOKUP(VLOOKUP($B85&amp;"-"&amp;$F85,'dataset cleaned'!$A:$BK,AD$2,FALSE()),Dictionary!$A:$B,2,FALSE())</f>
        <v>3</v>
      </c>
      <c r="AE85" t="str">
        <f>IF(ISNA(VLOOKUP(VLOOKUP($B85&amp;"-"&amp;$F85,'dataset cleaned'!$A:$BK,AE$2,FALSE()),Dictionary!$A:$B,2,FALSE())),"",VLOOKUP(VLOOKUP($B85&amp;"-"&amp;$F85,'dataset cleaned'!$A:$BK,AE$2,FALSE()),Dictionary!$A:$B,2,FALSE()))</f>
        <v/>
      </c>
      <c r="AF85">
        <f>VLOOKUP(VLOOKUP($B85&amp;"-"&amp;$F85,'dataset cleaned'!$A:$BK,AF$2,FALSE()),Dictionary!$A:$B,2,FALSE())</f>
        <v>4</v>
      </c>
      <c r="AG85">
        <f>VLOOKUP(VLOOKUP($B85&amp;"-"&amp;$F85,'dataset cleaned'!$A:$BK,AG$2,FALSE()),Dictionary!$A:$B,2,FALSE())</f>
        <v>5</v>
      </c>
      <c r="AH85">
        <f>VLOOKUP(VLOOKUP($B85&amp;"-"&amp;$F85,'dataset cleaned'!$A:$BK,AH$2,FALSE()),Dictionary!$A:$B,2,FALSE())</f>
        <v>2</v>
      </c>
      <c r="AI85">
        <f>VLOOKUP(VLOOKUP($B85&amp;"-"&amp;$F85,'dataset cleaned'!$A:$BK,AI$2,FALSE()),Dictionary!$A:$B,2,FALSE())</f>
        <v>2</v>
      </c>
      <c r="AJ85">
        <f>VLOOKUP(VLOOKUP($B85&amp;"-"&amp;$F85,'dataset cleaned'!$A:$BK,AJ$2,FALSE()),Dictionary!$A:$B,2,FALSE())</f>
        <v>2</v>
      </c>
      <c r="AK85">
        <f>IF(ISNA(VLOOKUP(VLOOKUP($B85&amp;"-"&amp;$F85,'dataset cleaned'!$A:$BK,AK$2,FALSE()),Dictionary!$A:$B,2,FALSE())),"",VLOOKUP(VLOOKUP($B85&amp;"-"&amp;$F85,'dataset cleaned'!$A:$BK,AK$2,FALSE()),Dictionary!$A:$B,2,FALSE()))</f>
        <v>4</v>
      </c>
      <c r="AL85" t="str">
        <f>IF(ISNA(VLOOKUP(VLOOKUP($B85&amp;"-"&amp;$F85,'dataset cleaned'!$A:$BK,AL$2,FALSE()),Dictionary!$A:$B,2,FALSE())),"",VLOOKUP(VLOOKUP($B85&amp;"-"&amp;$F85,'dataset cleaned'!$A:$BK,AL$2,FALSE()),Dictionary!$A:$B,2,FALSE()))</f>
        <v/>
      </c>
      <c r="AM85">
        <f>VLOOKUP(VLOOKUP($B85&amp;"-"&amp;$F85,'dataset cleaned'!$A:$BK,AM$2,FALSE()),Dictionary!$A:$B,2,FALSE())</f>
        <v>4</v>
      </c>
      <c r="AN85">
        <f>IF(ISNA(VLOOKUP(VLOOKUP($B85&amp;"-"&amp;$F85,'dataset cleaned'!$A:$BK,AN$2,FALSE()),Dictionary!$A:$B,2,FALSE())),"",VLOOKUP(VLOOKUP($B85&amp;"-"&amp;$F85,'dataset cleaned'!$A:$BK,AN$2,FALSE()),Dictionary!$A:$B,2,FALSE()))</f>
        <v>5</v>
      </c>
      <c r="AO85">
        <f>VLOOKUP($B85&amp;"-"&amp;$F85,'Results Check'!$A:$CB,AO$2,FALSE())</f>
        <v>2</v>
      </c>
      <c r="AP85">
        <f>VLOOKUP($B85&amp;"-"&amp;$F85,'Results Check'!$A:$CB,AP$2,FALSE())</f>
        <v>2</v>
      </c>
      <c r="AQ85">
        <f>VLOOKUP($B85&amp;"-"&amp;$F85,'Results Check'!$A:$CB,AQ$2,FALSE())</f>
        <v>2</v>
      </c>
      <c r="AR85">
        <f t="shared" si="64"/>
        <v>1</v>
      </c>
      <c r="AS85">
        <f t="shared" si="65"/>
        <v>1</v>
      </c>
      <c r="AT85">
        <f t="shared" si="66"/>
        <v>1</v>
      </c>
      <c r="AU85">
        <f>VLOOKUP($B85&amp;"-"&amp;$F85,'Results Check'!$A:$CB,AU$2,FALSE())</f>
        <v>1</v>
      </c>
      <c r="AV85">
        <f>VLOOKUP($B85&amp;"-"&amp;$F85,'Results Check'!$A:$CB,AV$2,FALSE())</f>
        <v>1</v>
      </c>
      <c r="AW85">
        <f>VLOOKUP($B85&amp;"-"&amp;$F85,'Results Check'!$A:$CB,AW$2,FALSE())</f>
        <v>3</v>
      </c>
      <c r="AX85">
        <f t="shared" si="67"/>
        <v>1</v>
      </c>
      <c r="AY85">
        <f t="shared" si="68"/>
        <v>0.33333333333333331</v>
      </c>
      <c r="AZ85">
        <f t="shared" si="69"/>
        <v>0.5</v>
      </c>
      <c r="BA85">
        <f>VLOOKUP($B85&amp;"-"&amp;$F85,'Results Check'!$A:$CB,BA$2,FALSE())</f>
        <v>1</v>
      </c>
      <c r="BB85">
        <f>VLOOKUP($B85&amp;"-"&amp;$F85,'Results Check'!$A:$CB,BB$2,FALSE())</f>
        <v>1</v>
      </c>
      <c r="BC85">
        <f>VLOOKUP($B85&amp;"-"&amp;$F85,'Results Check'!$A:$CB,BC$2,FALSE())</f>
        <v>4</v>
      </c>
      <c r="BD85">
        <f t="shared" si="70"/>
        <v>1</v>
      </c>
      <c r="BE85">
        <f t="shared" si="71"/>
        <v>0.25</v>
      </c>
      <c r="BF85">
        <f t="shared" si="72"/>
        <v>0.4</v>
      </c>
      <c r="BG85">
        <f>VLOOKUP($B85&amp;"-"&amp;$F85,'Results Check'!$A:$CB,BG$2,FALSE())</f>
        <v>0</v>
      </c>
      <c r="BH85">
        <f>VLOOKUP($B85&amp;"-"&amp;$F85,'Results Check'!$A:$CB,BH$2,FALSE())</f>
        <v>1</v>
      </c>
      <c r="BI85">
        <f>VLOOKUP($B85&amp;"-"&amp;$F85,'Results Check'!$A:$CB,BI$2,FALSE())</f>
        <v>2</v>
      </c>
      <c r="BJ85">
        <f t="shared" si="73"/>
        <v>0</v>
      </c>
      <c r="BK85">
        <f t="shared" si="74"/>
        <v>0</v>
      </c>
      <c r="BL85">
        <f t="shared" si="75"/>
        <v>0</v>
      </c>
      <c r="BM85">
        <f>VLOOKUP($B85&amp;"-"&amp;$F85,'Results Check'!$A:$CB,BM$2,FALSE())</f>
        <v>1</v>
      </c>
      <c r="BN85">
        <f>VLOOKUP($B85&amp;"-"&amp;$F85,'Results Check'!$A:$CB,BN$2,FALSE())</f>
        <v>2</v>
      </c>
      <c r="BO85">
        <f>VLOOKUP($B85&amp;"-"&amp;$F85,'Results Check'!$A:$CB,BO$2,FALSE())</f>
        <v>1</v>
      </c>
      <c r="BP85">
        <f t="shared" si="76"/>
        <v>0.5</v>
      </c>
      <c r="BQ85">
        <f t="shared" si="77"/>
        <v>1</v>
      </c>
      <c r="BR85">
        <f t="shared" si="78"/>
        <v>0.66666666666666663</v>
      </c>
      <c r="BS85">
        <f>VLOOKUP($B85&amp;"-"&amp;$F85,'Results Check'!$A:$CB,BS$2,FALSE())</f>
        <v>4</v>
      </c>
      <c r="BT85">
        <f>VLOOKUP($B85&amp;"-"&amp;$F85,'Results Check'!$A:$CB,BT$2,FALSE())</f>
        <v>7</v>
      </c>
      <c r="BU85">
        <f>VLOOKUP($B85&amp;"-"&amp;$F85,'Results Check'!$A:$CB,BU$2,FALSE())</f>
        <v>4</v>
      </c>
      <c r="BV85">
        <f t="shared" si="79"/>
        <v>0.5714285714285714</v>
      </c>
      <c r="BW85">
        <f t="shared" si="80"/>
        <v>1</v>
      </c>
      <c r="BX85">
        <f t="shared" si="81"/>
        <v>0.72727272727272729</v>
      </c>
      <c r="BY85">
        <f t="shared" si="82"/>
        <v>9</v>
      </c>
      <c r="BZ85">
        <f t="shared" si="83"/>
        <v>14</v>
      </c>
      <c r="CA85">
        <f t="shared" si="84"/>
        <v>16</v>
      </c>
      <c r="CB85">
        <f t="shared" si="85"/>
        <v>0.6428571428571429</v>
      </c>
      <c r="CC85">
        <f t="shared" si="86"/>
        <v>0.5625</v>
      </c>
      <c r="CD85">
        <f t="shared" si="87"/>
        <v>0.60000000000000009</v>
      </c>
      <c r="CE85" t="str">
        <f>IF(VLOOKUP($B85&amp;"-"&amp;$F85,'Results Check'!$A:$CB,CE$2,FALSE())=0,"",VLOOKUP($B85&amp;"-"&amp;$F85,'Results Check'!$A:$CB,CE$2,FALSE()))</f>
        <v/>
      </c>
      <c r="CF85" t="str">
        <f>IF(VLOOKUP($B85&amp;"-"&amp;$F85,'Results Check'!$A:$CB,CF$2,FALSE())=0,"",VLOOKUP($B85&amp;"-"&amp;$F85,'Results Check'!$A:$CB,CF$2,FALSE()))</f>
        <v>Missing UI</v>
      </c>
      <c r="CG85" t="str">
        <f>IF(VLOOKUP($B85&amp;"-"&amp;$F85,'Results Check'!$A:$CB,CG$2,FALSE())=0,"",VLOOKUP($B85&amp;"-"&amp;$F85,'Results Check'!$A:$CB,CG$2,FALSE()))</f>
        <v>Missing threat scenario</v>
      </c>
      <c r="CH85" t="str">
        <f>IF(VLOOKUP($B85&amp;"-"&amp;$F85,'Results Check'!$A:$CB,CH$2,FALSE())=0,"",VLOOKUP($B85&amp;"-"&amp;$F85,'Results Check'!$A:$CB,CH$2,FALSE()))</f>
        <v>Threat scenario</v>
      </c>
      <c r="CI85" t="str">
        <f>IF(VLOOKUP($B85&amp;"-"&amp;$F85,'Results Check'!$A:$CB,CI$2,FALSE())=0,"",VLOOKUP($B85&amp;"-"&amp;$F85,'Results Check'!$A:$CB,CI$2,FALSE()))</f>
        <v/>
      </c>
      <c r="CJ85" t="str">
        <f>IF(VLOOKUP($B85&amp;"-"&amp;$F85,'Results Check'!$A:$CB,CJ$2,FALSE())=0,"",VLOOKUP($B85&amp;"-"&amp;$F85,'Results Check'!$A:$CB,CJ$2,FALSE()))</f>
        <v/>
      </c>
      <c r="CK85">
        <f>IF(VLOOKUP($B85&amp;"-"&amp;$F85,'dataset cleaned'!$A:$CK,CK$2,FALSE())&lt;0,"N/A",VLOOKUP(VLOOKUP($B85&amp;"-"&amp;$F85,'dataset cleaned'!$A:$CK,CK$2,FALSE()),Dictionary!$A:$B,2,FALSE()))</f>
        <v>3</v>
      </c>
      <c r="CL85">
        <f>IF(VLOOKUP($B85&amp;"-"&amp;$F85,'dataset cleaned'!$A:$CK,CL$2,FALSE())&lt;0,"N/A",VLOOKUP(VLOOKUP($B85&amp;"-"&amp;$F85,'dataset cleaned'!$A:$CK,CL$2,FALSE()),Dictionary!$A:$B,2,FALSE()))</f>
        <v>3</v>
      </c>
      <c r="CM85">
        <f>IF(VLOOKUP($B85&amp;"-"&amp;$F85,'dataset cleaned'!$A:$CK,CM$2,FALSE())&lt;0,"N/A",VLOOKUP(VLOOKUP($B85&amp;"-"&amp;$F85,'dataset cleaned'!$A:$CK,CM$2,FALSE()),Dictionary!$A:$B,2,FALSE()))</f>
        <v>3</v>
      </c>
      <c r="CN85">
        <f>IF(VLOOKUP($B85&amp;"-"&amp;$F85,'dataset cleaned'!$A:$CK,CN$2,FALSE())&lt;0,"N/A",VLOOKUP(VLOOKUP($B85&amp;"-"&amp;$F85,'dataset cleaned'!$A:$CK,CN$2,FALSE()),Dictionary!$A:$B,2,FALSE()))</f>
        <v>3</v>
      </c>
      <c r="CO85">
        <f>IF(VLOOKUP($B85&amp;"-"&amp;$F85,'dataset cleaned'!$A:$CK,CO$2,FALSE())&lt;0,"N/A",VLOOKUP(VLOOKUP($B85&amp;"-"&amp;$F85,'dataset cleaned'!$A:$CK,CO$2,FALSE()),Dictionary!$A:$B,2,FALSE()))</f>
        <v>3</v>
      </c>
      <c r="CP85">
        <f>IF(VLOOKUP($B85&amp;"-"&amp;$F85,'dataset cleaned'!$A:$CK,CP$2,FALSE())&lt;0,"N/A",VLOOKUP(VLOOKUP($B85&amp;"-"&amp;$F85,'dataset cleaned'!$A:$CK,CP$2,FALSE()),Dictionary!$A:$B,2,FALSE()))</f>
        <v>3</v>
      </c>
      <c r="CQ85">
        <f>IF(VLOOKUP($B85&amp;"-"&amp;$F85,'dataset cleaned'!$A:$CK,CQ$2,FALSE())&lt;0,"N/A",VLOOKUP(VLOOKUP($B85&amp;"-"&amp;$F85,'dataset cleaned'!$A:$CK,CQ$2,FALSE()),Dictionary!$A:$B,2,FALSE()))</f>
        <v>2</v>
      </c>
      <c r="CR85">
        <f>IF(VLOOKUP($B85&amp;"-"&amp;$F85,'dataset cleaned'!$A:$CK,CR$2,FALSE())&lt;0,"N/A",VLOOKUP(VLOOKUP($B85&amp;"-"&amp;$F85,'dataset cleaned'!$A:$CK,CR$2,FALSE()),Dictionary!$A:$B,2,FALSE()))</f>
        <v>2</v>
      </c>
      <c r="CS85">
        <f>IF(VLOOKUP($B85&amp;"-"&amp;$F85,'dataset cleaned'!$A:$CK,CS$2,FALSE())&lt;0,"N/A",VLOOKUP(VLOOKUP($B85&amp;"-"&amp;$F85,'dataset cleaned'!$A:$CK,CS$2,FALSE()),Dictionary!$A:$B,2,FALSE()))</f>
        <v>2</v>
      </c>
      <c r="CT85">
        <f>IF(VLOOKUP($B85&amp;"-"&amp;$F85,'dataset cleaned'!$A:$CK,CT$2,FALSE())&lt;0,"N/A",VLOOKUP(VLOOKUP($B85&amp;"-"&amp;$F85,'dataset cleaned'!$A:$CK,CT$2,FALSE()),Dictionary!$A:$B,2,FALSE()))</f>
        <v>2</v>
      </c>
      <c r="CU85">
        <f>IF(VLOOKUP($B85&amp;"-"&amp;$F85,'dataset cleaned'!$A:$CK,CU$2,FALSE())&lt;0,"N/A",VLOOKUP(VLOOKUP($B85&amp;"-"&amp;$F85,'dataset cleaned'!$A:$CK,CU$2,FALSE()),Dictionary!$A:$B,2,FALSE()))</f>
        <v>1</v>
      </c>
      <c r="CV85">
        <f>IF(VLOOKUP($B85&amp;"-"&amp;$F85,'dataset cleaned'!$A:$CK,CV$2,FALSE())&lt;0,"N/A",VLOOKUP(VLOOKUP($B85&amp;"-"&amp;$F85,'dataset cleaned'!$A:$CK,CV$2,FALSE()),Dictionary!$A:$B,2,FALSE()))</f>
        <v>1</v>
      </c>
    </row>
    <row r="86" spans="1:100" x14ac:dyDescent="0.2">
      <c r="A86" t="str">
        <f t="shared" si="59"/>
        <v>R_2tspyHUpTidYp4g-P1</v>
      </c>
      <c r="B86" t="s">
        <v>830</v>
      </c>
      <c r="C86" t="s">
        <v>662</v>
      </c>
      <c r="D86" s="16" t="str">
        <f t="shared" si="60"/>
        <v>UML</v>
      </c>
      <c r="E86" s="8" t="str">
        <f t="shared" si="61"/>
        <v>G2</v>
      </c>
      <c r="F86" s="8" t="s">
        <v>534</v>
      </c>
      <c r="G86" s="8" t="str">
        <f t="shared" si="62"/>
        <v>G2</v>
      </c>
      <c r="H86" t="s">
        <v>981</v>
      </c>
      <c r="J86" s="11">
        <f>VLOOKUP($B86&amp;"-"&amp;$F86,'dataset cleaned'!$A:$BK,J$2,FALSE())/60</f>
        <v>15.041983333333333</v>
      </c>
      <c r="K86">
        <f>VLOOKUP($B86&amp;"-"&amp;$F86,'dataset cleaned'!$A:$BK,K$2,FALSE())</f>
        <v>25</v>
      </c>
      <c r="L86" t="str">
        <f>VLOOKUP($B86&amp;"-"&amp;$F86,'dataset cleaned'!$A:$BK,L$2,FALSE())</f>
        <v>Male</v>
      </c>
      <c r="M86" t="str">
        <f>VLOOKUP($B86&amp;"-"&amp;$F86,'dataset cleaned'!$A:$BK,M$2,FALSE())</f>
        <v>Upper-Intermediate (B2)</v>
      </c>
      <c r="N86">
        <f>VLOOKUP($B86&amp;"-"&amp;$F86,'dataset cleaned'!$A:$BK,N$2,FALSE())</f>
        <v>3</v>
      </c>
      <c r="O86" t="str">
        <f>VLOOKUP($B86&amp;"-"&amp;$F86,'dataset cleaned'!$A:$BK,O$2,FALSE())</f>
        <v>Computer Science, Cyber Security</v>
      </c>
      <c r="P86" t="str">
        <f>VLOOKUP($B86&amp;"-"&amp;$F86,'dataset cleaned'!$A:$BK,P$2,FALSE())</f>
        <v>No</v>
      </c>
      <c r="Q86">
        <f>VLOOKUP($B86&amp;"-"&amp;$F86,'dataset cleaned'!$A:$BK,Q$2,FALSE())</f>
        <v>0</v>
      </c>
      <c r="R86" s="6">
        <f>VLOOKUP($B86&amp;"-"&amp;$F86,'dataset cleaned'!$A:$BK,R$2,FALSE())</f>
        <v>0</v>
      </c>
      <c r="S86" t="str">
        <f>VLOOKUP($B86&amp;"-"&amp;$F86,'dataset cleaned'!$A:$BK,S$2,FALSE())</f>
        <v>No</v>
      </c>
      <c r="T86">
        <f>VLOOKUP($B86&amp;"-"&amp;$F86,'dataset cleaned'!$A:$BK,T$2,FALSE())</f>
        <v>0</v>
      </c>
      <c r="U86" t="str">
        <f>VLOOKUP($B86&amp;"-"&amp;$F86,'dataset cleaned'!$A:$BK,U$2,FALSE())</f>
        <v>None</v>
      </c>
      <c r="V86">
        <f>VLOOKUP(VLOOKUP($B86&amp;"-"&amp;$F86,'dataset cleaned'!$A:$BK,V$2,FALSE()),Dictionary!$A:$B,2,FALSE())</f>
        <v>2</v>
      </c>
      <c r="W86">
        <f>VLOOKUP(VLOOKUP($B86&amp;"-"&amp;$F86,'dataset cleaned'!$A:$BK,W$2,FALSE()),Dictionary!$A:$B,2,FALSE())</f>
        <v>1</v>
      </c>
      <c r="X86">
        <f>VLOOKUP(VLOOKUP($B86&amp;"-"&amp;$F86,'dataset cleaned'!$A:$BK,X$2,FALSE()),Dictionary!$A:$B,2,FALSE())</f>
        <v>2</v>
      </c>
      <c r="Y86">
        <f>VLOOKUP(VLOOKUP($B86&amp;"-"&amp;$F86,'dataset cleaned'!$A:$BK,Y$2,FALSE()),Dictionary!$A:$B,2,FALSE())</f>
        <v>1</v>
      </c>
      <c r="Z86">
        <f t="shared" si="63"/>
        <v>2</v>
      </c>
      <c r="AA86">
        <f>VLOOKUP(VLOOKUP($B86&amp;"-"&amp;$F86,'dataset cleaned'!$A:$BK,AA$2,FALSE()),Dictionary!$A:$B,2,FALSE())</f>
        <v>1</v>
      </c>
      <c r="AB86">
        <f>VLOOKUP(VLOOKUP($B86&amp;"-"&amp;$F86,'dataset cleaned'!$A:$BK,AB$2,FALSE()),Dictionary!$A:$B,2,FALSE())</f>
        <v>1</v>
      </c>
      <c r="AC86">
        <f>VLOOKUP(VLOOKUP($B86&amp;"-"&amp;$F86,'dataset cleaned'!$A:$BK,AC$2,FALSE()),Dictionary!$A:$B,2,FALSE())</f>
        <v>1</v>
      </c>
      <c r="AD86">
        <f>VLOOKUP(VLOOKUP($B86&amp;"-"&amp;$F86,'dataset cleaned'!$A:$BK,AD$2,FALSE()),Dictionary!$A:$B,2,FALSE())</f>
        <v>1</v>
      </c>
      <c r="AE86" t="str">
        <f>IF(ISNA(VLOOKUP(VLOOKUP($B86&amp;"-"&amp;$F86,'dataset cleaned'!$A:$BK,AE$2,FALSE()),Dictionary!$A:$B,2,FALSE())),"",VLOOKUP(VLOOKUP($B86&amp;"-"&amp;$F86,'dataset cleaned'!$A:$BK,AE$2,FALSE()),Dictionary!$A:$B,2,FALSE()))</f>
        <v/>
      </c>
      <c r="AF86">
        <f>VLOOKUP(VLOOKUP($B86&amp;"-"&amp;$F86,'dataset cleaned'!$A:$BK,AF$2,FALSE()),Dictionary!$A:$B,2,FALSE())</f>
        <v>4</v>
      </c>
      <c r="AG86">
        <f>VLOOKUP(VLOOKUP($B86&amp;"-"&amp;$F86,'dataset cleaned'!$A:$BK,AG$2,FALSE()),Dictionary!$A:$B,2,FALSE())</f>
        <v>4</v>
      </c>
      <c r="AH86">
        <f>VLOOKUP(VLOOKUP($B86&amp;"-"&amp;$F86,'dataset cleaned'!$A:$BK,AH$2,FALSE()),Dictionary!$A:$B,2,FALSE())</f>
        <v>4</v>
      </c>
      <c r="AI86">
        <f>VLOOKUP(VLOOKUP($B86&amp;"-"&amp;$F86,'dataset cleaned'!$A:$BK,AI$2,FALSE()),Dictionary!$A:$B,2,FALSE())</f>
        <v>4</v>
      </c>
      <c r="AJ86">
        <f>VLOOKUP(VLOOKUP($B86&amp;"-"&amp;$F86,'dataset cleaned'!$A:$BK,AJ$2,FALSE()),Dictionary!$A:$B,2,FALSE())</f>
        <v>4</v>
      </c>
      <c r="AK86">
        <f>IF(ISNA(VLOOKUP(VLOOKUP($B86&amp;"-"&amp;$F86,'dataset cleaned'!$A:$BK,AK$2,FALSE()),Dictionary!$A:$B,2,FALSE())),"",VLOOKUP(VLOOKUP($B86&amp;"-"&amp;$F86,'dataset cleaned'!$A:$BK,AK$2,FALSE()),Dictionary!$A:$B,2,FALSE()))</f>
        <v>4</v>
      </c>
      <c r="AL86" t="str">
        <f>IF(ISNA(VLOOKUP(VLOOKUP($B86&amp;"-"&amp;$F86,'dataset cleaned'!$A:$BK,AL$2,FALSE()),Dictionary!$A:$B,2,FALSE())),"",VLOOKUP(VLOOKUP($B86&amp;"-"&amp;$F86,'dataset cleaned'!$A:$BK,AL$2,FALSE()),Dictionary!$A:$B,2,FALSE()))</f>
        <v/>
      </c>
      <c r="AM86">
        <f>VLOOKUP(VLOOKUP($B86&amp;"-"&amp;$F86,'dataset cleaned'!$A:$BK,AM$2,FALSE()),Dictionary!$A:$B,2,FALSE())</f>
        <v>4</v>
      </c>
      <c r="AN86">
        <f>IF(ISNA(VLOOKUP(VLOOKUP($B86&amp;"-"&amp;$F86,'dataset cleaned'!$A:$BK,AN$2,FALSE()),Dictionary!$A:$B,2,FALSE())),"",VLOOKUP(VLOOKUP($B86&amp;"-"&amp;$F86,'dataset cleaned'!$A:$BK,AN$2,FALSE()),Dictionary!$A:$B,2,FALSE()))</f>
        <v>2</v>
      </c>
      <c r="AO86">
        <f>VLOOKUP($B86&amp;"-"&amp;$F86,'Results Check'!$A:$CB,AO$2,FALSE())</f>
        <v>2</v>
      </c>
      <c r="AP86">
        <f>VLOOKUP($B86&amp;"-"&amp;$F86,'Results Check'!$A:$CB,AP$2,FALSE())</f>
        <v>2</v>
      </c>
      <c r="AQ86">
        <f>VLOOKUP($B86&amp;"-"&amp;$F86,'Results Check'!$A:$CB,AQ$2,FALSE())</f>
        <v>2</v>
      </c>
      <c r="AR86">
        <f t="shared" si="64"/>
        <v>1</v>
      </c>
      <c r="AS86">
        <f t="shared" si="65"/>
        <v>1</v>
      </c>
      <c r="AT86">
        <f t="shared" si="66"/>
        <v>1</v>
      </c>
      <c r="AU86">
        <f>VLOOKUP($B86&amp;"-"&amp;$F86,'Results Check'!$A:$CB,AU$2,FALSE())</f>
        <v>3</v>
      </c>
      <c r="AV86">
        <f>VLOOKUP($B86&amp;"-"&amp;$F86,'Results Check'!$A:$CB,AV$2,FALSE())</f>
        <v>3</v>
      </c>
      <c r="AW86">
        <f>VLOOKUP($B86&amp;"-"&amp;$F86,'Results Check'!$A:$CB,AW$2,FALSE())</f>
        <v>3</v>
      </c>
      <c r="AX86">
        <f t="shared" si="67"/>
        <v>1</v>
      </c>
      <c r="AY86">
        <f t="shared" si="68"/>
        <v>1</v>
      </c>
      <c r="AZ86">
        <f t="shared" si="69"/>
        <v>1</v>
      </c>
      <c r="BA86">
        <f>VLOOKUP($B86&amp;"-"&amp;$F86,'Results Check'!$A:$CB,BA$2,FALSE())</f>
        <v>4</v>
      </c>
      <c r="BB86">
        <f>VLOOKUP($B86&amp;"-"&amp;$F86,'Results Check'!$A:$CB,BB$2,FALSE())</f>
        <v>4</v>
      </c>
      <c r="BC86">
        <f>VLOOKUP($B86&amp;"-"&amp;$F86,'Results Check'!$A:$CB,BC$2,FALSE())</f>
        <v>4</v>
      </c>
      <c r="BD86">
        <f t="shared" si="70"/>
        <v>1</v>
      </c>
      <c r="BE86">
        <f t="shared" si="71"/>
        <v>1</v>
      </c>
      <c r="BF86">
        <f t="shared" si="72"/>
        <v>1</v>
      </c>
      <c r="BG86">
        <f>VLOOKUP($B86&amp;"-"&amp;$F86,'Results Check'!$A:$CB,BG$2,FALSE())</f>
        <v>2</v>
      </c>
      <c r="BH86">
        <f>VLOOKUP($B86&amp;"-"&amp;$F86,'Results Check'!$A:$CB,BH$2,FALSE())</f>
        <v>2</v>
      </c>
      <c r="BI86">
        <f>VLOOKUP($B86&amp;"-"&amp;$F86,'Results Check'!$A:$CB,BI$2,FALSE())</f>
        <v>2</v>
      </c>
      <c r="BJ86">
        <f t="shared" si="73"/>
        <v>1</v>
      </c>
      <c r="BK86">
        <f t="shared" si="74"/>
        <v>1</v>
      </c>
      <c r="BL86">
        <f t="shared" si="75"/>
        <v>1</v>
      </c>
      <c r="BM86">
        <f>VLOOKUP($B86&amp;"-"&amp;$F86,'Results Check'!$A:$CB,BM$2,FALSE())</f>
        <v>1</v>
      </c>
      <c r="BN86">
        <f>VLOOKUP($B86&amp;"-"&amp;$F86,'Results Check'!$A:$CB,BN$2,FALSE())</f>
        <v>1</v>
      </c>
      <c r="BO86">
        <f>VLOOKUP($B86&amp;"-"&amp;$F86,'Results Check'!$A:$CB,BO$2,FALSE())</f>
        <v>1</v>
      </c>
      <c r="BP86">
        <f t="shared" si="76"/>
        <v>1</v>
      </c>
      <c r="BQ86">
        <f t="shared" si="77"/>
        <v>1</v>
      </c>
      <c r="BR86">
        <f t="shared" si="78"/>
        <v>1</v>
      </c>
      <c r="BS86">
        <f>VLOOKUP($B86&amp;"-"&amp;$F86,'Results Check'!$A:$CB,BS$2,FALSE())</f>
        <v>4</v>
      </c>
      <c r="BT86">
        <f>VLOOKUP($B86&amp;"-"&amp;$F86,'Results Check'!$A:$CB,BT$2,FALSE())</f>
        <v>4</v>
      </c>
      <c r="BU86">
        <f>VLOOKUP($B86&amp;"-"&amp;$F86,'Results Check'!$A:$CB,BU$2,FALSE())</f>
        <v>4</v>
      </c>
      <c r="BV86">
        <f t="shared" si="79"/>
        <v>1</v>
      </c>
      <c r="BW86">
        <f t="shared" si="80"/>
        <v>1</v>
      </c>
      <c r="BX86">
        <f t="shared" si="81"/>
        <v>1</v>
      </c>
      <c r="BY86">
        <f t="shared" si="82"/>
        <v>16</v>
      </c>
      <c r="BZ86">
        <f t="shared" si="83"/>
        <v>16</v>
      </c>
      <c r="CA86">
        <f t="shared" si="84"/>
        <v>16</v>
      </c>
      <c r="CB86">
        <f t="shared" si="85"/>
        <v>1</v>
      </c>
      <c r="CC86">
        <f t="shared" si="86"/>
        <v>1</v>
      </c>
      <c r="CD86">
        <f t="shared" si="87"/>
        <v>1</v>
      </c>
      <c r="CE86" t="str">
        <f>IF(VLOOKUP($B86&amp;"-"&amp;$F86,'Results Check'!$A:$CB,CE$2,FALSE())=0,"",VLOOKUP($B86&amp;"-"&amp;$F86,'Results Check'!$A:$CB,CE$2,FALSE()))</f>
        <v/>
      </c>
      <c r="CF86" t="str">
        <f>IF(VLOOKUP($B86&amp;"-"&amp;$F86,'Results Check'!$A:$CB,CF$2,FALSE())=0,"",VLOOKUP($B86&amp;"-"&amp;$F86,'Results Check'!$A:$CB,CF$2,FALSE()))</f>
        <v/>
      </c>
      <c r="CG86" t="str">
        <f>IF(VLOOKUP($B86&amp;"-"&amp;$F86,'Results Check'!$A:$CB,CG$2,FALSE())=0,"",VLOOKUP($B86&amp;"-"&amp;$F86,'Results Check'!$A:$CB,CG$2,FALSE()))</f>
        <v/>
      </c>
      <c r="CH86" t="str">
        <f>IF(VLOOKUP($B86&amp;"-"&amp;$F86,'Results Check'!$A:$CB,CH$2,FALSE())=0,"",VLOOKUP($B86&amp;"-"&amp;$F86,'Results Check'!$A:$CB,CH$2,FALSE()))</f>
        <v/>
      </c>
      <c r="CI86" t="str">
        <f>IF(VLOOKUP($B86&amp;"-"&amp;$F86,'Results Check'!$A:$CB,CI$2,FALSE())=0,"",VLOOKUP($B86&amp;"-"&amp;$F86,'Results Check'!$A:$CB,CI$2,FALSE()))</f>
        <v/>
      </c>
      <c r="CJ86" t="str">
        <f>IF(VLOOKUP($B86&amp;"-"&amp;$F86,'Results Check'!$A:$CB,CJ$2,FALSE())=0,"",VLOOKUP($B86&amp;"-"&amp;$F86,'Results Check'!$A:$CB,CJ$2,FALSE()))</f>
        <v/>
      </c>
      <c r="CK86">
        <f>IF(VLOOKUP($B86&amp;"-"&amp;$F86,'dataset cleaned'!$A:$CK,CK$2,FALSE())&lt;0,"N/A",VLOOKUP(VLOOKUP($B86&amp;"-"&amp;$F86,'dataset cleaned'!$A:$CK,CK$2,FALSE()),Dictionary!$A:$B,2,FALSE()))</f>
        <v>4</v>
      </c>
      <c r="CL86">
        <f>IF(VLOOKUP($B86&amp;"-"&amp;$F86,'dataset cleaned'!$A:$CK,CL$2,FALSE())&lt;0,"N/A",VLOOKUP(VLOOKUP($B86&amp;"-"&amp;$F86,'dataset cleaned'!$A:$CK,CL$2,FALSE()),Dictionary!$A:$B,2,FALSE()))</f>
        <v>5</v>
      </c>
      <c r="CM86">
        <f>IF(VLOOKUP($B86&amp;"-"&amp;$F86,'dataset cleaned'!$A:$CK,CM$2,FALSE())&lt;0,"N/A",VLOOKUP(VLOOKUP($B86&amp;"-"&amp;$F86,'dataset cleaned'!$A:$CK,CM$2,FALSE()),Dictionary!$A:$B,2,FALSE()))</f>
        <v>4</v>
      </c>
      <c r="CN86">
        <f>IF(VLOOKUP($B86&amp;"-"&amp;$F86,'dataset cleaned'!$A:$CK,CN$2,FALSE())&lt;0,"N/A",VLOOKUP(VLOOKUP($B86&amp;"-"&amp;$F86,'dataset cleaned'!$A:$CK,CN$2,FALSE()),Dictionary!$A:$B,2,FALSE()))</f>
        <v>5</v>
      </c>
      <c r="CO86">
        <f>IF(VLOOKUP($B86&amp;"-"&amp;$F86,'dataset cleaned'!$A:$CK,CO$2,FALSE())&lt;0,"N/A",VLOOKUP(VLOOKUP($B86&amp;"-"&amp;$F86,'dataset cleaned'!$A:$CK,CO$2,FALSE()),Dictionary!$A:$B,2,FALSE()))</f>
        <v>3</v>
      </c>
      <c r="CP86">
        <f>IF(VLOOKUP($B86&amp;"-"&amp;$F86,'dataset cleaned'!$A:$CK,CP$2,FALSE())&lt;0,"N/A",VLOOKUP(VLOOKUP($B86&amp;"-"&amp;$F86,'dataset cleaned'!$A:$CK,CP$2,FALSE()),Dictionary!$A:$B,2,FALSE()))</f>
        <v>4</v>
      </c>
      <c r="CQ86">
        <f>IF(VLOOKUP($B86&amp;"-"&amp;$F86,'dataset cleaned'!$A:$CK,CQ$2,FALSE())&lt;0,"N/A",VLOOKUP(VLOOKUP($B86&amp;"-"&amp;$F86,'dataset cleaned'!$A:$CK,CQ$2,FALSE()),Dictionary!$A:$B,2,FALSE()))</f>
        <v>4</v>
      </c>
      <c r="CR86">
        <f>IF(VLOOKUP($B86&amp;"-"&amp;$F86,'dataset cleaned'!$A:$CK,CR$2,FALSE())&lt;0,"N/A",VLOOKUP(VLOOKUP($B86&amp;"-"&amp;$F86,'dataset cleaned'!$A:$CK,CR$2,FALSE()),Dictionary!$A:$B,2,FALSE()))</f>
        <v>5</v>
      </c>
      <c r="CS86">
        <f>IF(VLOOKUP($B86&amp;"-"&amp;$F86,'dataset cleaned'!$A:$CK,CS$2,FALSE())&lt;0,"N/A",VLOOKUP(VLOOKUP($B86&amp;"-"&amp;$F86,'dataset cleaned'!$A:$CK,CS$2,FALSE()),Dictionary!$A:$B,2,FALSE()))</f>
        <v>3</v>
      </c>
      <c r="CT86">
        <f>IF(VLOOKUP($B86&amp;"-"&amp;$F86,'dataset cleaned'!$A:$CK,CT$2,FALSE())&lt;0,"N/A",VLOOKUP(VLOOKUP($B86&amp;"-"&amp;$F86,'dataset cleaned'!$A:$CK,CT$2,FALSE()),Dictionary!$A:$B,2,FALSE()))</f>
        <v>4</v>
      </c>
      <c r="CU86">
        <f>IF(VLOOKUP($B86&amp;"-"&amp;$F86,'dataset cleaned'!$A:$CK,CU$2,FALSE())&lt;0,"N/A",VLOOKUP(VLOOKUP($B86&amp;"-"&amp;$F86,'dataset cleaned'!$A:$CK,CU$2,FALSE()),Dictionary!$A:$B,2,FALSE()))</f>
        <v>4</v>
      </c>
      <c r="CV86">
        <f>IF(VLOOKUP($B86&amp;"-"&amp;$F86,'dataset cleaned'!$A:$CK,CV$2,FALSE())&lt;0,"N/A",VLOOKUP(VLOOKUP($B86&amp;"-"&amp;$F86,'dataset cleaned'!$A:$CK,CV$2,FALSE()),Dictionary!$A:$B,2,FALSE()))</f>
        <v>4</v>
      </c>
    </row>
    <row r="87" spans="1:100" s="24" customFormat="1" x14ac:dyDescent="0.2">
      <c r="A87" t="str">
        <f t="shared" si="59"/>
        <v>R_2upHNiJy4c0F9Bi-P1</v>
      </c>
      <c r="B87" t="s">
        <v>659</v>
      </c>
      <c r="C87" t="s">
        <v>662</v>
      </c>
      <c r="D87" s="16" t="str">
        <f t="shared" si="60"/>
        <v>UML</v>
      </c>
      <c r="E87" s="8" t="str">
        <f t="shared" si="61"/>
        <v>G2</v>
      </c>
      <c r="F87" s="8" t="s">
        <v>534</v>
      </c>
      <c r="G87" s="8" t="str">
        <f t="shared" si="62"/>
        <v>G2</v>
      </c>
      <c r="H87" t="s">
        <v>981</v>
      </c>
      <c r="I87"/>
      <c r="J87" s="11">
        <f>VLOOKUP($B87&amp;"-"&amp;$F87,'dataset cleaned'!$A:$BK,J$2,FALSE())/60</f>
        <v>12.975066666666667</v>
      </c>
      <c r="K87">
        <f>VLOOKUP($B87&amp;"-"&amp;$F87,'dataset cleaned'!$A:$BK,K$2,FALSE())</f>
        <v>21</v>
      </c>
      <c r="L87" t="str">
        <f>VLOOKUP($B87&amp;"-"&amp;$F87,'dataset cleaned'!$A:$BK,L$2,FALSE())</f>
        <v>Male</v>
      </c>
      <c r="M87" t="str">
        <f>VLOOKUP($B87&amp;"-"&amp;$F87,'dataset cleaned'!$A:$BK,M$2,FALSE())</f>
        <v>Proficient (C2)</v>
      </c>
      <c r="N87">
        <f>VLOOKUP($B87&amp;"-"&amp;$F87,'dataset cleaned'!$A:$BK,N$2,FALSE())</f>
        <v>3</v>
      </c>
      <c r="O87" t="str">
        <f>VLOOKUP($B87&amp;"-"&amp;$F87,'dataset cleaned'!$A:$BK,O$2,FALSE())</f>
        <v>Computer science</v>
      </c>
      <c r="P87" t="str">
        <f>VLOOKUP($B87&amp;"-"&amp;$F87,'dataset cleaned'!$A:$BK,P$2,FALSE())</f>
        <v>No</v>
      </c>
      <c r="Q87">
        <f>VLOOKUP($B87&amp;"-"&amp;$F87,'dataset cleaned'!$A:$BK,Q$2,FALSE())</f>
        <v>0</v>
      </c>
      <c r="R87" s="6">
        <f>VLOOKUP($B87&amp;"-"&amp;$F87,'dataset cleaned'!$A:$BK,R$2,FALSE())</f>
        <v>0</v>
      </c>
      <c r="S87" t="str">
        <f>VLOOKUP($B87&amp;"-"&amp;$F87,'dataset cleaned'!$A:$BK,S$2,FALSE())</f>
        <v>No</v>
      </c>
      <c r="T87">
        <f>VLOOKUP($B87&amp;"-"&amp;$F87,'dataset cleaned'!$A:$BK,T$2,FALSE())</f>
        <v>0</v>
      </c>
      <c r="U87" t="str">
        <f>VLOOKUP($B87&amp;"-"&amp;$F87,'dataset cleaned'!$A:$BK,U$2,FALSE())</f>
        <v>None</v>
      </c>
      <c r="V87">
        <f>VLOOKUP(VLOOKUP($B87&amp;"-"&amp;$F87,'dataset cleaned'!$A:$BK,V$2,FALSE()),Dictionary!$A:$B,2,FALSE())</f>
        <v>2</v>
      </c>
      <c r="W87">
        <f>VLOOKUP(VLOOKUP($B87&amp;"-"&amp;$F87,'dataset cleaned'!$A:$BK,W$2,FALSE()),Dictionary!$A:$B,2,FALSE())</f>
        <v>2</v>
      </c>
      <c r="X87">
        <f>VLOOKUP(VLOOKUP($B87&amp;"-"&amp;$F87,'dataset cleaned'!$A:$BK,X$2,FALSE()),Dictionary!$A:$B,2,FALSE())</f>
        <v>2</v>
      </c>
      <c r="Y87">
        <f>VLOOKUP(VLOOKUP($B87&amp;"-"&amp;$F87,'dataset cleaned'!$A:$BK,Y$2,FALSE()),Dictionary!$A:$B,2,FALSE())</f>
        <v>1</v>
      </c>
      <c r="Z87">
        <f t="shared" si="63"/>
        <v>2</v>
      </c>
      <c r="AA87">
        <f>VLOOKUP(VLOOKUP($B87&amp;"-"&amp;$F87,'dataset cleaned'!$A:$BK,AA$2,FALSE()),Dictionary!$A:$B,2,FALSE())</f>
        <v>1</v>
      </c>
      <c r="AB87">
        <f>VLOOKUP(VLOOKUP($B87&amp;"-"&amp;$F87,'dataset cleaned'!$A:$BK,AB$2,FALSE()),Dictionary!$A:$B,2,FALSE())</f>
        <v>1</v>
      </c>
      <c r="AC87">
        <f>VLOOKUP(VLOOKUP($B87&amp;"-"&amp;$F87,'dataset cleaned'!$A:$BK,AC$2,FALSE()),Dictionary!$A:$B,2,FALSE())</f>
        <v>2</v>
      </c>
      <c r="AD87">
        <f>VLOOKUP(VLOOKUP($B87&amp;"-"&amp;$F87,'dataset cleaned'!$A:$BK,AD$2,FALSE()),Dictionary!$A:$B,2,FALSE())</f>
        <v>1</v>
      </c>
      <c r="AE87" t="str">
        <f>IF(ISNA(VLOOKUP(VLOOKUP($B87&amp;"-"&amp;$F87,'dataset cleaned'!$A:$BK,AE$2,FALSE()),Dictionary!$A:$B,2,FALSE())),"",VLOOKUP(VLOOKUP($B87&amp;"-"&amp;$F87,'dataset cleaned'!$A:$BK,AE$2,FALSE()),Dictionary!$A:$B,2,FALSE()))</f>
        <v/>
      </c>
      <c r="AF87">
        <f>VLOOKUP(VLOOKUP($B87&amp;"-"&amp;$F87,'dataset cleaned'!$A:$BK,AF$2,FALSE()),Dictionary!$A:$B,2,FALSE())</f>
        <v>4</v>
      </c>
      <c r="AG87">
        <f>VLOOKUP(VLOOKUP($B87&amp;"-"&amp;$F87,'dataset cleaned'!$A:$BK,AG$2,FALSE()),Dictionary!$A:$B,2,FALSE())</f>
        <v>4</v>
      </c>
      <c r="AH87">
        <f>VLOOKUP(VLOOKUP($B87&amp;"-"&amp;$F87,'dataset cleaned'!$A:$BK,AH$2,FALSE()),Dictionary!$A:$B,2,FALSE())</f>
        <v>4</v>
      </c>
      <c r="AI87">
        <f>VLOOKUP(VLOOKUP($B87&amp;"-"&amp;$F87,'dataset cleaned'!$A:$BK,AI$2,FALSE()),Dictionary!$A:$B,2,FALSE())</f>
        <v>4</v>
      </c>
      <c r="AJ87">
        <f>VLOOKUP(VLOOKUP($B87&amp;"-"&amp;$F87,'dataset cleaned'!$A:$BK,AJ$2,FALSE()),Dictionary!$A:$B,2,FALSE())</f>
        <v>4</v>
      </c>
      <c r="AK87">
        <f>IF(ISNA(VLOOKUP(VLOOKUP($B87&amp;"-"&amp;$F87,'dataset cleaned'!$A:$BK,AK$2,FALSE()),Dictionary!$A:$B,2,FALSE())),"",VLOOKUP(VLOOKUP($B87&amp;"-"&amp;$F87,'dataset cleaned'!$A:$BK,AK$2,FALSE()),Dictionary!$A:$B,2,FALSE()))</f>
        <v>4</v>
      </c>
      <c r="AL87" t="str">
        <f>IF(ISNA(VLOOKUP(VLOOKUP($B87&amp;"-"&amp;$F87,'dataset cleaned'!$A:$BK,AL$2,FALSE()),Dictionary!$A:$B,2,FALSE())),"",VLOOKUP(VLOOKUP($B87&amp;"-"&amp;$F87,'dataset cleaned'!$A:$BK,AL$2,FALSE()),Dictionary!$A:$B,2,FALSE()))</f>
        <v/>
      </c>
      <c r="AM87">
        <f>VLOOKUP(VLOOKUP($B87&amp;"-"&amp;$F87,'dataset cleaned'!$A:$BK,AM$2,FALSE()),Dictionary!$A:$B,2,FALSE())</f>
        <v>4</v>
      </c>
      <c r="AN87">
        <f>IF(ISNA(VLOOKUP(VLOOKUP($B87&amp;"-"&amp;$F87,'dataset cleaned'!$A:$BK,AN$2,FALSE()),Dictionary!$A:$B,2,FALSE())),"",VLOOKUP(VLOOKUP($B87&amp;"-"&amp;$F87,'dataset cleaned'!$A:$BK,AN$2,FALSE()),Dictionary!$A:$B,2,FALSE()))</f>
        <v>4</v>
      </c>
      <c r="AO87">
        <f>VLOOKUP($B87&amp;"-"&amp;$F87,'Results Check'!$A:$CB,AO$2,FALSE())</f>
        <v>2</v>
      </c>
      <c r="AP87">
        <f>VLOOKUP($B87&amp;"-"&amp;$F87,'Results Check'!$A:$CB,AP$2,FALSE())</f>
        <v>2</v>
      </c>
      <c r="AQ87">
        <f>VLOOKUP($B87&amp;"-"&amp;$F87,'Results Check'!$A:$CB,AQ$2,FALSE())</f>
        <v>2</v>
      </c>
      <c r="AR87">
        <f t="shared" si="64"/>
        <v>1</v>
      </c>
      <c r="AS87">
        <f t="shared" si="65"/>
        <v>1</v>
      </c>
      <c r="AT87">
        <f t="shared" si="66"/>
        <v>1</v>
      </c>
      <c r="AU87">
        <f>VLOOKUP($B87&amp;"-"&amp;$F87,'Results Check'!$A:$CB,AU$2,FALSE())</f>
        <v>3</v>
      </c>
      <c r="AV87">
        <f>VLOOKUP($B87&amp;"-"&amp;$F87,'Results Check'!$A:$CB,AV$2,FALSE())</f>
        <v>3</v>
      </c>
      <c r="AW87">
        <f>VLOOKUP($B87&amp;"-"&amp;$F87,'Results Check'!$A:$CB,AW$2,FALSE())</f>
        <v>3</v>
      </c>
      <c r="AX87">
        <f t="shared" si="67"/>
        <v>1</v>
      </c>
      <c r="AY87">
        <f t="shared" si="68"/>
        <v>1</v>
      </c>
      <c r="AZ87">
        <f t="shared" si="69"/>
        <v>1</v>
      </c>
      <c r="BA87">
        <f>VLOOKUP($B87&amp;"-"&amp;$F87,'Results Check'!$A:$CB,BA$2,FALSE())</f>
        <v>4</v>
      </c>
      <c r="BB87">
        <f>VLOOKUP($B87&amp;"-"&amp;$F87,'Results Check'!$A:$CB,BB$2,FALSE())</f>
        <v>6</v>
      </c>
      <c r="BC87">
        <f>VLOOKUP($B87&amp;"-"&amp;$F87,'Results Check'!$A:$CB,BC$2,FALSE())</f>
        <v>4</v>
      </c>
      <c r="BD87">
        <f t="shared" si="70"/>
        <v>0.66666666666666663</v>
      </c>
      <c r="BE87">
        <f t="shared" si="71"/>
        <v>1</v>
      </c>
      <c r="BF87">
        <f t="shared" si="72"/>
        <v>0.8</v>
      </c>
      <c r="BG87">
        <f>VLOOKUP($B87&amp;"-"&amp;$F87,'Results Check'!$A:$CB,BG$2,FALSE())</f>
        <v>2</v>
      </c>
      <c r="BH87">
        <f>VLOOKUP($B87&amp;"-"&amp;$F87,'Results Check'!$A:$CB,BH$2,FALSE())</f>
        <v>2</v>
      </c>
      <c r="BI87">
        <f>VLOOKUP($B87&amp;"-"&amp;$F87,'Results Check'!$A:$CB,BI$2,FALSE())</f>
        <v>2</v>
      </c>
      <c r="BJ87">
        <f t="shared" si="73"/>
        <v>1</v>
      </c>
      <c r="BK87">
        <f t="shared" si="74"/>
        <v>1</v>
      </c>
      <c r="BL87">
        <f t="shared" si="75"/>
        <v>1</v>
      </c>
      <c r="BM87">
        <f>VLOOKUP($B87&amp;"-"&amp;$F87,'Results Check'!$A:$CB,BM$2,FALSE())</f>
        <v>1</v>
      </c>
      <c r="BN87">
        <f>VLOOKUP($B87&amp;"-"&amp;$F87,'Results Check'!$A:$CB,BN$2,FALSE())</f>
        <v>1</v>
      </c>
      <c r="BO87">
        <f>VLOOKUP($B87&amp;"-"&amp;$F87,'Results Check'!$A:$CB,BO$2,FALSE())</f>
        <v>1</v>
      </c>
      <c r="BP87">
        <f t="shared" si="76"/>
        <v>1</v>
      </c>
      <c r="BQ87">
        <f t="shared" si="77"/>
        <v>1</v>
      </c>
      <c r="BR87">
        <f t="shared" si="78"/>
        <v>1</v>
      </c>
      <c r="BS87">
        <f>VLOOKUP($B87&amp;"-"&amp;$F87,'Results Check'!$A:$CB,BS$2,FALSE())</f>
        <v>4</v>
      </c>
      <c r="BT87">
        <f>VLOOKUP($B87&amp;"-"&amp;$F87,'Results Check'!$A:$CB,BT$2,FALSE())</f>
        <v>4</v>
      </c>
      <c r="BU87">
        <f>VLOOKUP($B87&amp;"-"&amp;$F87,'Results Check'!$A:$CB,BU$2,FALSE())</f>
        <v>4</v>
      </c>
      <c r="BV87">
        <f t="shared" si="79"/>
        <v>1</v>
      </c>
      <c r="BW87">
        <f t="shared" si="80"/>
        <v>1</v>
      </c>
      <c r="BX87">
        <f t="shared" si="81"/>
        <v>1</v>
      </c>
      <c r="BY87">
        <f t="shared" si="82"/>
        <v>16</v>
      </c>
      <c r="BZ87">
        <f t="shared" si="83"/>
        <v>18</v>
      </c>
      <c r="CA87">
        <f t="shared" si="84"/>
        <v>16</v>
      </c>
      <c r="CB87">
        <f t="shared" si="85"/>
        <v>0.88888888888888884</v>
      </c>
      <c r="CC87">
        <f t="shared" si="86"/>
        <v>1</v>
      </c>
      <c r="CD87">
        <f t="shared" si="87"/>
        <v>0.94117647058823528</v>
      </c>
      <c r="CE87" t="str">
        <f>IF(VLOOKUP($B87&amp;"-"&amp;$F87,'Results Check'!$A:$CB,CE$2,FALSE())=0,"",VLOOKUP($B87&amp;"-"&amp;$F87,'Results Check'!$A:$CB,CE$2,FALSE()))</f>
        <v/>
      </c>
      <c r="CF87" t="str">
        <f>IF(VLOOKUP($B87&amp;"-"&amp;$F87,'Results Check'!$A:$CB,CF$2,FALSE())=0,"",VLOOKUP($B87&amp;"-"&amp;$F87,'Results Check'!$A:$CB,CF$2,FALSE()))</f>
        <v/>
      </c>
      <c r="CG87" t="str">
        <f>IF(VLOOKUP($B87&amp;"-"&amp;$F87,'Results Check'!$A:$CB,CG$2,FALSE())=0,"",VLOOKUP($B87&amp;"-"&amp;$F87,'Results Check'!$A:$CB,CG$2,FALSE()))</f>
        <v>Wrong threat scenario</v>
      </c>
      <c r="CH87" t="str">
        <f>IF(VLOOKUP($B87&amp;"-"&amp;$F87,'Results Check'!$A:$CB,CH$2,FALSE())=0,"",VLOOKUP($B87&amp;"-"&amp;$F87,'Results Check'!$A:$CB,CH$2,FALSE()))</f>
        <v/>
      </c>
      <c r="CI87" t="str">
        <f>IF(VLOOKUP($B87&amp;"-"&amp;$F87,'Results Check'!$A:$CB,CI$2,FALSE())=0,"",VLOOKUP($B87&amp;"-"&amp;$F87,'Results Check'!$A:$CB,CI$2,FALSE()))</f>
        <v/>
      </c>
      <c r="CJ87" t="str">
        <f>IF(VLOOKUP($B87&amp;"-"&amp;$F87,'Results Check'!$A:$CB,CJ$2,FALSE())=0,"",VLOOKUP($B87&amp;"-"&amp;$F87,'Results Check'!$A:$CB,CJ$2,FALSE()))</f>
        <v/>
      </c>
      <c r="CK87">
        <f>IF(VLOOKUP($B87&amp;"-"&amp;$F87,'dataset cleaned'!$A:$CK,CK$2,FALSE())&lt;0,"N/A",VLOOKUP(VLOOKUP($B87&amp;"-"&amp;$F87,'dataset cleaned'!$A:$CK,CK$2,FALSE()),Dictionary!$A:$B,2,FALSE()))</f>
        <v>3</v>
      </c>
      <c r="CL87">
        <f>IF(VLOOKUP($B87&amp;"-"&amp;$F87,'dataset cleaned'!$A:$CK,CL$2,FALSE())&lt;0,"N/A",VLOOKUP(VLOOKUP($B87&amp;"-"&amp;$F87,'dataset cleaned'!$A:$CK,CL$2,FALSE()),Dictionary!$A:$B,2,FALSE()))</f>
        <v>4</v>
      </c>
      <c r="CM87">
        <f>IF(VLOOKUP($B87&amp;"-"&amp;$F87,'dataset cleaned'!$A:$CK,CM$2,FALSE())&lt;0,"N/A",VLOOKUP(VLOOKUP($B87&amp;"-"&amp;$F87,'dataset cleaned'!$A:$CK,CM$2,FALSE()),Dictionary!$A:$B,2,FALSE()))</f>
        <v>3</v>
      </c>
      <c r="CN87">
        <f>IF(VLOOKUP($B87&amp;"-"&amp;$F87,'dataset cleaned'!$A:$CK,CN$2,FALSE())&lt;0,"N/A",VLOOKUP(VLOOKUP($B87&amp;"-"&amp;$F87,'dataset cleaned'!$A:$CK,CN$2,FALSE()),Dictionary!$A:$B,2,FALSE()))</f>
        <v>4</v>
      </c>
      <c r="CO87">
        <f>IF(VLOOKUP($B87&amp;"-"&amp;$F87,'dataset cleaned'!$A:$CK,CO$2,FALSE())&lt;0,"N/A",VLOOKUP(VLOOKUP($B87&amp;"-"&amp;$F87,'dataset cleaned'!$A:$CK,CO$2,FALSE()),Dictionary!$A:$B,2,FALSE()))</f>
        <v>3</v>
      </c>
      <c r="CP87">
        <f>IF(VLOOKUP($B87&amp;"-"&amp;$F87,'dataset cleaned'!$A:$CK,CP$2,FALSE())&lt;0,"N/A",VLOOKUP(VLOOKUP($B87&amp;"-"&amp;$F87,'dataset cleaned'!$A:$CK,CP$2,FALSE()),Dictionary!$A:$B,2,FALSE()))</f>
        <v>3</v>
      </c>
      <c r="CQ87">
        <f>IF(VLOOKUP($B87&amp;"-"&amp;$F87,'dataset cleaned'!$A:$CK,CQ$2,FALSE())&lt;0,"N/A",VLOOKUP(VLOOKUP($B87&amp;"-"&amp;$F87,'dataset cleaned'!$A:$CK,CQ$2,FALSE()),Dictionary!$A:$B,2,FALSE()))</f>
        <v>3</v>
      </c>
      <c r="CR87">
        <f>IF(VLOOKUP($B87&amp;"-"&amp;$F87,'dataset cleaned'!$A:$CK,CR$2,FALSE())&lt;0,"N/A",VLOOKUP(VLOOKUP($B87&amp;"-"&amp;$F87,'dataset cleaned'!$A:$CK,CR$2,FALSE()),Dictionary!$A:$B,2,FALSE()))</f>
        <v>4</v>
      </c>
      <c r="CS87">
        <f>IF(VLOOKUP($B87&amp;"-"&amp;$F87,'dataset cleaned'!$A:$CK,CS$2,FALSE())&lt;0,"N/A",VLOOKUP(VLOOKUP($B87&amp;"-"&amp;$F87,'dataset cleaned'!$A:$CK,CS$2,FALSE()),Dictionary!$A:$B,2,FALSE()))</f>
        <v>2</v>
      </c>
      <c r="CT87">
        <f>IF(VLOOKUP($B87&amp;"-"&amp;$F87,'dataset cleaned'!$A:$CK,CT$2,FALSE())&lt;0,"N/A",VLOOKUP(VLOOKUP($B87&amp;"-"&amp;$F87,'dataset cleaned'!$A:$CK,CT$2,FALSE()),Dictionary!$A:$B,2,FALSE()))</f>
        <v>2</v>
      </c>
      <c r="CU87">
        <f>IF(VLOOKUP($B87&amp;"-"&amp;$F87,'dataset cleaned'!$A:$CK,CU$2,FALSE())&lt;0,"N/A",VLOOKUP(VLOOKUP($B87&amp;"-"&amp;$F87,'dataset cleaned'!$A:$CK,CU$2,FALSE()),Dictionary!$A:$B,2,FALSE()))</f>
        <v>2</v>
      </c>
      <c r="CV87">
        <f>IF(VLOOKUP($B87&amp;"-"&amp;$F87,'dataset cleaned'!$A:$CK,CV$2,FALSE())&lt;0,"N/A",VLOOKUP(VLOOKUP($B87&amp;"-"&amp;$F87,'dataset cleaned'!$A:$CK,CV$2,FALSE()),Dictionary!$A:$B,2,FALSE()))</f>
        <v>2</v>
      </c>
    </row>
    <row r="88" spans="1:100" ht="17" x14ac:dyDescent="0.2">
      <c r="A88" t="str">
        <f t="shared" si="59"/>
        <v>R_3CIMiVmeW03PqFD-P1</v>
      </c>
      <c r="B88" s="1" t="s">
        <v>1023</v>
      </c>
      <c r="C88" t="s">
        <v>662</v>
      </c>
      <c r="D88" s="16" t="str">
        <f t="shared" si="60"/>
        <v>UML</v>
      </c>
      <c r="E88" s="8" t="str">
        <f t="shared" si="61"/>
        <v>G2</v>
      </c>
      <c r="F88" t="s">
        <v>534</v>
      </c>
      <c r="G88" s="8" t="str">
        <f t="shared" si="62"/>
        <v>G2</v>
      </c>
      <c r="H88" t="s">
        <v>1128</v>
      </c>
      <c r="J88" s="11">
        <f>VLOOKUP($B88&amp;"-"&amp;$F88,'dataset cleaned'!$A:$BK,J$2,FALSE())/60</f>
        <v>13.098383333333334</v>
      </c>
      <c r="K88">
        <f>VLOOKUP($B88&amp;"-"&amp;$F88,'dataset cleaned'!$A:$BK,K$2,FALSE())</f>
        <v>22</v>
      </c>
      <c r="L88" t="str">
        <f>VLOOKUP($B88&amp;"-"&amp;$F88,'dataset cleaned'!$A:$BK,L$2,FALSE())</f>
        <v>Male</v>
      </c>
      <c r="M88" t="str">
        <f>VLOOKUP($B88&amp;"-"&amp;$F88,'dataset cleaned'!$A:$BK,M$2,FALSE())</f>
        <v>Pre-Intermediate (A2)</v>
      </c>
      <c r="N88">
        <f>VLOOKUP($B88&amp;"-"&amp;$F88,'dataset cleaned'!$A:$BK,N$2,FALSE())</f>
        <v>4</v>
      </c>
      <c r="O88" t="str">
        <f>VLOOKUP($B88&amp;"-"&amp;$F88,'dataset cleaned'!$A:$BK,O$2,FALSE())</f>
        <v>Public Administration</v>
      </c>
      <c r="P88" t="str">
        <f>VLOOKUP($B88&amp;"-"&amp;$F88,'dataset cleaned'!$A:$BK,P$2,FALSE())</f>
        <v>Yes</v>
      </c>
      <c r="Q88">
        <f>VLOOKUP($B88&amp;"-"&amp;$F88,'dataset cleaned'!$A:$BK,Q$2,FALSE())</f>
        <v>9</v>
      </c>
      <c r="R88" s="6" t="str">
        <f>VLOOKUP($B88&amp;"-"&amp;$F88,'dataset cleaned'!$A:$BK,R$2,FALSE())</f>
        <v>Sales, barkeeper</v>
      </c>
      <c r="S88" t="str">
        <f>VLOOKUP($B88&amp;"-"&amp;$F88,'dataset cleaned'!$A:$BK,S$2,FALSE())</f>
        <v>No</v>
      </c>
      <c r="T88">
        <f>VLOOKUP($B88&amp;"-"&amp;$F88,'dataset cleaned'!$A:$BK,T$2,FALSE())</f>
        <v>0</v>
      </c>
      <c r="U88" t="str">
        <f>VLOOKUP($B88&amp;"-"&amp;$F88,'dataset cleaned'!$A:$BK,U$2,FALSE())</f>
        <v>None</v>
      </c>
      <c r="V88">
        <f>VLOOKUP(VLOOKUP($B88&amp;"-"&amp;$F88,'dataset cleaned'!$A:$BK,V$2,FALSE()),Dictionary!$A:$B,2,FALSE())</f>
        <v>1</v>
      </c>
      <c r="W88">
        <f>VLOOKUP(VLOOKUP($B88&amp;"-"&amp;$F88,'dataset cleaned'!$A:$BK,W$2,FALSE()),Dictionary!$A:$B,2,FALSE())</f>
        <v>1</v>
      </c>
      <c r="X88">
        <f>VLOOKUP(VLOOKUP($B88&amp;"-"&amp;$F88,'dataset cleaned'!$A:$BK,X$2,FALSE()),Dictionary!$A:$B,2,FALSE())</f>
        <v>1</v>
      </c>
      <c r="Y88">
        <f>VLOOKUP(VLOOKUP($B88&amp;"-"&amp;$F88,'dataset cleaned'!$A:$BK,Y$2,FALSE()),Dictionary!$A:$B,2,FALSE())</f>
        <v>1</v>
      </c>
      <c r="Z88">
        <f t="shared" si="63"/>
        <v>1</v>
      </c>
      <c r="AA88">
        <f>VLOOKUP(VLOOKUP($B88&amp;"-"&amp;$F88,'dataset cleaned'!$A:$BK,AA$2,FALSE()),Dictionary!$A:$B,2,FALSE())</f>
        <v>1</v>
      </c>
      <c r="AB88">
        <f>VLOOKUP(VLOOKUP($B88&amp;"-"&amp;$F88,'dataset cleaned'!$A:$BK,AB$2,FALSE()),Dictionary!$A:$B,2,FALSE())</f>
        <v>1</v>
      </c>
      <c r="AC88">
        <f>VLOOKUP(VLOOKUP($B88&amp;"-"&amp;$F88,'dataset cleaned'!$A:$BK,AC$2,FALSE()),Dictionary!$A:$B,2,FALSE())</f>
        <v>1</v>
      </c>
      <c r="AD88">
        <f>VLOOKUP(VLOOKUP($B88&amp;"-"&amp;$F88,'dataset cleaned'!$A:$BK,AD$2,FALSE()),Dictionary!$A:$B,2,FALSE())</f>
        <v>1</v>
      </c>
      <c r="AE88" t="str">
        <f>IF(ISNA(VLOOKUP(VLOOKUP($B88&amp;"-"&amp;$F88,'dataset cleaned'!$A:$BK,AE$2,FALSE()),Dictionary!$A:$B,2,FALSE())),"",VLOOKUP(VLOOKUP($B88&amp;"-"&amp;$F88,'dataset cleaned'!$A:$BK,AE$2,FALSE()),Dictionary!$A:$B,2,FALSE()))</f>
        <v/>
      </c>
      <c r="AF88">
        <f>VLOOKUP(VLOOKUP($B88&amp;"-"&amp;$F88,'dataset cleaned'!$A:$BK,AF$2,FALSE()),Dictionary!$A:$B,2,FALSE())</f>
        <v>5</v>
      </c>
      <c r="AG88">
        <f>VLOOKUP(VLOOKUP($B88&amp;"-"&amp;$F88,'dataset cleaned'!$A:$BK,AG$2,FALSE()),Dictionary!$A:$B,2,FALSE())</f>
        <v>4</v>
      </c>
      <c r="AH88">
        <f>VLOOKUP(VLOOKUP($B88&amp;"-"&amp;$F88,'dataset cleaned'!$A:$BK,AH$2,FALSE()),Dictionary!$A:$B,2,FALSE())</f>
        <v>3</v>
      </c>
      <c r="AI88">
        <f>VLOOKUP(VLOOKUP($B88&amp;"-"&amp;$F88,'dataset cleaned'!$A:$BK,AI$2,FALSE()),Dictionary!$A:$B,2,FALSE())</f>
        <v>2</v>
      </c>
      <c r="AJ88">
        <f>VLOOKUP(VLOOKUP($B88&amp;"-"&amp;$F88,'dataset cleaned'!$A:$BK,AJ$2,FALSE()),Dictionary!$A:$B,2,FALSE())</f>
        <v>3</v>
      </c>
      <c r="AK88">
        <f>IF(ISNA(VLOOKUP(VLOOKUP($B88&amp;"-"&amp;$F88,'dataset cleaned'!$A:$BK,AK$2,FALSE()),Dictionary!$A:$B,2,FALSE())),"",VLOOKUP(VLOOKUP($B88&amp;"-"&amp;$F88,'dataset cleaned'!$A:$BK,AK$2,FALSE()),Dictionary!$A:$B,2,FALSE()))</f>
        <v>2</v>
      </c>
      <c r="AL88" t="str">
        <f>IF(ISNA(VLOOKUP(VLOOKUP($B88&amp;"-"&amp;$F88,'dataset cleaned'!$A:$BK,AL$2,FALSE()),Dictionary!$A:$B,2,FALSE())),"",VLOOKUP(VLOOKUP($B88&amp;"-"&amp;$F88,'dataset cleaned'!$A:$BK,AL$2,FALSE()),Dictionary!$A:$B,2,FALSE()))</f>
        <v/>
      </c>
      <c r="AM88">
        <f>VLOOKUP(VLOOKUP($B88&amp;"-"&amp;$F88,'dataset cleaned'!$A:$BK,AM$2,FALSE()),Dictionary!$A:$B,2,FALSE())</f>
        <v>4</v>
      </c>
      <c r="AN88">
        <f>IF(ISNA(VLOOKUP(VLOOKUP($B88&amp;"-"&amp;$F88,'dataset cleaned'!$A:$BK,AN$2,FALSE()),Dictionary!$A:$B,2,FALSE())),"",VLOOKUP(VLOOKUP($B88&amp;"-"&amp;$F88,'dataset cleaned'!$A:$BK,AN$2,FALSE()),Dictionary!$A:$B,2,FALSE()))</f>
        <v>3</v>
      </c>
      <c r="AO88">
        <f>VLOOKUP($B88&amp;"-"&amp;$F88,'Results Check'!$A:$CB,AO$2,FALSE())</f>
        <v>0</v>
      </c>
      <c r="AP88">
        <f>VLOOKUP($B88&amp;"-"&amp;$F88,'Results Check'!$A:$CB,AP$2,FALSE())</f>
        <v>4</v>
      </c>
      <c r="AQ88">
        <f>VLOOKUP($B88&amp;"-"&amp;$F88,'Results Check'!$A:$CB,AQ$2,FALSE())</f>
        <v>2</v>
      </c>
      <c r="AR88">
        <f t="shared" si="64"/>
        <v>0</v>
      </c>
      <c r="AS88">
        <f t="shared" si="65"/>
        <v>0</v>
      </c>
      <c r="AT88">
        <f t="shared" si="66"/>
        <v>0</v>
      </c>
      <c r="AU88">
        <f>VLOOKUP($B88&amp;"-"&amp;$F88,'Results Check'!$A:$CB,AU$2,FALSE())</f>
        <v>1</v>
      </c>
      <c r="AV88">
        <f>VLOOKUP($B88&amp;"-"&amp;$F88,'Results Check'!$A:$CB,AV$2,FALSE())</f>
        <v>5</v>
      </c>
      <c r="AW88">
        <f>VLOOKUP($B88&amp;"-"&amp;$F88,'Results Check'!$A:$CB,AW$2,FALSE())</f>
        <v>3</v>
      </c>
      <c r="AX88">
        <f t="shared" si="67"/>
        <v>0.2</v>
      </c>
      <c r="AY88">
        <f t="shared" si="68"/>
        <v>0.33333333333333331</v>
      </c>
      <c r="AZ88">
        <f t="shared" si="69"/>
        <v>0.25</v>
      </c>
      <c r="BA88">
        <f>VLOOKUP($B88&amp;"-"&amp;$F88,'Results Check'!$A:$CB,BA$2,FALSE())</f>
        <v>2</v>
      </c>
      <c r="BB88">
        <f>VLOOKUP($B88&amp;"-"&amp;$F88,'Results Check'!$A:$CB,BB$2,FALSE())</f>
        <v>2</v>
      </c>
      <c r="BC88">
        <f>VLOOKUP($B88&amp;"-"&amp;$F88,'Results Check'!$A:$CB,BC$2,FALSE())</f>
        <v>4</v>
      </c>
      <c r="BD88">
        <f t="shared" si="70"/>
        <v>1</v>
      </c>
      <c r="BE88">
        <f t="shared" si="71"/>
        <v>0.5</v>
      </c>
      <c r="BF88">
        <f t="shared" si="72"/>
        <v>0.66666666666666663</v>
      </c>
      <c r="BG88">
        <f>VLOOKUP($B88&amp;"-"&amp;$F88,'Results Check'!$A:$CB,BG$2,FALSE())</f>
        <v>2</v>
      </c>
      <c r="BH88">
        <f>VLOOKUP($B88&amp;"-"&amp;$F88,'Results Check'!$A:$CB,BH$2,FALSE())</f>
        <v>3</v>
      </c>
      <c r="BI88">
        <f>VLOOKUP($B88&amp;"-"&amp;$F88,'Results Check'!$A:$CB,BI$2,FALSE())</f>
        <v>2</v>
      </c>
      <c r="BJ88">
        <f t="shared" si="73"/>
        <v>0.66666666666666663</v>
      </c>
      <c r="BK88">
        <f t="shared" si="74"/>
        <v>1</v>
      </c>
      <c r="BL88">
        <f t="shared" si="75"/>
        <v>0.8</v>
      </c>
      <c r="BM88">
        <f>VLOOKUP($B88&amp;"-"&amp;$F88,'Results Check'!$A:$CB,BM$2,FALSE())</f>
        <v>0</v>
      </c>
      <c r="BN88">
        <f>VLOOKUP($B88&amp;"-"&amp;$F88,'Results Check'!$A:$CB,BN$2,FALSE())</f>
        <v>2</v>
      </c>
      <c r="BO88">
        <f>VLOOKUP($B88&amp;"-"&amp;$F88,'Results Check'!$A:$CB,BO$2,FALSE())</f>
        <v>1</v>
      </c>
      <c r="BP88">
        <f t="shared" si="76"/>
        <v>0</v>
      </c>
      <c r="BQ88">
        <f t="shared" si="77"/>
        <v>0</v>
      </c>
      <c r="BR88">
        <f t="shared" si="78"/>
        <v>0</v>
      </c>
      <c r="BS88">
        <f>VLOOKUP($B88&amp;"-"&amp;$F88,'Results Check'!$A:$CB,BS$2,FALSE())</f>
        <v>0</v>
      </c>
      <c r="BT88">
        <f>VLOOKUP($B88&amp;"-"&amp;$F88,'Results Check'!$A:$CB,BT$2,FALSE())</f>
        <v>1</v>
      </c>
      <c r="BU88">
        <f>VLOOKUP($B88&amp;"-"&amp;$F88,'Results Check'!$A:$CB,BU$2,FALSE())</f>
        <v>4</v>
      </c>
      <c r="BV88">
        <f t="shared" si="79"/>
        <v>0</v>
      </c>
      <c r="BW88">
        <f t="shared" si="80"/>
        <v>0</v>
      </c>
      <c r="BX88">
        <f t="shared" si="81"/>
        <v>0</v>
      </c>
      <c r="BY88">
        <f t="shared" si="82"/>
        <v>5</v>
      </c>
      <c r="BZ88">
        <f t="shared" si="83"/>
        <v>17</v>
      </c>
      <c r="CA88">
        <f t="shared" si="84"/>
        <v>16</v>
      </c>
      <c r="CB88">
        <f t="shared" si="85"/>
        <v>0.29411764705882354</v>
      </c>
      <c r="CC88">
        <f t="shared" si="86"/>
        <v>0.3125</v>
      </c>
      <c r="CD88">
        <f t="shared" si="87"/>
        <v>0.30303030303030304</v>
      </c>
      <c r="CE88" t="str">
        <f>IF(VLOOKUP($B88&amp;"-"&amp;$F88,'Results Check'!$A:$CB,CE$2,FALSE())=0,"",VLOOKUP($B88&amp;"-"&amp;$F88,'Results Check'!$A:$CB,CE$2,FALSE()))</f>
        <v>Mixed concepts</v>
      </c>
      <c r="CF88" t="str">
        <f>IF(VLOOKUP($B88&amp;"-"&amp;$F88,'Results Check'!$A:$CB,CF$2,FALSE())=0,"",VLOOKUP($B88&amp;"-"&amp;$F88,'Results Check'!$A:$CB,CF$2,FALSE()))</f>
        <v>Mixed consepts</v>
      </c>
      <c r="CG88" t="str">
        <f>IF(VLOOKUP($B88&amp;"-"&amp;$F88,'Results Check'!$A:$CB,CG$2,FALSE())=0,"",VLOOKUP($B88&amp;"-"&amp;$F88,'Results Check'!$A:$CB,CG$2,FALSE()))</f>
        <v>Missing threat scenario</v>
      </c>
      <c r="CH88" t="str">
        <f>IF(VLOOKUP($B88&amp;"-"&amp;$F88,'Results Check'!$A:$CB,CH$2,FALSE())=0,"",VLOOKUP($B88&amp;"-"&amp;$F88,'Results Check'!$A:$CB,CH$2,FALSE()))</f>
        <v>Wrong threat</v>
      </c>
      <c r="CI88" t="str">
        <f>IF(VLOOKUP($B88&amp;"-"&amp;$F88,'Results Check'!$A:$CB,CI$2,FALSE())=0,"",VLOOKUP($B88&amp;"-"&amp;$F88,'Results Check'!$A:$CB,CI$2,FALSE()))</f>
        <v/>
      </c>
      <c r="CJ88" t="str">
        <f>IF(VLOOKUP($B88&amp;"-"&amp;$F88,'Results Check'!$A:$CB,CJ$2,FALSE())=0,"",VLOOKUP($B88&amp;"-"&amp;$F88,'Results Check'!$A:$CB,CJ$2,FALSE()))</f>
        <v>Mixed concepts</v>
      </c>
      <c r="CK88">
        <f>IF(VLOOKUP($B88&amp;"-"&amp;$F88,'dataset cleaned'!$A:$CK,CK$2,FALSE())&lt;0,"N/A",VLOOKUP(VLOOKUP($B88&amp;"-"&amp;$F88,'dataset cleaned'!$A:$CK,CK$2,FALSE()),Dictionary!$A:$B,2,FALSE()))</f>
        <v>3</v>
      </c>
      <c r="CL88">
        <f>IF(VLOOKUP($B88&amp;"-"&amp;$F88,'dataset cleaned'!$A:$CK,CL$2,FALSE())&lt;0,"N/A",VLOOKUP(VLOOKUP($B88&amp;"-"&amp;$F88,'dataset cleaned'!$A:$CK,CL$2,FALSE()),Dictionary!$A:$B,2,FALSE()))</f>
        <v>3</v>
      </c>
      <c r="CM88">
        <f>IF(VLOOKUP($B88&amp;"-"&amp;$F88,'dataset cleaned'!$A:$CK,CM$2,FALSE())&lt;0,"N/A",VLOOKUP(VLOOKUP($B88&amp;"-"&amp;$F88,'dataset cleaned'!$A:$CK,CM$2,FALSE()),Dictionary!$A:$B,2,FALSE()))</f>
        <v>3</v>
      </c>
      <c r="CN88">
        <f>IF(VLOOKUP($B88&amp;"-"&amp;$F88,'dataset cleaned'!$A:$CK,CN$2,FALSE())&lt;0,"N/A",VLOOKUP(VLOOKUP($B88&amp;"-"&amp;$F88,'dataset cleaned'!$A:$CK,CN$2,FALSE()),Dictionary!$A:$B,2,FALSE()))</f>
        <v>3</v>
      </c>
      <c r="CO88">
        <f>IF(VLOOKUP($B88&amp;"-"&amp;$F88,'dataset cleaned'!$A:$CK,CO$2,FALSE())&lt;0,"N/A",VLOOKUP(VLOOKUP($B88&amp;"-"&amp;$F88,'dataset cleaned'!$A:$CK,CO$2,FALSE()),Dictionary!$A:$B,2,FALSE()))</f>
        <v>3</v>
      </c>
      <c r="CP88">
        <f>IF(VLOOKUP($B88&amp;"-"&amp;$F88,'dataset cleaned'!$A:$CK,CP$2,FALSE())&lt;0,"N/A",VLOOKUP(VLOOKUP($B88&amp;"-"&amp;$F88,'dataset cleaned'!$A:$CK,CP$2,FALSE()),Dictionary!$A:$B,2,FALSE()))</f>
        <v>3</v>
      </c>
      <c r="CQ88">
        <f>IF(VLOOKUP($B88&amp;"-"&amp;$F88,'dataset cleaned'!$A:$CK,CQ$2,FALSE())&lt;0,"N/A",VLOOKUP(VLOOKUP($B88&amp;"-"&amp;$F88,'dataset cleaned'!$A:$CK,CQ$2,FALSE()),Dictionary!$A:$B,2,FALSE()))</f>
        <v>4</v>
      </c>
      <c r="CR88">
        <f>IF(VLOOKUP($B88&amp;"-"&amp;$F88,'dataset cleaned'!$A:$CK,CR$2,FALSE())&lt;0,"N/A",VLOOKUP(VLOOKUP($B88&amp;"-"&amp;$F88,'dataset cleaned'!$A:$CK,CR$2,FALSE()),Dictionary!$A:$B,2,FALSE()))</f>
        <v>4</v>
      </c>
      <c r="CS88">
        <f>IF(VLOOKUP($B88&amp;"-"&amp;$F88,'dataset cleaned'!$A:$CK,CS$2,FALSE())&lt;0,"N/A",VLOOKUP(VLOOKUP($B88&amp;"-"&amp;$F88,'dataset cleaned'!$A:$CK,CS$2,FALSE()),Dictionary!$A:$B,2,FALSE()))</f>
        <v>2</v>
      </c>
      <c r="CT88">
        <f>IF(VLOOKUP($B88&amp;"-"&amp;$F88,'dataset cleaned'!$A:$CK,CT$2,FALSE())&lt;0,"N/A",VLOOKUP(VLOOKUP($B88&amp;"-"&amp;$F88,'dataset cleaned'!$A:$CK,CT$2,FALSE()),Dictionary!$A:$B,2,FALSE()))</f>
        <v>2</v>
      </c>
      <c r="CU88">
        <f>IF(VLOOKUP($B88&amp;"-"&amp;$F88,'dataset cleaned'!$A:$CK,CU$2,FALSE())&lt;0,"N/A",VLOOKUP(VLOOKUP($B88&amp;"-"&amp;$F88,'dataset cleaned'!$A:$CK,CU$2,FALSE()),Dictionary!$A:$B,2,FALSE()))</f>
        <v>3</v>
      </c>
      <c r="CV88">
        <f>IF(VLOOKUP($B88&amp;"-"&amp;$F88,'dataset cleaned'!$A:$CK,CV$2,FALSE())&lt;0,"N/A",VLOOKUP(VLOOKUP($B88&amp;"-"&amp;$F88,'dataset cleaned'!$A:$CK,CV$2,FALSE()),Dictionary!$A:$B,2,FALSE()))</f>
        <v>4</v>
      </c>
    </row>
    <row r="89" spans="1:100" s="24" customFormat="1" x14ac:dyDescent="0.2">
      <c r="A89" t="str">
        <f t="shared" si="59"/>
        <v>R_3G9XXzSUjxdo3u1-P1</v>
      </c>
      <c r="B89" s="1" t="s">
        <v>1079</v>
      </c>
      <c r="C89" t="s">
        <v>662</v>
      </c>
      <c r="D89" s="16" t="str">
        <f t="shared" si="60"/>
        <v>UML</v>
      </c>
      <c r="E89" s="8" t="str">
        <f t="shared" si="61"/>
        <v>G2</v>
      </c>
      <c r="F89" s="1" t="s">
        <v>534</v>
      </c>
      <c r="G89" s="8" t="str">
        <f t="shared" si="62"/>
        <v>G2</v>
      </c>
      <c r="H89" t="s">
        <v>1128</v>
      </c>
      <c r="I89"/>
      <c r="J89" s="11">
        <f>VLOOKUP($B89&amp;"-"&amp;$F89,'dataset cleaned'!$A:$BK,J$2,FALSE())/60</f>
        <v>17.326983333333331</v>
      </c>
      <c r="K89">
        <f>VLOOKUP($B89&amp;"-"&amp;$F89,'dataset cleaned'!$A:$BK,K$2,FALSE())</f>
        <v>20</v>
      </c>
      <c r="L89" t="str">
        <f>VLOOKUP($B89&amp;"-"&amp;$F89,'dataset cleaned'!$A:$BK,L$2,FALSE())</f>
        <v>Male</v>
      </c>
      <c r="M89" t="str">
        <f>VLOOKUP($B89&amp;"-"&amp;$F89,'dataset cleaned'!$A:$BK,M$2,FALSE())</f>
        <v>Advanced (C1)</v>
      </c>
      <c r="N89">
        <f>VLOOKUP($B89&amp;"-"&amp;$F89,'dataset cleaned'!$A:$BK,N$2,FALSE())</f>
        <v>2</v>
      </c>
      <c r="O89" t="str">
        <f>VLOOKUP($B89&amp;"-"&amp;$F89,'dataset cleaned'!$A:$BK,O$2,FALSE())</f>
        <v>Molecular science and technology, Chemistry</v>
      </c>
      <c r="P89" t="str">
        <f>VLOOKUP($B89&amp;"-"&amp;$F89,'dataset cleaned'!$A:$BK,P$2,FALSE())</f>
        <v>No</v>
      </c>
      <c r="Q89">
        <f>VLOOKUP($B89&amp;"-"&amp;$F89,'dataset cleaned'!$A:$BK,Q$2,FALSE())</f>
        <v>0</v>
      </c>
      <c r="R89" s="6">
        <f>VLOOKUP($B89&amp;"-"&amp;$F89,'dataset cleaned'!$A:$BK,R$2,FALSE())</f>
        <v>0</v>
      </c>
      <c r="S89" t="str">
        <f>VLOOKUP($B89&amp;"-"&amp;$F89,'dataset cleaned'!$A:$BK,S$2,FALSE())</f>
        <v>No</v>
      </c>
      <c r="T89">
        <f>VLOOKUP($B89&amp;"-"&amp;$F89,'dataset cleaned'!$A:$BK,T$2,FALSE())</f>
        <v>0</v>
      </c>
      <c r="U89" t="str">
        <f>VLOOKUP($B89&amp;"-"&amp;$F89,'dataset cleaned'!$A:$BK,U$2,FALSE())</f>
        <v>None</v>
      </c>
      <c r="V89">
        <f>VLOOKUP(VLOOKUP($B89&amp;"-"&amp;$F89,'dataset cleaned'!$A:$BK,V$2,FALSE()),Dictionary!$A:$B,2,FALSE())</f>
        <v>1</v>
      </c>
      <c r="W89">
        <f>VLOOKUP(VLOOKUP($B89&amp;"-"&amp;$F89,'dataset cleaned'!$A:$BK,W$2,FALSE()),Dictionary!$A:$B,2,FALSE())</f>
        <v>2</v>
      </c>
      <c r="X89">
        <f>VLOOKUP(VLOOKUP($B89&amp;"-"&amp;$F89,'dataset cleaned'!$A:$BK,X$2,FALSE()),Dictionary!$A:$B,2,FALSE())</f>
        <v>2</v>
      </c>
      <c r="Y89">
        <f>VLOOKUP(VLOOKUP($B89&amp;"-"&amp;$F89,'dataset cleaned'!$A:$BK,Y$2,FALSE()),Dictionary!$A:$B,2,FALSE())</f>
        <v>1</v>
      </c>
      <c r="Z89">
        <f t="shared" si="63"/>
        <v>2</v>
      </c>
      <c r="AA89">
        <f>VLOOKUP(VLOOKUP($B89&amp;"-"&amp;$F89,'dataset cleaned'!$A:$BK,AA$2,FALSE()),Dictionary!$A:$B,2,FALSE())</f>
        <v>2</v>
      </c>
      <c r="AB89">
        <f>VLOOKUP(VLOOKUP($B89&amp;"-"&amp;$F89,'dataset cleaned'!$A:$BK,AB$2,FALSE()),Dictionary!$A:$B,2,FALSE())</f>
        <v>1</v>
      </c>
      <c r="AC89">
        <f>VLOOKUP(VLOOKUP($B89&amp;"-"&amp;$F89,'dataset cleaned'!$A:$BK,AC$2,FALSE()),Dictionary!$A:$B,2,FALSE())</f>
        <v>1</v>
      </c>
      <c r="AD89">
        <f>VLOOKUP(VLOOKUP($B89&amp;"-"&amp;$F89,'dataset cleaned'!$A:$BK,AD$2,FALSE()),Dictionary!$A:$B,2,FALSE())</f>
        <v>1</v>
      </c>
      <c r="AE89" t="str">
        <f>IF(ISNA(VLOOKUP(VLOOKUP($B89&amp;"-"&amp;$F89,'dataset cleaned'!$A:$BK,AE$2,FALSE()),Dictionary!$A:$B,2,FALSE())),"",VLOOKUP(VLOOKUP($B89&amp;"-"&amp;$F89,'dataset cleaned'!$A:$BK,AE$2,FALSE()),Dictionary!$A:$B,2,FALSE()))</f>
        <v/>
      </c>
      <c r="AF89">
        <f>VLOOKUP(VLOOKUP($B89&amp;"-"&amp;$F89,'dataset cleaned'!$A:$BK,AF$2,FALSE()),Dictionary!$A:$B,2,FALSE())</f>
        <v>5</v>
      </c>
      <c r="AG89">
        <f>VLOOKUP(VLOOKUP($B89&amp;"-"&amp;$F89,'dataset cleaned'!$A:$BK,AG$2,FALSE()),Dictionary!$A:$B,2,FALSE())</f>
        <v>4</v>
      </c>
      <c r="AH89">
        <f>VLOOKUP(VLOOKUP($B89&amp;"-"&amp;$F89,'dataset cleaned'!$A:$BK,AH$2,FALSE()),Dictionary!$A:$B,2,FALSE())</f>
        <v>5</v>
      </c>
      <c r="AI89">
        <f>VLOOKUP(VLOOKUP($B89&amp;"-"&amp;$F89,'dataset cleaned'!$A:$BK,AI$2,FALSE()),Dictionary!$A:$B,2,FALSE())</f>
        <v>5</v>
      </c>
      <c r="AJ89">
        <f>VLOOKUP(VLOOKUP($B89&amp;"-"&amp;$F89,'dataset cleaned'!$A:$BK,AJ$2,FALSE()),Dictionary!$A:$B,2,FALSE())</f>
        <v>5</v>
      </c>
      <c r="AK89">
        <f>IF(ISNA(VLOOKUP(VLOOKUP($B89&amp;"-"&amp;$F89,'dataset cleaned'!$A:$BK,AK$2,FALSE()),Dictionary!$A:$B,2,FALSE())),"",VLOOKUP(VLOOKUP($B89&amp;"-"&amp;$F89,'dataset cleaned'!$A:$BK,AK$2,FALSE()),Dictionary!$A:$B,2,FALSE()))</f>
        <v>5</v>
      </c>
      <c r="AL89" t="str">
        <f>IF(ISNA(VLOOKUP(VLOOKUP($B89&amp;"-"&amp;$F89,'dataset cleaned'!$A:$BK,AL$2,FALSE()),Dictionary!$A:$B,2,FALSE())),"",VLOOKUP(VLOOKUP($B89&amp;"-"&amp;$F89,'dataset cleaned'!$A:$BK,AL$2,FALSE()),Dictionary!$A:$B,2,FALSE()))</f>
        <v/>
      </c>
      <c r="AM89">
        <f>VLOOKUP(VLOOKUP($B89&amp;"-"&amp;$F89,'dataset cleaned'!$A:$BK,AM$2,FALSE()),Dictionary!$A:$B,2,FALSE())</f>
        <v>5</v>
      </c>
      <c r="AN89">
        <f>IF(ISNA(VLOOKUP(VLOOKUP($B89&amp;"-"&amp;$F89,'dataset cleaned'!$A:$BK,AN$2,FALSE()),Dictionary!$A:$B,2,FALSE())),"",VLOOKUP(VLOOKUP($B89&amp;"-"&amp;$F89,'dataset cleaned'!$A:$BK,AN$2,FALSE()),Dictionary!$A:$B,2,FALSE()))</f>
        <v>4</v>
      </c>
      <c r="AO89">
        <f>VLOOKUP($B89&amp;"-"&amp;$F89,'Results Check'!$A:$CB,AO$2,FALSE())</f>
        <v>2</v>
      </c>
      <c r="AP89">
        <f>VLOOKUP($B89&amp;"-"&amp;$F89,'Results Check'!$A:$CB,AP$2,FALSE())</f>
        <v>2</v>
      </c>
      <c r="AQ89">
        <f>VLOOKUP($B89&amp;"-"&amp;$F89,'Results Check'!$A:$CB,AQ$2,FALSE())</f>
        <v>2</v>
      </c>
      <c r="AR89">
        <f t="shared" si="64"/>
        <v>1</v>
      </c>
      <c r="AS89">
        <f t="shared" si="65"/>
        <v>1</v>
      </c>
      <c r="AT89">
        <f t="shared" si="66"/>
        <v>1</v>
      </c>
      <c r="AU89">
        <f>VLOOKUP($B89&amp;"-"&amp;$F89,'Results Check'!$A:$CB,AU$2,FALSE())</f>
        <v>3</v>
      </c>
      <c r="AV89">
        <f>VLOOKUP($B89&amp;"-"&amp;$F89,'Results Check'!$A:$CB,AV$2,FALSE())</f>
        <v>3</v>
      </c>
      <c r="AW89">
        <f>VLOOKUP($B89&amp;"-"&amp;$F89,'Results Check'!$A:$CB,AW$2,FALSE())</f>
        <v>3</v>
      </c>
      <c r="AX89">
        <f t="shared" si="67"/>
        <v>1</v>
      </c>
      <c r="AY89">
        <f t="shared" si="68"/>
        <v>1</v>
      </c>
      <c r="AZ89">
        <f t="shared" si="69"/>
        <v>1</v>
      </c>
      <c r="BA89">
        <f>VLOOKUP($B89&amp;"-"&amp;$F89,'Results Check'!$A:$CB,BA$2,FALSE())</f>
        <v>4</v>
      </c>
      <c r="BB89">
        <f>VLOOKUP($B89&amp;"-"&amp;$F89,'Results Check'!$A:$CB,BB$2,FALSE())</f>
        <v>4</v>
      </c>
      <c r="BC89">
        <f>VLOOKUP($B89&amp;"-"&amp;$F89,'Results Check'!$A:$CB,BC$2,FALSE())</f>
        <v>4</v>
      </c>
      <c r="BD89">
        <f t="shared" si="70"/>
        <v>1</v>
      </c>
      <c r="BE89">
        <f t="shared" si="71"/>
        <v>1</v>
      </c>
      <c r="BF89">
        <f t="shared" si="72"/>
        <v>1</v>
      </c>
      <c r="BG89">
        <f>VLOOKUP($B89&amp;"-"&amp;$F89,'Results Check'!$A:$CB,BG$2,FALSE())</f>
        <v>2</v>
      </c>
      <c r="BH89">
        <f>VLOOKUP($B89&amp;"-"&amp;$F89,'Results Check'!$A:$CB,BH$2,FALSE())</f>
        <v>2</v>
      </c>
      <c r="BI89">
        <f>VLOOKUP($B89&amp;"-"&amp;$F89,'Results Check'!$A:$CB,BI$2,FALSE())</f>
        <v>2</v>
      </c>
      <c r="BJ89">
        <f t="shared" si="73"/>
        <v>1</v>
      </c>
      <c r="BK89">
        <f t="shared" si="74"/>
        <v>1</v>
      </c>
      <c r="BL89">
        <f t="shared" si="75"/>
        <v>1</v>
      </c>
      <c r="BM89">
        <f>VLOOKUP($B89&amp;"-"&amp;$F89,'Results Check'!$A:$CB,BM$2,FALSE())</f>
        <v>0</v>
      </c>
      <c r="BN89">
        <f>VLOOKUP($B89&amp;"-"&amp;$F89,'Results Check'!$A:$CB,BN$2,FALSE())</f>
        <v>1</v>
      </c>
      <c r="BO89">
        <f>VLOOKUP($B89&amp;"-"&amp;$F89,'Results Check'!$A:$CB,BO$2,FALSE())</f>
        <v>1</v>
      </c>
      <c r="BP89">
        <f t="shared" si="76"/>
        <v>0</v>
      </c>
      <c r="BQ89">
        <f t="shared" si="77"/>
        <v>0</v>
      </c>
      <c r="BR89">
        <f t="shared" si="78"/>
        <v>0</v>
      </c>
      <c r="BS89">
        <f>VLOOKUP($B89&amp;"-"&amp;$F89,'Results Check'!$A:$CB,BS$2,FALSE())</f>
        <v>4</v>
      </c>
      <c r="BT89">
        <f>VLOOKUP($B89&amp;"-"&amp;$F89,'Results Check'!$A:$CB,BT$2,FALSE())</f>
        <v>4</v>
      </c>
      <c r="BU89">
        <f>VLOOKUP($B89&amp;"-"&amp;$F89,'Results Check'!$A:$CB,BU$2,FALSE())</f>
        <v>4</v>
      </c>
      <c r="BV89">
        <f t="shared" si="79"/>
        <v>1</v>
      </c>
      <c r="BW89">
        <f t="shared" si="80"/>
        <v>1</v>
      </c>
      <c r="BX89">
        <f t="shared" si="81"/>
        <v>1</v>
      </c>
      <c r="BY89">
        <f t="shared" si="82"/>
        <v>15</v>
      </c>
      <c r="BZ89">
        <f t="shared" si="83"/>
        <v>16</v>
      </c>
      <c r="CA89">
        <f t="shared" si="84"/>
        <v>16</v>
      </c>
      <c r="CB89">
        <f t="shared" si="85"/>
        <v>0.9375</v>
      </c>
      <c r="CC89">
        <f t="shared" si="86"/>
        <v>0.9375</v>
      </c>
      <c r="CD89">
        <f t="shared" si="87"/>
        <v>0.9375</v>
      </c>
      <c r="CE89" t="str">
        <f>IF(VLOOKUP($B89&amp;"-"&amp;$F89,'Results Check'!$A:$CB,CE$2,FALSE())=0,"",VLOOKUP($B89&amp;"-"&amp;$F89,'Results Check'!$A:$CB,CE$2,FALSE()))</f>
        <v/>
      </c>
      <c r="CF89" t="str">
        <f>IF(VLOOKUP($B89&amp;"-"&amp;$F89,'Results Check'!$A:$CB,CF$2,FALSE())=0,"",VLOOKUP($B89&amp;"-"&amp;$F89,'Results Check'!$A:$CB,CF$2,FALSE()))</f>
        <v/>
      </c>
      <c r="CG89" t="str">
        <f>IF(VLOOKUP($B89&amp;"-"&amp;$F89,'Results Check'!$A:$CB,CG$2,FALSE())=0,"",VLOOKUP($B89&amp;"-"&amp;$F89,'Results Check'!$A:$CB,CG$2,FALSE()))</f>
        <v/>
      </c>
      <c r="CH89" t="str">
        <f>IF(VLOOKUP($B89&amp;"-"&amp;$F89,'Results Check'!$A:$CB,CH$2,FALSE())=0,"",VLOOKUP($B89&amp;"-"&amp;$F89,'Results Check'!$A:$CB,CH$2,FALSE()))</f>
        <v/>
      </c>
      <c r="CI89" t="str">
        <f>IF(VLOOKUP($B89&amp;"-"&amp;$F89,'Results Check'!$A:$CB,CI$2,FALSE())=0,"",VLOOKUP($B89&amp;"-"&amp;$F89,'Results Check'!$A:$CB,CI$2,FALSE()))</f>
        <v>Consequence</v>
      </c>
      <c r="CJ89" t="str">
        <f>IF(VLOOKUP($B89&amp;"-"&amp;$F89,'Results Check'!$A:$CB,CJ$2,FALSE())=0,"",VLOOKUP($B89&amp;"-"&amp;$F89,'Results Check'!$A:$CB,CJ$2,FALSE()))</f>
        <v/>
      </c>
      <c r="CK89">
        <f>IF(VLOOKUP($B89&amp;"-"&amp;$F89,'dataset cleaned'!$A:$CK,CK$2,FALSE())&lt;0,"N/A",VLOOKUP(VLOOKUP($B89&amp;"-"&amp;$F89,'dataset cleaned'!$A:$CK,CK$2,FALSE()),Dictionary!$A:$B,2,FALSE()))</f>
        <v>5</v>
      </c>
      <c r="CL89">
        <f>IF(VLOOKUP($B89&amp;"-"&amp;$F89,'dataset cleaned'!$A:$CK,CL$2,FALSE())&lt;0,"N/A",VLOOKUP(VLOOKUP($B89&amp;"-"&amp;$F89,'dataset cleaned'!$A:$CK,CL$2,FALSE()),Dictionary!$A:$B,2,FALSE()))</f>
        <v>5</v>
      </c>
      <c r="CM89">
        <f>IF(VLOOKUP($B89&amp;"-"&amp;$F89,'dataset cleaned'!$A:$CK,CM$2,FALSE())&lt;0,"N/A",VLOOKUP(VLOOKUP($B89&amp;"-"&amp;$F89,'dataset cleaned'!$A:$CK,CM$2,FALSE()),Dictionary!$A:$B,2,FALSE()))</f>
        <v>3</v>
      </c>
      <c r="CN89">
        <f>IF(VLOOKUP($B89&amp;"-"&amp;$F89,'dataset cleaned'!$A:$CK,CN$2,FALSE())&lt;0,"N/A",VLOOKUP(VLOOKUP($B89&amp;"-"&amp;$F89,'dataset cleaned'!$A:$CK,CN$2,FALSE()),Dictionary!$A:$B,2,FALSE()))</f>
        <v>4</v>
      </c>
      <c r="CO89">
        <f>IF(VLOOKUP($B89&amp;"-"&amp;$F89,'dataset cleaned'!$A:$CK,CO$2,FALSE())&lt;0,"N/A",VLOOKUP(VLOOKUP($B89&amp;"-"&amp;$F89,'dataset cleaned'!$A:$CK,CO$2,FALSE()),Dictionary!$A:$B,2,FALSE()))</f>
        <v>5</v>
      </c>
      <c r="CP89">
        <f>IF(VLOOKUP($B89&amp;"-"&amp;$F89,'dataset cleaned'!$A:$CK,CP$2,FALSE())&lt;0,"N/A",VLOOKUP(VLOOKUP($B89&amp;"-"&amp;$F89,'dataset cleaned'!$A:$CK,CP$2,FALSE()),Dictionary!$A:$B,2,FALSE()))</f>
        <v>4</v>
      </c>
      <c r="CQ89">
        <f>IF(VLOOKUP($B89&amp;"-"&amp;$F89,'dataset cleaned'!$A:$CK,CQ$2,FALSE())&lt;0,"N/A",VLOOKUP(VLOOKUP($B89&amp;"-"&amp;$F89,'dataset cleaned'!$A:$CK,CQ$2,FALSE()),Dictionary!$A:$B,2,FALSE()))</f>
        <v>5</v>
      </c>
      <c r="CR89">
        <f>IF(VLOOKUP($B89&amp;"-"&amp;$F89,'dataset cleaned'!$A:$CK,CR$2,FALSE())&lt;0,"N/A",VLOOKUP(VLOOKUP($B89&amp;"-"&amp;$F89,'dataset cleaned'!$A:$CK,CR$2,FALSE()),Dictionary!$A:$B,2,FALSE()))</f>
        <v>5</v>
      </c>
      <c r="CS89">
        <f>IF(VLOOKUP($B89&amp;"-"&amp;$F89,'dataset cleaned'!$A:$CK,CS$2,FALSE())&lt;0,"N/A",VLOOKUP(VLOOKUP($B89&amp;"-"&amp;$F89,'dataset cleaned'!$A:$CK,CS$2,FALSE()),Dictionary!$A:$B,2,FALSE()))</f>
        <v>5</v>
      </c>
      <c r="CT89">
        <f>IF(VLOOKUP($B89&amp;"-"&amp;$F89,'dataset cleaned'!$A:$CK,CT$2,FALSE())&lt;0,"N/A",VLOOKUP(VLOOKUP($B89&amp;"-"&amp;$F89,'dataset cleaned'!$A:$CK,CT$2,FALSE()),Dictionary!$A:$B,2,FALSE()))</f>
        <v>5</v>
      </c>
      <c r="CU89">
        <f>IF(VLOOKUP($B89&amp;"-"&amp;$F89,'dataset cleaned'!$A:$CK,CU$2,FALSE())&lt;0,"N/A",VLOOKUP(VLOOKUP($B89&amp;"-"&amp;$F89,'dataset cleaned'!$A:$CK,CU$2,FALSE()),Dictionary!$A:$B,2,FALSE()))</f>
        <v>4</v>
      </c>
      <c r="CV89">
        <f>IF(VLOOKUP($B89&amp;"-"&amp;$F89,'dataset cleaned'!$A:$CK,CV$2,FALSE())&lt;0,"N/A",VLOOKUP(VLOOKUP($B89&amp;"-"&amp;$F89,'dataset cleaned'!$A:$CK,CV$2,FALSE()),Dictionary!$A:$B,2,FALSE()))</f>
        <v>4</v>
      </c>
    </row>
    <row r="90" spans="1:100" x14ac:dyDescent="0.2">
      <c r="A90" t="str">
        <f t="shared" si="59"/>
        <v>R_3npl28Fh25tu11I-P1</v>
      </c>
      <c r="B90" t="s">
        <v>723</v>
      </c>
      <c r="C90" t="s">
        <v>662</v>
      </c>
      <c r="D90" s="16" t="str">
        <f t="shared" si="60"/>
        <v>UML</v>
      </c>
      <c r="E90" s="8" t="str">
        <f t="shared" si="61"/>
        <v>G2</v>
      </c>
      <c r="F90" s="8" t="s">
        <v>534</v>
      </c>
      <c r="G90" s="8" t="str">
        <f t="shared" si="62"/>
        <v>G2</v>
      </c>
      <c r="H90" t="s">
        <v>981</v>
      </c>
      <c r="J90" s="11">
        <f>VLOOKUP($B90&amp;"-"&amp;$F90,'dataset cleaned'!$A:$BK,J$2,FALSE())/60</f>
        <v>12.762499999999999</v>
      </c>
      <c r="K90">
        <f>VLOOKUP($B90&amp;"-"&amp;$F90,'dataset cleaned'!$A:$BK,K$2,FALSE())</f>
        <v>22</v>
      </c>
      <c r="L90" t="str">
        <f>VLOOKUP($B90&amp;"-"&amp;$F90,'dataset cleaned'!$A:$BK,L$2,FALSE())</f>
        <v>Female</v>
      </c>
      <c r="M90" t="str">
        <f>VLOOKUP($B90&amp;"-"&amp;$F90,'dataset cleaned'!$A:$BK,M$2,FALSE())</f>
        <v>Proficient (C2)</v>
      </c>
      <c r="N90">
        <f>VLOOKUP($B90&amp;"-"&amp;$F90,'dataset cleaned'!$A:$BK,N$2,FALSE())</f>
        <v>4</v>
      </c>
      <c r="O90" t="str">
        <f>VLOOKUP($B90&amp;"-"&amp;$F90,'dataset cleaned'!$A:$BK,O$2,FALSE())</f>
        <v>Computer Science</v>
      </c>
      <c r="P90" t="str">
        <f>VLOOKUP($B90&amp;"-"&amp;$F90,'dataset cleaned'!$A:$BK,P$2,FALSE())</f>
        <v>Yes</v>
      </c>
      <c r="Q90">
        <f>VLOOKUP($B90&amp;"-"&amp;$F90,'dataset cleaned'!$A:$BK,Q$2,FALSE())</f>
        <v>0.5</v>
      </c>
      <c r="R90" s="6">
        <f>VLOOKUP($B90&amp;"-"&amp;$F90,'dataset cleaned'!$A:$BK,R$2,FALSE())</f>
        <v>-99</v>
      </c>
      <c r="S90" t="str">
        <f>VLOOKUP($B90&amp;"-"&amp;$F90,'dataset cleaned'!$A:$BK,S$2,FALSE())</f>
        <v>No</v>
      </c>
      <c r="T90">
        <f>VLOOKUP($B90&amp;"-"&amp;$F90,'dataset cleaned'!$A:$BK,T$2,FALSE())</f>
        <v>0</v>
      </c>
      <c r="U90" t="str">
        <f>VLOOKUP($B90&amp;"-"&amp;$F90,'dataset cleaned'!$A:$BK,U$2,FALSE())</f>
        <v>None</v>
      </c>
      <c r="V90">
        <f>VLOOKUP(VLOOKUP($B90&amp;"-"&amp;$F90,'dataset cleaned'!$A:$BK,V$2,FALSE()),Dictionary!$A:$B,2,FALSE())</f>
        <v>1</v>
      </c>
      <c r="W90">
        <f>VLOOKUP(VLOOKUP($B90&amp;"-"&amp;$F90,'dataset cleaned'!$A:$BK,W$2,FALSE()),Dictionary!$A:$B,2,FALSE())</f>
        <v>1</v>
      </c>
      <c r="X90">
        <f>VLOOKUP(VLOOKUP($B90&amp;"-"&amp;$F90,'dataset cleaned'!$A:$BK,X$2,FALSE()),Dictionary!$A:$B,2,FALSE())</f>
        <v>2</v>
      </c>
      <c r="Y90">
        <f>VLOOKUP(VLOOKUP($B90&amp;"-"&amp;$F90,'dataset cleaned'!$A:$BK,Y$2,FALSE()),Dictionary!$A:$B,2,FALSE())</f>
        <v>1</v>
      </c>
      <c r="Z90">
        <f t="shared" si="63"/>
        <v>2</v>
      </c>
      <c r="AA90">
        <f>VLOOKUP(VLOOKUP($B90&amp;"-"&amp;$F90,'dataset cleaned'!$A:$BK,AA$2,FALSE()),Dictionary!$A:$B,2,FALSE())</f>
        <v>1</v>
      </c>
      <c r="AB90">
        <f>VLOOKUP(VLOOKUP($B90&amp;"-"&amp;$F90,'dataset cleaned'!$A:$BK,AB$2,FALSE()),Dictionary!$A:$B,2,FALSE())</f>
        <v>2</v>
      </c>
      <c r="AC90">
        <f>VLOOKUP(VLOOKUP($B90&amp;"-"&amp;$F90,'dataset cleaned'!$A:$BK,AC$2,FALSE()),Dictionary!$A:$B,2,FALSE())</f>
        <v>2</v>
      </c>
      <c r="AD90">
        <f>VLOOKUP(VLOOKUP($B90&amp;"-"&amp;$F90,'dataset cleaned'!$A:$BK,AD$2,FALSE()),Dictionary!$A:$B,2,FALSE())</f>
        <v>2</v>
      </c>
      <c r="AE90" t="str">
        <f>IF(ISNA(VLOOKUP(VLOOKUP($B90&amp;"-"&amp;$F90,'dataset cleaned'!$A:$BK,AE$2,FALSE()),Dictionary!$A:$B,2,FALSE())),"",VLOOKUP(VLOOKUP($B90&amp;"-"&amp;$F90,'dataset cleaned'!$A:$BK,AE$2,FALSE()),Dictionary!$A:$B,2,FALSE()))</f>
        <v/>
      </c>
      <c r="AF90">
        <f>VLOOKUP(VLOOKUP($B90&amp;"-"&amp;$F90,'dataset cleaned'!$A:$BK,AF$2,FALSE()),Dictionary!$A:$B,2,FALSE())</f>
        <v>5</v>
      </c>
      <c r="AG90">
        <f>VLOOKUP(VLOOKUP($B90&amp;"-"&amp;$F90,'dataset cleaned'!$A:$BK,AG$2,FALSE()),Dictionary!$A:$B,2,FALSE())</f>
        <v>3</v>
      </c>
      <c r="AH90">
        <f>VLOOKUP(VLOOKUP($B90&amp;"-"&amp;$F90,'dataset cleaned'!$A:$BK,AH$2,FALSE()),Dictionary!$A:$B,2,FALSE())</f>
        <v>3</v>
      </c>
      <c r="AI90">
        <f>VLOOKUP(VLOOKUP($B90&amp;"-"&amp;$F90,'dataset cleaned'!$A:$BK,AI$2,FALSE()),Dictionary!$A:$B,2,FALSE())</f>
        <v>3</v>
      </c>
      <c r="AJ90">
        <f>VLOOKUP(VLOOKUP($B90&amp;"-"&amp;$F90,'dataset cleaned'!$A:$BK,AJ$2,FALSE()),Dictionary!$A:$B,2,FALSE())</f>
        <v>4</v>
      </c>
      <c r="AK90">
        <f>IF(ISNA(VLOOKUP(VLOOKUP($B90&amp;"-"&amp;$F90,'dataset cleaned'!$A:$BK,AK$2,FALSE()),Dictionary!$A:$B,2,FALSE())),"",VLOOKUP(VLOOKUP($B90&amp;"-"&amp;$F90,'dataset cleaned'!$A:$BK,AK$2,FALSE()),Dictionary!$A:$B,2,FALSE()))</f>
        <v>5</v>
      </c>
      <c r="AL90" t="str">
        <f>IF(ISNA(VLOOKUP(VLOOKUP($B90&amp;"-"&amp;$F90,'dataset cleaned'!$A:$BK,AL$2,FALSE()),Dictionary!$A:$B,2,FALSE())),"",VLOOKUP(VLOOKUP($B90&amp;"-"&amp;$F90,'dataset cleaned'!$A:$BK,AL$2,FALSE()),Dictionary!$A:$B,2,FALSE()))</f>
        <v/>
      </c>
      <c r="AM90">
        <f>VLOOKUP(VLOOKUP($B90&amp;"-"&amp;$F90,'dataset cleaned'!$A:$BK,AM$2,FALSE()),Dictionary!$A:$B,2,FALSE())</f>
        <v>5</v>
      </c>
      <c r="AN90">
        <f>IF(ISNA(VLOOKUP(VLOOKUP($B90&amp;"-"&amp;$F90,'dataset cleaned'!$A:$BK,AN$2,FALSE()),Dictionary!$A:$B,2,FALSE())),"",VLOOKUP(VLOOKUP($B90&amp;"-"&amp;$F90,'dataset cleaned'!$A:$BK,AN$2,FALSE()),Dictionary!$A:$B,2,FALSE()))</f>
        <v>5</v>
      </c>
      <c r="AO90">
        <f>VLOOKUP($B90&amp;"-"&amp;$F90,'Results Check'!$A:$CB,AO$2,FALSE())</f>
        <v>2</v>
      </c>
      <c r="AP90">
        <f>VLOOKUP($B90&amp;"-"&amp;$F90,'Results Check'!$A:$CB,AP$2,FALSE())</f>
        <v>2</v>
      </c>
      <c r="AQ90">
        <f>VLOOKUP($B90&amp;"-"&amp;$F90,'Results Check'!$A:$CB,AQ$2,FALSE())</f>
        <v>2</v>
      </c>
      <c r="AR90">
        <f t="shared" si="64"/>
        <v>1</v>
      </c>
      <c r="AS90">
        <f t="shared" si="65"/>
        <v>1</v>
      </c>
      <c r="AT90">
        <f t="shared" si="66"/>
        <v>1</v>
      </c>
      <c r="AU90">
        <f>VLOOKUP($B90&amp;"-"&amp;$F90,'Results Check'!$A:$CB,AU$2,FALSE())</f>
        <v>2</v>
      </c>
      <c r="AV90">
        <f>VLOOKUP($B90&amp;"-"&amp;$F90,'Results Check'!$A:$CB,AV$2,FALSE())</f>
        <v>2</v>
      </c>
      <c r="AW90">
        <f>VLOOKUP($B90&amp;"-"&amp;$F90,'Results Check'!$A:$CB,AW$2,FALSE())</f>
        <v>3</v>
      </c>
      <c r="AX90">
        <f t="shared" si="67"/>
        <v>1</v>
      </c>
      <c r="AY90">
        <f t="shared" si="68"/>
        <v>0.66666666666666663</v>
      </c>
      <c r="AZ90">
        <f t="shared" si="69"/>
        <v>0.8</v>
      </c>
      <c r="BA90">
        <f>VLOOKUP($B90&amp;"-"&amp;$F90,'Results Check'!$A:$CB,BA$2,FALSE())</f>
        <v>4</v>
      </c>
      <c r="BB90">
        <f>VLOOKUP($B90&amp;"-"&amp;$F90,'Results Check'!$A:$CB,BB$2,FALSE())</f>
        <v>4</v>
      </c>
      <c r="BC90">
        <f>VLOOKUP($B90&amp;"-"&amp;$F90,'Results Check'!$A:$CB,BC$2,FALSE())</f>
        <v>4</v>
      </c>
      <c r="BD90">
        <f t="shared" si="70"/>
        <v>1</v>
      </c>
      <c r="BE90">
        <f t="shared" si="71"/>
        <v>1</v>
      </c>
      <c r="BF90">
        <f t="shared" si="72"/>
        <v>1</v>
      </c>
      <c r="BG90">
        <f>VLOOKUP($B90&amp;"-"&amp;$F90,'Results Check'!$A:$CB,BG$2,FALSE())</f>
        <v>2</v>
      </c>
      <c r="BH90">
        <f>VLOOKUP($B90&amp;"-"&amp;$F90,'Results Check'!$A:$CB,BH$2,FALSE())</f>
        <v>2</v>
      </c>
      <c r="BI90">
        <f>VLOOKUP($B90&amp;"-"&amp;$F90,'Results Check'!$A:$CB,BI$2,FALSE())</f>
        <v>2</v>
      </c>
      <c r="BJ90">
        <f t="shared" si="73"/>
        <v>1</v>
      </c>
      <c r="BK90">
        <f t="shared" si="74"/>
        <v>1</v>
      </c>
      <c r="BL90">
        <f t="shared" si="75"/>
        <v>1</v>
      </c>
      <c r="BM90">
        <f>VLOOKUP($B90&amp;"-"&amp;$F90,'Results Check'!$A:$CB,BM$2,FALSE())</f>
        <v>1</v>
      </c>
      <c r="BN90">
        <f>VLOOKUP($B90&amp;"-"&amp;$F90,'Results Check'!$A:$CB,BN$2,FALSE())</f>
        <v>1</v>
      </c>
      <c r="BO90">
        <f>VLOOKUP($B90&amp;"-"&amp;$F90,'Results Check'!$A:$CB,BO$2,FALSE())</f>
        <v>1</v>
      </c>
      <c r="BP90">
        <f t="shared" si="76"/>
        <v>1</v>
      </c>
      <c r="BQ90">
        <f t="shared" si="77"/>
        <v>1</v>
      </c>
      <c r="BR90">
        <f t="shared" si="78"/>
        <v>1</v>
      </c>
      <c r="BS90">
        <f>VLOOKUP($B90&amp;"-"&amp;$F90,'Results Check'!$A:$CB,BS$2,FALSE())</f>
        <v>4</v>
      </c>
      <c r="BT90">
        <f>VLOOKUP($B90&amp;"-"&amp;$F90,'Results Check'!$A:$CB,BT$2,FALSE())</f>
        <v>4</v>
      </c>
      <c r="BU90">
        <f>VLOOKUP($B90&amp;"-"&amp;$F90,'Results Check'!$A:$CB,BU$2,FALSE())</f>
        <v>4</v>
      </c>
      <c r="BV90">
        <f t="shared" si="79"/>
        <v>1</v>
      </c>
      <c r="BW90">
        <f t="shared" si="80"/>
        <v>1</v>
      </c>
      <c r="BX90">
        <f t="shared" si="81"/>
        <v>1</v>
      </c>
      <c r="BY90">
        <f t="shared" si="82"/>
        <v>15</v>
      </c>
      <c r="BZ90">
        <f t="shared" si="83"/>
        <v>15</v>
      </c>
      <c r="CA90">
        <f t="shared" si="84"/>
        <v>16</v>
      </c>
      <c r="CB90">
        <f t="shared" si="85"/>
        <v>1</v>
      </c>
      <c r="CC90">
        <f t="shared" si="86"/>
        <v>0.9375</v>
      </c>
      <c r="CD90">
        <f t="shared" si="87"/>
        <v>0.967741935483871</v>
      </c>
      <c r="CE90" t="str">
        <f>IF(VLOOKUP($B90&amp;"-"&amp;$F90,'Results Check'!$A:$CB,CE$2,FALSE())=0,"",VLOOKUP($B90&amp;"-"&amp;$F90,'Results Check'!$A:$CB,CE$2,FALSE()))</f>
        <v/>
      </c>
      <c r="CF90" t="str">
        <f>IF(VLOOKUP($B90&amp;"-"&amp;$F90,'Results Check'!$A:$CB,CF$2,FALSE())=0,"",VLOOKUP($B90&amp;"-"&amp;$F90,'Results Check'!$A:$CB,CF$2,FALSE()))</f>
        <v>Missing UI</v>
      </c>
      <c r="CG90" t="str">
        <f>IF(VLOOKUP($B90&amp;"-"&amp;$F90,'Results Check'!$A:$CB,CG$2,FALSE())=0,"",VLOOKUP($B90&amp;"-"&amp;$F90,'Results Check'!$A:$CB,CG$2,FALSE()))</f>
        <v/>
      </c>
      <c r="CH90" t="str">
        <f>IF(VLOOKUP($B90&amp;"-"&amp;$F90,'Results Check'!$A:$CB,CH$2,FALSE())=0,"",VLOOKUP($B90&amp;"-"&amp;$F90,'Results Check'!$A:$CB,CH$2,FALSE()))</f>
        <v/>
      </c>
      <c r="CI90" t="str">
        <f>IF(VLOOKUP($B90&amp;"-"&amp;$F90,'Results Check'!$A:$CB,CI$2,FALSE())=0,"",VLOOKUP($B90&amp;"-"&amp;$F90,'Results Check'!$A:$CB,CI$2,FALSE()))</f>
        <v/>
      </c>
      <c r="CJ90" t="str">
        <f>IF(VLOOKUP($B90&amp;"-"&amp;$F90,'Results Check'!$A:$CB,CJ$2,FALSE())=0,"",VLOOKUP($B90&amp;"-"&amp;$F90,'Results Check'!$A:$CB,CJ$2,FALSE()))</f>
        <v/>
      </c>
      <c r="CK90">
        <f>IF(VLOOKUP($B90&amp;"-"&amp;$F90,'dataset cleaned'!$A:$CK,CK$2,FALSE())&lt;0,"N/A",VLOOKUP(VLOOKUP($B90&amp;"-"&amp;$F90,'dataset cleaned'!$A:$CK,CK$2,FALSE()),Dictionary!$A:$B,2,FALSE()))</f>
        <v>3</v>
      </c>
      <c r="CL90">
        <f>IF(VLOOKUP($B90&amp;"-"&amp;$F90,'dataset cleaned'!$A:$CK,CL$2,FALSE())&lt;0,"N/A",VLOOKUP(VLOOKUP($B90&amp;"-"&amp;$F90,'dataset cleaned'!$A:$CK,CL$2,FALSE()),Dictionary!$A:$B,2,FALSE()))</f>
        <v>4</v>
      </c>
      <c r="CM90">
        <f>IF(VLOOKUP($B90&amp;"-"&amp;$F90,'dataset cleaned'!$A:$CK,CM$2,FALSE())&lt;0,"N/A",VLOOKUP(VLOOKUP($B90&amp;"-"&amp;$F90,'dataset cleaned'!$A:$CK,CM$2,FALSE()),Dictionary!$A:$B,2,FALSE()))</f>
        <v>3</v>
      </c>
      <c r="CN90">
        <f>IF(VLOOKUP($B90&amp;"-"&amp;$F90,'dataset cleaned'!$A:$CK,CN$2,FALSE())&lt;0,"N/A",VLOOKUP(VLOOKUP($B90&amp;"-"&amp;$F90,'dataset cleaned'!$A:$CK,CN$2,FALSE()),Dictionary!$A:$B,2,FALSE()))</f>
        <v>4</v>
      </c>
      <c r="CO90">
        <f>IF(VLOOKUP($B90&amp;"-"&amp;$F90,'dataset cleaned'!$A:$CK,CO$2,FALSE())&lt;0,"N/A",VLOOKUP(VLOOKUP($B90&amp;"-"&amp;$F90,'dataset cleaned'!$A:$CK,CO$2,FALSE()),Dictionary!$A:$B,2,FALSE()))</f>
        <v>3</v>
      </c>
      <c r="CP90">
        <f>IF(VLOOKUP($B90&amp;"-"&amp;$F90,'dataset cleaned'!$A:$CK,CP$2,FALSE())&lt;0,"N/A",VLOOKUP(VLOOKUP($B90&amp;"-"&amp;$F90,'dataset cleaned'!$A:$CK,CP$2,FALSE()),Dictionary!$A:$B,2,FALSE()))</f>
        <v>4</v>
      </c>
      <c r="CQ90">
        <f>IF(VLOOKUP($B90&amp;"-"&amp;$F90,'dataset cleaned'!$A:$CK,CQ$2,FALSE())&lt;0,"N/A",VLOOKUP(VLOOKUP($B90&amp;"-"&amp;$F90,'dataset cleaned'!$A:$CK,CQ$2,FALSE()),Dictionary!$A:$B,2,FALSE()))</f>
        <v>3</v>
      </c>
      <c r="CR90">
        <f>IF(VLOOKUP($B90&amp;"-"&amp;$F90,'dataset cleaned'!$A:$CK,CR$2,FALSE())&lt;0,"N/A",VLOOKUP(VLOOKUP($B90&amp;"-"&amp;$F90,'dataset cleaned'!$A:$CK,CR$2,FALSE()),Dictionary!$A:$B,2,FALSE()))</f>
        <v>4</v>
      </c>
      <c r="CS90">
        <f>IF(VLOOKUP($B90&amp;"-"&amp;$F90,'dataset cleaned'!$A:$CK,CS$2,FALSE())&lt;0,"N/A",VLOOKUP(VLOOKUP($B90&amp;"-"&amp;$F90,'dataset cleaned'!$A:$CK,CS$2,FALSE()),Dictionary!$A:$B,2,FALSE()))</f>
        <v>3</v>
      </c>
      <c r="CT90">
        <f>IF(VLOOKUP($B90&amp;"-"&amp;$F90,'dataset cleaned'!$A:$CK,CT$2,FALSE())&lt;0,"N/A",VLOOKUP(VLOOKUP($B90&amp;"-"&amp;$F90,'dataset cleaned'!$A:$CK,CT$2,FALSE()),Dictionary!$A:$B,2,FALSE()))</f>
        <v>5</v>
      </c>
      <c r="CU90">
        <f>IF(VLOOKUP($B90&amp;"-"&amp;$F90,'dataset cleaned'!$A:$CK,CU$2,FALSE())&lt;0,"N/A",VLOOKUP(VLOOKUP($B90&amp;"-"&amp;$F90,'dataset cleaned'!$A:$CK,CU$2,FALSE()),Dictionary!$A:$B,2,FALSE()))</f>
        <v>3</v>
      </c>
      <c r="CV90">
        <f>IF(VLOOKUP($B90&amp;"-"&amp;$F90,'dataset cleaned'!$A:$CK,CV$2,FALSE())&lt;0,"N/A",VLOOKUP(VLOOKUP($B90&amp;"-"&amp;$F90,'dataset cleaned'!$A:$CK,CV$2,FALSE()),Dictionary!$A:$B,2,FALSE()))</f>
        <v>4</v>
      </c>
    </row>
    <row r="91" spans="1:100" s="24" customFormat="1" ht="34" x14ac:dyDescent="0.2">
      <c r="A91" t="str">
        <f t="shared" si="59"/>
        <v>R_4GA0kecVS070c2R-P1</v>
      </c>
      <c r="B91" t="s">
        <v>918</v>
      </c>
      <c r="C91" t="s">
        <v>662</v>
      </c>
      <c r="D91" s="16" t="str">
        <f t="shared" si="60"/>
        <v>UML</v>
      </c>
      <c r="E91" s="8" t="str">
        <f t="shared" si="61"/>
        <v>G2</v>
      </c>
      <c r="F91" s="8" t="s">
        <v>534</v>
      </c>
      <c r="G91" s="8" t="str">
        <f t="shared" si="62"/>
        <v>G2</v>
      </c>
      <c r="H91" t="s">
        <v>981</v>
      </c>
      <c r="I91"/>
      <c r="J91" s="11">
        <f>VLOOKUP($B91&amp;"-"&amp;$F91,'dataset cleaned'!$A:$BK,J$2,FALSE())/60</f>
        <v>20.000083333333336</v>
      </c>
      <c r="K91">
        <f>VLOOKUP($B91&amp;"-"&amp;$F91,'dataset cleaned'!$A:$BK,K$2,FALSE())</f>
        <v>31</v>
      </c>
      <c r="L91" t="str">
        <f>VLOOKUP($B91&amp;"-"&amp;$F91,'dataset cleaned'!$A:$BK,L$2,FALSE())</f>
        <v>Female</v>
      </c>
      <c r="M91" t="str">
        <f>VLOOKUP($B91&amp;"-"&amp;$F91,'dataset cleaned'!$A:$BK,M$2,FALSE())</f>
        <v>Proficient (C2)</v>
      </c>
      <c r="N91">
        <f>VLOOKUP($B91&amp;"-"&amp;$F91,'dataset cleaned'!$A:$BK,N$2,FALSE())</f>
        <v>6</v>
      </c>
      <c r="O91" t="str">
        <f>VLOOKUP($B91&amp;"-"&amp;$F91,'dataset cleaned'!$A:$BK,O$2,FALSE())</f>
        <v>System Engineering, Marketing, Sales, Management, Finance, Economics, Business Processes</v>
      </c>
      <c r="P91" t="str">
        <f>VLOOKUP($B91&amp;"-"&amp;$F91,'dataset cleaned'!$A:$BK,P$2,FALSE())</f>
        <v>Yes</v>
      </c>
      <c r="Q91">
        <f>VLOOKUP($B91&amp;"-"&amp;$F91,'dataset cleaned'!$A:$BK,Q$2,FALSE())</f>
        <v>9</v>
      </c>
      <c r="R91" s="6" t="str">
        <f>VLOOKUP($B91&amp;"-"&amp;$F91,'dataset cleaned'!$A:$BK,R$2,FALSE())</f>
        <v>Data Base Updater, Internet Coordinator, Customer Service Coordinator, Network Engineer, Project Coordinator</v>
      </c>
      <c r="S91" t="str">
        <f>VLOOKUP($B91&amp;"-"&amp;$F91,'dataset cleaned'!$A:$BK,S$2,FALSE())</f>
        <v>No</v>
      </c>
      <c r="T91">
        <f>VLOOKUP($B91&amp;"-"&amp;$F91,'dataset cleaned'!$A:$BK,T$2,FALSE())</f>
        <v>0</v>
      </c>
      <c r="U91" t="str">
        <f>VLOOKUP($B91&amp;"-"&amp;$F91,'dataset cleaned'!$A:$BK,U$2,FALSE())</f>
        <v>None</v>
      </c>
      <c r="V91">
        <f>VLOOKUP(VLOOKUP($B91&amp;"-"&amp;$F91,'dataset cleaned'!$A:$BK,V$2,FALSE()),Dictionary!$A:$B,2,FALSE())</f>
        <v>1</v>
      </c>
      <c r="W91">
        <f>VLOOKUP(VLOOKUP($B91&amp;"-"&amp;$F91,'dataset cleaned'!$A:$BK,W$2,FALSE()),Dictionary!$A:$B,2,FALSE())</f>
        <v>1</v>
      </c>
      <c r="X91">
        <f>VLOOKUP(VLOOKUP($B91&amp;"-"&amp;$F91,'dataset cleaned'!$A:$BK,X$2,FALSE()),Dictionary!$A:$B,2,FALSE())</f>
        <v>1</v>
      </c>
      <c r="Y91">
        <f>VLOOKUP(VLOOKUP($B91&amp;"-"&amp;$F91,'dataset cleaned'!$A:$BK,Y$2,FALSE()),Dictionary!$A:$B,2,FALSE())</f>
        <v>1</v>
      </c>
      <c r="Z91">
        <f t="shared" si="63"/>
        <v>1</v>
      </c>
      <c r="AA91">
        <f>VLOOKUP(VLOOKUP($B91&amp;"-"&amp;$F91,'dataset cleaned'!$A:$BK,AA$2,FALSE()),Dictionary!$A:$B,2,FALSE())</f>
        <v>1</v>
      </c>
      <c r="AB91">
        <f>VLOOKUP(VLOOKUP($B91&amp;"-"&amp;$F91,'dataset cleaned'!$A:$BK,AB$2,FALSE()),Dictionary!$A:$B,2,FALSE())</f>
        <v>2</v>
      </c>
      <c r="AC91">
        <f>VLOOKUP(VLOOKUP($B91&amp;"-"&amp;$F91,'dataset cleaned'!$A:$BK,AC$2,FALSE()),Dictionary!$A:$B,2,FALSE())</f>
        <v>1</v>
      </c>
      <c r="AD91">
        <f>VLOOKUP(VLOOKUP($B91&amp;"-"&amp;$F91,'dataset cleaned'!$A:$BK,AD$2,FALSE()),Dictionary!$A:$B,2,FALSE())</f>
        <v>1</v>
      </c>
      <c r="AE91" t="str">
        <f>IF(ISNA(VLOOKUP(VLOOKUP($B91&amp;"-"&amp;$F91,'dataset cleaned'!$A:$BK,AE$2,FALSE()),Dictionary!$A:$B,2,FALSE())),"",VLOOKUP(VLOOKUP($B91&amp;"-"&amp;$F91,'dataset cleaned'!$A:$BK,AE$2,FALSE()),Dictionary!$A:$B,2,FALSE()))</f>
        <v/>
      </c>
      <c r="AF91">
        <f>VLOOKUP(VLOOKUP($B91&amp;"-"&amp;$F91,'dataset cleaned'!$A:$BK,AF$2,FALSE()),Dictionary!$A:$B,2,FALSE())</f>
        <v>2</v>
      </c>
      <c r="AG91">
        <f>VLOOKUP(VLOOKUP($B91&amp;"-"&amp;$F91,'dataset cleaned'!$A:$BK,AG$2,FALSE()),Dictionary!$A:$B,2,FALSE())</f>
        <v>5</v>
      </c>
      <c r="AH91">
        <f>VLOOKUP(VLOOKUP($B91&amp;"-"&amp;$F91,'dataset cleaned'!$A:$BK,AH$2,FALSE()),Dictionary!$A:$B,2,FALSE())</f>
        <v>4</v>
      </c>
      <c r="AI91">
        <f>VLOOKUP(VLOOKUP($B91&amp;"-"&amp;$F91,'dataset cleaned'!$A:$BK,AI$2,FALSE()),Dictionary!$A:$B,2,FALSE())</f>
        <v>4</v>
      </c>
      <c r="AJ91">
        <f>VLOOKUP(VLOOKUP($B91&amp;"-"&amp;$F91,'dataset cleaned'!$A:$BK,AJ$2,FALSE()),Dictionary!$A:$B,2,FALSE())</f>
        <v>4</v>
      </c>
      <c r="AK91">
        <f>IF(ISNA(VLOOKUP(VLOOKUP($B91&amp;"-"&amp;$F91,'dataset cleaned'!$A:$BK,AK$2,FALSE()),Dictionary!$A:$B,2,FALSE())),"",VLOOKUP(VLOOKUP($B91&amp;"-"&amp;$F91,'dataset cleaned'!$A:$BK,AK$2,FALSE()),Dictionary!$A:$B,2,FALSE()))</f>
        <v>4</v>
      </c>
      <c r="AL91" t="str">
        <f>IF(ISNA(VLOOKUP(VLOOKUP($B91&amp;"-"&amp;$F91,'dataset cleaned'!$A:$BK,AL$2,FALSE()),Dictionary!$A:$B,2,FALSE())),"",VLOOKUP(VLOOKUP($B91&amp;"-"&amp;$F91,'dataset cleaned'!$A:$BK,AL$2,FALSE()),Dictionary!$A:$B,2,FALSE()))</f>
        <v/>
      </c>
      <c r="AM91">
        <f>VLOOKUP(VLOOKUP($B91&amp;"-"&amp;$F91,'dataset cleaned'!$A:$BK,AM$2,FALSE()),Dictionary!$A:$B,2,FALSE())</f>
        <v>2</v>
      </c>
      <c r="AN91">
        <f>IF(ISNA(VLOOKUP(VLOOKUP($B91&amp;"-"&amp;$F91,'dataset cleaned'!$A:$BK,AN$2,FALSE()),Dictionary!$A:$B,2,FALSE())),"",VLOOKUP(VLOOKUP($B91&amp;"-"&amp;$F91,'dataset cleaned'!$A:$BK,AN$2,FALSE()),Dictionary!$A:$B,2,FALSE()))</f>
        <v>4</v>
      </c>
      <c r="AO91">
        <f>VLOOKUP($B91&amp;"-"&amp;$F91,'Results Check'!$A:$CB,AO$2,FALSE())</f>
        <v>2</v>
      </c>
      <c r="AP91">
        <f>VLOOKUP($B91&amp;"-"&amp;$F91,'Results Check'!$A:$CB,AP$2,FALSE())</f>
        <v>2</v>
      </c>
      <c r="AQ91">
        <f>VLOOKUP($B91&amp;"-"&amp;$F91,'Results Check'!$A:$CB,AQ$2,FALSE())</f>
        <v>2</v>
      </c>
      <c r="AR91">
        <f t="shared" si="64"/>
        <v>1</v>
      </c>
      <c r="AS91">
        <f t="shared" si="65"/>
        <v>1</v>
      </c>
      <c r="AT91">
        <f t="shared" si="66"/>
        <v>1</v>
      </c>
      <c r="AU91">
        <f>VLOOKUP($B91&amp;"-"&amp;$F91,'Results Check'!$A:$CB,AU$2,FALSE())</f>
        <v>0</v>
      </c>
      <c r="AV91">
        <f>VLOOKUP($B91&amp;"-"&amp;$F91,'Results Check'!$A:$CB,AV$2,FALSE())</f>
        <v>3</v>
      </c>
      <c r="AW91">
        <f>VLOOKUP($B91&amp;"-"&amp;$F91,'Results Check'!$A:$CB,AW$2,FALSE())</f>
        <v>3</v>
      </c>
      <c r="AX91">
        <f t="shared" si="67"/>
        <v>0</v>
      </c>
      <c r="AY91">
        <f t="shared" si="68"/>
        <v>0</v>
      </c>
      <c r="AZ91">
        <f t="shared" si="69"/>
        <v>0</v>
      </c>
      <c r="BA91">
        <f>VLOOKUP($B91&amp;"-"&amp;$F91,'Results Check'!$A:$CB,BA$2,FALSE())</f>
        <v>4</v>
      </c>
      <c r="BB91">
        <f>VLOOKUP($B91&amp;"-"&amp;$F91,'Results Check'!$A:$CB,BB$2,FALSE())</f>
        <v>4</v>
      </c>
      <c r="BC91">
        <f>VLOOKUP($B91&amp;"-"&amp;$F91,'Results Check'!$A:$CB,BC$2,FALSE())</f>
        <v>4</v>
      </c>
      <c r="BD91">
        <f t="shared" si="70"/>
        <v>1</v>
      </c>
      <c r="BE91">
        <f t="shared" si="71"/>
        <v>1</v>
      </c>
      <c r="BF91">
        <f t="shared" si="72"/>
        <v>1</v>
      </c>
      <c r="BG91">
        <f>VLOOKUP($B91&amp;"-"&amp;$F91,'Results Check'!$A:$CB,BG$2,FALSE())</f>
        <v>2</v>
      </c>
      <c r="BH91">
        <f>VLOOKUP($B91&amp;"-"&amp;$F91,'Results Check'!$A:$CB,BH$2,FALSE())</f>
        <v>2</v>
      </c>
      <c r="BI91">
        <f>VLOOKUP($B91&amp;"-"&amp;$F91,'Results Check'!$A:$CB,BI$2,FALSE())</f>
        <v>2</v>
      </c>
      <c r="BJ91">
        <f t="shared" si="73"/>
        <v>1</v>
      </c>
      <c r="BK91">
        <f t="shared" si="74"/>
        <v>1</v>
      </c>
      <c r="BL91">
        <f t="shared" si="75"/>
        <v>1</v>
      </c>
      <c r="BM91">
        <f>VLOOKUP($B91&amp;"-"&amp;$F91,'Results Check'!$A:$CB,BM$2,FALSE())</f>
        <v>0</v>
      </c>
      <c r="BN91">
        <f>VLOOKUP($B91&amp;"-"&amp;$F91,'Results Check'!$A:$CB,BN$2,FALSE())</f>
        <v>2</v>
      </c>
      <c r="BO91">
        <f>VLOOKUP($B91&amp;"-"&amp;$F91,'Results Check'!$A:$CB,BO$2,FALSE())</f>
        <v>1</v>
      </c>
      <c r="BP91">
        <f t="shared" si="76"/>
        <v>0</v>
      </c>
      <c r="BQ91">
        <f t="shared" si="77"/>
        <v>0</v>
      </c>
      <c r="BR91">
        <f t="shared" si="78"/>
        <v>0</v>
      </c>
      <c r="BS91">
        <f>VLOOKUP($B91&amp;"-"&amp;$F91,'Results Check'!$A:$CB,BS$2,FALSE())</f>
        <v>2</v>
      </c>
      <c r="BT91">
        <f>VLOOKUP($B91&amp;"-"&amp;$F91,'Results Check'!$A:$CB,BT$2,FALSE())</f>
        <v>2</v>
      </c>
      <c r="BU91">
        <f>VLOOKUP($B91&amp;"-"&amp;$F91,'Results Check'!$A:$CB,BU$2,FALSE())</f>
        <v>4</v>
      </c>
      <c r="BV91">
        <f t="shared" si="79"/>
        <v>1</v>
      </c>
      <c r="BW91">
        <f t="shared" si="80"/>
        <v>0.5</v>
      </c>
      <c r="BX91">
        <f t="shared" si="81"/>
        <v>0.66666666666666663</v>
      </c>
      <c r="BY91">
        <f t="shared" si="82"/>
        <v>10</v>
      </c>
      <c r="BZ91">
        <f t="shared" si="83"/>
        <v>15</v>
      </c>
      <c r="CA91">
        <f t="shared" si="84"/>
        <v>16</v>
      </c>
      <c r="CB91">
        <f t="shared" si="85"/>
        <v>0.66666666666666663</v>
      </c>
      <c r="CC91">
        <f t="shared" si="86"/>
        <v>0.625</v>
      </c>
      <c r="CD91">
        <f t="shared" si="87"/>
        <v>0.64516129032258063</v>
      </c>
      <c r="CE91" t="str">
        <f>IF(VLOOKUP($B91&amp;"-"&amp;$F91,'Results Check'!$A:$CB,CE$2,FALSE())=0,"",VLOOKUP($B91&amp;"-"&amp;$F91,'Results Check'!$A:$CB,CE$2,FALSE()))</f>
        <v/>
      </c>
      <c r="CF91" t="str">
        <f>IF(VLOOKUP($B91&amp;"-"&amp;$F91,'Results Check'!$A:$CB,CF$2,FALSE())=0,"",VLOOKUP($B91&amp;"-"&amp;$F91,'Results Check'!$A:$CB,CF$2,FALSE()))</f>
        <v>Asset</v>
      </c>
      <c r="CG91" t="str">
        <f>IF(VLOOKUP($B91&amp;"-"&amp;$F91,'Results Check'!$A:$CB,CG$2,FALSE())=0,"",VLOOKUP($B91&amp;"-"&amp;$F91,'Results Check'!$A:$CB,CG$2,FALSE()))</f>
        <v/>
      </c>
      <c r="CH91" t="str">
        <f>IF(VLOOKUP($B91&amp;"-"&amp;$F91,'Results Check'!$A:$CB,CH$2,FALSE())=0,"",VLOOKUP($B91&amp;"-"&amp;$F91,'Results Check'!$A:$CB,CH$2,FALSE()))</f>
        <v/>
      </c>
      <c r="CI91" t="str">
        <f>IF(VLOOKUP($B91&amp;"-"&amp;$F91,'Results Check'!$A:$CB,CI$2,FALSE())=0,"",VLOOKUP($B91&amp;"-"&amp;$F91,'Results Check'!$A:$CB,CI$2,FALSE()))</f>
        <v>UI</v>
      </c>
      <c r="CJ91" t="str">
        <f>IF(VLOOKUP($B91&amp;"-"&amp;$F91,'Results Check'!$A:$CB,CJ$2,FALSE())=0,"",VLOOKUP($B91&amp;"-"&amp;$F91,'Results Check'!$A:$CB,CJ$2,FALSE()))</f>
        <v>Missing vulnerability</v>
      </c>
      <c r="CK91">
        <f>IF(VLOOKUP($B91&amp;"-"&amp;$F91,'dataset cleaned'!$A:$CK,CK$2,FALSE())&lt;0,"N/A",VLOOKUP(VLOOKUP($B91&amp;"-"&amp;$F91,'dataset cleaned'!$A:$CK,CK$2,FALSE()),Dictionary!$A:$B,2,FALSE()))</f>
        <v>4</v>
      </c>
      <c r="CL91">
        <f>IF(VLOOKUP($B91&amp;"-"&amp;$F91,'dataset cleaned'!$A:$CK,CL$2,FALSE())&lt;0,"N/A",VLOOKUP(VLOOKUP($B91&amp;"-"&amp;$F91,'dataset cleaned'!$A:$CK,CL$2,FALSE()),Dictionary!$A:$B,2,FALSE()))</f>
        <v>4</v>
      </c>
      <c r="CM91">
        <f>IF(VLOOKUP($B91&amp;"-"&amp;$F91,'dataset cleaned'!$A:$CK,CM$2,FALSE())&lt;0,"N/A",VLOOKUP(VLOOKUP($B91&amp;"-"&amp;$F91,'dataset cleaned'!$A:$CK,CM$2,FALSE()),Dictionary!$A:$B,2,FALSE()))</f>
        <v>3</v>
      </c>
      <c r="CN91">
        <f>IF(VLOOKUP($B91&amp;"-"&amp;$F91,'dataset cleaned'!$A:$CK,CN$2,FALSE())&lt;0,"N/A",VLOOKUP(VLOOKUP($B91&amp;"-"&amp;$F91,'dataset cleaned'!$A:$CK,CN$2,FALSE()),Dictionary!$A:$B,2,FALSE()))</f>
        <v>4</v>
      </c>
      <c r="CO91">
        <f>IF(VLOOKUP($B91&amp;"-"&amp;$F91,'dataset cleaned'!$A:$CK,CO$2,FALSE())&lt;0,"N/A",VLOOKUP(VLOOKUP($B91&amp;"-"&amp;$F91,'dataset cleaned'!$A:$CK,CO$2,FALSE()),Dictionary!$A:$B,2,FALSE()))</f>
        <v>4</v>
      </c>
      <c r="CP91">
        <f>IF(VLOOKUP($B91&amp;"-"&amp;$F91,'dataset cleaned'!$A:$CK,CP$2,FALSE())&lt;0,"N/A",VLOOKUP(VLOOKUP($B91&amp;"-"&amp;$F91,'dataset cleaned'!$A:$CK,CP$2,FALSE()),Dictionary!$A:$B,2,FALSE()))</f>
        <v>4</v>
      </c>
      <c r="CQ91">
        <f>IF(VLOOKUP($B91&amp;"-"&amp;$F91,'dataset cleaned'!$A:$CK,CQ$2,FALSE())&lt;0,"N/A",VLOOKUP(VLOOKUP($B91&amp;"-"&amp;$F91,'dataset cleaned'!$A:$CK,CQ$2,FALSE()),Dictionary!$A:$B,2,FALSE()))</f>
        <v>3</v>
      </c>
      <c r="CR91">
        <f>IF(VLOOKUP($B91&amp;"-"&amp;$F91,'dataset cleaned'!$A:$CK,CR$2,FALSE())&lt;0,"N/A",VLOOKUP(VLOOKUP($B91&amp;"-"&amp;$F91,'dataset cleaned'!$A:$CK,CR$2,FALSE()),Dictionary!$A:$B,2,FALSE()))</f>
        <v>4</v>
      </c>
      <c r="CS91">
        <f>IF(VLOOKUP($B91&amp;"-"&amp;$F91,'dataset cleaned'!$A:$CK,CS$2,FALSE())&lt;0,"N/A",VLOOKUP(VLOOKUP($B91&amp;"-"&amp;$F91,'dataset cleaned'!$A:$CK,CS$2,FALSE()),Dictionary!$A:$B,2,FALSE()))</f>
        <v>3</v>
      </c>
      <c r="CT91">
        <f>IF(VLOOKUP($B91&amp;"-"&amp;$F91,'dataset cleaned'!$A:$CK,CT$2,FALSE())&lt;0,"N/A",VLOOKUP(VLOOKUP($B91&amp;"-"&amp;$F91,'dataset cleaned'!$A:$CK,CT$2,FALSE()),Dictionary!$A:$B,2,FALSE()))</f>
        <v>4</v>
      </c>
      <c r="CU91">
        <f>IF(VLOOKUP($B91&amp;"-"&amp;$F91,'dataset cleaned'!$A:$CK,CU$2,FALSE())&lt;0,"N/A",VLOOKUP(VLOOKUP($B91&amp;"-"&amp;$F91,'dataset cleaned'!$A:$CK,CU$2,FALSE()),Dictionary!$A:$B,2,FALSE()))</f>
        <v>3</v>
      </c>
      <c r="CV91">
        <f>IF(VLOOKUP($B91&amp;"-"&amp;$F91,'dataset cleaned'!$A:$CK,CV$2,FALSE())&lt;0,"N/A",VLOOKUP(VLOOKUP($B91&amp;"-"&amp;$F91,'dataset cleaned'!$A:$CK,CV$2,FALSE()),Dictionary!$A:$B,2,FALSE()))</f>
        <v>4</v>
      </c>
    </row>
    <row r="92" spans="1:100" ht="17" x14ac:dyDescent="0.2">
      <c r="A92" t="str">
        <f t="shared" si="59"/>
        <v>R_6sVOuNJAQU0lU0p-P1</v>
      </c>
      <c r="B92" t="s">
        <v>725</v>
      </c>
      <c r="C92" t="s">
        <v>662</v>
      </c>
      <c r="D92" s="16" t="str">
        <f t="shared" si="60"/>
        <v>UML</v>
      </c>
      <c r="E92" s="8" t="str">
        <f t="shared" si="61"/>
        <v>G2</v>
      </c>
      <c r="F92" s="8" t="s">
        <v>534</v>
      </c>
      <c r="G92" s="8" t="str">
        <f t="shared" si="62"/>
        <v>G2</v>
      </c>
      <c r="H92" t="s">
        <v>981</v>
      </c>
      <c r="J92" s="11">
        <f>VLOOKUP($B92&amp;"-"&amp;$F92,'dataset cleaned'!$A:$BK,J$2,FALSE())/60</f>
        <v>13.137233333333334</v>
      </c>
      <c r="K92">
        <f>VLOOKUP($B92&amp;"-"&amp;$F92,'dataset cleaned'!$A:$BK,K$2,FALSE())</f>
        <v>24</v>
      </c>
      <c r="L92" t="str">
        <f>VLOOKUP($B92&amp;"-"&amp;$F92,'dataset cleaned'!$A:$BK,L$2,FALSE())</f>
        <v>Male</v>
      </c>
      <c r="M92" t="str">
        <f>VLOOKUP($B92&amp;"-"&amp;$F92,'dataset cleaned'!$A:$BK,M$2,FALSE())</f>
        <v>Proficient (C2)</v>
      </c>
      <c r="N92">
        <f>VLOOKUP($B92&amp;"-"&amp;$F92,'dataset cleaned'!$A:$BK,N$2,FALSE())</f>
        <v>5</v>
      </c>
      <c r="O92" t="str">
        <f>VLOOKUP($B92&amp;"-"&amp;$F92,'dataset cleaned'!$A:$BK,O$2,FALSE())</f>
        <v>Public policy, cybersecurity</v>
      </c>
      <c r="P92" t="str">
        <f>VLOOKUP($B92&amp;"-"&amp;$F92,'dataset cleaned'!$A:$BK,P$2,FALSE())</f>
        <v>Yes</v>
      </c>
      <c r="Q92">
        <f>VLOOKUP($B92&amp;"-"&amp;$F92,'dataset cleaned'!$A:$BK,Q$2,FALSE())</f>
        <v>1</v>
      </c>
      <c r="R92" s="6" t="str">
        <f>VLOOKUP($B92&amp;"-"&amp;$F92,'dataset cleaned'!$A:$BK,R$2,FALSE())</f>
        <v>Political assistant, trainee</v>
      </c>
      <c r="S92" t="str">
        <f>VLOOKUP($B92&amp;"-"&amp;$F92,'dataset cleaned'!$A:$BK,S$2,FALSE())</f>
        <v>Yes</v>
      </c>
      <c r="T92" t="str">
        <f>VLOOKUP($B92&amp;"-"&amp;$F92,'dataset cleaned'!$A:$BK,T$2,FALSE())</f>
        <v>Volunteer at NGO</v>
      </c>
      <c r="U92" t="str">
        <f>VLOOKUP($B92&amp;"-"&amp;$F92,'dataset cleaned'!$A:$BK,U$2,FALSE())</f>
        <v>None</v>
      </c>
      <c r="V92">
        <f>VLOOKUP(VLOOKUP($B92&amp;"-"&amp;$F92,'dataset cleaned'!$A:$BK,V$2,FALSE()),Dictionary!$A:$B,2,FALSE())</f>
        <v>4</v>
      </c>
      <c r="W92">
        <f>VLOOKUP(VLOOKUP($B92&amp;"-"&amp;$F92,'dataset cleaned'!$A:$BK,W$2,FALSE()),Dictionary!$A:$B,2,FALSE())</f>
        <v>4</v>
      </c>
      <c r="X92">
        <f>VLOOKUP(VLOOKUP($B92&amp;"-"&amp;$F92,'dataset cleaned'!$A:$BK,X$2,FALSE()),Dictionary!$A:$B,2,FALSE())</f>
        <v>3</v>
      </c>
      <c r="Y92">
        <f>VLOOKUP(VLOOKUP($B92&amp;"-"&amp;$F92,'dataset cleaned'!$A:$BK,Y$2,FALSE()),Dictionary!$A:$B,2,FALSE())</f>
        <v>2</v>
      </c>
      <c r="Z92">
        <f t="shared" si="63"/>
        <v>4</v>
      </c>
      <c r="AA92">
        <f>VLOOKUP(VLOOKUP($B92&amp;"-"&amp;$F92,'dataset cleaned'!$A:$BK,AA$2,FALSE()),Dictionary!$A:$B,2,FALSE())</f>
        <v>1</v>
      </c>
      <c r="AB92">
        <f>VLOOKUP(VLOOKUP($B92&amp;"-"&amp;$F92,'dataset cleaned'!$A:$BK,AB$2,FALSE()),Dictionary!$A:$B,2,FALSE())</f>
        <v>3</v>
      </c>
      <c r="AC92">
        <f>VLOOKUP(VLOOKUP($B92&amp;"-"&amp;$F92,'dataset cleaned'!$A:$BK,AC$2,FALSE()),Dictionary!$A:$B,2,FALSE())</f>
        <v>3</v>
      </c>
      <c r="AD92">
        <f>VLOOKUP(VLOOKUP($B92&amp;"-"&amp;$F92,'dataset cleaned'!$A:$BK,AD$2,FALSE()),Dictionary!$A:$B,2,FALSE())</f>
        <v>2</v>
      </c>
      <c r="AE92" t="str">
        <f>IF(ISNA(VLOOKUP(VLOOKUP($B92&amp;"-"&amp;$F92,'dataset cleaned'!$A:$BK,AE$2,FALSE()),Dictionary!$A:$B,2,FALSE())),"",VLOOKUP(VLOOKUP($B92&amp;"-"&amp;$F92,'dataset cleaned'!$A:$BK,AE$2,FALSE()),Dictionary!$A:$B,2,FALSE()))</f>
        <v/>
      </c>
      <c r="AF92">
        <f>VLOOKUP(VLOOKUP($B92&amp;"-"&amp;$F92,'dataset cleaned'!$A:$BK,AF$2,FALSE()),Dictionary!$A:$B,2,FALSE())</f>
        <v>4</v>
      </c>
      <c r="AG92">
        <f>VLOOKUP(VLOOKUP($B92&amp;"-"&amp;$F92,'dataset cleaned'!$A:$BK,AG$2,FALSE()),Dictionary!$A:$B,2,FALSE())</f>
        <v>4</v>
      </c>
      <c r="AH92">
        <f>VLOOKUP(VLOOKUP($B92&amp;"-"&amp;$F92,'dataset cleaned'!$A:$BK,AH$2,FALSE()),Dictionary!$A:$B,2,FALSE())</f>
        <v>3</v>
      </c>
      <c r="AI92">
        <f>VLOOKUP(VLOOKUP($B92&amp;"-"&amp;$F92,'dataset cleaned'!$A:$BK,AI$2,FALSE()),Dictionary!$A:$B,2,FALSE())</f>
        <v>4</v>
      </c>
      <c r="AJ92">
        <f>VLOOKUP(VLOOKUP($B92&amp;"-"&amp;$F92,'dataset cleaned'!$A:$BK,AJ$2,FALSE()),Dictionary!$A:$B,2,FALSE())</f>
        <v>4</v>
      </c>
      <c r="AK92">
        <f>IF(ISNA(VLOOKUP(VLOOKUP($B92&amp;"-"&amp;$F92,'dataset cleaned'!$A:$BK,AK$2,FALSE()),Dictionary!$A:$B,2,FALSE())),"",VLOOKUP(VLOOKUP($B92&amp;"-"&amp;$F92,'dataset cleaned'!$A:$BK,AK$2,FALSE()),Dictionary!$A:$B,2,FALSE()))</f>
        <v>4</v>
      </c>
      <c r="AL92" t="str">
        <f>IF(ISNA(VLOOKUP(VLOOKUP($B92&amp;"-"&amp;$F92,'dataset cleaned'!$A:$BK,AL$2,FALSE()),Dictionary!$A:$B,2,FALSE())),"",VLOOKUP(VLOOKUP($B92&amp;"-"&amp;$F92,'dataset cleaned'!$A:$BK,AL$2,FALSE()),Dictionary!$A:$B,2,FALSE()))</f>
        <v/>
      </c>
      <c r="AM92">
        <f>VLOOKUP(VLOOKUP($B92&amp;"-"&amp;$F92,'dataset cleaned'!$A:$BK,AM$2,FALSE()),Dictionary!$A:$B,2,FALSE())</f>
        <v>3</v>
      </c>
      <c r="AN92">
        <f>IF(ISNA(VLOOKUP(VLOOKUP($B92&amp;"-"&amp;$F92,'dataset cleaned'!$A:$BK,AN$2,FALSE()),Dictionary!$A:$B,2,FALSE())),"",VLOOKUP(VLOOKUP($B92&amp;"-"&amp;$F92,'dataset cleaned'!$A:$BK,AN$2,FALSE()),Dictionary!$A:$B,2,FALSE()))</f>
        <v>4</v>
      </c>
      <c r="AO92">
        <f>VLOOKUP($B92&amp;"-"&amp;$F92,'Results Check'!$A:$CB,AO$2,FALSE())</f>
        <v>2</v>
      </c>
      <c r="AP92">
        <f>VLOOKUP($B92&amp;"-"&amp;$F92,'Results Check'!$A:$CB,AP$2,FALSE())</f>
        <v>2</v>
      </c>
      <c r="AQ92">
        <f>VLOOKUP($B92&amp;"-"&amp;$F92,'Results Check'!$A:$CB,AQ$2,FALSE())</f>
        <v>2</v>
      </c>
      <c r="AR92">
        <f t="shared" si="64"/>
        <v>1</v>
      </c>
      <c r="AS92">
        <f t="shared" si="65"/>
        <v>1</v>
      </c>
      <c r="AT92">
        <f t="shared" si="66"/>
        <v>1</v>
      </c>
      <c r="AU92">
        <f>VLOOKUP($B92&amp;"-"&amp;$F92,'Results Check'!$A:$CB,AU$2,FALSE())</f>
        <v>3</v>
      </c>
      <c r="AV92">
        <f>VLOOKUP($B92&amp;"-"&amp;$F92,'Results Check'!$A:$CB,AV$2,FALSE())</f>
        <v>3</v>
      </c>
      <c r="AW92">
        <f>VLOOKUP($B92&amp;"-"&amp;$F92,'Results Check'!$A:$CB,AW$2,FALSE())</f>
        <v>3</v>
      </c>
      <c r="AX92">
        <f t="shared" si="67"/>
        <v>1</v>
      </c>
      <c r="AY92">
        <f t="shared" si="68"/>
        <v>1</v>
      </c>
      <c r="AZ92">
        <f t="shared" si="69"/>
        <v>1</v>
      </c>
      <c r="BA92">
        <f>VLOOKUP($B92&amp;"-"&amp;$F92,'Results Check'!$A:$CB,BA$2,FALSE())</f>
        <v>1</v>
      </c>
      <c r="BB92">
        <f>VLOOKUP($B92&amp;"-"&amp;$F92,'Results Check'!$A:$CB,BB$2,FALSE())</f>
        <v>1</v>
      </c>
      <c r="BC92">
        <f>VLOOKUP($B92&amp;"-"&amp;$F92,'Results Check'!$A:$CB,BC$2,FALSE())</f>
        <v>4</v>
      </c>
      <c r="BD92">
        <f t="shared" si="70"/>
        <v>1</v>
      </c>
      <c r="BE92">
        <f t="shared" si="71"/>
        <v>0.25</v>
      </c>
      <c r="BF92">
        <f t="shared" si="72"/>
        <v>0.4</v>
      </c>
      <c r="BG92">
        <f>VLOOKUP($B92&amp;"-"&amp;$F92,'Results Check'!$A:$CB,BG$2,FALSE())</f>
        <v>2</v>
      </c>
      <c r="BH92">
        <f>VLOOKUP($B92&amp;"-"&amp;$F92,'Results Check'!$A:$CB,BH$2,FALSE())</f>
        <v>2</v>
      </c>
      <c r="BI92">
        <f>VLOOKUP($B92&amp;"-"&amp;$F92,'Results Check'!$A:$CB,BI$2,FALSE())</f>
        <v>2</v>
      </c>
      <c r="BJ92">
        <f t="shared" si="73"/>
        <v>1</v>
      </c>
      <c r="BK92">
        <f t="shared" si="74"/>
        <v>1</v>
      </c>
      <c r="BL92">
        <f t="shared" si="75"/>
        <v>1</v>
      </c>
      <c r="BM92">
        <f>VLOOKUP($B92&amp;"-"&amp;$F92,'Results Check'!$A:$CB,BM$2,FALSE())</f>
        <v>1</v>
      </c>
      <c r="BN92">
        <f>VLOOKUP($B92&amp;"-"&amp;$F92,'Results Check'!$A:$CB,BN$2,FALSE())</f>
        <v>1</v>
      </c>
      <c r="BO92">
        <f>VLOOKUP($B92&amp;"-"&amp;$F92,'Results Check'!$A:$CB,BO$2,FALSE())</f>
        <v>1</v>
      </c>
      <c r="BP92">
        <f t="shared" si="76"/>
        <v>1</v>
      </c>
      <c r="BQ92">
        <f t="shared" si="77"/>
        <v>1</v>
      </c>
      <c r="BR92">
        <f t="shared" si="78"/>
        <v>1</v>
      </c>
      <c r="BS92">
        <f>VLOOKUP($B92&amp;"-"&amp;$F92,'Results Check'!$A:$CB,BS$2,FALSE())</f>
        <v>4</v>
      </c>
      <c r="BT92">
        <f>VLOOKUP($B92&amp;"-"&amp;$F92,'Results Check'!$A:$CB,BT$2,FALSE())</f>
        <v>4</v>
      </c>
      <c r="BU92">
        <f>VLOOKUP($B92&amp;"-"&amp;$F92,'Results Check'!$A:$CB,BU$2,FALSE())</f>
        <v>4</v>
      </c>
      <c r="BV92">
        <f t="shared" si="79"/>
        <v>1</v>
      </c>
      <c r="BW92">
        <f t="shared" si="80"/>
        <v>1</v>
      </c>
      <c r="BX92">
        <f t="shared" si="81"/>
        <v>1</v>
      </c>
      <c r="BY92">
        <f t="shared" si="82"/>
        <v>13</v>
      </c>
      <c r="BZ92">
        <f t="shared" si="83"/>
        <v>13</v>
      </c>
      <c r="CA92">
        <f t="shared" si="84"/>
        <v>16</v>
      </c>
      <c r="CB92">
        <f t="shared" si="85"/>
        <v>1</v>
      </c>
      <c r="CC92">
        <f t="shared" si="86"/>
        <v>0.8125</v>
      </c>
      <c r="CD92">
        <f t="shared" si="87"/>
        <v>0.89655172413793105</v>
      </c>
      <c r="CE92" t="str">
        <f>IF(VLOOKUP($B92&amp;"-"&amp;$F92,'Results Check'!$A:$CB,CE$2,FALSE())=0,"",VLOOKUP($B92&amp;"-"&amp;$F92,'Results Check'!$A:$CB,CE$2,FALSE()))</f>
        <v/>
      </c>
      <c r="CF92" t="str">
        <f>IF(VLOOKUP($B92&amp;"-"&amp;$F92,'Results Check'!$A:$CB,CF$2,FALSE())=0,"",VLOOKUP($B92&amp;"-"&amp;$F92,'Results Check'!$A:$CB,CF$2,FALSE()))</f>
        <v/>
      </c>
      <c r="CG92" t="str">
        <f>IF(VLOOKUP($B92&amp;"-"&amp;$F92,'Results Check'!$A:$CB,CG$2,FALSE())=0,"",VLOOKUP($B92&amp;"-"&amp;$F92,'Results Check'!$A:$CB,CG$2,FALSE()))</f>
        <v>Missing threat scenario</v>
      </c>
      <c r="CH92" t="str">
        <f>IF(VLOOKUP($B92&amp;"-"&amp;$F92,'Results Check'!$A:$CB,CH$2,FALSE())=0,"",VLOOKUP($B92&amp;"-"&amp;$F92,'Results Check'!$A:$CB,CH$2,FALSE()))</f>
        <v/>
      </c>
      <c r="CI92" t="str">
        <f>IF(VLOOKUP($B92&amp;"-"&amp;$F92,'Results Check'!$A:$CB,CI$2,FALSE())=0,"",VLOOKUP($B92&amp;"-"&amp;$F92,'Results Check'!$A:$CB,CI$2,FALSE()))</f>
        <v/>
      </c>
      <c r="CJ92" t="str">
        <f>IF(VLOOKUP($B92&amp;"-"&amp;$F92,'Results Check'!$A:$CB,CJ$2,FALSE())=0,"",VLOOKUP($B92&amp;"-"&amp;$F92,'Results Check'!$A:$CB,CJ$2,FALSE()))</f>
        <v/>
      </c>
      <c r="CK92">
        <f>IF(VLOOKUP($B92&amp;"-"&amp;$F92,'dataset cleaned'!$A:$CK,CK$2,FALSE())&lt;0,"N/A",VLOOKUP(VLOOKUP($B92&amp;"-"&amp;$F92,'dataset cleaned'!$A:$CK,CK$2,FALSE()),Dictionary!$A:$B,2,FALSE()))</f>
        <v>4</v>
      </c>
      <c r="CL92">
        <f>IF(VLOOKUP($B92&amp;"-"&amp;$F92,'dataset cleaned'!$A:$CK,CL$2,FALSE())&lt;0,"N/A",VLOOKUP(VLOOKUP($B92&amp;"-"&amp;$F92,'dataset cleaned'!$A:$CK,CL$2,FALSE()),Dictionary!$A:$B,2,FALSE()))</f>
        <v>5</v>
      </c>
      <c r="CM92">
        <f>IF(VLOOKUP($B92&amp;"-"&amp;$F92,'dataset cleaned'!$A:$CK,CM$2,FALSE())&lt;0,"N/A",VLOOKUP(VLOOKUP($B92&amp;"-"&amp;$F92,'dataset cleaned'!$A:$CK,CM$2,FALSE()),Dictionary!$A:$B,2,FALSE()))</f>
        <v>3</v>
      </c>
      <c r="CN92">
        <f>IF(VLOOKUP($B92&amp;"-"&amp;$F92,'dataset cleaned'!$A:$CK,CN$2,FALSE())&lt;0,"N/A",VLOOKUP(VLOOKUP($B92&amp;"-"&amp;$F92,'dataset cleaned'!$A:$CK,CN$2,FALSE()),Dictionary!$A:$B,2,FALSE()))</f>
        <v>4</v>
      </c>
      <c r="CO92">
        <f>IF(VLOOKUP($B92&amp;"-"&amp;$F92,'dataset cleaned'!$A:$CK,CO$2,FALSE())&lt;0,"N/A",VLOOKUP(VLOOKUP($B92&amp;"-"&amp;$F92,'dataset cleaned'!$A:$CK,CO$2,FALSE()),Dictionary!$A:$B,2,FALSE()))</f>
        <v>3</v>
      </c>
      <c r="CP92">
        <f>IF(VLOOKUP($B92&amp;"-"&amp;$F92,'dataset cleaned'!$A:$CK,CP$2,FALSE())&lt;0,"N/A",VLOOKUP(VLOOKUP($B92&amp;"-"&amp;$F92,'dataset cleaned'!$A:$CK,CP$2,FALSE()),Dictionary!$A:$B,2,FALSE()))</f>
        <v>4</v>
      </c>
      <c r="CQ92">
        <f>IF(VLOOKUP($B92&amp;"-"&amp;$F92,'dataset cleaned'!$A:$CK,CQ$2,FALSE())&lt;0,"N/A",VLOOKUP(VLOOKUP($B92&amp;"-"&amp;$F92,'dataset cleaned'!$A:$CK,CQ$2,FALSE()),Dictionary!$A:$B,2,FALSE()))</f>
        <v>3</v>
      </c>
      <c r="CR92">
        <f>IF(VLOOKUP($B92&amp;"-"&amp;$F92,'dataset cleaned'!$A:$CK,CR$2,FALSE())&lt;0,"N/A",VLOOKUP(VLOOKUP($B92&amp;"-"&amp;$F92,'dataset cleaned'!$A:$CK,CR$2,FALSE()),Dictionary!$A:$B,2,FALSE()))</f>
        <v>4</v>
      </c>
      <c r="CS92">
        <f>IF(VLOOKUP($B92&amp;"-"&amp;$F92,'dataset cleaned'!$A:$CK,CS$2,FALSE())&lt;0,"N/A",VLOOKUP(VLOOKUP($B92&amp;"-"&amp;$F92,'dataset cleaned'!$A:$CK,CS$2,FALSE()),Dictionary!$A:$B,2,FALSE()))</f>
        <v>3</v>
      </c>
      <c r="CT92">
        <f>IF(VLOOKUP($B92&amp;"-"&amp;$F92,'dataset cleaned'!$A:$CK,CT$2,FALSE())&lt;0,"N/A",VLOOKUP(VLOOKUP($B92&amp;"-"&amp;$F92,'dataset cleaned'!$A:$CK,CT$2,FALSE()),Dictionary!$A:$B,2,FALSE()))</f>
        <v>3</v>
      </c>
      <c r="CU92">
        <f>IF(VLOOKUP($B92&amp;"-"&amp;$F92,'dataset cleaned'!$A:$CK,CU$2,FALSE())&lt;0,"N/A",VLOOKUP(VLOOKUP($B92&amp;"-"&amp;$F92,'dataset cleaned'!$A:$CK,CU$2,FALSE()),Dictionary!$A:$B,2,FALSE()))</f>
        <v>3</v>
      </c>
      <c r="CV92">
        <f>IF(VLOOKUP($B92&amp;"-"&amp;$F92,'dataset cleaned'!$A:$CK,CV$2,FALSE())&lt;0,"N/A",VLOOKUP(VLOOKUP($B92&amp;"-"&amp;$F92,'dataset cleaned'!$A:$CK,CV$2,FALSE()),Dictionary!$A:$B,2,FALSE()))</f>
        <v>4</v>
      </c>
    </row>
    <row r="93" spans="1:100" s="24" customFormat="1" ht="17" x14ac:dyDescent="0.2">
      <c r="A93" t="str">
        <f t="shared" si="59"/>
        <v>R_C8jPjgCEZpeH2DL-P1</v>
      </c>
      <c r="B93" t="s">
        <v>868</v>
      </c>
      <c r="C93" t="s">
        <v>662</v>
      </c>
      <c r="D93" s="16" t="str">
        <f t="shared" si="60"/>
        <v>UML</v>
      </c>
      <c r="E93" s="8" t="str">
        <f t="shared" si="61"/>
        <v>G2</v>
      </c>
      <c r="F93" s="8" t="s">
        <v>534</v>
      </c>
      <c r="G93" s="8" t="str">
        <f t="shared" si="62"/>
        <v>G2</v>
      </c>
      <c r="H93" t="s">
        <v>981</v>
      </c>
      <c r="I93"/>
      <c r="J93" s="11">
        <f>VLOOKUP($B93&amp;"-"&amp;$F93,'dataset cleaned'!$A:$BK,J$2,FALSE())/60</f>
        <v>18.259650000000001</v>
      </c>
      <c r="K93">
        <f>VLOOKUP($B93&amp;"-"&amp;$F93,'dataset cleaned'!$A:$BK,K$2,FALSE())</f>
        <v>33</v>
      </c>
      <c r="L93" t="str">
        <f>VLOOKUP($B93&amp;"-"&amp;$F93,'dataset cleaned'!$A:$BK,L$2,FALSE())</f>
        <v>Male</v>
      </c>
      <c r="M93" t="str">
        <f>VLOOKUP($B93&amp;"-"&amp;$F93,'dataset cleaned'!$A:$BK,M$2,FALSE())</f>
        <v>Upper-Intermediate (B2)</v>
      </c>
      <c r="N93">
        <f>VLOOKUP($B93&amp;"-"&amp;$F93,'dataset cleaned'!$A:$BK,N$2,FALSE())</f>
        <v>4</v>
      </c>
      <c r="O93" t="str">
        <f>VLOOKUP($B93&amp;"-"&amp;$F93,'dataset cleaned'!$A:$BK,O$2,FALSE())</f>
        <v>IT Networking</v>
      </c>
      <c r="P93" t="str">
        <f>VLOOKUP($B93&amp;"-"&amp;$F93,'dataset cleaned'!$A:$BK,P$2,FALSE())</f>
        <v>Yes</v>
      </c>
      <c r="Q93">
        <f>VLOOKUP($B93&amp;"-"&amp;$F93,'dataset cleaned'!$A:$BK,Q$2,FALSE())</f>
        <v>6</v>
      </c>
      <c r="R93" s="6" t="str">
        <f>VLOOKUP($B93&amp;"-"&amp;$F93,'dataset cleaned'!$A:$BK,R$2,FALSE())</f>
        <v>Sales Engineer</v>
      </c>
      <c r="S93" t="str">
        <f>VLOOKUP($B93&amp;"-"&amp;$F93,'dataset cleaned'!$A:$BK,S$2,FALSE())</f>
        <v>No</v>
      </c>
      <c r="T93">
        <f>VLOOKUP($B93&amp;"-"&amp;$F93,'dataset cleaned'!$A:$BK,T$2,FALSE())</f>
        <v>0</v>
      </c>
      <c r="U93" t="str">
        <f>VLOOKUP($B93&amp;"-"&amp;$F93,'dataset cleaned'!$A:$BK,U$2,FALSE())</f>
        <v>None</v>
      </c>
      <c r="V93">
        <f>VLOOKUP(VLOOKUP($B93&amp;"-"&amp;$F93,'dataset cleaned'!$A:$BK,V$2,FALSE()),Dictionary!$A:$B,2,FALSE())</f>
        <v>1</v>
      </c>
      <c r="W93">
        <f>VLOOKUP(VLOOKUP($B93&amp;"-"&amp;$F93,'dataset cleaned'!$A:$BK,W$2,FALSE()),Dictionary!$A:$B,2,FALSE())</f>
        <v>1</v>
      </c>
      <c r="X93">
        <f>VLOOKUP(VLOOKUP($B93&amp;"-"&amp;$F93,'dataset cleaned'!$A:$BK,X$2,FALSE()),Dictionary!$A:$B,2,FALSE())</f>
        <v>3</v>
      </c>
      <c r="Y93">
        <f>VLOOKUP(VLOOKUP($B93&amp;"-"&amp;$F93,'dataset cleaned'!$A:$BK,Y$2,FALSE()),Dictionary!$A:$B,2,FALSE())</f>
        <v>2</v>
      </c>
      <c r="Z93">
        <f t="shared" si="63"/>
        <v>3</v>
      </c>
      <c r="AA93">
        <f>VLOOKUP(VLOOKUP($B93&amp;"-"&amp;$F93,'dataset cleaned'!$A:$BK,AA$2,FALSE()),Dictionary!$A:$B,2,FALSE())</f>
        <v>1</v>
      </c>
      <c r="AB93">
        <f>VLOOKUP(VLOOKUP($B93&amp;"-"&amp;$F93,'dataset cleaned'!$A:$BK,AB$2,FALSE()),Dictionary!$A:$B,2,FALSE())</f>
        <v>2</v>
      </c>
      <c r="AC93">
        <f>VLOOKUP(VLOOKUP($B93&amp;"-"&amp;$F93,'dataset cleaned'!$A:$BK,AC$2,FALSE()),Dictionary!$A:$B,2,FALSE())</f>
        <v>2</v>
      </c>
      <c r="AD93">
        <f>VLOOKUP(VLOOKUP($B93&amp;"-"&amp;$F93,'dataset cleaned'!$A:$BK,AD$2,FALSE()),Dictionary!$A:$B,2,FALSE())</f>
        <v>3</v>
      </c>
      <c r="AE93" t="str">
        <f>IF(ISNA(VLOOKUP(VLOOKUP($B93&amp;"-"&amp;$F93,'dataset cleaned'!$A:$BK,AE$2,FALSE()),Dictionary!$A:$B,2,FALSE())),"",VLOOKUP(VLOOKUP($B93&amp;"-"&amp;$F93,'dataset cleaned'!$A:$BK,AE$2,FALSE()),Dictionary!$A:$B,2,FALSE()))</f>
        <v/>
      </c>
      <c r="AF93">
        <f>VLOOKUP(VLOOKUP($B93&amp;"-"&amp;$F93,'dataset cleaned'!$A:$BK,AF$2,FALSE()),Dictionary!$A:$B,2,FALSE())</f>
        <v>4</v>
      </c>
      <c r="AG93">
        <f>VLOOKUP(VLOOKUP($B93&amp;"-"&amp;$F93,'dataset cleaned'!$A:$BK,AG$2,FALSE()),Dictionary!$A:$B,2,FALSE())</f>
        <v>2</v>
      </c>
      <c r="AH93">
        <f>VLOOKUP(VLOOKUP($B93&amp;"-"&amp;$F93,'dataset cleaned'!$A:$BK,AH$2,FALSE()),Dictionary!$A:$B,2,FALSE())</f>
        <v>5</v>
      </c>
      <c r="AI93">
        <f>VLOOKUP(VLOOKUP($B93&amp;"-"&amp;$F93,'dataset cleaned'!$A:$BK,AI$2,FALSE()),Dictionary!$A:$B,2,FALSE())</f>
        <v>5</v>
      </c>
      <c r="AJ93">
        <f>VLOOKUP(VLOOKUP($B93&amp;"-"&amp;$F93,'dataset cleaned'!$A:$BK,AJ$2,FALSE()),Dictionary!$A:$B,2,FALSE())</f>
        <v>4</v>
      </c>
      <c r="AK93">
        <f>IF(ISNA(VLOOKUP(VLOOKUP($B93&amp;"-"&amp;$F93,'dataset cleaned'!$A:$BK,AK$2,FALSE()),Dictionary!$A:$B,2,FALSE())),"",VLOOKUP(VLOOKUP($B93&amp;"-"&amp;$F93,'dataset cleaned'!$A:$BK,AK$2,FALSE()),Dictionary!$A:$B,2,FALSE()))</f>
        <v>4</v>
      </c>
      <c r="AL93" t="str">
        <f>IF(ISNA(VLOOKUP(VLOOKUP($B93&amp;"-"&amp;$F93,'dataset cleaned'!$A:$BK,AL$2,FALSE()),Dictionary!$A:$B,2,FALSE())),"",VLOOKUP(VLOOKUP($B93&amp;"-"&amp;$F93,'dataset cleaned'!$A:$BK,AL$2,FALSE()),Dictionary!$A:$B,2,FALSE()))</f>
        <v/>
      </c>
      <c r="AM93">
        <f>VLOOKUP(VLOOKUP($B93&amp;"-"&amp;$F93,'dataset cleaned'!$A:$BK,AM$2,FALSE()),Dictionary!$A:$B,2,FALSE())</f>
        <v>4</v>
      </c>
      <c r="AN93">
        <f>IF(ISNA(VLOOKUP(VLOOKUP($B93&amp;"-"&amp;$F93,'dataset cleaned'!$A:$BK,AN$2,FALSE()),Dictionary!$A:$B,2,FALSE())),"",VLOOKUP(VLOOKUP($B93&amp;"-"&amp;$F93,'dataset cleaned'!$A:$BK,AN$2,FALSE()),Dictionary!$A:$B,2,FALSE()))</f>
        <v>5</v>
      </c>
      <c r="AO93">
        <f>VLOOKUP($B93&amp;"-"&amp;$F93,'Results Check'!$A:$CB,AO$2,FALSE())</f>
        <v>2</v>
      </c>
      <c r="AP93">
        <f>VLOOKUP($B93&amp;"-"&amp;$F93,'Results Check'!$A:$CB,AP$2,FALSE())</f>
        <v>2</v>
      </c>
      <c r="AQ93">
        <f>VLOOKUP($B93&amp;"-"&amp;$F93,'Results Check'!$A:$CB,AQ$2,FALSE())</f>
        <v>2</v>
      </c>
      <c r="AR93">
        <f t="shared" si="64"/>
        <v>1</v>
      </c>
      <c r="AS93">
        <f t="shared" si="65"/>
        <v>1</v>
      </c>
      <c r="AT93">
        <f t="shared" si="66"/>
        <v>1</v>
      </c>
      <c r="AU93">
        <f>VLOOKUP($B93&amp;"-"&amp;$F93,'Results Check'!$A:$CB,AU$2,FALSE())</f>
        <v>2</v>
      </c>
      <c r="AV93">
        <f>VLOOKUP($B93&amp;"-"&amp;$F93,'Results Check'!$A:$CB,AV$2,FALSE())</f>
        <v>2</v>
      </c>
      <c r="AW93">
        <f>VLOOKUP($B93&amp;"-"&amp;$F93,'Results Check'!$A:$CB,AW$2,FALSE())</f>
        <v>3</v>
      </c>
      <c r="AX93">
        <f t="shared" si="67"/>
        <v>1</v>
      </c>
      <c r="AY93">
        <f t="shared" si="68"/>
        <v>0.66666666666666663</v>
      </c>
      <c r="AZ93">
        <f t="shared" si="69"/>
        <v>0.8</v>
      </c>
      <c r="BA93">
        <f>VLOOKUP($B93&amp;"-"&amp;$F93,'Results Check'!$A:$CB,BA$2,FALSE())</f>
        <v>3</v>
      </c>
      <c r="BB93">
        <f>VLOOKUP($B93&amp;"-"&amp;$F93,'Results Check'!$A:$CB,BB$2,FALSE())</f>
        <v>3</v>
      </c>
      <c r="BC93">
        <f>VLOOKUP($B93&amp;"-"&amp;$F93,'Results Check'!$A:$CB,BC$2,FALSE())</f>
        <v>4</v>
      </c>
      <c r="BD93">
        <f t="shared" si="70"/>
        <v>1</v>
      </c>
      <c r="BE93">
        <f t="shared" si="71"/>
        <v>0.75</v>
      </c>
      <c r="BF93">
        <f t="shared" si="72"/>
        <v>0.8571428571428571</v>
      </c>
      <c r="BG93">
        <f>VLOOKUP($B93&amp;"-"&amp;$F93,'Results Check'!$A:$CB,BG$2,FALSE())</f>
        <v>2</v>
      </c>
      <c r="BH93">
        <f>VLOOKUP($B93&amp;"-"&amp;$F93,'Results Check'!$A:$CB,BH$2,FALSE())</f>
        <v>2</v>
      </c>
      <c r="BI93">
        <f>VLOOKUP($B93&amp;"-"&amp;$F93,'Results Check'!$A:$CB,BI$2,FALSE())</f>
        <v>2</v>
      </c>
      <c r="BJ93">
        <f t="shared" si="73"/>
        <v>1</v>
      </c>
      <c r="BK93">
        <f t="shared" si="74"/>
        <v>1</v>
      </c>
      <c r="BL93">
        <f t="shared" si="75"/>
        <v>1</v>
      </c>
      <c r="BM93">
        <f>VLOOKUP($B93&amp;"-"&amp;$F93,'Results Check'!$A:$CB,BM$2,FALSE())</f>
        <v>0</v>
      </c>
      <c r="BN93">
        <f>VLOOKUP($B93&amp;"-"&amp;$F93,'Results Check'!$A:$CB,BN$2,FALSE())</f>
        <v>1</v>
      </c>
      <c r="BO93">
        <f>VLOOKUP($B93&amp;"-"&amp;$F93,'Results Check'!$A:$CB,BO$2,FALSE())</f>
        <v>1</v>
      </c>
      <c r="BP93">
        <f t="shared" si="76"/>
        <v>0</v>
      </c>
      <c r="BQ93">
        <f t="shared" si="77"/>
        <v>0</v>
      </c>
      <c r="BR93">
        <f t="shared" si="78"/>
        <v>0</v>
      </c>
      <c r="BS93">
        <f>VLOOKUP($B93&amp;"-"&amp;$F93,'Results Check'!$A:$CB,BS$2,FALSE())</f>
        <v>2</v>
      </c>
      <c r="BT93">
        <f>VLOOKUP($B93&amp;"-"&amp;$F93,'Results Check'!$A:$CB,BT$2,FALSE())</f>
        <v>5</v>
      </c>
      <c r="BU93">
        <f>VLOOKUP($B93&amp;"-"&amp;$F93,'Results Check'!$A:$CB,BU$2,FALSE())</f>
        <v>4</v>
      </c>
      <c r="BV93">
        <f t="shared" si="79"/>
        <v>0.4</v>
      </c>
      <c r="BW93">
        <f t="shared" si="80"/>
        <v>0.5</v>
      </c>
      <c r="BX93">
        <f t="shared" si="81"/>
        <v>0.44444444444444448</v>
      </c>
      <c r="BY93">
        <f t="shared" si="82"/>
        <v>11</v>
      </c>
      <c r="BZ93">
        <f t="shared" si="83"/>
        <v>15</v>
      </c>
      <c r="CA93">
        <f t="shared" si="84"/>
        <v>16</v>
      </c>
      <c r="CB93">
        <f t="shared" si="85"/>
        <v>0.73333333333333328</v>
      </c>
      <c r="CC93">
        <f t="shared" si="86"/>
        <v>0.6875</v>
      </c>
      <c r="CD93">
        <f t="shared" si="87"/>
        <v>0.70967741935483863</v>
      </c>
      <c r="CE93" t="str">
        <f>IF(VLOOKUP($B93&amp;"-"&amp;$F93,'Results Check'!$A:$CB,CE$2,FALSE())=0,"",VLOOKUP($B93&amp;"-"&amp;$F93,'Results Check'!$A:$CB,CE$2,FALSE()))</f>
        <v/>
      </c>
      <c r="CF93" t="str">
        <f>IF(VLOOKUP($B93&amp;"-"&amp;$F93,'Results Check'!$A:$CB,CF$2,FALSE())=0,"",VLOOKUP($B93&amp;"-"&amp;$F93,'Results Check'!$A:$CB,CF$2,FALSE()))</f>
        <v>Missing UI</v>
      </c>
      <c r="CG93" t="str">
        <f>IF(VLOOKUP($B93&amp;"-"&amp;$F93,'Results Check'!$A:$CB,CG$2,FALSE())=0,"",VLOOKUP($B93&amp;"-"&amp;$F93,'Results Check'!$A:$CB,CG$2,FALSE()))</f>
        <v>Missing threat scenario</v>
      </c>
      <c r="CH93" t="str">
        <f>IF(VLOOKUP($B93&amp;"-"&amp;$F93,'Results Check'!$A:$CB,CH$2,FALSE())=0,"",VLOOKUP($B93&amp;"-"&amp;$F93,'Results Check'!$A:$CB,CH$2,FALSE()))</f>
        <v/>
      </c>
      <c r="CI93" t="str">
        <f>IF(VLOOKUP($B93&amp;"-"&amp;$F93,'Results Check'!$A:$CB,CI$2,FALSE())=0,"",VLOOKUP($B93&amp;"-"&amp;$F93,'Results Check'!$A:$CB,CI$2,FALSE()))</f>
        <v/>
      </c>
      <c r="CJ93" t="str">
        <f>IF(VLOOKUP($B93&amp;"-"&amp;$F93,'Results Check'!$A:$CB,CJ$2,FALSE())=0,"",VLOOKUP($B93&amp;"-"&amp;$F93,'Results Check'!$A:$CB,CJ$2,FALSE()))</f>
        <v/>
      </c>
      <c r="CK93">
        <f>IF(VLOOKUP($B93&amp;"-"&amp;$F93,'dataset cleaned'!$A:$CK,CK$2,FALSE())&lt;0,"N/A",VLOOKUP(VLOOKUP($B93&amp;"-"&amp;$F93,'dataset cleaned'!$A:$CK,CK$2,FALSE()),Dictionary!$A:$B,2,FALSE()))</f>
        <v>4</v>
      </c>
      <c r="CL93">
        <f>IF(VLOOKUP($B93&amp;"-"&amp;$F93,'dataset cleaned'!$A:$CK,CL$2,FALSE())&lt;0,"N/A",VLOOKUP(VLOOKUP($B93&amp;"-"&amp;$F93,'dataset cleaned'!$A:$CK,CL$2,FALSE()),Dictionary!$A:$B,2,FALSE()))</f>
        <v>4</v>
      </c>
      <c r="CM93">
        <f>IF(VLOOKUP($B93&amp;"-"&amp;$F93,'dataset cleaned'!$A:$CK,CM$2,FALSE())&lt;0,"N/A",VLOOKUP(VLOOKUP($B93&amp;"-"&amp;$F93,'dataset cleaned'!$A:$CK,CM$2,FALSE()),Dictionary!$A:$B,2,FALSE()))</f>
        <v>4</v>
      </c>
      <c r="CN93">
        <f>IF(VLOOKUP($B93&amp;"-"&amp;$F93,'dataset cleaned'!$A:$CK,CN$2,FALSE())&lt;0,"N/A",VLOOKUP(VLOOKUP($B93&amp;"-"&amp;$F93,'dataset cleaned'!$A:$CK,CN$2,FALSE()),Dictionary!$A:$B,2,FALSE()))</f>
        <v>4</v>
      </c>
      <c r="CO93">
        <f>IF(VLOOKUP($B93&amp;"-"&amp;$F93,'dataset cleaned'!$A:$CK,CO$2,FALSE())&lt;0,"N/A",VLOOKUP(VLOOKUP($B93&amp;"-"&amp;$F93,'dataset cleaned'!$A:$CK,CO$2,FALSE()),Dictionary!$A:$B,2,FALSE()))</f>
        <v>4</v>
      </c>
      <c r="CP93">
        <f>IF(VLOOKUP($B93&amp;"-"&amp;$F93,'dataset cleaned'!$A:$CK,CP$2,FALSE())&lt;0,"N/A",VLOOKUP(VLOOKUP($B93&amp;"-"&amp;$F93,'dataset cleaned'!$A:$CK,CP$2,FALSE()),Dictionary!$A:$B,2,FALSE()))</f>
        <v>5</v>
      </c>
      <c r="CQ93">
        <f>IF(VLOOKUP($B93&amp;"-"&amp;$F93,'dataset cleaned'!$A:$CK,CQ$2,FALSE())&lt;0,"N/A",VLOOKUP(VLOOKUP($B93&amp;"-"&amp;$F93,'dataset cleaned'!$A:$CK,CQ$2,FALSE()),Dictionary!$A:$B,2,FALSE()))</f>
        <v>4</v>
      </c>
      <c r="CR93">
        <f>IF(VLOOKUP($B93&amp;"-"&amp;$F93,'dataset cleaned'!$A:$CK,CR$2,FALSE())&lt;0,"N/A",VLOOKUP(VLOOKUP($B93&amp;"-"&amp;$F93,'dataset cleaned'!$A:$CK,CR$2,FALSE()),Dictionary!$A:$B,2,FALSE()))</f>
        <v>4</v>
      </c>
      <c r="CS93">
        <f>IF(VLOOKUP($B93&amp;"-"&amp;$F93,'dataset cleaned'!$A:$CK,CS$2,FALSE())&lt;0,"N/A",VLOOKUP(VLOOKUP($B93&amp;"-"&amp;$F93,'dataset cleaned'!$A:$CK,CS$2,FALSE()),Dictionary!$A:$B,2,FALSE()))</f>
        <v>3</v>
      </c>
      <c r="CT93">
        <f>IF(VLOOKUP($B93&amp;"-"&amp;$F93,'dataset cleaned'!$A:$CK,CT$2,FALSE())&lt;0,"N/A",VLOOKUP(VLOOKUP($B93&amp;"-"&amp;$F93,'dataset cleaned'!$A:$CK,CT$2,FALSE()),Dictionary!$A:$B,2,FALSE()))</f>
        <v>4</v>
      </c>
      <c r="CU93">
        <f>IF(VLOOKUP($B93&amp;"-"&amp;$F93,'dataset cleaned'!$A:$CK,CU$2,FALSE())&lt;0,"N/A",VLOOKUP(VLOOKUP($B93&amp;"-"&amp;$F93,'dataset cleaned'!$A:$CK,CU$2,FALSE()),Dictionary!$A:$B,2,FALSE()))</f>
        <v>3</v>
      </c>
      <c r="CV93">
        <f>IF(VLOOKUP($B93&amp;"-"&amp;$F93,'dataset cleaned'!$A:$CK,CV$2,FALSE())&lt;0,"N/A",VLOOKUP(VLOOKUP($B93&amp;"-"&amp;$F93,'dataset cleaned'!$A:$CK,CV$2,FALSE()),Dictionary!$A:$B,2,FALSE()))</f>
        <v>4</v>
      </c>
    </row>
    <row r="94" spans="1:100" ht="17" x14ac:dyDescent="0.2">
      <c r="A94" t="str">
        <f t="shared" si="59"/>
        <v>R_eQIieo7RrHt7fQ5-P1</v>
      </c>
      <c r="B94" s="1" t="s">
        <v>1107</v>
      </c>
      <c r="C94" t="s">
        <v>662</v>
      </c>
      <c r="D94" s="16" t="str">
        <f t="shared" si="60"/>
        <v>UML</v>
      </c>
      <c r="E94" s="8" t="str">
        <f t="shared" si="61"/>
        <v>G2</v>
      </c>
      <c r="F94" t="s">
        <v>534</v>
      </c>
      <c r="G94" s="8" t="str">
        <f t="shared" si="62"/>
        <v>G2</v>
      </c>
      <c r="H94" t="s">
        <v>1128</v>
      </c>
      <c r="J94" s="11">
        <f>VLOOKUP($B94&amp;"-"&amp;$F94,'dataset cleaned'!$A:$BK,J$2,FALSE())/60</f>
        <v>12.996833333333333</v>
      </c>
      <c r="K94">
        <f>VLOOKUP($B94&amp;"-"&amp;$F94,'dataset cleaned'!$A:$BK,K$2,FALSE())</f>
        <v>21</v>
      </c>
      <c r="L94" t="str">
        <f>VLOOKUP($B94&amp;"-"&amp;$F94,'dataset cleaned'!$A:$BK,L$2,FALSE())</f>
        <v>Male</v>
      </c>
      <c r="M94" t="str">
        <f>VLOOKUP($B94&amp;"-"&amp;$F94,'dataset cleaned'!$A:$BK,M$2,FALSE())</f>
        <v>Proficient (C2)</v>
      </c>
      <c r="N94">
        <f>VLOOKUP($B94&amp;"-"&amp;$F94,'dataset cleaned'!$A:$BK,N$2,FALSE())</f>
        <v>3</v>
      </c>
      <c r="O94" t="str">
        <f>VLOOKUP($B94&amp;"-"&amp;$F94,'dataset cleaned'!$A:$BK,O$2,FALSE())</f>
        <v>International Studies, East Asia, Japanese, Economics, Politics, History</v>
      </c>
      <c r="P94" t="str">
        <f>VLOOKUP($B94&amp;"-"&amp;$F94,'dataset cleaned'!$A:$BK,P$2,FALSE())</f>
        <v>Yes</v>
      </c>
      <c r="Q94">
        <f>VLOOKUP($B94&amp;"-"&amp;$F94,'dataset cleaned'!$A:$BK,Q$2,FALSE())</f>
        <v>1.5</v>
      </c>
      <c r="R94" s="6" t="str">
        <f>VLOOKUP($B94&amp;"-"&amp;$F94,'dataset cleaned'!$A:$BK,R$2,FALSE())</f>
        <v>Social media advisor, researcher</v>
      </c>
      <c r="S94" t="str">
        <f>VLOOKUP($B94&amp;"-"&amp;$F94,'dataset cleaned'!$A:$BK,S$2,FALSE())</f>
        <v>No</v>
      </c>
      <c r="T94">
        <f>VLOOKUP($B94&amp;"-"&amp;$F94,'dataset cleaned'!$A:$BK,T$2,FALSE())</f>
        <v>0</v>
      </c>
      <c r="U94" t="str">
        <f>VLOOKUP($B94&amp;"-"&amp;$F94,'dataset cleaned'!$A:$BK,U$2,FALSE())</f>
        <v>None</v>
      </c>
      <c r="V94">
        <f>VLOOKUP(VLOOKUP($B94&amp;"-"&amp;$F94,'dataset cleaned'!$A:$BK,V$2,FALSE()),Dictionary!$A:$B,2,FALSE())</f>
        <v>1</v>
      </c>
      <c r="W94">
        <f>VLOOKUP(VLOOKUP($B94&amp;"-"&amp;$F94,'dataset cleaned'!$A:$BK,W$2,FALSE()),Dictionary!$A:$B,2,FALSE())</f>
        <v>1</v>
      </c>
      <c r="X94">
        <f>VLOOKUP(VLOOKUP($B94&amp;"-"&amp;$F94,'dataset cleaned'!$A:$BK,X$2,FALSE()),Dictionary!$A:$B,2,FALSE())</f>
        <v>1</v>
      </c>
      <c r="Y94">
        <f>VLOOKUP(VLOOKUP($B94&amp;"-"&amp;$F94,'dataset cleaned'!$A:$BK,Y$2,FALSE()),Dictionary!$A:$B,2,FALSE())</f>
        <v>1</v>
      </c>
      <c r="Z94">
        <f t="shared" si="63"/>
        <v>1</v>
      </c>
      <c r="AA94">
        <f>VLOOKUP(VLOOKUP($B94&amp;"-"&amp;$F94,'dataset cleaned'!$A:$BK,AA$2,FALSE()),Dictionary!$A:$B,2,FALSE())</f>
        <v>1</v>
      </c>
      <c r="AB94">
        <f>VLOOKUP(VLOOKUP($B94&amp;"-"&amp;$F94,'dataset cleaned'!$A:$BK,AB$2,FALSE()),Dictionary!$A:$B,2,FALSE())</f>
        <v>1</v>
      </c>
      <c r="AC94">
        <f>VLOOKUP(VLOOKUP($B94&amp;"-"&amp;$F94,'dataset cleaned'!$A:$BK,AC$2,FALSE()),Dictionary!$A:$B,2,FALSE())</f>
        <v>1</v>
      </c>
      <c r="AD94">
        <f>VLOOKUP(VLOOKUP($B94&amp;"-"&amp;$F94,'dataset cleaned'!$A:$BK,AD$2,FALSE()),Dictionary!$A:$B,2,FALSE())</f>
        <v>1</v>
      </c>
      <c r="AE94" t="str">
        <f>IF(ISNA(VLOOKUP(VLOOKUP($B94&amp;"-"&amp;$F94,'dataset cleaned'!$A:$BK,AE$2,FALSE()),Dictionary!$A:$B,2,FALSE())),"",VLOOKUP(VLOOKUP($B94&amp;"-"&amp;$F94,'dataset cleaned'!$A:$BK,AE$2,FALSE()),Dictionary!$A:$B,2,FALSE()))</f>
        <v/>
      </c>
      <c r="AF94">
        <f>VLOOKUP(VLOOKUP($B94&amp;"-"&amp;$F94,'dataset cleaned'!$A:$BK,AF$2,FALSE()),Dictionary!$A:$B,2,FALSE())</f>
        <v>5</v>
      </c>
      <c r="AG94">
        <f>VLOOKUP(VLOOKUP($B94&amp;"-"&amp;$F94,'dataset cleaned'!$A:$BK,AG$2,FALSE()),Dictionary!$A:$B,2,FALSE())</f>
        <v>4</v>
      </c>
      <c r="AH94">
        <f>VLOOKUP(VLOOKUP($B94&amp;"-"&amp;$F94,'dataset cleaned'!$A:$BK,AH$2,FALSE()),Dictionary!$A:$B,2,FALSE())</f>
        <v>4</v>
      </c>
      <c r="AI94">
        <f>VLOOKUP(VLOOKUP($B94&amp;"-"&amp;$F94,'dataset cleaned'!$A:$BK,AI$2,FALSE()),Dictionary!$A:$B,2,FALSE())</f>
        <v>4</v>
      </c>
      <c r="AJ94">
        <f>VLOOKUP(VLOOKUP($B94&amp;"-"&amp;$F94,'dataset cleaned'!$A:$BK,AJ$2,FALSE()),Dictionary!$A:$B,2,FALSE())</f>
        <v>4</v>
      </c>
      <c r="AK94">
        <f>IF(ISNA(VLOOKUP(VLOOKUP($B94&amp;"-"&amp;$F94,'dataset cleaned'!$A:$BK,AK$2,FALSE()),Dictionary!$A:$B,2,FALSE())),"",VLOOKUP(VLOOKUP($B94&amp;"-"&amp;$F94,'dataset cleaned'!$A:$BK,AK$2,FALSE()),Dictionary!$A:$B,2,FALSE()))</f>
        <v>4</v>
      </c>
      <c r="AL94" t="str">
        <f>IF(ISNA(VLOOKUP(VLOOKUP($B94&amp;"-"&amp;$F94,'dataset cleaned'!$A:$BK,AL$2,FALSE()),Dictionary!$A:$B,2,FALSE())),"",VLOOKUP(VLOOKUP($B94&amp;"-"&amp;$F94,'dataset cleaned'!$A:$BK,AL$2,FALSE()),Dictionary!$A:$B,2,FALSE()))</f>
        <v/>
      </c>
      <c r="AM94">
        <f>VLOOKUP(VLOOKUP($B94&amp;"-"&amp;$F94,'dataset cleaned'!$A:$BK,AM$2,FALSE()),Dictionary!$A:$B,2,FALSE())</f>
        <v>4</v>
      </c>
      <c r="AN94">
        <f>IF(ISNA(VLOOKUP(VLOOKUP($B94&amp;"-"&amp;$F94,'dataset cleaned'!$A:$BK,AN$2,FALSE()),Dictionary!$A:$B,2,FALSE())),"",VLOOKUP(VLOOKUP($B94&amp;"-"&amp;$F94,'dataset cleaned'!$A:$BK,AN$2,FALSE()),Dictionary!$A:$B,2,FALSE()))</f>
        <v>4</v>
      </c>
      <c r="AO94">
        <f>VLOOKUP($B94&amp;"-"&amp;$F94,'Results Check'!$A:$CB,AO$2,FALSE())</f>
        <v>2</v>
      </c>
      <c r="AP94">
        <f>VLOOKUP($B94&amp;"-"&amp;$F94,'Results Check'!$A:$CB,AP$2,FALSE())</f>
        <v>3</v>
      </c>
      <c r="AQ94">
        <f>VLOOKUP($B94&amp;"-"&amp;$F94,'Results Check'!$A:$CB,AQ$2,FALSE())</f>
        <v>2</v>
      </c>
      <c r="AR94">
        <f t="shared" si="64"/>
        <v>0.66666666666666663</v>
      </c>
      <c r="AS94">
        <f t="shared" si="65"/>
        <v>1</v>
      </c>
      <c r="AT94">
        <f t="shared" si="66"/>
        <v>0.8</v>
      </c>
      <c r="AU94">
        <f>VLOOKUP($B94&amp;"-"&amp;$F94,'Results Check'!$A:$CB,AU$2,FALSE())</f>
        <v>0</v>
      </c>
      <c r="AV94">
        <f>VLOOKUP($B94&amp;"-"&amp;$F94,'Results Check'!$A:$CB,AV$2,FALSE())</f>
        <v>2</v>
      </c>
      <c r="AW94">
        <f>VLOOKUP($B94&amp;"-"&amp;$F94,'Results Check'!$A:$CB,AW$2,FALSE())</f>
        <v>3</v>
      </c>
      <c r="AX94">
        <f t="shared" si="67"/>
        <v>0</v>
      </c>
      <c r="AY94">
        <f t="shared" si="68"/>
        <v>0</v>
      </c>
      <c r="AZ94">
        <f t="shared" si="69"/>
        <v>0</v>
      </c>
      <c r="BA94">
        <f>VLOOKUP($B94&amp;"-"&amp;$F94,'Results Check'!$A:$CB,BA$2,FALSE())</f>
        <v>4</v>
      </c>
      <c r="BB94">
        <f>VLOOKUP($B94&amp;"-"&amp;$F94,'Results Check'!$A:$CB,BB$2,FALSE())</f>
        <v>4</v>
      </c>
      <c r="BC94">
        <f>VLOOKUP($B94&amp;"-"&amp;$F94,'Results Check'!$A:$CB,BC$2,FALSE())</f>
        <v>4</v>
      </c>
      <c r="BD94">
        <f t="shared" si="70"/>
        <v>1</v>
      </c>
      <c r="BE94">
        <f t="shared" si="71"/>
        <v>1</v>
      </c>
      <c r="BF94">
        <f t="shared" si="72"/>
        <v>1</v>
      </c>
      <c r="BG94">
        <f>VLOOKUP($B94&amp;"-"&amp;$F94,'Results Check'!$A:$CB,BG$2,FALSE())</f>
        <v>2</v>
      </c>
      <c r="BH94">
        <f>VLOOKUP($B94&amp;"-"&amp;$F94,'Results Check'!$A:$CB,BH$2,FALSE())</f>
        <v>2</v>
      </c>
      <c r="BI94">
        <f>VLOOKUP($B94&amp;"-"&amp;$F94,'Results Check'!$A:$CB,BI$2,FALSE())</f>
        <v>2</v>
      </c>
      <c r="BJ94">
        <f t="shared" si="73"/>
        <v>1</v>
      </c>
      <c r="BK94">
        <f t="shared" si="74"/>
        <v>1</v>
      </c>
      <c r="BL94">
        <f t="shared" si="75"/>
        <v>1</v>
      </c>
      <c r="BM94">
        <f>VLOOKUP($B94&amp;"-"&amp;$F94,'Results Check'!$A:$CB,BM$2,FALSE())</f>
        <v>1</v>
      </c>
      <c r="BN94">
        <f>VLOOKUP($B94&amp;"-"&amp;$F94,'Results Check'!$A:$CB,BN$2,FALSE())</f>
        <v>1</v>
      </c>
      <c r="BO94">
        <f>VLOOKUP($B94&amp;"-"&amp;$F94,'Results Check'!$A:$CB,BO$2,FALSE())</f>
        <v>1</v>
      </c>
      <c r="BP94">
        <f t="shared" si="76"/>
        <v>1</v>
      </c>
      <c r="BQ94">
        <f t="shared" si="77"/>
        <v>1</v>
      </c>
      <c r="BR94">
        <f t="shared" si="78"/>
        <v>1</v>
      </c>
      <c r="BS94">
        <f>VLOOKUP($B94&amp;"-"&amp;$F94,'Results Check'!$A:$CB,BS$2,FALSE())</f>
        <v>4</v>
      </c>
      <c r="BT94">
        <f>VLOOKUP($B94&amp;"-"&amp;$F94,'Results Check'!$A:$CB,BT$2,FALSE())</f>
        <v>4</v>
      </c>
      <c r="BU94">
        <f>VLOOKUP($B94&amp;"-"&amp;$F94,'Results Check'!$A:$CB,BU$2,FALSE())</f>
        <v>4</v>
      </c>
      <c r="BV94">
        <f t="shared" si="79"/>
        <v>1</v>
      </c>
      <c r="BW94">
        <f t="shared" si="80"/>
        <v>1</v>
      </c>
      <c r="BX94">
        <f t="shared" si="81"/>
        <v>1</v>
      </c>
      <c r="BY94">
        <f t="shared" si="82"/>
        <v>13</v>
      </c>
      <c r="BZ94">
        <f t="shared" si="83"/>
        <v>16</v>
      </c>
      <c r="CA94">
        <f t="shared" si="84"/>
        <v>16</v>
      </c>
      <c r="CB94">
        <f t="shared" si="85"/>
        <v>0.8125</v>
      </c>
      <c r="CC94">
        <f t="shared" si="86"/>
        <v>0.8125</v>
      </c>
      <c r="CD94">
        <f t="shared" si="87"/>
        <v>0.8125</v>
      </c>
      <c r="CE94" t="str">
        <f>IF(VLOOKUP($B94&amp;"-"&amp;$F94,'Results Check'!$A:$CB,CE$2,FALSE())=0,"",VLOOKUP($B94&amp;"-"&amp;$F94,'Results Check'!$A:$CB,CE$2,FALSE()))</f>
        <v>Wrong vulnerability</v>
      </c>
      <c r="CF94" t="str">
        <f>IF(VLOOKUP($B94&amp;"-"&amp;$F94,'Results Check'!$A:$CB,CF$2,FALSE())=0,"",VLOOKUP($B94&amp;"-"&amp;$F94,'Results Check'!$A:$CB,CF$2,FALSE()))</f>
        <v>Asset</v>
      </c>
      <c r="CG94" t="str">
        <f>IF(VLOOKUP($B94&amp;"-"&amp;$F94,'Results Check'!$A:$CB,CG$2,FALSE())=0,"",VLOOKUP($B94&amp;"-"&amp;$F94,'Results Check'!$A:$CB,CG$2,FALSE()))</f>
        <v/>
      </c>
      <c r="CH94" t="str">
        <f>IF(VLOOKUP($B94&amp;"-"&amp;$F94,'Results Check'!$A:$CB,CH$2,FALSE())=0,"",VLOOKUP($B94&amp;"-"&amp;$F94,'Results Check'!$A:$CB,CH$2,FALSE()))</f>
        <v/>
      </c>
      <c r="CI94" t="str">
        <f>IF(VLOOKUP($B94&amp;"-"&amp;$F94,'Results Check'!$A:$CB,CI$2,FALSE())=0,"",VLOOKUP($B94&amp;"-"&amp;$F94,'Results Check'!$A:$CB,CI$2,FALSE()))</f>
        <v/>
      </c>
      <c r="CJ94" t="str">
        <f>IF(VLOOKUP($B94&amp;"-"&amp;$F94,'Results Check'!$A:$CB,CJ$2,FALSE())=0,"",VLOOKUP($B94&amp;"-"&amp;$F94,'Results Check'!$A:$CB,CJ$2,FALSE()))</f>
        <v/>
      </c>
      <c r="CK94">
        <f>IF(VLOOKUP($B94&amp;"-"&amp;$F94,'dataset cleaned'!$A:$CK,CK$2,FALSE())&lt;0,"N/A",VLOOKUP(VLOOKUP($B94&amp;"-"&amp;$F94,'dataset cleaned'!$A:$CK,CK$2,FALSE()),Dictionary!$A:$B,2,FALSE()))</f>
        <v>5</v>
      </c>
      <c r="CL94">
        <f>IF(VLOOKUP($B94&amp;"-"&amp;$F94,'dataset cleaned'!$A:$CK,CL$2,FALSE())&lt;0,"N/A",VLOOKUP(VLOOKUP($B94&amp;"-"&amp;$F94,'dataset cleaned'!$A:$CK,CL$2,FALSE()),Dictionary!$A:$B,2,FALSE()))</f>
        <v>5</v>
      </c>
      <c r="CM94">
        <f>IF(VLOOKUP($B94&amp;"-"&amp;$F94,'dataset cleaned'!$A:$CK,CM$2,FALSE())&lt;0,"N/A",VLOOKUP(VLOOKUP($B94&amp;"-"&amp;$F94,'dataset cleaned'!$A:$CK,CM$2,FALSE()),Dictionary!$A:$B,2,FALSE()))</f>
        <v>5</v>
      </c>
      <c r="CN94">
        <f>IF(VLOOKUP($B94&amp;"-"&amp;$F94,'dataset cleaned'!$A:$CK,CN$2,FALSE())&lt;0,"N/A",VLOOKUP(VLOOKUP($B94&amp;"-"&amp;$F94,'dataset cleaned'!$A:$CK,CN$2,FALSE()),Dictionary!$A:$B,2,FALSE()))</f>
        <v>5</v>
      </c>
      <c r="CO94">
        <f>IF(VLOOKUP($B94&amp;"-"&amp;$F94,'dataset cleaned'!$A:$CK,CO$2,FALSE())&lt;0,"N/A",VLOOKUP(VLOOKUP($B94&amp;"-"&amp;$F94,'dataset cleaned'!$A:$CK,CO$2,FALSE()),Dictionary!$A:$B,2,FALSE()))</f>
        <v>5</v>
      </c>
      <c r="CP94">
        <f>IF(VLOOKUP($B94&amp;"-"&amp;$F94,'dataset cleaned'!$A:$CK,CP$2,FALSE())&lt;0,"N/A",VLOOKUP(VLOOKUP($B94&amp;"-"&amp;$F94,'dataset cleaned'!$A:$CK,CP$2,FALSE()),Dictionary!$A:$B,2,FALSE()))</f>
        <v>5</v>
      </c>
      <c r="CQ94">
        <f>IF(VLOOKUP($B94&amp;"-"&amp;$F94,'dataset cleaned'!$A:$CK,CQ$2,FALSE())&lt;0,"N/A",VLOOKUP(VLOOKUP($B94&amp;"-"&amp;$F94,'dataset cleaned'!$A:$CK,CQ$2,FALSE()),Dictionary!$A:$B,2,FALSE()))</f>
        <v>5</v>
      </c>
      <c r="CR94">
        <f>IF(VLOOKUP($B94&amp;"-"&amp;$F94,'dataset cleaned'!$A:$CK,CR$2,FALSE())&lt;0,"N/A",VLOOKUP(VLOOKUP($B94&amp;"-"&amp;$F94,'dataset cleaned'!$A:$CK,CR$2,FALSE()),Dictionary!$A:$B,2,FALSE()))</f>
        <v>5</v>
      </c>
      <c r="CS94">
        <f>IF(VLOOKUP($B94&amp;"-"&amp;$F94,'dataset cleaned'!$A:$CK,CS$2,FALSE())&lt;0,"N/A",VLOOKUP(VLOOKUP($B94&amp;"-"&amp;$F94,'dataset cleaned'!$A:$CK,CS$2,FALSE()),Dictionary!$A:$B,2,FALSE()))</f>
        <v>5</v>
      </c>
      <c r="CT94">
        <f>IF(VLOOKUP($B94&amp;"-"&amp;$F94,'dataset cleaned'!$A:$CK,CT$2,FALSE())&lt;0,"N/A",VLOOKUP(VLOOKUP($B94&amp;"-"&amp;$F94,'dataset cleaned'!$A:$CK,CT$2,FALSE()),Dictionary!$A:$B,2,FALSE()))</f>
        <v>5</v>
      </c>
      <c r="CU94">
        <f>IF(VLOOKUP($B94&amp;"-"&amp;$F94,'dataset cleaned'!$A:$CK,CU$2,FALSE())&lt;0,"N/A",VLOOKUP(VLOOKUP($B94&amp;"-"&amp;$F94,'dataset cleaned'!$A:$CK,CU$2,FALSE()),Dictionary!$A:$B,2,FALSE()))</f>
        <v>5</v>
      </c>
      <c r="CV94">
        <f>IF(VLOOKUP($B94&amp;"-"&amp;$F94,'dataset cleaned'!$A:$CK,CV$2,FALSE())&lt;0,"N/A",VLOOKUP(VLOOKUP($B94&amp;"-"&amp;$F94,'dataset cleaned'!$A:$CK,CV$2,FALSE()),Dictionary!$A:$B,2,FALSE()))</f>
        <v>5</v>
      </c>
    </row>
    <row r="95" spans="1:100" s="24" customFormat="1" x14ac:dyDescent="0.2">
      <c r="A95" t="str">
        <f t="shared" si="59"/>
        <v>R_1C881jUkk2XxnhU-P2</v>
      </c>
      <c r="B95" t="s">
        <v>832</v>
      </c>
      <c r="C95" t="s">
        <v>390</v>
      </c>
      <c r="D95" s="16" t="str">
        <f t="shared" si="60"/>
        <v>CORAS</v>
      </c>
      <c r="E95" s="8" t="str">
        <f t="shared" si="61"/>
        <v>G1</v>
      </c>
      <c r="F95" s="10" t="s">
        <v>536</v>
      </c>
      <c r="G95" s="8" t="str">
        <f t="shared" si="62"/>
        <v>G2</v>
      </c>
      <c r="H95" t="s">
        <v>981</v>
      </c>
      <c r="I95"/>
      <c r="J95" s="11">
        <f>VLOOKUP($B95&amp;"-"&amp;$F95,'dataset cleaned'!$A:$BK,J$2,FALSE())/60</f>
        <v>6.4896333333333329</v>
      </c>
      <c r="K95">
        <f>VLOOKUP($B95&amp;"-"&amp;$F95,'dataset cleaned'!$A:$BK,K$2,FALSE())</f>
        <v>22</v>
      </c>
      <c r="L95" t="str">
        <f>VLOOKUP($B95&amp;"-"&amp;$F95,'dataset cleaned'!$A:$BK,L$2,FALSE())</f>
        <v>Male</v>
      </c>
      <c r="M95" t="str">
        <f>VLOOKUP($B95&amp;"-"&amp;$F95,'dataset cleaned'!$A:$BK,M$2,FALSE())</f>
        <v>Advanced (C1)</v>
      </c>
      <c r="N95">
        <f>VLOOKUP($B95&amp;"-"&amp;$F95,'dataset cleaned'!$A:$BK,N$2,FALSE())</f>
        <v>5</v>
      </c>
      <c r="O95" t="str">
        <f>VLOOKUP($B95&amp;"-"&amp;$F95,'dataset cleaned'!$A:$BK,O$2,FALSE())</f>
        <v>Computer science, cyber security</v>
      </c>
      <c r="P95" t="str">
        <f>VLOOKUP($B95&amp;"-"&amp;$F95,'dataset cleaned'!$A:$BK,P$2,FALSE())</f>
        <v>Yes</v>
      </c>
      <c r="Q95">
        <f>VLOOKUP($B95&amp;"-"&amp;$F95,'dataset cleaned'!$A:$BK,Q$2,FALSE())</f>
        <v>1</v>
      </c>
      <c r="R95" s="6">
        <f>VLOOKUP($B95&amp;"-"&amp;$F95,'dataset cleaned'!$A:$BK,R$2,FALSE())</f>
        <v>-99</v>
      </c>
      <c r="S95" t="str">
        <f>VLOOKUP($B95&amp;"-"&amp;$F95,'dataset cleaned'!$A:$BK,S$2,FALSE())</f>
        <v>No</v>
      </c>
      <c r="T95">
        <f>VLOOKUP($B95&amp;"-"&amp;$F95,'dataset cleaned'!$A:$BK,T$2,FALSE())</f>
        <v>0</v>
      </c>
      <c r="U95" t="str">
        <f>VLOOKUP($B95&amp;"-"&amp;$F95,'dataset cleaned'!$A:$BK,U$2,FALSE())</f>
        <v>None</v>
      </c>
      <c r="V95">
        <f>VLOOKUP(VLOOKUP($B95&amp;"-"&amp;$F95,'dataset cleaned'!$A:$BK,V$2,FALSE()),Dictionary!$A:$B,2,FALSE())</f>
        <v>4</v>
      </c>
      <c r="W95">
        <f>VLOOKUP(VLOOKUP($B95&amp;"-"&amp;$F95,'dataset cleaned'!$A:$BK,W$2,FALSE()),Dictionary!$A:$B,2,FALSE())</f>
        <v>3</v>
      </c>
      <c r="X95">
        <f>VLOOKUP(VLOOKUP($B95&amp;"-"&amp;$F95,'dataset cleaned'!$A:$BK,X$2,FALSE()),Dictionary!$A:$B,2,FALSE())</f>
        <v>5</v>
      </c>
      <c r="Y95">
        <f>VLOOKUP(VLOOKUP($B95&amp;"-"&amp;$F95,'dataset cleaned'!$A:$BK,Y$2,FALSE()),Dictionary!$A:$B,2,FALSE())</f>
        <v>2</v>
      </c>
      <c r="Z95">
        <f t="shared" si="63"/>
        <v>5</v>
      </c>
      <c r="AA95">
        <f>VLOOKUP(VLOOKUP($B95&amp;"-"&amp;$F95,'dataset cleaned'!$A:$BK,AA$2,FALSE()),Dictionary!$A:$B,2,FALSE())</f>
        <v>2</v>
      </c>
      <c r="AB95">
        <f>VLOOKUP(VLOOKUP($B95&amp;"-"&amp;$F95,'dataset cleaned'!$A:$BK,AB$2,FALSE()),Dictionary!$A:$B,2,FALSE())</f>
        <v>1</v>
      </c>
      <c r="AC95">
        <f>VLOOKUP(VLOOKUP($B95&amp;"-"&amp;$F95,'dataset cleaned'!$A:$BK,AC$2,FALSE()),Dictionary!$A:$B,2,FALSE())</f>
        <v>2</v>
      </c>
      <c r="AD95">
        <f>VLOOKUP(VLOOKUP($B95&amp;"-"&amp;$F95,'dataset cleaned'!$A:$BK,AD$2,FALSE()),Dictionary!$A:$B,2,FALSE())</f>
        <v>3</v>
      </c>
      <c r="AE95">
        <f>IF(ISNA(VLOOKUP(VLOOKUP($B95&amp;"-"&amp;$F95,'dataset cleaned'!$A:$BK,AE$2,FALSE()),Dictionary!$A:$B,2,FALSE())),"",VLOOKUP(VLOOKUP($B95&amp;"-"&amp;$F95,'dataset cleaned'!$A:$BK,AE$2,FALSE()),Dictionary!$A:$B,2,FALSE()))</f>
        <v>2</v>
      </c>
      <c r="AF95">
        <f>VLOOKUP(VLOOKUP($B95&amp;"-"&amp;$F95,'dataset cleaned'!$A:$BK,AF$2,FALSE()),Dictionary!$A:$B,2,FALSE())</f>
        <v>4</v>
      </c>
      <c r="AG95">
        <f>VLOOKUP(VLOOKUP($B95&amp;"-"&amp;$F95,'dataset cleaned'!$A:$BK,AG$2,FALSE()),Dictionary!$A:$B,2,FALSE())</f>
        <v>4</v>
      </c>
      <c r="AH95">
        <f>VLOOKUP(VLOOKUP($B95&amp;"-"&amp;$F95,'dataset cleaned'!$A:$BK,AH$2,FALSE()),Dictionary!$A:$B,2,FALSE())</f>
        <v>4</v>
      </c>
      <c r="AI95">
        <f>VLOOKUP(VLOOKUP($B95&amp;"-"&amp;$F95,'dataset cleaned'!$A:$BK,AI$2,FALSE()),Dictionary!$A:$B,2,FALSE())</f>
        <v>4</v>
      </c>
      <c r="AJ95">
        <f>VLOOKUP(VLOOKUP($B95&amp;"-"&amp;$F95,'dataset cleaned'!$A:$BK,AJ$2,FALSE()),Dictionary!$A:$B,2,FALSE())</f>
        <v>1</v>
      </c>
      <c r="AK95" t="str">
        <f>IF(ISNA(VLOOKUP(VLOOKUP($B95&amp;"-"&amp;$F95,'dataset cleaned'!$A:$BK,AK$2,FALSE()),Dictionary!$A:$B,2,FALSE())),"",VLOOKUP(VLOOKUP($B95&amp;"-"&amp;$F95,'dataset cleaned'!$A:$BK,AK$2,FALSE()),Dictionary!$A:$B,2,FALSE()))</f>
        <v/>
      </c>
      <c r="AL95">
        <f>IF(ISNA(VLOOKUP(VLOOKUP($B95&amp;"-"&amp;$F95,'dataset cleaned'!$A:$BK,AL$2,FALSE()),Dictionary!$A:$B,2,FALSE())),"",VLOOKUP(VLOOKUP($B95&amp;"-"&amp;$F95,'dataset cleaned'!$A:$BK,AL$2,FALSE()),Dictionary!$A:$B,2,FALSE()))</f>
        <v>2</v>
      </c>
      <c r="AM95">
        <f>VLOOKUP(VLOOKUP($B95&amp;"-"&amp;$F95,'dataset cleaned'!$A:$BK,AM$2,FALSE()),Dictionary!$A:$B,2,FALSE())</f>
        <v>4</v>
      </c>
      <c r="AN95">
        <f>IF(ISNA(VLOOKUP(VLOOKUP($B95&amp;"-"&amp;$F95,'dataset cleaned'!$A:$BK,AN$2,FALSE()),Dictionary!$A:$B,2,FALSE())),"",VLOOKUP(VLOOKUP($B95&amp;"-"&amp;$F95,'dataset cleaned'!$A:$BK,AN$2,FALSE()),Dictionary!$A:$B,2,FALSE()))</f>
        <v>4</v>
      </c>
      <c r="AO95">
        <f>VLOOKUP($B95&amp;"-"&amp;$F95,'Results Check'!$A:$CB,AO$2,FALSE())</f>
        <v>0</v>
      </c>
      <c r="AP95">
        <f>VLOOKUP($B95&amp;"-"&amp;$F95,'Results Check'!$A:$CB,AP$2,FALSE())</f>
        <v>1</v>
      </c>
      <c r="AQ95">
        <f>VLOOKUP($B95&amp;"-"&amp;$F95,'Results Check'!$A:$CB,AQ$2,FALSE())</f>
        <v>2</v>
      </c>
      <c r="AR95">
        <f t="shared" si="64"/>
        <v>0</v>
      </c>
      <c r="AS95">
        <f t="shared" si="65"/>
        <v>0</v>
      </c>
      <c r="AT95">
        <f t="shared" si="66"/>
        <v>0</v>
      </c>
      <c r="AU95">
        <f>VLOOKUP($B95&amp;"-"&amp;$F95,'Results Check'!$A:$CB,AU$2,FALSE())</f>
        <v>0</v>
      </c>
      <c r="AV95">
        <f>VLOOKUP($B95&amp;"-"&amp;$F95,'Results Check'!$A:$CB,AV$2,FALSE())</f>
        <v>1</v>
      </c>
      <c r="AW95">
        <f>VLOOKUP($B95&amp;"-"&amp;$F95,'Results Check'!$A:$CB,AW$2,FALSE())</f>
        <v>3</v>
      </c>
      <c r="AX95">
        <f t="shared" si="67"/>
        <v>0</v>
      </c>
      <c r="AY95">
        <f t="shared" si="68"/>
        <v>0</v>
      </c>
      <c r="AZ95">
        <f t="shared" si="69"/>
        <v>0</v>
      </c>
      <c r="BA95">
        <f>VLOOKUP($B95&amp;"-"&amp;$F95,'Results Check'!$A:$CB,BA$2,FALSE())</f>
        <v>1</v>
      </c>
      <c r="BB95">
        <f>VLOOKUP($B95&amp;"-"&amp;$F95,'Results Check'!$A:$CB,BB$2,FALSE())</f>
        <v>1</v>
      </c>
      <c r="BC95">
        <f>VLOOKUP($B95&amp;"-"&amp;$F95,'Results Check'!$A:$CB,BC$2,FALSE())</f>
        <v>4</v>
      </c>
      <c r="BD95">
        <f t="shared" si="70"/>
        <v>1</v>
      </c>
      <c r="BE95">
        <f t="shared" si="71"/>
        <v>0.25</v>
      </c>
      <c r="BF95">
        <f t="shared" si="72"/>
        <v>0.4</v>
      </c>
      <c r="BG95">
        <f>VLOOKUP($B95&amp;"-"&amp;$F95,'Results Check'!$A:$CB,BG$2,FALSE())</f>
        <v>0</v>
      </c>
      <c r="BH95">
        <f>VLOOKUP($B95&amp;"-"&amp;$F95,'Results Check'!$A:$CB,BH$2,FALSE())</f>
        <v>3</v>
      </c>
      <c r="BI95">
        <f>VLOOKUP($B95&amp;"-"&amp;$F95,'Results Check'!$A:$CB,BI$2,FALSE())</f>
        <v>2</v>
      </c>
      <c r="BJ95">
        <f t="shared" si="73"/>
        <v>0</v>
      </c>
      <c r="BK95">
        <f t="shared" si="74"/>
        <v>0</v>
      </c>
      <c r="BL95">
        <f t="shared" si="75"/>
        <v>0</v>
      </c>
      <c r="BM95">
        <f>VLOOKUP($B95&amp;"-"&amp;$F95,'Results Check'!$A:$CB,BM$2,FALSE())</f>
        <v>0</v>
      </c>
      <c r="BN95">
        <f>VLOOKUP($B95&amp;"-"&amp;$F95,'Results Check'!$A:$CB,BN$2,FALSE())</f>
        <v>1</v>
      </c>
      <c r="BO95">
        <f>VLOOKUP($B95&amp;"-"&amp;$F95,'Results Check'!$A:$CB,BO$2,FALSE())</f>
        <v>1</v>
      </c>
      <c r="BP95">
        <f t="shared" si="76"/>
        <v>0</v>
      </c>
      <c r="BQ95">
        <f t="shared" si="77"/>
        <v>0</v>
      </c>
      <c r="BR95">
        <f t="shared" si="78"/>
        <v>0</v>
      </c>
      <c r="BS95">
        <f>VLOOKUP($B95&amp;"-"&amp;$F95,'Results Check'!$A:$CB,BS$2,FALSE())</f>
        <v>2</v>
      </c>
      <c r="BT95">
        <f>VLOOKUP($B95&amp;"-"&amp;$F95,'Results Check'!$A:$CB,BT$2,FALSE())</f>
        <v>5</v>
      </c>
      <c r="BU95">
        <f>VLOOKUP($B95&amp;"-"&amp;$F95,'Results Check'!$A:$CB,BU$2,FALSE())</f>
        <v>4</v>
      </c>
      <c r="BV95">
        <f t="shared" si="79"/>
        <v>0.4</v>
      </c>
      <c r="BW95">
        <f t="shared" si="80"/>
        <v>0.5</v>
      </c>
      <c r="BX95">
        <f t="shared" si="81"/>
        <v>0.44444444444444448</v>
      </c>
      <c r="BY95">
        <f t="shared" si="82"/>
        <v>3</v>
      </c>
      <c r="BZ95">
        <f t="shared" si="83"/>
        <v>12</v>
      </c>
      <c r="CA95">
        <f t="shared" si="84"/>
        <v>16</v>
      </c>
      <c r="CB95" s="4">
        <f t="shared" si="85"/>
        <v>0.25</v>
      </c>
      <c r="CC95" s="4">
        <f t="shared" si="86"/>
        <v>0.1875</v>
      </c>
      <c r="CD95">
        <f t="shared" si="87"/>
        <v>0.21428571428571427</v>
      </c>
      <c r="CE95" t="str">
        <f>IF(VLOOKUP($B95&amp;"-"&amp;$F95,'Results Check'!$A:$CB,CE$2,FALSE())=0,"",VLOOKUP($B95&amp;"-"&amp;$F95,'Results Check'!$A:$CB,CE$2,FALSE()))</f>
        <v>Threat scenario</v>
      </c>
      <c r="CF95" t="str">
        <f>IF(VLOOKUP($B95&amp;"-"&amp;$F95,'Results Check'!$A:$CB,CF$2,FALSE())=0,"",VLOOKUP($B95&amp;"-"&amp;$F95,'Results Check'!$A:$CB,CF$2,FALSE()))</f>
        <v>Threat scenario</v>
      </c>
      <c r="CG95" t="str">
        <f>IF(VLOOKUP($B95&amp;"-"&amp;$F95,'Results Check'!$A:$CB,CG$2,FALSE())=0,"",VLOOKUP($B95&amp;"-"&amp;$F95,'Results Check'!$A:$CB,CG$2,FALSE()))</f>
        <v>Missing threat scenario</v>
      </c>
      <c r="CH95" t="str">
        <f>IF(VLOOKUP($B95&amp;"-"&amp;$F95,'Results Check'!$A:$CB,CH$2,FALSE())=0,"",VLOOKUP($B95&amp;"-"&amp;$F95,'Results Check'!$A:$CB,CH$2,FALSE()))</f>
        <v>Mixed concepts</v>
      </c>
      <c r="CI95" t="str">
        <f>IF(VLOOKUP($B95&amp;"-"&amp;$F95,'Results Check'!$A:$CB,CI$2,FALSE())=0,"",VLOOKUP($B95&amp;"-"&amp;$F95,'Results Check'!$A:$CB,CI$2,FALSE()))</f>
        <v/>
      </c>
      <c r="CJ95" t="str">
        <f>IF(VLOOKUP($B95&amp;"-"&amp;$F95,'Results Check'!$A:$CB,CJ$2,FALSE())=0,"",VLOOKUP($B95&amp;"-"&amp;$F95,'Results Check'!$A:$CB,CJ$2,FALSE()))</f>
        <v>Wrong vulnerability</v>
      </c>
      <c r="CK95">
        <f>IF(VLOOKUP($B95&amp;"-"&amp;$F95,'dataset cleaned'!$A:$CK,CK$2,FALSE())&lt;0,"N/A",VLOOKUP(VLOOKUP($B95&amp;"-"&amp;$F95,'dataset cleaned'!$A:$CK,CK$2,FALSE()),Dictionary!$A:$B,2,FALSE()))</f>
        <v>3</v>
      </c>
      <c r="CL95">
        <f>IF(VLOOKUP($B95&amp;"-"&amp;$F95,'dataset cleaned'!$A:$CK,CL$2,FALSE())&lt;0,"N/A",VLOOKUP(VLOOKUP($B95&amp;"-"&amp;$F95,'dataset cleaned'!$A:$CK,CL$2,FALSE()),Dictionary!$A:$B,2,FALSE()))</f>
        <v>3</v>
      </c>
      <c r="CM95">
        <f>IF(VLOOKUP($B95&amp;"-"&amp;$F95,'dataset cleaned'!$A:$CK,CM$2,FALSE())&lt;0,"N/A",VLOOKUP(VLOOKUP($B95&amp;"-"&amp;$F95,'dataset cleaned'!$A:$CK,CM$2,FALSE()),Dictionary!$A:$B,2,FALSE()))</f>
        <v>2</v>
      </c>
      <c r="CN95">
        <f>IF(VLOOKUP($B95&amp;"-"&amp;$F95,'dataset cleaned'!$A:$CK,CN$2,FALSE())&lt;0,"N/A",VLOOKUP(VLOOKUP($B95&amp;"-"&amp;$F95,'dataset cleaned'!$A:$CK,CN$2,FALSE()),Dictionary!$A:$B,2,FALSE()))</f>
        <v>2</v>
      </c>
      <c r="CO95">
        <f>IF(VLOOKUP($B95&amp;"-"&amp;$F95,'dataset cleaned'!$A:$CK,CO$2,FALSE())&lt;0,"N/A",VLOOKUP(VLOOKUP($B95&amp;"-"&amp;$F95,'dataset cleaned'!$A:$CK,CO$2,FALSE()),Dictionary!$A:$B,2,FALSE()))</f>
        <v>2</v>
      </c>
      <c r="CP95">
        <f>IF(VLOOKUP($B95&amp;"-"&amp;$F95,'dataset cleaned'!$A:$CK,CP$2,FALSE())&lt;0,"N/A",VLOOKUP(VLOOKUP($B95&amp;"-"&amp;$F95,'dataset cleaned'!$A:$CK,CP$2,FALSE()),Dictionary!$A:$B,2,FALSE()))</f>
        <v>2</v>
      </c>
      <c r="CQ95">
        <f>IF(VLOOKUP($B95&amp;"-"&amp;$F95,'dataset cleaned'!$A:$CK,CQ$2,FALSE())&lt;0,"N/A",VLOOKUP(VLOOKUP($B95&amp;"-"&amp;$F95,'dataset cleaned'!$A:$CK,CQ$2,FALSE()),Dictionary!$A:$B,2,FALSE()))</f>
        <v>2</v>
      </c>
      <c r="CR95">
        <f>IF(VLOOKUP($B95&amp;"-"&amp;$F95,'dataset cleaned'!$A:$CK,CR$2,FALSE())&lt;0,"N/A",VLOOKUP(VLOOKUP($B95&amp;"-"&amp;$F95,'dataset cleaned'!$A:$CK,CR$2,FALSE()),Dictionary!$A:$B,2,FALSE()))</f>
        <v>2</v>
      </c>
      <c r="CS95">
        <f>IF(VLOOKUP($B95&amp;"-"&amp;$F95,'dataset cleaned'!$A:$CK,CS$2,FALSE())&lt;0,"N/A",VLOOKUP(VLOOKUP($B95&amp;"-"&amp;$F95,'dataset cleaned'!$A:$CK,CS$2,FALSE()),Dictionary!$A:$B,2,FALSE()))</f>
        <v>3</v>
      </c>
      <c r="CT95">
        <f>IF(VLOOKUP($B95&amp;"-"&amp;$F95,'dataset cleaned'!$A:$CK,CT$2,FALSE())&lt;0,"N/A",VLOOKUP(VLOOKUP($B95&amp;"-"&amp;$F95,'dataset cleaned'!$A:$CK,CT$2,FALSE()),Dictionary!$A:$B,2,FALSE()))</f>
        <v>3</v>
      </c>
      <c r="CU95">
        <f>IF(VLOOKUP($B95&amp;"-"&amp;$F95,'dataset cleaned'!$A:$CK,CU$2,FALSE())&lt;0,"N/A",VLOOKUP(VLOOKUP($B95&amp;"-"&amp;$F95,'dataset cleaned'!$A:$CK,CU$2,FALSE()),Dictionary!$A:$B,2,FALSE()))</f>
        <v>2</v>
      </c>
      <c r="CV95">
        <f>IF(VLOOKUP($B95&amp;"-"&amp;$F95,'dataset cleaned'!$A:$CK,CV$2,FALSE())&lt;0,"N/A",VLOOKUP(VLOOKUP($B95&amp;"-"&amp;$F95,'dataset cleaned'!$A:$CK,CV$2,FALSE()),Dictionary!$A:$B,2,FALSE()))</f>
        <v>2</v>
      </c>
    </row>
    <row r="96" spans="1:100" x14ac:dyDescent="0.2">
      <c r="A96" t="str">
        <f t="shared" si="59"/>
        <v>R_1dNyc5OOgivZVv4-P2</v>
      </c>
      <c r="B96" t="s">
        <v>682</v>
      </c>
      <c r="C96" t="s">
        <v>390</v>
      </c>
      <c r="D96" s="16" t="str">
        <f t="shared" si="60"/>
        <v>CORAS</v>
      </c>
      <c r="E96" s="8" t="str">
        <f t="shared" si="61"/>
        <v>G1</v>
      </c>
      <c r="F96" s="10" t="s">
        <v>536</v>
      </c>
      <c r="G96" s="8" t="str">
        <f t="shared" si="62"/>
        <v>G2</v>
      </c>
      <c r="H96" t="s">
        <v>981</v>
      </c>
      <c r="J96" s="11">
        <f>VLOOKUP($B96&amp;"-"&amp;$F96,'dataset cleaned'!$A:$BK,J$2,FALSE())/60</f>
        <v>8.5995333333333335</v>
      </c>
      <c r="K96">
        <f>VLOOKUP($B96&amp;"-"&amp;$F96,'dataset cleaned'!$A:$BK,K$2,FALSE())</f>
        <v>21</v>
      </c>
      <c r="L96" t="str">
        <f>VLOOKUP($B96&amp;"-"&amp;$F96,'dataset cleaned'!$A:$BK,L$2,FALSE())</f>
        <v>Female</v>
      </c>
      <c r="M96" t="str">
        <f>VLOOKUP($B96&amp;"-"&amp;$F96,'dataset cleaned'!$A:$BK,M$2,FALSE())</f>
        <v>Proficient (C2)</v>
      </c>
      <c r="N96">
        <f>VLOOKUP($B96&amp;"-"&amp;$F96,'dataset cleaned'!$A:$BK,N$2,FALSE())</f>
        <v>4</v>
      </c>
      <c r="O96" t="str">
        <f>VLOOKUP($B96&amp;"-"&amp;$F96,'dataset cleaned'!$A:$BK,O$2,FALSE())</f>
        <v>Business Information Technology, Computer Science</v>
      </c>
      <c r="P96" t="str">
        <f>VLOOKUP($B96&amp;"-"&amp;$F96,'dataset cleaned'!$A:$BK,P$2,FALSE())</f>
        <v>No</v>
      </c>
      <c r="Q96">
        <f>VLOOKUP($B96&amp;"-"&amp;$F96,'dataset cleaned'!$A:$BK,Q$2,FALSE())</f>
        <v>0</v>
      </c>
      <c r="R96" s="6">
        <f>VLOOKUP($B96&amp;"-"&amp;$F96,'dataset cleaned'!$A:$BK,R$2,FALSE())</f>
        <v>0</v>
      </c>
      <c r="S96" t="str">
        <f>VLOOKUP($B96&amp;"-"&amp;$F96,'dataset cleaned'!$A:$BK,S$2,FALSE())</f>
        <v>No</v>
      </c>
      <c r="T96">
        <f>VLOOKUP($B96&amp;"-"&amp;$F96,'dataset cleaned'!$A:$BK,T$2,FALSE())</f>
        <v>0</v>
      </c>
      <c r="U96" t="str">
        <f>VLOOKUP($B96&amp;"-"&amp;$F96,'dataset cleaned'!$A:$BK,U$2,FALSE())</f>
        <v>None</v>
      </c>
      <c r="V96">
        <f>VLOOKUP(VLOOKUP($B96&amp;"-"&amp;$F96,'dataset cleaned'!$A:$BK,V$2,FALSE()),Dictionary!$A:$B,2,FALSE())</f>
        <v>1</v>
      </c>
      <c r="W96">
        <f>VLOOKUP(VLOOKUP($B96&amp;"-"&amp;$F96,'dataset cleaned'!$A:$BK,W$2,FALSE()),Dictionary!$A:$B,2,FALSE())</f>
        <v>2</v>
      </c>
      <c r="X96">
        <f>VLOOKUP(VLOOKUP($B96&amp;"-"&amp;$F96,'dataset cleaned'!$A:$BK,X$2,FALSE()),Dictionary!$A:$B,2,FALSE())</f>
        <v>1</v>
      </c>
      <c r="Y96">
        <f>VLOOKUP(VLOOKUP($B96&amp;"-"&amp;$F96,'dataset cleaned'!$A:$BK,Y$2,FALSE()),Dictionary!$A:$B,2,FALSE())</f>
        <v>1</v>
      </c>
      <c r="Z96">
        <f t="shared" si="63"/>
        <v>2</v>
      </c>
      <c r="AA96">
        <f>VLOOKUP(VLOOKUP($B96&amp;"-"&amp;$F96,'dataset cleaned'!$A:$BK,AA$2,FALSE()),Dictionary!$A:$B,2,FALSE())</f>
        <v>1</v>
      </c>
      <c r="AB96">
        <f>VLOOKUP(VLOOKUP($B96&amp;"-"&amp;$F96,'dataset cleaned'!$A:$BK,AB$2,FALSE()),Dictionary!$A:$B,2,FALSE())</f>
        <v>3</v>
      </c>
      <c r="AC96">
        <f>VLOOKUP(VLOOKUP($B96&amp;"-"&amp;$F96,'dataset cleaned'!$A:$BK,AC$2,FALSE()),Dictionary!$A:$B,2,FALSE())</f>
        <v>4</v>
      </c>
      <c r="AD96">
        <f>VLOOKUP(VLOOKUP($B96&amp;"-"&amp;$F96,'dataset cleaned'!$A:$BK,AD$2,FALSE()),Dictionary!$A:$B,2,FALSE())</f>
        <v>2</v>
      </c>
      <c r="AE96">
        <f>IF(ISNA(VLOOKUP(VLOOKUP($B96&amp;"-"&amp;$F96,'dataset cleaned'!$A:$BK,AE$2,FALSE()),Dictionary!$A:$B,2,FALSE())),"",VLOOKUP(VLOOKUP($B96&amp;"-"&amp;$F96,'dataset cleaned'!$A:$BK,AE$2,FALSE()),Dictionary!$A:$B,2,FALSE()))</f>
        <v>2</v>
      </c>
      <c r="AF96">
        <f>VLOOKUP(VLOOKUP($B96&amp;"-"&amp;$F96,'dataset cleaned'!$A:$BK,AF$2,FALSE()),Dictionary!$A:$B,2,FALSE())</f>
        <v>4</v>
      </c>
      <c r="AG96">
        <f>VLOOKUP(VLOOKUP($B96&amp;"-"&amp;$F96,'dataset cleaned'!$A:$BK,AG$2,FALSE()),Dictionary!$A:$B,2,FALSE())</f>
        <v>4</v>
      </c>
      <c r="AH96">
        <f>VLOOKUP(VLOOKUP($B96&amp;"-"&amp;$F96,'dataset cleaned'!$A:$BK,AH$2,FALSE()),Dictionary!$A:$B,2,FALSE())</f>
        <v>4</v>
      </c>
      <c r="AI96">
        <f>VLOOKUP(VLOOKUP($B96&amp;"-"&amp;$F96,'dataset cleaned'!$A:$BK,AI$2,FALSE()),Dictionary!$A:$B,2,FALSE())</f>
        <v>4</v>
      </c>
      <c r="AJ96">
        <f>VLOOKUP(VLOOKUP($B96&amp;"-"&amp;$F96,'dataset cleaned'!$A:$BK,AJ$2,FALSE()),Dictionary!$A:$B,2,FALSE())</f>
        <v>2</v>
      </c>
      <c r="AK96" t="str">
        <f>IF(ISNA(VLOOKUP(VLOOKUP($B96&amp;"-"&amp;$F96,'dataset cleaned'!$A:$BK,AK$2,FALSE()),Dictionary!$A:$B,2,FALSE())),"",VLOOKUP(VLOOKUP($B96&amp;"-"&amp;$F96,'dataset cleaned'!$A:$BK,AK$2,FALSE()),Dictionary!$A:$B,2,FALSE()))</f>
        <v/>
      </c>
      <c r="AL96">
        <f>IF(ISNA(VLOOKUP(VLOOKUP($B96&amp;"-"&amp;$F96,'dataset cleaned'!$A:$BK,AL$2,FALSE()),Dictionary!$A:$B,2,FALSE())),"",VLOOKUP(VLOOKUP($B96&amp;"-"&amp;$F96,'dataset cleaned'!$A:$BK,AL$2,FALSE()),Dictionary!$A:$B,2,FALSE()))</f>
        <v>2</v>
      </c>
      <c r="AM96">
        <f>VLOOKUP(VLOOKUP($B96&amp;"-"&amp;$F96,'dataset cleaned'!$A:$BK,AM$2,FALSE()),Dictionary!$A:$B,2,FALSE())</f>
        <v>4</v>
      </c>
      <c r="AN96">
        <f>IF(ISNA(VLOOKUP(VLOOKUP($B96&amp;"-"&amp;$F96,'dataset cleaned'!$A:$BK,AN$2,FALSE()),Dictionary!$A:$B,2,FALSE())),"",VLOOKUP(VLOOKUP($B96&amp;"-"&amp;$F96,'dataset cleaned'!$A:$BK,AN$2,FALSE()),Dictionary!$A:$B,2,FALSE()))</f>
        <v>4</v>
      </c>
      <c r="AO96">
        <f>VLOOKUP($B96&amp;"-"&amp;$F96,'Results Check'!$A:$CB,AO$2,FALSE())</f>
        <v>1</v>
      </c>
      <c r="AP96">
        <f>VLOOKUP($B96&amp;"-"&amp;$F96,'Results Check'!$A:$CB,AP$2,FALSE())</f>
        <v>2</v>
      </c>
      <c r="AQ96">
        <f>VLOOKUP($B96&amp;"-"&amp;$F96,'Results Check'!$A:$CB,AQ$2,FALSE())</f>
        <v>2</v>
      </c>
      <c r="AR96">
        <f t="shared" si="64"/>
        <v>0.5</v>
      </c>
      <c r="AS96">
        <f t="shared" si="65"/>
        <v>0.5</v>
      </c>
      <c r="AT96">
        <f t="shared" si="66"/>
        <v>0.5</v>
      </c>
      <c r="AU96">
        <f>VLOOKUP($B96&amp;"-"&amp;$F96,'Results Check'!$A:$CB,AU$2,FALSE())</f>
        <v>0</v>
      </c>
      <c r="AV96">
        <f>VLOOKUP($B96&amp;"-"&amp;$F96,'Results Check'!$A:$CB,AV$2,FALSE())</f>
        <v>3</v>
      </c>
      <c r="AW96">
        <f>VLOOKUP($B96&amp;"-"&amp;$F96,'Results Check'!$A:$CB,AW$2,FALSE())</f>
        <v>3</v>
      </c>
      <c r="AX96">
        <f t="shared" si="67"/>
        <v>0</v>
      </c>
      <c r="AY96">
        <f t="shared" si="68"/>
        <v>0</v>
      </c>
      <c r="AZ96">
        <f t="shared" si="69"/>
        <v>0</v>
      </c>
      <c r="BA96">
        <f>VLOOKUP($B96&amp;"-"&amp;$F96,'Results Check'!$A:$CB,BA$2,FALSE())</f>
        <v>3</v>
      </c>
      <c r="BB96">
        <f>VLOOKUP($B96&amp;"-"&amp;$F96,'Results Check'!$A:$CB,BB$2,FALSE())</f>
        <v>6</v>
      </c>
      <c r="BC96">
        <f>VLOOKUP($B96&amp;"-"&amp;$F96,'Results Check'!$A:$CB,BC$2,FALSE())</f>
        <v>4</v>
      </c>
      <c r="BD96">
        <f t="shared" si="70"/>
        <v>0.5</v>
      </c>
      <c r="BE96">
        <f t="shared" si="71"/>
        <v>0.75</v>
      </c>
      <c r="BF96">
        <f t="shared" si="72"/>
        <v>0.6</v>
      </c>
      <c r="BG96">
        <f>VLOOKUP($B96&amp;"-"&amp;$F96,'Results Check'!$A:$CB,BG$2,FALSE())</f>
        <v>2</v>
      </c>
      <c r="BH96">
        <f>VLOOKUP($B96&amp;"-"&amp;$F96,'Results Check'!$A:$CB,BH$2,FALSE())</f>
        <v>2</v>
      </c>
      <c r="BI96">
        <f>VLOOKUP($B96&amp;"-"&amp;$F96,'Results Check'!$A:$CB,BI$2,FALSE())</f>
        <v>2</v>
      </c>
      <c r="BJ96">
        <f t="shared" si="73"/>
        <v>1</v>
      </c>
      <c r="BK96">
        <f t="shared" si="74"/>
        <v>1</v>
      </c>
      <c r="BL96">
        <f t="shared" si="75"/>
        <v>1</v>
      </c>
      <c r="BM96">
        <f>VLOOKUP($B96&amp;"-"&amp;$F96,'Results Check'!$A:$CB,BM$2,FALSE())</f>
        <v>0</v>
      </c>
      <c r="BN96">
        <f>VLOOKUP($B96&amp;"-"&amp;$F96,'Results Check'!$A:$CB,BN$2,FALSE())</f>
        <v>1</v>
      </c>
      <c r="BO96">
        <f>VLOOKUP($B96&amp;"-"&amp;$F96,'Results Check'!$A:$CB,BO$2,FALSE())</f>
        <v>1</v>
      </c>
      <c r="BP96">
        <f t="shared" si="76"/>
        <v>0</v>
      </c>
      <c r="BQ96">
        <f t="shared" si="77"/>
        <v>0</v>
      </c>
      <c r="BR96">
        <f t="shared" si="78"/>
        <v>0</v>
      </c>
      <c r="BS96">
        <f>VLOOKUP($B96&amp;"-"&amp;$F96,'Results Check'!$A:$CB,BS$2,FALSE())</f>
        <v>1</v>
      </c>
      <c r="BT96">
        <f>VLOOKUP($B96&amp;"-"&amp;$F96,'Results Check'!$A:$CB,BT$2,FALSE())</f>
        <v>1</v>
      </c>
      <c r="BU96">
        <f>VLOOKUP($B96&amp;"-"&amp;$F96,'Results Check'!$A:$CB,BU$2,FALSE())</f>
        <v>4</v>
      </c>
      <c r="BV96">
        <f t="shared" si="79"/>
        <v>1</v>
      </c>
      <c r="BW96">
        <f t="shared" si="80"/>
        <v>0.25</v>
      </c>
      <c r="BX96">
        <f t="shared" si="81"/>
        <v>0.4</v>
      </c>
      <c r="BY96">
        <f t="shared" si="82"/>
        <v>7</v>
      </c>
      <c r="BZ96">
        <f t="shared" si="83"/>
        <v>15</v>
      </c>
      <c r="CA96">
        <f t="shared" si="84"/>
        <v>16</v>
      </c>
      <c r="CB96" s="4">
        <f t="shared" si="85"/>
        <v>0.46666666666666667</v>
      </c>
      <c r="CC96" s="4">
        <f t="shared" si="86"/>
        <v>0.4375</v>
      </c>
      <c r="CD96">
        <f t="shared" si="87"/>
        <v>0.45161290322580644</v>
      </c>
      <c r="CE96" t="str">
        <f>IF(VLOOKUP($B96&amp;"-"&amp;$F96,'Results Check'!$A:$CB,CE$2,FALSE())=0,"",VLOOKUP($B96&amp;"-"&amp;$F96,'Results Check'!$A:$CB,CE$2,FALSE()))</f>
        <v>Wrong vulnerability</v>
      </c>
      <c r="CF96" t="str">
        <f>IF(VLOOKUP($B96&amp;"-"&amp;$F96,'Results Check'!$A:$CB,CF$2,FALSE())=0,"",VLOOKUP($B96&amp;"-"&amp;$F96,'Results Check'!$A:$CB,CF$2,FALSE()))</f>
        <v>Asset</v>
      </c>
      <c r="CG96" t="str">
        <f>IF(VLOOKUP($B96&amp;"-"&amp;$F96,'Results Check'!$A:$CB,CG$2,FALSE())=0,"",VLOOKUP($B96&amp;"-"&amp;$F96,'Results Check'!$A:$CB,CG$2,FALSE()))</f>
        <v>Mixed consepts</v>
      </c>
      <c r="CH96" t="str">
        <f>IF(VLOOKUP($B96&amp;"-"&amp;$F96,'Results Check'!$A:$CB,CH$2,FALSE())=0,"",VLOOKUP($B96&amp;"-"&amp;$F96,'Results Check'!$A:$CB,CH$2,FALSE()))</f>
        <v/>
      </c>
      <c r="CI96" t="str">
        <f>IF(VLOOKUP($B96&amp;"-"&amp;$F96,'Results Check'!$A:$CB,CI$2,FALSE())=0,"",VLOOKUP($B96&amp;"-"&amp;$F96,'Results Check'!$A:$CB,CI$2,FALSE()))</f>
        <v/>
      </c>
      <c r="CJ96" t="str">
        <f>IF(VLOOKUP($B96&amp;"-"&amp;$F96,'Results Check'!$A:$CB,CJ$2,FALSE())=0,"",VLOOKUP($B96&amp;"-"&amp;$F96,'Results Check'!$A:$CB,CJ$2,FALSE()))</f>
        <v>Missing vulnerability</v>
      </c>
      <c r="CK96">
        <f>IF(VLOOKUP($B96&amp;"-"&amp;$F96,'dataset cleaned'!$A:$CK,CK$2,FALSE())&lt;0,"N/A",VLOOKUP(VLOOKUP($B96&amp;"-"&amp;$F96,'dataset cleaned'!$A:$CK,CK$2,FALSE()),Dictionary!$A:$B,2,FALSE()))</f>
        <v>2</v>
      </c>
      <c r="CL96">
        <f>IF(VLOOKUP($B96&amp;"-"&amp;$F96,'dataset cleaned'!$A:$CK,CL$2,FALSE())&lt;0,"N/A",VLOOKUP(VLOOKUP($B96&amp;"-"&amp;$F96,'dataset cleaned'!$A:$CK,CL$2,FALSE()),Dictionary!$A:$B,2,FALSE()))</f>
        <v>3</v>
      </c>
      <c r="CM96">
        <f>IF(VLOOKUP($B96&amp;"-"&amp;$F96,'dataset cleaned'!$A:$CK,CM$2,FALSE())&lt;0,"N/A",VLOOKUP(VLOOKUP($B96&amp;"-"&amp;$F96,'dataset cleaned'!$A:$CK,CM$2,FALSE()),Dictionary!$A:$B,2,FALSE()))</f>
        <v>4</v>
      </c>
      <c r="CN96">
        <f>IF(VLOOKUP($B96&amp;"-"&amp;$F96,'dataset cleaned'!$A:$CK,CN$2,FALSE())&lt;0,"N/A",VLOOKUP(VLOOKUP($B96&amp;"-"&amp;$F96,'dataset cleaned'!$A:$CK,CN$2,FALSE()),Dictionary!$A:$B,2,FALSE()))</f>
        <v>3</v>
      </c>
      <c r="CO96">
        <f>IF(VLOOKUP($B96&amp;"-"&amp;$F96,'dataset cleaned'!$A:$CK,CO$2,FALSE())&lt;0,"N/A",VLOOKUP(VLOOKUP($B96&amp;"-"&amp;$F96,'dataset cleaned'!$A:$CK,CO$2,FALSE()),Dictionary!$A:$B,2,FALSE()))</f>
        <v>2</v>
      </c>
      <c r="CP96">
        <f>IF(VLOOKUP($B96&amp;"-"&amp;$F96,'dataset cleaned'!$A:$CK,CP$2,FALSE())&lt;0,"N/A",VLOOKUP(VLOOKUP($B96&amp;"-"&amp;$F96,'dataset cleaned'!$A:$CK,CP$2,FALSE()),Dictionary!$A:$B,2,FALSE()))</f>
        <v>3</v>
      </c>
      <c r="CQ96">
        <f>IF(VLOOKUP($B96&amp;"-"&amp;$F96,'dataset cleaned'!$A:$CK,CQ$2,FALSE())&lt;0,"N/A",VLOOKUP(VLOOKUP($B96&amp;"-"&amp;$F96,'dataset cleaned'!$A:$CK,CQ$2,FALSE()),Dictionary!$A:$B,2,FALSE()))</f>
        <v>4</v>
      </c>
      <c r="CR96">
        <f>IF(VLOOKUP($B96&amp;"-"&amp;$F96,'dataset cleaned'!$A:$CK,CR$2,FALSE())&lt;0,"N/A",VLOOKUP(VLOOKUP($B96&amp;"-"&amp;$F96,'dataset cleaned'!$A:$CK,CR$2,FALSE()),Dictionary!$A:$B,2,FALSE()))</f>
        <v>4</v>
      </c>
      <c r="CS96">
        <f>IF(VLOOKUP($B96&amp;"-"&amp;$F96,'dataset cleaned'!$A:$CK,CS$2,FALSE())&lt;0,"N/A",VLOOKUP(VLOOKUP($B96&amp;"-"&amp;$F96,'dataset cleaned'!$A:$CK,CS$2,FALSE()),Dictionary!$A:$B,2,FALSE()))</f>
        <v>1</v>
      </c>
      <c r="CT96">
        <f>IF(VLOOKUP($B96&amp;"-"&amp;$F96,'dataset cleaned'!$A:$CK,CT$2,FALSE())&lt;0,"N/A",VLOOKUP(VLOOKUP($B96&amp;"-"&amp;$F96,'dataset cleaned'!$A:$CK,CT$2,FALSE()),Dictionary!$A:$B,2,FALSE()))</f>
        <v>3</v>
      </c>
      <c r="CU96">
        <f>IF(VLOOKUP($B96&amp;"-"&amp;$F96,'dataset cleaned'!$A:$CK,CU$2,FALSE())&lt;0,"N/A",VLOOKUP(VLOOKUP($B96&amp;"-"&amp;$F96,'dataset cleaned'!$A:$CK,CU$2,FALSE()),Dictionary!$A:$B,2,FALSE()))</f>
        <v>1</v>
      </c>
      <c r="CV96">
        <f>IF(VLOOKUP($B96&amp;"-"&amp;$F96,'dataset cleaned'!$A:$CK,CV$2,FALSE())&lt;0,"N/A",VLOOKUP(VLOOKUP($B96&amp;"-"&amp;$F96,'dataset cleaned'!$A:$CK,CV$2,FALSE()),Dictionary!$A:$B,2,FALSE()))</f>
        <v>3</v>
      </c>
    </row>
    <row r="97" spans="1:100" s="24" customFormat="1" ht="17" x14ac:dyDescent="0.2">
      <c r="A97" t="str">
        <f t="shared" si="59"/>
        <v>R_1N37LeNTW0GfQkg-P2</v>
      </c>
      <c r="B97" t="s">
        <v>739</v>
      </c>
      <c r="C97" t="s">
        <v>390</v>
      </c>
      <c r="D97" s="16" t="str">
        <f t="shared" si="60"/>
        <v>CORAS</v>
      </c>
      <c r="E97" s="8" t="str">
        <f t="shared" si="61"/>
        <v>G1</v>
      </c>
      <c r="F97" s="10" t="s">
        <v>536</v>
      </c>
      <c r="G97" s="8" t="str">
        <f t="shared" si="62"/>
        <v>G2</v>
      </c>
      <c r="H97" t="s">
        <v>981</v>
      </c>
      <c r="I97"/>
      <c r="J97" s="11">
        <f>VLOOKUP($B97&amp;"-"&amp;$F97,'dataset cleaned'!$A:$BK,J$2,FALSE())/60</f>
        <v>6.9360666666666662</v>
      </c>
      <c r="K97">
        <f>VLOOKUP($B97&amp;"-"&amp;$F97,'dataset cleaned'!$A:$BK,K$2,FALSE())</f>
        <v>23</v>
      </c>
      <c r="L97" t="str">
        <f>VLOOKUP($B97&amp;"-"&amp;$F97,'dataset cleaned'!$A:$BK,L$2,FALSE())</f>
        <v>Male</v>
      </c>
      <c r="M97" t="str">
        <f>VLOOKUP($B97&amp;"-"&amp;$F97,'dataset cleaned'!$A:$BK,M$2,FALSE())</f>
        <v>Advanced (C1)</v>
      </c>
      <c r="N97">
        <f>VLOOKUP($B97&amp;"-"&amp;$F97,'dataset cleaned'!$A:$BK,N$2,FALSE())</f>
        <v>5</v>
      </c>
      <c r="O97" t="str">
        <f>VLOOKUP($B97&amp;"-"&amp;$F97,'dataset cleaned'!$A:$BK,O$2,FALSE())</f>
        <v>Computer Science, Networks</v>
      </c>
      <c r="P97" t="str">
        <f>VLOOKUP($B97&amp;"-"&amp;$F97,'dataset cleaned'!$A:$BK,P$2,FALSE())</f>
        <v>Yes</v>
      </c>
      <c r="Q97">
        <f>VLOOKUP($B97&amp;"-"&amp;$F97,'dataset cleaned'!$A:$BK,Q$2,FALSE())</f>
        <v>6</v>
      </c>
      <c r="R97" s="6" t="str">
        <f>VLOOKUP($B97&amp;"-"&amp;$F97,'dataset cleaned'!$A:$BK,R$2,FALSE())</f>
        <v>Owner, Freelancer</v>
      </c>
      <c r="S97" t="str">
        <f>VLOOKUP($B97&amp;"-"&amp;$F97,'dataset cleaned'!$A:$BK,S$2,FALSE())</f>
        <v>No</v>
      </c>
      <c r="T97">
        <f>VLOOKUP($B97&amp;"-"&amp;$F97,'dataset cleaned'!$A:$BK,T$2,FALSE())</f>
        <v>0</v>
      </c>
      <c r="U97" t="str">
        <f>VLOOKUP($B97&amp;"-"&amp;$F97,'dataset cleaned'!$A:$BK,U$2,FALSE())</f>
        <v>None</v>
      </c>
      <c r="V97">
        <f>VLOOKUP(VLOOKUP($B97&amp;"-"&amp;$F97,'dataset cleaned'!$A:$BK,V$2,FALSE()),Dictionary!$A:$B,2,FALSE())</f>
        <v>1</v>
      </c>
      <c r="W97">
        <f>VLOOKUP(VLOOKUP($B97&amp;"-"&amp;$F97,'dataset cleaned'!$A:$BK,W$2,FALSE()),Dictionary!$A:$B,2,FALSE())</f>
        <v>2</v>
      </c>
      <c r="X97">
        <f>VLOOKUP(VLOOKUP($B97&amp;"-"&amp;$F97,'dataset cleaned'!$A:$BK,X$2,FALSE()),Dictionary!$A:$B,2,FALSE())</f>
        <v>1</v>
      </c>
      <c r="Y97">
        <f>VLOOKUP(VLOOKUP($B97&amp;"-"&amp;$F97,'dataset cleaned'!$A:$BK,Y$2,FALSE()),Dictionary!$A:$B,2,FALSE())</f>
        <v>1</v>
      </c>
      <c r="Z97">
        <f t="shared" si="63"/>
        <v>2</v>
      </c>
      <c r="AA97">
        <f>VLOOKUP(VLOOKUP($B97&amp;"-"&amp;$F97,'dataset cleaned'!$A:$BK,AA$2,FALSE()),Dictionary!$A:$B,2,FALSE())</f>
        <v>2</v>
      </c>
      <c r="AB97">
        <f>VLOOKUP(VLOOKUP($B97&amp;"-"&amp;$F97,'dataset cleaned'!$A:$BK,AB$2,FALSE()),Dictionary!$A:$B,2,FALSE())</f>
        <v>2</v>
      </c>
      <c r="AC97">
        <f>VLOOKUP(VLOOKUP($B97&amp;"-"&amp;$F97,'dataset cleaned'!$A:$BK,AC$2,FALSE()),Dictionary!$A:$B,2,FALSE())</f>
        <v>1</v>
      </c>
      <c r="AD97">
        <f>VLOOKUP(VLOOKUP($B97&amp;"-"&amp;$F97,'dataset cleaned'!$A:$BK,AD$2,FALSE()),Dictionary!$A:$B,2,FALSE())</f>
        <v>2</v>
      </c>
      <c r="AE97">
        <f>IF(ISNA(VLOOKUP(VLOOKUP($B97&amp;"-"&amp;$F97,'dataset cleaned'!$A:$BK,AE$2,FALSE()),Dictionary!$A:$B,2,FALSE())),"",VLOOKUP(VLOOKUP($B97&amp;"-"&amp;$F97,'dataset cleaned'!$A:$BK,AE$2,FALSE()),Dictionary!$A:$B,2,FALSE()))</f>
        <v>5</v>
      </c>
      <c r="AF97">
        <f>VLOOKUP(VLOOKUP($B97&amp;"-"&amp;$F97,'dataset cleaned'!$A:$BK,AF$2,FALSE()),Dictionary!$A:$B,2,FALSE())</f>
        <v>5</v>
      </c>
      <c r="AG97">
        <f>VLOOKUP(VLOOKUP($B97&amp;"-"&amp;$F97,'dataset cleaned'!$A:$BK,AG$2,FALSE()),Dictionary!$A:$B,2,FALSE())</f>
        <v>5</v>
      </c>
      <c r="AH97">
        <f>VLOOKUP(VLOOKUP($B97&amp;"-"&amp;$F97,'dataset cleaned'!$A:$BK,AH$2,FALSE()),Dictionary!$A:$B,2,FALSE())</f>
        <v>5</v>
      </c>
      <c r="AI97">
        <f>VLOOKUP(VLOOKUP($B97&amp;"-"&amp;$F97,'dataset cleaned'!$A:$BK,AI$2,FALSE()),Dictionary!$A:$B,2,FALSE())</f>
        <v>5</v>
      </c>
      <c r="AJ97">
        <f>VLOOKUP(VLOOKUP($B97&amp;"-"&amp;$F97,'dataset cleaned'!$A:$BK,AJ$2,FALSE()),Dictionary!$A:$B,2,FALSE())</f>
        <v>3</v>
      </c>
      <c r="AK97" t="str">
        <f>IF(ISNA(VLOOKUP(VLOOKUP($B97&amp;"-"&amp;$F97,'dataset cleaned'!$A:$BK,AK$2,FALSE()),Dictionary!$A:$B,2,FALSE())),"",VLOOKUP(VLOOKUP($B97&amp;"-"&amp;$F97,'dataset cleaned'!$A:$BK,AK$2,FALSE()),Dictionary!$A:$B,2,FALSE()))</f>
        <v/>
      </c>
      <c r="AL97">
        <f>IF(ISNA(VLOOKUP(VLOOKUP($B97&amp;"-"&amp;$F97,'dataset cleaned'!$A:$BK,AL$2,FALSE()),Dictionary!$A:$B,2,FALSE())),"",VLOOKUP(VLOOKUP($B97&amp;"-"&amp;$F97,'dataset cleaned'!$A:$BK,AL$2,FALSE()),Dictionary!$A:$B,2,FALSE()))</f>
        <v>3</v>
      </c>
      <c r="AM97">
        <f>VLOOKUP(VLOOKUP($B97&amp;"-"&amp;$F97,'dataset cleaned'!$A:$BK,AM$2,FALSE()),Dictionary!$A:$B,2,FALSE())</f>
        <v>5</v>
      </c>
      <c r="AN97">
        <f>IF(ISNA(VLOOKUP(VLOOKUP($B97&amp;"-"&amp;$F97,'dataset cleaned'!$A:$BK,AN$2,FALSE()),Dictionary!$A:$B,2,FALSE())),"",VLOOKUP(VLOOKUP($B97&amp;"-"&amp;$F97,'dataset cleaned'!$A:$BK,AN$2,FALSE()),Dictionary!$A:$B,2,FALSE()))</f>
        <v>5</v>
      </c>
      <c r="AO97">
        <f>VLOOKUP($B97&amp;"-"&amp;$F97,'Results Check'!$A:$CB,AO$2,FALSE())</f>
        <v>1</v>
      </c>
      <c r="AP97">
        <f>VLOOKUP($B97&amp;"-"&amp;$F97,'Results Check'!$A:$CB,AP$2,FALSE())</f>
        <v>2</v>
      </c>
      <c r="AQ97">
        <f>VLOOKUP($B97&amp;"-"&amp;$F97,'Results Check'!$A:$CB,AQ$2,FALSE())</f>
        <v>2</v>
      </c>
      <c r="AR97">
        <f t="shared" si="64"/>
        <v>0.5</v>
      </c>
      <c r="AS97">
        <f t="shared" si="65"/>
        <v>0.5</v>
      </c>
      <c r="AT97">
        <f t="shared" si="66"/>
        <v>0.5</v>
      </c>
      <c r="AU97">
        <f>VLOOKUP($B97&amp;"-"&amp;$F97,'Results Check'!$A:$CB,AU$2,FALSE())</f>
        <v>0</v>
      </c>
      <c r="AV97">
        <f>VLOOKUP($B97&amp;"-"&amp;$F97,'Results Check'!$A:$CB,AV$2,FALSE())</f>
        <v>2</v>
      </c>
      <c r="AW97">
        <f>VLOOKUP($B97&amp;"-"&amp;$F97,'Results Check'!$A:$CB,AW$2,FALSE())</f>
        <v>3</v>
      </c>
      <c r="AX97">
        <f t="shared" si="67"/>
        <v>0</v>
      </c>
      <c r="AY97">
        <f t="shared" si="68"/>
        <v>0</v>
      </c>
      <c r="AZ97">
        <f t="shared" si="69"/>
        <v>0</v>
      </c>
      <c r="BA97">
        <f>VLOOKUP($B97&amp;"-"&amp;$F97,'Results Check'!$A:$CB,BA$2,FALSE())</f>
        <v>3</v>
      </c>
      <c r="BB97">
        <f>VLOOKUP($B97&amp;"-"&amp;$F97,'Results Check'!$A:$CB,BB$2,FALSE())</f>
        <v>5</v>
      </c>
      <c r="BC97">
        <f>VLOOKUP($B97&amp;"-"&amp;$F97,'Results Check'!$A:$CB,BC$2,FALSE())</f>
        <v>4</v>
      </c>
      <c r="BD97">
        <f t="shared" si="70"/>
        <v>0.6</v>
      </c>
      <c r="BE97">
        <f t="shared" si="71"/>
        <v>0.75</v>
      </c>
      <c r="BF97">
        <f t="shared" si="72"/>
        <v>0.66666666666666652</v>
      </c>
      <c r="BG97">
        <f>VLOOKUP($B97&amp;"-"&amp;$F97,'Results Check'!$A:$CB,BG$2,FALSE())</f>
        <v>0</v>
      </c>
      <c r="BH97">
        <f>VLOOKUP($B97&amp;"-"&amp;$F97,'Results Check'!$A:$CB,BH$2,FALSE())</f>
        <v>3</v>
      </c>
      <c r="BI97">
        <f>VLOOKUP($B97&amp;"-"&amp;$F97,'Results Check'!$A:$CB,BI$2,FALSE())</f>
        <v>2</v>
      </c>
      <c r="BJ97">
        <f t="shared" si="73"/>
        <v>0</v>
      </c>
      <c r="BK97">
        <f t="shared" si="74"/>
        <v>0</v>
      </c>
      <c r="BL97">
        <f t="shared" si="75"/>
        <v>0</v>
      </c>
      <c r="BM97">
        <f>VLOOKUP($B97&amp;"-"&amp;$F97,'Results Check'!$A:$CB,BM$2,FALSE())</f>
        <v>0</v>
      </c>
      <c r="BN97">
        <f>VLOOKUP($B97&amp;"-"&amp;$F97,'Results Check'!$A:$CB,BN$2,FALSE())</f>
        <v>1</v>
      </c>
      <c r="BO97">
        <f>VLOOKUP($B97&amp;"-"&amp;$F97,'Results Check'!$A:$CB,BO$2,FALSE())</f>
        <v>1</v>
      </c>
      <c r="BP97">
        <f t="shared" si="76"/>
        <v>0</v>
      </c>
      <c r="BQ97">
        <f t="shared" si="77"/>
        <v>0</v>
      </c>
      <c r="BR97">
        <f t="shared" si="78"/>
        <v>0</v>
      </c>
      <c r="BS97">
        <f>VLOOKUP($B97&amp;"-"&amp;$F97,'Results Check'!$A:$CB,BS$2,FALSE())</f>
        <v>1</v>
      </c>
      <c r="BT97">
        <f>VLOOKUP($B97&amp;"-"&amp;$F97,'Results Check'!$A:$CB,BT$2,FALSE())</f>
        <v>3</v>
      </c>
      <c r="BU97">
        <f>VLOOKUP($B97&amp;"-"&amp;$F97,'Results Check'!$A:$CB,BU$2,FALSE())</f>
        <v>4</v>
      </c>
      <c r="BV97">
        <f t="shared" si="79"/>
        <v>0.33333333333333331</v>
      </c>
      <c r="BW97">
        <f t="shared" si="80"/>
        <v>0.25</v>
      </c>
      <c r="BX97">
        <f t="shared" si="81"/>
        <v>0.28571428571428575</v>
      </c>
      <c r="BY97">
        <f t="shared" si="82"/>
        <v>5</v>
      </c>
      <c r="BZ97">
        <f t="shared" si="83"/>
        <v>16</v>
      </c>
      <c r="CA97">
        <f t="shared" si="84"/>
        <v>16</v>
      </c>
      <c r="CB97" s="4">
        <f t="shared" si="85"/>
        <v>0.3125</v>
      </c>
      <c r="CC97" s="4">
        <f t="shared" si="86"/>
        <v>0.3125</v>
      </c>
      <c r="CD97">
        <f t="shared" si="87"/>
        <v>0.3125</v>
      </c>
      <c r="CE97" t="str">
        <f>IF(VLOOKUP($B97&amp;"-"&amp;$F97,'Results Check'!$A:$CB,CE$2,FALSE())=0,"",VLOOKUP($B97&amp;"-"&amp;$F97,'Results Check'!$A:$CB,CE$2,FALSE()))</f>
        <v>Mixed concepts</v>
      </c>
      <c r="CF97" t="str">
        <f>IF(VLOOKUP($B97&amp;"-"&amp;$F97,'Results Check'!$A:$CB,CF$2,FALSE())=0,"",VLOOKUP($B97&amp;"-"&amp;$F97,'Results Check'!$A:$CB,CF$2,FALSE()))</f>
        <v>Mixed consepts</v>
      </c>
      <c r="CG97" t="str">
        <f>IF(VLOOKUP($B97&amp;"-"&amp;$F97,'Results Check'!$A:$CB,CG$2,FALSE())=0,"",VLOOKUP($B97&amp;"-"&amp;$F97,'Results Check'!$A:$CB,CG$2,FALSE()))</f>
        <v>Wrong threat scenario</v>
      </c>
      <c r="CH97" t="str">
        <f>IF(VLOOKUP($B97&amp;"-"&amp;$F97,'Results Check'!$A:$CB,CH$2,FALSE())=0,"",VLOOKUP($B97&amp;"-"&amp;$F97,'Results Check'!$A:$CB,CH$2,FALSE()))</f>
        <v>Mixed concepts</v>
      </c>
      <c r="CI97" t="str">
        <f>IF(VLOOKUP($B97&amp;"-"&amp;$F97,'Results Check'!$A:$CB,CI$2,FALSE())=0,"",VLOOKUP($B97&amp;"-"&amp;$F97,'Results Check'!$A:$CB,CI$2,FALSE()))</f>
        <v/>
      </c>
      <c r="CJ97" t="str">
        <f>IF(VLOOKUP($B97&amp;"-"&amp;$F97,'Results Check'!$A:$CB,CJ$2,FALSE())=0,"",VLOOKUP($B97&amp;"-"&amp;$F97,'Results Check'!$A:$CB,CJ$2,FALSE()))</f>
        <v>Wrong vulnerability</v>
      </c>
      <c r="CK97">
        <f>IF(VLOOKUP($B97&amp;"-"&amp;$F97,'dataset cleaned'!$A:$CK,CK$2,FALSE())&lt;0,"N/A",VLOOKUP(VLOOKUP($B97&amp;"-"&amp;$F97,'dataset cleaned'!$A:$CK,CK$2,FALSE()),Dictionary!$A:$B,2,FALSE()))</f>
        <v>3</v>
      </c>
      <c r="CL97">
        <f>IF(VLOOKUP($B97&amp;"-"&amp;$F97,'dataset cleaned'!$A:$CK,CL$2,FALSE())&lt;0,"N/A",VLOOKUP(VLOOKUP($B97&amp;"-"&amp;$F97,'dataset cleaned'!$A:$CK,CL$2,FALSE()),Dictionary!$A:$B,2,FALSE()))</f>
        <v>3</v>
      </c>
      <c r="CM97">
        <f>IF(VLOOKUP($B97&amp;"-"&amp;$F97,'dataset cleaned'!$A:$CK,CM$2,FALSE())&lt;0,"N/A",VLOOKUP(VLOOKUP($B97&amp;"-"&amp;$F97,'dataset cleaned'!$A:$CK,CM$2,FALSE()),Dictionary!$A:$B,2,FALSE()))</f>
        <v>3</v>
      </c>
      <c r="CN97">
        <f>IF(VLOOKUP($B97&amp;"-"&amp;$F97,'dataset cleaned'!$A:$CK,CN$2,FALSE())&lt;0,"N/A",VLOOKUP(VLOOKUP($B97&amp;"-"&amp;$F97,'dataset cleaned'!$A:$CK,CN$2,FALSE()),Dictionary!$A:$B,2,FALSE()))</f>
        <v>3</v>
      </c>
      <c r="CO97">
        <f>IF(VLOOKUP($B97&amp;"-"&amp;$F97,'dataset cleaned'!$A:$CK,CO$2,FALSE())&lt;0,"N/A",VLOOKUP(VLOOKUP($B97&amp;"-"&amp;$F97,'dataset cleaned'!$A:$CK,CO$2,FALSE()),Dictionary!$A:$B,2,FALSE()))</f>
        <v>2</v>
      </c>
      <c r="CP97">
        <f>IF(VLOOKUP($B97&amp;"-"&amp;$F97,'dataset cleaned'!$A:$CK,CP$2,FALSE())&lt;0,"N/A",VLOOKUP(VLOOKUP($B97&amp;"-"&amp;$F97,'dataset cleaned'!$A:$CK,CP$2,FALSE()),Dictionary!$A:$B,2,FALSE()))</f>
        <v>3</v>
      </c>
      <c r="CQ97">
        <f>IF(VLOOKUP($B97&amp;"-"&amp;$F97,'dataset cleaned'!$A:$CK,CQ$2,FALSE())&lt;0,"N/A",VLOOKUP(VLOOKUP($B97&amp;"-"&amp;$F97,'dataset cleaned'!$A:$CK,CQ$2,FALSE()),Dictionary!$A:$B,2,FALSE()))</f>
        <v>3</v>
      </c>
      <c r="CR97">
        <f>IF(VLOOKUP($B97&amp;"-"&amp;$F97,'dataset cleaned'!$A:$CK,CR$2,FALSE())&lt;0,"N/A",VLOOKUP(VLOOKUP($B97&amp;"-"&amp;$F97,'dataset cleaned'!$A:$CK,CR$2,FALSE()),Dictionary!$A:$B,2,FALSE()))</f>
        <v>3</v>
      </c>
      <c r="CS97">
        <f>IF(VLOOKUP($B97&amp;"-"&amp;$F97,'dataset cleaned'!$A:$CK,CS$2,FALSE())&lt;0,"N/A",VLOOKUP(VLOOKUP($B97&amp;"-"&amp;$F97,'dataset cleaned'!$A:$CK,CS$2,FALSE()),Dictionary!$A:$B,2,FALSE()))</f>
        <v>3</v>
      </c>
      <c r="CT97">
        <f>IF(VLOOKUP($B97&amp;"-"&amp;$F97,'dataset cleaned'!$A:$CK,CT$2,FALSE())&lt;0,"N/A",VLOOKUP(VLOOKUP($B97&amp;"-"&amp;$F97,'dataset cleaned'!$A:$CK,CT$2,FALSE()),Dictionary!$A:$B,2,FALSE()))</f>
        <v>4</v>
      </c>
      <c r="CU97">
        <f>IF(VLOOKUP($B97&amp;"-"&amp;$F97,'dataset cleaned'!$A:$CK,CU$2,FALSE())&lt;0,"N/A",VLOOKUP(VLOOKUP($B97&amp;"-"&amp;$F97,'dataset cleaned'!$A:$CK,CU$2,FALSE()),Dictionary!$A:$B,2,FALSE()))</f>
        <v>2</v>
      </c>
      <c r="CV97">
        <f>IF(VLOOKUP($B97&amp;"-"&amp;$F97,'dataset cleaned'!$A:$CK,CV$2,FALSE())&lt;0,"N/A",VLOOKUP(VLOOKUP($B97&amp;"-"&amp;$F97,'dataset cleaned'!$A:$CK,CV$2,FALSE()),Dictionary!$A:$B,2,FALSE()))</f>
        <v>3</v>
      </c>
    </row>
    <row r="98" spans="1:100" x14ac:dyDescent="0.2">
      <c r="A98" t="str">
        <f t="shared" si="59"/>
        <v>R_1pnX8uwi20rObXc-P2</v>
      </c>
      <c r="B98" t="s">
        <v>887</v>
      </c>
      <c r="C98" t="s">
        <v>390</v>
      </c>
      <c r="D98" s="16" t="str">
        <f t="shared" si="60"/>
        <v>CORAS</v>
      </c>
      <c r="E98" s="8" t="str">
        <f t="shared" si="61"/>
        <v>G1</v>
      </c>
      <c r="F98" s="10" t="s">
        <v>536</v>
      </c>
      <c r="G98" s="8" t="str">
        <f t="shared" si="62"/>
        <v>G2</v>
      </c>
      <c r="H98" t="s">
        <v>981</v>
      </c>
      <c r="J98" s="11">
        <f>VLOOKUP($B98&amp;"-"&amp;$F98,'dataset cleaned'!$A:$BK,J$2,FALSE())/60</f>
        <v>12.303033333333333</v>
      </c>
      <c r="K98">
        <f>VLOOKUP($B98&amp;"-"&amp;$F98,'dataset cleaned'!$A:$BK,K$2,FALSE())</f>
        <v>22</v>
      </c>
      <c r="L98" t="str">
        <f>VLOOKUP($B98&amp;"-"&amp;$F98,'dataset cleaned'!$A:$BK,L$2,FALSE())</f>
        <v>Male</v>
      </c>
      <c r="M98" t="str">
        <f>VLOOKUP($B98&amp;"-"&amp;$F98,'dataset cleaned'!$A:$BK,M$2,FALSE())</f>
        <v>Advanced (C1)</v>
      </c>
      <c r="N98">
        <f>VLOOKUP($B98&amp;"-"&amp;$F98,'dataset cleaned'!$A:$BK,N$2,FALSE())</f>
        <v>5</v>
      </c>
      <c r="O98" t="str">
        <f>VLOOKUP($B98&amp;"-"&amp;$F98,'dataset cleaned'!$A:$BK,O$2,FALSE())</f>
        <v xml:space="preserve">industrial engeneering and management </v>
      </c>
      <c r="P98" t="str">
        <f>VLOOKUP($B98&amp;"-"&amp;$F98,'dataset cleaned'!$A:$BK,P$2,FALSE())</f>
        <v>No</v>
      </c>
      <c r="Q98">
        <f>VLOOKUP($B98&amp;"-"&amp;$F98,'dataset cleaned'!$A:$BK,Q$2,FALSE())</f>
        <v>0</v>
      </c>
      <c r="R98" s="6">
        <f>VLOOKUP($B98&amp;"-"&amp;$F98,'dataset cleaned'!$A:$BK,R$2,FALSE())</f>
        <v>0</v>
      </c>
      <c r="S98" t="str">
        <f>VLOOKUP($B98&amp;"-"&amp;$F98,'dataset cleaned'!$A:$BK,S$2,FALSE())</f>
        <v>No</v>
      </c>
      <c r="T98">
        <f>VLOOKUP($B98&amp;"-"&amp;$F98,'dataset cleaned'!$A:$BK,T$2,FALSE())</f>
        <v>0</v>
      </c>
      <c r="U98" t="str">
        <f>VLOOKUP($B98&amp;"-"&amp;$F98,'dataset cleaned'!$A:$BK,U$2,FALSE())</f>
        <v>None</v>
      </c>
      <c r="V98">
        <f>VLOOKUP(VLOOKUP($B98&amp;"-"&amp;$F98,'dataset cleaned'!$A:$BK,V$2,FALSE()),Dictionary!$A:$B,2,FALSE())</f>
        <v>1</v>
      </c>
      <c r="W98">
        <f>VLOOKUP(VLOOKUP($B98&amp;"-"&amp;$F98,'dataset cleaned'!$A:$BK,W$2,FALSE()),Dictionary!$A:$B,2,FALSE())</f>
        <v>1</v>
      </c>
      <c r="X98">
        <f>VLOOKUP(VLOOKUP($B98&amp;"-"&amp;$F98,'dataset cleaned'!$A:$BK,X$2,FALSE()),Dictionary!$A:$B,2,FALSE())</f>
        <v>1</v>
      </c>
      <c r="Y98">
        <f>VLOOKUP(VLOOKUP($B98&amp;"-"&amp;$F98,'dataset cleaned'!$A:$BK,Y$2,FALSE()),Dictionary!$A:$B,2,FALSE())</f>
        <v>1</v>
      </c>
      <c r="Z98">
        <f t="shared" si="63"/>
        <v>1</v>
      </c>
      <c r="AA98">
        <f>VLOOKUP(VLOOKUP($B98&amp;"-"&amp;$F98,'dataset cleaned'!$A:$BK,AA$2,FALSE()),Dictionary!$A:$B,2,FALSE())</f>
        <v>2</v>
      </c>
      <c r="AB98">
        <f>VLOOKUP(VLOOKUP($B98&amp;"-"&amp;$F98,'dataset cleaned'!$A:$BK,AB$2,FALSE()),Dictionary!$A:$B,2,FALSE())</f>
        <v>1</v>
      </c>
      <c r="AC98">
        <f>VLOOKUP(VLOOKUP($B98&amp;"-"&amp;$F98,'dataset cleaned'!$A:$BK,AC$2,FALSE()),Dictionary!$A:$B,2,FALSE())</f>
        <v>3</v>
      </c>
      <c r="AD98">
        <f>VLOOKUP(VLOOKUP($B98&amp;"-"&amp;$F98,'dataset cleaned'!$A:$BK,AD$2,FALSE()),Dictionary!$A:$B,2,FALSE())</f>
        <v>2</v>
      </c>
      <c r="AE98">
        <f>IF(ISNA(VLOOKUP(VLOOKUP($B98&amp;"-"&amp;$F98,'dataset cleaned'!$A:$BK,AE$2,FALSE()),Dictionary!$A:$B,2,FALSE())),"",VLOOKUP(VLOOKUP($B98&amp;"-"&amp;$F98,'dataset cleaned'!$A:$BK,AE$2,FALSE()),Dictionary!$A:$B,2,FALSE()))</f>
        <v>2</v>
      </c>
      <c r="AF98">
        <f>VLOOKUP(VLOOKUP($B98&amp;"-"&amp;$F98,'dataset cleaned'!$A:$BK,AF$2,FALSE()),Dictionary!$A:$B,2,FALSE())</f>
        <v>4</v>
      </c>
      <c r="AG98">
        <f>VLOOKUP(VLOOKUP($B98&amp;"-"&amp;$F98,'dataset cleaned'!$A:$BK,AG$2,FALSE()),Dictionary!$A:$B,2,FALSE())</f>
        <v>4</v>
      </c>
      <c r="AH98">
        <f>VLOOKUP(VLOOKUP($B98&amp;"-"&amp;$F98,'dataset cleaned'!$A:$BK,AH$2,FALSE()),Dictionary!$A:$B,2,FALSE())</f>
        <v>4</v>
      </c>
      <c r="AI98">
        <f>VLOOKUP(VLOOKUP($B98&amp;"-"&amp;$F98,'dataset cleaned'!$A:$BK,AI$2,FALSE()),Dictionary!$A:$B,2,FALSE())</f>
        <v>4</v>
      </c>
      <c r="AJ98">
        <f>VLOOKUP(VLOOKUP($B98&amp;"-"&amp;$F98,'dataset cleaned'!$A:$BK,AJ$2,FALSE()),Dictionary!$A:$B,2,FALSE())</f>
        <v>2</v>
      </c>
      <c r="AK98" t="str">
        <f>IF(ISNA(VLOOKUP(VLOOKUP($B98&amp;"-"&amp;$F98,'dataset cleaned'!$A:$BK,AK$2,FALSE()),Dictionary!$A:$B,2,FALSE())),"",VLOOKUP(VLOOKUP($B98&amp;"-"&amp;$F98,'dataset cleaned'!$A:$BK,AK$2,FALSE()),Dictionary!$A:$B,2,FALSE()))</f>
        <v/>
      </c>
      <c r="AL98">
        <f>IF(ISNA(VLOOKUP(VLOOKUP($B98&amp;"-"&amp;$F98,'dataset cleaned'!$A:$BK,AL$2,FALSE()),Dictionary!$A:$B,2,FALSE())),"",VLOOKUP(VLOOKUP($B98&amp;"-"&amp;$F98,'dataset cleaned'!$A:$BK,AL$2,FALSE()),Dictionary!$A:$B,2,FALSE()))</f>
        <v>2</v>
      </c>
      <c r="AM98">
        <f>VLOOKUP(VLOOKUP($B98&amp;"-"&amp;$F98,'dataset cleaned'!$A:$BK,AM$2,FALSE()),Dictionary!$A:$B,2,FALSE())</f>
        <v>4</v>
      </c>
      <c r="AN98">
        <f>IF(ISNA(VLOOKUP(VLOOKUP($B98&amp;"-"&amp;$F98,'dataset cleaned'!$A:$BK,AN$2,FALSE()),Dictionary!$A:$B,2,FALSE())),"",VLOOKUP(VLOOKUP($B98&amp;"-"&amp;$F98,'dataset cleaned'!$A:$BK,AN$2,FALSE()),Dictionary!$A:$B,2,FALSE()))</f>
        <v>4</v>
      </c>
      <c r="AO98">
        <f>VLOOKUP($B98&amp;"-"&amp;$F98,'Results Check'!$A:$CB,AO$2,FALSE())</f>
        <v>0</v>
      </c>
      <c r="AP98">
        <f>VLOOKUP($B98&amp;"-"&amp;$F98,'Results Check'!$A:$CB,AP$2,FALSE())</f>
        <v>4</v>
      </c>
      <c r="AQ98">
        <f>VLOOKUP($B98&amp;"-"&amp;$F98,'Results Check'!$A:$CB,AQ$2,FALSE())</f>
        <v>2</v>
      </c>
      <c r="AR98">
        <f t="shared" si="64"/>
        <v>0</v>
      </c>
      <c r="AS98">
        <f t="shared" si="65"/>
        <v>0</v>
      </c>
      <c r="AT98">
        <f t="shared" si="66"/>
        <v>0</v>
      </c>
      <c r="AU98">
        <f>VLOOKUP($B98&amp;"-"&amp;$F98,'Results Check'!$A:$CB,AU$2,FALSE())</f>
        <v>3</v>
      </c>
      <c r="AV98">
        <f>VLOOKUP($B98&amp;"-"&amp;$F98,'Results Check'!$A:$CB,AV$2,FALSE())</f>
        <v>3</v>
      </c>
      <c r="AW98">
        <f>VLOOKUP($B98&amp;"-"&amp;$F98,'Results Check'!$A:$CB,AW$2,FALSE())</f>
        <v>3</v>
      </c>
      <c r="AX98">
        <f t="shared" si="67"/>
        <v>1</v>
      </c>
      <c r="AY98">
        <f t="shared" si="68"/>
        <v>1</v>
      </c>
      <c r="AZ98">
        <f t="shared" si="69"/>
        <v>1</v>
      </c>
      <c r="BA98">
        <f>VLOOKUP($B98&amp;"-"&amp;$F98,'Results Check'!$A:$CB,BA$2,FALSE())</f>
        <v>2</v>
      </c>
      <c r="BB98">
        <f>VLOOKUP($B98&amp;"-"&amp;$F98,'Results Check'!$A:$CB,BB$2,FALSE())</f>
        <v>4</v>
      </c>
      <c r="BC98">
        <f>VLOOKUP($B98&amp;"-"&amp;$F98,'Results Check'!$A:$CB,BC$2,FALSE())</f>
        <v>4</v>
      </c>
      <c r="BD98">
        <f t="shared" si="70"/>
        <v>0.5</v>
      </c>
      <c r="BE98">
        <f t="shared" si="71"/>
        <v>0.5</v>
      </c>
      <c r="BF98">
        <f t="shared" si="72"/>
        <v>0.5</v>
      </c>
      <c r="BG98">
        <f>VLOOKUP($B98&amp;"-"&amp;$F98,'Results Check'!$A:$CB,BG$2,FALSE())</f>
        <v>0</v>
      </c>
      <c r="BH98">
        <f>VLOOKUP($B98&amp;"-"&amp;$F98,'Results Check'!$A:$CB,BH$2,FALSE())</f>
        <v>4</v>
      </c>
      <c r="BI98">
        <f>VLOOKUP($B98&amp;"-"&amp;$F98,'Results Check'!$A:$CB,BI$2,FALSE())</f>
        <v>2</v>
      </c>
      <c r="BJ98">
        <f t="shared" si="73"/>
        <v>0</v>
      </c>
      <c r="BK98">
        <f t="shared" si="74"/>
        <v>0</v>
      </c>
      <c r="BL98">
        <f t="shared" si="75"/>
        <v>0</v>
      </c>
      <c r="BM98">
        <f>VLOOKUP($B98&amp;"-"&amp;$F98,'Results Check'!$A:$CB,BM$2,FALSE())</f>
        <v>0</v>
      </c>
      <c r="BN98">
        <f>VLOOKUP($B98&amp;"-"&amp;$F98,'Results Check'!$A:$CB,BN$2,FALSE())</f>
        <v>1</v>
      </c>
      <c r="BO98">
        <f>VLOOKUP($B98&amp;"-"&amp;$F98,'Results Check'!$A:$CB,BO$2,FALSE())</f>
        <v>1</v>
      </c>
      <c r="BP98">
        <f t="shared" si="76"/>
        <v>0</v>
      </c>
      <c r="BQ98">
        <f t="shared" si="77"/>
        <v>0</v>
      </c>
      <c r="BR98">
        <f t="shared" si="78"/>
        <v>0</v>
      </c>
      <c r="BS98">
        <f>VLOOKUP($B98&amp;"-"&amp;$F98,'Results Check'!$A:$CB,BS$2,FALSE())</f>
        <v>3</v>
      </c>
      <c r="BT98">
        <f>VLOOKUP($B98&amp;"-"&amp;$F98,'Results Check'!$A:$CB,BT$2,FALSE())</f>
        <v>6</v>
      </c>
      <c r="BU98">
        <f>VLOOKUP($B98&amp;"-"&amp;$F98,'Results Check'!$A:$CB,BU$2,FALSE())</f>
        <v>4</v>
      </c>
      <c r="BV98">
        <f t="shared" si="79"/>
        <v>0.5</v>
      </c>
      <c r="BW98">
        <f t="shared" si="80"/>
        <v>0.75</v>
      </c>
      <c r="BX98">
        <f t="shared" si="81"/>
        <v>0.6</v>
      </c>
      <c r="BY98">
        <f t="shared" si="82"/>
        <v>8</v>
      </c>
      <c r="BZ98">
        <f t="shared" si="83"/>
        <v>22</v>
      </c>
      <c r="CA98">
        <f t="shared" si="84"/>
        <v>16</v>
      </c>
      <c r="CB98" s="4">
        <f t="shared" si="85"/>
        <v>0.36363636363636365</v>
      </c>
      <c r="CC98" s="4">
        <f t="shared" si="86"/>
        <v>0.5</v>
      </c>
      <c r="CD98">
        <f t="shared" si="87"/>
        <v>0.4210526315789474</v>
      </c>
      <c r="CE98" t="str">
        <f>IF(VLOOKUP($B98&amp;"-"&amp;$F98,'Results Check'!$A:$CB,CE$2,FALSE())=0,"",VLOOKUP($B98&amp;"-"&amp;$F98,'Results Check'!$A:$CB,CE$2,FALSE()))</f>
        <v>Mixed concepts</v>
      </c>
      <c r="CF98" t="str">
        <f>IF(VLOOKUP($B98&amp;"-"&amp;$F98,'Results Check'!$A:$CB,CF$2,FALSE())=0,"",VLOOKUP($B98&amp;"-"&amp;$F98,'Results Check'!$A:$CB,CF$2,FALSE()))</f>
        <v/>
      </c>
      <c r="CG98" t="str">
        <f>IF(VLOOKUP($B98&amp;"-"&amp;$F98,'Results Check'!$A:$CB,CG$2,FALSE())=0,"",VLOOKUP($B98&amp;"-"&amp;$F98,'Results Check'!$A:$CB,CG$2,FALSE()))</f>
        <v>Wrong threat scenario</v>
      </c>
      <c r="CH98" t="str">
        <f>IF(VLOOKUP($B98&amp;"-"&amp;$F98,'Results Check'!$A:$CB,CH$2,FALSE())=0,"",VLOOKUP($B98&amp;"-"&amp;$F98,'Results Check'!$A:$CB,CH$2,FALSE()))</f>
        <v>Threat scenario</v>
      </c>
      <c r="CI98" t="str">
        <f>IF(VLOOKUP($B98&amp;"-"&amp;$F98,'Results Check'!$A:$CB,CI$2,FALSE())=0,"",VLOOKUP($B98&amp;"-"&amp;$F98,'Results Check'!$A:$CB,CI$2,FALSE()))</f>
        <v/>
      </c>
      <c r="CJ98" t="str">
        <f>IF(VLOOKUP($B98&amp;"-"&amp;$F98,'Results Check'!$A:$CB,CJ$2,FALSE())=0,"",VLOOKUP($B98&amp;"-"&amp;$F98,'Results Check'!$A:$CB,CJ$2,FALSE()))</f>
        <v>Missing vulnerability</v>
      </c>
      <c r="CK98">
        <f>IF(VLOOKUP($B98&amp;"-"&amp;$F98,'dataset cleaned'!$A:$CK,CK$2,FALSE())&lt;0,"N/A",VLOOKUP(VLOOKUP($B98&amp;"-"&amp;$F98,'dataset cleaned'!$A:$CK,CK$2,FALSE()),Dictionary!$A:$B,2,FALSE()))</f>
        <v>2</v>
      </c>
      <c r="CL98">
        <f>IF(VLOOKUP($B98&amp;"-"&amp;$F98,'dataset cleaned'!$A:$CK,CL$2,FALSE())&lt;0,"N/A",VLOOKUP(VLOOKUP($B98&amp;"-"&amp;$F98,'dataset cleaned'!$A:$CK,CL$2,FALSE()),Dictionary!$A:$B,2,FALSE()))</f>
        <v>2</v>
      </c>
      <c r="CM98">
        <f>IF(VLOOKUP($B98&amp;"-"&amp;$F98,'dataset cleaned'!$A:$CK,CM$2,FALSE())&lt;0,"N/A",VLOOKUP(VLOOKUP($B98&amp;"-"&amp;$F98,'dataset cleaned'!$A:$CK,CM$2,FALSE()),Dictionary!$A:$B,2,FALSE()))</f>
        <v>3</v>
      </c>
      <c r="CN98">
        <f>IF(VLOOKUP($B98&amp;"-"&amp;$F98,'dataset cleaned'!$A:$CK,CN$2,FALSE())&lt;0,"N/A",VLOOKUP(VLOOKUP($B98&amp;"-"&amp;$F98,'dataset cleaned'!$A:$CK,CN$2,FALSE()),Dictionary!$A:$B,2,FALSE()))</f>
        <v>2</v>
      </c>
      <c r="CO98">
        <f>IF(VLOOKUP($B98&amp;"-"&amp;$F98,'dataset cleaned'!$A:$CK,CO$2,FALSE())&lt;0,"N/A",VLOOKUP(VLOOKUP($B98&amp;"-"&amp;$F98,'dataset cleaned'!$A:$CK,CO$2,FALSE()),Dictionary!$A:$B,2,FALSE()))</f>
        <v>2</v>
      </c>
      <c r="CP98">
        <f>IF(VLOOKUP($B98&amp;"-"&amp;$F98,'dataset cleaned'!$A:$CK,CP$2,FALSE())&lt;0,"N/A",VLOOKUP(VLOOKUP($B98&amp;"-"&amp;$F98,'dataset cleaned'!$A:$CK,CP$2,FALSE()),Dictionary!$A:$B,2,FALSE()))</f>
        <v>2</v>
      </c>
      <c r="CQ98">
        <f>IF(VLOOKUP($B98&amp;"-"&amp;$F98,'dataset cleaned'!$A:$CK,CQ$2,FALSE())&lt;0,"N/A",VLOOKUP(VLOOKUP($B98&amp;"-"&amp;$F98,'dataset cleaned'!$A:$CK,CQ$2,FALSE()),Dictionary!$A:$B,2,FALSE()))</f>
        <v>2</v>
      </c>
      <c r="CR98">
        <f>IF(VLOOKUP($B98&amp;"-"&amp;$F98,'dataset cleaned'!$A:$CK,CR$2,FALSE())&lt;0,"N/A",VLOOKUP(VLOOKUP($B98&amp;"-"&amp;$F98,'dataset cleaned'!$A:$CK,CR$2,FALSE()),Dictionary!$A:$B,2,FALSE()))</f>
        <v>2</v>
      </c>
      <c r="CS98">
        <f>IF(VLOOKUP($B98&amp;"-"&amp;$F98,'dataset cleaned'!$A:$CK,CS$2,FALSE())&lt;0,"N/A",VLOOKUP(VLOOKUP($B98&amp;"-"&amp;$F98,'dataset cleaned'!$A:$CK,CS$2,FALSE()),Dictionary!$A:$B,2,FALSE()))</f>
        <v>2</v>
      </c>
      <c r="CT98">
        <f>IF(VLOOKUP($B98&amp;"-"&amp;$F98,'dataset cleaned'!$A:$CK,CT$2,FALSE())&lt;0,"N/A",VLOOKUP(VLOOKUP($B98&amp;"-"&amp;$F98,'dataset cleaned'!$A:$CK,CT$2,FALSE()),Dictionary!$A:$B,2,FALSE()))</f>
        <v>2</v>
      </c>
      <c r="CU98">
        <f>IF(VLOOKUP($B98&amp;"-"&amp;$F98,'dataset cleaned'!$A:$CK,CU$2,FALSE())&lt;0,"N/A",VLOOKUP(VLOOKUP($B98&amp;"-"&amp;$F98,'dataset cleaned'!$A:$CK,CU$2,FALSE()),Dictionary!$A:$B,2,FALSE()))</f>
        <v>2</v>
      </c>
      <c r="CV98">
        <f>IF(VLOOKUP($B98&amp;"-"&amp;$F98,'dataset cleaned'!$A:$CK,CV$2,FALSE())&lt;0,"N/A",VLOOKUP(VLOOKUP($B98&amp;"-"&amp;$F98,'dataset cleaned'!$A:$CK,CV$2,FALSE()),Dictionary!$A:$B,2,FALSE()))</f>
        <v>2</v>
      </c>
    </row>
    <row r="99" spans="1:100" s="24" customFormat="1" ht="17" x14ac:dyDescent="0.2">
      <c r="A99" t="str">
        <f t="shared" si="59"/>
        <v>R_1QrWPrsK6vU2c3n-P2</v>
      </c>
      <c r="B99" t="s">
        <v>782</v>
      </c>
      <c r="C99" t="s">
        <v>390</v>
      </c>
      <c r="D99" s="16" t="str">
        <f t="shared" si="60"/>
        <v>CORAS</v>
      </c>
      <c r="E99" s="8" t="str">
        <f t="shared" si="61"/>
        <v>G1</v>
      </c>
      <c r="F99" s="10" t="s">
        <v>536</v>
      </c>
      <c r="G99" s="8" t="str">
        <f t="shared" si="62"/>
        <v>G2</v>
      </c>
      <c r="H99" t="s">
        <v>981</v>
      </c>
      <c r="I99"/>
      <c r="J99" s="11">
        <f>VLOOKUP($B99&amp;"-"&amp;$F99,'dataset cleaned'!$A:$BK,J$2,FALSE())/60</f>
        <v>10.055183333333334</v>
      </c>
      <c r="K99">
        <f>VLOOKUP($B99&amp;"-"&amp;$F99,'dataset cleaned'!$A:$BK,K$2,FALSE())</f>
        <v>23</v>
      </c>
      <c r="L99" t="str">
        <f>VLOOKUP($B99&amp;"-"&amp;$F99,'dataset cleaned'!$A:$BK,L$2,FALSE())</f>
        <v>Male</v>
      </c>
      <c r="M99" t="str">
        <f>VLOOKUP($B99&amp;"-"&amp;$F99,'dataset cleaned'!$A:$BK,M$2,FALSE())</f>
        <v>Upper-Intermediate (B2)</v>
      </c>
      <c r="N99">
        <f>VLOOKUP($B99&amp;"-"&amp;$F99,'dataset cleaned'!$A:$BK,N$2,FALSE())</f>
        <v>5</v>
      </c>
      <c r="O99" t="str">
        <f>VLOOKUP($B99&amp;"-"&amp;$F99,'dataset cleaned'!$A:$BK,O$2,FALSE())</f>
        <v>business information technology,computer science</v>
      </c>
      <c r="P99" t="str">
        <f>VLOOKUP($B99&amp;"-"&amp;$F99,'dataset cleaned'!$A:$BK,P$2,FALSE())</f>
        <v>Yes</v>
      </c>
      <c r="Q99">
        <f>VLOOKUP($B99&amp;"-"&amp;$F99,'dataset cleaned'!$A:$BK,Q$2,FALSE())</f>
        <v>0.5</v>
      </c>
      <c r="R99" s="6" t="str">
        <f>VLOOKUP($B99&amp;"-"&amp;$F99,'dataset cleaned'!$A:$BK,R$2,FALSE())</f>
        <v>internship</v>
      </c>
      <c r="S99" t="str">
        <f>VLOOKUP($B99&amp;"-"&amp;$F99,'dataset cleaned'!$A:$BK,S$2,FALSE())</f>
        <v>No</v>
      </c>
      <c r="T99">
        <f>VLOOKUP($B99&amp;"-"&amp;$F99,'dataset cleaned'!$A:$BK,T$2,FALSE())</f>
        <v>0</v>
      </c>
      <c r="U99" t="str">
        <f>VLOOKUP($B99&amp;"-"&amp;$F99,'dataset cleaned'!$A:$BK,U$2,FALSE())</f>
        <v>COBIT</v>
      </c>
      <c r="V99">
        <f>VLOOKUP(VLOOKUP($B99&amp;"-"&amp;$F99,'dataset cleaned'!$A:$BK,V$2,FALSE()),Dictionary!$A:$B,2,FALSE())</f>
        <v>2</v>
      </c>
      <c r="W99">
        <f>VLOOKUP(VLOOKUP($B99&amp;"-"&amp;$F99,'dataset cleaned'!$A:$BK,W$2,FALSE()),Dictionary!$A:$B,2,FALSE())</f>
        <v>2</v>
      </c>
      <c r="X99">
        <f>VLOOKUP(VLOOKUP($B99&amp;"-"&amp;$F99,'dataset cleaned'!$A:$BK,X$2,FALSE()),Dictionary!$A:$B,2,FALSE())</f>
        <v>3</v>
      </c>
      <c r="Y99">
        <f>VLOOKUP(VLOOKUP($B99&amp;"-"&amp;$F99,'dataset cleaned'!$A:$BK,Y$2,FALSE()),Dictionary!$A:$B,2,FALSE())</f>
        <v>2</v>
      </c>
      <c r="Z99">
        <f t="shared" si="63"/>
        <v>3</v>
      </c>
      <c r="AA99">
        <f>VLOOKUP(VLOOKUP($B99&amp;"-"&amp;$F99,'dataset cleaned'!$A:$BK,AA$2,FALSE()),Dictionary!$A:$B,2,FALSE())</f>
        <v>2</v>
      </c>
      <c r="AB99">
        <f>VLOOKUP(VLOOKUP($B99&amp;"-"&amp;$F99,'dataset cleaned'!$A:$BK,AB$2,FALSE()),Dictionary!$A:$B,2,FALSE())</f>
        <v>3</v>
      </c>
      <c r="AC99">
        <f>VLOOKUP(VLOOKUP($B99&amp;"-"&amp;$F99,'dataset cleaned'!$A:$BK,AC$2,FALSE()),Dictionary!$A:$B,2,FALSE())</f>
        <v>4</v>
      </c>
      <c r="AD99">
        <f>VLOOKUP(VLOOKUP($B99&amp;"-"&amp;$F99,'dataset cleaned'!$A:$BK,AD$2,FALSE()),Dictionary!$A:$B,2,FALSE())</f>
        <v>3</v>
      </c>
      <c r="AE99">
        <f>IF(ISNA(VLOOKUP(VLOOKUP($B99&amp;"-"&amp;$F99,'dataset cleaned'!$A:$BK,AE$2,FALSE()),Dictionary!$A:$B,2,FALSE())),"",VLOOKUP(VLOOKUP($B99&amp;"-"&amp;$F99,'dataset cleaned'!$A:$BK,AE$2,FALSE()),Dictionary!$A:$B,2,FALSE()))</f>
        <v>2</v>
      </c>
      <c r="AF99">
        <f>VLOOKUP(VLOOKUP($B99&amp;"-"&amp;$F99,'dataset cleaned'!$A:$BK,AF$2,FALSE()),Dictionary!$A:$B,2,FALSE())</f>
        <v>3</v>
      </c>
      <c r="AG99">
        <f>VLOOKUP(VLOOKUP($B99&amp;"-"&amp;$F99,'dataset cleaned'!$A:$BK,AG$2,FALSE()),Dictionary!$A:$B,2,FALSE())</f>
        <v>4</v>
      </c>
      <c r="AH99">
        <f>VLOOKUP(VLOOKUP($B99&amp;"-"&amp;$F99,'dataset cleaned'!$A:$BK,AH$2,FALSE()),Dictionary!$A:$B,2,FALSE())</f>
        <v>4</v>
      </c>
      <c r="AI99">
        <f>VLOOKUP(VLOOKUP($B99&amp;"-"&amp;$F99,'dataset cleaned'!$A:$BK,AI$2,FALSE()),Dictionary!$A:$B,2,FALSE())</f>
        <v>4</v>
      </c>
      <c r="AJ99">
        <f>VLOOKUP(VLOOKUP($B99&amp;"-"&amp;$F99,'dataset cleaned'!$A:$BK,AJ$2,FALSE()),Dictionary!$A:$B,2,FALSE())</f>
        <v>2</v>
      </c>
      <c r="AK99" t="str">
        <f>IF(ISNA(VLOOKUP(VLOOKUP($B99&amp;"-"&amp;$F99,'dataset cleaned'!$A:$BK,AK$2,FALSE()),Dictionary!$A:$B,2,FALSE())),"",VLOOKUP(VLOOKUP($B99&amp;"-"&amp;$F99,'dataset cleaned'!$A:$BK,AK$2,FALSE()),Dictionary!$A:$B,2,FALSE()))</f>
        <v/>
      </c>
      <c r="AL99">
        <f>IF(ISNA(VLOOKUP(VLOOKUP($B99&amp;"-"&amp;$F99,'dataset cleaned'!$A:$BK,AL$2,FALSE()),Dictionary!$A:$B,2,FALSE())),"",VLOOKUP(VLOOKUP($B99&amp;"-"&amp;$F99,'dataset cleaned'!$A:$BK,AL$2,FALSE()),Dictionary!$A:$B,2,FALSE()))</f>
        <v>2</v>
      </c>
      <c r="AM99">
        <f>VLOOKUP(VLOOKUP($B99&amp;"-"&amp;$F99,'dataset cleaned'!$A:$BK,AM$2,FALSE()),Dictionary!$A:$B,2,FALSE())</f>
        <v>4</v>
      </c>
      <c r="AN99">
        <f>IF(ISNA(VLOOKUP(VLOOKUP($B99&amp;"-"&amp;$F99,'dataset cleaned'!$A:$BK,AN$2,FALSE()),Dictionary!$A:$B,2,FALSE())),"",VLOOKUP(VLOOKUP($B99&amp;"-"&amp;$F99,'dataset cleaned'!$A:$BK,AN$2,FALSE()),Dictionary!$A:$B,2,FALSE()))</f>
        <v>5</v>
      </c>
      <c r="AO99">
        <f>VLOOKUP($B99&amp;"-"&amp;$F99,'Results Check'!$A:$CB,AO$2,FALSE())</f>
        <v>2</v>
      </c>
      <c r="AP99">
        <f>VLOOKUP($B99&amp;"-"&amp;$F99,'Results Check'!$A:$CB,AP$2,FALSE())</f>
        <v>3</v>
      </c>
      <c r="AQ99">
        <f>VLOOKUP($B99&amp;"-"&amp;$F99,'Results Check'!$A:$CB,AQ$2,FALSE())</f>
        <v>2</v>
      </c>
      <c r="AR99">
        <f t="shared" si="64"/>
        <v>0.66666666666666663</v>
      </c>
      <c r="AS99">
        <f t="shared" si="65"/>
        <v>1</v>
      </c>
      <c r="AT99">
        <f t="shared" si="66"/>
        <v>0.8</v>
      </c>
      <c r="AU99">
        <f>VLOOKUP($B99&amp;"-"&amp;$F99,'Results Check'!$A:$CB,AU$2,FALSE())</f>
        <v>3</v>
      </c>
      <c r="AV99">
        <f>VLOOKUP($B99&amp;"-"&amp;$F99,'Results Check'!$A:$CB,AV$2,FALSE())</f>
        <v>4</v>
      </c>
      <c r="AW99">
        <f>VLOOKUP($B99&amp;"-"&amp;$F99,'Results Check'!$A:$CB,AW$2,FALSE())</f>
        <v>3</v>
      </c>
      <c r="AX99">
        <f t="shared" si="67"/>
        <v>0.75</v>
      </c>
      <c r="AY99">
        <f t="shared" si="68"/>
        <v>1</v>
      </c>
      <c r="AZ99">
        <f t="shared" si="69"/>
        <v>0.8571428571428571</v>
      </c>
      <c r="BA99">
        <f>VLOOKUP($B99&amp;"-"&amp;$F99,'Results Check'!$A:$CB,BA$2,FALSE())</f>
        <v>3</v>
      </c>
      <c r="BB99">
        <f>VLOOKUP($B99&amp;"-"&amp;$F99,'Results Check'!$A:$CB,BB$2,FALSE())</f>
        <v>3</v>
      </c>
      <c r="BC99">
        <f>VLOOKUP($B99&amp;"-"&amp;$F99,'Results Check'!$A:$CB,BC$2,FALSE())</f>
        <v>4</v>
      </c>
      <c r="BD99">
        <f t="shared" si="70"/>
        <v>1</v>
      </c>
      <c r="BE99">
        <f t="shared" si="71"/>
        <v>0.75</v>
      </c>
      <c r="BF99">
        <f t="shared" si="72"/>
        <v>0.8571428571428571</v>
      </c>
      <c r="BG99">
        <f>VLOOKUP($B99&amp;"-"&amp;$F99,'Results Check'!$A:$CB,BG$2,FALSE())</f>
        <v>0</v>
      </c>
      <c r="BH99">
        <f>VLOOKUP($B99&amp;"-"&amp;$F99,'Results Check'!$A:$CB,BH$2,FALSE())</f>
        <v>3</v>
      </c>
      <c r="BI99">
        <f>VLOOKUP($B99&amp;"-"&amp;$F99,'Results Check'!$A:$CB,BI$2,FALSE())</f>
        <v>2</v>
      </c>
      <c r="BJ99">
        <f t="shared" si="73"/>
        <v>0</v>
      </c>
      <c r="BK99">
        <f t="shared" si="74"/>
        <v>0</v>
      </c>
      <c r="BL99">
        <f t="shared" si="75"/>
        <v>0</v>
      </c>
      <c r="BM99">
        <f>VLOOKUP($B99&amp;"-"&amp;$F99,'Results Check'!$A:$CB,BM$2,FALSE())</f>
        <v>0</v>
      </c>
      <c r="BN99">
        <f>VLOOKUP($B99&amp;"-"&amp;$F99,'Results Check'!$A:$CB,BN$2,FALSE())</f>
        <v>1</v>
      </c>
      <c r="BO99">
        <f>VLOOKUP($B99&amp;"-"&amp;$F99,'Results Check'!$A:$CB,BO$2,FALSE())</f>
        <v>1</v>
      </c>
      <c r="BP99">
        <f t="shared" si="76"/>
        <v>0</v>
      </c>
      <c r="BQ99">
        <f t="shared" si="77"/>
        <v>0</v>
      </c>
      <c r="BR99">
        <f t="shared" si="78"/>
        <v>0</v>
      </c>
      <c r="BS99">
        <f>VLOOKUP($B99&amp;"-"&amp;$F99,'Results Check'!$A:$CB,BS$2,FALSE())</f>
        <v>1</v>
      </c>
      <c r="BT99">
        <f>VLOOKUP($B99&amp;"-"&amp;$F99,'Results Check'!$A:$CB,BT$2,FALSE())</f>
        <v>2</v>
      </c>
      <c r="BU99">
        <f>VLOOKUP($B99&amp;"-"&amp;$F99,'Results Check'!$A:$CB,BU$2,FALSE())</f>
        <v>4</v>
      </c>
      <c r="BV99">
        <f t="shared" si="79"/>
        <v>0.5</v>
      </c>
      <c r="BW99">
        <f t="shared" si="80"/>
        <v>0.25</v>
      </c>
      <c r="BX99">
        <f t="shared" si="81"/>
        <v>0.33333333333333331</v>
      </c>
      <c r="BY99">
        <f t="shared" si="82"/>
        <v>9</v>
      </c>
      <c r="BZ99">
        <f t="shared" si="83"/>
        <v>16</v>
      </c>
      <c r="CA99">
        <f t="shared" si="84"/>
        <v>16</v>
      </c>
      <c r="CB99" s="4">
        <f t="shared" si="85"/>
        <v>0.5625</v>
      </c>
      <c r="CC99" s="4">
        <f t="shared" si="86"/>
        <v>0.5625</v>
      </c>
      <c r="CD99">
        <f t="shared" si="87"/>
        <v>0.5625</v>
      </c>
      <c r="CE99" t="str">
        <f>IF(VLOOKUP($B99&amp;"-"&amp;$F99,'Results Check'!$A:$CB,CE$2,FALSE())=0,"",VLOOKUP($B99&amp;"-"&amp;$F99,'Results Check'!$A:$CB,CE$2,FALSE()))</f>
        <v>Wrong vulnerability</v>
      </c>
      <c r="CF99" t="str">
        <f>IF(VLOOKUP($B99&amp;"-"&amp;$F99,'Results Check'!$A:$CB,CF$2,FALSE())=0,"",VLOOKUP($B99&amp;"-"&amp;$F99,'Results Check'!$A:$CB,CF$2,FALSE()))</f>
        <v>Wrong UI</v>
      </c>
      <c r="CG99" t="str">
        <f>IF(VLOOKUP($B99&amp;"-"&amp;$F99,'Results Check'!$A:$CB,CG$2,FALSE())=0,"",VLOOKUP($B99&amp;"-"&amp;$F99,'Results Check'!$A:$CB,CG$2,FALSE()))</f>
        <v>Missing threat scenario</v>
      </c>
      <c r="CH99" t="str">
        <f>IF(VLOOKUP($B99&amp;"-"&amp;$F99,'Results Check'!$A:$CB,CH$2,FALSE())=0,"",VLOOKUP($B99&amp;"-"&amp;$F99,'Results Check'!$A:$CB,CH$2,FALSE()))</f>
        <v>Vulnerability</v>
      </c>
      <c r="CI99" t="str">
        <f>IF(VLOOKUP($B99&amp;"-"&amp;$F99,'Results Check'!$A:$CB,CI$2,FALSE())=0,"",VLOOKUP($B99&amp;"-"&amp;$F99,'Results Check'!$A:$CB,CI$2,FALSE()))</f>
        <v/>
      </c>
      <c r="CJ99" t="str">
        <f>IF(VLOOKUP($B99&amp;"-"&amp;$F99,'Results Check'!$A:$CB,CJ$2,FALSE())=0,"",VLOOKUP($B99&amp;"-"&amp;$F99,'Results Check'!$A:$CB,CJ$2,FALSE()))</f>
        <v>Wrong vulnerability</v>
      </c>
      <c r="CK99">
        <f>IF(VLOOKUP($B99&amp;"-"&amp;$F99,'dataset cleaned'!$A:$CK,CK$2,FALSE())&lt;0,"N/A",VLOOKUP(VLOOKUP($B99&amp;"-"&amp;$F99,'dataset cleaned'!$A:$CK,CK$2,FALSE()),Dictionary!$A:$B,2,FALSE()))</f>
        <v>2</v>
      </c>
      <c r="CL99">
        <f>IF(VLOOKUP($B99&amp;"-"&amp;$F99,'dataset cleaned'!$A:$CK,CL$2,FALSE())&lt;0,"N/A",VLOOKUP(VLOOKUP($B99&amp;"-"&amp;$F99,'dataset cleaned'!$A:$CK,CL$2,FALSE()),Dictionary!$A:$B,2,FALSE()))</f>
        <v>2</v>
      </c>
      <c r="CM99">
        <f>IF(VLOOKUP($B99&amp;"-"&amp;$F99,'dataset cleaned'!$A:$CK,CM$2,FALSE())&lt;0,"N/A",VLOOKUP(VLOOKUP($B99&amp;"-"&amp;$F99,'dataset cleaned'!$A:$CK,CM$2,FALSE()),Dictionary!$A:$B,2,FALSE()))</f>
        <v>1</v>
      </c>
      <c r="CN99">
        <f>IF(VLOOKUP($B99&amp;"-"&amp;$F99,'dataset cleaned'!$A:$CK,CN$2,FALSE())&lt;0,"N/A",VLOOKUP(VLOOKUP($B99&amp;"-"&amp;$F99,'dataset cleaned'!$A:$CK,CN$2,FALSE()),Dictionary!$A:$B,2,FALSE()))</f>
        <v>1</v>
      </c>
      <c r="CO99">
        <f>IF(VLOOKUP($B99&amp;"-"&amp;$F99,'dataset cleaned'!$A:$CK,CO$2,FALSE())&lt;0,"N/A",VLOOKUP(VLOOKUP($B99&amp;"-"&amp;$F99,'dataset cleaned'!$A:$CK,CO$2,FALSE()),Dictionary!$A:$B,2,FALSE()))</f>
        <v>2</v>
      </c>
      <c r="CP99">
        <f>IF(VLOOKUP($B99&amp;"-"&amp;$F99,'dataset cleaned'!$A:$CK,CP$2,FALSE())&lt;0,"N/A",VLOOKUP(VLOOKUP($B99&amp;"-"&amp;$F99,'dataset cleaned'!$A:$CK,CP$2,FALSE()),Dictionary!$A:$B,2,FALSE()))</f>
        <v>2</v>
      </c>
      <c r="CQ99">
        <f>IF(VLOOKUP($B99&amp;"-"&amp;$F99,'dataset cleaned'!$A:$CK,CQ$2,FALSE())&lt;0,"N/A",VLOOKUP(VLOOKUP($B99&amp;"-"&amp;$F99,'dataset cleaned'!$A:$CK,CQ$2,FALSE()),Dictionary!$A:$B,2,FALSE()))</f>
        <v>2</v>
      </c>
      <c r="CR99">
        <f>IF(VLOOKUP($B99&amp;"-"&amp;$F99,'dataset cleaned'!$A:$CK,CR$2,FALSE())&lt;0,"N/A",VLOOKUP(VLOOKUP($B99&amp;"-"&amp;$F99,'dataset cleaned'!$A:$CK,CR$2,FALSE()),Dictionary!$A:$B,2,FALSE()))</f>
        <v>2</v>
      </c>
      <c r="CS99">
        <f>IF(VLOOKUP($B99&amp;"-"&amp;$F99,'dataset cleaned'!$A:$CK,CS$2,FALSE())&lt;0,"N/A",VLOOKUP(VLOOKUP($B99&amp;"-"&amp;$F99,'dataset cleaned'!$A:$CK,CS$2,FALSE()),Dictionary!$A:$B,2,FALSE()))</f>
        <v>2</v>
      </c>
      <c r="CT99">
        <f>IF(VLOOKUP($B99&amp;"-"&amp;$F99,'dataset cleaned'!$A:$CK,CT$2,FALSE())&lt;0,"N/A",VLOOKUP(VLOOKUP($B99&amp;"-"&amp;$F99,'dataset cleaned'!$A:$CK,CT$2,FALSE()),Dictionary!$A:$B,2,FALSE()))</f>
        <v>2</v>
      </c>
      <c r="CU99">
        <f>IF(VLOOKUP($B99&amp;"-"&amp;$F99,'dataset cleaned'!$A:$CK,CU$2,FALSE())&lt;0,"N/A",VLOOKUP(VLOOKUP($B99&amp;"-"&amp;$F99,'dataset cleaned'!$A:$CK,CU$2,FALSE()),Dictionary!$A:$B,2,FALSE()))</f>
        <v>1</v>
      </c>
      <c r="CV99">
        <f>IF(VLOOKUP($B99&amp;"-"&amp;$F99,'dataset cleaned'!$A:$CK,CV$2,FALSE())&lt;0,"N/A",VLOOKUP(VLOOKUP($B99&amp;"-"&amp;$F99,'dataset cleaned'!$A:$CK,CV$2,FALSE()),Dictionary!$A:$B,2,FALSE()))</f>
        <v>1</v>
      </c>
    </row>
    <row r="100" spans="1:100" ht="34" x14ac:dyDescent="0.2">
      <c r="A100" t="str">
        <f t="shared" ref="A100:A131" si="88">B100&amp;"-"&amp;F100</f>
        <v>R_2B4ZWTUcx2lVSJm-P2</v>
      </c>
      <c r="B100" s="1" t="s">
        <v>1120</v>
      </c>
      <c r="C100" t="s">
        <v>390</v>
      </c>
      <c r="D100" s="16" t="str">
        <f t="shared" ref="D100:D131" si="89">LEFT( $C100,FIND( "-", $C100 ) - 1 )</f>
        <v>CORAS</v>
      </c>
      <c r="E100" s="8" t="str">
        <f t="shared" ref="E100:E131" si="90">RIGHT( $C100,LEN($C100)-FIND( "-", $C100 ) )</f>
        <v>G1</v>
      </c>
      <c r="F100" s="1" t="s">
        <v>536</v>
      </c>
      <c r="G100" s="8" t="str">
        <f t="shared" ref="G100:G131" si="91">IF(F100="P1",E100,IF(E100="G1","G2","G1"))</f>
        <v>G2</v>
      </c>
      <c r="H100" t="s">
        <v>1128</v>
      </c>
      <c r="J100" s="11">
        <f>VLOOKUP($B100&amp;"-"&amp;$F100,'dataset cleaned'!$A:$BK,J$2,FALSE())/60</f>
        <v>11.063883333333333</v>
      </c>
      <c r="K100">
        <f>VLOOKUP($B100&amp;"-"&amp;$F100,'dataset cleaned'!$A:$BK,K$2,FALSE())</f>
        <v>23</v>
      </c>
      <c r="L100" t="str">
        <f>VLOOKUP($B100&amp;"-"&amp;$F100,'dataset cleaned'!$A:$BK,L$2,FALSE())</f>
        <v>Male</v>
      </c>
      <c r="M100" t="str">
        <f>VLOOKUP($B100&amp;"-"&amp;$F100,'dataset cleaned'!$A:$BK,M$2,FALSE())</f>
        <v>Upper-Intermediate (B2)</v>
      </c>
      <c r="N100">
        <f>VLOOKUP($B100&amp;"-"&amp;$F100,'dataset cleaned'!$A:$BK,N$2,FALSE())</f>
        <v>3</v>
      </c>
      <c r="O100" t="str">
        <f>VLOOKUP($B100&amp;"-"&amp;$F100,'dataset cleaned'!$A:$BK,O$2,FALSE())</f>
        <v>Maritime Industry, Business, Innovation, Science, Economics etc</v>
      </c>
      <c r="P100" t="str">
        <f>VLOOKUP($B100&amp;"-"&amp;$F100,'dataset cleaned'!$A:$BK,P$2,FALSE())</f>
        <v>Yes</v>
      </c>
      <c r="Q100">
        <f>VLOOKUP($B100&amp;"-"&amp;$F100,'dataset cleaned'!$A:$BK,Q$2,FALSE())</f>
        <v>2</v>
      </c>
      <c r="R100" s="6" t="str">
        <f>VLOOKUP($B100&amp;"-"&amp;$F100,'dataset cleaned'!$A:$BK,R$2,FALSE())</f>
        <v xml:space="preserve">Carry out orders of superiors, Work independent, Selling a product, Safe people from drowning. </v>
      </c>
      <c r="S100" t="str">
        <f>VLOOKUP($B100&amp;"-"&amp;$F100,'dataset cleaned'!$A:$BK,S$2,FALSE())</f>
        <v>No</v>
      </c>
      <c r="T100">
        <f>VLOOKUP($B100&amp;"-"&amp;$F100,'dataset cleaned'!$A:$BK,T$2,FALSE())</f>
        <v>0</v>
      </c>
      <c r="U100" t="str">
        <f>VLOOKUP($B100&amp;"-"&amp;$F100,'dataset cleaned'!$A:$BK,U$2,FALSE())</f>
        <v>None</v>
      </c>
      <c r="V100">
        <f>VLOOKUP(VLOOKUP($B100&amp;"-"&amp;$F100,'dataset cleaned'!$A:$BK,V$2,FALSE()),Dictionary!$A:$B,2,FALSE())</f>
        <v>2</v>
      </c>
      <c r="W100">
        <f>VLOOKUP(VLOOKUP($B100&amp;"-"&amp;$F100,'dataset cleaned'!$A:$BK,W$2,FALSE()),Dictionary!$A:$B,2,FALSE())</f>
        <v>1</v>
      </c>
      <c r="X100">
        <f>VLOOKUP(VLOOKUP($B100&amp;"-"&amp;$F100,'dataset cleaned'!$A:$BK,X$2,FALSE()),Dictionary!$A:$B,2,FALSE())</f>
        <v>2</v>
      </c>
      <c r="Y100">
        <f>VLOOKUP(VLOOKUP($B100&amp;"-"&amp;$F100,'dataset cleaned'!$A:$BK,Y$2,FALSE()),Dictionary!$A:$B,2,FALSE())</f>
        <v>2</v>
      </c>
      <c r="Z100">
        <f t="shared" ref="Z100:Z131" si="92">MAX(V100:Y100)</f>
        <v>2</v>
      </c>
      <c r="AA100">
        <f>VLOOKUP(VLOOKUP($B100&amp;"-"&amp;$F100,'dataset cleaned'!$A:$BK,AA$2,FALSE()),Dictionary!$A:$B,2,FALSE())</f>
        <v>3</v>
      </c>
      <c r="AB100">
        <f>VLOOKUP(VLOOKUP($B100&amp;"-"&amp;$F100,'dataset cleaned'!$A:$BK,AB$2,FALSE()),Dictionary!$A:$B,2,FALSE())</f>
        <v>3</v>
      </c>
      <c r="AC100">
        <f>VLOOKUP(VLOOKUP($B100&amp;"-"&amp;$F100,'dataset cleaned'!$A:$BK,AC$2,FALSE()),Dictionary!$A:$B,2,FALSE())</f>
        <v>1</v>
      </c>
      <c r="AD100">
        <f>VLOOKUP(VLOOKUP($B100&amp;"-"&amp;$F100,'dataset cleaned'!$A:$BK,AD$2,FALSE()),Dictionary!$A:$B,2,FALSE())</f>
        <v>1</v>
      </c>
      <c r="AE100">
        <f>IF(ISNA(VLOOKUP(VLOOKUP($B100&amp;"-"&amp;$F100,'dataset cleaned'!$A:$BK,AE$2,FALSE()),Dictionary!$A:$B,2,FALSE())),"",VLOOKUP(VLOOKUP($B100&amp;"-"&amp;$F100,'dataset cleaned'!$A:$BK,AE$2,FALSE()),Dictionary!$A:$B,2,FALSE()))</f>
        <v>3</v>
      </c>
      <c r="AF100">
        <f>VLOOKUP(VLOOKUP($B100&amp;"-"&amp;$F100,'dataset cleaned'!$A:$BK,AF$2,FALSE()),Dictionary!$A:$B,2,FALSE())</f>
        <v>4</v>
      </c>
      <c r="AG100">
        <f>VLOOKUP(VLOOKUP($B100&amp;"-"&amp;$F100,'dataset cleaned'!$A:$BK,AG$2,FALSE()),Dictionary!$A:$B,2,FALSE())</f>
        <v>5</v>
      </c>
      <c r="AH100">
        <f>VLOOKUP(VLOOKUP($B100&amp;"-"&amp;$F100,'dataset cleaned'!$A:$BK,AH$2,FALSE()),Dictionary!$A:$B,2,FALSE())</f>
        <v>5</v>
      </c>
      <c r="AI100">
        <f>VLOOKUP(VLOOKUP($B100&amp;"-"&amp;$F100,'dataset cleaned'!$A:$BK,AI$2,FALSE()),Dictionary!$A:$B,2,FALSE())</f>
        <v>4</v>
      </c>
      <c r="AJ100">
        <f>VLOOKUP(VLOOKUP($B100&amp;"-"&amp;$F100,'dataset cleaned'!$A:$BK,AJ$2,FALSE()),Dictionary!$A:$B,2,FALSE())</f>
        <v>2</v>
      </c>
      <c r="AK100" t="str">
        <f>IF(ISNA(VLOOKUP(VLOOKUP($B100&amp;"-"&amp;$F100,'dataset cleaned'!$A:$BK,AK$2,FALSE()),Dictionary!$A:$B,2,FALSE())),"",VLOOKUP(VLOOKUP($B100&amp;"-"&amp;$F100,'dataset cleaned'!$A:$BK,AK$2,FALSE()),Dictionary!$A:$B,2,FALSE()))</f>
        <v/>
      </c>
      <c r="AL100">
        <f>IF(ISNA(VLOOKUP(VLOOKUP($B100&amp;"-"&amp;$F100,'dataset cleaned'!$A:$BK,AL$2,FALSE()),Dictionary!$A:$B,2,FALSE())),"",VLOOKUP(VLOOKUP($B100&amp;"-"&amp;$F100,'dataset cleaned'!$A:$BK,AL$2,FALSE()),Dictionary!$A:$B,2,FALSE()))</f>
        <v>3</v>
      </c>
      <c r="AM100">
        <f>VLOOKUP(VLOOKUP($B100&amp;"-"&amp;$F100,'dataset cleaned'!$A:$BK,AM$2,FALSE()),Dictionary!$A:$B,2,FALSE())</f>
        <v>3</v>
      </c>
      <c r="AN100">
        <f>IF(ISNA(VLOOKUP(VLOOKUP($B100&amp;"-"&amp;$F100,'dataset cleaned'!$A:$BK,AN$2,FALSE()),Dictionary!$A:$B,2,FALSE())),"",VLOOKUP(VLOOKUP($B100&amp;"-"&amp;$F100,'dataset cleaned'!$A:$BK,AN$2,FALSE()),Dictionary!$A:$B,2,FALSE()))</f>
        <v>5</v>
      </c>
      <c r="AO100">
        <f>VLOOKUP($B100&amp;"-"&amp;$F100,'Results Check'!$A:$CB,AO$2,FALSE())</f>
        <v>1</v>
      </c>
      <c r="AP100">
        <f>VLOOKUP($B100&amp;"-"&amp;$F100,'Results Check'!$A:$CB,AP$2,FALSE())</f>
        <v>2</v>
      </c>
      <c r="AQ100">
        <f>VLOOKUP($B100&amp;"-"&amp;$F100,'Results Check'!$A:$CB,AQ$2,FALSE())</f>
        <v>2</v>
      </c>
      <c r="AR100">
        <f t="shared" ref="AR100:AR131" si="93">IF(AP100&gt;0,AO100/AP100,0)</f>
        <v>0.5</v>
      </c>
      <c r="AS100">
        <f t="shared" ref="AS100:AS131" si="94">AO100/AQ100</f>
        <v>0.5</v>
      </c>
      <c r="AT100">
        <f t="shared" ref="AT100:AT131" si="95">IF(SUM(AR100,AS100)&gt;0,2*(AR100*AS100)/SUM(AR100,AS100),0)</f>
        <v>0.5</v>
      </c>
      <c r="AU100">
        <f>VLOOKUP($B100&amp;"-"&amp;$F100,'Results Check'!$A:$CB,AU$2,FALSE())</f>
        <v>1</v>
      </c>
      <c r="AV100">
        <f>VLOOKUP($B100&amp;"-"&amp;$F100,'Results Check'!$A:$CB,AV$2,FALSE())</f>
        <v>1</v>
      </c>
      <c r="AW100">
        <f>VLOOKUP($B100&amp;"-"&amp;$F100,'Results Check'!$A:$CB,AW$2,FALSE())</f>
        <v>3</v>
      </c>
      <c r="AX100">
        <f t="shared" ref="AX100:AX131" si="96">IF(AV100&gt;0,AU100/AV100,0)</f>
        <v>1</v>
      </c>
      <c r="AY100">
        <f t="shared" ref="AY100:AY131" si="97">AU100/AW100</f>
        <v>0.33333333333333331</v>
      </c>
      <c r="AZ100">
        <f t="shared" ref="AZ100:AZ131" si="98">IF(SUM(AX100,AY100)&gt;0,2*(AX100*AY100)/SUM(AX100,AY100),0)</f>
        <v>0.5</v>
      </c>
      <c r="BA100">
        <f>VLOOKUP($B100&amp;"-"&amp;$F100,'Results Check'!$A:$CB,BA$2,FALSE())</f>
        <v>2</v>
      </c>
      <c r="BB100">
        <f>VLOOKUP($B100&amp;"-"&amp;$F100,'Results Check'!$A:$CB,BB$2,FALSE())</f>
        <v>3</v>
      </c>
      <c r="BC100">
        <f>VLOOKUP($B100&amp;"-"&amp;$F100,'Results Check'!$A:$CB,BC$2,FALSE())</f>
        <v>4</v>
      </c>
      <c r="BD100">
        <f t="shared" ref="BD100:BD131" si="99">IF(BB100&gt;0,BA100/BB100,0)</f>
        <v>0.66666666666666663</v>
      </c>
      <c r="BE100">
        <f t="shared" ref="BE100:BE131" si="100">BA100/BC100</f>
        <v>0.5</v>
      </c>
      <c r="BF100">
        <f t="shared" ref="BF100:BF131" si="101">IF(SUM(BD100,BE100)&gt;0,2*(BD100*BE100)/SUM(BD100,BE100),0)</f>
        <v>0.57142857142857151</v>
      </c>
      <c r="BG100">
        <f>VLOOKUP($B100&amp;"-"&amp;$F100,'Results Check'!$A:$CB,BG$2,FALSE())</f>
        <v>0</v>
      </c>
      <c r="BH100">
        <f>VLOOKUP($B100&amp;"-"&amp;$F100,'Results Check'!$A:$CB,BH$2,FALSE())</f>
        <v>3</v>
      </c>
      <c r="BI100">
        <f>VLOOKUP($B100&amp;"-"&amp;$F100,'Results Check'!$A:$CB,BI$2,FALSE())</f>
        <v>2</v>
      </c>
      <c r="BJ100">
        <f t="shared" ref="BJ100:BJ131" si="102">IF(BH100&gt;0,BG100/BH100,0)</f>
        <v>0</v>
      </c>
      <c r="BK100">
        <f t="shared" ref="BK100:BK131" si="103">BG100/BI100</f>
        <v>0</v>
      </c>
      <c r="BL100">
        <f t="shared" ref="BL100:BL131" si="104">IF(SUM(BJ100,BK100)&gt;0,2*(BJ100*BK100)/SUM(BJ100,BK100),0)</f>
        <v>0</v>
      </c>
      <c r="BM100">
        <f>VLOOKUP($B100&amp;"-"&amp;$F100,'Results Check'!$A:$CB,BM$2,FALSE())</f>
        <v>0</v>
      </c>
      <c r="BN100">
        <f>VLOOKUP($B100&amp;"-"&amp;$F100,'Results Check'!$A:$CB,BN$2,FALSE())</f>
        <v>1</v>
      </c>
      <c r="BO100">
        <f>VLOOKUP($B100&amp;"-"&amp;$F100,'Results Check'!$A:$CB,BO$2,FALSE())</f>
        <v>1</v>
      </c>
      <c r="BP100">
        <f t="shared" ref="BP100:BP131" si="105">IF(BN100&gt;0,BM100/BN100,0)</f>
        <v>0</v>
      </c>
      <c r="BQ100">
        <f t="shared" ref="BQ100:BQ131" si="106">BM100/BO100</f>
        <v>0</v>
      </c>
      <c r="BR100">
        <f t="shared" ref="BR100:BR131" si="107">IF(SUM(BP100,BQ100)&gt;0,2*(BP100*BQ100)/SUM(BP100,BQ100),0)</f>
        <v>0</v>
      </c>
      <c r="BS100">
        <f>VLOOKUP($B100&amp;"-"&amp;$F100,'Results Check'!$A:$CB,BS$2,FALSE())</f>
        <v>2</v>
      </c>
      <c r="BT100">
        <f>VLOOKUP($B100&amp;"-"&amp;$F100,'Results Check'!$A:$CB,BT$2,FALSE())</f>
        <v>5</v>
      </c>
      <c r="BU100">
        <f>VLOOKUP($B100&amp;"-"&amp;$F100,'Results Check'!$A:$CB,BU$2,FALSE())</f>
        <v>4</v>
      </c>
      <c r="BV100">
        <f t="shared" ref="BV100:BV131" si="108">IF(BT100&gt;0,BS100/BT100,0)</f>
        <v>0.4</v>
      </c>
      <c r="BW100">
        <f t="shared" ref="BW100:BW131" si="109">BS100/BU100</f>
        <v>0.5</v>
      </c>
      <c r="BX100">
        <f t="shared" ref="BX100:BX131" si="110">IF(SUM(BV100,BW100)&gt;0,2*(BV100*BW100)/SUM(BV100,BW100),0)</f>
        <v>0.44444444444444448</v>
      </c>
      <c r="BY100">
        <f t="shared" ref="BY100:BY131" si="111">SUM(AO100,AU100,BA100,BG100,BM100,BS100)</f>
        <v>6</v>
      </c>
      <c r="BZ100">
        <f t="shared" ref="BZ100:BZ131" si="112">SUM(AP100,AV100,BB100,BH100,BN100,BT100)</f>
        <v>15</v>
      </c>
      <c r="CA100">
        <f t="shared" ref="CA100:CA131" si="113">SUM(AQ100,AW100,BC100,BI100,BO100,BU100)</f>
        <v>16</v>
      </c>
      <c r="CB100" s="4">
        <f t="shared" ref="CB100:CB131" si="114">IF(BZ100&gt;0,BY100/BZ100,0)</f>
        <v>0.4</v>
      </c>
      <c r="CC100" s="4">
        <f t="shared" ref="CC100:CC131" si="115">BY100/CA100</f>
        <v>0.375</v>
      </c>
      <c r="CD100">
        <f t="shared" ref="CD100:CD131" si="116">IF(SUM(CB100,CC100)&gt;0,2*CB100*CC100/SUM(CB100:CC100),0)</f>
        <v>0.38709677419354843</v>
      </c>
      <c r="CE100" t="str">
        <f>IF(VLOOKUP($B100&amp;"-"&amp;$F100,'Results Check'!$A:$CB,CE$2,FALSE())=0,"",VLOOKUP($B100&amp;"-"&amp;$F100,'Results Check'!$A:$CB,CE$2,FALSE()))</f>
        <v>Wrong vulnerability</v>
      </c>
      <c r="CF100" t="str">
        <f>IF(VLOOKUP($B100&amp;"-"&amp;$F100,'Results Check'!$A:$CB,CF$2,FALSE())=0,"",VLOOKUP($B100&amp;"-"&amp;$F100,'Results Check'!$A:$CB,CF$2,FALSE()))</f>
        <v>Missing UI</v>
      </c>
      <c r="CG100" t="str">
        <f>IF(VLOOKUP($B100&amp;"-"&amp;$F100,'Results Check'!$A:$CB,CG$2,FALSE())=0,"",VLOOKUP($B100&amp;"-"&amp;$F100,'Results Check'!$A:$CB,CG$2,FALSE()))</f>
        <v>Wrong threat scenario</v>
      </c>
      <c r="CH100" t="str">
        <f>IF(VLOOKUP($B100&amp;"-"&amp;$F100,'Results Check'!$A:$CB,CH$2,FALSE())=0,"",VLOOKUP($B100&amp;"-"&amp;$F100,'Results Check'!$A:$CB,CH$2,FALSE()))</f>
        <v>Mixed concepts</v>
      </c>
      <c r="CI100" t="str">
        <f>IF(VLOOKUP($B100&amp;"-"&amp;$F100,'Results Check'!$A:$CB,CI$2,FALSE())=0,"",VLOOKUP($B100&amp;"-"&amp;$F100,'Results Check'!$A:$CB,CI$2,FALSE()))</f>
        <v/>
      </c>
      <c r="CJ100" t="str">
        <f>IF(VLOOKUP($B100&amp;"-"&amp;$F100,'Results Check'!$A:$CB,CJ$2,FALSE())=0,"",VLOOKUP($B100&amp;"-"&amp;$F100,'Results Check'!$A:$CB,CJ$2,FALSE()))</f>
        <v>Missing vulnerability</v>
      </c>
      <c r="CK100">
        <f>IF(VLOOKUP($B100&amp;"-"&amp;$F100,'dataset cleaned'!$A:$CK,CK$2,FALSE())&lt;0,"N/A",VLOOKUP(VLOOKUP($B100&amp;"-"&amp;$F100,'dataset cleaned'!$A:$CK,CK$2,FALSE()),Dictionary!$A:$B,2,FALSE()))</f>
        <v>3</v>
      </c>
      <c r="CL100">
        <f>IF(VLOOKUP($B100&amp;"-"&amp;$F100,'dataset cleaned'!$A:$CK,CL$2,FALSE())&lt;0,"N/A",VLOOKUP(VLOOKUP($B100&amp;"-"&amp;$F100,'dataset cleaned'!$A:$CK,CL$2,FALSE()),Dictionary!$A:$B,2,FALSE()))</f>
        <v>3</v>
      </c>
      <c r="CM100">
        <f>IF(VLOOKUP($B100&amp;"-"&amp;$F100,'dataset cleaned'!$A:$CK,CM$2,FALSE())&lt;0,"N/A",VLOOKUP(VLOOKUP($B100&amp;"-"&amp;$F100,'dataset cleaned'!$A:$CK,CM$2,FALSE()),Dictionary!$A:$B,2,FALSE()))</f>
        <v>2</v>
      </c>
      <c r="CN100">
        <f>IF(VLOOKUP($B100&amp;"-"&amp;$F100,'dataset cleaned'!$A:$CK,CN$2,FALSE())&lt;0,"N/A",VLOOKUP(VLOOKUP($B100&amp;"-"&amp;$F100,'dataset cleaned'!$A:$CK,CN$2,FALSE()),Dictionary!$A:$B,2,FALSE()))</f>
        <v>3</v>
      </c>
      <c r="CO100">
        <f>IF(VLOOKUP($B100&amp;"-"&amp;$F100,'dataset cleaned'!$A:$CK,CO$2,FALSE())&lt;0,"N/A",VLOOKUP(VLOOKUP($B100&amp;"-"&amp;$F100,'dataset cleaned'!$A:$CK,CO$2,FALSE()),Dictionary!$A:$B,2,FALSE()))</f>
        <v>3</v>
      </c>
      <c r="CP100">
        <f>IF(VLOOKUP($B100&amp;"-"&amp;$F100,'dataset cleaned'!$A:$CK,CP$2,FALSE())&lt;0,"N/A",VLOOKUP(VLOOKUP($B100&amp;"-"&amp;$F100,'dataset cleaned'!$A:$CK,CP$2,FALSE()),Dictionary!$A:$B,2,FALSE()))</f>
        <v>3</v>
      </c>
      <c r="CQ100">
        <f>IF(VLOOKUP($B100&amp;"-"&amp;$F100,'dataset cleaned'!$A:$CK,CQ$2,FALSE())&lt;0,"N/A",VLOOKUP(VLOOKUP($B100&amp;"-"&amp;$F100,'dataset cleaned'!$A:$CK,CQ$2,FALSE()),Dictionary!$A:$B,2,FALSE()))</f>
        <v>2</v>
      </c>
      <c r="CR100">
        <f>IF(VLOOKUP($B100&amp;"-"&amp;$F100,'dataset cleaned'!$A:$CK,CR$2,FALSE())&lt;0,"N/A",VLOOKUP(VLOOKUP($B100&amp;"-"&amp;$F100,'dataset cleaned'!$A:$CK,CR$2,FALSE()),Dictionary!$A:$B,2,FALSE()))</f>
        <v>2</v>
      </c>
      <c r="CS100">
        <f>IF(VLOOKUP($B100&amp;"-"&amp;$F100,'dataset cleaned'!$A:$CK,CS$2,FALSE())&lt;0,"N/A",VLOOKUP(VLOOKUP($B100&amp;"-"&amp;$F100,'dataset cleaned'!$A:$CK,CS$2,FALSE()),Dictionary!$A:$B,2,FALSE()))</f>
        <v>3</v>
      </c>
      <c r="CT100">
        <f>IF(VLOOKUP($B100&amp;"-"&amp;$F100,'dataset cleaned'!$A:$CK,CT$2,FALSE())&lt;0,"N/A",VLOOKUP(VLOOKUP($B100&amp;"-"&amp;$F100,'dataset cleaned'!$A:$CK,CT$2,FALSE()),Dictionary!$A:$B,2,FALSE()))</f>
        <v>3</v>
      </c>
      <c r="CU100">
        <f>IF(VLOOKUP($B100&amp;"-"&amp;$F100,'dataset cleaned'!$A:$CK,CU$2,FALSE())&lt;0,"N/A",VLOOKUP(VLOOKUP($B100&amp;"-"&amp;$F100,'dataset cleaned'!$A:$CK,CU$2,FALSE()),Dictionary!$A:$B,2,FALSE()))</f>
        <v>2</v>
      </c>
      <c r="CV100">
        <f>IF(VLOOKUP($B100&amp;"-"&amp;$F100,'dataset cleaned'!$A:$CK,CV$2,FALSE())&lt;0,"N/A",VLOOKUP(VLOOKUP($B100&amp;"-"&amp;$F100,'dataset cleaned'!$A:$CK,CV$2,FALSE()),Dictionary!$A:$B,2,FALSE()))</f>
        <v>2</v>
      </c>
    </row>
    <row r="101" spans="1:100" s="24" customFormat="1" ht="34" x14ac:dyDescent="0.2">
      <c r="A101" t="str">
        <f t="shared" si="88"/>
        <v>R_2i5qSPGFL0MRhLj-P2</v>
      </c>
      <c r="B101" t="s">
        <v>927</v>
      </c>
      <c r="C101" t="s">
        <v>390</v>
      </c>
      <c r="D101" s="16" t="str">
        <f t="shared" si="89"/>
        <v>CORAS</v>
      </c>
      <c r="E101" s="8" t="str">
        <f t="shared" si="90"/>
        <v>G1</v>
      </c>
      <c r="F101" s="10" t="s">
        <v>536</v>
      </c>
      <c r="G101" s="8" t="str">
        <f t="shared" si="91"/>
        <v>G2</v>
      </c>
      <c r="H101" t="s">
        <v>981</v>
      </c>
      <c r="I101"/>
      <c r="J101" s="11">
        <f>VLOOKUP($B101&amp;"-"&amp;$F101,'dataset cleaned'!$A:$BK,J$2,FALSE())/60</f>
        <v>15.682449999999999</v>
      </c>
      <c r="K101">
        <f>VLOOKUP($B101&amp;"-"&amp;$F101,'dataset cleaned'!$A:$BK,K$2,FALSE())</f>
        <v>20</v>
      </c>
      <c r="L101" t="str">
        <f>VLOOKUP($B101&amp;"-"&amp;$F101,'dataset cleaned'!$A:$BK,L$2,FALSE())</f>
        <v>Male</v>
      </c>
      <c r="M101" t="str">
        <f>VLOOKUP($B101&amp;"-"&amp;$F101,'dataset cleaned'!$A:$BK,M$2,FALSE())</f>
        <v>Advanced (C1)</v>
      </c>
      <c r="N101">
        <f>VLOOKUP($B101&amp;"-"&amp;$F101,'dataset cleaned'!$A:$BK,N$2,FALSE())</f>
        <v>3</v>
      </c>
      <c r="O101" t="str">
        <f>VLOOKUP($B101&amp;"-"&amp;$F101,'dataset cleaned'!$A:$BK,O$2,FALSE())</f>
        <v>computer science, cyber security</v>
      </c>
      <c r="P101" t="str">
        <f>VLOOKUP($B101&amp;"-"&amp;$F101,'dataset cleaned'!$A:$BK,P$2,FALSE())</f>
        <v>Yes</v>
      </c>
      <c r="Q101">
        <f>VLOOKUP($B101&amp;"-"&amp;$F101,'dataset cleaned'!$A:$BK,Q$2,FALSE())</f>
        <v>7</v>
      </c>
      <c r="R101" s="6" t="str">
        <f>VLOOKUP($B101&amp;"-"&amp;$F101,'dataset cleaned'!$A:$BK,R$2,FALSE())</f>
        <v>training employees, instructing colleagues, technical support, aiding customers, handling complaints, storage management</v>
      </c>
      <c r="S101" t="str">
        <f>VLOOKUP($B101&amp;"-"&amp;$F101,'dataset cleaned'!$A:$BK,S$2,FALSE())</f>
        <v>No</v>
      </c>
      <c r="T101">
        <f>VLOOKUP($B101&amp;"-"&amp;$F101,'dataset cleaned'!$A:$BK,T$2,FALSE())</f>
        <v>0</v>
      </c>
      <c r="U101" t="str">
        <f>VLOOKUP($B101&amp;"-"&amp;$F101,'dataset cleaned'!$A:$BK,U$2,FALSE())</f>
        <v>None</v>
      </c>
      <c r="V101">
        <f>VLOOKUP(VLOOKUP($B101&amp;"-"&amp;$F101,'dataset cleaned'!$A:$BK,V$2,FALSE()),Dictionary!$A:$B,2,FALSE())</f>
        <v>2</v>
      </c>
      <c r="W101">
        <f>VLOOKUP(VLOOKUP($B101&amp;"-"&amp;$F101,'dataset cleaned'!$A:$BK,W$2,FALSE()),Dictionary!$A:$B,2,FALSE())</f>
        <v>1</v>
      </c>
      <c r="X101">
        <f>VLOOKUP(VLOOKUP($B101&amp;"-"&amp;$F101,'dataset cleaned'!$A:$BK,X$2,FALSE()),Dictionary!$A:$B,2,FALSE())</f>
        <v>2</v>
      </c>
      <c r="Y101">
        <f>VLOOKUP(VLOOKUP($B101&amp;"-"&amp;$F101,'dataset cleaned'!$A:$BK,Y$2,FALSE()),Dictionary!$A:$B,2,FALSE())</f>
        <v>1</v>
      </c>
      <c r="Z101">
        <f t="shared" si="92"/>
        <v>2</v>
      </c>
      <c r="AA101">
        <f>VLOOKUP(VLOOKUP($B101&amp;"-"&amp;$F101,'dataset cleaned'!$A:$BK,AA$2,FALSE()),Dictionary!$A:$B,2,FALSE())</f>
        <v>1</v>
      </c>
      <c r="AB101">
        <f>VLOOKUP(VLOOKUP($B101&amp;"-"&amp;$F101,'dataset cleaned'!$A:$BK,AB$2,FALSE()),Dictionary!$A:$B,2,FALSE())</f>
        <v>4</v>
      </c>
      <c r="AC101">
        <f>VLOOKUP(VLOOKUP($B101&amp;"-"&amp;$F101,'dataset cleaned'!$A:$BK,AC$2,FALSE()),Dictionary!$A:$B,2,FALSE())</f>
        <v>3</v>
      </c>
      <c r="AD101">
        <f>VLOOKUP(VLOOKUP($B101&amp;"-"&amp;$F101,'dataset cleaned'!$A:$BK,AD$2,FALSE()),Dictionary!$A:$B,2,FALSE())</f>
        <v>1</v>
      </c>
      <c r="AE101">
        <f>IF(ISNA(VLOOKUP(VLOOKUP($B101&amp;"-"&amp;$F101,'dataset cleaned'!$A:$BK,AE$2,FALSE()),Dictionary!$A:$B,2,FALSE())),"",VLOOKUP(VLOOKUP($B101&amp;"-"&amp;$F101,'dataset cleaned'!$A:$BK,AE$2,FALSE()),Dictionary!$A:$B,2,FALSE()))</f>
        <v>4</v>
      </c>
      <c r="AF101">
        <f>VLOOKUP(VLOOKUP($B101&amp;"-"&amp;$F101,'dataset cleaned'!$A:$BK,AF$2,FALSE()),Dictionary!$A:$B,2,FALSE())</f>
        <v>5</v>
      </c>
      <c r="AG101">
        <f>VLOOKUP(VLOOKUP($B101&amp;"-"&amp;$F101,'dataset cleaned'!$A:$BK,AG$2,FALSE()),Dictionary!$A:$B,2,FALSE())</f>
        <v>5</v>
      </c>
      <c r="AH101">
        <f>VLOOKUP(VLOOKUP($B101&amp;"-"&amp;$F101,'dataset cleaned'!$A:$BK,AH$2,FALSE()),Dictionary!$A:$B,2,FALSE())</f>
        <v>5</v>
      </c>
      <c r="AI101">
        <f>VLOOKUP(VLOOKUP($B101&amp;"-"&amp;$F101,'dataset cleaned'!$A:$BK,AI$2,FALSE()),Dictionary!$A:$B,2,FALSE())</f>
        <v>5</v>
      </c>
      <c r="AJ101">
        <f>VLOOKUP(VLOOKUP($B101&amp;"-"&amp;$F101,'dataset cleaned'!$A:$BK,AJ$2,FALSE()),Dictionary!$A:$B,2,FALSE())</f>
        <v>2</v>
      </c>
      <c r="AK101" t="str">
        <f>IF(ISNA(VLOOKUP(VLOOKUP($B101&amp;"-"&amp;$F101,'dataset cleaned'!$A:$BK,AK$2,FALSE()),Dictionary!$A:$B,2,FALSE())),"",VLOOKUP(VLOOKUP($B101&amp;"-"&amp;$F101,'dataset cleaned'!$A:$BK,AK$2,FALSE()),Dictionary!$A:$B,2,FALSE()))</f>
        <v/>
      </c>
      <c r="AL101">
        <f>IF(ISNA(VLOOKUP(VLOOKUP($B101&amp;"-"&amp;$F101,'dataset cleaned'!$A:$BK,AL$2,FALSE()),Dictionary!$A:$B,2,FALSE())),"",VLOOKUP(VLOOKUP($B101&amp;"-"&amp;$F101,'dataset cleaned'!$A:$BK,AL$2,FALSE()),Dictionary!$A:$B,2,FALSE()))</f>
        <v>3</v>
      </c>
      <c r="AM101">
        <f>VLOOKUP(VLOOKUP($B101&amp;"-"&amp;$F101,'dataset cleaned'!$A:$BK,AM$2,FALSE()),Dictionary!$A:$B,2,FALSE())</f>
        <v>5</v>
      </c>
      <c r="AN101">
        <f>IF(ISNA(VLOOKUP(VLOOKUP($B101&amp;"-"&amp;$F101,'dataset cleaned'!$A:$BK,AN$2,FALSE()),Dictionary!$A:$B,2,FALSE())),"",VLOOKUP(VLOOKUP($B101&amp;"-"&amp;$F101,'dataset cleaned'!$A:$BK,AN$2,FALSE()),Dictionary!$A:$B,2,FALSE()))</f>
        <v>5</v>
      </c>
      <c r="AO101">
        <f>VLOOKUP($B101&amp;"-"&amp;$F101,'Results Check'!$A:$CB,AO$2,FALSE())</f>
        <v>1</v>
      </c>
      <c r="AP101">
        <f>VLOOKUP($B101&amp;"-"&amp;$F101,'Results Check'!$A:$CB,AP$2,FALSE())</f>
        <v>3</v>
      </c>
      <c r="AQ101">
        <f>VLOOKUP($B101&amp;"-"&amp;$F101,'Results Check'!$A:$CB,AQ$2,FALSE())</f>
        <v>2</v>
      </c>
      <c r="AR101">
        <f t="shared" si="93"/>
        <v>0.33333333333333331</v>
      </c>
      <c r="AS101">
        <f t="shared" si="94"/>
        <v>0.5</v>
      </c>
      <c r="AT101">
        <f t="shared" si="95"/>
        <v>0.4</v>
      </c>
      <c r="AU101">
        <f>VLOOKUP($B101&amp;"-"&amp;$F101,'Results Check'!$A:$CB,AU$2,FALSE())</f>
        <v>3</v>
      </c>
      <c r="AV101">
        <f>VLOOKUP($B101&amp;"-"&amp;$F101,'Results Check'!$A:$CB,AV$2,FALSE())</f>
        <v>4</v>
      </c>
      <c r="AW101">
        <f>VLOOKUP($B101&amp;"-"&amp;$F101,'Results Check'!$A:$CB,AW$2,FALSE())</f>
        <v>3</v>
      </c>
      <c r="AX101">
        <f t="shared" si="96"/>
        <v>0.75</v>
      </c>
      <c r="AY101">
        <f t="shared" si="97"/>
        <v>1</v>
      </c>
      <c r="AZ101">
        <f t="shared" si="98"/>
        <v>0.8571428571428571</v>
      </c>
      <c r="BA101">
        <f>VLOOKUP($B101&amp;"-"&amp;$F101,'Results Check'!$A:$CB,BA$2,FALSE())</f>
        <v>0</v>
      </c>
      <c r="BB101">
        <f>VLOOKUP($B101&amp;"-"&amp;$F101,'Results Check'!$A:$CB,BB$2,FALSE())</f>
        <v>2</v>
      </c>
      <c r="BC101">
        <f>VLOOKUP($B101&amp;"-"&amp;$F101,'Results Check'!$A:$CB,BC$2,FALSE())</f>
        <v>4</v>
      </c>
      <c r="BD101">
        <f t="shared" si="99"/>
        <v>0</v>
      </c>
      <c r="BE101">
        <f t="shared" si="100"/>
        <v>0</v>
      </c>
      <c r="BF101">
        <f t="shared" si="101"/>
        <v>0</v>
      </c>
      <c r="BG101">
        <f>VLOOKUP($B101&amp;"-"&amp;$F101,'Results Check'!$A:$CB,BG$2,FALSE())</f>
        <v>2</v>
      </c>
      <c r="BH101">
        <f>VLOOKUP($B101&amp;"-"&amp;$F101,'Results Check'!$A:$CB,BH$2,FALSE())</f>
        <v>2</v>
      </c>
      <c r="BI101">
        <f>VLOOKUP($B101&amp;"-"&amp;$F101,'Results Check'!$A:$CB,BI$2,FALSE())</f>
        <v>2</v>
      </c>
      <c r="BJ101">
        <f t="shared" si="102"/>
        <v>1</v>
      </c>
      <c r="BK101">
        <f t="shared" si="103"/>
        <v>1</v>
      </c>
      <c r="BL101">
        <f t="shared" si="104"/>
        <v>1</v>
      </c>
      <c r="BM101">
        <f>VLOOKUP($B101&amp;"-"&amp;$F101,'Results Check'!$A:$CB,BM$2,FALSE())</f>
        <v>0</v>
      </c>
      <c r="BN101">
        <f>VLOOKUP($B101&amp;"-"&amp;$F101,'Results Check'!$A:$CB,BN$2,FALSE())</f>
        <v>1</v>
      </c>
      <c r="BO101">
        <f>VLOOKUP($B101&amp;"-"&amp;$F101,'Results Check'!$A:$CB,BO$2,FALSE())</f>
        <v>1</v>
      </c>
      <c r="BP101">
        <f t="shared" si="105"/>
        <v>0</v>
      </c>
      <c r="BQ101">
        <f t="shared" si="106"/>
        <v>0</v>
      </c>
      <c r="BR101">
        <f t="shared" si="107"/>
        <v>0</v>
      </c>
      <c r="BS101">
        <f>VLOOKUP($B101&amp;"-"&amp;$F101,'Results Check'!$A:$CB,BS$2,FALSE())</f>
        <v>2</v>
      </c>
      <c r="BT101">
        <f>VLOOKUP($B101&amp;"-"&amp;$F101,'Results Check'!$A:$CB,BT$2,FALSE())</f>
        <v>2</v>
      </c>
      <c r="BU101">
        <f>VLOOKUP($B101&amp;"-"&amp;$F101,'Results Check'!$A:$CB,BU$2,FALSE())</f>
        <v>4</v>
      </c>
      <c r="BV101">
        <f t="shared" si="108"/>
        <v>1</v>
      </c>
      <c r="BW101">
        <f t="shared" si="109"/>
        <v>0.5</v>
      </c>
      <c r="BX101">
        <f t="shared" si="110"/>
        <v>0.66666666666666663</v>
      </c>
      <c r="BY101">
        <f t="shared" si="111"/>
        <v>8</v>
      </c>
      <c r="BZ101">
        <f t="shared" si="112"/>
        <v>14</v>
      </c>
      <c r="CA101">
        <f t="shared" si="113"/>
        <v>16</v>
      </c>
      <c r="CB101" s="4">
        <f t="shared" si="114"/>
        <v>0.5714285714285714</v>
      </c>
      <c r="CC101" s="4">
        <f t="shared" si="115"/>
        <v>0.5</v>
      </c>
      <c r="CD101">
        <f t="shared" si="116"/>
        <v>0.53333333333333333</v>
      </c>
      <c r="CE101" t="str">
        <f>IF(VLOOKUP($B101&amp;"-"&amp;$F101,'Results Check'!$A:$CB,CE$2,FALSE())=0,"",VLOOKUP($B101&amp;"-"&amp;$F101,'Results Check'!$A:$CB,CE$2,FALSE()))</f>
        <v>Wrong vulnerability</v>
      </c>
      <c r="CF101" t="str">
        <f>IF(VLOOKUP($B101&amp;"-"&amp;$F101,'Results Check'!$A:$CB,CF$2,FALSE())=0,"",VLOOKUP($B101&amp;"-"&amp;$F101,'Results Check'!$A:$CB,CF$2,FALSE()))</f>
        <v>Wrong UI</v>
      </c>
      <c r="CG101" t="str">
        <f>IF(VLOOKUP($B101&amp;"-"&amp;$F101,'Results Check'!$A:$CB,CG$2,FALSE())=0,"",VLOOKUP($B101&amp;"-"&amp;$F101,'Results Check'!$A:$CB,CG$2,FALSE()))</f>
        <v>UI</v>
      </c>
      <c r="CH101" t="str">
        <f>IF(VLOOKUP($B101&amp;"-"&amp;$F101,'Results Check'!$A:$CB,CH$2,FALSE())=0,"",VLOOKUP($B101&amp;"-"&amp;$F101,'Results Check'!$A:$CB,CH$2,FALSE()))</f>
        <v/>
      </c>
      <c r="CI101" t="str">
        <f>IF(VLOOKUP($B101&amp;"-"&amp;$F101,'Results Check'!$A:$CB,CI$2,FALSE())=0,"",VLOOKUP($B101&amp;"-"&amp;$F101,'Results Check'!$A:$CB,CI$2,FALSE()))</f>
        <v/>
      </c>
      <c r="CJ101" t="str">
        <f>IF(VLOOKUP($B101&amp;"-"&amp;$F101,'Results Check'!$A:$CB,CJ$2,FALSE())=0,"",VLOOKUP($B101&amp;"-"&amp;$F101,'Results Check'!$A:$CB,CJ$2,FALSE()))</f>
        <v>Missing vulnerability</v>
      </c>
      <c r="CK101">
        <f>IF(VLOOKUP($B101&amp;"-"&amp;$F101,'dataset cleaned'!$A:$CK,CK$2,FALSE())&lt;0,"N/A",VLOOKUP(VLOOKUP($B101&amp;"-"&amp;$F101,'dataset cleaned'!$A:$CK,CK$2,FALSE()),Dictionary!$A:$B,2,FALSE()))</f>
        <v>3</v>
      </c>
      <c r="CL101">
        <f>IF(VLOOKUP($B101&amp;"-"&amp;$F101,'dataset cleaned'!$A:$CK,CL$2,FALSE())&lt;0,"N/A",VLOOKUP(VLOOKUP($B101&amp;"-"&amp;$F101,'dataset cleaned'!$A:$CK,CL$2,FALSE()),Dictionary!$A:$B,2,FALSE()))</f>
        <v>3</v>
      </c>
      <c r="CM101">
        <f>IF(VLOOKUP($B101&amp;"-"&amp;$F101,'dataset cleaned'!$A:$CK,CM$2,FALSE())&lt;0,"N/A",VLOOKUP(VLOOKUP($B101&amp;"-"&amp;$F101,'dataset cleaned'!$A:$CK,CM$2,FALSE()),Dictionary!$A:$B,2,FALSE()))</f>
        <v>3</v>
      </c>
      <c r="CN101">
        <f>IF(VLOOKUP($B101&amp;"-"&amp;$F101,'dataset cleaned'!$A:$CK,CN$2,FALSE())&lt;0,"N/A",VLOOKUP(VLOOKUP($B101&amp;"-"&amp;$F101,'dataset cleaned'!$A:$CK,CN$2,FALSE()),Dictionary!$A:$B,2,FALSE()))</f>
        <v>2</v>
      </c>
      <c r="CO101">
        <f>IF(VLOOKUP($B101&amp;"-"&amp;$F101,'dataset cleaned'!$A:$CK,CO$2,FALSE())&lt;0,"N/A",VLOOKUP(VLOOKUP($B101&amp;"-"&amp;$F101,'dataset cleaned'!$A:$CK,CO$2,FALSE()),Dictionary!$A:$B,2,FALSE()))</f>
        <v>2</v>
      </c>
      <c r="CP101">
        <f>IF(VLOOKUP($B101&amp;"-"&amp;$F101,'dataset cleaned'!$A:$CK,CP$2,FALSE())&lt;0,"N/A",VLOOKUP(VLOOKUP($B101&amp;"-"&amp;$F101,'dataset cleaned'!$A:$CK,CP$2,FALSE()),Dictionary!$A:$B,2,FALSE()))</f>
        <v>2</v>
      </c>
      <c r="CQ101">
        <f>IF(VLOOKUP($B101&amp;"-"&amp;$F101,'dataset cleaned'!$A:$CK,CQ$2,FALSE())&lt;0,"N/A",VLOOKUP(VLOOKUP($B101&amp;"-"&amp;$F101,'dataset cleaned'!$A:$CK,CQ$2,FALSE()),Dictionary!$A:$B,2,FALSE()))</f>
        <v>5</v>
      </c>
      <c r="CR101">
        <f>IF(VLOOKUP($B101&amp;"-"&amp;$F101,'dataset cleaned'!$A:$CK,CR$2,FALSE())&lt;0,"N/A",VLOOKUP(VLOOKUP($B101&amp;"-"&amp;$F101,'dataset cleaned'!$A:$CK,CR$2,FALSE()),Dictionary!$A:$B,2,FALSE()))</f>
        <v>5</v>
      </c>
      <c r="CS101">
        <f>IF(VLOOKUP($B101&amp;"-"&amp;$F101,'dataset cleaned'!$A:$CK,CS$2,FALSE())&lt;0,"N/A",VLOOKUP(VLOOKUP($B101&amp;"-"&amp;$F101,'dataset cleaned'!$A:$CK,CS$2,FALSE()),Dictionary!$A:$B,2,FALSE()))</f>
        <v>5</v>
      </c>
      <c r="CT101">
        <f>IF(VLOOKUP($B101&amp;"-"&amp;$F101,'dataset cleaned'!$A:$CK,CT$2,FALSE())&lt;0,"N/A",VLOOKUP(VLOOKUP($B101&amp;"-"&amp;$F101,'dataset cleaned'!$A:$CK,CT$2,FALSE()),Dictionary!$A:$B,2,FALSE()))</f>
        <v>5</v>
      </c>
      <c r="CU101">
        <f>IF(VLOOKUP($B101&amp;"-"&amp;$F101,'dataset cleaned'!$A:$CK,CU$2,FALSE())&lt;0,"N/A",VLOOKUP(VLOOKUP($B101&amp;"-"&amp;$F101,'dataset cleaned'!$A:$CK,CU$2,FALSE()),Dictionary!$A:$B,2,FALSE()))</f>
        <v>4</v>
      </c>
      <c r="CV101">
        <f>IF(VLOOKUP($B101&amp;"-"&amp;$F101,'dataset cleaned'!$A:$CK,CV$2,FALSE())&lt;0,"N/A",VLOOKUP(VLOOKUP($B101&amp;"-"&amp;$F101,'dataset cleaned'!$A:$CK,CV$2,FALSE()),Dictionary!$A:$B,2,FALSE()))</f>
        <v>2</v>
      </c>
    </row>
    <row r="102" spans="1:100" x14ac:dyDescent="0.2">
      <c r="A102" t="str">
        <f t="shared" si="88"/>
        <v>R_2YDRWzLJocTz13R-P2</v>
      </c>
      <c r="B102" t="s">
        <v>826</v>
      </c>
      <c r="C102" t="s">
        <v>390</v>
      </c>
      <c r="D102" s="16" t="str">
        <f t="shared" si="89"/>
        <v>CORAS</v>
      </c>
      <c r="E102" s="8" t="str">
        <f t="shared" si="90"/>
        <v>G1</v>
      </c>
      <c r="F102" s="10" t="s">
        <v>536</v>
      </c>
      <c r="G102" s="8" t="str">
        <f t="shared" si="91"/>
        <v>G2</v>
      </c>
      <c r="H102" t="s">
        <v>981</v>
      </c>
      <c r="J102" s="11">
        <f>VLOOKUP($B102&amp;"-"&amp;$F102,'dataset cleaned'!$A:$BK,J$2,FALSE())/60</f>
        <v>6.9314</v>
      </c>
      <c r="K102">
        <f>VLOOKUP($B102&amp;"-"&amp;$F102,'dataset cleaned'!$A:$BK,K$2,FALSE())</f>
        <v>20</v>
      </c>
      <c r="L102" t="str">
        <f>VLOOKUP($B102&amp;"-"&amp;$F102,'dataset cleaned'!$A:$BK,L$2,FALSE())</f>
        <v>Female</v>
      </c>
      <c r="M102" t="str">
        <f>VLOOKUP($B102&amp;"-"&amp;$F102,'dataset cleaned'!$A:$BK,M$2,FALSE())</f>
        <v>Advanced (C1)</v>
      </c>
      <c r="N102">
        <f>VLOOKUP($B102&amp;"-"&amp;$F102,'dataset cleaned'!$A:$BK,N$2,FALSE())</f>
        <v>2</v>
      </c>
      <c r="O102" t="str">
        <f>VLOOKUP($B102&amp;"-"&amp;$F102,'dataset cleaned'!$A:$BK,O$2,FALSE())</f>
        <v>Economics, Management Information Systems</v>
      </c>
      <c r="P102" t="str">
        <f>VLOOKUP($B102&amp;"-"&amp;$F102,'dataset cleaned'!$A:$BK,P$2,FALSE())</f>
        <v>No</v>
      </c>
      <c r="Q102">
        <f>VLOOKUP($B102&amp;"-"&amp;$F102,'dataset cleaned'!$A:$BK,Q$2,FALSE())</f>
        <v>0</v>
      </c>
      <c r="R102" s="6">
        <f>VLOOKUP($B102&amp;"-"&amp;$F102,'dataset cleaned'!$A:$BK,R$2,FALSE())</f>
        <v>0</v>
      </c>
      <c r="S102" t="str">
        <f>VLOOKUP($B102&amp;"-"&amp;$F102,'dataset cleaned'!$A:$BK,S$2,FALSE())</f>
        <v>No</v>
      </c>
      <c r="T102">
        <f>VLOOKUP($B102&amp;"-"&amp;$F102,'dataset cleaned'!$A:$BK,T$2,FALSE())</f>
        <v>0</v>
      </c>
      <c r="U102" t="str">
        <f>VLOOKUP($B102&amp;"-"&amp;$F102,'dataset cleaned'!$A:$BK,U$2,FALSE())</f>
        <v>None</v>
      </c>
      <c r="V102">
        <f>VLOOKUP(VLOOKUP($B102&amp;"-"&amp;$F102,'dataset cleaned'!$A:$BK,V$2,FALSE()),Dictionary!$A:$B,2,FALSE())</f>
        <v>1</v>
      </c>
      <c r="W102">
        <f>VLOOKUP(VLOOKUP($B102&amp;"-"&amp;$F102,'dataset cleaned'!$A:$BK,W$2,FALSE()),Dictionary!$A:$B,2,FALSE())</f>
        <v>2</v>
      </c>
      <c r="X102">
        <f>VLOOKUP(VLOOKUP($B102&amp;"-"&amp;$F102,'dataset cleaned'!$A:$BK,X$2,FALSE()),Dictionary!$A:$B,2,FALSE())</f>
        <v>1</v>
      </c>
      <c r="Y102">
        <f>VLOOKUP(VLOOKUP($B102&amp;"-"&amp;$F102,'dataset cleaned'!$A:$BK,Y$2,FALSE()),Dictionary!$A:$B,2,FALSE())</f>
        <v>1</v>
      </c>
      <c r="Z102">
        <f t="shared" si="92"/>
        <v>2</v>
      </c>
      <c r="AA102">
        <f>VLOOKUP(VLOOKUP($B102&amp;"-"&amp;$F102,'dataset cleaned'!$A:$BK,AA$2,FALSE()),Dictionary!$A:$B,2,FALSE())</f>
        <v>1</v>
      </c>
      <c r="AB102">
        <f>VLOOKUP(VLOOKUP($B102&amp;"-"&amp;$F102,'dataset cleaned'!$A:$BK,AB$2,FALSE()),Dictionary!$A:$B,2,FALSE())</f>
        <v>1</v>
      </c>
      <c r="AC102">
        <f>VLOOKUP(VLOOKUP($B102&amp;"-"&amp;$F102,'dataset cleaned'!$A:$BK,AC$2,FALSE()),Dictionary!$A:$B,2,FALSE())</f>
        <v>1</v>
      </c>
      <c r="AD102">
        <f>VLOOKUP(VLOOKUP($B102&amp;"-"&amp;$F102,'dataset cleaned'!$A:$BK,AD$2,FALSE()),Dictionary!$A:$B,2,FALSE())</f>
        <v>2</v>
      </c>
      <c r="AE102">
        <f>IF(ISNA(VLOOKUP(VLOOKUP($B102&amp;"-"&amp;$F102,'dataset cleaned'!$A:$BK,AE$2,FALSE()),Dictionary!$A:$B,2,FALSE())),"",VLOOKUP(VLOOKUP($B102&amp;"-"&amp;$F102,'dataset cleaned'!$A:$BK,AE$2,FALSE()),Dictionary!$A:$B,2,FALSE()))</f>
        <v>3</v>
      </c>
      <c r="AF102">
        <f>VLOOKUP(VLOOKUP($B102&amp;"-"&amp;$F102,'dataset cleaned'!$A:$BK,AF$2,FALSE()),Dictionary!$A:$B,2,FALSE())</f>
        <v>5</v>
      </c>
      <c r="AG102">
        <f>VLOOKUP(VLOOKUP($B102&amp;"-"&amp;$F102,'dataset cleaned'!$A:$BK,AG$2,FALSE()),Dictionary!$A:$B,2,FALSE())</f>
        <v>4</v>
      </c>
      <c r="AH102">
        <f>VLOOKUP(VLOOKUP($B102&amp;"-"&amp;$F102,'dataset cleaned'!$A:$BK,AH$2,FALSE()),Dictionary!$A:$B,2,FALSE())</f>
        <v>4</v>
      </c>
      <c r="AI102">
        <f>VLOOKUP(VLOOKUP($B102&amp;"-"&amp;$F102,'dataset cleaned'!$A:$BK,AI$2,FALSE()),Dictionary!$A:$B,2,FALSE())</f>
        <v>4</v>
      </c>
      <c r="AJ102">
        <f>VLOOKUP(VLOOKUP($B102&amp;"-"&amp;$F102,'dataset cleaned'!$A:$BK,AJ$2,FALSE()),Dictionary!$A:$B,2,FALSE())</f>
        <v>2</v>
      </c>
      <c r="AK102" t="str">
        <f>IF(ISNA(VLOOKUP(VLOOKUP($B102&amp;"-"&amp;$F102,'dataset cleaned'!$A:$BK,AK$2,FALSE()),Dictionary!$A:$B,2,FALSE())),"",VLOOKUP(VLOOKUP($B102&amp;"-"&amp;$F102,'dataset cleaned'!$A:$BK,AK$2,FALSE()),Dictionary!$A:$B,2,FALSE()))</f>
        <v/>
      </c>
      <c r="AL102">
        <f>IF(ISNA(VLOOKUP(VLOOKUP($B102&amp;"-"&amp;$F102,'dataset cleaned'!$A:$BK,AL$2,FALSE()),Dictionary!$A:$B,2,FALSE())),"",VLOOKUP(VLOOKUP($B102&amp;"-"&amp;$F102,'dataset cleaned'!$A:$BK,AL$2,FALSE()),Dictionary!$A:$B,2,FALSE()))</f>
        <v>3</v>
      </c>
      <c r="AM102">
        <f>VLOOKUP(VLOOKUP($B102&amp;"-"&amp;$F102,'dataset cleaned'!$A:$BK,AM$2,FALSE()),Dictionary!$A:$B,2,FALSE())</f>
        <v>3</v>
      </c>
      <c r="AN102">
        <f>IF(ISNA(VLOOKUP(VLOOKUP($B102&amp;"-"&amp;$F102,'dataset cleaned'!$A:$BK,AN$2,FALSE()),Dictionary!$A:$B,2,FALSE())),"",VLOOKUP(VLOOKUP($B102&amp;"-"&amp;$F102,'dataset cleaned'!$A:$BK,AN$2,FALSE()),Dictionary!$A:$B,2,FALSE()))</f>
        <v>4</v>
      </c>
      <c r="AO102">
        <f>VLOOKUP($B102&amp;"-"&amp;$F102,'Results Check'!$A:$CB,AO$2,FALSE())</f>
        <v>0</v>
      </c>
      <c r="AP102">
        <f>VLOOKUP($B102&amp;"-"&amp;$F102,'Results Check'!$A:$CB,AP$2,FALSE())</f>
        <v>1</v>
      </c>
      <c r="AQ102">
        <f>VLOOKUP($B102&amp;"-"&amp;$F102,'Results Check'!$A:$CB,AQ$2,FALSE())</f>
        <v>2</v>
      </c>
      <c r="AR102">
        <f t="shared" si="93"/>
        <v>0</v>
      </c>
      <c r="AS102">
        <f t="shared" si="94"/>
        <v>0</v>
      </c>
      <c r="AT102">
        <f t="shared" si="95"/>
        <v>0</v>
      </c>
      <c r="AU102">
        <f>VLOOKUP($B102&amp;"-"&amp;$F102,'Results Check'!$A:$CB,AU$2,FALSE())</f>
        <v>3</v>
      </c>
      <c r="AV102">
        <f>VLOOKUP($B102&amp;"-"&amp;$F102,'Results Check'!$A:$CB,AV$2,FALSE())</f>
        <v>3</v>
      </c>
      <c r="AW102">
        <f>VLOOKUP($B102&amp;"-"&amp;$F102,'Results Check'!$A:$CB,AW$2,FALSE())</f>
        <v>3</v>
      </c>
      <c r="AX102">
        <f t="shared" si="96"/>
        <v>1</v>
      </c>
      <c r="AY102">
        <f t="shared" si="97"/>
        <v>1</v>
      </c>
      <c r="AZ102">
        <f t="shared" si="98"/>
        <v>1</v>
      </c>
      <c r="BA102">
        <f>VLOOKUP($B102&amp;"-"&amp;$F102,'Results Check'!$A:$CB,BA$2,FALSE())</f>
        <v>3</v>
      </c>
      <c r="BB102">
        <f>VLOOKUP($B102&amp;"-"&amp;$F102,'Results Check'!$A:$CB,BB$2,FALSE())</f>
        <v>3</v>
      </c>
      <c r="BC102">
        <f>VLOOKUP($B102&amp;"-"&amp;$F102,'Results Check'!$A:$CB,BC$2,FALSE())</f>
        <v>4</v>
      </c>
      <c r="BD102">
        <f t="shared" si="99"/>
        <v>1</v>
      </c>
      <c r="BE102">
        <f t="shared" si="100"/>
        <v>0.75</v>
      </c>
      <c r="BF102">
        <f t="shared" si="101"/>
        <v>0.8571428571428571</v>
      </c>
      <c r="BG102">
        <f>VLOOKUP($B102&amp;"-"&amp;$F102,'Results Check'!$A:$CB,BG$2,FALSE())</f>
        <v>2</v>
      </c>
      <c r="BH102">
        <f>VLOOKUP($B102&amp;"-"&amp;$F102,'Results Check'!$A:$CB,BH$2,FALSE())</f>
        <v>2</v>
      </c>
      <c r="BI102">
        <f>VLOOKUP($B102&amp;"-"&amp;$F102,'Results Check'!$A:$CB,BI$2,FALSE())</f>
        <v>2</v>
      </c>
      <c r="BJ102">
        <f t="shared" si="102"/>
        <v>1</v>
      </c>
      <c r="BK102">
        <f t="shared" si="103"/>
        <v>1</v>
      </c>
      <c r="BL102">
        <f t="shared" si="104"/>
        <v>1</v>
      </c>
      <c r="BM102">
        <f>VLOOKUP($B102&amp;"-"&amp;$F102,'Results Check'!$A:$CB,BM$2,FALSE())</f>
        <v>1</v>
      </c>
      <c r="BN102">
        <f>VLOOKUP($B102&amp;"-"&amp;$F102,'Results Check'!$A:$CB,BN$2,FALSE())</f>
        <v>1</v>
      </c>
      <c r="BO102">
        <f>VLOOKUP($B102&amp;"-"&amp;$F102,'Results Check'!$A:$CB,BO$2,FALSE())</f>
        <v>1</v>
      </c>
      <c r="BP102">
        <f t="shared" si="105"/>
        <v>1</v>
      </c>
      <c r="BQ102">
        <f t="shared" si="106"/>
        <v>1</v>
      </c>
      <c r="BR102">
        <f t="shared" si="107"/>
        <v>1</v>
      </c>
      <c r="BS102">
        <f>VLOOKUP($B102&amp;"-"&amp;$F102,'Results Check'!$A:$CB,BS$2,FALSE())</f>
        <v>2</v>
      </c>
      <c r="BT102">
        <f>VLOOKUP($B102&amp;"-"&amp;$F102,'Results Check'!$A:$CB,BT$2,FALSE())</f>
        <v>2</v>
      </c>
      <c r="BU102">
        <f>VLOOKUP($B102&amp;"-"&amp;$F102,'Results Check'!$A:$CB,BU$2,FALSE())</f>
        <v>4</v>
      </c>
      <c r="BV102">
        <f t="shared" si="108"/>
        <v>1</v>
      </c>
      <c r="BW102">
        <f t="shared" si="109"/>
        <v>0.5</v>
      </c>
      <c r="BX102">
        <f t="shared" si="110"/>
        <v>0.66666666666666663</v>
      </c>
      <c r="BY102">
        <f t="shared" si="111"/>
        <v>11</v>
      </c>
      <c r="BZ102">
        <f t="shared" si="112"/>
        <v>12</v>
      </c>
      <c r="CA102">
        <f t="shared" si="113"/>
        <v>16</v>
      </c>
      <c r="CB102" s="4">
        <f t="shared" si="114"/>
        <v>0.91666666666666663</v>
      </c>
      <c r="CC102" s="4">
        <f t="shared" si="115"/>
        <v>0.6875</v>
      </c>
      <c r="CD102">
        <f t="shared" si="116"/>
        <v>0.7857142857142857</v>
      </c>
      <c r="CE102" t="str">
        <f>IF(VLOOKUP($B102&amp;"-"&amp;$F102,'Results Check'!$A:$CB,CE$2,FALSE())=0,"",VLOOKUP($B102&amp;"-"&amp;$F102,'Results Check'!$A:$CB,CE$2,FALSE()))</f>
        <v>Threat scenario</v>
      </c>
      <c r="CF102" t="str">
        <f>IF(VLOOKUP($B102&amp;"-"&amp;$F102,'Results Check'!$A:$CB,CF$2,FALSE())=0,"",VLOOKUP($B102&amp;"-"&amp;$F102,'Results Check'!$A:$CB,CF$2,FALSE()))</f>
        <v/>
      </c>
      <c r="CG102" t="str">
        <f>IF(VLOOKUP($B102&amp;"-"&amp;$F102,'Results Check'!$A:$CB,CG$2,FALSE())=0,"",VLOOKUP($B102&amp;"-"&amp;$F102,'Results Check'!$A:$CB,CG$2,FALSE()))</f>
        <v>Missing threat scenario</v>
      </c>
      <c r="CH102" t="str">
        <f>IF(VLOOKUP($B102&amp;"-"&amp;$F102,'Results Check'!$A:$CB,CH$2,FALSE())=0,"",VLOOKUP($B102&amp;"-"&amp;$F102,'Results Check'!$A:$CB,CH$2,FALSE()))</f>
        <v/>
      </c>
      <c r="CI102" t="str">
        <f>IF(VLOOKUP($B102&amp;"-"&amp;$F102,'Results Check'!$A:$CB,CI$2,FALSE())=0,"",VLOOKUP($B102&amp;"-"&amp;$F102,'Results Check'!$A:$CB,CI$2,FALSE()))</f>
        <v/>
      </c>
      <c r="CJ102" t="str">
        <f>IF(VLOOKUP($B102&amp;"-"&amp;$F102,'Results Check'!$A:$CB,CJ$2,FALSE())=0,"",VLOOKUP($B102&amp;"-"&amp;$F102,'Results Check'!$A:$CB,CJ$2,FALSE()))</f>
        <v>Missing vulnerability</v>
      </c>
      <c r="CK102">
        <f>IF(VLOOKUP($B102&amp;"-"&amp;$F102,'dataset cleaned'!$A:$CK,CK$2,FALSE())&lt;0,"N/A",VLOOKUP(VLOOKUP($B102&amp;"-"&amp;$F102,'dataset cleaned'!$A:$CK,CK$2,FALSE()),Dictionary!$A:$B,2,FALSE()))</f>
        <v>2</v>
      </c>
      <c r="CL102">
        <f>IF(VLOOKUP($B102&amp;"-"&amp;$F102,'dataset cleaned'!$A:$CK,CL$2,FALSE())&lt;0,"N/A",VLOOKUP(VLOOKUP($B102&amp;"-"&amp;$F102,'dataset cleaned'!$A:$CK,CL$2,FALSE()),Dictionary!$A:$B,2,FALSE()))</f>
        <v>3</v>
      </c>
      <c r="CM102">
        <f>IF(VLOOKUP($B102&amp;"-"&amp;$F102,'dataset cleaned'!$A:$CK,CM$2,FALSE())&lt;0,"N/A",VLOOKUP(VLOOKUP($B102&amp;"-"&amp;$F102,'dataset cleaned'!$A:$CK,CM$2,FALSE()),Dictionary!$A:$B,2,FALSE()))</f>
        <v>3</v>
      </c>
      <c r="CN102">
        <f>IF(VLOOKUP($B102&amp;"-"&amp;$F102,'dataset cleaned'!$A:$CK,CN$2,FALSE())&lt;0,"N/A",VLOOKUP(VLOOKUP($B102&amp;"-"&amp;$F102,'dataset cleaned'!$A:$CK,CN$2,FALSE()),Dictionary!$A:$B,2,FALSE()))</f>
        <v>3</v>
      </c>
      <c r="CO102">
        <f>IF(VLOOKUP($B102&amp;"-"&amp;$F102,'dataset cleaned'!$A:$CK,CO$2,FALSE())&lt;0,"N/A",VLOOKUP(VLOOKUP($B102&amp;"-"&amp;$F102,'dataset cleaned'!$A:$CK,CO$2,FALSE()),Dictionary!$A:$B,2,FALSE()))</f>
        <v>3</v>
      </c>
      <c r="CP102">
        <f>IF(VLOOKUP($B102&amp;"-"&amp;$F102,'dataset cleaned'!$A:$CK,CP$2,FALSE())&lt;0,"N/A",VLOOKUP(VLOOKUP($B102&amp;"-"&amp;$F102,'dataset cleaned'!$A:$CK,CP$2,FALSE()),Dictionary!$A:$B,2,FALSE()))</f>
        <v>4</v>
      </c>
      <c r="CQ102">
        <f>IF(VLOOKUP($B102&amp;"-"&amp;$F102,'dataset cleaned'!$A:$CK,CQ$2,FALSE())&lt;0,"N/A",VLOOKUP(VLOOKUP($B102&amp;"-"&amp;$F102,'dataset cleaned'!$A:$CK,CQ$2,FALSE()),Dictionary!$A:$B,2,FALSE()))</f>
        <v>4</v>
      </c>
      <c r="CR102">
        <f>IF(VLOOKUP($B102&amp;"-"&amp;$F102,'dataset cleaned'!$A:$CK,CR$2,FALSE())&lt;0,"N/A",VLOOKUP(VLOOKUP($B102&amp;"-"&amp;$F102,'dataset cleaned'!$A:$CK,CR$2,FALSE()),Dictionary!$A:$B,2,FALSE()))</f>
        <v>4</v>
      </c>
      <c r="CS102">
        <f>IF(VLOOKUP($B102&amp;"-"&amp;$F102,'dataset cleaned'!$A:$CK,CS$2,FALSE())&lt;0,"N/A",VLOOKUP(VLOOKUP($B102&amp;"-"&amp;$F102,'dataset cleaned'!$A:$CK,CS$2,FALSE()),Dictionary!$A:$B,2,FALSE()))</f>
        <v>2</v>
      </c>
      <c r="CT102">
        <f>IF(VLOOKUP($B102&amp;"-"&amp;$F102,'dataset cleaned'!$A:$CK,CT$2,FALSE())&lt;0,"N/A",VLOOKUP(VLOOKUP($B102&amp;"-"&amp;$F102,'dataset cleaned'!$A:$CK,CT$2,FALSE()),Dictionary!$A:$B,2,FALSE()))</f>
        <v>2</v>
      </c>
      <c r="CU102">
        <f>IF(VLOOKUP($B102&amp;"-"&amp;$F102,'dataset cleaned'!$A:$CK,CU$2,FALSE())&lt;0,"N/A",VLOOKUP(VLOOKUP($B102&amp;"-"&amp;$F102,'dataset cleaned'!$A:$CK,CU$2,FALSE()),Dictionary!$A:$B,2,FALSE()))</f>
        <v>3</v>
      </c>
      <c r="CV102">
        <f>IF(VLOOKUP($B102&amp;"-"&amp;$F102,'dataset cleaned'!$A:$CK,CV$2,FALSE())&lt;0,"N/A",VLOOKUP(VLOOKUP($B102&amp;"-"&amp;$F102,'dataset cleaned'!$A:$CK,CV$2,FALSE()),Dictionary!$A:$B,2,FALSE()))</f>
        <v>3</v>
      </c>
    </row>
    <row r="103" spans="1:100" s="24" customFormat="1" ht="17" x14ac:dyDescent="0.2">
      <c r="A103" t="str">
        <f t="shared" si="88"/>
        <v>R_3EQe6iHBD6g9X1i-P2</v>
      </c>
      <c r="B103" t="s">
        <v>676</v>
      </c>
      <c r="C103" t="s">
        <v>390</v>
      </c>
      <c r="D103" s="16" t="str">
        <f t="shared" si="89"/>
        <v>CORAS</v>
      </c>
      <c r="E103" s="8" t="str">
        <f t="shared" si="90"/>
        <v>G1</v>
      </c>
      <c r="F103" s="10" t="s">
        <v>536</v>
      </c>
      <c r="G103" s="8" t="str">
        <f t="shared" si="91"/>
        <v>G2</v>
      </c>
      <c r="H103" t="s">
        <v>981</v>
      </c>
      <c r="I103"/>
      <c r="J103" s="11">
        <f>VLOOKUP($B103&amp;"-"&amp;$F103,'dataset cleaned'!$A:$BK,J$2,FALSE())/60</f>
        <v>6.9417166666666663</v>
      </c>
      <c r="K103">
        <f>VLOOKUP($B103&amp;"-"&amp;$F103,'dataset cleaned'!$A:$BK,K$2,FALSE())</f>
        <v>25</v>
      </c>
      <c r="L103" t="str">
        <f>VLOOKUP($B103&amp;"-"&amp;$F103,'dataset cleaned'!$A:$BK,L$2,FALSE())</f>
        <v>Male</v>
      </c>
      <c r="M103" t="str">
        <f>VLOOKUP($B103&amp;"-"&amp;$F103,'dataset cleaned'!$A:$BK,M$2,FALSE())</f>
        <v>Upper-Intermediate (B2)</v>
      </c>
      <c r="N103">
        <f>VLOOKUP($B103&amp;"-"&amp;$F103,'dataset cleaned'!$A:$BK,N$2,FALSE())</f>
        <v>6</v>
      </c>
      <c r="O103" t="str">
        <f>VLOOKUP($B103&amp;"-"&amp;$F103,'dataset cleaned'!$A:$BK,O$2,FALSE())</f>
        <v>Information Technology; Complex System Engineering &amp; Management</v>
      </c>
      <c r="P103" t="str">
        <f>VLOOKUP($B103&amp;"-"&amp;$F103,'dataset cleaned'!$A:$BK,P$2,FALSE())</f>
        <v>Yes</v>
      </c>
      <c r="Q103">
        <f>VLOOKUP($B103&amp;"-"&amp;$F103,'dataset cleaned'!$A:$BK,Q$2,FALSE())</f>
        <v>2</v>
      </c>
      <c r="R103" s="6" t="str">
        <f>VLOOKUP($B103&amp;"-"&amp;$F103,'dataset cleaned'!$A:$BK,R$2,FALSE())</f>
        <v>Analyst</v>
      </c>
      <c r="S103" t="str">
        <f>VLOOKUP($B103&amp;"-"&amp;$F103,'dataset cleaned'!$A:$BK,S$2,FALSE())</f>
        <v>No</v>
      </c>
      <c r="T103">
        <f>VLOOKUP($B103&amp;"-"&amp;$F103,'dataset cleaned'!$A:$BK,T$2,FALSE())</f>
        <v>0</v>
      </c>
      <c r="U103" t="str">
        <f>VLOOKUP($B103&amp;"-"&amp;$F103,'dataset cleaned'!$A:$BK,U$2,FALSE())</f>
        <v>COBIT,ISO 27001</v>
      </c>
      <c r="V103">
        <f>VLOOKUP(VLOOKUP($B103&amp;"-"&amp;$F103,'dataset cleaned'!$A:$BK,V$2,FALSE()),Dictionary!$A:$B,2,FALSE())</f>
        <v>3</v>
      </c>
      <c r="W103">
        <f>VLOOKUP(VLOOKUP($B103&amp;"-"&amp;$F103,'dataset cleaned'!$A:$BK,W$2,FALSE()),Dictionary!$A:$B,2,FALSE())</f>
        <v>3</v>
      </c>
      <c r="X103">
        <f>VLOOKUP(VLOOKUP($B103&amp;"-"&amp;$F103,'dataset cleaned'!$A:$BK,X$2,FALSE()),Dictionary!$A:$B,2,FALSE())</f>
        <v>3</v>
      </c>
      <c r="Y103">
        <f>VLOOKUP(VLOOKUP($B103&amp;"-"&amp;$F103,'dataset cleaned'!$A:$BK,Y$2,FALSE()),Dictionary!$A:$B,2,FALSE())</f>
        <v>3</v>
      </c>
      <c r="Z103">
        <f t="shared" si="92"/>
        <v>3</v>
      </c>
      <c r="AA103">
        <f>VLOOKUP(VLOOKUP($B103&amp;"-"&amp;$F103,'dataset cleaned'!$A:$BK,AA$2,FALSE()),Dictionary!$A:$B,2,FALSE())</f>
        <v>3</v>
      </c>
      <c r="AB103">
        <f>VLOOKUP(VLOOKUP($B103&amp;"-"&amp;$F103,'dataset cleaned'!$A:$BK,AB$2,FALSE()),Dictionary!$A:$B,2,FALSE())</f>
        <v>3</v>
      </c>
      <c r="AC103">
        <f>VLOOKUP(VLOOKUP($B103&amp;"-"&amp;$F103,'dataset cleaned'!$A:$BK,AC$2,FALSE()),Dictionary!$A:$B,2,FALSE())</f>
        <v>3</v>
      </c>
      <c r="AD103">
        <f>VLOOKUP(VLOOKUP($B103&amp;"-"&amp;$F103,'dataset cleaned'!$A:$BK,AD$2,FALSE()),Dictionary!$A:$B,2,FALSE())</f>
        <v>3</v>
      </c>
      <c r="AE103">
        <f>IF(ISNA(VLOOKUP(VLOOKUP($B103&amp;"-"&amp;$F103,'dataset cleaned'!$A:$BK,AE$2,FALSE()),Dictionary!$A:$B,2,FALSE())),"",VLOOKUP(VLOOKUP($B103&amp;"-"&amp;$F103,'dataset cleaned'!$A:$BK,AE$2,FALSE()),Dictionary!$A:$B,2,FALSE()))</f>
        <v>2</v>
      </c>
      <c r="AF103">
        <f>VLOOKUP(VLOOKUP($B103&amp;"-"&amp;$F103,'dataset cleaned'!$A:$BK,AF$2,FALSE()),Dictionary!$A:$B,2,FALSE())</f>
        <v>4</v>
      </c>
      <c r="AG103">
        <f>VLOOKUP(VLOOKUP($B103&amp;"-"&amp;$F103,'dataset cleaned'!$A:$BK,AG$2,FALSE()),Dictionary!$A:$B,2,FALSE())</f>
        <v>3</v>
      </c>
      <c r="AH103">
        <f>VLOOKUP(VLOOKUP($B103&amp;"-"&amp;$F103,'dataset cleaned'!$A:$BK,AH$2,FALSE()),Dictionary!$A:$B,2,FALSE())</f>
        <v>4</v>
      </c>
      <c r="AI103">
        <f>VLOOKUP(VLOOKUP($B103&amp;"-"&amp;$F103,'dataset cleaned'!$A:$BK,AI$2,FALSE()),Dictionary!$A:$B,2,FALSE())</f>
        <v>4</v>
      </c>
      <c r="AJ103">
        <f>VLOOKUP(VLOOKUP($B103&amp;"-"&amp;$F103,'dataset cleaned'!$A:$BK,AJ$2,FALSE()),Dictionary!$A:$B,2,FALSE())</f>
        <v>2</v>
      </c>
      <c r="AK103" t="str">
        <f>IF(ISNA(VLOOKUP(VLOOKUP($B103&amp;"-"&amp;$F103,'dataset cleaned'!$A:$BK,AK$2,FALSE()),Dictionary!$A:$B,2,FALSE())),"",VLOOKUP(VLOOKUP($B103&amp;"-"&amp;$F103,'dataset cleaned'!$A:$BK,AK$2,FALSE()),Dictionary!$A:$B,2,FALSE()))</f>
        <v/>
      </c>
      <c r="AL103">
        <f>IF(ISNA(VLOOKUP(VLOOKUP($B103&amp;"-"&amp;$F103,'dataset cleaned'!$A:$BK,AL$2,FALSE()),Dictionary!$A:$B,2,FALSE())),"",VLOOKUP(VLOOKUP($B103&amp;"-"&amp;$F103,'dataset cleaned'!$A:$BK,AL$2,FALSE()),Dictionary!$A:$B,2,FALSE()))</f>
        <v>2</v>
      </c>
      <c r="AM103">
        <f>VLOOKUP(VLOOKUP($B103&amp;"-"&amp;$F103,'dataset cleaned'!$A:$BK,AM$2,FALSE()),Dictionary!$A:$B,2,FALSE())</f>
        <v>3</v>
      </c>
      <c r="AN103">
        <f>IF(ISNA(VLOOKUP(VLOOKUP($B103&amp;"-"&amp;$F103,'dataset cleaned'!$A:$BK,AN$2,FALSE()),Dictionary!$A:$B,2,FALSE())),"",VLOOKUP(VLOOKUP($B103&amp;"-"&amp;$F103,'dataset cleaned'!$A:$BK,AN$2,FALSE()),Dictionary!$A:$B,2,FALSE()))</f>
        <v>4</v>
      </c>
      <c r="AO103">
        <f>VLOOKUP($B103&amp;"-"&amp;$F103,'Results Check'!$A:$CB,AO$2,FALSE())</f>
        <v>1</v>
      </c>
      <c r="AP103">
        <f>VLOOKUP($B103&amp;"-"&amp;$F103,'Results Check'!$A:$CB,AP$2,FALSE())</f>
        <v>3</v>
      </c>
      <c r="AQ103">
        <f>VLOOKUP($B103&amp;"-"&amp;$F103,'Results Check'!$A:$CB,AQ$2,FALSE())</f>
        <v>2</v>
      </c>
      <c r="AR103">
        <f t="shared" si="93"/>
        <v>0.33333333333333331</v>
      </c>
      <c r="AS103">
        <f t="shared" si="94"/>
        <v>0.5</v>
      </c>
      <c r="AT103">
        <f t="shared" si="95"/>
        <v>0.4</v>
      </c>
      <c r="AU103">
        <f>VLOOKUP($B103&amp;"-"&amp;$F103,'Results Check'!$A:$CB,AU$2,FALSE())</f>
        <v>2</v>
      </c>
      <c r="AV103">
        <f>VLOOKUP($B103&amp;"-"&amp;$F103,'Results Check'!$A:$CB,AV$2,FALSE())</f>
        <v>2</v>
      </c>
      <c r="AW103">
        <f>VLOOKUP($B103&amp;"-"&amp;$F103,'Results Check'!$A:$CB,AW$2,FALSE())</f>
        <v>3</v>
      </c>
      <c r="AX103">
        <f t="shared" si="96"/>
        <v>1</v>
      </c>
      <c r="AY103">
        <f t="shared" si="97"/>
        <v>0.66666666666666663</v>
      </c>
      <c r="AZ103">
        <f t="shared" si="98"/>
        <v>0.8</v>
      </c>
      <c r="BA103">
        <f>VLOOKUP($B103&amp;"-"&amp;$F103,'Results Check'!$A:$CB,BA$2,FALSE())</f>
        <v>2</v>
      </c>
      <c r="BB103">
        <f>VLOOKUP($B103&amp;"-"&amp;$F103,'Results Check'!$A:$CB,BB$2,FALSE())</f>
        <v>2</v>
      </c>
      <c r="BC103">
        <f>VLOOKUP($B103&amp;"-"&amp;$F103,'Results Check'!$A:$CB,BC$2,FALSE())</f>
        <v>4</v>
      </c>
      <c r="BD103">
        <f t="shared" si="99"/>
        <v>1</v>
      </c>
      <c r="BE103">
        <f t="shared" si="100"/>
        <v>0.5</v>
      </c>
      <c r="BF103">
        <f t="shared" si="101"/>
        <v>0.66666666666666663</v>
      </c>
      <c r="BG103">
        <f>VLOOKUP($B103&amp;"-"&amp;$F103,'Results Check'!$A:$CB,BG$2,FALSE())</f>
        <v>0</v>
      </c>
      <c r="BH103">
        <f>VLOOKUP($B103&amp;"-"&amp;$F103,'Results Check'!$A:$CB,BH$2,FALSE())</f>
        <v>3</v>
      </c>
      <c r="BI103">
        <f>VLOOKUP($B103&amp;"-"&amp;$F103,'Results Check'!$A:$CB,BI$2,FALSE())</f>
        <v>2</v>
      </c>
      <c r="BJ103">
        <f t="shared" si="102"/>
        <v>0</v>
      </c>
      <c r="BK103">
        <f t="shared" si="103"/>
        <v>0</v>
      </c>
      <c r="BL103">
        <f t="shared" si="104"/>
        <v>0</v>
      </c>
      <c r="BM103">
        <f>VLOOKUP($B103&amp;"-"&amp;$F103,'Results Check'!$A:$CB,BM$2,FALSE())</f>
        <v>0</v>
      </c>
      <c r="BN103">
        <f>VLOOKUP($B103&amp;"-"&amp;$F103,'Results Check'!$A:$CB,BN$2,FALSE())</f>
        <v>1</v>
      </c>
      <c r="BO103">
        <f>VLOOKUP($B103&amp;"-"&amp;$F103,'Results Check'!$A:$CB,BO$2,FALSE())</f>
        <v>1</v>
      </c>
      <c r="BP103">
        <f t="shared" si="105"/>
        <v>0</v>
      </c>
      <c r="BQ103">
        <f t="shared" si="106"/>
        <v>0</v>
      </c>
      <c r="BR103">
        <f t="shared" si="107"/>
        <v>0</v>
      </c>
      <c r="BS103">
        <f>VLOOKUP($B103&amp;"-"&amp;$F103,'Results Check'!$A:$CB,BS$2,FALSE())</f>
        <v>1</v>
      </c>
      <c r="BT103">
        <f>VLOOKUP($B103&amp;"-"&amp;$F103,'Results Check'!$A:$CB,BT$2,FALSE())</f>
        <v>4</v>
      </c>
      <c r="BU103">
        <f>VLOOKUP($B103&amp;"-"&amp;$F103,'Results Check'!$A:$CB,BU$2,FALSE())</f>
        <v>4</v>
      </c>
      <c r="BV103">
        <f t="shared" si="108"/>
        <v>0.25</v>
      </c>
      <c r="BW103">
        <f t="shared" si="109"/>
        <v>0.25</v>
      </c>
      <c r="BX103">
        <f t="shared" si="110"/>
        <v>0.25</v>
      </c>
      <c r="BY103">
        <f t="shared" si="111"/>
        <v>6</v>
      </c>
      <c r="BZ103">
        <f t="shared" si="112"/>
        <v>15</v>
      </c>
      <c r="CA103">
        <f t="shared" si="113"/>
        <v>16</v>
      </c>
      <c r="CB103" s="4">
        <f t="shared" si="114"/>
        <v>0.4</v>
      </c>
      <c r="CC103" s="4">
        <f t="shared" si="115"/>
        <v>0.375</v>
      </c>
      <c r="CD103">
        <f t="shared" si="116"/>
        <v>0.38709677419354843</v>
      </c>
      <c r="CE103" t="str">
        <f>IF(VLOOKUP($B103&amp;"-"&amp;$F103,'Results Check'!$A:$CB,CE$2,FALSE())=0,"",VLOOKUP($B103&amp;"-"&amp;$F103,'Results Check'!$A:$CB,CE$2,FALSE()))</f>
        <v>Mixed concepts</v>
      </c>
      <c r="CF103" t="str">
        <f>IF(VLOOKUP($B103&amp;"-"&amp;$F103,'Results Check'!$A:$CB,CF$2,FALSE())=0,"",VLOOKUP($B103&amp;"-"&amp;$F103,'Results Check'!$A:$CB,CF$2,FALSE()))</f>
        <v>Missing UI</v>
      </c>
      <c r="CG103" t="str">
        <f>IF(VLOOKUP($B103&amp;"-"&amp;$F103,'Results Check'!$A:$CB,CG$2,FALSE())=0,"",VLOOKUP($B103&amp;"-"&amp;$F103,'Results Check'!$A:$CB,CG$2,FALSE()))</f>
        <v>Missing threat scenario</v>
      </c>
      <c r="CH103" t="str">
        <f>IF(VLOOKUP($B103&amp;"-"&amp;$F103,'Results Check'!$A:$CB,CH$2,FALSE())=0,"",VLOOKUP($B103&amp;"-"&amp;$F103,'Results Check'!$A:$CB,CH$2,FALSE()))</f>
        <v>UI</v>
      </c>
      <c r="CI103" t="str">
        <f>IF(VLOOKUP($B103&amp;"-"&amp;$F103,'Results Check'!$A:$CB,CI$2,FALSE())=0,"",VLOOKUP($B103&amp;"-"&amp;$F103,'Results Check'!$A:$CB,CI$2,FALSE()))</f>
        <v/>
      </c>
      <c r="CJ103" t="str">
        <f>IF(VLOOKUP($B103&amp;"-"&amp;$F103,'Results Check'!$A:$CB,CJ$2,FALSE())=0,"",VLOOKUP($B103&amp;"-"&amp;$F103,'Results Check'!$A:$CB,CJ$2,FALSE()))</f>
        <v>Missing vulnerability</v>
      </c>
      <c r="CK103">
        <f>IF(VLOOKUP($B103&amp;"-"&amp;$F103,'dataset cleaned'!$A:$CK,CK$2,FALSE())&lt;0,"N/A",VLOOKUP(VLOOKUP($B103&amp;"-"&amp;$F103,'dataset cleaned'!$A:$CK,CK$2,FALSE()),Dictionary!$A:$B,2,FALSE()))</f>
        <v>3</v>
      </c>
      <c r="CL103">
        <f>IF(VLOOKUP($B103&amp;"-"&amp;$F103,'dataset cleaned'!$A:$CK,CL$2,FALSE())&lt;0,"N/A",VLOOKUP(VLOOKUP($B103&amp;"-"&amp;$F103,'dataset cleaned'!$A:$CK,CL$2,FALSE()),Dictionary!$A:$B,2,FALSE()))</f>
        <v>2</v>
      </c>
      <c r="CM103">
        <f>IF(VLOOKUP($B103&amp;"-"&amp;$F103,'dataset cleaned'!$A:$CK,CM$2,FALSE())&lt;0,"N/A",VLOOKUP(VLOOKUP($B103&amp;"-"&amp;$F103,'dataset cleaned'!$A:$CK,CM$2,FALSE()),Dictionary!$A:$B,2,FALSE()))</f>
        <v>3</v>
      </c>
      <c r="CN103">
        <f>IF(VLOOKUP($B103&amp;"-"&amp;$F103,'dataset cleaned'!$A:$CK,CN$2,FALSE())&lt;0,"N/A",VLOOKUP(VLOOKUP($B103&amp;"-"&amp;$F103,'dataset cleaned'!$A:$CK,CN$2,FALSE()),Dictionary!$A:$B,2,FALSE()))</f>
        <v>2</v>
      </c>
      <c r="CO103">
        <f>IF(VLOOKUP($B103&amp;"-"&amp;$F103,'dataset cleaned'!$A:$CK,CO$2,FALSE())&lt;0,"N/A",VLOOKUP(VLOOKUP($B103&amp;"-"&amp;$F103,'dataset cleaned'!$A:$CK,CO$2,FALSE()),Dictionary!$A:$B,2,FALSE()))</f>
        <v>3</v>
      </c>
      <c r="CP103">
        <f>IF(VLOOKUP($B103&amp;"-"&amp;$F103,'dataset cleaned'!$A:$CK,CP$2,FALSE())&lt;0,"N/A",VLOOKUP(VLOOKUP($B103&amp;"-"&amp;$F103,'dataset cleaned'!$A:$CK,CP$2,FALSE()),Dictionary!$A:$B,2,FALSE()))</f>
        <v>2</v>
      </c>
      <c r="CQ103">
        <f>IF(VLOOKUP($B103&amp;"-"&amp;$F103,'dataset cleaned'!$A:$CK,CQ$2,FALSE())&lt;0,"N/A",VLOOKUP(VLOOKUP($B103&amp;"-"&amp;$F103,'dataset cleaned'!$A:$CK,CQ$2,FALSE()),Dictionary!$A:$B,2,FALSE()))</f>
        <v>3</v>
      </c>
      <c r="CR103">
        <f>IF(VLOOKUP($B103&amp;"-"&amp;$F103,'dataset cleaned'!$A:$CK,CR$2,FALSE())&lt;0,"N/A",VLOOKUP(VLOOKUP($B103&amp;"-"&amp;$F103,'dataset cleaned'!$A:$CK,CR$2,FALSE()),Dictionary!$A:$B,2,FALSE()))</f>
        <v>2</v>
      </c>
      <c r="CS103">
        <f>IF(VLOOKUP($B103&amp;"-"&amp;$F103,'dataset cleaned'!$A:$CK,CS$2,FALSE())&lt;0,"N/A",VLOOKUP(VLOOKUP($B103&amp;"-"&amp;$F103,'dataset cleaned'!$A:$CK,CS$2,FALSE()),Dictionary!$A:$B,2,FALSE()))</f>
        <v>4</v>
      </c>
      <c r="CT103">
        <f>IF(VLOOKUP($B103&amp;"-"&amp;$F103,'dataset cleaned'!$A:$CK,CT$2,FALSE())&lt;0,"N/A",VLOOKUP(VLOOKUP($B103&amp;"-"&amp;$F103,'dataset cleaned'!$A:$CK,CT$2,FALSE()),Dictionary!$A:$B,2,FALSE()))</f>
        <v>2</v>
      </c>
      <c r="CU103">
        <f>IF(VLOOKUP($B103&amp;"-"&amp;$F103,'dataset cleaned'!$A:$CK,CU$2,FALSE())&lt;0,"N/A",VLOOKUP(VLOOKUP($B103&amp;"-"&amp;$F103,'dataset cleaned'!$A:$CK,CU$2,FALSE()),Dictionary!$A:$B,2,FALSE()))</f>
        <v>3</v>
      </c>
      <c r="CV103">
        <f>IF(VLOOKUP($B103&amp;"-"&amp;$F103,'dataset cleaned'!$A:$CK,CV$2,FALSE())&lt;0,"N/A",VLOOKUP(VLOOKUP($B103&amp;"-"&amp;$F103,'dataset cleaned'!$A:$CK,CV$2,FALSE()),Dictionary!$A:$B,2,FALSE()))</f>
        <v>2</v>
      </c>
    </row>
    <row r="104" spans="1:100" x14ac:dyDescent="0.2">
      <c r="A104" t="str">
        <f t="shared" si="88"/>
        <v>R_3ezdVmUp6V15WrO-P2</v>
      </c>
      <c r="B104" s="1" t="s">
        <v>1019</v>
      </c>
      <c r="C104" t="s">
        <v>390</v>
      </c>
      <c r="D104" s="16" t="str">
        <f t="shared" si="89"/>
        <v>CORAS</v>
      </c>
      <c r="E104" s="8" t="str">
        <f t="shared" si="90"/>
        <v>G1</v>
      </c>
      <c r="F104" s="1" t="s">
        <v>536</v>
      </c>
      <c r="G104" s="8" t="str">
        <f t="shared" si="91"/>
        <v>G2</v>
      </c>
      <c r="H104" t="s">
        <v>1128</v>
      </c>
      <c r="J104" s="11">
        <f>VLOOKUP($B104&amp;"-"&amp;$F104,'dataset cleaned'!$A:$BK,J$2,FALSE())/60</f>
        <v>6.0236000000000001</v>
      </c>
      <c r="K104">
        <f>VLOOKUP($B104&amp;"-"&amp;$F104,'dataset cleaned'!$A:$BK,K$2,FALSE())</f>
        <v>20</v>
      </c>
      <c r="L104" t="str">
        <f>VLOOKUP($B104&amp;"-"&amp;$F104,'dataset cleaned'!$A:$BK,L$2,FALSE())</f>
        <v>Male</v>
      </c>
      <c r="M104" t="str">
        <f>VLOOKUP($B104&amp;"-"&amp;$F104,'dataset cleaned'!$A:$BK,M$2,FALSE())</f>
        <v>Advanced (C1)</v>
      </c>
      <c r="N104">
        <f>VLOOKUP($B104&amp;"-"&amp;$F104,'dataset cleaned'!$A:$BK,N$2,FALSE())</f>
        <v>3</v>
      </c>
      <c r="O104" t="str">
        <f>VLOOKUP($B104&amp;"-"&amp;$F104,'dataset cleaned'!$A:$BK,O$2,FALSE())</f>
        <v>Chemical Engineering, Physics, Math</v>
      </c>
      <c r="P104" t="str">
        <f>VLOOKUP($B104&amp;"-"&amp;$F104,'dataset cleaned'!$A:$BK,P$2,FALSE())</f>
        <v>No</v>
      </c>
      <c r="Q104">
        <f>VLOOKUP($B104&amp;"-"&amp;$F104,'dataset cleaned'!$A:$BK,Q$2,FALSE())</f>
        <v>0</v>
      </c>
      <c r="R104" s="6">
        <f>VLOOKUP($B104&amp;"-"&amp;$F104,'dataset cleaned'!$A:$BK,R$2,FALSE())</f>
        <v>0</v>
      </c>
      <c r="S104" t="str">
        <f>VLOOKUP($B104&amp;"-"&amp;$F104,'dataset cleaned'!$A:$BK,S$2,FALSE())</f>
        <v>No</v>
      </c>
      <c r="T104">
        <f>VLOOKUP($B104&amp;"-"&amp;$F104,'dataset cleaned'!$A:$BK,T$2,FALSE())</f>
        <v>0</v>
      </c>
      <c r="U104" t="str">
        <f>VLOOKUP($B104&amp;"-"&amp;$F104,'dataset cleaned'!$A:$BK,U$2,FALSE())</f>
        <v>None</v>
      </c>
      <c r="V104">
        <f>VLOOKUP(VLOOKUP($B104&amp;"-"&amp;$F104,'dataset cleaned'!$A:$BK,V$2,FALSE()),Dictionary!$A:$B,2,FALSE())</f>
        <v>1</v>
      </c>
      <c r="W104">
        <f>VLOOKUP(VLOOKUP($B104&amp;"-"&amp;$F104,'dataset cleaned'!$A:$BK,W$2,FALSE()),Dictionary!$A:$B,2,FALSE())</f>
        <v>1</v>
      </c>
      <c r="X104">
        <f>VLOOKUP(VLOOKUP($B104&amp;"-"&amp;$F104,'dataset cleaned'!$A:$BK,X$2,FALSE()),Dictionary!$A:$B,2,FALSE())</f>
        <v>1</v>
      </c>
      <c r="Y104">
        <f>VLOOKUP(VLOOKUP($B104&amp;"-"&amp;$F104,'dataset cleaned'!$A:$BK,Y$2,FALSE()),Dictionary!$A:$B,2,FALSE())</f>
        <v>1</v>
      </c>
      <c r="Z104">
        <f t="shared" si="92"/>
        <v>1</v>
      </c>
      <c r="AA104">
        <f>VLOOKUP(VLOOKUP($B104&amp;"-"&amp;$F104,'dataset cleaned'!$A:$BK,AA$2,FALSE()),Dictionary!$A:$B,2,FALSE())</f>
        <v>2</v>
      </c>
      <c r="AB104">
        <f>VLOOKUP(VLOOKUP($B104&amp;"-"&amp;$F104,'dataset cleaned'!$A:$BK,AB$2,FALSE()),Dictionary!$A:$B,2,FALSE())</f>
        <v>2</v>
      </c>
      <c r="AC104">
        <f>VLOOKUP(VLOOKUP($B104&amp;"-"&amp;$F104,'dataset cleaned'!$A:$BK,AC$2,FALSE()),Dictionary!$A:$B,2,FALSE())</f>
        <v>1</v>
      </c>
      <c r="AD104">
        <f>VLOOKUP(VLOOKUP($B104&amp;"-"&amp;$F104,'dataset cleaned'!$A:$BK,AD$2,FALSE()),Dictionary!$A:$B,2,FALSE())</f>
        <v>1</v>
      </c>
      <c r="AE104">
        <f>IF(ISNA(VLOOKUP(VLOOKUP($B104&amp;"-"&amp;$F104,'dataset cleaned'!$A:$BK,AE$2,FALSE()),Dictionary!$A:$B,2,FALSE())),"",VLOOKUP(VLOOKUP($B104&amp;"-"&amp;$F104,'dataset cleaned'!$A:$BK,AE$2,FALSE()),Dictionary!$A:$B,2,FALSE()))</f>
        <v>4</v>
      </c>
      <c r="AF104">
        <f>VLOOKUP(VLOOKUP($B104&amp;"-"&amp;$F104,'dataset cleaned'!$A:$BK,AF$2,FALSE()),Dictionary!$A:$B,2,FALSE())</f>
        <v>4</v>
      </c>
      <c r="AG104">
        <f>VLOOKUP(VLOOKUP($B104&amp;"-"&amp;$F104,'dataset cleaned'!$A:$BK,AG$2,FALSE()),Dictionary!$A:$B,2,FALSE())</f>
        <v>4</v>
      </c>
      <c r="AH104">
        <f>VLOOKUP(VLOOKUP($B104&amp;"-"&amp;$F104,'dataset cleaned'!$A:$BK,AH$2,FALSE()),Dictionary!$A:$B,2,FALSE())</f>
        <v>4</v>
      </c>
      <c r="AI104">
        <f>VLOOKUP(VLOOKUP($B104&amp;"-"&amp;$F104,'dataset cleaned'!$A:$BK,AI$2,FALSE()),Dictionary!$A:$B,2,FALSE())</f>
        <v>4</v>
      </c>
      <c r="AJ104">
        <f>VLOOKUP(VLOOKUP($B104&amp;"-"&amp;$F104,'dataset cleaned'!$A:$BK,AJ$2,FALSE()),Dictionary!$A:$B,2,FALSE())</f>
        <v>2</v>
      </c>
      <c r="AK104" t="str">
        <f>IF(ISNA(VLOOKUP(VLOOKUP($B104&amp;"-"&amp;$F104,'dataset cleaned'!$A:$BK,AK$2,FALSE()),Dictionary!$A:$B,2,FALSE())),"",VLOOKUP(VLOOKUP($B104&amp;"-"&amp;$F104,'dataset cleaned'!$A:$BK,AK$2,FALSE()),Dictionary!$A:$B,2,FALSE()))</f>
        <v/>
      </c>
      <c r="AL104">
        <f>IF(ISNA(VLOOKUP(VLOOKUP($B104&amp;"-"&amp;$F104,'dataset cleaned'!$A:$BK,AL$2,FALSE()),Dictionary!$A:$B,2,FALSE())),"",VLOOKUP(VLOOKUP($B104&amp;"-"&amp;$F104,'dataset cleaned'!$A:$BK,AL$2,FALSE()),Dictionary!$A:$B,2,FALSE()))</f>
        <v>2</v>
      </c>
      <c r="AM104">
        <f>VLOOKUP(VLOOKUP($B104&amp;"-"&amp;$F104,'dataset cleaned'!$A:$BK,AM$2,FALSE()),Dictionary!$A:$B,2,FALSE())</f>
        <v>4</v>
      </c>
      <c r="AN104">
        <f>IF(ISNA(VLOOKUP(VLOOKUP($B104&amp;"-"&amp;$F104,'dataset cleaned'!$A:$BK,AN$2,FALSE()),Dictionary!$A:$B,2,FALSE())),"",VLOOKUP(VLOOKUP($B104&amp;"-"&amp;$F104,'dataset cleaned'!$A:$BK,AN$2,FALSE()),Dictionary!$A:$B,2,FALSE()))</f>
        <v>4</v>
      </c>
      <c r="AO104">
        <f>VLOOKUP($B104&amp;"-"&amp;$F104,'Results Check'!$A:$CB,AO$2,FALSE())</f>
        <v>0</v>
      </c>
      <c r="AP104">
        <f>VLOOKUP($B104&amp;"-"&amp;$F104,'Results Check'!$A:$CB,AP$2,FALSE())</f>
        <v>3</v>
      </c>
      <c r="AQ104">
        <f>VLOOKUP($B104&amp;"-"&amp;$F104,'Results Check'!$A:$CB,AQ$2,FALSE())</f>
        <v>2</v>
      </c>
      <c r="AR104">
        <f t="shared" si="93"/>
        <v>0</v>
      </c>
      <c r="AS104">
        <f t="shared" si="94"/>
        <v>0</v>
      </c>
      <c r="AT104">
        <f t="shared" si="95"/>
        <v>0</v>
      </c>
      <c r="AU104">
        <f>VLOOKUP($B104&amp;"-"&amp;$F104,'Results Check'!$A:$CB,AU$2,FALSE())</f>
        <v>2</v>
      </c>
      <c r="AV104">
        <f>VLOOKUP($B104&amp;"-"&amp;$F104,'Results Check'!$A:$CB,AV$2,FALSE())</f>
        <v>3</v>
      </c>
      <c r="AW104">
        <f>VLOOKUP($B104&amp;"-"&amp;$F104,'Results Check'!$A:$CB,AW$2,FALSE())</f>
        <v>3</v>
      </c>
      <c r="AX104">
        <f t="shared" si="96"/>
        <v>0.66666666666666663</v>
      </c>
      <c r="AY104">
        <f t="shared" si="97"/>
        <v>0.66666666666666663</v>
      </c>
      <c r="AZ104">
        <f t="shared" si="98"/>
        <v>0.66666666666666663</v>
      </c>
      <c r="BA104">
        <f>VLOOKUP($B104&amp;"-"&amp;$F104,'Results Check'!$A:$CB,BA$2,FALSE())</f>
        <v>1</v>
      </c>
      <c r="BB104">
        <f>VLOOKUP($B104&amp;"-"&amp;$F104,'Results Check'!$A:$CB,BB$2,FALSE())</f>
        <v>2</v>
      </c>
      <c r="BC104">
        <f>VLOOKUP($B104&amp;"-"&amp;$F104,'Results Check'!$A:$CB,BC$2,FALSE())</f>
        <v>4</v>
      </c>
      <c r="BD104">
        <f t="shared" si="99"/>
        <v>0.5</v>
      </c>
      <c r="BE104">
        <f t="shared" si="100"/>
        <v>0.25</v>
      </c>
      <c r="BF104">
        <f t="shared" si="101"/>
        <v>0.33333333333333331</v>
      </c>
      <c r="BG104">
        <f>VLOOKUP($B104&amp;"-"&amp;$F104,'Results Check'!$A:$CB,BG$2,FALSE())</f>
        <v>0</v>
      </c>
      <c r="BH104">
        <f>VLOOKUP($B104&amp;"-"&amp;$F104,'Results Check'!$A:$CB,BH$2,FALSE())</f>
        <v>2</v>
      </c>
      <c r="BI104">
        <f>VLOOKUP($B104&amp;"-"&amp;$F104,'Results Check'!$A:$CB,BI$2,FALSE())</f>
        <v>2</v>
      </c>
      <c r="BJ104">
        <f t="shared" si="102"/>
        <v>0</v>
      </c>
      <c r="BK104">
        <f t="shared" si="103"/>
        <v>0</v>
      </c>
      <c r="BL104">
        <f t="shared" si="104"/>
        <v>0</v>
      </c>
      <c r="BM104">
        <f>VLOOKUP($B104&amp;"-"&amp;$F104,'Results Check'!$A:$CB,BM$2,FALSE())</f>
        <v>0</v>
      </c>
      <c r="BN104">
        <f>VLOOKUP($B104&amp;"-"&amp;$F104,'Results Check'!$A:$CB,BN$2,FALSE())</f>
        <v>1</v>
      </c>
      <c r="BO104">
        <f>VLOOKUP($B104&amp;"-"&amp;$F104,'Results Check'!$A:$CB,BO$2,FALSE())</f>
        <v>1</v>
      </c>
      <c r="BP104">
        <f t="shared" si="105"/>
        <v>0</v>
      </c>
      <c r="BQ104">
        <f t="shared" si="106"/>
        <v>0</v>
      </c>
      <c r="BR104">
        <f t="shared" si="107"/>
        <v>0</v>
      </c>
      <c r="BS104">
        <f>VLOOKUP($B104&amp;"-"&amp;$F104,'Results Check'!$A:$CB,BS$2,FALSE())</f>
        <v>1</v>
      </c>
      <c r="BT104">
        <f>VLOOKUP($B104&amp;"-"&amp;$F104,'Results Check'!$A:$CB,BT$2,FALSE())</f>
        <v>2</v>
      </c>
      <c r="BU104">
        <f>VLOOKUP($B104&amp;"-"&amp;$F104,'Results Check'!$A:$CB,BU$2,FALSE())</f>
        <v>4</v>
      </c>
      <c r="BV104">
        <f t="shared" si="108"/>
        <v>0.5</v>
      </c>
      <c r="BW104">
        <f t="shared" si="109"/>
        <v>0.25</v>
      </c>
      <c r="BX104">
        <f t="shared" si="110"/>
        <v>0.33333333333333331</v>
      </c>
      <c r="BY104">
        <f t="shared" si="111"/>
        <v>4</v>
      </c>
      <c r="BZ104">
        <f t="shared" si="112"/>
        <v>13</v>
      </c>
      <c r="CA104">
        <f t="shared" si="113"/>
        <v>16</v>
      </c>
      <c r="CB104" s="4">
        <f t="shared" si="114"/>
        <v>0.30769230769230771</v>
      </c>
      <c r="CC104" s="4">
        <f t="shared" si="115"/>
        <v>0.25</v>
      </c>
      <c r="CD104">
        <f t="shared" si="116"/>
        <v>0.27586206896551724</v>
      </c>
      <c r="CE104" t="str">
        <f>IF(VLOOKUP($B104&amp;"-"&amp;$F104,'Results Check'!$A:$CB,CE$2,FALSE())=0,"",VLOOKUP($B104&amp;"-"&amp;$F104,'Results Check'!$A:$CB,CE$2,FALSE()))</f>
        <v>Mixed concepts</v>
      </c>
      <c r="CF104" t="str">
        <f>IF(VLOOKUP($B104&amp;"-"&amp;$F104,'Results Check'!$A:$CB,CF$2,FALSE())=0,"",VLOOKUP($B104&amp;"-"&amp;$F104,'Results Check'!$A:$CB,CF$2,FALSE()))</f>
        <v>Mixed consepts</v>
      </c>
      <c r="CG104" t="str">
        <f>IF(VLOOKUP($B104&amp;"-"&amp;$F104,'Results Check'!$A:$CB,CG$2,FALSE())=0,"",VLOOKUP($B104&amp;"-"&amp;$F104,'Results Check'!$A:$CB,CG$2,FALSE()))</f>
        <v>Wrong threat scenario</v>
      </c>
      <c r="CH104" t="str">
        <f>IF(VLOOKUP($B104&amp;"-"&amp;$F104,'Results Check'!$A:$CB,CH$2,FALSE())=0,"",VLOOKUP($B104&amp;"-"&amp;$F104,'Results Check'!$A:$CB,CH$2,FALSE()))</f>
        <v>Vulnerability</v>
      </c>
      <c r="CI104" t="str">
        <f>IF(VLOOKUP($B104&amp;"-"&amp;$F104,'Results Check'!$A:$CB,CI$2,FALSE())=0,"",VLOOKUP($B104&amp;"-"&amp;$F104,'Results Check'!$A:$CB,CI$2,FALSE()))</f>
        <v/>
      </c>
      <c r="CJ104" t="str">
        <f>IF(VLOOKUP($B104&amp;"-"&amp;$F104,'Results Check'!$A:$CB,CJ$2,FALSE())=0,"",VLOOKUP($B104&amp;"-"&amp;$F104,'Results Check'!$A:$CB,CJ$2,FALSE()))</f>
        <v>Wrong vulnerability</v>
      </c>
      <c r="CK104">
        <f>IF(VLOOKUP($B104&amp;"-"&amp;$F104,'dataset cleaned'!$A:$CK,CK$2,FALSE())&lt;0,"N/A",VLOOKUP(VLOOKUP($B104&amp;"-"&amp;$F104,'dataset cleaned'!$A:$CK,CK$2,FALSE()),Dictionary!$A:$B,2,FALSE()))</f>
        <v>2</v>
      </c>
      <c r="CL104">
        <f>IF(VLOOKUP($B104&amp;"-"&amp;$F104,'dataset cleaned'!$A:$CK,CL$2,FALSE())&lt;0,"N/A",VLOOKUP(VLOOKUP($B104&amp;"-"&amp;$F104,'dataset cleaned'!$A:$CK,CL$2,FALSE()),Dictionary!$A:$B,2,FALSE()))</f>
        <v>2</v>
      </c>
      <c r="CM104">
        <f>IF(VLOOKUP($B104&amp;"-"&amp;$F104,'dataset cleaned'!$A:$CK,CM$2,FALSE())&lt;0,"N/A",VLOOKUP(VLOOKUP($B104&amp;"-"&amp;$F104,'dataset cleaned'!$A:$CK,CM$2,FALSE()),Dictionary!$A:$B,2,FALSE()))</f>
        <v>2</v>
      </c>
      <c r="CN104">
        <f>IF(VLOOKUP($B104&amp;"-"&amp;$F104,'dataset cleaned'!$A:$CK,CN$2,FALSE())&lt;0,"N/A",VLOOKUP(VLOOKUP($B104&amp;"-"&amp;$F104,'dataset cleaned'!$A:$CK,CN$2,FALSE()),Dictionary!$A:$B,2,FALSE()))</f>
        <v>2</v>
      </c>
      <c r="CO104">
        <f>IF(VLOOKUP($B104&amp;"-"&amp;$F104,'dataset cleaned'!$A:$CK,CO$2,FALSE())&lt;0,"N/A",VLOOKUP(VLOOKUP($B104&amp;"-"&amp;$F104,'dataset cleaned'!$A:$CK,CO$2,FALSE()),Dictionary!$A:$B,2,FALSE()))</f>
        <v>1</v>
      </c>
      <c r="CP104">
        <f>IF(VLOOKUP($B104&amp;"-"&amp;$F104,'dataset cleaned'!$A:$CK,CP$2,FALSE())&lt;0,"N/A",VLOOKUP(VLOOKUP($B104&amp;"-"&amp;$F104,'dataset cleaned'!$A:$CK,CP$2,FALSE()),Dictionary!$A:$B,2,FALSE()))</f>
        <v>1</v>
      </c>
      <c r="CQ104">
        <f>IF(VLOOKUP($B104&amp;"-"&amp;$F104,'dataset cleaned'!$A:$CK,CQ$2,FALSE())&lt;0,"N/A",VLOOKUP(VLOOKUP($B104&amp;"-"&amp;$F104,'dataset cleaned'!$A:$CK,CQ$2,FALSE()),Dictionary!$A:$B,2,FALSE()))</f>
        <v>1</v>
      </c>
      <c r="CR104">
        <f>IF(VLOOKUP($B104&amp;"-"&amp;$F104,'dataset cleaned'!$A:$CK,CR$2,FALSE())&lt;0,"N/A",VLOOKUP(VLOOKUP($B104&amp;"-"&amp;$F104,'dataset cleaned'!$A:$CK,CR$2,FALSE()),Dictionary!$A:$B,2,FALSE()))</f>
        <v>1</v>
      </c>
      <c r="CS104">
        <f>IF(VLOOKUP($B104&amp;"-"&amp;$F104,'dataset cleaned'!$A:$CK,CS$2,FALSE())&lt;0,"N/A",VLOOKUP(VLOOKUP($B104&amp;"-"&amp;$F104,'dataset cleaned'!$A:$CK,CS$2,FALSE()),Dictionary!$A:$B,2,FALSE()))</f>
        <v>3</v>
      </c>
      <c r="CT104">
        <f>IF(VLOOKUP($B104&amp;"-"&amp;$F104,'dataset cleaned'!$A:$CK,CT$2,FALSE())&lt;0,"N/A",VLOOKUP(VLOOKUP($B104&amp;"-"&amp;$F104,'dataset cleaned'!$A:$CK,CT$2,FALSE()),Dictionary!$A:$B,2,FALSE()))</f>
        <v>3</v>
      </c>
      <c r="CU104">
        <f>IF(VLOOKUP($B104&amp;"-"&amp;$F104,'dataset cleaned'!$A:$CK,CU$2,FALSE())&lt;0,"N/A",VLOOKUP(VLOOKUP($B104&amp;"-"&amp;$F104,'dataset cleaned'!$A:$CK,CU$2,FALSE()),Dictionary!$A:$B,2,FALSE()))</f>
        <v>3</v>
      </c>
      <c r="CV104">
        <f>IF(VLOOKUP($B104&amp;"-"&amp;$F104,'dataset cleaned'!$A:$CK,CV$2,FALSE())&lt;0,"N/A",VLOOKUP(VLOOKUP($B104&amp;"-"&amp;$F104,'dataset cleaned'!$A:$CK,CV$2,FALSE()),Dictionary!$A:$B,2,FALSE()))</f>
        <v>3</v>
      </c>
    </row>
    <row r="105" spans="1:100" s="24" customFormat="1" ht="34" x14ac:dyDescent="0.2">
      <c r="A105" t="str">
        <f t="shared" si="88"/>
        <v>R_3IWT299qCYzyfy6-P2</v>
      </c>
      <c r="B105" s="1" t="s">
        <v>1094</v>
      </c>
      <c r="C105" t="s">
        <v>390</v>
      </c>
      <c r="D105" s="16" t="str">
        <f t="shared" si="89"/>
        <v>CORAS</v>
      </c>
      <c r="E105" s="8" t="str">
        <f t="shared" si="90"/>
        <v>G1</v>
      </c>
      <c r="F105" s="1" t="s">
        <v>536</v>
      </c>
      <c r="G105" s="8" t="str">
        <f t="shared" si="91"/>
        <v>G2</v>
      </c>
      <c r="H105" t="s">
        <v>1128</v>
      </c>
      <c r="I105"/>
      <c r="J105" s="11">
        <f>VLOOKUP($B105&amp;"-"&amp;$F105,'dataset cleaned'!$A:$BK,J$2,FALSE())/60</f>
        <v>9.250633333333333</v>
      </c>
      <c r="K105">
        <f>VLOOKUP($B105&amp;"-"&amp;$F105,'dataset cleaned'!$A:$BK,K$2,FALSE())</f>
        <v>23</v>
      </c>
      <c r="L105" t="str">
        <f>VLOOKUP($B105&amp;"-"&amp;$F105,'dataset cleaned'!$A:$BK,L$2,FALSE())</f>
        <v>Male</v>
      </c>
      <c r="M105" t="str">
        <f>VLOOKUP($B105&amp;"-"&amp;$F105,'dataset cleaned'!$A:$BK,M$2,FALSE())</f>
        <v>Intermediate (B1)</v>
      </c>
      <c r="N105">
        <f>VLOOKUP($B105&amp;"-"&amp;$F105,'dataset cleaned'!$A:$BK,N$2,FALSE())</f>
        <v>5</v>
      </c>
      <c r="O105" t="str">
        <f>VLOOKUP($B105&amp;"-"&amp;$F105,'dataset cleaned'!$A:$BK,O$2,FALSE())</f>
        <v>Architecture, Real Estate Management</v>
      </c>
      <c r="P105" t="str">
        <f>VLOOKUP($B105&amp;"-"&amp;$F105,'dataset cleaned'!$A:$BK,P$2,FALSE())</f>
        <v>Yes</v>
      </c>
      <c r="Q105">
        <f>VLOOKUP($B105&amp;"-"&amp;$F105,'dataset cleaned'!$A:$BK,Q$2,FALSE())</f>
        <v>1</v>
      </c>
      <c r="R105" s="6" t="str">
        <f>VLOOKUP($B105&amp;"-"&amp;$F105,'dataset cleaned'!$A:$BK,R$2,FALSE())</f>
        <v>Working as a freelance writer and editor for an architectural magazine.</v>
      </c>
      <c r="S105" t="str">
        <f>VLOOKUP($B105&amp;"-"&amp;$F105,'dataset cleaned'!$A:$BK,S$2,FALSE())</f>
        <v>No</v>
      </c>
      <c r="T105">
        <f>VLOOKUP($B105&amp;"-"&amp;$F105,'dataset cleaned'!$A:$BK,T$2,FALSE())</f>
        <v>0</v>
      </c>
      <c r="U105" t="str">
        <f>VLOOKUP($B105&amp;"-"&amp;$F105,'dataset cleaned'!$A:$BK,U$2,FALSE())</f>
        <v>None</v>
      </c>
      <c r="V105">
        <f>VLOOKUP(VLOOKUP($B105&amp;"-"&amp;$F105,'dataset cleaned'!$A:$BK,V$2,FALSE()),Dictionary!$A:$B,2,FALSE())</f>
        <v>1</v>
      </c>
      <c r="W105">
        <f>VLOOKUP(VLOOKUP($B105&amp;"-"&amp;$F105,'dataset cleaned'!$A:$BK,W$2,FALSE()),Dictionary!$A:$B,2,FALSE())</f>
        <v>1</v>
      </c>
      <c r="X105">
        <f>VLOOKUP(VLOOKUP($B105&amp;"-"&amp;$F105,'dataset cleaned'!$A:$BK,X$2,FALSE()),Dictionary!$A:$B,2,FALSE())</f>
        <v>1</v>
      </c>
      <c r="Y105">
        <f>VLOOKUP(VLOOKUP($B105&amp;"-"&amp;$F105,'dataset cleaned'!$A:$BK,Y$2,FALSE()),Dictionary!$A:$B,2,FALSE())</f>
        <v>1</v>
      </c>
      <c r="Z105">
        <f t="shared" si="92"/>
        <v>1</v>
      </c>
      <c r="AA105">
        <f>VLOOKUP(VLOOKUP($B105&amp;"-"&amp;$F105,'dataset cleaned'!$A:$BK,AA$2,FALSE()),Dictionary!$A:$B,2,FALSE())</f>
        <v>1</v>
      </c>
      <c r="AB105">
        <f>VLOOKUP(VLOOKUP($B105&amp;"-"&amp;$F105,'dataset cleaned'!$A:$BK,AB$2,FALSE()),Dictionary!$A:$B,2,FALSE())</f>
        <v>1</v>
      </c>
      <c r="AC105">
        <f>VLOOKUP(VLOOKUP($B105&amp;"-"&amp;$F105,'dataset cleaned'!$A:$BK,AC$2,FALSE()),Dictionary!$A:$B,2,FALSE())</f>
        <v>1</v>
      </c>
      <c r="AD105">
        <f>VLOOKUP(VLOOKUP($B105&amp;"-"&amp;$F105,'dataset cleaned'!$A:$BK,AD$2,FALSE()),Dictionary!$A:$B,2,FALSE())</f>
        <v>1</v>
      </c>
      <c r="AE105">
        <f>IF(ISNA(VLOOKUP(VLOOKUP($B105&amp;"-"&amp;$F105,'dataset cleaned'!$A:$BK,AE$2,FALSE()),Dictionary!$A:$B,2,FALSE())),"",VLOOKUP(VLOOKUP($B105&amp;"-"&amp;$F105,'dataset cleaned'!$A:$BK,AE$2,FALSE()),Dictionary!$A:$B,2,FALSE()))</f>
        <v>4</v>
      </c>
      <c r="AF105">
        <f>VLOOKUP(VLOOKUP($B105&amp;"-"&amp;$F105,'dataset cleaned'!$A:$BK,AF$2,FALSE()),Dictionary!$A:$B,2,FALSE())</f>
        <v>4</v>
      </c>
      <c r="AG105">
        <f>VLOOKUP(VLOOKUP($B105&amp;"-"&amp;$F105,'dataset cleaned'!$A:$BK,AG$2,FALSE()),Dictionary!$A:$B,2,FALSE())</f>
        <v>4</v>
      </c>
      <c r="AH105">
        <f>VLOOKUP(VLOOKUP($B105&amp;"-"&amp;$F105,'dataset cleaned'!$A:$BK,AH$2,FALSE()),Dictionary!$A:$B,2,FALSE())</f>
        <v>4</v>
      </c>
      <c r="AI105">
        <f>VLOOKUP(VLOOKUP($B105&amp;"-"&amp;$F105,'dataset cleaned'!$A:$BK,AI$2,FALSE()),Dictionary!$A:$B,2,FALSE())</f>
        <v>4</v>
      </c>
      <c r="AJ105">
        <f>VLOOKUP(VLOOKUP($B105&amp;"-"&amp;$F105,'dataset cleaned'!$A:$BK,AJ$2,FALSE()),Dictionary!$A:$B,2,FALSE())</f>
        <v>2</v>
      </c>
      <c r="AK105" t="str">
        <f>IF(ISNA(VLOOKUP(VLOOKUP($B105&amp;"-"&amp;$F105,'dataset cleaned'!$A:$BK,AK$2,FALSE()),Dictionary!$A:$B,2,FALSE())),"",VLOOKUP(VLOOKUP($B105&amp;"-"&amp;$F105,'dataset cleaned'!$A:$BK,AK$2,FALSE()),Dictionary!$A:$B,2,FALSE()))</f>
        <v/>
      </c>
      <c r="AL105">
        <f>IF(ISNA(VLOOKUP(VLOOKUP($B105&amp;"-"&amp;$F105,'dataset cleaned'!$A:$BK,AL$2,FALSE()),Dictionary!$A:$B,2,FALSE())),"",VLOOKUP(VLOOKUP($B105&amp;"-"&amp;$F105,'dataset cleaned'!$A:$BK,AL$2,FALSE()),Dictionary!$A:$B,2,FALSE()))</f>
        <v>1</v>
      </c>
      <c r="AM105">
        <f>VLOOKUP(VLOOKUP($B105&amp;"-"&amp;$F105,'dataset cleaned'!$A:$BK,AM$2,FALSE()),Dictionary!$A:$B,2,FALSE())</f>
        <v>4</v>
      </c>
      <c r="AN105">
        <f>IF(ISNA(VLOOKUP(VLOOKUP($B105&amp;"-"&amp;$F105,'dataset cleaned'!$A:$BK,AN$2,FALSE()),Dictionary!$A:$B,2,FALSE())),"",VLOOKUP(VLOOKUP($B105&amp;"-"&amp;$F105,'dataset cleaned'!$A:$BK,AN$2,FALSE()),Dictionary!$A:$B,2,FALSE()))</f>
        <v>4</v>
      </c>
      <c r="AO105">
        <f>VLOOKUP($B105&amp;"-"&amp;$F105,'Results Check'!$A:$CB,AO$2,FALSE())</f>
        <v>1</v>
      </c>
      <c r="AP105">
        <f>VLOOKUP($B105&amp;"-"&amp;$F105,'Results Check'!$A:$CB,AP$2,FALSE())</f>
        <v>2</v>
      </c>
      <c r="AQ105">
        <f>VLOOKUP($B105&amp;"-"&amp;$F105,'Results Check'!$A:$CB,AQ$2,FALSE())</f>
        <v>2</v>
      </c>
      <c r="AR105">
        <f t="shared" si="93"/>
        <v>0.5</v>
      </c>
      <c r="AS105">
        <f t="shared" si="94"/>
        <v>0.5</v>
      </c>
      <c r="AT105">
        <f t="shared" si="95"/>
        <v>0.5</v>
      </c>
      <c r="AU105">
        <f>VLOOKUP($B105&amp;"-"&amp;$F105,'Results Check'!$A:$CB,AU$2,FALSE())</f>
        <v>2</v>
      </c>
      <c r="AV105">
        <f>VLOOKUP($B105&amp;"-"&amp;$F105,'Results Check'!$A:$CB,AV$2,FALSE())</f>
        <v>2</v>
      </c>
      <c r="AW105">
        <f>VLOOKUP($B105&amp;"-"&amp;$F105,'Results Check'!$A:$CB,AW$2,FALSE())</f>
        <v>3</v>
      </c>
      <c r="AX105">
        <f t="shared" si="96"/>
        <v>1</v>
      </c>
      <c r="AY105">
        <f t="shared" si="97"/>
        <v>0.66666666666666663</v>
      </c>
      <c r="AZ105">
        <f t="shared" si="98"/>
        <v>0.8</v>
      </c>
      <c r="BA105">
        <f>VLOOKUP($B105&amp;"-"&amp;$F105,'Results Check'!$A:$CB,BA$2,FALSE())</f>
        <v>3</v>
      </c>
      <c r="BB105">
        <f>VLOOKUP($B105&amp;"-"&amp;$F105,'Results Check'!$A:$CB,BB$2,FALSE())</f>
        <v>4</v>
      </c>
      <c r="BC105">
        <f>VLOOKUP($B105&amp;"-"&amp;$F105,'Results Check'!$A:$CB,BC$2,FALSE())</f>
        <v>4</v>
      </c>
      <c r="BD105">
        <f t="shared" si="99"/>
        <v>0.75</v>
      </c>
      <c r="BE105">
        <f t="shared" si="100"/>
        <v>0.75</v>
      </c>
      <c r="BF105">
        <f t="shared" si="101"/>
        <v>0.75</v>
      </c>
      <c r="BG105">
        <f>VLOOKUP($B105&amp;"-"&amp;$F105,'Results Check'!$A:$CB,BG$2,FALSE())</f>
        <v>2</v>
      </c>
      <c r="BH105">
        <f>VLOOKUP($B105&amp;"-"&amp;$F105,'Results Check'!$A:$CB,BH$2,FALSE())</f>
        <v>2</v>
      </c>
      <c r="BI105">
        <f>VLOOKUP($B105&amp;"-"&amp;$F105,'Results Check'!$A:$CB,BI$2,FALSE())</f>
        <v>2</v>
      </c>
      <c r="BJ105">
        <f t="shared" si="102"/>
        <v>1</v>
      </c>
      <c r="BK105">
        <f t="shared" si="103"/>
        <v>1</v>
      </c>
      <c r="BL105">
        <f t="shared" si="104"/>
        <v>1</v>
      </c>
      <c r="BM105">
        <f>VLOOKUP($B105&amp;"-"&amp;$F105,'Results Check'!$A:$CB,BM$2,FALSE())</f>
        <v>1</v>
      </c>
      <c r="BN105">
        <f>VLOOKUP($B105&amp;"-"&amp;$F105,'Results Check'!$A:$CB,BN$2,FALSE())</f>
        <v>1</v>
      </c>
      <c r="BO105">
        <f>VLOOKUP($B105&amp;"-"&amp;$F105,'Results Check'!$A:$CB,BO$2,FALSE())</f>
        <v>1</v>
      </c>
      <c r="BP105">
        <f t="shared" si="105"/>
        <v>1</v>
      </c>
      <c r="BQ105">
        <f t="shared" si="106"/>
        <v>1</v>
      </c>
      <c r="BR105">
        <f t="shared" si="107"/>
        <v>1</v>
      </c>
      <c r="BS105">
        <f>VLOOKUP($B105&amp;"-"&amp;$F105,'Results Check'!$A:$CB,BS$2,FALSE())</f>
        <v>3</v>
      </c>
      <c r="BT105">
        <f>VLOOKUP($B105&amp;"-"&amp;$F105,'Results Check'!$A:$CB,BT$2,FALSE())</f>
        <v>4</v>
      </c>
      <c r="BU105">
        <f>VLOOKUP($B105&amp;"-"&amp;$F105,'Results Check'!$A:$CB,BU$2,FALSE())</f>
        <v>4</v>
      </c>
      <c r="BV105">
        <f t="shared" si="108"/>
        <v>0.75</v>
      </c>
      <c r="BW105">
        <f t="shared" si="109"/>
        <v>0.75</v>
      </c>
      <c r="BX105">
        <f t="shared" si="110"/>
        <v>0.75</v>
      </c>
      <c r="BY105">
        <f t="shared" si="111"/>
        <v>12</v>
      </c>
      <c r="BZ105">
        <f t="shared" si="112"/>
        <v>15</v>
      </c>
      <c r="CA105">
        <f t="shared" si="113"/>
        <v>16</v>
      </c>
      <c r="CB105" s="4">
        <f t="shared" si="114"/>
        <v>0.8</v>
      </c>
      <c r="CC105" s="4">
        <f t="shared" si="115"/>
        <v>0.75</v>
      </c>
      <c r="CD105">
        <f t="shared" si="116"/>
        <v>0.77419354838709686</v>
      </c>
      <c r="CE105" t="str">
        <f>IF(VLOOKUP($B105&amp;"-"&amp;$F105,'Results Check'!$A:$CB,CE$2,FALSE())=0,"",VLOOKUP($B105&amp;"-"&amp;$F105,'Results Check'!$A:$CB,CE$2,FALSE()))</f>
        <v>Wrong vulnerability</v>
      </c>
      <c r="CF105" t="str">
        <f>IF(VLOOKUP($B105&amp;"-"&amp;$F105,'Results Check'!$A:$CB,CF$2,FALSE())=0,"",VLOOKUP($B105&amp;"-"&amp;$F105,'Results Check'!$A:$CB,CF$2,FALSE()))</f>
        <v>Missing UI</v>
      </c>
      <c r="CG105" t="str">
        <f>IF(VLOOKUP($B105&amp;"-"&amp;$F105,'Results Check'!$A:$CB,CG$2,FALSE())=0,"",VLOOKUP($B105&amp;"-"&amp;$F105,'Results Check'!$A:$CB,CG$2,FALSE()))</f>
        <v>Wrong threat scenario</v>
      </c>
      <c r="CH105" t="str">
        <f>IF(VLOOKUP($B105&amp;"-"&amp;$F105,'Results Check'!$A:$CB,CH$2,FALSE())=0,"",VLOOKUP($B105&amp;"-"&amp;$F105,'Results Check'!$A:$CB,CH$2,FALSE()))</f>
        <v/>
      </c>
      <c r="CI105" t="str">
        <f>IF(VLOOKUP($B105&amp;"-"&amp;$F105,'Results Check'!$A:$CB,CI$2,FALSE())=0,"",VLOOKUP($B105&amp;"-"&amp;$F105,'Results Check'!$A:$CB,CI$2,FALSE()))</f>
        <v/>
      </c>
      <c r="CJ105" t="str">
        <f>IF(VLOOKUP($B105&amp;"-"&amp;$F105,'Results Check'!$A:$CB,CJ$2,FALSE())=0,"",VLOOKUP($B105&amp;"-"&amp;$F105,'Results Check'!$A:$CB,CJ$2,FALSE()))</f>
        <v>Wrong vulnerability</v>
      </c>
      <c r="CK105">
        <f>IF(VLOOKUP($B105&amp;"-"&amp;$F105,'dataset cleaned'!$A:$CK,CK$2,FALSE())&lt;0,"N/A",VLOOKUP(VLOOKUP($B105&amp;"-"&amp;$F105,'dataset cleaned'!$A:$CK,CK$2,FALSE()),Dictionary!$A:$B,2,FALSE()))</f>
        <v>2</v>
      </c>
      <c r="CL105">
        <f>IF(VLOOKUP($B105&amp;"-"&amp;$F105,'dataset cleaned'!$A:$CK,CL$2,FALSE())&lt;0,"N/A",VLOOKUP(VLOOKUP($B105&amp;"-"&amp;$F105,'dataset cleaned'!$A:$CK,CL$2,FALSE()),Dictionary!$A:$B,2,FALSE()))</f>
        <v>4</v>
      </c>
      <c r="CM105">
        <f>IF(VLOOKUP($B105&amp;"-"&amp;$F105,'dataset cleaned'!$A:$CK,CM$2,FALSE())&lt;0,"N/A",VLOOKUP(VLOOKUP($B105&amp;"-"&amp;$F105,'dataset cleaned'!$A:$CK,CM$2,FALSE()),Dictionary!$A:$B,2,FALSE()))</f>
        <v>3</v>
      </c>
      <c r="CN105">
        <f>IF(VLOOKUP($B105&amp;"-"&amp;$F105,'dataset cleaned'!$A:$CK,CN$2,FALSE())&lt;0,"N/A",VLOOKUP(VLOOKUP($B105&amp;"-"&amp;$F105,'dataset cleaned'!$A:$CK,CN$2,FALSE()),Dictionary!$A:$B,2,FALSE()))</f>
        <v>4</v>
      </c>
      <c r="CO105">
        <f>IF(VLOOKUP($B105&amp;"-"&amp;$F105,'dataset cleaned'!$A:$CK,CO$2,FALSE())&lt;0,"N/A",VLOOKUP(VLOOKUP($B105&amp;"-"&amp;$F105,'dataset cleaned'!$A:$CK,CO$2,FALSE()),Dictionary!$A:$B,2,FALSE()))</f>
        <v>3</v>
      </c>
      <c r="CP105">
        <f>IF(VLOOKUP($B105&amp;"-"&amp;$F105,'dataset cleaned'!$A:$CK,CP$2,FALSE())&lt;0,"N/A",VLOOKUP(VLOOKUP($B105&amp;"-"&amp;$F105,'dataset cleaned'!$A:$CK,CP$2,FALSE()),Dictionary!$A:$B,2,FALSE()))</f>
        <v>4</v>
      </c>
      <c r="CQ105">
        <f>IF(VLOOKUP($B105&amp;"-"&amp;$F105,'dataset cleaned'!$A:$CK,CQ$2,FALSE())&lt;0,"N/A",VLOOKUP(VLOOKUP($B105&amp;"-"&amp;$F105,'dataset cleaned'!$A:$CK,CQ$2,FALSE()),Dictionary!$A:$B,2,FALSE()))</f>
        <v>4</v>
      </c>
      <c r="CR105">
        <f>IF(VLOOKUP($B105&amp;"-"&amp;$F105,'dataset cleaned'!$A:$CK,CR$2,FALSE())&lt;0,"N/A",VLOOKUP(VLOOKUP($B105&amp;"-"&amp;$F105,'dataset cleaned'!$A:$CK,CR$2,FALSE()),Dictionary!$A:$B,2,FALSE()))</f>
        <v>4</v>
      </c>
      <c r="CS105">
        <f>IF(VLOOKUP($B105&amp;"-"&amp;$F105,'dataset cleaned'!$A:$CK,CS$2,FALSE())&lt;0,"N/A",VLOOKUP(VLOOKUP($B105&amp;"-"&amp;$F105,'dataset cleaned'!$A:$CK,CS$2,FALSE()),Dictionary!$A:$B,2,FALSE()))</f>
        <v>2</v>
      </c>
      <c r="CT105">
        <f>IF(VLOOKUP($B105&amp;"-"&amp;$F105,'dataset cleaned'!$A:$CK,CT$2,FALSE())&lt;0,"N/A",VLOOKUP(VLOOKUP($B105&amp;"-"&amp;$F105,'dataset cleaned'!$A:$CK,CT$2,FALSE()),Dictionary!$A:$B,2,FALSE()))</f>
        <v>4</v>
      </c>
      <c r="CU105">
        <f>IF(VLOOKUP($B105&amp;"-"&amp;$F105,'dataset cleaned'!$A:$CK,CU$2,FALSE())&lt;0,"N/A",VLOOKUP(VLOOKUP($B105&amp;"-"&amp;$F105,'dataset cleaned'!$A:$CK,CU$2,FALSE()),Dictionary!$A:$B,2,FALSE()))</f>
        <v>2</v>
      </c>
      <c r="CV105">
        <f>IF(VLOOKUP($B105&amp;"-"&amp;$F105,'dataset cleaned'!$A:$CK,CV$2,FALSE())&lt;0,"N/A",VLOOKUP(VLOOKUP($B105&amp;"-"&amp;$F105,'dataset cleaned'!$A:$CK,CV$2,FALSE()),Dictionary!$A:$B,2,FALSE()))</f>
        <v>4</v>
      </c>
    </row>
    <row r="106" spans="1:100" ht="17" x14ac:dyDescent="0.2">
      <c r="A106" t="str">
        <f t="shared" si="88"/>
        <v>R_7OjeLEJ3nO8pSEh-P2</v>
      </c>
      <c r="B106" s="1" t="s">
        <v>1062</v>
      </c>
      <c r="C106" t="s">
        <v>390</v>
      </c>
      <c r="D106" s="16" t="str">
        <f t="shared" si="89"/>
        <v>CORAS</v>
      </c>
      <c r="E106" s="8" t="str">
        <f t="shared" si="90"/>
        <v>G1</v>
      </c>
      <c r="F106" s="1" t="s">
        <v>536</v>
      </c>
      <c r="G106" s="8" t="str">
        <f t="shared" si="91"/>
        <v>G2</v>
      </c>
      <c r="H106" t="s">
        <v>1128</v>
      </c>
      <c r="J106" s="11">
        <f>VLOOKUP($B106&amp;"-"&amp;$F106,'dataset cleaned'!$A:$BK,J$2,FALSE())/60</f>
        <v>5.5675999999999997</v>
      </c>
      <c r="K106">
        <f>VLOOKUP($B106&amp;"-"&amp;$F106,'dataset cleaned'!$A:$BK,K$2,FALSE())</f>
        <v>20</v>
      </c>
      <c r="L106" t="str">
        <f>VLOOKUP($B106&amp;"-"&amp;$F106,'dataset cleaned'!$A:$BK,L$2,FALSE())</f>
        <v>Male</v>
      </c>
      <c r="M106" t="str">
        <f>VLOOKUP($B106&amp;"-"&amp;$F106,'dataset cleaned'!$A:$BK,M$2,FALSE())</f>
        <v>Upper-Intermediate (B2)</v>
      </c>
      <c r="N106">
        <f>VLOOKUP($B106&amp;"-"&amp;$F106,'dataset cleaned'!$A:$BK,N$2,FALSE())</f>
        <v>2</v>
      </c>
      <c r="O106" t="str">
        <f>VLOOKUP($B106&amp;"-"&amp;$F106,'dataset cleaned'!$A:$BK,O$2,FALSE())</f>
        <v>chemical engineering</v>
      </c>
      <c r="P106" t="str">
        <f>VLOOKUP($B106&amp;"-"&amp;$F106,'dataset cleaned'!$A:$BK,P$2,FALSE())</f>
        <v>Yes</v>
      </c>
      <c r="Q106">
        <f>VLOOKUP($B106&amp;"-"&amp;$F106,'dataset cleaned'!$A:$BK,Q$2,FALSE())</f>
        <v>3</v>
      </c>
      <c r="R106" s="6" t="str">
        <f>VLOOKUP($B106&amp;"-"&amp;$F106,'dataset cleaned'!$A:$BK,R$2,FALSE())</f>
        <v>stockboy, teaching assistent at TU Delft</v>
      </c>
      <c r="S106" t="str">
        <f>VLOOKUP($B106&amp;"-"&amp;$F106,'dataset cleaned'!$A:$BK,S$2,FALSE())</f>
        <v>No</v>
      </c>
      <c r="T106">
        <f>VLOOKUP($B106&amp;"-"&amp;$F106,'dataset cleaned'!$A:$BK,T$2,FALSE())</f>
        <v>0</v>
      </c>
      <c r="U106" t="str">
        <f>VLOOKUP($B106&amp;"-"&amp;$F106,'dataset cleaned'!$A:$BK,U$2,FALSE())</f>
        <v>None</v>
      </c>
      <c r="V106">
        <f>VLOOKUP(VLOOKUP($B106&amp;"-"&amp;$F106,'dataset cleaned'!$A:$BK,V$2,FALSE()),Dictionary!$A:$B,2,FALSE())</f>
        <v>1</v>
      </c>
      <c r="W106">
        <f>VLOOKUP(VLOOKUP($B106&amp;"-"&amp;$F106,'dataset cleaned'!$A:$BK,W$2,FALSE()),Dictionary!$A:$B,2,FALSE())</f>
        <v>1</v>
      </c>
      <c r="X106">
        <f>VLOOKUP(VLOOKUP($B106&amp;"-"&amp;$F106,'dataset cleaned'!$A:$BK,X$2,FALSE()),Dictionary!$A:$B,2,FALSE())</f>
        <v>1</v>
      </c>
      <c r="Y106">
        <f>VLOOKUP(VLOOKUP($B106&amp;"-"&amp;$F106,'dataset cleaned'!$A:$BK,Y$2,FALSE()),Dictionary!$A:$B,2,FALSE())</f>
        <v>1</v>
      </c>
      <c r="Z106">
        <f t="shared" si="92"/>
        <v>1</v>
      </c>
      <c r="AA106">
        <f>VLOOKUP(VLOOKUP($B106&amp;"-"&amp;$F106,'dataset cleaned'!$A:$BK,AA$2,FALSE()),Dictionary!$A:$B,2,FALSE())</f>
        <v>1</v>
      </c>
      <c r="AB106">
        <f>VLOOKUP(VLOOKUP($B106&amp;"-"&amp;$F106,'dataset cleaned'!$A:$BK,AB$2,FALSE()),Dictionary!$A:$B,2,FALSE())</f>
        <v>1</v>
      </c>
      <c r="AC106">
        <f>VLOOKUP(VLOOKUP($B106&amp;"-"&amp;$F106,'dataset cleaned'!$A:$BK,AC$2,FALSE()),Dictionary!$A:$B,2,FALSE())</f>
        <v>1</v>
      </c>
      <c r="AD106">
        <f>VLOOKUP(VLOOKUP($B106&amp;"-"&amp;$F106,'dataset cleaned'!$A:$BK,AD$2,FALSE()),Dictionary!$A:$B,2,FALSE())</f>
        <v>2</v>
      </c>
      <c r="AE106">
        <f>IF(ISNA(VLOOKUP(VLOOKUP($B106&amp;"-"&amp;$F106,'dataset cleaned'!$A:$BK,AE$2,FALSE()),Dictionary!$A:$B,2,FALSE())),"",VLOOKUP(VLOOKUP($B106&amp;"-"&amp;$F106,'dataset cleaned'!$A:$BK,AE$2,FALSE()),Dictionary!$A:$B,2,FALSE()))</f>
        <v>2</v>
      </c>
      <c r="AF106">
        <f>VLOOKUP(VLOOKUP($B106&amp;"-"&amp;$F106,'dataset cleaned'!$A:$BK,AF$2,FALSE()),Dictionary!$A:$B,2,FALSE())</f>
        <v>4</v>
      </c>
      <c r="AG106">
        <f>VLOOKUP(VLOOKUP($B106&amp;"-"&amp;$F106,'dataset cleaned'!$A:$BK,AG$2,FALSE()),Dictionary!$A:$B,2,FALSE())</f>
        <v>4</v>
      </c>
      <c r="AH106">
        <f>VLOOKUP(VLOOKUP($B106&amp;"-"&amp;$F106,'dataset cleaned'!$A:$BK,AH$2,FALSE()),Dictionary!$A:$B,2,FALSE())</f>
        <v>4</v>
      </c>
      <c r="AI106">
        <f>VLOOKUP(VLOOKUP($B106&amp;"-"&amp;$F106,'dataset cleaned'!$A:$BK,AI$2,FALSE()),Dictionary!$A:$B,2,FALSE())</f>
        <v>4</v>
      </c>
      <c r="AJ106">
        <f>VLOOKUP(VLOOKUP($B106&amp;"-"&amp;$F106,'dataset cleaned'!$A:$BK,AJ$2,FALSE()),Dictionary!$A:$B,2,FALSE())</f>
        <v>1</v>
      </c>
      <c r="AK106" t="str">
        <f>IF(ISNA(VLOOKUP(VLOOKUP($B106&amp;"-"&amp;$F106,'dataset cleaned'!$A:$BK,AK$2,FALSE()),Dictionary!$A:$B,2,FALSE())),"",VLOOKUP(VLOOKUP($B106&amp;"-"&amp;$F106,'dataset cleaned'!$A:$BK,AK$2,FALSE()),Dictionary!$A:$B,2,FALSE()))</f>
        <v/>
      </c>
      <c r="AL106">
        <f>IF(ISNA(VLOOKUP(VLOOKUP($B106&amp;"-"&amp;$F106,'dataset cleaned'!$A:$BK,AL$2,FALSE()),Dictionary!$A:$B,2,FALSE())),"",VLOOKUP(VLOOKUP($B106&amp;"-"&amp;$F106,'dataset cleaned'!$A:$BK,AL$2,FALSE()),Dictionary!$A:$B,2,FALSE()))</f>
        <v>1</v>
      </c>
      <c r="AM106">
        <f>VLOOKUP(VLOOKUP($B106&amp;"-"&amp;$F106,'dataset cleaned'!$A:$BK,AM$2,FALSE()),Dictionary!$A:$B,2,FALSE())</f>
        <v>4</v>
      </c>
      <c r="AN106">
        <f>IF(ISNA(VLOOKUP(VLOOKUP($B106&amp;"-"&amp;$F106,'dataset cleaned'!$A:$BK,AN$2,FALSE()),Dictionary!$A:$B,2,FALSE())),"",VLOOKUP(VLOOKUP($B106&amp;"-"&amp;$F106,'dataset cleaned'!$A:$BK,AN$2,FALSE()),Dictionary!$A:$B,2,FALSE()))</f>
        <v>4</v>
      </c>
      <c r="AO106">
        <f>VLOOKUP($B106&amp;"-"&amp;$F106,'Results Check'!$A:$CB,AO$2,FALSE())</f>
        <v>1</v>
      </c>
      <c r="AP106">
        <f>VLOOKUP($B106&amp;"-"&amp;$F106,'Results Check'!$A:$CB,AP$2,FALSE())</f>
        <v>2</v>
      </c>
      <c r="AQ106">
        <f>VLOOKUP($B106&amp;"-"&amp;$F106,'Results Check'!$A:$CB,AQ$2,FALSE())</f>
        <v>2</v>
      </c>
      <c r="AR106">
        <f t="shared" si="93"/>
        <v>0.5</v>
      </c>
      <c r="AS106">
        <f t="shared" si="94"/>
        <v>0.5</v>
      </c>
      <c r="AT106">
        <f t="shared" si="95"/>
        <v>0.5</v>
      </c>
      <c r="AU106">
        <f>VLOOKUP($B106&amp;"-"&amp;$F106,'Results Check'!$A:$CB,AU$2,FALSE())</f>
        <v>1</v>
      </c>
      <c r="AV106">
        <f>VLOOKUP($B106&amp;"-"&amp;$F106,'Results Check'!$A:$CB,AV$2,FALSE())</f>
        <v>2</v>
      </c>
      <c r="AW106">
        <f>VLOOKUP($B106&amp;"-"&amp;$F106,'Results Check'!$A:$CB,AW$2,FALSE())</f>
        <v>3</v>
      </c>
      <c r="AX106">
        <f t="shared" si="96"/>
        <v>0.5</v>
      </c>
      <c r="AY106">
        <f t="shared" si="97"/>
        <v>0.33333333333333331</v>
      </c>
      <c r="AZ106">
        <f t="shared" si="98"/>
        <v>0.4</v>
      </c>
      <c r="BA106">
        <f>VLOOKUP($B106&amp;"-"&amp;$F106,'Results Check'!$A:$CB,BA$2,FALSE())</f>
        <v>0</v>
      </c>
      <c r="BB106">
        <f>VLOOKUP($B106&amp;"-"&amp;$F106,'Results Check'!$A:$CB,BB$2,FALSE())</f>
        <v>1</v>
      </c>
      <c r="BC106">
        <f>VLOOKUP($B106&amp;"-"&amp;$F106,'Results Check'!$A:$CB,BC$2,FALSE())</f>
        <v>4</v>
      </c>
      <c r="BD106">
        <f t="shared" si="99"/>
        <v>0</v>
      </c>
      <c r="BE106">
        <f t="shared" si="100"/>
        <v>0</v>
      </c>
      <c r="BF106">
        <f t="shared" si="101"/>
        <v>0</v>
      </c>
      <c r="BG106">
        <f>VLOOKUP($B106&amp;"-"&amp;$F106,'Results Check'!$A:$CB,BG$2,FALSE())</f>
        <v>2</v>
      </c>
      <c r="BH106">
        <f>VLOOKUP($B106&amp;"-"&amp;$F106,'Results Check'!$A:$CB,BH$2,FALSE())</f>
        <v>2</v>
      </c>
      <c r="BI106">
        <f>VLOOKUP($B106&amp;"-"&amp;$F106,'Results Check'!$A:$CB,BI$2,FALSE())</f>
        <v>2</v>
      </c>
      <c r="BJ106">
        <f t="shared" si="102"/>
        <v>1</v>
      </c>
      <c r="BK106">
        <f t="shared" si="103"/>
        <v>1</v>
      </c>
      <c r="BL106">
        <f t="shared" si="104"/>
        <v>1</v>
      </c>
      <c r="BM106">
        <f>VLOOKUP($B106&amp;"-"&amp;$F106,'Results Check'!$A:$CB,BM$2,FALSE())</f>
        <v>0</v>
      </c>
      <c r="BN106">
        <f>VLOOKUP($B106&amp;"-"&amp;$F106,'Results Check'!$A:$CB,BN$2,FALSE())</f>
        <v>1</v>
      </c>
      <c r="BO106">
        <f>VLOOKUP($B106&amp;"-"&amp;$F106,'Results Check'!$A:$CB,BO$2,FALSE())</f>
        <v>1</v>
      </c>
      <c r="BP106">
        <f t="shared" si="105"/>
        <v>0</v>
      </c>
      <c r="BQ106">
        <f t="shared" si="106"/>
        <v>0</v>
      </c>
      <c r="BR106">
        <f t="shared" si="107"/>
        <v>0</v>
      </c>
      <c r="BS106">
        <f>VLOOKUP($B106&amp;"-"&amp;$F106,'Results Check'!$A:$CB,BS$2,FALSE())</f>
        <v>0</v>
      </c>
      <c r="BT106">
        <f>VLOOKUP($B106&amp;"-"&amp;$F106,'Results Check'!$A:$CB,BT$2,FALSE())</f>
        <v>1</v>
      </c>
      <c r="BU106">
        <f>VLOOKUP($B106&amp;"-"&amp;$F106,'Results Check'!$A:$CB,BU$2,FALSE())</f>
        <v>4</v>
      </c>
      <c r="BV106">
        <f t="shared" si="108"/>
        <v>0</v>
      </c>
      <c r="BW106">
        <f t="shared" si="109"/>
        <v>0</v>
      </c>
      <c r="BX106">
        <f t="shared" si="110"/>
        <v>0</v>
      </c>
      <c r="BY106">
        <f t="shared" si="111"/>
        <v>4</v>
      </c>
      <c r="BZ106">
        <f t="shared" si="112"/>
        <v>9</v>
      </c>
      <c r="CA106">
        <f t="shared" si="113"/>
        <v>16</v>
      </c>
      <c r="CB106" s="4">
        <f t="shared" si="114"/>
        <v>0.44444444444444442</v>
      </c>
      <c r="CC106" s="4">
        <f t="shared" si="115"/>
        <v>0.25</v>
      </c>
      <c r="CD106">
        <f t="shared" si="116"/>
        <v>0.32</v>
      </c>
      <c r="CE106" t="str">
        <f>IF(VLOOKUP($B106&amp;"-"&amp;$F106,'Results Check'!$A:$CB,CE$2,FALSE())=0,"",VLOOKUP($B106&amp;"-"&amp;$F106,'Results Check'!$A:$CB,CE$2,FALSE()))</f>
        <v>Threat scenario</v>
      </c>
      <c r="CF106" t="str">
        <f>IF(VLOOKUP($B106&amp;"-"&amp;$F106,'Results Check'!$A:$CB,CF$2,FALSE())=0,"",VLOOKUP($B106&amp;"-"&amp;$F106,'Results Check'!$A:$CB,CF$2,FALSE()))</f>
        <v>Wrong UI</v>
      </c>
      <c r="CG106" t="str">
        <f>IF(VLOOKUP($B106&amp;"-"&amp;$F106,'Results Check'!$A:$CB,CG$2,FALSE())=0,"",VLOOKUP($B106&amp;"-"&amp;$F106,'Results Check'!$A:$CB,CG$2,FALSE()))</f>
        <v>Wrong threat scenario</v>
      </c>
      <c r="CH106" t="str">
        <f>IF(VLOOKUP($B106&amp;"-"&amp;$F106,'Results Check'!$A:$CB,CH$2,FALSE())=0,"",VLOOKUP($B106&amp;"-"&amp;$F106,'Results Check'!$A:$CB,CH$2,FALSE()))</f>
        <v/>
      </c>
      <c r="CI106" t="str">
        <f>IF(VLOOKUP($B106&amp;"-"&amp;$F106,'Results Check'!$A:$CB,CI$2,FALSE())=0,"",VLOOKUP($B106&amp;"-"&amp;$F106,'Results Check'!$A:$CB,CI$2,FALSE()))</f>
        <v/>
      </c>
      <c r="CJ106" t="str">
        <f>IF(VLOOKUP($B106&amp;"-"&amp;$F106,'Results Check'!$A:$CB,CJ$2,FALSE())=0,"",VLOOKUP($B106&amp;"-"&amp;$F106,'Results Check'!$A:$CB,CJ$2,FALSE()))</f>
        <v>Wrong vulnerability</v>
      </c>
      <c r="CK106">
        <f>IF(VLOOKUP($B106&amp;"-"&amp;$F106,'dataset cleaned'!$A:$CK,CK$2,FALSE())&lt;0,"N/A",VLOOKUP(VLOOKUP($B106&amp;"-"&amp;$F106,'dataset cleaned'!$A:$CK,CK$2,FALSE()),Dictionary!$A:$B,2,FALSE()))</f>
        <v>1</v>
      </c>
      <c r="CL106">
        <f>IF(VLOOKUP($B106&amp;"-"&amp;$F106,'dataset cleaned'!$A:$CK,CL$2,FALSE())&lt;0,"N/A",VLOOKUP(VLOOKUP($B106&amp;"-"&amp;$F106,'dataset cleaned'!$A:$CK,CL$2,FALSE()),Dictionary!$A:$B,2,FALSE()))</f>
        <v>2</v>
      </c>
      <c r="CM106">
        <f>IF(VLOOKUP($B106&amp;"-"&amp;$F106,'dataset cleaned'!$A:$CK,CM$2,FALSE())&lt;0,"N/A",VLOOKUP(VLOOKUP($B106&amp;"-"&amp;$F106,'dataset cleaned'!$A:$CK,CM$2,FALSE()),Dictionary!$A:$B,2,FALSE()))</f>
        <v>1</v>
      </c>
      <c r="CN106">
        <f>IF(VLOOKUP($B106&amp;"-"&amp;$F106,'dataset cleaned'!$A:$CK,CN$2,FALSE())&lt;0,"N/A",VLOOKUP(VLOOKUP($B106&amp;"-"&amp;$F106,'dataset cleaned'!$A:$CK,CN$2,FALSE()),Dictionary!$A:$B,2,FALSE()))</f>
        <v>2</v>
      </c>
      <c r="CO106">
        <f>IF(VLOOKUP($B106&amp;"-"&amp;$F106,'dataset cleaned'!$A:$CK,CO$2,FALSE())&lt;0,"N/A",VLOOKUP(VLOOKUP($B106&amp;"-"&amp;$F106,'dataset cleaned'!$A:$CK,CO$2,FALSE()),Dictionary!$A:$B,2,FALSE()))</f>
        <v>1</v>
      </c>
      <c r="CP106">
        <f>IF(VLOOKUP($B106&amp;"-"&amp;$F106,'dataset cleaned'!$A:$CK,CP$2,FALSE())&lt;0,"N/A",VLOOKUP(VLOOKUP($B106&amp;"-"&amp;$F106,'dataset cleaned'!$A:$CK,CP$2,FALSE()),Dictionary!$A:$B,2,FALSE()))</f>
        <v>2</v>
      </c>
      <c r="CQ106">
        <f>IF(VLOOKUP($B106&amp;"-"&amp;$F106,'dataset cleaned'!$A:$CK,CQ$2,FALSE())&lt;0,"N/A",VLOOKUP(VLOOKUP($B106&amp;"-"&amp;$F106,'dataset cleaned'!$A:$CK,CQ$2,FALSE()),Dictionary!$A:$B,2,FALSE()))</f>
        <v>4</v>
      </c>
      <c r="CR106">
        <f>IF(VLOOKUP($B106&amp;"-"&amp;$F106,'dataset cleaned'!$A:$CK,CR$2,FALSE())&lt;0,"N/A",VLOOKUP(VLOOKUP($B106&amp;"-"&amp;$F106,'dataset cleaned'!$A:$CK,CR$2,FALSE()),Dictionary!$A:$B,2,FALSE()))</f>
        <v>3</v>
      </c>
      <c r="CS106">
        <f>IF(VLOOKUP($B106&amp;"-"&amp;$F106,'dataset cleaned'!$A:$CK,CS$2,FALSE())&lt;0,"N/A",VLOOKUP(VLOOKUP($B106&amp;"-"&amp;$F106,'dataset cleaned'!$A:$CK,CS$2,FALSE()),Dictionary!$A:$B,2,FALSE()))</f>
        <v>2</v>
      </c>
      <c r="CT106">
        <f>IF(VLOOKUP($B106&amp;"-"&amp;$F106,'dataset cleaned'!$A:$CK,CT$2,FALSE())&lt;0,"N/A",VLOOKUP(VLOOKUP($B106&amp;"-"&amp;$F106,'dataset cleaned'!$A:$CK,CT$2,FALSE()),Dictionary!$A:$B,2,FALSE()))</f>
        <v>2</v>
      </c>
      <c r="CU106">
        <f>IF(VLOOKUP($B106&amp;"-"&amp;$F106,'dataset cleaned'!$A:$CK,CU$2,FALSE())&lt;0,"N/A",VLOOKUP(VLOOKUP($B106&amp;"-"&amp;$F106,'dataset cleaned'!$A:$CK,CU$2,FALSE()),Dictionary!$A:$B,2,FALSE()))</f>
        <v>1</v>
      </c>
      <c r="CV106">
        <f>IF(VLOOKUP($B106&amp;"-"&amp;$F106,'dataset cleaned'!$A:$CK,CV$2,FALSE())&lt;0,"N/A",VLOOKUP(VLOOKUP($B106&amp;"-"&amp;$F106,'dataset cleaned'!$A:$CK,CV$2,FALSE()),Dictionary!$A:$B,2,FALSE()))</f>
        <v>2</v>
      </c>
    </row>
    <row r="107" spans="1:100" s="24" customFormat="1" ht="51" x14ac:dyDescent="0.2">
      <c r="A107" t="str">
        <f t="shared" si="88"/>
        <v>R_p5zpcU24y2FCeyZ-P2</v>
      </c>
      <c r="B107" s="1" t="s">
        <v>1082</v>
      </c>
      <c r="C107" t="s">
        <v>390</v>
      </c>
      <c r="D107" s="16" t="str">
        <f t="shared" si="89"/>
        <v>CORAS</v>
      </c>
      <c r="E107" s="8" t="str">
        <f t="shared" si="90"/>
        <v>G1</v>
      </c>
      <c r="F107" s="1" t="s">
        <v>536</v>
      </c>
      <c r="G107" s="8" t="str">
        <f t="shared" si="91"/>
        <v>G2</v>
      </c>
      <c r="H107" t="s">
        <v>1128</v>
      </c>
      <c r="I107"/>
      <c r="J107" s="11">
        <f>VLOOKUP($B107&amp;"-"&amp;$F107,'dataset cleaned'!$A:$BK,J$2,FALSE())/60</f>
        <v>8.6459499999999991</v>
      </c>
      <c r="K107">
        <f>VLOOKUP($B107&amp;"-"&amp;$F107,'dataset cleaned'!$A:$BK,K$2,FALSE())</f>
        <v>20</v>
      </c>
      <c r="L107" t="str">
        <f>VLOOKUP($B107&amp;"-"&amp;$F107,'dataset cleaned'!$A:$BK,L$2,FALSE())</f>
        <v>Female</v>
      </c>
      <c r="M107" t="str">
        <f>VLOOKUP($B107&amp;"-"&amp;$F107,'dataset cleaned'!$A:$BK,M$2,FALSE())</f>
        <v>Advanced (C1)</v>
      </c>
      <c r="N107">
        <f>VLOOKUP($B107&amp;"-"&amp;$F107,'dataset cleaned'!$A:$BK,N$2,FALSE())</f>
        <v>3</v>
      </c>
      <c r="O107" t="str">
        <f>VLOOKUP($B107&amp;"-"&amp;$F107,'dataset cleaned'!$A:$BK,O$2,FALSE())</f>
        <v>Area Studies, International Relations, SSJ Minor</v>
      </c>
      <c r="P107" t="str">
        <f>VLOOKUP($B107&amp;"-"&amp;$F107,'dataset cleaned'!$A:$BK,P$2,FALSE())</f>
        <v>Yes</v>
      </c>
      <c r="Q107">
        <f>VLOOKUP($B107&amp;"-"&amp;$F107,'dataset cleaned'!$A:$BK,Q$2,FALSE())</f>
        <v>2</v>
      </c>
      <c r="R107" s="6" t="str">
        <f>VLOOKUP($B107&amp;"-"&amp;$F107,'dataset cleaned'!$A:$BK,R$2,FALSE())</f>
        <v>Communication with people and/ or governmental/ international institutions , Service Sector, Systemizing and archiving information, Conducting of reports</v>
      </c>
      <c r="S107" t="str">
        <f>VLOOKUP($B107&amp;"-"&amp;$F107,'dataset cleaned'!$A:$BK,S$2,FALSE())</f>
        <v>No</v>
      </c>
      <c r="T107">
        <f>VLOOKUP($B107&amp;"-"&amp;$F107,'dataset cleaned'!$A:$BK,T$2,FALSE())</f>
        <v>0</v>
      </c>
      <c r="U107" t="str">
        <f>VLOOKUP($B107&amp;"-"&amp;$F107,'dataset cleaned'!$A:$BK,U$2,FALSE())</f>
        <v>None</v>
      </c>
      <c r="V107">
        <f>VLOOKUP(VLOOKUP($B107&amp;"-"&amp;$F107,'dataset cleaned'!$A:$BK,V$2,FALSE()),Dictionary!$A:$B,2,FALSE())</f>
        <v>1</v>
      </c>
      <c r="W107">
        <f>VLOOKUP(VLOOKUP($B107&amp;"-"&amp;$F107,'dataset cleaned'!$A:$BK,W$2,FALSE()),Dictionary!$A:$B,2,FALSE())</f>
        <v>2</v>
      </c>
      <c r="X107">
        <f>VLOOKUP(VLOOKUP($B107&amp;"-"&amp;$F107,'dataset cleaned'!$A:$BK,X$2,FALSE()),Dictionary!$A:$B,2,FALSE())</f>
        <v>1</v>
      </c>
      <c r="Y107">
        <f>VLOOKUP(VLOOKUP($B107&amp;"-"&amp;$F107,'dataset cleaned'!$A:$BK,Y$2,FALSE()),Dictionary!$A:$B,2,FALSE())</f>
        <v>1</v>
      </c>
      <c r="Z107">
        <f t="shared" si="92"/>
        <v>2</v>
      </c>
      <c r="AA107">
        <f>VLOOKUP(VLOOKUP($B107&amp;"-"&amp;$F107,'dataset cleaned'!$A:$BK,AA$2,FALSE()),Dictionary!$A:$B,2,FALSE())</f>
        <v>1</v>
      </c>
      <c r="AB107">
        <f>VLOOKUP(VLOOKUP($B107&amp;"-"&amp;$F107,'dataset cleaned'!$A:$BK,AB$2,FALSE()),Dictionary!$A:$B,2,FALSE())</f>
        <v>1</v>
      </c>
      <c r="AC107">
        <f>VLOOKUP(VLOOKUP($B107&amp;"-"&amp;$F107,'dataset cleaned'!$A:$BK,AC$2,FALSE()),Dictionary!$A:$B,2,FALSE())</f>
        <v>1</v>
      </c>
      <c r="AD107">
        <f>VLOOKUP(VLOOKUP($B107&amp;"-"&amp;$F107,'dataset cleaned'!$A:$BK,AD$2,FALSE()),Dictionary!$A:$B,2,FALSE())</f>
        <v>1</v>
      </c>
      <c r="AE107">
        <f>IF(ISNA(VLOOKUP(VLOOKUP($B107&amp;"-"&amp;$F107,'dataset cleaned'!$A:$BK,AE$2,FALSE()),Dictionary!$A:$B,2,FALSE())),"",VLOOKUP(VLOOKUP($B107&amp;"-"&amp;$F107,'dataset cleaned'!$A:$BK,AE$2,FALSE()),Dictionary!$A:$B,2,FALSE()))</f>
        <v>2</v>
      </c>
      <c r="AF107">
        <f>VLOOKUP(VLOOKUP($B107&amp;"-"&amp;$F107,'dataset cleaned'!$A:$BK,AF$2,FALSE()),Dictionary!$A:$B,2,FALSE())</f>
        <v>5</v>
      </c>
      <c r="AG107">
        <f>VLOOKUP(VLOOKUP($B107&amp;"-"&amp;$F107,'dataset cleaned'!$A:$BK,AG$2,FALSE()),Dictionary!$A:$B,2,FALSE())</f>
        <v>3</v>
      </c>
      <c r="AH107">
        <f>VLOOKUP(VLOOKUP($B107&amp;"-"&amp;$F107,'dataset cleaned'!$A:$BK,AH$2,FALSE()),Dictionary!$A:$B,2,FALSE())</f>
        <v>2</v>
      </c>
      <c r="AI107">
        <f>VLOOKUP(VLOOKUP($B107&amp;"-"&amp;$F107,'dataset cleaned'!$A:$BK,AI$2,FALSE()),Dictionary!$A:$B,2,FALSE())</f>
        <v>2</v>
      </c>
      <c r="AJ107">
        <f>VLOOKUP(VLOOKUP($B107&amp;"-"&amp;$F107,'dataset cleaned'!$A:$BK,AJ$2,FALSE()),Dictionary!$A:$B,2,FALSE())</f>
        <v>1</v>
      </c>
      <c r="AK107" t="str">
        <f>IF(ISNA(VLOOKUP(VLOOKUP($B107&amp;"-"&amp;$F107,'dataset cleaned'!$A:$BK,AK$2,FALSE()),Dictionary!$A:$B,2,FALSE())),"",VLOOKUP(VLOOKUP($B107&amp;"-"&amp;$F107,'dataset cleaned'!$A:$BK,AK$2,FALSE()),Dictionary!$A:$B,2,FALSE()))</f>
        <v/>
      </c>
      <c r="AL107">
        <f>IF(ISNA(VLOOKUP(VLOOKUP($B107&amp;"-"&amp;$F107,'dataset cleaned'!$A:$BK,AL$2,FALSE()),Dictionary!$A:$B,2,FALSE())),"",VLOOKUP(VLOOKUP($B107&amp;"-"&amp;$F107,'dataset cleaned'!$A:$BK,AL$2,FALSE()),Dictionary!$A:$B,2,FALSE()))</f>
        <v>5</v>
      </c>
      <c r="AM107">
        <f>VLOOKUP(VLOOKUP($B107&amp;"-"&amp;$F107,'dataset cleaned'!$A:$BK,AM$2,FALSE()),Dictionary!$A:$B,2,FALSE())</f>
        <v>1</v>
      </c>
      <c r="AN107">
        <f>IF(ISNA(VLOOKUP(VLOOKUP($B107&amp;"-"&amp;$F107,'dataset cleaned'!$A:$BK,AN$2,FALSE()),Dictionary!$A:$B,2,FALSE())),"",VLOOKUP(VLOOKUP($B107&amp;"-"&amp;$F107,'dataset cleaned'!$A:$BK,AN$2,FALSE()),Dictionary!$A:$B,2,FALSE()))</f>
        <v>5</v>
      </c>
      <c r="AO107">
        <f>VLOOKUP($B107&amp;"-"&amp;$F107,'Results Check'!$A:$CB,AO$2,FALSE())</f>
        <v>0</v>
      </c>
      <c r="AP107">
        <f>VLOOKUP($B107&amp;"-"&amp;$F107,'Results Check'!$A:$CB,AP$2,FALSE())</f>
        <v>3</v>
      </c>
      <c r="AQ107">
        <f>VLOOKUP($B107&amp;"-"&amp;$F107,'Results Check'!$A:$CB,AQ$2,FALSE())</f>
        <v>2</v>
      </c>
      <c r="AR107">
        <f t="shared" si="93"/>
        <v>0</v>
      </c>
      <c r="AS107">
        <f t="shared" si="94"/>
        <v>0</v>
      </c>
      <c r="AT107">
        <f t="shared" si="95"/>
        <v>0</v>
      </c>
      <c r="AU107">
        <f>VLOOKUP($B107&amp;"-"&amp;$F107,'Results Check'!$A:$CB,AU$2,FALSE())</f>
        <v>3</v>
      </c>
      <c r="AV107">
        <f>VLOOKUP($B107&amp;"-"&amp;$F107,'Results Check'!$A:$CB,AV$2,FALSE())</f>
        <v>4</v>
      </c>
      <c r="AW107">
        <f>VLOOKUP($B107&amp;"-"&amp;$F107,'Results Check'!$A:$CB,AW$2,FALSE())</f>
        <v>3</v>
      </c>
      <c r="AX107">
        <f t="shared" si="96"/>
        <v>0.75</v>
      </c>
      <c r="AY107">
        <f t="shared" si="97"/>
        <v>1</v>
      </c>
      <c r="AZ107">
        <f t="shared" si="98"/>
        <v>0.8571428571428571</v>
      </c>
      <c r="BA107">
        <f>VLOOKUP($B107&amp;"-"&amp;$F107,'Results Check'!$A:$CB,BA$2,FALSE())</f>
        <v>1</v>
      </c>
      <c r="BB107">
        <f>VLOOKUP($B107&amp;"-"&amp;$F107,'Results Check'!$A:$CB,BB$2,FALSE())</f>
        <v>3</v>
      </c>
      <c r="BC107">
        <f>VLOOKUP($B107&amp;"-"&amp;$F107,'Results Check'!$A:$CB,BC$2,FALSE())</f>
        <v>4</v>
      </c>
      <c r="BD107">
        <f t="shared" si="99"/>
        <v>0.33333333333333331</v>
      </c>
      <c r="BE107">
        <f t="shared" si="100"/>
        <v>0.25</v>
      </c>
      <c r="BF107">
        <f t="shared" si="101"/>
        <v>0.28571428571428575</v>
      </c>
      <c r="BG107">
        <f>VLOOKUP($B107&amp;"-"&amp;$F107,'Results Check'!$A:$CB,BG$2,FALSE())</f>
        <v>2</v>
      </c>
      <c r="BH107">
        <f>VLOOKUP($B107&amp;"-"&amp;$F107,'Results Check'!$A:$CB,BH$2,FALSE())</f>
        <v>2</v>
      </c>
      <c r="BI107">
        <f>VLOOKUP($B107&amp;"-"&amp;$F107,'Results Check'!$A:$CB,BI$2,FALSE())</f>
        <v>2</v>
      </c>
      <c r="BJ107">
        <f t="shared" si="102"/>
        <v>1</v>
      </c>
      <c r="BK107">
        <f t="shared" si="103"/>
        <v>1</v>
      </c>
      <c r="BL107">
        <f t="shared" si="104"/>
        <v>1</v>
      </c>
      <c r="BM107">
        <f>VLOOKUP($B107&amp;"-"&amp;$F107,'Results Check'!$A:$CB,BM$2,FALSE())</f>
        <v>0</v>
      </c>
      <c r="BN107">
        <f>VLOOKUP($B107&amp;"-"&amp;$F107,'Results Check'!$A:$CB,BN$2,FALSE())</f>
        <v>1</v>
      </c>
      <c r="BO107">
        <f>VLOOKUP($B107&amp;"-"&amp;$F107,'Results Check'!$A:$CB,BO$2,FALSE())</f>
        <v>1</v>
      </c>
      <c r="BP107">
        <f t="shared" si="105"/>
        <v>0</v>
      </c>
      <c r="BQ107">
        <f t="shared" si="106"/>
        <v>0</v>
      </c>
      <c r="BR107">
        <f t="shared" si="107"/>
        <v>0</v>
      </c>
      <c r="BS107">
        <f>VLOOKUP($B107&amp;"-"&amp;$F107,'Results Check'!$A:$CB,BS$2,FALSE())</f>
        <v>1</v>
      </c>
      <c r="BT107">
        <f>VLOOKUP($B107&amp;"-"&amp;$F107,'Results Check'!$A:$CB,BT$2,FALSE())</f>
        <v>3</v>
      </c>
      <c r="BU107">
        <f>VLOOKUP($B107&amp;"-"&amp;$F107,'Results Check'!$A:$CB,BU$2,FALSE())</f>
        <v>4</v>
      </c>
      <c r="BV107">
        <f t="shared" si="108"/>
        <v>0.33333333333333331</v>
      </c>
      <c r="BW107">
        <f t="shared" si="109"/>
        <v>0.25</v>
      </c>
      <c r="BX107">
        <f t="shared" si="110"/>
        <v>0.28571428571428575</v>
      </c>
      <c r="BY107">
        <f t="shared" si="111"/>
        <v>7</v>
      </c>
      <c r="BZ107">
        <f t="shared" si="112"/>
        <v>16</v>
      </c>
      <c r="CA107">
        <f t="shared" si="113"/>
        <v>16</v>
      </c>
      <c r="CB107" s="4">
        <f t="shared" si="114"/>
        <v>0.4375</v>
      </c>
      <c r="CC107" s="4">
        <f t="shared" si="115"/>
        <v>0.4375</v>
      </c>
      <c r="CD107">
        <f t="shared" si="116"/>
        <v>0.4375</v>
      </c>
      <c r="CE107" t="str">
        <f>IF(VLOOKUP($B107&amp;"-"&amp;$F107,'Results Check'!$A:$CB,CE$2,FALSE())=0,"",VLOOKUP($B107&amp;"-"&amp;$F107,'Results Check'!$A:$CB,CE$2,FALSE()))</f>
        <v>Mixed concepts</v>
      </c>
      <c r="CF107" t="str">
        <f>IF(VLOOKUP($B107&amp;"-"&amp;$F107,'Results Check'!$A:$CB,CF$2,FALSE())=0,"",VLOOKUP($B107&amp;"-"&amp;$F107,'Results Check'!$A:$CB,CF$2,FALSE()))</f>
        <v>Mixed consepts</v>
      </c>
      <c r="CG107" t="str">
        <f>IF(VLOOKUP($B107&amp;"-"&amp;$F107,'Results Check'!$A:$CB,CG$2,FALSE())=0,"",VLOOKUP($B107&amp;"-"&amp;$F107,'Results Check'!$A:$CB,CG$2,FALSE()))</f>
        <v>Mixed consepts</v>
      </c>
      <c r="CH107" t="str">
        <f>IF(VLOOKUP($B107&amp;"-"&amp;$F107,'Results Check'!$A:$CB,CH$2,FALSE())=0,"",VLOOKUP($B107&amp;"-"&amp;$F107,'Results Check'!$A:$CB,CH$2,FALSE()))</f>
        <v/>
      </c>
      <c r="CI107" t="str">
        <f>IF(VLOOKUP($B107&amp;"-"&amp;$F107,'Results Check'!$A:$CB,CI$2,FALSE())=0,"",VLOOKUP($B107&amp;"-"&amp;$F107,'Results Check'!$A:$CB,CI$2,FALSE()))</f>
        <v/>
      </c>
      <c r="CJ107" t="str">
        <f>IF(VLOOKUP($B107&amp;"-"&amp;$F107,'Results Check'!$A:$CB,CJ$2,FALSE())=0,"",VLOOKUP($B107&amp;"-"&amp;$F107,'Results Check'!$A:$CB,CJ$2,FALSE()))</f>
        <v>Wrong vulnerability</v>
      </c>
      <c r="CK107">
        <f>IF(VLOOKUP($B107&amp;"-"&amp;$F107,'dataset cleaned'!$A:$CK,CK$2,FALSE())&lt;0,"N/A",VLOOKUP(VLOOKUP($B107&amp;"-"&amp;$F107,'dataset cleaned'!$A:$CK,CK$2,FALSE()),Dictionary!$A:$B,2,FALSE()))</f>
        <v>3</v>
      </c>
      <c r="CL107">
        <f>IF(VLOOKUP($B107&amp;"-"&amp;$F107,'dataset cleaned'!$A:$CK,CL$2,FALSE())&lt;0,"N/A",VLOOKUP(VLOOKUP($B107&amp;"-"&amp;$F107,'dataset cleaned'!$A:$CK,CL$2,FALSE()),Dictionary!$A:$B,2,FALSE()))</f>
        <v>3</v>
      </c>
      <c r="CM107">
        <f>IF(VLOOKUP($B107&amp;"-"&amp;$F107,'dataset cleaned'!$A:$CK,CM$2,FALSE())&lt;0,"N/A",VLOOKUP(VLOOKUP($B107&amp;"-"&amp;$F107,'dataset cleaned'!$A:$CK,CM$2,FALSE()),Dictionary!$A:$B,2,FALSE()))</f>
        <v>2</v>
      </c>
      <c r="CN107">
        <f>IF(VLOOKUP($B107&amp;"-"&amp;$F107,'dataset cleaned'!$A:$CK,CN$2,FALSE())&lt;0,"N/A",VLOOKUP(VLOOKUP($B107&amp;"-"&amp;$F107,'dataset cleaned'!$A:$CK,CN$2,FALSE()),Dictionary!$A:$B,2,FALSE()))</f>
        <v>2</v>
      </c>
      <c r="CO107">
        <f>IF(VLOOKUP($B107&amp;"-"&amp;$F107,'dataset cleaned'!$A:$CK,CO$2,FALSE())&lt;0,"N/A",VLOOKUP(VLOOKUP($B107&amp;"-"&amp;$F107,'dataset cleaned'!$A:$CK,CO$2,FALSE()),Dictionary!$A:$B,2,FALSE()))</f>
        <v>1</v>
      </c>
      <c r="CP107">
        <f>IF(VLOOKUP($B107&amp;"-"&amp;$F107,'dataset cleaned'!$A:$CK,CP$2,FALSE())&lt;0,"N/A",VLOOKUP(VLOOKUP($B107&amp;"-"&amp;$F107,'dataset cleaned'!$A:$CK,CP$2,FALSE()),Dictionary!$A:$B,2,FALSE()))</f>
        <v>2</v>
      </c>
      <c r="CQ107">
        <f>IF(VLOOKUP($B107&amp;"-"&amp;$F107,'dataset cleaned'!$A:$CK,CQ$2,FALSE())&lt;0,"N/A",VLOOKUP(VLOOKUP($B107&amp;"-"&amp;$F107,'dataset cleaned'!$A:$CK,CQ$2,FALSE()),Dictionary!$A:$B,2,FALSE()))</f>
        <v>3</v>
      </c>
      <c r="CR107">
        <f>IF(VLOOKUP($B107&amp;"-"&amp;$F107,'dataset cleaned'!$A:$CK,CR$2,FALSE())&lt;0,"N/A",VLOOKUP(VLOOKUP($B107&amp;"-"&amp;$F107,'dataset cleaned'!$A:$CK,CR$2,FALSE()),Dictionary!$A:$B,2,FALSE()))</f>
        <v>2</v>
      </c>
      <c r="CS107">
        <f>IF(VLOOKUP($B107&amp;"-"&amp;$F107,'dataset cleaned'!$A:$CK,CS$2,FALSE())&lt;0,"N/A",VLOOKUP(VLOOKUP($B107&amp;"-"&amp;$F107,'dataset cleaned'!$A:$CK,CS$2,FALSE()),Dictionary!$A:$B,2,FALSE()))</f>
        <v>1</v>
      </c>
      <c r="CT107">
        <f>IF(VLOOKUP($B107&amp;"-"&amp;$F107,'dataset cleaned'!$A:$CK,CT$2,FALSE())&lt;0,"N/A",VLOOKUP(VLOOKUP($B107&amp;"-"&amp;$F107,'dataset cleaned'!$A:$CK,CT$2,FALSE()),Dictionary!$A:$B,2,FALSE()))</f>
        <v>1</v>
      </c>
      <c r="CU107">
        <f>IF(VLOOKUP($B107&amp;"-"&amp;$F107,'dataset cleaned'!$A:$CK,CU$2,FALSE())&lt;0,"N/A",VLOOKUP(VLOOKUP($B107&amp;"-"&amp;$F107,'dataset cleaned'!$A:$CK,CU$2,FALSE()),Dictionary!$A:$B,2,FALSE()))</f>
        <v>2</v>
      </c>
      <c r="CV107">
        <f>IF(VLOOKUP($B107&amp;"-"&amp;$F107,'dataset cleaned'!$A:$CK,CV$2,FALSE())&lt;0,"N/A",VLOOKUP(VLOOKUP($B107&amp;"-"&amp;$F107,'dataset cleaned'!$A:$CK,CV$2,FALSE()),Dictionary!$A:$B,2,FALSE()))</f>
        <v>2</v>
      </c>
    </row>
    <row r="108" spans="1:100" x14ac:dyDescent="0.2">
      <c r="A108" t="str">
        <f t="shared" si="88"/>
        <v>R_PFfVlu4kmGXBRrH-P2</v>
      </c>
      <c r="B108" s="1" t="s">
        <v>1059</v>
      </c>
      <c r="C108" t="s">
        <v>390</v>
      </c>
      <c r="D108" s="16" t="str">
        <f t="shared" si="89"/>
        <v>CORAS</v>
      </c>
      <c r="E108" s="8" t="str">
        <f t="shared" si="90"/>
        <v>G1</v>
      </c>
      <c r="F108" s="1" t="s">
        <v>536</v>
      </c>
      <c r="G108" s="8" t="str">
        <f t="shared" si="91"/>
        <v>G2</v>
      </c>
      <c r="H108" t="s">
        <v>1128</v>
      </c>
      <c r="J108" s="11">
        <f>VLOOKUP($B108&amp;"-"&amp;$F108,'dataset cleaned'!$A:$BK,J$2,FALSE())/60</f>
        <v>8.3132666666666672</v>
      </c>
      <c r="K108">
        <f>VLOOKUP($B108&amp;"-"&amp;$F108,'dataset cleaned'!$A:$BK,K$2,FALSE())</f>
        <v>22</v>
      </c>
      <c r="L108" t="str">
        <f>VLOOKUP($B108&amp;"-"&amp;$F108,'dataset cleaned'!$A:$BK,L$2,FALSE())</f>
        <v>Male</v>
      </c>
      <c r="M108" t="str">
        <f>VLOOKUP($B108&amp;"-"&amp;$F108,'dataset cleaned'!$A:$BK,M$2,FALSE())</f>
        <v>Advanced (C1)</v>
      </c>
      <c r="N108">
        <f>VLOOKUP($B108&amp;"-"&amp;$F108,'dataset cleaned'!$A:$BK,N$2,FALSE())</f>
        <v>4</v>
      </c>
      <c r="O108" t="str">
        <f>VLOOKUP($B108&amp;"-"&amp;$F108,'dataset cleaned'!$A:$BK,O$2,FALSE())</f>
        <v>Bachelor level computer science, minor security safety and justice</v>
      </c>
      <c r="P108" t="str">
        <f>VLOOKUP($B108&amp;"-"&amp;$F108,'dataset cleaned'!$A:$BK,P$2,FALSE())</f>
        <v>Yes</v>
      </c>
      <c r="Q108">
        <f>VLOOKUP($B108&amp;"-"&amp;$F108,'dataset cleaned'!$A:$BK,Q$2,FALSE())</f>
        <v>3</v>
      </c>
      <c r="R108" s="6">
        <f>VLOOKUP($B108&amp;"-"&amp;$F108,'dataset cleaned'!$A:$BK,R$2,FALSE())</f>
        <v>-99</v>
      </c>
      <c r="S108" t="str">
        <f>VLOOKUP($B108&amp;"-"&amp;$F108,'dataset cleaned'!$A:$BK,S$2,FALSE())</f>
        <v>No</v>
      </c>
      <c r="T108">
        <f>VLOOKUP($B108&amp;"-"&amp;$F108,'dataset cleaned'!$A:$BK,T$2,FALSE())</f>
        <v>0</v>
      </c>
      <c r="U108" t="str">
        <f>VLOOKUP($B108&amp;"-"&amp;$F108,'dataset cleaned'!$A:$BK,U$2,FALSE())</f>
        <v>None</v>
      </c>
      <c r="V108">
        <f>VLOOKUP(VLOOKUP($B108&amp;"-"&amp;$F108,'dataset cleaned'!$A:$BK,V$2,FALSE()),Dictionary!$A:$B,2,FALSE())</f>
        <v>3</v>
      </c>
      <c r="W108">
        <f>VLOOKUP(VLOOKUP($B108&amp;"-"&amp;$F108,'dataset cleaned'!$A:$BK,W$2,FALSE()),Dictionary!$A:$B,2,FALSE())</f>
        <v>3</v>
      </c>
      <c r="X108">
        <f>VLOOKUP(VLOOKUP($B108&amp;"-"&amp;$F108,'dataset cleaned'!$A:$BK,X$2,FALSE()),Dictionary!$A:$B,2,FALSE())</f>
        <v>3</v>
      </c>
      <c r="Y108">
        <f>VLOOKUP(VLOOKUP($B108&amp;"-"&amp;$F108,'dataset cleaned'!$A:$BK,Y$2,FALSE()),Dictionary!$A:$B,2,FALSE())</f>
        <v>3</v>
      </c>
      <c r="Z108">
        <f t="shared" si="92"/>
        <v>3</v>
      </c>
      <c r="AA108">
        <f>VLOOKUP(VLOOKUP($B108&amp;"-"&amp;$F108,'dataset cleaned'!$A:$BK,AA$2,FALSE()),Dictionary!$A:$B,2,FALSE())</f>
        <v>2</v>
      </c>
      <c r="AB108">
        <f>VLOOKUP(VLOOKUP($B108&amp;"-"&amp;$F108,'dataset cleaned'!$A:$BK,AB$2,FALSE()),Dictionary!$A:$B,2,FALSE())</f>
        <v>2</v>
      </c>
      <c r="AC108">
        <f>VLOOKUP(VLOOKUP($B108&amp;"-"&amp;$F108,'dataset cleaned'!$A:$BK,AC$2,FALSE()),Dictionary!$A:$B,2,FALSE())</f>
        <v>3</v>
      </c>
      <c r="AD108">
        <f>VLOOKUP(VLOOKUP($B108&amp;"-"&amp;$F108,'dataset cleaned'!$A:$BK,AD$2,FALSE()),Dictionary!$A:$B,2,FALSE())</f>
        <v>4</v>
      </c>
      <c r="AE108">
        <f>IF(ISNA(VLOOKUP(VLOOKUP($B108&amp;"-"&amp;$F108,'dataset cleaned'!$A:$BK,AE$2,FALSE()),Dictionary!$A:$B,2,FALSE())),"",VLOOKUP(VLOOKUP($B108&amp;"-"&amp;$F108,'dataset cleaned'!$A:$BK,AE$2,FALSE()),Dictionary!$A:$B,2,FALSE()))</f>
        <v>4</v>
      </c>
      <c r="AF108">
        <f>VLOOKUP(VLOOKUP($B108&amp;"-"&amp;$F108,'dataset cleaned'!$A:$BK,AF$2,FALSE()),Dictionary!$A:$B,2,FALSE())</f>
        <v>4</v>
      </c>
      <c r="AG108">
        <f>VLOOKUP(VLOOKUP($B108&amp;"-"&amp;$F108,'dataset cleaned'!$A:$BK,AG$2,FALSE()),Dictionary!$A:$B,2,FALSE())</f>
        <v>4</v>
      </c>
      <c r="AH108">
        <f>VLOOKUP(VLOOKUP($B108&amp;"-"&amp;$F108,'dataset cleaned'!$A:$BK,AH$2,FALSE()),Dictionary!$A:$B,2,FALSE())</f>
        <v>4</v>
      </c>
      <c r="AI108">
        <f>VLOOKUP(VLOOKUP($B108&amp;"-"&amp;$F108,'dataset cleaned'!$A:$BK,AI$2,FALSE()),Dictionary!$A:$B,2,FALSE())</f>
        <v>4</v>
      </c>
      <c r="AJ108">
        <f>VLOOKUP(VLOOKUP($B108&amp;"-"&amp;$F108,'dataset cleaned'!$A:$BK,AJ$2,FALSE()),Dictionary!$A:$B,2,FALSE())</f>
        <v>2</v>
      </c>
      <c r="AK108" t="str">
        <f>IF(ISNA(VLOOKUP(VLOOKUP($B108&amp;"-"&amp;$F108,'dataset cleaned'!$A:$BK,AK$2,FALSE()),Dictionary!$A:$B,2,FALSE())),"",VLOOKUP(VLOOKUP($B108&amp;"-"&amp;$F108,'dataset cleaned'!$A:$BK,AK$2,FALSE()),Dictionary!$A:$B,2,FALSE()))</f>
        <v/>
      </c>
      <c r="AL108">
        <f>IF(ISNA(VLOOKUP(VLOOKUP($B108&amp;"-"&amp;$F108,'dataset cleaned'!$A:$BK,AL$2,FALSE()),Dictionary!$A:$B,2,FALSE())),"",VLOOKUP(VLOOKUP($B108&amp;"-"&amp;$F108,'dataset cleaned'!$A:$BK,AL$2,FALSE()),Dictionary!$A:$B,2,FALSE()))</f>
        <v>2</v>
      </c>
      <c r="AM108">
        <f>VLOOKUP(VLOOKUP($B108&amp;"-"&amp;$F108,'dataset cleaned'!$A:$BK,AM$2,FALSE()),Dictionary!$A:$B,2,FALSE())</f>
        <v>4</v>
      </c>
      <c r="AN108">
        <f>IF(ISNA(VLOOKUP(VLOOKUP($B108&amp;"-"&amp;$F108,'dataset cleaned'!$A:$BK,AN$2,FALSE()),Dictionary!$A:$B,2,FALSE())),"",VLOOKUP(VLOOKUP($B108&amp;"-"&amp;$F108,'dataset cleaned'!$A:$BK,AN$2,FALSE()),Dictionary!$A:$B,2,FALSE()))</f>
        <v>4</v>
      </c>
      <c r="AO108">
        <f>VLOOKUP($B108&amp;"-"&amp;$F108,'Results Check'!$A:$CB,AO$2,FALSE())</f>
        <v>1</v>
      </c>
      <c r="AP108">
        <f>VLOOKUP($B108&amp;"-"&amp;$F108,'Results Check'!$A:$CB,AP$2,FALSE())</f>
        <v>2</v>
      </c>
      <c r="AQ108">
        <f>VLOOKUP($B108&amp;"-"&amp;$F108,'Results Check'!$A:$CB,AQ$2,FALSE())</f>
        <v>2</v>
      </c>
      <c r="AR108">
        <f t="shared" si="93"/>
        <v>0.5</v>
      </c>
      <c r="AS108">
        <f t="shared" si="94"/>
        <v>0.5</v>
      </c>
      <c r="AT108">
        <f t="shared" si="95"/>
        <v>0.5</v>
      </c>
      <c r="AU108">
        <f>VLOOKUP($B108&amp;"-"&amp;$F108,'Results Check'!$A:$CB,AU$2,FALSE())</f>
        <v>3</v>
      </c>
      <c r="AV108">
        <f>VLOOKUP($B108&amp;"-"&amp;$F108,'Results Check'!$A:$CB,AV$2,FALSE())</f>
        <v>7</v>
      </c>
      <c r="AW108">
        <f>VLOOKUP($B108&amp;"-"&amp;$F108,'Results Check'!$A:$CB,AW$2,FALSE())</f>
        <v>3</v>
      </c>
      <c r="AX108">
        <f t="shared" si="96"/>
        <v>0.42857142857142855</v>
      </c>
      <c r="AY108">
        <f t="shared" si="97"/>
        <v>1</v>
      </c>
      <c r="AZ108">
        <f t="shared" si="98"/>
        <v>0.6</v>
      </c>
      <c r="BA108">
        <f>VLOOKUP($B108&amp;"-"&amp;$F108,'Results Check'!$A:$CB,BA$2,FALSE())</f>
        <v>4</v>
      </c>
      <c r="BB108">
        <f>VLOOKUP($B108&amp;"-"&amp;$F108,'Results Check'!$A:$CB,BB$2,FALSE())</f>
        <v>5</v>
      </c>
      <c r="BC108">
        <f>VLOOKUP($B108&amp;"-"&amp;$F108,'Results Check'!$A:$CB,BC$2,FALSE())</f>
        <v>4</v>
      </c>
      <c r="BD108">
        <f t="shared" si="99"/>
        <v>0.8</v>
      </c>
      <c r="BE108">
        <f t="shared" si="100"/>
        <v>1</v>
      </c>
      <c r="BF108">
        <f t="shared" si="101"/>
        <v>0.88888888888888895</v>
      </c>
      <c r="BG108">
        <f>VLOOKUP($B108&amp;"-"&amp;$F108,'Results Check'!$A:$CB,BG$2,FALSE())</f>
        <v>0</v>
      </c>
      <c r="BH108">
        <f>VLOOKUP($B108&amp;"-"&amp;$F108,'Results Check'!$A:$CB,BH$2,FALSE())</f>
        <v>4</v>
      </c>
      <c r="BI108">
        <f>VLOOKUP($B108&amp;"-"&amp;$F108,'Results Check'!$A:$CB,BI$2,FALSE())</f>
        <v>2</v>
      </c>
      <c r="BJ108">
        <f t="shared" si="102"/>
        <v>0</v>
      </c>
      <c r="BK108">
        <f t="shared" si="103"/>
        <v>0</v>
      </c>
      <c r="BL108">
        <f t="shared" si="104"/>
        <v>0</v>
      </c>
      <c r="BM108">
        <f>VLOOKUP($B108&amp;"-"&amp;$F108,'Results Check'!$A:$CB,BM$2,FALSE())</f>
        <v>0</v>
      </c>
      <c r="BN108">
        <f>VLOOKUP($B108&amp;"-"&amp;$F108,'Results Check'!$A:$CB,BN$2,FALSE())</f>
        <v>1</v>
      </c>
      <c r="BO108">
        <f>VLOOKUP($B108&amp;"-"&amp;$F108,'Results Check'!$A:$CB,BO$2,FALSE())</f>
        <v>1</v>
      </c>
      <c r="BP108">
        <f t="shared" si="105"/>
        <v>0</v>
      </c>
      <c r="BQ108">
        <f t="shared" si="106"/>
        <v>0</v>
      </c>
      <c r="BR108">
        <f t="shared" si="107"/>
        <v>0</v>
      </c>
      <c r="BS108">
        <f>VLOOKUP($B108&amp;"-"&amp;$F108,'Results Check'!$A:$CB,BS$2,FALSE())</f>
        <v>2</v>
      </c>
      <c r="BT108">
        <f>VLOOKUP($B108&amp;"-"&amp;$F108,'Results Check'!$A:$CB,BT$2,FALSE())</f>
        <v>3</v>
      </c>
      <c r="BU108">
        <f>VLOOKUP($B108&amp;"-"&amp;$F108,'Results Check'!$A:$CB,BU$2,FALSE())</f>
        <v>4</v>
      </c>
      <c r="BV108">
        <f t="shared" si="108"/>
        <v>0.66666666666666663</v>
      </c>
      <c r="BW108">
        <f t="shared" si="109"/>
        <v>0.5</v>
      </c>
      <c r="BX108">
        <f t="shared" si="110"/>
        <v>0.57142857142857151</v>
      </c>
      <c r="BY108">
        <f t="shared" si="111"/>
        <v>10</v>
      </c>
      <c r="BZ108">
        <f t="shared" si="112"/>
        <v>22</v>
      </c>
      <c r="CA108">
        <f t="shared" si="113"/>
        <v>16</v>
      </c>
      <c r="CB108" s="4">
        <f t="shared" si="114"/>
        <v>0.45454545454545453</v>
      </c>
      <c r="CC108" s="4">
        <f t="shared" si="115"/>
        <v>0.625</v>
      </c>
      <c r="CD108">
        <f t="shared" si="116"/>
        <v>0.52631578947368418</v>
      </c>
      <c r="CE108" t="str">
        <f>IF(VLOOKUP($B108&amp;"-"&amp;$F108,'Results Check'!$A:$CB,CE$2,FALSE())=0,"",VLOOKUP($B108&amp;"-"&amp;$F108,'Results Check'!$A:$CB,CE$2,FALSE()))</f>
        <v>Wrong vulnerability</v>
      </c>
      <c r="CF108" t="str">
        <f>IF(VLOOKUP($B108&amp;"-"&amp;$F108,'Results Check'!$A:$CB,CF$2,FALSE())=0,"",VLOOKUP($B108&amp;"-"&amp;$F108,'Results Check'!$A:$CB,CF$2,FALSE()))</f>
        <v>Mixed consepts</v>
      </c>
      <c r="CG108" t="str">
        <f>IF(VLOOKUP($B108&amp;"-"&amp;$F108,'Results Check'!$A:$CB,CG$2,FALSE())=0,"",VLOOKUP($B108&amp;"-"&amp;$F108,'Results Check'!$A:$CB,CG$2,FALSE()))</f>
        <v>Wrong threat scenario</v>
      </c>
      <c r="CH108" t="str">
        <f>IF(VLOOKUP($B108&amp;"-"&amp;$F108,'Results Check'!$A:$CB,CH$2,FALSE())=0,"",VLOOKUP($B108&amp;"-"&amp;$F108,'Results Check'!$A:$CB,CH$2,FALSE()))</f>
        <v>Threat scenario</v>
      </c>
      <c r="CI108" t="str">
        <f>IF(VLOOKUP($B108&amp;"-"&amp;$F108,'Results Check'!$A:$CB,CI$2,FALSE())=0,"",VLOOKUP($B108&amp;"-"&amp;$F108,'Results Check'!$A:$CB,CI$2,FALSE()))</f>
        <v/>
      </c>
      <c r="CJ108" t="str">
        <f>IF(VLOOKUP($B108&amp;"-"&amp;$F108,'Results Check'!$A:$CB,CJ$2,FALSE())=0,"",VLOOKUP($B108&amp;"-"&amp;$F108,'Results Check'!$A:$CB,CJ$2,FALSE()))</f>
        <v>Missing vulnerability</v>
      </c>
      <c r="CK108">
        <f>IF(VLOOKUP($B108&amp;"-"&amp;$F108,'dataset cleaned'!$A:$CK,CK$2,FALSE())&lt;0,"N/A",VLOOKUP(VLOOKUP($B108&amp;"-"&amp;$F108,'dataset cleaned'!$A:$CK,CK$2,FALSE()),Dictionary!$A:$B,2,FALSE()))</f>
        <v>2</v>
      </c>
      <c r="CL108">
        <f>IF(VLOOKUP($B108&amp;"-"&amp;$F108,'dataset cleaned'!$A:$CK,CL$2,FALSE())&lt;0,"N/A",VLOOKUP(VLOOKUP($B108&amp;"-"&amp;$F108,'dataset cleaned'!$A:$CK,CL$2,FALSE()),Dictionary!$A:$B,2,FALSE()))</f>
        <v>2</v>
      </c>
      <c r="CM108">
        <f>IF(VLOOKUP($B108&amp;"-"&amp;$F108,'dataset cleaned'!$A:$CK,CM$2,FALSE())&lt;0,"N/A",VLOOKUP(VLOOKUP($B108&amp;"-"&amp;$F108,'dataset cleaned'!$A:$CK,CM$2,FALSE()),Dictionary!$A:$B,2,FALSE()))</f>
        <v>2</v>
      </c>
      <c r="CN108">
        <f>IF(VLOOKUP($B108&amp;"-"&amp;$F108,'dataset cleaned'!$A:$CK,CN$2,FALSE())&lt;0,"N/A",VLOOKUP(VLOOKUP($B108&amp;"-"&amp;$F108,'dataset cleaned'!$A:$CK,CN$2,FALSE()),Dictionary!$A:$B,2,FALSE()))</f>
        <v>2</v>
      </c>
      <c r="CO108">
        <f>IF(VLOOKUP($B108&amp;"-"&amp;$F108,'dataset cleaned'!$A:$CK,CO$2,FALSE())&lt;0,"N/A",VLOOKUP(VLOOKUP($B108&amp;"-"&amp;$F108,'dataset cleaned'!$A:$CK,CO$2,FALSE()),Dictionary!$A:$B,2,FALSE()))</f>
        <v>2</v>
      </c>
      <c r="CP108">
        <f>IF(VLOOKUP($B108&amp;"-"&amp;$F108,'dataset cleaned'!$A:$CK,CP$2,FALSE())&lt;0,"N/A",VLOOKUP(VLOOKUP($B108&amp;"-"&amp;$F108,'dataset cleaned'!$A:$CK,CP$2,FALSE()),Dictionary!$A:$B,2,FALSE()))</f>
        <v>2</v>
      </c>
      <c r="CQ108">
        <f>IF(VLOOKUP($B108&amp;"-"&amp;$F108,'dataset cleaned'!$A:$CK,CQ$2,FALSE())&lt;0,"N/A",VLOOKUP(VLOOKUP($B108&amp;"-"&amp;$F108,'dataset cleaned'!$A:$CK,CQ$2,FALSE()),Dictionary!$A:$B,2,FALSE()))</f>
        <v>2</v>
      </c>
      <c r="CR108">
        <f>IF(VLOOKUP($B108&amp;"-"&amp;$F108,'dataset cleaned'!$A:$CK,CR$2,FALSE())&lt;0,"N/A",VLOOKUP(VLOOKUP($B108&amp;"-"&amp;$F108,'dataset cleaned'!$A:$CK,CR$2,FALSE()),Dictionary!$A:$B,2,FALSE()))</f>
        <v>2</v>
      </c>
      <c r="CS108">
        <f>IF(VLOOKUP($B108&amp;"-"&amp;$F108,'dataset cleaned'!$A:$CK,CS$2,FALSE())&lt;0,"N/A",VLOOKUP(VLOOKUP($B108&amp;"-"&amp;$F108,'dataset cleaned'!$A:$CK,CS$2,FALSE()),Dictionary!$A:$B,2,FALSE()))</f>
        <v>2</v>
      </c>
      <c r="CT108">
        <f>IF(VLOOKUP($B108&amp;"-"&amp;$F108,'dataset cleaned'!$A:$CK,CT$2,FALSE())&lt;0,"N/A",VLOOKUP(VLOOKUP($B108&amp;"-"&amp;$F108,'dataset cleaned'!$A:$CK,CT$2,FALSE()),Dictionary!$A:$B,2,FALSE()))</f>
        <v>2</v>
      </c>
      <c r="CU108">
        <f>IF(VLOOKUP($B108&amp;"-"&amp;$F108,'dataset cleaned'!$A:$CK,CU$2,FALSE())&lt;0,"N/A",VLOOKUP(VLOOKUP($B108&amp;"-"&amp;$F108,'dataset cleaned'!$A:$CK,CU$2,FALSE()),Dictionary!$A:$B,2,FALSE()))</f>
        <v>2</v>
      </c>
      <c r="CV108">
        <f>IF(VLOOKUP($B108&amp;"-"&amp;$F108,'dataset cleaned'!$A:$CK,CV$2,FALSE())&lt;0,"N/A",VLOOKUP(VLOOKUP($B108&amp;"-"&amp;$F108,'dataset cleaned'!$A:$CK,CV$2,FALSE()),Dictionary!$A:$B,2,FALSE()))</f>
        <v>2</v>
      </c>
    </row>
    <row r="109" spans="1:100" s="24" customFormat="1" x14ac:dyDescent="0.2">
      <c r="A109" t="str">
        <f t="shared" si="88"/>
        <v>R_UmA6Q6kd7yfsxMt-P2</v>
      </c>
      <c r="B109" t="s">
        <v>881</v>
      </c>
      <c r="C109" t="s">
        <v>390</v>
      </c>
      <c r="D109" s="16" t="str">
        <f t="shared" si="89"/>
        <v>CORAS</v>
      </c>
      <c r="E109" s="8" t="str">
        <f t="shared" si="90"/>
        <v>G1</v>
      </c>
      <c r="F109" s="10" t="s">
        <v>536</v>
      </c>
      <c r="G109" s="8" t="str">
        <f t="shared" si="91"/>
        <v>G2</v>
      </c>
      <c r="H109" t="s">
        <v>981</v>
      </c>
      <c r="I109"/>
      <c r="J109" s="11">
        <f>VLOOKUP($B109&amp;"-"&amp;$F109,'dataset cleaned'!$A:$BK,J$2,FALSE())/60</f>
        <v>12.853066666666667</v>
      </c>
      <c r="K109">
        <f>VLOOKUP($B109&amp;"-"&amp;$F109,'dataset cleaned'!$A:$BK,K$2,FALSE())</f>
        <v>22</v>
      </c>
      <c r="L109" t="str">
        <f>VLOOKUP($B109&amp;"-"&amp;$F109,'dataset cleaned'!$A:$BK,L$2,FALSE())</f>
        <v>Male</v>
      </c>
      <c r="M109" t="str">
        <f>VLOOKUP($B109&amp;"-"&amp;$F109,'dataset cleaned'!$A:$BK,M$2,FALSE())</f>
        <v>Upper-Intermediate (B2)</v>
      </c>
      <c r="N109">
        <f>VLOOKUP($B109&amp;"-"&amp;$F109,'dataset cleaned'!$A:$BK,N$2,FALSE())</f>
        <v>5</v>
      </c>
      <c r="O109" t="str">
        <f>VLOOKUP($B109&amp;"-"&amp;$F109,'dataset cleaned'!$A:$BK,O$2,FALSE())</f>
        <v xml:space="preserve">Computer science, embedded systems, microelectronics </v>
      </c>
      <c r="P109" t="str">
        <f>VLOOKUP($B109&amp;"-"&amp;$F109,'dataset cleaned'!$A:$BK,P$2,FALSE())</f>
        <v>No</v>
      </c>
      <c r="Q109">
        <f>VLOOKUP($B109&amp;"-"&amp;$F109,'dataset cleaned'!$A:$BK,Q$2,FALSE())</f>
        <v>0</v>
      </c>
      <c r="R109" s="6">
        <f>VLOOKUP($B109&amp;"-"&amp;$F109,'dataset cleaned'!$A:$BK,R$2,FALSE())</f>
        <v>0</v>
      </c>
      <c r="S109" t="str">
        <f>VLOOKUP($B109&amp;"-"&amp;$F109,'dataset cleaned'!$A:$BK,S$2,FALSE())</f>
        <v>No</v>
      </c>
      <c r="T109">
        <f>VLOOKUP($B109&amp;"-"&amp;$F109,'dataset cleaned'!$A:$BK,T$2,FALSE())</f>
        <v>0</v>
      </c>
      <c r="U109" t="str">
        <f>VLOOKUP($B109&amp;"-"&amp;$F109,'dataset cleaned'!$A:$BK,U$2,FALSE())</f>
        <v>None</v>
      </c>
      <c r="V109">
        <f>VLOOKUP(VLOOKUP($B109&amp;"-"&amp;$F109,'dataset cleaned'!$A:$BK,V$2,FALSE()),Dictionary!$A:$B,2,FALSE())</f>
        <v>1</v>
      </c>
      <c r="W109">
        <f>VLOOKUP(VLOOKUP($B109&amp;"-"&amp;$F109,'dataset cleaned'!$A:$BK,W$2,FALSE()),Dictionary!$A:$B,2,FALSE())</f>
        <v>1</v>
      </c>
      <c r="X109">
        <f>VLOOKUP(VLOOKUP($B109&amp;"-"&amp;$F109,'dataset cleaned'!$A:$BK,X$2,FALSE()),Dictionary!$A:$B,2,FALSE())</f>
        <v>2</v>
      </c>
      <c r="Y109">
        <f>VLOOKUP(VLOOKUP($B109&amp;"-"&amp;$F109,'dataset cleaned'!$A:$BK,Y$2,FALSE()),Dictionary!$A:$B,2,FALSE())</f>
        <v>1</v>
      </c>
      <c r="Z109">
        <f t="shared" si="92"/>
        <v>2</v>
      </c>
      <c r="AA109">
        <f>VLOOKUP(VLOOKUP($B109&amp;"-"&amp;$F109,'dataset cleaned'!$A:$BK,AA$2,FALSE()),Dictionary!$A:$B,2,FALSE())</f>
        <v>1</v>
      </c>
      <c r="AB109">
        <f>VLOOKUP(VLOOKUP($B109&amp;"-"&amp;$F109,'dataset cleaned'!$A:$BK,AB$2,FALSE()),Dictionary!$A:$B,2,FALSE())</f>
        <v>1</v>
      </c>
      <c r="AC109">
        <f>VLOOKUP(VLOOKUP($B109&amp;"-"&amp;$F109,'dataset cleaned'!$A:$BK,AC$2,FALSE()),Dictionary!$A:$B,2,FALSE())</f>
        <v>3</v>
      </c>
      <c r="AD109">
        <f>VLOOKUP(VLOOKUP($B109&amp;"-"&amp;$F109,'dataset cleaned'!$A:$BK,AD$2,FALSE()),Dictionary!$A:$B,2,FALSE())</f>
        <v>2</v>
      </c>
      <c r="AE109">
        <f>IF(ISNA(VLOOKUP(VLOOKUP($B109&amp;"-"&amp;$F109,'dataset cleaned'!$A:$BK,AE$2,FALSE()),Dictionary!$A:$B,2,FALSE())),"",VLOOKUP(VLOOKUP($B109&amp;"-"&amp;$F109,'dataset cleaned'!$A:$BK,AE$2,FALSE()),Dictionary!$A:$B,2,FALSE()))</f>
        <v>2</v>
      </c>
      <c r="AF109">
        <f>VLOOKUP(VLOOKUP($B109&amp;"-"&amp;$F109,'dataset cleaned'!$A:$BK,AF$2,FALSE()),Dictionary!$A:$B,2,FALSE())</f>
        <v>2</v>
      </c>
      <c r="AG109">
        <f>VLOOKUP(VLOOKUP($B109&amp;"-"&amp;$F109,'dataset cleaned'!$A:$BK,AG$2,FALSE()),Dictionary!$A:$B,2,FALSE())</f>
        <v>5</v>
      </c>
      <c r="AH109">
        <f>VLOOKUP(VLOOKUP($B109&amp;"-"&amp;$F109,'dataset cleaned'!$A:$BK,AH$2,FALSE()),Dictionary!$A:$B,2,FALSE())</f>
        <v>5</v>
      </c>
      <c r="AI109">
        <f>VLOOKUP(VLOOKUP($B109&amp;"-"&amp;$F109,'dataset cleaned'!$A:$BK,AI$2,FALSE()),Dictionary!$A:$B,2,FALSE())</f>
        <v>4</v>
      </c>
      <c r="AJ109">
        <f>VLOOKUP(VLOOKUP($B109&amp;"-"&amp;$F109,'dataset cleaned'!$A:$BK,AJ$2,FALSE()),Dictionary!$A:$B,2,FALSE())</f>
        <v>2</v>
      </c>
      <c r="AK109" t="str">
        <f>IF(ISNA(VLOOKUP(VLOOKUP($B109&amp;"-"&amp;$F109,'dataset cleaned'!$A:$BK,AK$2,FALSE()),Dictionary!$A:$B,2,FALSE())),"",VLOOKUP(VLOOKUP($B109&amp;"-"&amp;$F109,'dataset cleaned'!$A:$BK,AK$2,FALSE()),Dictionary!$A:$B,2,FALSE()))</f>
        <v/>
      </c>
      <c r="AL109">
        <f>IF(ISNA(VLOOKUP(VLOOKUP($B109&amp;"-"&amp;$F109,'dataset cleaned'!$A:$BK,AL$2,FALSE()),Dictionary!$A:$B,2,FALSE())),"",VLOOKUP(VLOOKUP($B109&amp;"-"&amp;$F109,'dataset cleaned'!$A:$BK,AL$2,FALSE()),Dictionary!$A:$B,2,FALSE()))</f>
        <v>2</v>
      </c>
      <c r="AM109">
        <f>VLOOKUP(VLOOKUP($B109&amp;"-"&amp;$F109,'dataset cleaned'!$A:$BK,AM$2,FALSE()),Dictionary!$A:$B,2,FALSE())</f>
        <v>2</v>
      </c>
      <c r="AN109">
        <f>IF(ISNA(VLOOKUP(VLOOKUP($B109&amp;"-"&amp;$F109,'dataset cleaned'!$A:$BK,AN$2,FALSE()),Dictionary!$A:$B,2,FALSE())),"",VLOOKUP(VLOOKUP($B109&amp;"-"&amp;$F109,'dataset cleaned'!$A:$BK,AN$2,FALSE()),Dictionary!$A:$B,2,FALSE()))</f>
        <v>3</v>
      </c>
      <c r="AO109">
        <f>VLOOKUP($B109&amp;"-"&amp;$F109,'Results Check'!$A:$CB,AO$2,FALSE())</f>
        <v>1</v>
      </c>
      <c r="AP109">
        <f>VLOOKUP($B109&amp;"-"&amp;$F109,'Results Check'!$A:$CB,AP$2,FALSE())</f>
        <v>1</v>
      </c>
      <c r="AQ109">
        <f>VLOOKUP($B109&amp;"-"&amp;$F109,'Results Check'!$A:$CB,AQ$2,FALSE())</f>
        <v>2</v>
      </c>
      <c r="AR109">
        <f t="shared" si="93"/>
        <v>1</v>
      </c>
      <c r="AS109">
        <f t="shared" si="94"/>
        <v>0.5</v>
      </c>
      <c r="AT109">
        <f t="shared" si="95"/>
        <v>0.66666666666666663</v>
      </c>
      <c r="AU109">
        <f>VLOOKUP($B109&amp;"-"&amp;$F109,'Results Check'!$A:$CB,AU$2,FALSE())</f>
        <v>0</v>
      </c>
      <c r="AV109">
        <f>VLOOKUP($B109&amp;"-"&amp;$F109,'Results Check'!$A:$CB,AV$2,FALSE())</f>
        <v>1</v>
      </c>
      <c r="AW109">
        <f>VLOOKUP($B109&amp;"-"&amp;$F109,'Results Check'!$A:$CB,AW$2,FALSE())</f>
        <v>3</v>
      </c>
      <c r="AX109">
        <f t="shared" si="96"/>
        <v>0</v>
      </c>
      <c r="AY109">
        <f t="shared" si="97"/>
        <v>0</v>
      </c>
      <c r="AZ109">
        <f t="shared" si="98"/>
        <v>0</v>
      </c>
      <c r="BA109">
        <f>VLOOKUP($B109&amp;"-"&amp;$F109,'Results Check'!$A:$CB,BA$2,FALSE())</f>
        <v>0</v>
      </c>
      <c r="BB109">
        <f>VLOOKUP($B109&amp;"-"&amp;$F109,'Results Check'!$A:$CB,BB$2,FALSE())</f>
        <v>1</v>
      </c>
      <c r="BC109">
        <f>VLOOKUP($B109&amp;"-"&amp;$F109,'Results Check'!$A:$CB,BC$2,FALSE())</f>
        <v>4</v>
      </c>
      <c r="BD109">
        <f t="shared" si="99"/>
        <v>0</v>
      </c>
      <c r="BE109">
        <f t="shared" si="100"/>
        <v>0</v>
      </c>
      <c r="BF109">
        <f t="shared" si="101"/>
        <v>0</v>
      </c>
      <c r="BG109">
        <f>VLOOKUP($B109&amp;"-"&amp;$F109,'Results Check'!$A:$CB,BG$2,FALSE())</f>
        <v>0</v>
      </c>
      <c r="BH109">
        <f>VLOOKUP($B109&amp;"-"&amp;$F109,'Results Check'!$A:$CB,BH$2,FALSE())</f>
        <v>2</v>
      </c>
      <c r="BI109">
        <f>VLOOKUP($B109&amp;"-"&amp;$F109,'Results Check'!$A:$CB,BI$2,FALSE())</f>
        <v>2</v>
      </c>
      <c r="BJ109">
        <f t="shared" si="102"/>
        <v>0</v>
      </c>
      <c r="BK109">
        <f t="shared" si="103"/>
        <v>0</v>
      </c>
      <c r="BL109">
        <f t="shared" si="104"/>
        <v>0</v>
      </c>
      <c r="BM109">
        <f>VLOOKUP($B109&amp;"-"&amp;$F109,'Results Check'!$A:$CB,BM$2,FALSE())</f>
        <v>0</v>
      </c>
      <c r="BN109">
        <f>VLOOKUP($B109&amp;"-"&amp;$F109,'Results Check'!$A:$CB,BN$2,FALSE())</f>
        <v>3</v>
      </c>
      <c r="BO109">
        <f>VLOOKUP($B109&amp;"-"&amp;$F109,'Results Check'!$A:$CB,BO$2,FALSE())</f>
        <v>1</v>
      </c>
      <c r="BP109">
        <f t="shared" si="105"/>
        <v>0</v>
      </c>
      <c r="BQ109">
        <f t="shared" si="106"/>
        <v>0</v>
      </c>
      <c r="BR109">
        <f t="shared" si="107"/>
        <v>0</v>
      </c>
      <c r="BS109">
        <f>VLOOKUP($B109&amp;"-"&amp;$F109,'Results Check'!$A:$CB,BS$2,FALSE())</f>
        <v>0</v>
      </c>
      <c r="BT109">
        <f>VLOOKUP($B109&amp;"-"&amp;$F109,'Results Check'!$A:$CB,BT$2,FALSE())</f>
        <v>1</v>
      </c>
      <c r="BU109">
        <f>VLOOKUP($B109&amp;"-"&amp;$F109,'Results Check'!$A:$CB,BU$2,FALSE())</f>
        <v>4</v>
      </c>
      <c r="BV109">
        <f t="shared" si="108"/>
        <v>0</v>
      </c>
      <c r="BW109">
        <f t="shared" si="109"/>
        <v>0</v>
      </c>
      <c r="BX109">
        <f t="shared" si="110"/>
        <v>0</v>
      </c>
      <c r="BY109">
        <f t="shared" si="111"/>
        <v>1</v>
      </c>
      <c r="BZ109">
        <f t="shared" si="112"/>
        <v>9</v>
      </c>
      <c r="CA109">
        <f t="shared" si="113"/>
        <v>16</v>
      </c>
      <c r="CB109" s="4">
        <f t="shared" si="114"/>
        <v>0.1111111111111111</v>
      </c>
      <c r="CC109" s="4">
        <f t="shared" si="115"/>
        <v>6.25E-2</v>
      </c>
      <c r="CD109">
        <f t="shared" si="116"/>
        <v>0.08</v>
      </c>
      <c r="CE109" t="str">
        <f>IF(VLOOKUP($B109&amp;"-"&amp;$F109,'Results Check'!$A:$CB,CE$2,FALSE())=0,"",VLOOKUP($B109&amp;"-"&amp;$F109,'Results Check'!$A:$CB,CE$2,FALSE()))</f>
        <v>Missing vulnerability</v>
      </c>
      <c r="CF109" t="str">
        <f>IF(VLOOKUP($B109&amp;"-"&amp;$F109,'Results Check'!$A:$CB,CF$2,FALSE())=0,"",VLOOKUP($B109&amp;"-"&amp;$F109,'Results Check'!$A:$CB,CF$2,FALSE()))</f>
        <v>Asset</v>
      </c>
      <c r="CG109" t="str">
        <f>IF(VLOOKUP($B109&amp;"-"&amp;$F109,'Results Check'!$A:$CB,CG$2,FALSE())=0,"",VLOOKUP($B109&amp;"-"&amp;$F109,'Results Check'!$A:$CB,CG$2,FALSE()))</f>
        <v>Vulnerability</v>
      </c>
      <c r="CH109" t="str">
        <f>IF(VLOOKUP($B109&amp;"-"&amp;$F109,'Results Check'!$A:$CB,CH$2,FALSE())=0,"",VLOOKUP($B109&amp;"-"&amp;$F109,'Results Check'!$A:$CB,CH$2,FALSE()))</f>
        <v>Mixed concepts</v>
      </c>
      <c r="CI109" t="str">
        <f>IF(VLOOKUP($B109&amp;"-"&amp;$F109,'Results Check'!$A:$CB,CI$2,FALSE())=0,"",VLOOKUP($B109&amp;"-"&amp;$F109,'Results Check'!$A:$CB,CI$2,FALSE()))</f>
        <v/>
      </c>
      <c r="CJ109" t="str">
        <f>IF(VLOOKUP($B109&amp;"-"&amp;$F109,'Results Check'!$A:$CB,CJ$2,FALSE())=0,"",VLOOKUP($B109&amp;"-"&amp;$F109,'Results Check'!$A:$CB,CJ$2,FALSE()))</f>
        <v>Wrong vulnerability</v>
      </c>
      <c r="CK109">
        <f>IF(VLOOKUP($B109&amp;"-"&amp;$F109,'dataset cleaned'!$A:$CK,CK$2,FALSE())&lt;0,"N/A",VLOOKUP(VLOOKUP($B109&amp;"-"&amp;$F109,'dataset cleaned'!$A:$CK,CK$2,FALSE()),Dictionary!$A:$B,2,FALSE()))</f>
        <v>2</v>
      </c>
      <c r="CL109">
        <f>IF(VLOOKUP($B109&amp;"-"&amp;$F109,'dataset cleaned'!$A:$CK,CL$2,FALSE())&lt;0,"N/A",VLOOKUP(VLOOKUP($B109&amp;"-"&amp;$F109,'dataset cleaned'!$A:$CK,CL$2,FALSE()),Dictionary!$A:$B,2,FALSE()))</f>
        <v>2</v>
      </c>
      <c r="CM109">
        <f>IF(VLOOKUP($B109&amp;"-"&amp;$F109,'dataset cleaned'!$A:$CK,CM$2,FALSE())&lt;0,"N/A",VLOOKUP(VLOOKUP($B109&amp;"-"&amp;$F109,'dataset cleaned'!$A:$CK,CM$2,FALSE()),Dictionary!$A:$B,2,FALSE()))</f>
        <v>2</v>
      </c>
      <c r="CN109">
        <f>IF(VLOOKUP($B109&amp;"-"&amp;$F109,'dataset cleaned'!$A:$CK,CN$2,FALSE())&lt;0,"N/A",VLOOKUP(VLOOKUP($B109&amp;"-"&amp;$F109,'dataset cleaned'!$A:$CK,CN$2,FALSE()),Dictionary!$A:$B,2,FALSE()))</f>
        <v>2</v>
      </c>
      <c r="CO109">
        <f>IF(VLOOKUP($B109&amp;"-"&amp;$F109,'dataset cleaned'!$A:$CK,CO$2,FALSE())&lt;0,"N/A",VLOOKUP(VLOOKUP($B109&amp;"-"&amp;$F109,'dataset cleaned'!$A:$CK,CO$2,FALSE()),Dictionary!$A:$B,2,FALSE()))</f>
        <v>1</v>
      </c>
      <c r="CP109">
        <f>IF(VLOOKUP($B109&amp;"-"&amp;$F109,'dataset cleaned'!$A:$CK,CP$2,FALSE())&lt;0,"N/A",VLOOKUP(VLOOKUP($B109&amp;"-"&amp;$F109,'dataset cleaned'!$A:$CK,CP$2,FALSE()),Dictionary!$A:$B,2,FALSE()))</f>
        <v>1</v>
      </c>
      <c r="CQ109">
        <f>IF(VLOOKUP($B109&amp;"-"&amp;$F109,'dataset cleaned'!$A:$CK,CQ$2,FALSE())&lt;0,"N/A",VLOOKUP(VLOOKUP($B109&amp;"-"&amp;$F109,'dataset cleaned'!$A:$CK,CQ$2,FALSE()),Dictionary!$A:$B,2,FALSE()))</f>
        <v>1</v>
      </c>
      <c r="CR109">
        <f>IF(VLOOKUP($B109&amp;"-"&amp;$F109,'dataset cleaned'!$A:$CK,CR$2,FALSE())&lt;0,"N/A",VLOOKUP(VLOOKUP($B109&amp;"-"&amp;$F109,'dataset cleaned'!$A:$CK,CR$2,FALSE()),Dictionary!$A:$B,2,FALSE()))</f>
        <v>1</v>
      </c>
      <c r="CS109">
        <f>IF(VLOOKUP($B109&amp;"-"&amp;$F109,'dataset cleaned'!$A:$CK,CS$2,FALSE())&lt;0,"N/A",VLOOKUP(VLOOKUP($B109&amp;"-"&amp;$F109,'dataset cleaned'!$A:$CK,CS$2,FALSE()),Dictionary!$A:$B,2,FALSE()))</f>
        <v>1</v>
      </c>
      <c r="CT109">
        <f>IF(VLOOKUP($B109&amp;"-"&amp;$F109,'dataset cleaned'!$A:$CK,CT$2,FALSE())&lt;0,"N/A",VLOOKUP(VLOOKUP($B109&amp;"-"&amp;$F109,'dataset cleaned'!$A:$CK,CT$2,FALSE()),Dictionary!$A:$B,2,FALSE()))</f>
        <v>1</v>
      </c>
      <c r="CU109">
        <f>IF(VLOOKUP($B109&amp;"-"&amp;$F109,'dataset cleaned'!$A:$CK,CU$2,FALSE())&lt;0,"N/A",VLOOKUP(VLOOKUP($B109&amp;"-"&amp;$F109,'dataset cleaned'!$A:$CK,CU$2,FALSE()),Dictionary!$A:$B,2,FALSE()))</f>
        <v>1</v>
      </c>
      <c r="CV109">
        <f>IF(VLOOKUP($B109&amp;"-"&amp;$F109,'dataset cleaned'!$A:$CK,CV$2,FALSE())&lt;0,"N/A",VLOOKUP(VLOOKUP($B109&amp;"-"&amp;$F109,'dataset cleaned'!$A:$CK,CV$2,FALSE()),Dictionary!$A:$B,2,FALSE()))</f>
        <v>1</v>
      </c>
    </row>
    <row r="110" spans="1:100" ht="68" x14ac:dyDescent="0.2">
      <c r="A110" t="str">
        <f t="shared" si="88"/>
        <v>R_usP2I7cB66X0uNb-P2</v>
      </c>
      <c r="B110" t="s">
        <v>710</v>
      </c>
      <c r="C110" t="s">
        <v>390</v>
      </c>
      <c r="D110" s="16" t="str">
        <f t="shared" si="89"/>
        <v>CORAS</v>
      </c>
      <c r="E110" s="8" t="str">
        <f t="shared" si="90"/>
        <v>G1</v>
      </c>
      <c r="F110" s="10" t="s">
        <v>536</v>
      </c>
      <c r="G110" s="8" t="str">
        <f t="shared" si="91"/>
        <v>G2</v>
      </c>
      <c r="H110" t="s">
        <v>981</v>
      </c>
      <c r="J110" s="11">
        <f>VLOOKUP($B110&amp;"-"&amp;$F110,'dataset cleaned'!$A:$BK,J$2,FALSE())/60</f>
        <v>5.5289166666666665</v>
      </c>
      <c r="K110">
        <f>VLOOKUP($B110&amp;"-"&amp;$F110,'dataset cleaned'!$A:$BK,K$2,FALSE())</f>
        <v>23</v>
      </c>
      <c r="L110" t="str">
        <f>VLOOKUP($B110&amp;"-"&amp;$F110,'dataset cleaned'!$A:$BK,L$2,FALSE())</f>
        <v>Female</v>
      </c>
      <c r="M110" t="str">
        <f>VLOOKUP($B110&amp;"-"&amp;$F110,'dataset cleaned'!$A:$BK,M$2,FALSE())</f>
        <v>Advanced (C1)</v>
      </c>
      <c r="N110">
        <f>VLOOKUP($B110&amp;"-"&amp;$F110,'dataset cleaned'!$A:$BK,N$2,FALSE())</f>
        <v>5</v>
      </c>
      <c r="O110" t="str">
        <f>VLOOKUP($B110&amp;"-"&amp;$F110,'dataset cleaned'!$A:$BK,O$2,FALSE())</f>
        <v xml:space="preserve">Computer Science , Information security </v>
      </c>
      <c r="P110" t="str">
        <f>VLOOKUP($B110&amp;"-"&amp;$F110,'dataset cleaned'!$A:$BK,P$2,FALSE())</f>
        <v>Yes</v>
      </c>
      <c r="Q110">
        <f>VLOOKUP($B110&amp;"-"&amp;$F110,'dataset cleaned'!$A:$BK,Q$2,FALSE())</f>
        <v>1</v>
      </c>
      <c r="R110" s="6" t="str">
        <f>VLOOKUP($B110&amp;"-"&amp;$F110,'dataset cleaned'!$A:$BK,R$2,FALSE())</f>
        <v xml:space="preserve">Worked as information security analyst , analysis of source codes, penetration testing, vulnerability analysis, risk analysis , internal auditing, associated risk  and controls identification and analysis , suggesting solutions </v>
      </c>
      <c r="S110" t="str">
        <f>VLOOKUP($B110&amp;"-"&amp;$F110,'dataset cleaned'!$A:$BK,S$2,FALSE())</f>
        <v>Yes</v>
      </c>
      <c r="T110" t="str">
        <f>VLOOKUP($B110&amp;"-"&amp;$F110,'dataset cleaned'!$A:$BK,T$2,FALSE())</f>
        <v>information security analyst , deployment of tools.</v>
      </c>
      <c r="U110" t="str">
        <f>VLOOKUP($B110&amp;"-"&amp;$F110,'dataset cleaned'!$A:$BK,U$2,FALSE())</f>
        <v>COBIT,NIST 800-30,ISO 27001</v>
      </c>
      <c r="V110">
        <f>VLOOKUP(VLOOKUP($B110&amp;"-"&amp;$F110,'dataset cleaned'!$A:$BK,V$2,FALSE()),Dictionary!$A:$B,2,FALSE())</f>
        <v>2</v>
      </c>
      <c r="W110">
        <f>VLOOKUP(VLOOKUP($B110&amp;"-"&amp;$F110,'dataset cleaned'!$A:$BK,W$2,FALSE()),Dictionary!$A:$B,2,FALSE())</f>
        <v>2</v>
      </c>
      <c r="X110">
        <f>VLOOKUP(VLOOKUP($B110&amp;"-"&amp;$F110,'dataset cleaned'!$A:$BK,X$2,FALSE()),Dictionary!$A:$B,2,FALSE())</f>
        <v>2</v>
      </c>
      <c r="Y110">
        <f>VLOOKUP(VLOOKUP($B110&amp;"-"&amp;$F110,'dataset cleaned'!$A:$BK,Y$2,FALSE()),Dictionary!$A:$B,2,FALSE())</f>
        <v>2</v>
      </c>
      <c r="Z110">
        <f t="shared" si="92"/>
        <v>2</v>
      </c>
      <c r="AA110">
        <f>VLOOKUP(VLOOKUP($B110&amp;"-"&amp;$F110,'dataset cleaned'!$A:$BK,AA$2,FALSE()),Dictionary!$A:$B,2,FALSE())</f>
        <v>3</v>
      </c>
      <c r="AB110">
        <f>VLOOKUP(VLOOKUP($B110&amp;"-"&amp;$F110,'dataset cleaned'!$A:$BK,AB$2,FALSE()),Dictionary!$A:$B,2,FALSE())</f>
        <v>3</v>
      </c>
      <c r="AC110">
        <f>VLOOKUP(VLOOKUP($B110&amp;"-"&amp;$F110,'dataset cleaned'!$A:$BK,AC$2,FALSE()),Dictionary!$A:$B,2,FALSE())</f>
        <v>4</v>
      </c>
      <c r="AD110">
        <f>VLOOKUP(VLOOKUP($B110&amp;"-"&amp;$F110,'dataset cleaned'!$A:$BK,AD$2,FALSE()),Dictionary!$A:$B,2,FALSE())</f>
        <v>2</v>
      </c>
      <c r="AE110">
        <f>IF(ISNA(VLOOKUP(VLOOKUP($B110&amp;"-"&amp;$F110,'dataset cleaned'!$A:$BK,AE$2,FALSE()),Dictionary!$A:$B,2,FALSE())),"",VLOOKUP(VLOOKUP($B110&amp;"-"&amp;$F110,'dataset cleaned'!$A:$BK,AE$2,FALSE()),Dictionary!$A:$B,2,FALSE()))</f>
        <v>4</v>
      </c>
      <c r="AF110">
        <f>VLOOKUP(VLOOKUP($B110&amp;"-"&amp;$F110,'dataset cleaned'!$A:$BK,AF$2,FALSE()),Dictionary!$A:$B,2,FALSE())</f>
        <v>4</v>
      </c>
      <c r="AG110">
        <f>VLOOKUP(VLOOKUP($B110&amp;"-"&amp;$F110,'dataset cleaned'!$A:$BK,AG$2,FALSE()),Dictionary!$A:$B,2,FALSE())</f>
        <v>4</v>
      </c>
      <c r="AH110">
        <f>VLOOKUP(VLOOKUP($B110&amp;"-"&amp;$F110,'dataset cleaned'!$A:$BK,AH$2,FALSE()),Dictionary!$A:$B,2,FALSE())</f>
        <v>4</v>
      </c>
      <c r="AI110">
        <f>VLOOKUP(VLOOKUP($B110&amp;"-"&amp;$F110,'dataset cleaned'!$A:$BK,AI$2,FALSE()),Dictionary!$A:$B,2,FALSE())</f>
        <v>4</v>
      </c>
      <c r="AJ110">
        <f>VLOOKUP(VLOOKUP($B110&amp;"-"&amp;$F110,'dataset cleaned'!$A:$BK,AJ$2,FALSE()),Dictionary!$A:$B,2,FALSE())</f>
        <v>4</v>
      </c>
      <c r="AK110" t="str">
        <f>IF(ISNA(VLOOKUP(VLOOKUP($B110&amp;"-"&amp;$F110,'dataset cleaned'!$A:$BK,AK$2,FALSE()),Dictionary!$A:$B,2,FALSE())),"",VLOOKUP(VLOOKUP($B110&amp;"-"&amp;$F110,'dataset cleaned'!$A:$BK,AK$2,FALSE()),Dictionary!$A:$B,2,FALSE()))</f>
        <v/>
      </c>
      <c r="AL110">
        <f>IF(ISNA(VLOOKUP(VLOOKUP($B110&amp;"-"&amp;$F110,'dataset cleaned'!$A:$BK,AL$2,FALSE()),Dictionary!$A:$B,2,FALSE())),"",VLOOKUP(VLOOKUP($B110&amp;"-"&amp;$F110,'dataset cleaned'!$A:$BK,AL$2,FALSE()),Dictionary!$A:$B,2,FALSE()))</f>
        <v>4</v>
      </c>
      <c r="AM110">
        <f>VLOOKUP(VLOOKUP($B110&amp;"-"&amp;$F110,'dataset cleaned'!$A:$BK,AM$2,FALSE()),Dictionary!$A:$B,2,FALSE())</f>
        <v>4</v>
      </c>
      <c r="AN110">
        <f>IF(ISNA(VLOOKUP(VLOOKUP($B110&amp;"-"&amp;$F110,'dataset cleaned'!$A:$BK,AN$2,FALSE()),Dictionary!$A:$B,2,FALSE())),"",VLOOKUP(VLOOKUP($B110&amp;"-"&amp;$F110,'dataset cleaned'!$A:$BK,AN$2,FALSE()),Dictionary!$A:$B,2,FALSE()))</f>
        <v>4</v>
      </c>
      <c r="AO110">
        <f>VLOOKUP($B110&amp;"-"&amp;$F110,'Results Check'!$A:$CB,AO$2,FALSE())</f>
        <v>0</v>
      </c>
      <c r="AP110">
        <f>VLOOKUP($B110&amp;"-"&amp;$F110,'Results Check'!$A:$CB,AP$2,FALSE())</f>
        <v>3</v>
      </c>
      <c r="AQ110">
        <f>VLOOKUP($B110&amp;"-"&amp;$F110,'Results Check'!$A:$CB,AQ$2,FALSE())</f>
        <v>2</v>
      </c>
      <c r="AR110">
        <f t="shared" si="93"/>
        <v>0</v>
      </c>
      <c r="AS110">
        <f t="shared" si="94"/>
        <v>0</v>
      </c>
      <c r="AT110">
        <f t="shared" si="95"/>
        <v>0</v>
      </c>
      <c r="AU110">
        <f>VLOOKUP($B110&amp;"-"&amp;$F110,'Results Check'!$A:$CB,AU$2,FALSE())</f>
        <v>3</v>
      </c>
      <c r="AV110">
        <f>VLOOKUP($B110&amp;"-"&amp;$F110,'Results Check'!$A:$CB,AV$2,FALSE())</f>
        <v>7</v>
      </c>
      <c r="AW110">
        <f>VLOOKUP($B110&amp;"-"&amp;$F110,'Results Check'!$A:$CB,AW$2,FALSE())</f>
        <v>3</v>
      </c>
      <c r="AX110">
        <f t="shared" si="96"/>
        <v>0.42857142857142855</v>
      </c>
      <c r="AY110">
        <f t="shared" si="97"/>
        <v>1</v>
      </c>
      <c r="AZ110">
        <f t="shared" si="98"/>
        <v>0.6</v>
      </c>
      <c r="BA110">
        <f>VLOOKUP($B110&amp;"-"&amp;$F110,'Results Check'!$A:$CB,BA$2,FALSE())</f>
        <v>2</v>
      </c>
      <c r="BB110">
        <f>VLOOKUP($B110&amp;"-"&amp;$F110,'Results Check'!$A:$CB,BB$2,FALSE())</f>
        <v>7</v>
      </c>
      <c r="BC110">
        <f>VLOOKUP($B110&amp;"-"&amp;$F110,'Results Check'!$A:$CB,BC$2,FALSE())</f>
        <v>4</v>
      </c>
      <c r="BD110">
        <f t="shared" si="99"/>
        <v>0.2857142857142857</v>
      </c>
      <c r="BE110">
        <f t="shared" si="100"/>
        <v>0.5</v>
      </c>
      <c r="BF110">
        <f t="shared" si="101"/>
        <v>0.36363636363636365</v>
      </c>
      <c r="BG110">
        <f>VLOOKUP($B110&amp;"-"&amp;$F110,'Results Check'!$A:$CB,BG$2,FALSE())</f>
        <v>0</v>
      </c>
      <c r="BH110">
        <f>VLOOKUP($B110&amp;"-"&amp;$F110,'Results Check'!$A:$CB,BH$2,FALSE())</f>
        <v>0</v>
      </c>
      <c r="BI110">
        <f>VLOOKUP($B110&amp;"-"&amp;$F110,'Results Check'!$A:$CB,BI$2,FALSE())</f>
        <v>2</v>
      </c>
      <c r="BJ110">
        <f t="shared" si="102"/>
        <v>0</v>
      </c>
      <c r="BK110">
        <f t="shared" si="103"/>
        <v>0</v>
      </c>
      <c r="BL110">
        <f t="shared" si="104"/>
        <v>0</v>
      </c>
      <c r="BM110">
        <f>VLOOKUP($B110&amp;"-"&amp;$F110,'Results Check'!$A:$CB,BM$2,FALSE())</f>
        <v>0</v>
      </c>
      <c r="BN110">
        <f>VLOOKUP($B110&amp;"-"&amp;$F110,'Results Check'!$A:$CB,BN$2,FALSE())</f>
        <v>5</v>
      </c>
      <c r="BO110">
        <f>VLOOKUP($B110&amp;"-"&amp;$F110,'Results Check'!$A:$CB,BO$2,FALSE())</f>
        <v>1</v>
      </c>
      <c r="BP110">
        <f t="shared" si="105"/>
        <v>0</v>
      </c>
      <c r="BQ110">
        <f t="shared" si="106"/>
        <v>0</v>
      </c>
      <c r="BR110">
        <f t="shared" si="107"/>
        <v>0</v>
      </c>
      <c r="BS110">
        <f>VLOOKUP($B110&amp;"-"&amp;$F110,'Results Check'!$A:$CB,BS$2,FALSE())</f>
        <v>0</v>
      </c>
      <c r="BT110">
        <f>VLOOKUP($B110&amp;"-"&amp;$F110,'Results Check'!$A:$CB,BT$2,FALSE())</f>
        <v>7</v>
      </c>
      <c r="BU110">
        <f>VLOOKUP($B110&amp;"-"&amp;$F110,'Results Check'!$A:$CB,BU$2,FALSE())</f>
        <v>4</v>
      </c>
      <c r="BV110">
        <f t="shared" si="108"/>
        <v>0</v>
      </c>
      <c r="BW110">
        <f t="shared" si="109"/>
        <v>0</v>
      </c>
      <c r="BX110">
        <f t="shared" si="110"/>
        <v>0</v>
      </c>
      <c r="BY110">
        <f t="shared" si="111"/>
        <v>5</v>
      </c>
      <c r="BZ110">
        <f t="shared" si="112"/>
        <v>29</v>
      </c>
      <c r="CA110">
        <f t="shared" si="113"/>
        <v>16</v>
      </c>
      <c r="CB110" s="4">
        <f t="shared" si="114"/>
        <v>0.17241379310344829</v>
      </c>
      <c r="CC110" s="4">
        <f t="shared" si="115"/>
        <v>0.3125</v>
      </c>
      <c r="CD110">
        <f t="shared" si="116"/>
        <v>0.22222222222222224</v>
      </c>
      <c r="CE110" t="str">
        <f>IF(VLOOKUP($B110&amp;"-"&amp;$F110,'Results Check'!$A:$CB,CE$2,FALSE())=0,"",VLOOKUP($B110&amp;"-"&amp;$F110,'Results Check'!$A:$CB,CE$2,FALSE()))</f>
        <v>Asset</v>
      </c>
      <c r="CF110" t="str">
        <f>IF(VLOOKUP($B110&amp;"-"&amp;$F110,'Results Check'!$A:$CB,CF$2,FALSE())=0,"",VLOOKUP($B110&amp;"-"&amp;$F110,'Results Check'!$A:$CB,CF$2,FALSE()))</f>
        <v>Mixed consepts</v>
      </c>
      <c r="CG110" t="str">
        <f>IF(VLOOKUP($B110&amp;"-"&amp;$F110,'Results Check'!$A:$CB,CG$2,FALSE())=0,"",VLOOKUP($B110&amp;"-"&amp;$F110,'Results Check'!$A:$CB,CG$2,FALSE()))</f>
        <v>Mixed consepts</v>
      </c>
      <c r="CH110" t="str">
        <f>IF(VLOOKUP($B110&amp;"-"&amp;$F110,'Results Check'!$A:$CB,CH$2,FALSE())=0,"",VLOOKUP($B110&amp;"-"&amp;$F110,'Results Check'!$A:$CB,CH$2,FALSE()))</f>
        <v>Left empty</v>
      </c>
      <c r="CI110" t="str">
        <f>IF(VLOOKUP($B110&amp;"-"&amp;$F110,'Results Check'!$A:$CB,CI$2,FALSE())=0,"",VLOOKUP($B110&amp;"-"&amp;$F110,'Results Check'!$A:$CB,CI$2,FALSE()))</f>
        <v/>
      </c>
      <c r="CJ110" t="str">
        <f>IF(VLOOKUP($B110&amp;"-"&amp;$F110,'Results Check'!$A:$CB,CJ$2,FALSE())=0,"",VLOOKUP($B110&amp;"-"&amp;$F110,'Results Check'!$A:$CB,CJ$2,FALSE()))</f>
        <v>Mixed concepts</v>
      </c>
      <c r="CK110">
        <f>IF(VLOOKUP($B110&amp;"-"&amp;$F110,'dataset cleaned'!$A:$CK,CK$2,FALSE())&lt;0,"N/A",VLOOKUP(VLOOKUP($B110&amp;"-"&amp;$F110,'dataset cleaned'!$A:$CK,CK$2,FALSE()),Dictionary!$A:$B,2,FALSE()))</f>
        <v>2</v>
      </c>
      <c r="CL110">
        <f>IF(VLOOKUP($B110&amp;"-"&amp;$F110,'dataset cleaned'!$A:$CK,CL$2,FALSE())&lt;0,"N/A",VLOOKUP(VLOOKUP($B110&amp;"-"&amp;$F110,'dataset cleaned'!$A:$CK,CL$2,FALSE()),Dictionary!$A:$B,2,FALSE()))</f>
        <v>3</v>
      </c>
      <c r="CM110">
        <f>IF(VLOOKUP($B110&amp;"-"&amp;$F110,'dataset cleaned'!$A:$CK,CM$2,FALSE())&lt;0,"N/A",VLOOKUP(VLOOKUP($B110&amp;"-"&amp;$F110,'dataset cleaned'!$A:$CK,CM$2,FALSE()),Dictionary!$A:$B,2,FALSE()))</f>
        <v>2</v>
      </c>
      <c r="CN110">
        <f>IF(VLOOKUP($B110&amp;"-"&amp;$F110,'dataset cleaned'!$A:$CK,CN$2,FALSE())&lt;0,"N/A",VLOOKUP(VLOOKUP($B110&amp;"-"&amp;$F110,'dataset cleaned'!$A:$CK,CN$2,FALSE()),Dictionary!$A:$B,2,FALSE()))</f>
        <v>3</v>
      </c>
      <c r="CO110">
        <f>IF(VLOOKUP($B110&amp;"-"&amp;$F110,'dataset cleaned'!$A:$CK,CO$2,FALSE())&lt;0,"N/A",VLOOKUP(VLOOKUP($B110&amp;"-"&amp;$F110,'dataset cleaned'!$A:$CK,CO$2,FALSE()),Dictionary!$A:$B,2,FALSE()))</f>
        <v>2</v>
      </c>
      <c r="CP110">
        <f>IF(VLOOKUP($B110&amp;"-"&amp;$F110,'dataset cleaned'!$A:$CK,CP$2,FALSE())&lt;0,"N/A",VLOOKUP(VLOOKUP($B110&amp;"-"&amp;$F110,'dataset cleaned'!$A:$CK,CP$2,FALSE()),Dictionary!$A:$B,2,FALSE()))</f>
        <v>3</v>
      </c>
      <c r="CQ110" t="str">
        <f>IF(VLOOKUP($B110&amp;"-"&amp;$F110,'dataset cleaned'!$A:$CK,CQ$2,FALSE())&lt;0,"N/A",VLOOKUP(VLOOKUP($B110&amp;"-"&amp;$F110,'dataset cleaned'!$A:$CK,CQ$2,FALSE()),Dictionary!$A:$B,2,FALSE()))</f>
        <v>N/A</v>
      </c>
      <c r="CR110" t="str">
        <f>IF(VLOOKUP($B110&amp;"-"&amp;$F110,'dataset cleaned'!$A:$CK,CR$2,FALSE())&lt;0,"N/A",VLOOKUP(VLOOKUP($B110&amp;"-"&amp;$F110,'dataset cleaned'!$A:$CK,CR$2,FALSE()),Dictionary!$A:$B,2,FALSE()))</f>
        <v>N/A</v>
      </c>
      <c r="CS110">
        <f>IF(VLOOKUP($B110&amp;"-"&amp;$F110,'dataset cleaned'!$A:$CK,CS$2,FALSE())&lt;0,"N/A",VLOOKUP(VLOOKUP($B110&amp;"-"&amp;$F110,'dataset cleaned'!$A:$CK,CS$2,FALSE()),Dictionary!$A:$B,2,FALSE()))</f>
        <v>2</v>
      </c>
      <c r="CT110">
        <f>IF(VLOOKUP($B110&amp;"-"&amp;$F110,'dataset cleaned'!$A:$CK,CT$2,FALSE())&lt;0,"N/A",VLOOKUP(VLOOKUP($B110&amp;"-"&amp;$F110,'dataset cleaned'!$A:$CK,CT$2,FALSE()),Dictionary!$A:$B,2,FALSE()))</f>
        <v>3</v>
      </c>
      <c r="CU110">
        <f>IF(VLOOKUP($B110&amp;"-"&amp;$F110,'dataset cleaned'!$A:$CK,CU$2,FALSE())&lt;0,"N/A",VLOOKUP(VLOOKUP($B110&amp;"-"&amp;$F110,'dataset cleaned'!$A:$CK,CU$2,FALSE()),Dictionary!$A:$B,2,FALSE()))</f>
        <v>2</v>
      </c>
      <c r="CV110">
        <f>IF(VLOOKUP($B110&amp;"-"&amp;$F110,'dataset cleaned'!$A:$CK,CV$2,FALSE())&lt;0,"N/A",VLOOKUP(VLOOKUP($B110&amp;"-"&amp;$F110,'dataset cleaned'!$A:$CK,CV$2,FALSE()),Dictionary!$A:$B,2,FALSE()))</f>
        <v>3</v>
      </c>
    </row>
    <row r="111" spans="1:100" s="24" customFormat="1" ht="17" x14ac:dyDescent="0.2">
      <c r="A111" t="str">
        <f t="shared" si="88"/>
        <v>R_1etNqGXLuAX9upn-P2</v>
      </c>
      <c r="B111" t="s">
        <v>850</v>
      </c>
      <c r="C111" t="s">
        <v>528</v>
      </c>
      <c r="D111" s="16" t="str">
        <f t="shared" si="89"/>
        <v>CORAS</v>
      </c>
      <c r="E111" s="8" t="str">
        <f t="shared" si="90"/>
        <v>G2</v>
      </c>
      <c r="F111" s="10" t="s">
        <v>536</v>
      </c>
      <c r="G111" s="8" t="str">
        <f t="shared" si="91"/>
        <v>G1</v>
      </c>
      <c r="H111" t="s">
        <v>981</v>
      </c>
      <c r="I111"/>
      <c r="J111" s="11">
        <f>VLOOKUP($B111&amp;"-"&amp;$F111,'dataset cleaned'!$A:$BK,J$2,FALSE())/60</f>
        <v>5.77745</v>
      </c>
      <c r="K111">
        <f>VLOOKUP($B111&amp;"-"&amp;$F111,'dataset cleaned'!$A:$BK,K$2,FALSE())</f>
        <v>21</v>
      </c>
      <c r="L111" t="str">
        <f>VLOOKUP($B111&amp;"-"&amp;$F111,'dataset cleaned'!$A:$BK,L$2,FALSE())</f>
        <v>Male</v>
      </c>
      <c r="M111" t="str">
        <f>VLOOKUP($B111&amp;"-"&amp;$F111,'dataset cleaned'!$A:$BK,M$2,FALSE())</f>
        <v>Advanced (C1)</v>
      </c>
      <c r="N111">
        <f>VLOOKUP($B111&amp;"-"&amp;$F111,'dataset cleaned'!$A:$BK,N$2,FALSE())</f>
        <v>3</v>
      </c>
      <c r="O111" t="str">
        <f>VLOOKUP($B111&amp;"-"&amp;$F111,'dataset cleaned'!$A:$BK,O$2,FALSE())</f>
        <v>Computer Science, Cyber security, Security, Privacy, Networks</v>
      </c>
      <c r="P111" t="str">
        <f>VLOOKUP($B111&amp;"-"&amp;$F111,'dataset cleaned'!$A:$BK,P$2,FALSE())</f>
        <v>Yes</v>
      </c>
      <c r="Q111">
        <f>VLOOKUP($B111&amp;"-"&amp;$F111,'dataset cleaned'!$A:$BK,Q$2,FALSE())</f>
        <v>0.3</v>
      </c>
      <c r="R111" s="6" t="str">
        <f>VLOOKUP($B111&amp;"-"&amp;$F111,'dataset cleaned'!$A:$BK,R$2,FALSE())</f>
        <v>IT Technical assistant and secretary</v>
      </c>
      <c r="S111" t="str">
        <f>VLOOKUP($B111&amp;"-"&amp;$F111,'dataset cleaned'!$A:$BK,S$2,FALSE())</f>
        <v>No</v>
      </c>
      <c r="T111">
        <f>VLOOKUP($B111&amp;"-"&amp;$F111,'dataset cleaned'!$A:$BK,T$2,FALSE())</f>
        <v>0</v>
      </c>
      <c r="U111" t="str">
        <f>VLOOKUP($B111&amp;"-"&amp;$F111,'dataset cleaned'!$A:$BK,U$2,FALSE())</f>
        <v>None</v>
      </c>
      <c r="V111">
        <f>VLOOKUP(VLOOKUP($B111&amp;"-"&amp;$F111,'dataset cleaned'!$A:$BK,V$2,FALSE()),Dictionary!$A:$B,2,FALSE())</f>
        <v>1</v>
      </c>
      <c r="W111">
        <f>VLOOKUP(VLOOKUP($B111&amp;"-"&amp;$F111,'dataset cleaned'!$A:$BK,W$2,FALSE()),Dictionary!$A:$B,2,FALSE())</f>
        <v>1</v>
      </c>
      <c r="X111">
        <f>VLOOKUP(VLOOKUP($B111&amp;"-"&amp;$F111,'dataset cleaned'!$A:$BK,X$2,FALSE()),Dictionary!$A:$B,2,FALSE())</f>
        <v>3</v>
      </c>
      <c r="Y111">
        <f>VLOOKUP(VLOOKUP($B111&amp;"-"&amp;$F111,'dataset cleaned'!$A:$BK,Y$2,FALSE()),Dictionary!$A:$B,2,FALSE())</f>
        <v>1</v>
      </c>
      <c r="Z111">
        <f t="shared" si="92"/>
        <v>3</v>
      </c>
      <c r="AA111">
        <f>VLOOKUP(VLOOKUP($B111&amp;"-"&amp;$F111,'dataset cleaned'!$A:$BK,AA$2,FALSE()),Dictionary!$A:$B,2,FALSE())</f>
        <v>1</v>
      </c>
      <c r="AB111">
        <f>VLOOKUP(VLOOKUP($B111&amp;"-"&amp;$F111,'dataset cleaned'!$A:$BK,AB$2,FALSE()),Dictionary!$A:$B,2,FALSE())</f>
        <v>2</v>
      </c>
      <c r="AC111">
        <f>VLOOKUP(VLOOKUP($B111&amp;"-"&amp;$F111,'dataset cleaned'!$A:$BK,AC$2,FALSE()),Dictionary!$A:$B,2,FALSE())</f>
        <v>2</v>
      </c>
      <c r="AD111">
        <f>VLOOKUP(VLOOKUP($B111&amp;"-"&amp;$F111,'dataset cleaned'!$A:$BK,AD$2,FALSE()),Dictionary!$A:$B,2,FALSE())</f>
        <v>2</v>
      </c>
      <c r="AE111">
        <f>IF(ISNA(VLOOKUP(VLOOKUP($B111&amp;"-"&amp;$F111,'dataset cleaned'!$A:$BK,AE$2,FALSE()),Dictionary!$A:$B,2,FALSE())),"",VLOOKUP(VLOOKUP($B111&amp;"-"&amp;$F111,'dataset cleaned'!$A:$BK,AE$2,FALSE()),Dictionary!$A:$B,2,FALSE()))</f>
        <v>4</v>
      </c>
      <c r="AF111">
        <f>VLOOKUP(VLOOKUP($B111&amp;"-"&amp;$F111,'dataset cleaned'!$A:$BK,AF$2,FALSE()),Dictionary!$A:$B,2,FALSE())</f>
        <v>5</v>
      </c>
      <c r="AG111">
        <f>VLOOKUP(VLOOKUP($B111&amp;"-"&amp;$F111,'dataset cleaned'!$A:$BK,AG$2,FALSE()),Dictionary!$A:$B,2,FALSE())</f>
        <v>5</v>
      </c>
      <c r="AH111">
        <f>VLOOKUP(VLOOKUP($B111&amp;"-"&amp;$F111,'dataset cleaned'!$A:$BK,AH$2,FALSE()),Dictionary!$A:$B,2,FALSE())</f>
        <v>5</v>
      </c>
      <c r="AI111">
        <f>VLOOKUP(VLOOKUP($B111&amp;"-"&amp;$F111,'dataset cleaned'!$A:$BK,AI$2,FALSE()),Dictionary!$A:$B,2,FALSE())</f>
        <v>3</v>
      </c>
      <c r="AJ111">
        <f>VLOOKUP(VLOOKUP($B111&amp;"-"&amp;$F111,'dataset cleaned'!$A:$BK,AJ$2,FALSE()),Dictionary!$A:$B,2,FALSE())</f>
        <v>3</v>
      </c>
      <c r="AK111" t="str">
        <f>IF(ISNA(VLOOKUP(VLOOKUP($B111&amp;"-"&amp;$F111,'dataset cleaned'!$A:$BK,AK$2,FALSE()),Dictionary!$A:$B,2,FALSE())),"",VLOOKUP(VLOOKUP($B111&amp;"-"&amp;$F111,'dataset cleaned'!$A:$BK,AK$2,FALSE()),Dictionary!$A:$B,2,FALSE()))</f>
        <v/>
      </c>
      <c r="AL111">
        <f>IF(ISNA(VLOOKUP(VLOOKUP($B111&amp;"-"&amp;$F111,'dataset cleaned'!$A:$BK,AL$2,FALSE()),Dictionary!$A:$B,2,FALSE())),"",VLOOKUP(VLOOKUP($B111&amp;"-"&amp;$F111,'dataset cleaned'!$A:$BK,AL$2,FALSE()),Dictionary!$A:$B,2,FALSE()))</f>
        <v>2</v>
      </c>
      <c r="AM111">
        <f>VLOOKUP(VLOOKUP($B111&amp;"-"&amp;$F111,'dataset cleaned'!$A:$BK,AM$2,FALSE()),Dictionary!$A:$B,2,FALSE())</f>
        <v>5</v>
      </c>
      <c r="AN111">
        <f>IF(ISNA(VLOOKUP(VLOOKUP($B111&amp;"-"&amp;$F111,'dataset cleaned'!$A:$BK,AN$2,FALSE()),Dictionary!$A:$B,2,FALSE())),"",VLOOKUP(VLOOKUP($B111&amp;"-"&amp;$F111,'dataset cleaned'!$A:$BK,AN$2,FALSE()),Dictionary!$A:$B,2,FALSE()))</f>
        <v>5</v>
      </c>
      <c r="AO111">
        <f>VLOOKUP($B111&amp;"-"&amp;$F111,'Results Check'!$A:$CB,AO$2,FALSE())</f>
        <v>0</v>
      </c>
      <c r="AP111">
        <f>VLOOKUP($B111&amp;"-"&amp;$F111,'Results Check'!$A:$CB,AP$2,FALSE())</f>
        <v>1</v>
      </c>
      <c r="AQ111">
        <f>VLOOKUP($B111&amp;"-"&amp;$F111,'Results Check'!$A:$CB,AQ$2,FALSE())</f>
        <v>1</v>
      </c>
      <c r="AR111">
        <f t="shared" si="93"/>
        <v>0</v>
      </c>
      <c r="AS111">
        <f t="shared" si="94"/>
        <v>0</v>
      </c>
      <c r="AT111">
        <f t="shared" si="95"/>
        <v>0</v>
      </c>
      <c r="AU111">
        <f>VLOOKUP($B111&amp;"-"&amp;$F111,'Results Check'!$A:$CB,AU$2,FALSE())</f>
        <v>2</v>
      </c>
      <c r="AV111">
        <f>VLOOKUP($B111&amp;"-"&amp;$F111,'Results Check'!$A:$CB,AV$2,FALSE())</f>
        <v>2</v>
      </c>
      <c r="AW111">
        <f>VLOOKUP($B111&amp;"-"&amp;$F111,'Results Check'!$A:$CB,AW$2,FALSE())</f>
        <v>2</v>
      </c>
      <c r="AX111">
        <f t="shared" si="96"/>
        <v>1</v>
      </c>
      <c r="AY111">
        <f t="shared" si="97"/>
        <v>1</v>
      </c>
      <c r="AZ111">
        <f t="shared" si="98"/>
        <v>1</v>
      </c>
      <c r="BA111">
        <f>VLOOKUP($B111&amp;"-"&amp;$F111,'Results Check'!$A:$CB,BA$2,FALSE())</f>
        <v>1</v>
      </c>
      <c r="BB111">
        <f>VLOOKUP($B111&amp;"-"&amp;$F111,'Results Check'!$A:$CB,BB$2,FALSE())</f>
        <v>2</v>
      </c>
      <c r="BC111">
        <f>VLOOKUP($B111&amp;"-"&amp;$F111,'Results Check'!$A:$CB,BC$2,FALSE())</f>
        <v>3</v>
      </c>
      <c r="BD111">
        <f t="shared" si="99"/>
        <v>0.5</v>
      </c>
      <c r="BE111">
        <f t="shared" si="100"/>
        <v>0.33333333333333331</v>
      </c>
      <c r="BF111">
        <f t="shared" si="101"/>
        <v>0.4</v>
      </c>
      <c r="BG111">
        <f>VLOOKUP($B111&amp;"-"&amp;$F111,'Results Check'!$A:$CB,BG$2,FALSE())</f>
        <v>1</v>
      </c>
      <c r="BH111">
        <f>VLOOKUP($B111&amp;"-"&amp;$F111,'Results Check'!$A:$CB,BH$2,FALSE())</f>
        <v>1</v>
      </c>
      <c r="BI111">
        <f>VLOOKUP($B111&amp;"-"&amp;$F111,'Results Check'!$A:$CB,BI$2,FALSE())</f>
        <v>1</v>
      </c>
      <c r="BJ111">
        <f t="shared" si="102"/>
        <v>1</v>
      </c>
      <c r="BK111">
        <f t="shared" si="103"/>
        <v>1</v>
      </c>
      <c r="BL111">
        <f t="shared" si="104"/>
        <v>1</v>
      </c>
      <c r="BM111">
        <f>VLOOKUP($B111&amp;"-"&amp;$F111,'Results Check'!$A:$CB,BM$2,FALSE())</f>
        <v>0</v>
      </c>
      <c r="BN111">
        <f>VLOOKUP($B111&amp;"-"&amp;$F111,'Results Check'!$A:$CB,BN$2,FALSE())</f>
        <v>1</v>
      </c>
      <c r="BO111">
        <f>VLOOKUP($B111&amp;"-"&amp;$F111,'Results Check'!$A:$CB,BO$2,FALSE())</f>
        <v>2</v>
      </c>
      <c r="BP111">
        <f t="shared" si="105"/>
        <v>0</v>
      </c>
      <c r="BQ111">
        <f t="shared" si="106"/>
        <v>0</v>
      </c>
      <c r="BR111">
        <f t="shared" si="107"/>
        <v>0</v>
      </c>
      <c r="BS111">
        <f>VLOOKUP($B111&amp;"-"&amp;$F111,'Results Check'!$A:$CB,BS$2,FALSE())</f>
        <v>0</v>
      </c>
      <c r="BT111">
        <f>VLOOKUP($B111&amp;"-"&amp;$F111,'Results Check'!$A:$CB,BT$2,FALSE())</f>
        <v>1</v>
      </c>
      <c r="BU111">
        <f>VLOOKUP($B111&amp;"-"&amp;$F111,'Results Check'!$A:$CB,BU$2,FALSE())</f>
        <v>1</v>
      </c>
      <c r="BV111">
        <f t="shared" si="108"/>
        <v>0</v>
      </c>
      <c r="BW111">
        <f t="shared" si="109"/>
        <v>0</v>
      </c>
      <c r="BX111">
        <f t="shared" si="110"/>
        <v>0</v>
      </c>
      <c r="BY111">
        <f t="shared" si="111"/>
        <v>4</v>
      </c>
      <c r="BZ111">
        <f t="shared" si="112"/>
        <v>8</v>
      </c>
      <c r="CA111">
        <f t="shared" si="113"/>
        <v>10</v>
      </c>
      <c r="CB111" s="4">
        <f t="shared" si="114"/>
        <v>0.5</v>
      </c>
      <c r="CC111" s="4">
        <f t="shared" si="115"/>
        <v>0.4</v>
      </c>
      <c r="CD111">
        <f t="shared" si="116"/>
        <v>0.44444444444444448</v>
      </c>
      <c r="CE111" t="str">
        <f>IF(VLOOKUP($B111&amp;"-"&amp;$F111,'Results Check'!$A:$CB,CE$2,FALSE())=0,"",VLOOKUP($B111&amp;"-"&amp;$F111,'Results Check'!$A:$CB,CE$2,FALSE()))</f>
        <v>Wrong consequence</v>
      </c>
      <c r="CF111" t="str">
        <f>IF(VLOOKUP($B111&amp;"-"&amp;$F111,'Results Check'!$A:$CB,CF$2,FALSE())=0,"",VLOOKUP($B111&amp;"-"&amp;$F111,'Results Check'!$A:$CB,CF$2,FALSE()))</f>
        <v/>
      </c>
      <c r="CG111" t="str">
        <f>IF(VLOOKUP($B111&amp;"-"&amp;$F111,'Results Check'!$A:$CB,CG$2,FALSE())=0,"",VLOOKUP($B111&amp;"-"&amp;$F111,'Results Check'!$A:$CB,CG$2,FALSE()))</f>
        <v>Wrong treatment</v>
      </c>
      <c r="CH111" t="str">
        <f>IF(VLOOKUP($B111&amp;"-"&amp;$F111,'Results Check'!$A:$CB,CH$2,FALSE())=0,"",VLOOKUP($B111&amp;"-"&amp;$F111,'Results Check'!$A:$CB,CH$2,FALSE()))</f>
        <v/>
      </c>
      <c r="CI111" t="str">
        <f>IF(VLOOKUP($B111&amp;"-"&amp;$F111,'Results Check'!$A:$CB,CI$2,FALSE())=0,"",VLOOKUP($B111&amp;"-"&amp;$F111,'Results Check'!$A:$CB,CI$2,FALSE()))</f>
        <v>Threat scenario</v>
      </c>
      <c r="CJ111" t="str">
        <f>IF(VLOOKUP($B111&amp;"-"&amp;$F111,'Results Check'!$A:$CB,CJ$2,FALSE())=0,"",VLOOKUP($B111&amp;"-"&amp;$F111,'Results Check'!$A:$CB,CJ$2,FALSE()))</f>
        <v>Wrong consequence</v>
      </c>
      <c r="CK111">
        <f>IF(VLOOKUP($B111&amp;"-"&amp;$F111,'dataset cleaned'!$A:$CK,CK$2,FALSE())&lt;0,"N/A",VLOOKUP(VLOOKUP($B111&amp;"-"&amp;$F111,'dataset cleaned'!$A:$CK,CK$2,FALSE()),Dictionary!$A:$B,2,FALSE()))</f>
        <v>2</v>
      </c>
      <c r="CL111">
        <f>IF(VLOOKUP($B111&amp;"-"&amp;$F111,'dataset cleaned'!$A:$CK,CL$2,FALSE())&lt;0,"N/A",VLOOKUP(VLOOKUP($B111&amp;"-"&amp;$F111,'dataset cleaned'!$A:$CK,CL$2,FALSE()),Dictionary!$A:$B,2,FALSE()))</f>
        <v>2</v>
      </c>
      <c r="CM111">
        <f>IF(VLOOKUP($B111&amp;"-"&amp;$F111,'dataset cleaned'!$A:$CK,CM$2,FALSE())&lt;0,"N/A",VLOOKUP(VLOOKUP($B111&amp;"-"&amp;$F111,'dataset cleaned'!$A:$CK,CM$2,FALSE()),Dictionary!$A:$B,2,FALSE()))</f>
        <v>4</v>
      </c>
      <c r="CN111">
        <f>IF(VLOOKUP($B111&amp;"-"&amp;$F111,'dataset cleaned'!$A:$CK,CN$2,FALSE())&lt;0,"N/A",VLOOKUP(VLOOKUP($B111&amp;"-"&amp;$F111,'dataset cleaned'!$A:$CK,CN$2,FALSE()),Dictionary!$A:$B,2,FALSE()))</f>
        <v>5</v>
      </c>
      <c r="CO111">
        <f>IF(VLOOKUP($B111&amp;"-"&amp;$F111,'dataset cleaned'!$A:$CK,CO$2,FALSE())&lt;0,"N/A",VLOOKUP(VLOOKUP($B111&amp;"-"&amp;$F111,'dataset cleaned'!$A:$CK,CO$2,FALSE()),Dictionary!$A:$B,2,FALSE()))</f>
        <v>3</v>
      </c>
      <c r="CP111">
        <f>IF(VLOOKUP($B111&amp;"-"&amp;$F111,'dataset cleaned'!$A:$CK,CP$2,FALSE())&lt;0,"N/A",VLOOKUP(VLOOKUP($B111&amp;"-"&amp;$F111,'dataset cleaned'!$A:$CK,CP$2,FALSE()),Dictionary!$A:$B,2,FALSE()))</f>
        <v>5</v>
      </c>
      <c r="CQ111">
        <f>IF(VLOOKUP($B111&amp;"-"&amp;$F111,'dataset cleaned'!$A:$CK,CQ$2,FALSE())&lt;0,"N/A",VLOOKUP(VLOOKUP($B111&amp;"-"&amp;$F111,'dataset cleaned'!$A:$CK,CQ$2,FALSE()),Dictionary!$A:$B,2,FALSE()))</f>
        <v>3</v>
      </c>
      <c r="CR111">
        <f>IF(VLOOKUP($B111&amp;"-"&amp;$F111,'dataset cleaned'!$A:$CK,CR$2,FALSE())&lt;0,"N/A",VLOOKUP(VLOOKUP($B111&amp;"-"&amp;$F111,'dataset cleaned'!$A:$CK,CR$2,FALSE()),Dictionary!$A:$B,2,FALSE()))</f>
        <v>2</v>
      </c>
      <c r="CS111">
        <f>IF(VLOOKUP($B111&amp;"-"&amp;$F111,'dataset cleaned'!$A:$CK,CS$2,FALSE())&lt;0,"N/A",VLOOKUP(VLOOKUP($B111&amp;"-"&amp;$F111,'dataset cleaned'!$A:$CK,CS$2,FALSE()),Dictionary!$A:$B,2,FALSE()))</f>
        <v>3</v>
      </c>
      <c r="CT111">
        <f>IF(VLOOKUP($B111&amp;"-"&amp;$F111,'dataset cleaned'!$A:$CK,CT$2,FALSE())&lt;0,"N/A",VLOOKUP(VLOOKUP($B111&amp;"-"&amp;$F111,'dataset cleaned'!$A:$CK,CT$2,FALSE()),Dictionary!$A:$B,2,FALSE()))</f>
        <v>5</v>
      </c>
      <c r="CU111">
        <f>IF(VLOOKUP($B111&amp;"-"&amp;$F111,'dataset cleaned'!$A:$CK,CU$2,FALSE())&lt;0,"N/A",VLOOKUP(VLOOKUP($B111&amp;"-"&amp;$F111,'dataset cleaned'!$A:$CK,CU$2,FALSE()),Dictionary!$A:$B,2,FALSE()))</f>
        <v>4</v>
      </c>
      <c r="CV111">
        <f>IF(VLOOKUP($B111&amp;"-"&amp;$F111,'dataset cleaned'!$A:$CK,CV$2,FALSE())&lt;0,"N/A",VLOOKUP(VLOOKUP($B111&amp;"-"&amp;$F111,'dataset cleaned'!$A:$CK,CV$2,FALSE()),Dictionary!$A:$B,2,FALSE()))</f>
        <v>5</v>
      </c>
    </row>
    <row r="112" spans="1:100" x14ac:dyDescent="0.2">
      <c r="A112" t="str">
        <f t="shared" si="88"/>
        <v>R_21h0uCvlNX7dLkS-P2</v>
      </c>
      <c r="B112" t="s">
        <v>656</v>
      </c>
      <c r="C112" t="s">
        <v>528</v>
      </c>
      <c r="D112" s="16" t="str">
        <f t="shared" si="89"/>
        <v>CORAS</v>
      </c>
      <c r="E112" s="8" t="str">
        <f t="shared" si="90"/>
        <v>G2</v>
      </c>
      <c r="F112" s="10" t="s">
        <v>536</v>
      </c>
      <c r="G112" s="8" t="str">
        <f t="shared" si="91"/>
        <v>G1</v>
      </c>
      <c r="H112" t="s">
        <v>981</v>
      </c>
      <c r="J112" s="11">
        <f>VLOOKUP($B112&amp;"-"&amp;$F112,'dataset cleaned'!$A:$BK,J$2,FALSE())/60</f>
        <v>3.8684000000000003</v>
      </c>
      <c r="K112">
        <f>VLOOKUP($B112&amp;"-"&amp;$F112,'dataset cleaned'!$A:$BK,K$2,FALSE())</f>
        <v>21</v>
      </c>
      <c r="L112" t="str">
        <f>VLOOKUP($B112&amp;"-"&amp;$F112,'dataset cleaned'!$A:$BK,L$2,FALSE())</f>
        <v>Male</v>
      </c>
      <c r="M112" t="str">
        <f>VLOOKUP($B112&amp;"-"&amp;$F112,'dataset cleaned'!$A:$BK,M$2,FALSE())</f>
        <v>Advanced (C1)</v>
      </c>
      <c r="N112">
        <f>VLOOKUP($B112&amp;"-"&amp;$F112,'dataset cleaned'!$A:$BK,N$2,FALSE())</f>
        <v>3</v>
      </c>
      <c r="O112" t="str">
        <f>VLOOKUP($B112&amp;"-"&amp;$F112,'dataset cleaned'!$A:$BK,O$2,FALSE())</f>
        <v>Computer Science</v>
      </c>
      <c r="P112" t="str">
        <f>VLOOKUP($B112&amp;"-"&amp;$F112,'dataset cleaned'!$A:$BK,P$2,FALSE())</f>
        <v>No</v>
      </c>
      <c r="Q112">
        <f>VLOOKUP($B112&amp;"-"&amp;$F112,'dataset cleaned'!$A:$BK,Q$2,FALSE())</f>
        <v>0</v>
      </c>
      <c r="R112" s="6">
        <f>VLOOKUP($B112&amp;"-"&amp;$F112,'dataset cleaned'!$A:$BK,R$2,FALSE())</f>
        <v>0</v>
      </c>
      <c r="S112" t="str">
        <f>VLOOKUP($B112&amp;"-"&amp;$F112,'dataset cleaned'!$A:$BK,S$2,FALSE())</f>
        <v>No</v>
      </c>
      <c r="T112">
        <f>VLOOKUP($B112&amp;"-"&amp;$F112,'dataset cleaned'!$A:$BK,T$2,FALSE())</f>
        <v>0</v>
      </c>
      <c r="U112" t="str">
        <f>VLOOKUP($B112&amp;"-"&amp;$F112,'dataset cleaned'!$A:$BK,U$2,FALSE())</f>
        <v>None</v>
      </c>
      <c r="V112">
        <f>VLOOKUP(VLOOKUP($B112&amp;"-"&amp;$F112,'dataset cleaned'!$A:$BK,V$2,FALSE()),Dictionary!$A:$B,2,FALSE())</f>
        <v>2</v>
      </c>
      <c r="W112">
        <f>VLOOKUP(VLOOKUP($B112&amp;"-"&amp;$F112,'dataset cleaned'!$A:$BK,W$2,FALSE()),Dictionary!$A:$B,2,FALSE())</f>
        <v>1</v>
      </c>
      <c r="X112">
        <f>VLOOKUP(VLOOKUP($B112&amp;"-"&amp;$F112,'dataset cleaned'!$A:$BK,X$2,FALSE()),Dictionary!$A:$B,2,FALSE())</f>
        <v>1</v>
      </c>
      <c r="Y112">
        <f>VLOOKUP(VLOOKUP($B112&amp;"-"&amp;$F112,'dataset cleaned'!$A:$BK,Y$2,FALSE()),Dictionary!$A:$B,2,FALSE())</f>
        <v>1</v>
      </c>
      <c r="Z112">
        <f t="shared" si="92"/>
        <v>2</v>
      </c>
      <c r="AA112">
        <f>VLOOKUP(VLOOKUP($B112&amp;"-"&amp;$F112,'dataset cleaned'!$A:$BK,AA$2,FALSE()),Dictionary!$A:$B,2,FALSE())</f>
        <v>2</v>
      </c>
      <c r="AB112">
        <f>VLOOKUP(VLOOKUP($B112&amp;"-"&amp;$F112,'dataset cleaned'!$A:$BK,AB$2,FALSE()),Dictionary!$A:$B,2,FALSE())</f>
        <v>2</v>
      </c>
      <c r="AC112">
        <f>VLOOKUP(VLOOKUP($B112&amp;"-"&amp;$F112,'dataset cleaned'!$A:$BK,AC$2,FALSE()),Dictionary!$A:$B,2,FALSE())</f>
        <v>2</v>
      </c>
      <c r="AD112">
        <f>VLOOKUP(VLOOKUP($B112&amp;"-"&amp;$F112,'dataset cleaned'!$A:$BK,AD$2,FALSE()),Dictionary!$A:$B,2,FALSE())</f>
        <v>1</v>
      </c>
      <c r="AE112">
        <f>IF(ISNA(VLOOKUP(VLOOKUP($B112&amp;"-"&amp;$F112,'dataset cleaned'!$A:$BK,AE$2,FALSE()),Dictionary!$A:$B,2,FALSE())),"",VLOOKUP(VLOOKUP($B112&amp;"-"&amp;$F112,'dataset cleaned'!$A:$BK,AE$2,FALSE()),Dictionary!$A:$B,2,FALSE()))</f>
        <v>4</v>
      </c>
      <c r="AF112">
        <f>VLOOKUP(VLOOKUP($B112&amp;"-"&amp;$F112,'dataset cleaned'!$A:$BK,AF$2,FALSE()),Dictionary!$A:$B,2,FALSE())</f>
        <v>4</v>
      </c>
      <c r="AG112">
        <f>VLOOKUP(VLOOKUP($B112&amp;"-"&amp;$F112,'dataset cleaned'!$A:$BK,AG$2,FALSE()),Dictionary!$A:$B,2,FALSE())</f>
        <v>3</v>
      </c>
      <c r="AH112">
        <f>VLOOKUP(VLOOKUP($B112&amp;"-"&amp;$F112,'dataset cleaned'!$A:$BK,AH$2,FALSE()),Dictionary!$A:$B,2,FALSE())</f>
        <v>4</v>
      </c>
      <c r="AI112">
        <f>VLOOKUP(VLOOKUP($B112&amp;"-"&amp;$F112,'dataset cleaned'!$A:$BK,AI$2,FALSE()),Dictionary!$A:$B,2,FALSE())</f>
        <v>4</v>
      </c>
      <c r="AJ112">
        <f>VLOOKUP(VLOOKUP($B112&amp;"-"&amp;$F112,'dataset cleaned'!$A:$BK,AJ$2,FALSE()),Dictionary!$A:$B,2,FALSE())</f>
        <v>4</v>
      </c>
      <c r="AK112" t="str">
        <f>IF(ISNA(VLOOKUP(VLOOKUP($B112&amp;"-"&amp;$F112,'dataset cleaned'!$A:$BK,AK$2,FALSE()),Dictionary!$A:$B,2,FALSE())),"",VLOOKUP(VLOOKUP($B112&amp;"-"&amp;$F112,'dataset cleaned'!$A:$BK,AK$2,FALSE()),Dictionary!$A:$B,2,FALSE()))</f>
        <v/>
      </c>
      <c r="AL112">
        <f>IF(ISNA(VLOOKUP(VLOOKUP($B112&amp;"-"&amp;$F112,'dataset cleaned'!$A:$BK,AL$2,FALSE()),Dictionary!$A:$B,2,FALSE())),"",VLOOKUP(VLOOKUP($B112&amp;"-"&amp;$F112,'dataset cleaned'!$A:$BK,AL$2,FALSE()),Dictionary!$A:$B,2,FALSE()))</f>
        <v>3</v>
      </c>
      <c r="AM112">
        <f>VLOOKUP(VLOOKUP($B112&amp;"-"&amp;$F112,'dataset cleaned'!$A:$BK,AM$2,FALSE()),Dictionary!$A:$B,2,FALSE())</f>
        <v>4</v>
      </c>
      <c r="AN112">
        <f>IF(ISNA(VLOOKUP(VLOOKUP($B112&amp;"-"&amp;$F112,'dataset cleaned'!$A:$BK,AN$2,FALSE()),Dictionary!$A:$B,2,FALSE())),"",VLOOKUP(VLOOKUP($B112&amp;"-"&amp;$F112,'dataset cleaned'!$A:$BK,AN$2,FALSE()),Dictionary!$A:$B,2,FALSE()))</f>
        <v>4</v>
      </c>
      <c r="AO112">
        <f>VLOOKUP($B112&amp;"-"&amp;$F112,'Results Check'!$A:$CB,AO$2,FALSE())</f>
        <v>0</v>
      </c>
      <c r="AP112">
        <f>VLOOKUP($B112&amp;"-"&amp;$F112,'Results Check'!$A:$CB,AP$2,FALSE())</f>
        <v>1</v>
      </c>
      <c r="AQ112">
        <f>VLOOKUP($B112&amp;"-"&amp;$F112,'Results Check'!$A:$CB,AQ$2,FALSE())</f>
        <v>1</v>
      </c>
      <c r="AR112">
        <f t="shared" si="93"/>
        <v>0</v>
      </c>
      <c r="AS112">
        <f t="shared" si="94"/>
        <v>0</v>
      </c>
      <c r="AT112">
        <f t="shared" si="95"/>
        <v>0</v>
      </c>
      <c r="AU112">
        <f>VLOOKUP($B112&amp;"-"&amp;$F112,'Results Check'!$A:$CB,AU$2,FALSE())</f>
        <v>1</v>
      </c>
      <c r="AV112">
        <f>VLOOKUP($B112&amp;"-"&amp;$F112,'Results Check'!$A:$CB,AV$2,FALSE())</f>
        <v>1</v>
      </c>
      <c r="AW112">
        <f>VLOOKUP($B112&amp;"-"&amp;$F112,'Results Check'!$A:$CB,AW$2,FALSE())</f>
        <v>2</v>
      </c>
      <c r="AX112">
        <f t="shared" si="96"/>
        <v>1</v>
      </c>
      <c r="AY112">
        <f t="shared" si="97"/>
        <v>0.5</v>
      </c>
      <c r="AZ112">
        <f t="shared" si="98"/>
        <v>0.66666666666666663</v>
      </c>
      <c r="BA112">
        <f>VLOOKUP($B112&amp;"-"&amp;$F112,'Results Check'!$A:$CB,BA$2,FALSE())</f>
        <v>2</v>
      </c>
      <c r="BB112">
        <f>VLOOKUP($B112&amp;"-"&amp;$F112,'Results Check'!$A:$CB,BB$2,FALSE())</f>
        <v>3</v>
      </c>
      <c r="BC112">
        <f>VLOOKUP($B112&amp;"-"&amp;$F112,'Results Check'!$A:$CB,BC$2,FALSE())</f>
        <v>3</v>
      </c>
      <c r="BD112">
        <f t="shared" si="99"/>
        <v>0.66666666666666663</v>
      </c>
      <c r="BE112">
        <f t="shared" si="100"/>
        <v>0.66666666666666663</v>
      </c>
      <c r="BF112">
        <f t="shared" si="101"/>
        <v>0.66666666666666663</v>
      </c>
      <c r="BG112">
        <f>VLOOKUP($B112&amp;"-"&amp;$F112,'Results Check'!$A:$CB,BG$2,FALSE())</f>
        <v>1</v>
      </c>
      <c r="BH112">
        <f>VLOOKUP($B112&amp;"-"&amp;$F112,'Results Check'!$A:$CB,BH$2,FALSE())</f>
        <v>1</v>
      </c>
      <c r="BI112">
        <f>VLOOKUP($B112&amp;"-"&amp;$F112,'Results Check'!$A:$CB,BI$2,FALSE())</f>
        <v>1</v>
      </c>
      <c r="BJ112">
        <f t="shared" si="102"/>
        <v>1</v>
      </c>
      <c r="BK112">
        <f t="shared" si="103"/>
        <v>1</v>
      </c>
      <c r="BL112">
        <f t="shared" si="104"/>
        <v>1</v>
      </c>
      <c r="BM112">
        <f>VLOOKUP($B112&amp;"-"&amp;$F112,'Results Check'!$A:$CB,BM$2,FALSE())</f>
        <v>1</v>
      </c>
      <c r="BN112">
        <f>VLOOKUP($B112&amp;"-"&amp;$F112,'Results Check'!$A:$CB,BN$2,FALSE())</f>
        <v>3</v>
      </c>
      <c r="BO112">
        <f>VLOOKUP($B112&amp;"-"&amp;$F112,'Results Check'!$A:$CB,BO$2,FALSE())</f>
        <v>2</v>
      </c>
      <c r="BP112">
        <f t="shared" si="105"/>
        <v>0.33333333333333331</v>
      </c>
      <c r="BQ112">
        <f t="shared" si="106"/>
        <v>0.5</v>
      </c>
      <c r="BR112">
        <f t="shared" si="107"/>
        <v>0.4</v>
      </c>
      <c r="BS112">
        <f>VLOOKUP($B112&amp;"-"&amp;$F112,'Results Check'!$A:$CB,BS$2,FALSE())</f>
        <v>1</v>
      </c>
      <c r="BT112">
        <f>VLOOKUP($B112&amp;"-"&amp;$F112,'Results Check'!$A:$CB,BT$2,FALSE())</f>
        <v>1</v>
      </c>
      <c r="BU112">
        <f>VLOOKUP($B112&amp;"-"&amp;$F112,'Results Check'!$A:$CB,BU$2,FALSE())</f>
        <v>1</v>
      </c>
      <c r="BV112">
        <f t="shared" si="108"/>
        <v>1</v>
      </c>
      <c r="BW112">
        <f t="shared" si="109"/>
        <v>1</v>
      </c>
      <c r="BX112">
        <f t="shared" si="110"/>
        <v>1</v>
      </c>
      <c r="BY112">
        <f t="shared" si="111"/>
        <v>6</v>
      </c>
      <c r="BZ112">
        <f t="shared" si="112"/>
        <v>10</v>
      </c>
      <c r="CA112">
        <f t="shared" si="113"/>
        <v>10</v>
      </c>
      <c r="CB112" s="4">
        <f t="shared" si="114"/>
        <v>0.6</v>
      </c>
      <c r="CC112" s="4">
        <f t="shared" si="115"/>
        <v>0.6</v>
      </c>
      <c r="CD112">
        <f t="shared" si="116"/>
        <v>0.6</v>
      </c>
      <c r="CE112" t="str">
        <f>IF(VLOOKUP($B112&amp;"-"&amp;$F112,'Results Check'!$A:$CB,CE$2,FALSE())=0,"",VLOOKUP($B112&amp;"-"&amp;$F112,'Results Check'!$A:$CB,CE$2,FALSE()))</f>
        <v>Threat scenario</v>
      </c>
      <c r="CF112" t="str">
        <f>IF(VLOOKUP($B112&amp;"-"&amp;$F112,'Results Check'!$A:$CB,CF$2,FALSE())=0,"",VLOOKUP($B112&amp;"-"&amp;$F112,'Results Check'!$A:$CB,CF$2,FALSE()))</f>
        <v>Asset</v>
      </c>
      <c r="CG112" t="str">
        <f>IF(VLOOKUP($B112&amp;"-"&amp;$F112,'Results Check'!$A:$CB,CG$2,FALSE())=0,"",VLOOKUP($B112&amp;"-"&amp;$F112,'Results Check'!$A:$CB,CG$2,FALSE()))</f>
        <v>Wrong treatment</v>
      </c>
      <c r="CH112" t="str">
        <f>IF(VLOOKUP($B112&amp;"-"&amp;$F112,'Results Check'!$A:$CB,CH$2,FALSE())=0,"",VLOOKUP($B112&amp;"-"&amp;$F112,'Results Check'!$A:$CB,CH$2,FALSE()))</f>
        <v/>
      </c>
      <c r="CI112" t="str">
        <f>IF(VLOOKUP($B112&amp;"-"&amp;$F112,'Results Check'!$A:$CB,CI$2,FALSE())=0,"",VLOOKUP($B112&amp;"-"&amp;$F112,'Results Check'!$A:$CB,CI$2,FALSE()))</f>
        <v>Wrong UI</v>
      </c>
      <c r="CJ112" t="str">
        <f>IF(VLOOKUP($B112&amp;"-"&amp;$F112,'Results Check'!$A:$CB,CJ$2,FALSE())=0,"",VLOOKUP($B112&amp;"-"&amp;$F112,'Results Check'!$A:$CB,CJ$2,FALSE()))</f>
        <v/>
      </c>
      <c r="CK112">
        <f>IF(VLOOKUP($B112&amp;"-"&amp;$F112,'dataset cleaned'!$A:$CK,CK$2,FALSE())&lt;0,"N/A",VLOOKUP(VLOOKUP($B112&amp;"-"&amp;$F112,'dataset cleaned'!$A:$CK,CK$2,FALSE()),Dictionary!$A:$B,2,FALSE()))</f>
        <v>4</v>
      </c>
      <c r="CL112">
        <f>IF(VLOOKUP($B112&amp;"-"&amp;$F112,'dataset cleaned'!$A:$CK,CL$2,FALSE())&lt;0,"N/A",VLOOKUP(VLOOKUP($B112&amp;"-"&amp;$F112,'dataset cleaned'!$A:$CK,CL$2,FALSE()),Dictionary!$A:$B,2,FALSE()))</f>
        <v>4</v>
      </c>
      <c r="CM112">
        <f>IF(VLOOKUP($B112&amp;"-"&amp;$F112,'dataset cleaned'!$A:$CK,CM$2,FALSE())&lt;0,"N/A",VLOOKUP(VLOOKUP($B112&amp;"-"&amp;$F112,'dataset cleaned'!$A:$CK,CM$2,FALSE()),Dictionary!$A:$B,2,FALSE()))</f>
        <v>4</v>
      </c>
      <c r="CN112">
        <f>IF(VLOOKUP($B112&amp;"-"&amp;$F112,'dataset cleaned'!$A:$CK,CN$2,FALSE())&lt;0,"N/A",VLOOKUP(VLOOKUP($B112&amp;"-"&amp;$F112,'dataset cleaned'!$A:$CK,CN$2,FALSE()),Dictionary!$A:$B,2,FALSE()))</f>
        <v>4</v>
      </c>
      <c r="CO112">
        <f>IF(VLOOKUP($B112&amp;"-"&amp;$F112,'dataset cleaned'!$A:$CK,CO$2,FALSE())&lt;0,"N/A",VLOOKUP(VLOOKUP($B112&amp;"-"&amp;$F112,'dataset cleaned'!$A:$CK,CO$2,FALSE()),Dictionary!$A:$B,2,FALSE()))</f>
        <v>4</v>
      </c>
      <c r="CP112">
        <f>IF(VLOOKUP($B112&amp;"-"&amp;$F112,'dataset cleaned'!$A:$CK,CP$2,FALSE())&lt;0,"N/A",VLOOKUP(VLOOKUP($B112&amp;"-"&amp;$F112,'dataset cleaned'!$A:$CK,CP$2,FALSE()),Dictionary!$A:$B,2,FALSE()))</f>
        <v>3</v>
      </c>
      <c r="CQ112">
        <f>IF(VLOOKUP($B112&amp;"-"&amp;$F112,'dataset cleaned'!$A:$CK,CQ$2,FALSE())&lt;0,"N/A",VLOOKUP(VLOOKUP($B112&amp;"-"&amp;$F112,'dataset cleaned'!$A:$CK,CQ$2,FALSE()),Dictionary!$A:$B,2,FALSE()))</f>
        <v>2</v>
      </c>
      <c r="CR112">
        <f>IF(VLOOKUP($B112&amp;"-"&amp;$F112,'dataset cleaned'!$A:$CK,CR$2,FALSE())&lt;0,"N/A",VLOOKUP(VLOOKUP($B112&amp;"-"&amp;$F112,'dataset cleaned'!$A:$CK,CR$2,FALSE()),Dictionary!$A:$B,2,FALSE()))</f>
        <v>4</v>
      </c>
      <c r="CS112">
        <f>IF(VLOOKUP($B112&amp;"-"&amp;$F112,'dataset cleaned'!$A:$CK,CS$2,FALSE())&lt;0,"N/A",VLOOKUP(VLOOKUP($B112&amp;"-"&amp;$F112,'dataset cleaned'!$A:$CK,CS$2,FALSE()),Dictionary!$A:$B,2,FALSE()))</f>
        <v>2</v>
      </c>
      <c r="CT112">
        <f>IF(VLOOKUP($B112&amp;"-"&amp;$F112,'dataset cleaned'!$A:$CK,CT$2,FALSE())&lt;0,"N/A",VLOOKUP(VLOOKUP($B112&amp;"-"&amp;$F112,'dataset cleaned'!$A:$CK,CT$2,FALSE()),Dictionary!$A:$B,2,FALSE()))</f>
        <v>3</v>
      </c>
      <c r="CU112">
        <f>IF(VLOOKUP($B112&amp;"-"&amp;$F112,'dataset cleaned'!$A:$CK,CU$2,FALSE())&lt;0,"N/A",VLOOKUP(VLOOKUP($B112&amp;"-"&amp;$F112,'dataset cleaned'!$A:$CK,CU$2,FALSE()),Dictionary!$A:$B,2,FALSE()))</f>
        <v>2</v>
      </c>
      <c r="CV112">
        <f>IF(VLOOKUP($B112&amp;"-"&amp;$F112,'dataset cleaned'!$A:$CK,CV$2,FALSE())&lt;0,"N/A",VLOOKUP(VLOOKUP($B112&amp;"-"&amp;$F112,'dataset cleaned'!$A:$CK,CV$2,FALSE()),Dictionary!$A:$B,2,FALSE()))</f>
        <v>3</v>
      </c>
    </row>
    <row r="113" spans="1:100" s="24" customFormat="1" ht="17" x14ac:dyDescent="0.2">
      <c r="A113" t="str">
        <f t="shared" si="88"/>
        <v>R_2PheScU0AXH1V2M-P2</v>
      </c>
      <c r="B113" t="s">
        <v>704</v>
      </c>
      <c r="C113" t="s">
        <v>528</v>
      </c>
      <c r="D113" s="16" t="str">
        <f t="shared" si="89"/>
        <v>CORAS</v>
      </c>
      <c r="E113" s="8" t="str">
        <f t="shared" si="90"/>
        <v>G2</v>
      </c>
      <c r="F113" s="10" t="s">
        <v>536</v>
      </c>
      <c r="G113" s="8" t="str">
        <f t="shared" si="91"/>
        <v>G1</v>
      </c>
      <c r="H113" t="s">
        <v>981</v>
      </c>
      <c r="I113"/>
      <c r="J113" s="11">
        <f>VLOOKUP($B113&amp;"-"&amp;$F113,'dataset cleaned'!$A:$BK,J$2,FALSE())/60</f>
        <v>6.1983333333333333</v>
      </c>
      <c r="K113">
        <f>VLOOKUP($B113&amp;"-"&amp;$F113,'dataset cleaned'!$A:$BK,K$2,FALSE())</f>
        <v>29</v>
      </c>
      <c r="L113" t="str">
        <f>VLOOKUP($B113&amp;"-"&amp;$F113,'dataset cleaned'!$A:$BK,L$2,FALSE())</f>
        <v>Male</v>
      </c>
      <c r="M113" t="str">
        <f>VLOOKUP($B113&amp;"-"&amp;$F113,'dataset cleaned'!$A:$BK,M$2,FALSE())</f>
        <v>Advanced (C1)</v>
      </c>
      <c r="N113">
        <f>VLOOKUP($B113&amp;"-"&amp;$F113,'dataset cleaned'!$A:$BK,N$2,FALSE())</f>
        <v>4</v>
      </c>
      <c r="O113" t="str">
        <f>VLOOKUP($B113&amp;"-"&amp;$F113,'dataset cleaned'!$A:$BK,O$2,FALSE())</f>
        <v>Computer Science, Management of Technology</v>
      </c>
      <c r="P113" t="str">
        <f>VLOOKUP($B113&amp;"-"&amp;$F113,'dataset cleaned'!$A:$BK,P$2,FALSE())</f>
        <v>Yes</v>
      </c>
      <c r="Q113">
        <f>VLOOKUP($B113&amp;"-"&amp;$F113,'dataset cleaned'!$A:$BK,Q$2,FALSE())</f>
        <v>6</v>
      </c>
      <c r="R113" s="6" t="str">
        <f>VLOOKUP($B113&amp;"-"&amp;$F113,'dataset cleaned'!$A:$BK,R$2,FALSE())</f>
        <v>Business Analyst, Consultant</v>
      </c>
      <c r="S113" t="str">
        <f>VLOOKUP($B113&amp;"-"&amp;$F113,'dataset cleaned'!$A:$BK,S$2,FALSE())</f>
        <v>No</v>
      </c>
      <c r="T113">
        <f>VLOOKUP($B113&amp;"-"&amp;$F113,'dataset cleaned'!$A:$BK,T$2,FALSE())</f>
        <v>0</v>
      </c>
      <c r="U113" t="str">
        <f>VLOOKUP($B113&amp;"-"&amp;$F113,'dataset cleaned'!$A:$BK,U$2,FALSE())</f>
        <v>None</v>
      </c>
      <c r="V113">
        <f>VLOOKUP(VLOOKUP($B113&amp;"-"&amp;$F113,'dataset cleaned'!$A:$BK,V$2,FALSE()),Dictionary!$A:$B,2,FALSE())</f>
        <v>1</v>
      </c>
      <c r="W113">
        <f>VLOOKUP(VLOOKUP($B113&amp;"-"&amp;$F113,'dataset cleaned'!$A:$BK,W$2,FALSE()),Dictionary!$A:$B,2,FALSE())</f>
        <v>1</v>
      </c>
      <c r="X113">
        <f>VLOOKUP(VLOOKUP($B113&amp;"-"&amp;$F113,'dataset cleaned'!$A:$BK,X$2,FALSE()),Dictionary!$A:$B,2,FALSE())</f>
        <v>1</v>
      </c>
      <c r="Y113">
        <f>VLOOKUP(VLOOKUP($B113&amp;"-"&amp;$F113,'dataset cleaned'!$A:$BK,Y$2,FALSE()),Dictionary!$A:$B,2,FALSE())</f>
        <v>1</v>
      </c>
      <c r="Z113">
        <f t="shared" si="92"/>
        <v>1</v>
      </c>
      <c r="AA113">
        <f>VLOOKUP(VLOOKUP($B113&amp;"-"&amp;$F113,'dataset cleaned'!$A:$BK,AA$2,FALSE()),Dictionary!$A:$B,2,FALSE())</f>
        <v>1</v>
      </c>
      <c r="AB113">
        <f>VLOOKUP(VLOOKUP($B113&amp;"-"&amp;$F113,'dataset cleaned'!$A:$BK,AB$2,FALSE()),Dictionary!$A:$B,2,FALSE())</f>
        <v>1</v>
      </c>
      <c r="AC113">
        <f>VLOOKUP(VLOOKUP($B113&amp;"-"&amp;$F113,'dataset cleaned'!$A:$BK,AC$2,FALSE()),Dictionary!$A:$B,2,FALSE())</f>
        <v>2</v>
      </c>
      <c r="AD113">
        <f>VLOOKUP(VLOOKUP($B113&amp;"-"&amp;$F113,'dataset cleaned'!$A:$BK,AD$2,FALSE()),Dictionary!$A:$B,2,FALSE())</f>
        <v>1</v>
      </c>
      <c r="AE113">
        <f>IF(ISNA(VLOOKUP(VLOOKUP($B113&amp;"-"&amp;$F113,'dataset cleaned'!$A:$BK,AE$2,FALSE()),Dictionary!$A:$B,2,FALSE())),"",VLOOKUP(VLOOKUP($B113&amp;"-"&amp;$F113,'dataset cleaned'!$A:$BK,AE$2,FALSE()),Dictionary!$A:$B,2,FALSE()))</f>
        <v>2</v>
      </c>
      <c r="AF113">
        <f>VLOOKUP(VLOOKUP($B113&amp;"-"&amp;$F113,'dataset cleaned'!$A:$BK,AF$2,FALSE()),Dictionary!$A:$B,2,FALSE())</f>
        <v>4</v>
      </c>
      <c r="AG113">
        <f>VLOOKUP(VLOOKUP($B113&amp;"-"&amp;$F113,'dataset cleaned'!$A:$BK,AG$2,FALSE()),Dictionary!$A:$B,2,FALSE())</f>
        <v>2</v>
      </c>
      <c r="AH113">
        <f>VLOOKUP(VLOOKUP($B113&amp;"-"&amp;$F113,'dataset cleaned'!$A:$BK,AH$2,FALSE()),Dictionary!$A:$B,2,FALSE())</f>
        <v>4</v>
      </c>
      <c r="AI113">
        <f>VLOOKUP(VLOOKUP($B113&amp;"-"&amp;$F113,'dataset cleaned'!$A:$BK,AI$2,FALSE()),Dictionary!$A:$B,2,FALSE())</f>
        <v>4</v>
      </c>
      <c r="AJ113">
        <f>VLOOKUP(VLOOKUP($B113&amp;"-"&amp;$F113,'dataset cleaned'!$A:$BK,AJ$2,FALSE()),Dictionary!$A:$B,2,FALSE())</f>
        <v>2</v>
      </c>
      <c r="AK113" t="str">
        <f>IF(ISNA(VLOOKUP(VLOOKUP($B113&amp;"-"&amp;$F113,'dataset cleaned'!$A:$BK,AK$2,FALSE()),Dictionary!$A:$B,2,FALSE())),"",VLOOKUP(VLOOKUP($B113&amp;"-"&amp;$F113,'dataset cleaned'!$A:$BK,AK$2,FALSE()),Dictionary!$A:$B,2,FALSE()))</f>
        <v/>
      </c>
      <c r="AL113">
        <f>IF(ISNA(VLOOKUP(VLOOKUP($B113&amp;"-"&amp;$F113,'dataset cleaned'!$A:$BK,AL$2,FALSE()),Dictionary!$A:$B,2,FALSE())),"",VLOOKUP(VLOOKUP($B113&amp;"-"&amp;$F113,'dataset cleaned'!$A:$BK,AL$2,FALSE()),Dictionary!$A:$B,2,FALSE()))</f>
        <v>1</v>
      </c>
      <c r="AM113">
        <f>VLOOKUP(VLOOKUP($B113&amp;"-"&amp;$F113,'dataset cleaned'!$A:$BK,AM$2,FALSE()),Dictionary!$A:$B,2,FALSE())</f>
        <v>4</v>
      </c>
      <c r="AN113">
        <f>IF(ISNA(VLOOKUP(VLOOKUP($B113&amp;"-"&amp;$F113,'dataset cleaned'!$A:$BK,AN$2,FALSE()),Dictionary!$A:$B,2,FALSE())),"",VLOOKUP(VLOOKUP($B113&amp;"-"&amp;$F113,'dataset cleaned'!$A:$BK,AN$2,FALSE()),Dictionary!$A:$B,2,FALSE()))</f>
        <v>4</v>
      </c>
      <c r="AO113">
        <f>VLOOKUP($B113&amp;"-"&amp;$F113,'Results Check'!$A:$CB,AO$2,FALSE())</f>
        <v>0</v>
      </c>
      <c r="AP113">
        <f>VLOOKUP($B113&amp;"-"&amp;$F113,'Results Check'!$A:$CB,AP$2,FALSE())</f>
        <v>2</v>
      </c>
      <c r="AQ113">
        <f>VLOOKUP($B113&amp;"-"&amp;$F113,'Results Check'!$A:$CB,AQ$2,FALSE())</f>
        <v>1</v>
      </c>
      <c r="AR113">
        <f t="shared" si="93"/>
        <v>0</v>
      </c>
      <c r="AS113">
        <f t="shared" si="94"/>
        <v>0</v>
      </c>
      <c r="AT113">
        <f t="shared" si="95"/>
        <v>0</v>
      </c>
      <c r="AU113">
        <f>VLOOKUP($B113&amp;"-"&amp;$F113,'Results Check'!$A:$CB,AU$2,FALSE())</f>
        <v>2</v>
      </c>
      <c r="AV113">
        <f>VLOOKUP($B113&amp;"-"&amp;$F113,'Results Check'!$A:$CB,AV$2,FALSE())</f>
        <v>3</v>
      </c>
      <c r="AW113">
        <f>VLOOKUP($B113&amp;"-"&amp;$F113,'Results Check'!$A:$CB,AW$2,FALSE())</f>
        <v>2</v>
      </c>
      <c r="AX113">
        <f t="shared" si="96"/>
        <v>0.66666666666666663</v>
      </c>
      <c r="AY113">
        <f t="shared" si="97"/>
        <v>1</v>
      </c>
      <c r="AZ113">
        <f t="shared" si="98"/>
        <v>0.8</v>
      </c>
      <c r="BA113">
        <f>VLOOKUP($B113&amp;"-"&amp;$F113,'Results Check'!$A:$CB,BA$2,FALSE())</f>
        <v>2</v>
      </c>
      <c r="BB113">
        <f>VLOOKUP($B113&amp;"-"&amp;$F113,'Results Check'!$A:$CB,BB$2,FALSE())</f>
        <v>3</v>
      </c>
      <c r="BC113">
        <f>VLOOKUP($B113&amp;"-"&amp;$F113,'Results Check'!$A:$CB,BC$2,FALSE())</f>
        <v>3</v>
      </c>
      <c r="BD113">
        <f t="shared" si="99"/>
        <v>0.66666666666666663</v>
      </c>
      <c r="BE113">
        <f t="shared" si="100"/>
        <v>0.66666666666666663</v>
      </c>
      <c r="BF113">
        <f t="shared" si="101"/>
        <v>0.66666666666666663</v>
      </c>
      <c r="BG113">
        <f>VLOOKUP($B113&amp;"-"&amp;$F113,'Results Check'!$A:$CB,BG$2,FALSE())</f>
        <v>1</v>
      </c>
      <c r="BH113">
        <f>VLOOKUP($B113&amp;"-"&amp;$F113,'Results Check'!$A:$CB,BH$2,FALSE())</f>
        <v>1</v>
      </c>
      <c r="BI113">
        <f>VLOOKUP($B113&amp;"-"&amp;$F113,'Results Check'!$A:$CB,BI$2,FALSE())</f>
        <v>1</v>
      </c>
      <c r="BJ113">
        <f t="shared" si="102"/>
        <v>1</v>
      </c>
      <c r="BK113">
        <f t="shared" si="103"/>
        <v>1</v>
      </c>
      <c r="BL113">
        <f t="shared" si="104"/>
        <v>1</v>
      </c>
      <c r="BM113">
        <f>VLOOKUP($B113&amp;"-"&amp;$F113,'Results Check'!$A:$CB,BM$2,FALSE())</f>
        <v>1</v>
      </c>
      <c r="BN113">
        <f>VLOOKUP($B113&amp;"-"&amp;$F113,'Results Check'!$A:$CB,BN$2,FALSE())</f>
        <v>6</v>
      </c>
      <c r="BO113">
        <f>VLOOKUP($B113&amp;"-"&amp;$F113,'Results Check'!$A:$CB,BO$2,FALSE())</f>
        <v>2</v>
      </c>
      <c r="BP113">
        <f t="shared" si="105"/>
        <v>0.16666666666666666</v>
      </c>
      <c r="BQ113">
        <f t="shared" si="106"/>
        <v>0.5</v>
      </c>
      <c r="BR113">
        <f t="shared" si="107"/>
        <v>0.25</v>
      </c>
      <c r="BS113">
        <f>VLOOKUP($B113&amp;"-"&amp;$F113,'Results Check'!$A:$CB,BS$2,FALSE())</f>
        <v>0</v>
      </c>
      <c r="BT113">
        <f>VLOOKUP($B113&amp;"-"&amp;$F113,'Results Check'!$A:$CB,BT$2,FALSE())</f>
        <v>1</v>
      </c>
      <c r="BU113">
        <f>VLOOKUP($B113&amp;"-"&amp;$F113,'Results Check'!$A:$CB,BU$2,FALSE())</f>
        <v>1</v>
      </c>
      <c r="BV113">
        <f t="shared" si="108"/>
        <v>0</v>
      </c>
      <c r="BW113">
        <f t="shared" si="109"/>
        <v>0</v>
      </c>
      <c r="BX113">
        <f t="shared" si="110"/>
        <v>0</v>
      </c>
      <c r="BY113">
        <f t="shared" si="111"/>
        <v>6</v>
      </c>
      <c r="BZ113">
        <f t="shared" si="112"/>
        <v>16</v>
      </c>
      <c r="CA113">
        <f t="shared" si="113"/>
        <v>10</v>
      </c>
      <c r="CB113" s="4">
        <f t="shared" si="114"/>
        <v>0.375</v>
      </c>
      <c r="CC113" s="4">
        <f t="shared" si="115"/>
        <v>0.6</v>
      </c>
      <c r="CD113">
        <f t="shared" si="116"/>
        <v>0.46153846153846151</v>
      </c>
      <c r="CE113" t="str">
        <f>IF(VLOOKUP($B113&amp;"-"&amp;$F113,'Results Check'!$A:$CB,CE$2,FALSE())=0,"",VLOOKUP($B113&amp;"-"&amp;$F113,'Results Check'!$A:$CB,CE$2,FALSE()))</f>
        <v>Threat scenario</v>
      </c>
      <c r="CF113" t="str">
        <f>IF(VLOOKUP($B113&amp;"-"&amp;$F113,'Results Check'!$A:$CB,CF$2,FALSE())=0,"",VLOOKUP($B113&amp;"-"&amp;$F113,'Results Check'!$A:$CB,CF$2,FALSE()))</f>
        <v/>
      </c>
      <c r="CG113" t="str">
        <f>IF(VLOOKUP($B113&amp;"-"&amp;$F113,'Results Check'!$A:$CB,CG$2,FALSE())=0,"",VLOOKUP($B113&amp;"-"&amp;$F113,'Results Check'!$A:$CB,CG$2,FALSE()))</f>
        <v>Wrong treatment</v>
      </c>
      <c r="CH113" t="str">
        <f>IF(VLOOKUP($B113&amp;"-"&amp;$F113,'Results Check'!$A:$CB,CH$2,FALSE())=0,"",VLOOKUP($B113&amp;"-"&amp;$F113,'Results Check'!$A:$CB,CH$2,FALSE()))</f>
        <v/>
      </c>
      <c r="CI113" t="str">
        <f>IF(VLOOKUP($B113&amp;"-"&amp;$F113,'Results Check'!$A:$CB,CI$2,FALSE())=0,"",VLOOKUP($B113&amp;"-"&amp;$F113,'Results Check'!$A:$CB,CI$2,FALSE()))</f>
        <v>Threat scenario</v>
      </c>
      <c r="CJ113" t="str">
        <f>IF(VLOOKUP($B113&amp;"-"&amp;$F113,'Results Check'!$A:$CB,CJ$2,FALSE())=0,"",VLOOKUP($B113&amp;"-"&amp;$F113,'Results Check'!$A:$CB,CJ$2,FALSE()))</f>
        <v>Wrong consequence</v>
      </c>
      <c r="CK113">
        <f>IF(VLOOKUP($B113&amp;"-"&amp;$F113,'dataset cleaned'!$A:$CK,CK$2,FALSE())&lt;0,"N/A",VLOOKUP(VLOOKUP($B113&amp;"-"&amp;$F113,'dataset cleaned'!$A:$CK,CK$2,FALSE()),Dictionary!$A:$B,2,FALSE()))</f>
        <v>2</v>
      </c>
      <c r="CL113">
        <f>IF(VLOOKUP($B113&amp;"-"&amp;$F113,'dataset cleaned'!$A:$CK,CL$2,FALSE())&lt;0,"N/A",VLOOKUP(VLOOKUP($B113&amp;"-"&amp;$F113,'dataset cleaned'!$A:$CK,CL$2,FALSE()),Dictionary!$A:$B,2,FALSE()))</f>
        <v>3</v>
      </c>
      <c r="CM113">
        <f>IF(VLOOKUP($B113&amp;"-"&amp;$F113,'dataset cleaned'!$A:$CK,CM$2,FALSE())&lt;0,"N/A",VLOOKUP(VLOOKUP($B113&amp;"-"&amp;$F113,'dataset cleaned'!$A:$CK,CM$2,FALSE()),Dictionary!$A:$B,2,FALSE()))</f>
        <v>2</v>
      </c>
      <c r="CN113">
        <f>IF(VLOOKUP($B113&amp;"-"&amp;$F113,'dataset cleaned'!$A:$CK,CN$2,FALSE())&lt;0,"N/A",VLOOKUP(VLOOKUP($B113&amp;"-"&amp;$F113,'dataset cleaned'!$A:$CK,CN$2,FALSE()),Dictionary!$A:$B,2,FALSE()))</f>
        <v>3</v>
      </c>
      <c r="CO113">
        <f>IF(VLOOKUP($B113&amp;"-"&amp;$F113,'dataset cleaned'!$A:$CK,CO$2,FALSE())&lt;0,"N/A",VLOOKUP(VLOOKUP($B113&amp;"-"&amp;$F113,'dataset cleaned'!$A:$CK,CO$2,FALSE()),Dictionary!$A:$B,2,FALSE()))</f>
        <v>3</v>
      </c>
      <c r="CP113">
        <f>IF(VLOOKUP($B113&amp;"-"&amp;$F113,'dataset cleaned'!$A:$CK,CP$2,FALSE())&lt;0,"N/A",VLOOKUP(VLOOKUP($B113&amp;"-"&amp;$F113,'dataset cleaned'!$A:$CK,CP$2,FALSE()),Dictionary!$A:$B,2,FALSE()))</f>
        <v>3</v>
      </c>
      <c r="CQ113">
        <f>IF(VLOOKUP($B113&amp;"-"&amp;$F113,'dataset cleaned'!$A:$CK,CQ$2,FALSE())&lt;0,"N/A",VLOOKUP(VLOOKUP($B113&amp;"-"&amp;$F113,'dataset cleaned'!$A:$CK,CQ$2,FALSE()),Dictionary!$A:$B,2,FALSE()))</f>
        <v>2</v>
      </c>
      <c r="CR113">
        <f>IF(VLOOKUP($B113&amp;"-"&amp;$F113,'dataset cleaned'!$A:$CK,CR$2,FALSE())&lt;0,"N/A",VLOOKUP(VLOOKUP($B113&amp;"-"&amp;$F113,'dataset cleaned'!$A:$CK,CR$2,FALSE()),Dictionary!$A:$B,2,FALSE()))</f>
        <v>3</v>
      </c>
      <c r="CS113">
        <f>IF(VLOOKUP($B113&amp;"-"&amp;$F113,'dataset cleaned'!$A:$CK,CS$2,FALSE())&lt;0,"N/A",VLOOKUP(VLOOKUP($B113&amp;"-"&amp;$F113,'dataset cleaned'!$A:$CK,CS$2,FALSE()),Dictionary!$A:$B,2,FALSE()))</f>
        <v>2</v>
      </c>
      <c r="CT113">
        <f>IF(VLOOKUP($B113&amp;"-"&amp;$F113,'dataset cleaned'!$A:$CK,CT$2,FALSE())&lt;0,"N/A",VLOOKUP(VLOOKUP($B113&amp;"-"&amp;$F113,'dataset cleaned'!$A:$CK,CT$2,FALSE()),Dictionary!$A:$B,2,FALSE()))</f>
        <v>3</v>
      </c>
      <c r="CU113">
        <f>IF(VLOOKUP($B113&amp;"-"&amp;$F113,'dataset cleaned'!$A:$CK,CU$2,FALSE())&lt;0,"N/A",VLOOKUP(VLOOKUP($B113&amp;"-"&amp;$F113,'dataset cleaned'!$A:$CK,CU$2,FALSE()),Dictionary!$A:$B,2,FALSE()))</f>
        <v>2</v>
      </c>
      <c r="CV113">
        <f>IF(VLOOKUP($B113&amp;"-"&amp;$F113,'dataset cleaned'!$A:$CK,CV$2,FALSE())&lt;0,"N/A",VLOOKUP(VLOOKUP($B113&amp;"-"&amp;$F113,'dataset cleaned'!$A:$CK,CV$2,FALSE()),Dictionary!$A:$B,2,FALSE()))</f>
        <v>3</v>
      </c>
    </row>
    <row r="114" spans="1:100" x14ac:dyDescent="0.2">
      <c r="A114" t="str">
        <f t="shared" si="88"/>
        <v>R_2PilrREGZbE2MvA-P2</v>
      </c>
      <c r="B114" s="1" t="s">
        <v>1075</v>
      </c>
      <c r="C114" t="s">
        <v>528</v>
      </c>
      <c r="D114" s="16" t="str">
        <f t="shared" si="89"/>
        <v>CORAS</v>
      </c>
      <c r="E114" s="8" t="str">
        <f t="shared" si="90"/>
        <v>G2</v>
      </c>
      <c r="F114" s="1" t="s">
        <v>536</v>
      </c>
      <c r="G114" s="8" t="str">
        <f t="shared" si="91"/>
        <v>G1</v>
      </c>
      <c r="H114" t="s">
        <v>1128</v>
      </c>
      <c r="J114" s="11">
        <f>VLOOKUP($B114&amp;"-"&amp;$F114,'dataset cleaned'!$A:$BK,J$2,FALSE())/60</f>
        <v>6.0292000000000003</v>
      </c>
      <c r="K114">
        <f>VLOOKUP($B114&amp;"-"&amp;$F114,'dataset cleaned'!$A:$BK,K$2,FALSE())</f>
        <v>21</v>
      </c>
      <c r="L114" t="str">
        <f>VLOOKUP($B114&amp;"-"&amp;$F114,'dataset cleaned'!$A:$BK,L$2,FALSE())</f>
        <v>Male</v>
      </c>
      <c r="M114" t="str">
        <f>VLOOKUP($B114&amp;"-"&amp;$F114,'dataset cleaned'!$A:$BK,M$2,FALSE())</f>
        <v>Upper-Intermediate (B2)</v>
      </c>
      <c r="N114">
        <f>VLOOKUP($B114&amp;"-"&amp;$F114,'dataset cleaned'!$A:$BK,N$2,FALSE())</f>
        <v>3</v>
      </c>
      <c r="O114" t="str">
        <f>VLOOKUP($B114&amp;"-"&amp;$F114,'dataset cleaned'!$A:$BK,O$2,FALSE())</f>
        <v>Mechanical Engineering</v>
      </c>
      <c r="P114" t="str">
        <f>VLOOKUP($B114&amp;"-"&amp;$F114,'dataset cleaned'!$A:$BK,P$2,FALSE())</f>
        <v>No</v>
      </c>
      <c r="Q114">
        <f>VLOOKUP($B114&amp;"-"&amp;$F114,'dataset cleaned'!$A:$BK,Q$2,FALSE())</f>
        <v>0</v>
      </c>
      <c r="R114" s="6">
        <f>VLOOKUP($B114&amp;"-"&amp;$F114,'dataset cleaned'!$A:$BK,R$2,FALSE())</f>
        <v>0</v>
      </c>
      <c r="S114" t="str">
        <f>VLOOKUP($B114&amp;"-"&amp;$F114,'dataset cleaned'!$A:$BK,S$2,FALSE())</f>
        <v>No</v>
      </c>
      <c r="T114">
        <f>VLOOKUP($B114&amp;"-"&amp;$F114,'dataset cleaned'!$A:$BK,T$2,FALSE())</f>
        <v>0</v>
      </c>
      <c r="U114" t="str">
        <f>VLOOKUP($B114&amp;"-"&amp;$F114,'dataset cleaned'!$A:$BK,U$2,FALSE())</f>
        <v>None</v>
      </c>
      <c r="V114">
        <f>VLOOKUP(VLOOKUP($B114&amp;"-"&amp;$F114,'dataset cleaned'!$A:$BK,V$2,FALSE()),Dictionary!$A:$B,2,FALSE())</f>
        <v>1</v>
      </c>
      <c r="W114">
        <f>VLOOKUP(VLOOKUP($B114&amp;"-"&amp;$F114,'dataset cleaned'!$A:$BK,W$2,FALSE()),Dictionary!$A:$B,2,FALSE())</f>
        <v>1</v>
      </c>
      <c r="X114">
        <f>VLOOKUP(VLOOKUP($B114&amp;"-"&amp;$F114,'dataset cleaned'!$A:$BK,X$2,FALSE()),Dictionary!$A:$B,2,FALSE())</f>
        <v>2</v>
      </c>
      <c r="Y114">
        <f>VLOOKUP(VLOOKUP($B114&amp;"-"&amp;$F114,'dataset cleaned'!$A:$BK,Y$2,FALSE()),Dictionary!$A:$B,2,FALSE())</f>
        <v>1</v>
      </c>
      <c r="Z114">
        <f t="shared" si="92"/>
        <v>2</v>
      </c>
      <c r="AA114">
        <f>VLOOKUP(VLOOKUP($B114&amp;"-"&amp;$F114,'dataset cleaned'!$A:$BK,AA$2,FALSE()),Dictionary!$A:$B,2,FALSE())</f>
        <v>1</v>
      </c>
      <c r="AB114">
        <f>VLOOKUP(VLOOKUP($B114&amp;"-"&amp;$F114,'dataset cleaned'!$A:$BK,AB$2,FALSE()),Dictionary!$A:$B,2,FALSE())</f>
        <v>1</v>
      </c>
      <c r="AC114">
        <f>VLOOKUP(VLOOKUP($B114&amp;"-"&amp;$F114,'dataset cleaned'!$A:$BK,AC$2,FALSE()),Dictionary!$A:$B,2,FALSE())</f>
        <v>1</v>
      </c>
      <c r="AD114">
        <f>VLOOKUP(VLOOKUP($B114&amp;"-"&amp;$F114,'dataset cleaned'!$A:$BK,AD$2,FALSE()),Dictionary!$A:$B,2,FALSE())</f>
        <v>1</v>
      </c>
      <c r="AE114">
        <f>IF(ISNA(VLOOKUP(VLOOKUP($B114&amp;"-"&amp;$F114,'dataset cleaned'!$A:$BK,AE$2,FALSE()),Dictionary!$A:$B,2,FALSE())),"",VLOOKUP(VLOOKUP($B114&amp;"-"&amp;$F114,'dataset cleaned'!$A:$BK,AE$2,FALSE()),Dictionary!$A:$B,2,FALSE()))</f>
        <v>2</v>
      </c>
      <c r="AF114">
        <f>VLOOKUP(VLOOKUP($B114&amp;"-"&amp;$F114,'dataset cleaned'!$A:$BK,AF$2,FALSE()),Dictionary!$A:$B,2,FALSE())</f>
        <v>5</v>
      </c>
      <c r="AG114">
        <f>VLOOKUP(VLOOKUP($B114&amp;"-"&amp;$F114,'dataset cleaned'!$A:$BK,AG$2,FALSE()),Dictionary!$A:$B,2,FALSE())</f>
        <v>2</v>
      </c>
      <c r="AH114">
        <f>VLOOKUP(VLOOKUP($B114&amp;"-"&amp;$F114,'dataset cleaned'!$A:$BK,AH$2,FALSE()),Dictionary!$A:$B,2,FALSE())</f>
        <v>3</v>
      </c>
      <c r="AI114">
        <f>VLOOKUP(VLOOKUP($B114&amp;"-"&amp;$F114,'dataset cleaned'!$A:$BK,AI$2,FALSE()),Dictionary!$A:$B,2,FALSE())</f>
        <v>2</v>
      </c>
      <c r="AJ114">
        <f>VLOOKUP(VLOOKUP($B114&amp;"-"&amp;$F114,'dataset cleaned'!$A:$BK,AJ$2,FALSE()),Dictionary!$A:$B,2,FALSE())</f>
        <v>1</v>
      </c>
      <c r="AK114" t="str">
        <f>IF(ISNA(VLOOKUP(VLOOKUP($B114&amp;"-"&amp;$F114,'dataset cleaned'!$A:$BK,AK$2,FALSE()),Dictionary!$A:$B,2,FALSE())),"",VLOOKUP(VLOOKUP($B114&amp;"-"&amp;$F114,'dataset cleaned'!$A:$BK,AK$2,FALSE()),Dictionary!$A:$B,2,FALSE()))</f>
        <v/>
      </c>
      <c r="AL114">
        <f>IF(ISNA(VLOOKUP(VLOOKUP($B114&amp;"-"&amp;$F114,'dataset cleaned'!$A:$BK,AL$2,FALSE()),Dictionary!$A:$B,2,FALSE())),"",VLOOKUP(VLOOKUP($B114&amp;"-"&amp;$F114,'dataset cleaned'!$A:$BK,AL$2,FALSE()),Dictionary!$A:$B,2,FALSE()))</f>
        <v>1</v>
      </c>
      <c r="AM114">
        <f>VLOOKUP(VLOOKUP($B114&amp;"-"&amp;$F114,'dataset cleaned'!$A:$BK,AM$2,FALSE()),Dictionary!$A:$B,2,FALSE())</f>
        <v>4</v>
      </c>
      <c r="AN114">
        <f>IF(ISNA(VLOOKUP(VLOOKUP($B114&amp;"-"&amp;$F114,'dataset cleaned'!$A:$BK,AN$2,FALSE()),Dictionary!$A:$B,2,FALSE())),"",VLOOKUP(VLOOKUP($B114&amp;"-"&amp;$F114,'dataset cleaned'!$A:$BK,AN$2,FALSE()),Dictionary!$A:$B,2,FALSE()))</f>
        <v>5</v>
      </c>
      <c r="AO114">
        <f>VLOOKUP($B114&amp;"-"&amp;$F114,'Results Check'!$A:$CB,AO$2,FALSE())</f>
        <v>0</v>
      </c>
      <c r="AP114">
        <f>VLOOKUP($B114&amp;"-"&amp;$F114,'Results Check'!$A:$CB,AP$2,FALSE())</f>
        <v>1</v>
      </c>
      <c r="AQ114">
        <f>VLOOKUP($B114&amp;"-"&amp;$F114,'Results Check'!$A:$CB,AQ$2,FALSE())</f>
        <v>1</v>
      </c>
      <c r="AR114">
        <f t="shared" si="93"/>
        <v>0</v>
      </c>
      <c r="AS114">
        <f t="shared" si="94"/>
        <v>0</v>
      </c>
      <c r="AT114">
        <f t="shared" si="95"/>
        <v>0</v>
      </c>
      <c r="AU114">
        <f>VLOOKUP($B114&amp;"-"&amp;$F114,'Results Check'!$A:$CB,AU$2,FALSE())</f>
        <v>2</v>
      </c>
      <c r="AV114">
        <f>VLOOKUP($B114&amp;"-"&amp;$F114,'Results Check'!$A:$CB,AV$2,FALSE())</f>
        <v>3</v>
      </c>
      <c r="AW114">
        <f>VLOOKUP($B114&amp;"-"&amp;$F114,'Results Check'!$A:$CB,AW$2,FALSE())</f>
        <v>2</v>
      </c>
      <c r="AX114">
        <f t="shared" si="96"/>
        <v>0.66666666666666663</v>
      </c>
      <c r="AY114">
        <f t="shared" si="97"/>
        <v>1</v>
      </c>
      <c r="AZ114">
        <f t="shared" si="98"/>
        <v>0.8</v>
      </c>
      <c r="BA114">
        <f>VLOOKUP($B114&amp;"-"&amp;$F114,'Results Check'!$A:$CB,BA$2,FALSE())</f>
        <v>2</v>
      </c>
      <c r="BB114">
        <f>VLOOKUP($B114&amp;"-"&amp;$F114,'Results Check'!$A:$CB,BB$2,FALSE())</f>
        <v>3</v>
      </c>
      <c r="BC114">
        <f>VLOOKUP($B114&amp;"-"&amp;$F114,'Results Check'!$A:$CB,BC$2,FALSE())</f>
        <v>3</v>
      </c>
      <c r="BD114">
        <f t="shared" si="99"/>
        <v>0.66666666666666663</v>
      </c>
      <c r="BE114">
        <f t="shared" si="100"/>
        <v>0.66666666666666663</v>
      </c>
      <c r="BF114">
        <f t="shared" si="101"/>
        <v>0.66666666666666663</v>
      </c>
      <c r="BG114">
        <f>VLOOKUP($B114&amp;"-"&amp;$F114,'Results Check'!$A:$CB,BG$2,FALSE())</f>
        <v>0</v>
      </c>
      <c r="BH114">
        <f>VLOOKUP($B114&amp;"-"&amp;$F114,'Results Check'!$A:$CB,BH$2,FALSE())</f>
        <v>1</v>
      </c>
      <c r="BI114">
        <f>VLOOKUP($B114&amp;"-"&amp;$F114,'Results Check'!$A:$CB,BI$2,FALSE())</f>
        <v>1</v>
      </c>
      <c r="BJ114">
        <f t="shared" si="102"/>
        <v>0</v>
      </c>
      <c r="BK114">
        <f t="shared" si="103"/>
        <v>0</v>
      </c>
      <c r="BL114">
        <f t="shared" si="104"/>
        <v>0</v>
      </c>
      <c r="BM114">
        <f>VLOOKUP($B114&amp;"-"&amp;$F114,'Results Check'!$A:$CB,BM$2,FALSE())</f>
        <v>1</v>
      </c>
      <c r="BN114">
        <f>VLOOKUP($B114&amp;"-"&amp;$F114,'Results Check'!$A:$CB,BN$2,FALSE())</f>
        <v>5</v>
      </c>
      <c r="BO114">
        <f>VLOOKUP($B114&amp;"-"&amp;$F114,'Results Check'!$A:$CB,BO$2,FALSE())</f>
        <v>2</v>
      </c>
      <c r="BP114">
        <f t="shared" si="105"/>
        <v>0.2</v>
      </c>
      <c r="BQ114">
        <f t="shared" si="106"/>
        <v>0.5</v>
      </c>
      <c r="BR114">
        <f t="shared" si="107"/>
        <v>0.28571428571428575</v>
      </c>
      <c r="BS114">
        <f>VLOOKUP($B114&amp;"-"&amp;$F114,'Results Check'!$A:$CB,BS$2,FALSE())</f>
        <v>0</v>
      </c>
      <c r="BT114">
        <f>VLOOKUP($B114&amp;"-"&amp;$F114,'Results Check'!$A:$CB,BT$2,FALSE())</f>
        <v>1</v>
      </c>
      <c r="BU114">
        <f>VLOOKUP($B114&amp;"-"&amp;$F114,'Results Check'!$A:$CB,BU$2,FALSE())</f>
        <v>1</v>
      </c>
      <c r="BV114">
        <f t="shared" si="108"/>
        <v>0</v>
      </c>
      <c r="BW114">
        <f t="shared" si="109"/>
        <v>0</v>
      </c>
      <c r="BX114">
        <f t="shared" si="110"/>
        <v>0</v>
      </c>
      <c r="BY114">
        <f t="shared" si="111"/>
        <v>5</v>
      </c>
      <c r="BZ114">
        <f t="shared" si="112"/>
        <v>14</v>
      </c>
      <c r="CA114">
        <f t="shared" si="113"/>
        <v>10</v>
      </c>
      <c r="CB114" s="4">
        <f t="shared" si="114"/>
        <v>0.35714285714285715</v>
      </c>
      <c r="CC114" s="4">
        <f t="shared" si="115"/>
        <v>0.5</v>
      </c>
      <c r="CD114">
        <f t="shared" si="116"/>
        <v>0.41666666666666663</v>
      </c>
      <c r="CE114" t="str">
        <f>IF(VLOOKUP($B114&amp;"-"&amp;$F114,'Results Check'!$A:$CB,CE$2,FALSE())=0,"",VLOOKUP($B114&amp;"-"&amp;$F114,'Results Check'!$A:$CB,CE$2,FALSE()))</f>
        <v>Threat scenario</v>
      </c>
      <c r="CF114" t="str">
        <f>IF(VLOOKUP($B114&amp;"-"&amp;$F114,'Results Check'!$A:$CB,CF$2,FALSE())=0,"",VLOOKUP($B114&amp;"-"&amp;$F114,'Results Check'!$A:$CB,CF$2,FALSE()))</f>
        <v/>
      </c>
      <c r="CG114" t="str">
        <f>IF(VLOOKUP($B114&amp;"-"&amp;$F114,'Results Check'!$A:$CB,CG$2,FALSE())=0,"",VLOOKUP($B114&amp;"-"&amp;$F114,'Results Check'!$A:$CB,CG$2,FALSE()))</f>
        <v>Wrong treatment</v>
      </c>
      <c r="CH114" t="str">
        <f>IF(VLOOKUP($B114&amp;"-"&amp;$F114,'Results Check'!$A:$CB,CH$2,FALSE())=0,"",VLOOKUP($B114&amp;"-"&amp;$F114,'Results Check'!$A:$CB,CH$2,FALSE()))</f>
        <v>Threat scenario</v>
      </c>
      <c r="CI114" t="str">
        <f>IF(VLOOKUP($B114&amp;"-"&amp;$F114,'Results Check'!$A:$CB,CI$2,FALSE())=0,"",VLOOKUP($B114&amp;"-"&amp;$F114,'Results Check'!$A:$CB,CI$2,FALSE()))</f>
        <v>Mixed concepts</v>
      </c>
      <c r="CJ114" t="str">
        <f>IF(VLOOKUP($B114&amp;"-"&amp;$F114,'Results Check'!$A:$CB,CJ$2,FALSE())=0,"",VLOOKUP($B114&amp;"-"&amp;$F114,'Results Check'!$A:$CB,CJ$2,FALSE()))</f>
        <v>Threat scenario</v>
      </c>
      <c r="CK114">
        <f>IF(VLOOKUP($B114&amp;"-"&amp;$F114,'dataset cleaned'!$A:$CK,CK$2,FALSE())&lt;0,"N/A",VLOOKUP(VLOOKUP($B114&amp;"-"&amp;$F114,'dataset cleaned'!$A:$CK,CK$2,FALSE()),Dictionary!$A:$B,2,FALSE()))</f>
        <v>3</v>
      </c>
      <c r="CL114">
        <f>IF(VLOOKUP($B114&amp;"-"&amp;$F114,'dataset cleaned'!$A:$CK,CL$2,FALSE())&lt;0,"N/A",VLOOKUP(VLOOKUP($B114&amp;"-"&amp;$F114,'dataset cleaned'!$A:$CK,CL$2,FALSE()),Dictionary!$A:$B,2,FALSE()))</f>
        <v>5</v>
      </c>
      <c r="CM114">
        <f>IF(VLOOKUP($B114&amp;"-"&amp;$F114,'dataset cleaned'!$A:$CK,CM$2,FALSE())&lt;0,"N/A",VLOOKUP(VLOOKUP($B114&amp;"-"&amp;$F114,'dataset cleaned'!$A:$CK,CM$2,FALSE()),Dictionary!$A:$B,2,FALSE()))</f>
        <v>4</v>
      </c>
      <c r="CN114">
        <f>IF(VLOOKUP($B114&amp;"-"&amp;$F114,'dataset cleaned'!$A:$CK,CN$2,FALSE())&lt;0,"N/A",VLOOKUP(VLOOKUP($B114&amp;"-"&amp;$F114,'dataset cleaned'!$A:$CK,CN$2,FALSE()),Dictionary!$A:$B,2,FALSE()))</f>
        <v>4</v>
      </c>
      <c r="CO114">
        <f>IF(VLOOKUP($B114&amp;"-"&amp;$F114,'dataset cleaned'!$A:$CK,CO$2,FALSE())&lt;0,"N/A",VLOOKUP(VLOOKUP($B114&amp;"-"&amp;$F114,'dataset cleaned'!$A:$CK,CO$2,FALSE()),Dictionary!$A:$B,2,FALSE()))</f>
        <v>2</v>
      </c>
      <c r="CP114">
        <f>IF(VLOOKUP($B114&amp;"-"&amp;$F114,'dataset cleaned'!$A:$CK,CP$2,FALSE())&lt;0,"N/A",VLOOKUP(VLOOKUP($B114&amp;"-"&amp;$F114,'dataset cleaned'!$A:$CK,CP$2,FALSE()),Dictionary!$A:$B,2,FALSE()))</f>
        <v>3</v>
      </c>
      <c r="CQ114">
        <f>IF(VLOOKUP($B114&amp;"-"&amp;$F114,'dataset cleaned'!$A:$CK,CQ$2,FALSE())&lt;0,"N/A",VLOOKUP(VLOOKUP($B114&amp;"-"&amp;$F114,'dataset cleaned'!$A:$CK,CQ$2,FALSE()),Dictionary!$A:$B,2,FALSE()))</f>
        <v>4</v>
      </c>
      <c r="CR114">
        <f>IF(VLOOKUP($B114&amp;"-"&amp;$F114,'dataset cleaned'!$A:$CK,CR$2,FALSE())&lt;0,"N/A",VLOOKUP(VLOOKUP($B114&amp;"-"&amp;$F114,'dataset cleaned'!$A:$CK,CR$2,FALSE()),Dictionary!$A:$B,2,FALSE()))</f>
        <v>5</v>
      </c>
      <c r="CS114">
        <f>IF(VLOOKUP($B114&amp;"-"&amp;$F114,'dataset cleaned'!$A:$CK,CS$2,FALSE())&lt;0,"N/A",VLOOKUP(VLOOKUP($B114&amp;"-"&amp;$F114,'dataset cleaned'!$A:$CK,CS$2,FALSE()),Dictionary!$A:$B,2,FALSE()))</f>
        <v>4</v>
      </c>
      <c r="CT114">
        <f>IF(VLOOKUP($B114&amp;"-"&amp;$F114,'dataset cleaned'!$A:$CK,CT$2,FALSE())&lt;0,"N/A",VLOOKUP(VLOOKUP($B114&amp;"-"&amp;$F114,'dataset cleaned'!$A:$CK,CT$2,FALSE()),Dictionary!$A:$B,2,FALSE()))</f>
        <v>4</v>
      </c>
      <c r="CU114">
        <f>IF(VLOOKUP($B114&amp;"-"&amp;$F114,'dataset cleaned'!$A:$CK,CU$2,FALSE())&lt;0,"N/A",VLOOKUP(VLOOKUP($B114&amp;"-"&amp;$F114,'dataset cleaned'!$A:$CK,CU$2,FALSE()),Dictionary!$A:$B,2,FALSE()))</f>
        <v>5</v>
      </c>
      <c r="CV114">
        <f>IF(VLOOKUP($B114&amp;"-"&amp;$F114,'dataset cleaned'!$A:$CK,CV$2,FALSE())&lt;0,"N/A",VLOOKUP(VLOOKUP($B114&amp;"-"&amp;$F114,'dataset cleaned'!$A:$CK,CV$2,FALSE()),Dictionary!$A:$B,2,FALSE()))</f>
        <v>5</v>
      </c>
    </row>
    <row r="115" spans="1:100" s="24" customFormat="1" x14ac:dyDescent="0.2">
      <c r="A115" t="str">
        <f t="shared" si="88"/>
        <v>R_2TM0QNHUbCOTPli-P2</v>
      </c>
      <c r="B115" s="1" t="s">
        <v>1101</v>
      </c>
      <c r="C115" t="s">
        <v>528</v>
      </c>
      <c r="D115" s="16" t="str">
        <f t="shared" si="89"/>
        <v>CORAS</v>
      </c>
      <c r="E115" s="8" t="str">
        <f t="shared" si="90"/>
        <v>G2</v>
      </c>
      <c r="F115" s="1" t="s">
        <v>536</v>
      </c>
      <c r="G115" s="8" t="str">
        <f t="shared" si="91"/>
        <v>G1</v>
      </c>
      <c r="H115" t="s">
        <v>1128</v>
      </c>
      <c r="I115"/>
      <c r="J115" s="11">
        <f>VLOOKUP($B115&amp;"-"&amp;$F115,'dataset cleaned'!$A:$BK,J$2,FALSE())/60</f>
        <v>8.9779499999999999</v>
      </c>
      <c r="K115">
        <f>VLOOKUP($B115&amp;"-"&amp;$F115,'dataset cleaned'!$A:$BK,K$2,FALSE())</f>
        <v>19</v>
      </c>
      <c r="L115" t="str">
        <f>VLOOKUP($B115&amp;"-"&amp;$F115,'dataset cleaned'!$A:$BK,L$2,FALSE())</f>
        <v>Male</v>
      </c>
      <c r="M115" t="str">
        <f>VLOOKUP($B115&amp;"-"&amp;$F115,'dataset cleaned'!$A:$BK,M$2,FALSE())</f>
        <v>Advanced (C1)</v>
      </c>
      <c r="N115">
        <f>VLOOKUP($B115&amp;"-"&amp;$F115,'dataset cleaned'!$A:$BK,N$2,FALSE())</f>
        <v>2</v>
      </c>
      <c r="O115" t="str">
        <f>VLOOKUP($B115&amp;"-"&amp;$F115,'dataset cleaned'!$A:$BK,O$2,FALSE())</f>
        <v>Mechanical Engineering</v>
      </c>
      <c r="P115" t="str">
        <f>VLOOKUP($B115&amp;"-"&amp;$F115,'dataset cleaned'!$A:$BK,P$2,FALSE())</f>
        <v>Yes</v>
      </c>
      <c r="Q115">
        <f>VLOOKUP($B115&amp;"-"&amp;$F115,'dataset cleaned'!$A:$BK,Q$2,FALSE())</f>
        <v>1</v>
      </c>
      <c r="R115" s="6">
        <f>VLOOKUP($B115&amp;"-"&amp;$F115,'dataset cleaned'!$A:$BK,R$2,FALSE())</f>
        <v>-99</v>
      </c>
      <c r="S115" t="str">
        <f>VLOOKUP($B115&amp;"-"&amp;$F115,'dataset cleaned'!$A:$BK,S$2,FALSE())</f>
        <v>No</v>
      </c>
      <c r="T115">
        <f>VLOOKUP($B115&amp;"-"&amp;$F115,'dataset cleaned'!$A:$BK,T$2,FALSE())</f>
        <v>0</v>
      </c>
      <c r="U115" t="str">
        <f>VLOOKUP($B115&amp;"-"&amp;$F115,'dataset cleaned'!$A:$BK,U$2,FALSE())</f>
        <v>None</v>
      </c>
      <c r="V115">
        <f>VLOOKUP(VLOOKUP($B115&amp;"-"&amp;$F115,'dataset cleaned'!$A:$BK,V$2,FALSE()),Dictionary!$A:$B,2,FALSE())</f>
        <v>1</v>
      </c>
      <c r="W115">
        <f>VLOOKUP(VLOOKUP($B115&amp;"-"&amp;$F115,'dataset cleaned'!$A:$BK,W$2,FALSE()),Dictionary!$A:$B,2,FALSE())</f>
        <v>1</v>
      </c>
      <c r="X115">
        <f>VLOOKUP(VLOOKUP($B115&amp;"-"&amp;$F115,'dataset cleaned'!$A:$BK,X$2,FALSE()),Dictionary!$A:$B,2,FALSE())</f>
        <v>2</v>
      </c>
      <c r="Y115">
        <f>VLOOKUP(VLOOKUP($B115&amp;"-"&amp;$F115,'dataset cleaned'!$A:$BK,Y$2,FALSE()),Dictionary!$A:$B,2,FALSE())</f>
        <v>1</v>
      </c>
      <c r="Z115">
        <f t="shared" si="92"/>
        <v>2</v>
      </c>
      <c r="AA115">
        <f>VLOOKUP(VLOOKUP($B115&amp;"-"&amp;$F115,'dataset cleaned'!$A:$BK,AA$2,FALSE()),Dictionary!$A:$B,2,FALSE())</f>
        <v>1</v>
      </c>
      <c r="AB115">
        <f>VLOOKUP(VLOOKUP($B115&amp;"-"&amp;$F115,'dataset cleaned'!$A:$BK,AB$2,FALSE()),Dictionary!$A:$B,2,FALSE())</f>
        <v>1</v>
      </c>
      <c r="AC115">
        <f>VLOOKUP(VLOOKUP($B115&amp;"-"&amp;$F115,'dataset cleaned'!$A:$BK,AC$2,FALSE()),Dictionary!$A:$B,2,FALSE())</f>
        <v>1</v>
      </c>
      <c r="AD115">
        <f>VLOOKUP(VLOOKUP($B115&amp;"-"&amp;$F115,'dataset cleaned'!$A:$BK,AD$2,FALSE()),Dictionary!$A:$B,2,FALSE())</f>
        <v>3</v>
      </c>
      <c r="AE115">
        <f>IF(ISNA(VLOOKUP(VLOOKUP($B115&amp;"-"&amp;$F115,'dataset cleaned'!$A:$BK,AE$2,FALSE()),Dictionary!$A:$B,2,FALSE())),"",VLOOKUP(VLOOKUP($B115&amp;"-"&amp;$F115,'dataset cleaned'!$A:$BK,AE$2,FALSE()),Dictionary!$A:$B,2,FALSE()))</f>
        <v>3</v>
      </c>
      <c r="AF115">
        <f>VLOOKUP(VLOOKUP($B115&amp;"-"&amp;$F115,'dataset cleaned'!$A:$BK,AF$2,FALSE()),Dictionary!$A:$B,2,FALSE())</f>
        <v>4</v>
      </c>
      <c r="AG115">
        <f>VLOOKUP(VLOOKUP($B115&amp;"-"&amp;$F115,'dataset cleaned'!$A:$BK,AG$2,FALSE()),Dictionary!$A:$B,2,FALSE())</f>
        <v>4</v>
      </c>
      <c r="AH115">
        <f>VLOOKUP(VLOOKUP($B115&amp;"-"&amp;$F115,'dataset cleaned'!$A:$BK,AH$2,FALSE()),Dictionary!$A:$B,2,FALSE())</f>
        <v>4</v>
      </c>
      <c r="AI115">
        <f>VLOOKUP(VLOOKUP($B115&amp;"-"&amp;$F115,'dataset cleaned'!$A:$BK,AI$2,FALSE()),Dictionary!$A:$B,2,FALSE())</f>
        <v>4</v>
      </c>
      <c r="AJ115">
        <f>VLOOKUP(VLOOKUP($B115&amp;"-"&amp;$F115,'dataset cleaned'!$A:$BK,AJ$2,FALSE()),Dictionary!$A:$B,2,FALSE())</f>
        <v>2</v>
      </c>
      <c r="AK115" t="str">
        <f>IF(ISNA(VLOOKUP(VLOOKUP($B115&amp;"-"&amp;$F115,'dataset cleaned'!$A:$BK,AK$2,FALSE()),Dictionary!$A:$B,2,FALSE())),"",VLOOKUP(VLOOKUP($B115&amp;"-"&amp;$F115,'dataset cleaned'!$A:$BK,AK$2,FALSE()),Dictionary!$A:$B,2,FALSE()))</f>
        <v/>
      </c>
      <c r="AL115">
        <f>IF(ISNA(VLOOKUP(VLOOKUP($B115&amp;"-"&amp;$F115,'dataset cleaned'!$A:$BK,AL$2,FALSE()),Dictionary!$A:$B,2,FALSE())),"",VLOOKUP(VLOOKUP($B115&amp;"-"&amp;$F115,'dataset cleaned'!$A:$BK,AL$2,FALSE()),Dictionary!$A:$B,2,FALSE()))</f>
        <v>2</v>
      </c>
      <c r="AM115">
        <f>VLOOKUP(VLOOKUP($B115&amp;"-"&amp;$F115,'dataset cleaned'!$A:$BK,AM$2,FALSE()),Dictionary!$A:$B,2,FALSE())</f>
        <v>4</v>
      </c>
      <c r="AN115">
        <f>IF(ISNA(VLOOKUP(VLOOKUP($B115&amp;"-"&amp;$F115,'dataset cleaned'!$A:$BK,AN$2,FALSE()),Dictionary!$A:$B,2,FALSE())),"",VLOOKUP(VLOOKUP($B115&amp;"-"&amp;$F115,'dataset cleaned'!$A:$BK,AN$2,FALSE()),Dictionary!$A:$B,2,FALSE()))</f>
        <v>4</v>
      </c>
      <c r="AO115">
        <f>VLOOKUP($B115&amp;"-"&amp;$F115,'Results Check'!$A:$CB,AO$2,FALSE())</f>
        <v>0</v>
      </c>
      <c r="AP115">
        <f>VLOOKUP($B115&amp;"-"&amp;$F115,'Results Check'!$A:$CB,AP$2,FALSE())</f>
        <v>1</v>
      </c>
      <c r="AQ115">
        <f>VLOOKUP($B115&amp;"-"&amp;$F115,'Results Check'!$A:$CB,AQ$2,FALSE())</f>
        <v>1</v>
      </c>
      <c r="AR115">
        <f t="shared" si="93"/>
        <v>0</v>
      </c>
      <c r="AS115">
        <f t="shared" si="94"/>
        <v>0</v>
      </c>
      <c r="AT115">
        <f t="shared" si="95"/>
        <v>0</v>
      </c>
      <c r="AU115">
        <f>VLOOKUP($B115&amp;"-"&amp;$F115,'Results Check'!$A:$CB,AU$2,FALSE())</f>
        <v>2</v>
      </c>
      <c r="AV115">
        <f>VLOOKUP($B115&amp;"-"&amp;$F115,'Results Check'!$A:$CB,AV$2,FALSE())</f>
        <v>2</v>
      </c>
      <c r="AW115">
        <f>VLOOKUP($B115&amp;"-"&amp;$F115,'Results Check'!$A:$CB,AW$2,FALSE())</f>
        <v>2</v>
      </c>
      <c r="AX115">
        <f t="shared" si="96"/>
        <v>1</v>
      </c>
      <c r="AY115">
        <f t="shared" si="97"/>
        <v>1</v>
      </c>
      <c r="AZ115">
        <f t="shared" si="98"/>
        <v>1</v>
      </c>
      <c r="BA115">
        <f>VLOOKUP($B115&amp;"-"&amp;$F115,'Results Check'!$A:$CB,BA$2,FALSE())</f>
        <v>1</v>
      </c>
      <c r="BB115">
        <f>VLOOKUP($B115&amp;"-"&amp;$F115,'Results Check'!$A:$CB,BB$2,FALSE())</f>
        <v>2</v>
      </c>
      <c r="BC115">
        <f>VLOOKUP($B115&amp;"-"&amp;$F115,'Results Check'!$A:$CB,BC$2,FALSE())</f>
        <v>3</v>
      </c>
      <c r="BD115">
        <f t="shared" si="99"/>
        <v>0.5</v>
      </c>
      <c r="BE115">
        <f t="shared" si="100"/>
        <v>0.33333333333333331</v>
      </c>
      <c r="BF115">
        <f t="shared" si="101"/>
        <v>0.4</v>
      </c>
      <c r="BG115">
        <f>VLOOKUP($B115&amp;"-"&amp;$F115,'Results Check'!$A:$CB,BG$2,FALSE())</f>
        <v>0</v>
      </c>
      <c r="BH115">
        <f>VLOOKUP($B115&amp;"-"&amp;$F115,'Results Check'!$A:$CB,BH$2,FALSE())</f>
        <v>1</v>
      </c>
      <c r="BI115">
        <f>VLOOKUP($B115&amp;"-"&amp;$F115,'Results Check'!$A:$CB,BI$2,FALSE())</f>
        <v>1</v>
      </c>
      <c r="BJ115">
        <f t="shared" si="102"/>
        <v>0</v>
      </c>
      <c r="BK115">
        <f t="shared" si="103"/>
        <v>0</v>
      </c>
      <c r="BL115">
        <f t="shared" si="104"/>
        <v>0</v>
      </c>
      <c r="BM115">
        <f>VLOOKUP($B115&amp;"-"&amp;$F115,'Results Check'!$A:$CB,BM$2,FALSE())</f>
        <v>2</v>
      </c>
      <c r="BN115">
        <f>VLOOKUP($B115&amp;"-"&amp;$F115,'Results Check'!$A:$CB,BN$2,FALSE())</f>
        <v>3</v>
      </c>
      <c r="BO115">
        <f>VLOOKUP($B115&amp;"-"&amp;$F115,'Results Check'!$A:$CB,BO$2,FALSE())</f>
        <v>2</v>
      </c>
      <c r="BP115">
        <f t="shared" si="105"/>
        <v>0.66666666666666663</v>
      </c>
      <c r="BQ115">
        <f t="shared" si="106"/>
        <v>1</v>
      </c>
      <c r="BR115">
        <f t="shared" si="107"/>
        <v>0.8</v>
      </c>
      <c r="BS115">
        <f>VLOOKUP($B115&amp;"-"&amp;$F115,'Results Check'!$A:$CB,BS$2,FALSE())</f>
        <v>0</v>
      </c>
      <c r="BT115">
        <f>VLOOKUP($B115&amp;"-"&amp;$F115,'Results Check'!$A:$CB,BT$2,FALSE())</f>
        <v>1</v>
      </c>
      <c r="BU115">
        <f>VLOOKUP($B115&amp;"-"&amp;$F115,'Results Check'!$A:$CB,BU$2,FALSE())</f>
        <v>1</v>
      </c>
      <c r="BV115">
        <f t="shared" si="108"/>
        <v>0</v>
      </c>
      <c r="BW115">
        <f t="shared" si="109"/>
        <v>0</v>
      </c>
      <c r="BX115">
        <f t="shared" si="110"/>
        <v>0</v>
      </c>
      <c r="BY115">
        <f t="shared" si="111"/>
        <v>5</v>
      </c>
      <c r="BZ115">
        <f t="shared" si="112"/>
        <v>10</v>
      </c>
      <c r="CA115">
        <f t="shared" si="113"/>
        <v>10</v>
      </c>
      <c r="CB115" s="4">
        <f t="shared" si="114"/>
        <v>0.5</v>
      </c>
      <c r="CC115" s="4">
        <f t="shared" si="115"/>
        <v>0.5</v>
      </c>
      <c r="CD115">
        <f t="shared" si="116"/>
        <v>0.5</v>
      </c>
      <c r="CE115" t="str">
        <f>IF(VLOOKUP($B115&amp;"-"&amp;$F115,'Results Check'!$A:$CB,CE$2,FALSE())=0,"",VLOOKUP($B115&amp;"-"&amp;$F115,'Results Check'!$A:$CB,CE$2,FALSE()))</f>
        <v>Threat scenario</v>
      </c>
      <c r="CF115" t="str">
        <f>IF(VLOOKUP($B115&amp;"-"&amp;$F115,'Results Check'!$A:$CB,CF$2,FALSE())=0,"",VLOOKUP($B115&amp;"-"&amp;$F115,'Results Check'!$A:$CB,CF$2,FALSE()))</f>
        <v/>
      </c>
      <c r="CG115" t="str">
        <f>IF(VLOOKUP($B115&amp;"-"&amp;$F115,'Results Check'!$A:$CB,CG$2,FALSE())=0,"",VLOOKUP($B115&amp;"-"&amp;$F115,'Results Check'!$A:$CB,CG$2,FALSE()))</f>
        <v>Wrong treatment</v>
      </c>
      <c r="CH115" t="str">
        <f>IF(VLOOKUP($B115&amp;"-"&amp;$F115,'Results Check'!$A:$CB,CH$2,FALSE())=0,"",VLOOKUP($B115&amp;"-"&amp;$F115,'Results Check'!$A:$CB,CH$2,FALSE()))</f>
        <v>UI</v>
      </c>
      <c r="CI115" t="str">
        <f>IF(VLOOKUP($B115&amp;"-"&amp;$F115,'Results Check'!$A:$CB,CI$2,FALSE())=0,"",VLOOKUP($B115&amp;"-"&amp;$F115,'Results Check'!$A:$CB,CI$2,FALSE()))</f>
        <v>Wrong UI</v>
      </c>
      <c r="CJ115" t="str">
        <f>IF(VLOOKUP($B115&amp;"-"&amp;$F115,'Results Check'!$A:$CB,CJ$2,FALSE())=0,"",VLOOKUP($B115&amp;"-"&amp;$F115,'Results Check'!$A:$CB,CJ$2,FALSE()))</f>
        <v>UI</v>
      </c>
      <c r="CK115">
        <f>IF(VLOOKUP($B115&amp;"-"&amp;$F115,'dataset cleaned'!$A:$CK,CK$2,FALSE())&lt;0,"N/A",VLOOKUP(VLOOKUP($B115&amp;"-"&amp;$F115,'dataset cleaned'!$A:$CK,CK$2,FALSE()),Dictionary!$A:$B,2,FALSE()))</f>
        <v>4</v>
      </c>
      <c r="CL115">
        <f>IF(VLOOKUP($B115&amp;"-"&amp;$F115,'dataset cleaned'!$A:$CK,CL$2,FALSE())&lt;0,"N/A",VLOOKUP(VLOOKUP($B115&amp;"-"&amp;$F115,'dataset cleaned'!$A:$CK,CL$2,FALSE()),Dictionary!$A:$B,2,FALSE()))</f>
        <v>3</v>
      </c>
      <c r="CM115">
        <f>IF(VLOOKUP($B115&amp;"-"&amp;$F115,'dataset cleaned'!$A:$CK,CM$2,FALSE())&lt;0,"N/A",VLOOKUP(VLOOKUP($B115&amp;"-"&amp;$F115,'dataset cleaned'!$A:$CK,CM$2,FALSE()),Dictionary!$A:$B,2,FALSE()))</f>
        <v>4</v>
      </c>
      <c r="CN115">
        <f>IF(VLOOKUP($B115&amp;"-"&amp;$F115,'dataset cleaned'!$A:$CK,CN$2,FALSE())&lt;0,"N/A",VLOOKUP(VLOOKUP($B115&amp;"-"&amp;$F115,'dataset cleaned'!$A:$CK,CN$2,FALSE()),Dictionary!$A:$B,2,FALSE()))</f>
        <v>2</v>
      </c>
      <c r="CO115">
        <f>IF(VLOOKUP($B115&amp;"-"&amp;$F115,'dataset cleaned'!$A:$CK,CO$2,FALSE())&lt;0,"N/A",VLOOKUP(VLOOKUP($B115&amp;"-"&amp;$F115,'dataset cleaned'!$A:$CK,CO$2,FALSE()),Dictionary!$A:$B,2,FALSE()))</f>
        <v>2</v>
      </c>
      <c r="CP115">
        <f>IF(VLOOKUP($B115&amp;"-"&amp;$F115,'dataset cleaned'!$A:$CK,CP$2,FALSE())&lt;0,"N/A",VLOOKUP(VLOOKUP($B115&amp;"-"&amp;$F115,'dataset cleaned'!$A:$CK,CP$2,FALSE()),Dictionary!$A:$B,2,FALSE()))</f>
        <v>2</v>
      </c>
      <c r="CQ115">
        <f>IF(VLOOKUP($B115&amp;"-"&amp;$F115,'dataset cleaned'!$A:$CK,CQ$2,FALSE())&lt;0,"N/A",VLOOKUP(VLOOKUP($B115&amp;"-"&amp;$F115,'dataset cleaned'!$A:$CK,CQ$2,FALSE()),Dictionary!$A:$B,2,FALSE()))</f>
        <v>2</v>
      </c>
      <c r="CR115">
        <f>IF(VLOOKUP($B115&amp;"-"&amp;$F115,'dataset cleaned'!$A:$CK,CR$2,FALSE())&lt;0,"N/A",VLOOKUP(VLOOKUP($B115&amp;"-"&amp;$F115,'dataset cleaned'!$A:$CK,CR$2,FALSE()),Dictionary!$A:$B,2,FALSE()))</f>
        <v>2</v>
      </c>
      <c r="CS115">
        <f>IF(VLOOKUP($B115&amp;"-"&amp;$F115,'dataset cleaned'!$A:$CK,CS$2,FALSE())&lt;0,"N/A",VLOOKUP(VLOOKUP($B115&amp;"-"&amp;$F115,'dataset cleaned'!$A:$CK,CS$2,FALSE()),Dictionary!$A:$B,2,FALSE()))</f>
        <v>2</v>
      </c>
      <c r="CT115">
        <f>IF(VLOOKUP($B115&amp;"-"&amp;$F115,'dataset cleaned'!$A:$CK,CT$2,FALSE())&lt;0,"N/A",VLOOKUP(VLOOKUP($B115&amp;"-"&amp;$F115,'dataset cleaned'!$A:$CK,CT$2,FALSE()),Dictionary!$A:$B,2,FALSE()))</f>
        <v>2</v>
      </c>
      <c r="CU115">
        <f>IF(VLOOKUP($B115&amp;"-"&amp;$F115,'dataset cleaned'!$A:$CK,CU$2,FALSE())&lt;0,"N/A",VLOOKUP(VLOOKUP($B115&amp;"-"&amp;$F115,'dataset cleaned'!$A:$CK,CU$2,FALSE()),Dictionary!$A:$B,2,FALSE()))</f>
        <v>3</v>
      </c>
      <c r="CV115">
        <f>IF(VLOOKUP($B115&amp;"-"&amp;$F115,'dataset cleaned'!$A:$CK,CV$2,FALSE())&lt;0,"N/A",VLOOKUP(VLOOKUP($B115&amp;"-"&amp;$F115,'dataset cleaned'!$A:$CK,CV$2,FALSE()),Dictionary!$A:$B,2,FALSE()))</f>
        <v>3</v>
      </c>
    </row>
    <row r="116" spans="1:100" ht="17" x14ac:dyDescent="0.2">
      <c r="A116" t="str">
        <f t="shared" si="88"/>
        <v>R_3FW20S7htUSXUYM-P2</v>
      </c>
      <c r="B116" t="s">
        <v>901</v>
      </c>
      <c r="C116" t="s">
        <v>528</v>
      </c>
      <c r="D116" s="16" t="str">
        <f t="shared" si="89"/>
        <v>CORAS</v>
      </c>
      <c r="E116" s="8" t="str">
        <f t="shared" si="90"/>
        <v>G2</v>
      </c>
      <c r="F116" s="10" t="s">
        <v>536</v>
      </c>
      <c r="G116" s="8" t="str">
        <f t="shared" si="91"/>
        <v>G1</v>
      </c>
      <c r="H116" t="s">
        <v>981</v>
      </c>
      <c r="J116" s="11">
        <f>VLOOKUP($B116&amp;"-"&amp;$F116,'dataset cleaned'!$A:$BK,J$2,FALSE())/60</f>
        <v>9.3251500000000007</v>
      </c>
      <c r="K116">
        <f>VLOOKUP($B116&amp;"-"&amp;$F116,'dataset cleaned'!$A:$BK,K$2,FALSE())</f>
        <v>23</v>
      </c>
      <c r="L116" t="str">
        <f>VLOOKUP($B116&amp;"-"&amp;$F116,'dataset cleaned'!$A:$BK,L$2,FALSE())</f>
        <v>Male</v>
      </c>
      <c r="M116" t="str">
        <f>VLOOKUP($B116&amp;"-"&amp;$F116,'dataset cleaned'!$A:$BK,M$2,FALSE())</f>
        <v>Native</v>
      </c>
      <c r="N116">
        <f>VLOOKUP($B116&amp;"-"&amp;$F116,'dataset cleaned'!$A:$BK,N$2,FALSE())</f>
        <v>4</v>
      </c>
      <c r="O116" t="str">
        <f>VLOOKUP($B116&amp;"-"&amp;$F116,'dataset cleaned'!$A:$BK,O$2,FALSE())</f>
        <v>computer science</v>
      </c>
      <c r="P116" t="str">
        <f>VLOOKUP($B116&amp;"-"&amp;$F116,'dataset cleaned'!$A:$BK,P$2,FALSE())</f>
        <v>Yes</v>
      </c>
      <c r="Q116">
        <f>VLOOKUP($B116&amp;"-"&amp;$F116,'dataset cleaned'!$A:$BK,Q$2,FALSE())</f>
        <v>1</v>
      </c>
      <c r="R116" s="6" t="str">
        <f>VLOOKUP($B116&amp;"-"&amp;$F116,'dataset cleaned'!$A:$BK,R$2,FALSE())</f>
        <v>Software developper, software tester</v>
      </c>
      <c r="S116" t="str">
        <f>VLOOKUP($B116&amp;"-"&amp;$F116,'dataset cleaned'!$A:$BK,S$2,FALSE())</f>
        <v>No</v>
      </c>
      <c r="T116">
        <f>VLOOKUP($B116&amp;"-"&amp;$F116,'dataset cleaned'!$A:$BK,T$2,FALSE())</f>
        <v>0</v>
      </c>
      <c r="U116" t="str">
        <f>VLOOKUP($B116&amp;"-"&amp;$F116,'dataset cleaned'!$A:$BK,U$2,FALSE())</f>
        <v>ISO 27001,ISO 31000</v>
      </c>
      <c r="V116">
        <f>VLOOKUP(VLOOKUP($B116&amp;"-"&amp;$F116,'dataset cleaned'!$A:$BK,V$2,FALSE()),Dictionary!$A:$B,2,FALSE())</f>
        <v>1</v>
      </c>
      <c r="W116">
        <f>VLOOKUP(VLOOKUP($B116&amp;"-"&amp;$F116,'dataset cleaned'!$A:$BK,W$2,FALSE()),Dictionary!$A:$B,2,FALSE())</f>
        <v>2</v>
      </c>
      <c r="X116">
        <f>VLOOKUP(VLOOKUP($B116&amp;"-"&amp;$F116,'dataset cleaned'!$A:$BK,X$2,FALSE()),Dictionary!$A:$B,2,FALSE())</f>
        <v>2</v>
      </c>
      <c r="Y116">
        <f>VLOOKUP(VLOOKUP($B116&amp;"-"&amp;$F116,'dataset cleaned'!$A:$BK,Y$2,FALSE()),Dictionary!$A:$B,2,FALSE())</f>
        <v>1</v>
      </c>
      <c r="Z116">
        <f t="shared" si="92"/>
        <v>2</v>
      </c>
      <c r="AA116">
        <f>VLOOKUP(VLOOKUP($B116&amp;"-"&amp;$F116,'dataset cleaned'!$A:$BK,AA$2,FALSE()),Dictionary!$A:$B,2,FALSE())</f>
        <v>1</v>
      </c>
      <c r="AB116">
        <f>VLOOKUP(VLOOKUP($B116&amp;"-"&amp;$F116,'dataset cleaned'!$A:$BK,AB$2,FALSE()),Dictionary!$A:$B,2,FALSE())</f>
        <v>3</v>
      </c>
      <c r="AC116">
        <f>VLOOKUP(VLOOKUP($B116&amp;"-"&amp;$F116,'dataset cleaned'!$A:$BK,AC$2,FALSE()),Dictionary!$A:$B,2,FALSE())</f>
        <v>3</v>
      </c>
      <c r="AD116">
        <f>VLOOKUP(VLOOKUP($B116&amp;"-"&amp;$F116,'dataset cleaned'!$A:$BK,AD$2,FALSE()),Dictionary!$A:$B,2,FALSE())</f>
        <v>2</v>
      </c>
      <c r="AE116">
        <f>IF(ISNA(VLOOKUP(VLOOKUP($B116&amp;"-"&amp;$F116,'dataset cleaned'!$A:$BK,AE$2,FALSE()),Dictionary!$A:$B,2,FALSE())),"",VLOOKUP(VLOOKUP($B116&amp;"-"&amp;$F116,'dataset cleaned'!$A:$BK,AE$2,FALSE()),Dictionary!$A:$B,2,FALSE()))</f>
        <v>3</v>
      </c>
      <c r="AF116">
        <f>VLOOKUP(VLOOKUP($B116&amp;"-"&amp;$F116,'dataset cleaned'!$A:$BK,AF$2,FALSE()),Dictionary!$A:$B,2,FALSE())</f>
        <v>2</v>
      </c>
      <c r="AG116">
        <f>VLOOKUP(VLOOKUP($B116&amp;"-"&amp;$F116,'dataset cleaned'!$A:$BK,AG$2,FALSE()),Dictionary!$A:$B,2,FALSE())</f>
        <v>4</v>
      </c>
      <c r="AH116">
        <f>VLOOKUP(VLOOKUP($B116&amp;"-"&amp;$F116,'dataset cleaned'!$A:$BK,AH$2,FALSE()),Dictionary!$A:$B,2,FALSE())</f>
        <v>4</v>
      </c>
      <c r="AI116">
        <f>VLOOKUP(VLOOKUP($B116&amp;"-"&amp;$F116,'dataset cleaned'!$A:$BK,AI$2,FALSE()),Dictionary!$A:$B,2,FALSE())</f>
        <v>4</v>
      </c>
      <c r="AJ116">
        <f>VLOOKUP(VLOOKUP($B116&amp;"-"&amp;$F116,'dataset cleaned'!$A:$BK,AJ$2,FALSE()),Dictionary!$A:$B,2,FALSE())</f>
        <v>1</v>
      </c>
      <c r="AK116" t="str">
        <f>IF(ISNA(VLOOKUP(VLOOKUP($B116&amp;"-"&amp;$F116,'dataset cleaned'!$A:$BK,AK$2,FALSE()),Dictionary!$A:$B,2,FALSE())),"",VLOOKUP(VLOOKUP($B116&amp;"-"&amp;$F116,'dataset cleaned'!$A:$BK,AK$2,FALSE()),Dictionary!$A:$B,2,FALSE()))</f>
        <v/>
      </c>
      <c r="AL116">
        <f>IF(ISNA(VLOOKUP(VLOOKUP($B116&amp;"-"&amp;$F116,'dataset cleaned'!$A:$BK,AL$2,FALSE()),Dictionary!$A:$B,2,FALSE())),"",VLOOKUP(VLOOKUP($B116&amp;"-"&amp;$F116,'dataset cleaned'!$A:$BK,AL$2,FALSE()),Dictionary!$A:$B,2,FALSE()))</f>
        <v>2</v>
      </c>
      <c r="AM116">
        <f>VLOOKUP(VLOOKUP($B116&amp;"-"&amp;$F116,'dataset cleaned'!$A:$BK,AM$2,FALSE()),Dictionary!$A:$B,2,FALSE())</f>
        <v>4</v>
      </c>
      <c r="AN116">
        <f>IF(ISNA(VLOOKUP(VLOOKUP($B116&amp;"-"&amp;$F116,'dataset cleaned'!$A:$BK,AN$2,FALSE()),Dictionary!$A:$B,2,FALSE())),"",VLOOKUP(VLOOKUP($B116&amp;"-"&amp;$F116,'dataset cleaned'!$A:$BK,AN$2,FALSE()),Dictionary!$A:$B,2,FALSE()))</f>
        <v>5</v>
      </c>
      <c r="AO116">
        <f>VLOOKUP($B116&amp;"-"&amp;$F116,'Results Check'!$A:$CB,AO$2,FALSE())</f>
        <v>0</v>
      </c>
      <c r="AP116">
        <f>VLOOKUP($B116&amp;"-"&amp;$F116,'Results Check'!$A:$CB,AP$2,FALSE())</f>
        <v>0</v>
      </c>
      <c r="AQ116">
        <f>VLOOKUP($B116&amp;"-"&amp;$F116,'Results Check'!$A:$CB,AQ$2,FALSE())</f>
        <v>1</v>
      </c>
      <c r="AR116">
        <f t="shared" si="93"/>
        <v>0</v>
      </c>
      <c r="AS116">
        <f t="shared" si="94"/>
        <v>0</v>
      </c>
      <c r="AT116">
        <f t="shared" si="95"/>
        <v>0</v>
      </c>
      <c r="AU116">
        <f>VLOOKUP($B116&amp;"-"&amp;$F116,'Results Check'!$A:$CB,AU$2,FALSE())</f>
        <v>1</v>
      </c>
      <c r="AV116">
        <f>VLOOKUP($B116&amp;"-"&amp;$F116,'Results Check'!$A:$CB,AV$2,FALSE())</f>
        <v>2</v>
      </c>
      <c r="AW116">
        <f>VLOOKUP($B116&amp;"-"&amp;$F116,'Results Check'!$A:$CB,AW$2,FALSE())</f>
        <v>2</v>
      </c>
      <c r="AX116">
        <f t="shared" si="96"/>
        <v>0.5</v>
      </c>
      <c r="AY116">
        <f t="shared" si="97"/>
        <v>0.5</v>
      </c>
      <c r="AZ116">
        <f t="shared" si="98"/>
        <v>0.5</v>
      </c>
      <c r="BA116">
        <f>VLOOKUP($B116&amp;"-"&amp;$F116,'Results Check'!$A:$CB,BA$2,FALSE())</f>
        <v>2</v>
      </c>
      <c r="BB116">
        <f>VLOOKUP($B116&amp;"-"&amp;$F116,'Results Check'!$A:$CB,BB$2,FALSE())</f>
        <v>2</v>
      </c>
      <c r="BC116">
        <f>VLOOKUP($B116&amp;"-"&amp;$F116,'Results Check'!$A:$CB,BC$2,FALSE())</f>
        <v>3</v>
      </c>
      <c r="BD116">
        <f t="shared" si="99"/>
        <v>1</v>
      </c>
      <c r="BE116">
        <f t="shared" si="100"/>
        <v>0.66666666666666663</v>
      </c>
      <c r="BF116">
        <f t="shared" si="101"/>
        <v>0.8</v>
      </c>
      <c r="BG116">
        <f>VLOOKUP($B116&amp;"-"&amp;$F116,'Results Check'!$A:$CB,BG$2,FALSE())</f>
        <v>0</v>
      </c>
      <c r="BH116">
        <f>VLOOKUP($B116&amp;"-"&amp;$F116,'Results Check'!$A:$CB,BH$2,FALSE())</f>
        <v>0</v>
      </c>
      <c r="BI116">
        <f>VLOOKUP($B116&amp;"-"&amp;$F116,'Results Check'!$A:$CB,BI$2,FALSE())</f>
        <v>1</v>
      </c>
      <c r="BJ116">
        <f t="shared" si="102"/>
        <v>0</v>
      </c>
      <c r="BK116">
        <f t="shared" si="103"/>
        <v>0</v>
      </c>
      <c r="BL116">
        <f t="shared" si="104"/>
        <v>0</v>
      </c>
      <c r="BM116">
        <f>VLOOKUP($B116&amp;"-"&amp;$F116,'Results Check'!$A:$CB,BM$2,FALSE())</f>
        <v>0</v>
      </c>
      <c r="BN116">
        <f>VLOOKUP($B116&amp;"-"&amp;$F116,'Results Check'!$A:$CB,BN$2,FALSE())</f>
        <v>0</v>
      </c>
      <c r="BO116">
        <f>VLOOKUP($B116&amp;"-"&amp;$F116,'Results Check'!$A:$CB,BO$2,FALSE())</f>
        <v>2</v>
      </c>
      <c r="BP116">
        <f t="shared" si="105"/>
        <v>0</v>
      </c>
      <c r="BQ116">
        <f t="shared" si="106"/>
        <v>0</v>
      </c>
      <c r="BR116">
        <f t="shared" si="107"/>
        <v>0</v>
      </c>
      <c r="BS116">
        <f>VLOOKUP($B116&amp;"-"&amp;$F116,'Results Check'!$A:$CB,BS$2,FALSE())</f>
        <v>0</v>
      </c>
      <c r="BT116">
        <f>VLOOKUP($B116&amp;"-"&amp;$F116,'Results Check'!$A:$CB,BT$2,FALSE())</f>
        <v>0</v>
      </c>
      <c r="BU116">
        <f>VLOOKUP($B116&amp;"-"&amp;$F116,'Results Check'!$A:$CB,BU$2,FALSE())</f>
        <v>1</v>
      </c>
      <c r="BV116">
        <f t="shared" si="108"/>
        <v>0</v>
      </c>
      <c r="BW116">
        <f t="shared" si="109"/>
        <v>0</v>
      </c>
      <c r="BX116">
        <f t="shared" si="110"/>
        <v>0</v>
      </c>
      <c r="BY116">
        <f t="shared" si="111"/>
        <v>3</v>
      </c>
      <c r="BZ116">
        <f t="shared" si="112"/>
        <v>4</v>
      </c>
      <c r="CA116">
        <f t="shared" si="113"/>
        <v>10</v>
      </c>
      <c r="CB116" s="4">
        <f t="shared" si="114"/>
        <v>0.75</v>
      </c>
      <c r="CC116" s="4">
        <f t="shared" si="115"/>
        <v>0.3</v>
      </c>
      <c r="CD116">
        <f t="shared" si="116"/>
        <v>0.42857142857142849</v>
      </c>
      <c r="CE116" t="str">
        <f>IF(VLOOKUP($B116&amp;"-"&amp;$F116,'Results Check'!$A:$CB,CE$2,FALSE())=0,"",VLOOKUP($B116&amp;"-"&amp;$F116,'Results Check'!$A:$CB,CE$2,FALSE()))</f>
        <v>Left empty</v>
      </c>
      <c r="CF116" t="str">
        <f>IF(VLOOKUP($B116&amp;"-"&amp;$F116,'Results Check'!$A:$CB,CF$2,FALSE())=0,"",VLOOKUP($B116&amp;"-"&amp;$F116,'Results Check'!$A:$CB,CF$2,FALSE()))</f>
        <v>UI</v>
      </c>
      <c r="CG116" t="str">
        <f>IF(VLOOKUP($B116&amp;"-"&amp;$F116,'Results Check'!$A:$CB,CG$2,FALSE())=0,"",VLOOKUP($B116&amp;"-"&amp;$F116,'Results Check'!$A:$CB,CG$2,FALSE()))</f>
        <v>Missing treatment</v>
      </c>
      <c r="CH116" t="str">
        <f>IF(VLOOKUP($B116&amp;"-"&amp;$F116,'Results Check'!$A:$CB,CH$2,FALSE())=0,"",VLOOKUP($B116&amp;"-"&amp;$F116,'Results Check'!$A:$CB,CH$2,FALSE()))</f>
        <v>Left empty</v>
      </c>
      <c r="CI116" t="str">
        <f>IF(VLOOKUP($B116&amp;"-"&amp;$F116,'Results Check'!$A:$CB,CI$2,FALSE())=0,"",VLOOKUP($B116&amp;"-"&amp;$F116,'Results Check'!$A:$CB,CI$2,FALSE()))</f>
        <v>Left empty</v>
      </c>
      <c r="CJ116" t="s">
        <v>1142</v>
      </c>
      <c r="CK116" t="str">
        <f>IF(VLOOKUP($B116&amp;"-"&amp;$F116,'dataset cleaned'!$A:$CK,CK$2,FALSE())&lt;0,"N/A",VLOOKUP(VLOOKUP($B116&amp;"-"&amp;$F116,'dataset cleaned'!$A:$CK,CK$2,FALSE()),Dictionary!$A:$B,2,FALSE()))</f>
        <v>N/A</v>
      </c>
      <c r="CL116" t="str">
        <f>IF(VLOOKUP($B116&amp;"-"&amp;$F116,'dataset cleaned'!$A:$CK,CL$2,FALSE())&lt;0,"N/A",VLOOKUP(VLOOKUP($B116&amp;"-"&amp;$F116,'dataset cleaned'!$A:$CK,CL$2,FALSE()),Dictionary!$A:$B,2,FALSE()))</f>
        <v>N/A</v>
      </c>
      <c r="CM116">
        <f>IF(VLOOKUP($B116&amp;"-"&amp;$F116,'dataset cleaned'!$A:$CK,CM$2,FALSE())&lt;0,"N/A",VLOOKUP(VLOOKUP($B116&amp;"-"&amp;$F116,'dataset cleaned'!$A:$CK,CM$2,FALSE()),Dictionary!$A:$B,2,FALSE()))</f>
        <v>2</v>
      </c>
      <c r="CN116">
        <f>IF(VLOOKUP($B116&amp;"-"&amp;$F116,'dataset cleaned'!$A:$CK,CN$2,FALSE())&lt;0,"N/A",VLOOKUP(VLOOKUP($B116&amp;"-"&amp;$F116,'dataset cleaned'!$A:$CK,CN$2,FALSE()),Dictionary!$A:$B,2,FALSE()))</f>
        <v>3</v>
      </c>
      <c r="CO116">
        <f>IF(VLOOKUP($B116&amp;"-"&amp;$F116,'dataset cleaned'!$A:$CK,CO$2,FALSE())&lt;0,"N/A",VLOOKUP(VLOOKUP($B116&amp;"-"&amp;$F116,'dataset cleaned'!$A:$CK,CO$2,FALSE()),Dictionary!$A:$B,2,FALSE()))</f>
        <v>3</v>
      </c>
      <c r="CP116">
        <f>IF(VLOOKUP($B116&amp;"-"&amp;$F116,'dataset cleaned'!$A:$CK,CP$2,FALSE())&lt;0,"N/A",VLOOKUP(VLOOKUP($B116&amp;"-"&amp;$F116,'dataset cleaned'!$A:$CK,CP$2,FALSE()),Dictionary!$A:$B,2,FALSE()))</f>
        <v>3</v>
      </c>
      <c r="CQ116" t="str">
        <f>IF(VLOOKUP($B116&amp;"-"&amp;$F116,'dataset cleaned'!$A:$CK,CQ$2,FALSE())&lt;0,"N/A",VLOOKUP(VLOOKUP($B116&amp;"-"&amp;$F116,'dataset cleaned'!$A:$CK,CQ$2,FALSE()),Dictionary!$A:$B,2,FALSE()))</f>
        <v>N/A</v>
      </c>
      <c r="CR116" t="str">
        <f>IF(VLOOKUP($B116&amp;"-"&amp;$F116,'dataset cleaned'!$A:$CK,CR$2,FALSE())&lt;0,"N/A",VLOOKUP(VLOOKUP($B116&amp;"-"&amp;$F116,'dataset cleaned'!$A:$CK,CR$2,FALSE()),Dictionary!$A:$B,2,FALSE()))</f>
        <v>N/A</v>
      </c>
      <c r="CS116" t="str">
        <f>IF(VLOOKUP($B116&amp;"-"&amp;$F116,'dataset cleaned'!$A:$CK,CS$2,FALSE())&lt;0,"N/A",VLOOKUP(VLOOKUP($B116&amp;"-"&amp;$F116,'dataset cleaned'!$A:$CK,CS$2,FALSE()),Dictionary!$A:$B,2,FALSE()))</f>
        <v>N/A</v>
      </c>
      <c r="CT116" t="str">
        <f>IF(VLOOKUP($B116&amp;"-"&amp;$F116,'dataset cleaned'!$A:$CK,CT$2,FALSE())&lt;0,"N/A",VLOOKUP(VLOOKUP($B116&amp;"-"&amp;$F116,'dataset cleaned'!$A:$CK,CT$2,FALSE()),Dictionary!$A:$B,2,FALSE()))</f>
        <v>N/A</v>
      </c>
      <c r="CU116" t="str">
        <f>IF(VLOOKUP($B116&amp;"-"&amp;$F116,'dataset cleaned'!$A:$CK,CU$2,FALSE())&lt;0,"N/A",VLOOKUP(VLOOKUP($B116&amp;"-"&amp;$F116,'dataset cleaned'!$A:$CK,CU$2,FALSE()),Dictionary!$A:$B,2,FALSE()))</f>
        <v>N/A</v>
      </c>
      <c r="CV116" t="str">
        <f>IF(VLOOKUP($B116&amp;"-"&amp;$F116,'dataset cleaned'!$A:$CK,CV$2,FALSE())&lt;0,"N/A",VLOOKUP(VLOOKUP($B116&amp;"-"&amp;$F116,'dataset cleaned'!$A:$CK,CV$2,FALSE()),Dictionary!$A:$B,2,FALSE()))</f>
        <v>N/A</v>
      </c>
    </row>
    <row r="117" spans="1:100" s="24" customFormat="1" x14ac:dyDescent="0.2">
      <c r="A117" t="str">
        <f t="shared" si="88"/>
        <v>R_3MPuGkPudSdqO6Q-P2</v>
      </c>
      <c r="B117" t="s">
        <v>798</v>
      </c>
      <c r="C117" t="s">
        <v>528</v>
      </c>
      <c r="D117" s="16" t="str">
        <f t="shared" si="89"/>
        <v>CORAS</v>
      </c>
      <c r="E117" s="8" t="str">
        <f t="shared" si="90"/>
        <v>G2</v>
      </c>
      <c r="F117" s="10" t="s">
        <v>536</v>
      </c>
      <c r="G117" s="8" t="str">
        <f t="shared" si="91"/>
        <v>G1</v>
      </c>
      <c r="H117" t="s">
        <v>981</v>
      </c>
      <c r="I117"/>
      <c r="J117" s="11">
        <f>VLOOKUP($B117&amp;"-"&amp;$F117,'dataset cleaned'!$A:$BK,J$2,FALSE())/60</f>
        <v>6.7944499999999994</v>
      </c>
      <c r="K117">
        <f>VLOOKUP($B117&amp;"-"&amp;$F117,'dataset cleaned'!$A:$BK,K$2,FALSE())</f>
        <v>22</v>
      </c>
      <c r="L117" t="str">
        <f>VLOOKUP($B117&amp;"-"&amp;$F117,'dataset cleaned'!$A:$BK,L$2,FALSE())</f>
        <v>Male</v>
      </c>
      <c r="M117" t="str">
        <f>VLOOKUP($B117&amp;"-"&amp;$F117,'dataset cleaned'!$A:$BK,M$2,FALSE())</f>
        <v>Intermediate (B1)</v>
      </c>
      <c r="N117">
        <f>VLOOKUP($B117&amp;"-"&amp;$F117,'dataset cleaned'!$A:$BK,N$2,FALSE())</f>
        <v>3</v>
      </c>
      <c r="O117" t="str">
        <f>VLOOKUP($B117&amp;"-"&amp;$F117,'dataset cleaned'!$A:$BK,O$2,FALSE())</f>
        <v>Computer Science</v>
      </c>
      <c r="P117" t="str">
        <f>VLOOKUP($B117&amp;"-"&amp;$F117,'dataset cleaned'!$A:$BK,P$2,FALSE())</f>
        <v>No</v>
      </c>
      <c r="Q117">
        <f>VLOOKUP($B117&amp;"-"&amp;$F117,'dataset cleaned'!$A:$BK,Q$2,FALSE())</f>
        <v>0</v>
      </c>
      <c r="R117" s="6">
        <f>VLOOKUP($B117&amp;"-"&amp;$F117,'dataset cleaned'!$A:$BK,R$2,FALSE())</f>
        <v>0</v>
      </c>
      <c r="S117" t="str">
        <f>VLOOKUP($B117&amp;"-"&amp;$F117,'dataset cleaned'!$A:$BK,S$2,FALSE())</f>
        <v>No</v>
      </c>
      <c r="T117">
        <f>VLOOKUP($B117&amp;"-"&amp;$F117,'dataset cleaned'!$A:$BK,T$2,FALSE())</f>
        <v>0</v>
      </c>
      <c r="U117" t="str">
        <f>VLOOKUP($B117&amp;"-"&amp;$F117,'dataset cleaned'!$A:$BK,U$2,FALSE())</f>
        <v>None</v>
      </c>
      <c r="V117">
        <f>VLOOKUP(VLOOKUP($B117&amp;"-"&amp;$F117,'dataset cleaned'!$A:$BK,V$2,FALSE()),Dictionary!$A:$B,2,FALSE())</f>
        <v>2</v>
      </c>
      <c r="W117">
        <f>VLOOKUP(VLOOKUP($B117&amp;"-"&amp;$F117,'dataset cleaned'!$A:$BK,W$2,FALSE()),Dictionary!$A:$B,2,FALSE())</f>
        <v>3</v>
      </c>
      <c r="X117">
        <f>VLOOKUP(VLOOKUP($B117&amp;"-"&amp;$F117,'dataset cleaned'!$A:$BK,X$2,FALSE()),Dictionary!$A:$B,2,FALSE())</f>
        <v>2</v>
      </c>
      <c r="Y117">
        <f>VLOOKUP(VLOOKUP($B117&amp;"-"&amp;$F117,'dataset cleaned'!$A:$BK,Y$2,FALSE()),Dictionary!$A:$B,2,FALSE())</f>
        <v>2</v>
      </c>
      <c r="Z117">
        <f t="shared" si="92"/>
        <v>3</v>
      </c>
      <c r="AA117">
        <f>VLOOKUP(VLOOKUP($B117&amp;"-"&amp;$F117,'dataset cleaned'!$A:$BK,AA$2,FALSE()),Dictionary!$A:$B,2,FALSE())</f>
        <v>2</v>
      </c>
      <c r="AB117">
        <f>VLOOKUP(VLOOKUP($B117&amp;"-"&amp;$F117,'dataset cleaned'!$A:$BK,AB$2,FALSE()),Dictionary!$A:$B,2,FALSE())</f>
        <v>2</v>
      </c>
      <c r="AC117">
        <f>VLOOKUP(VLOOKUP($B117&amp;"-"&amp;$F117,'dataset cleaned'!$A:$BK,AC$2,FALSE()),Dictionary!$A:$B,2,FALSE())</f>
        <v>3</v>
      </c>
      <c r="AD117">
        <f>VLOOKUP(VLOOKUP($B117&amp;"-"&amp;$F117,'dataset cleaned'!$A:$BK,AD$2,FALSE()),Dictionary!$A:$B,2,FALSE())</f>
        <v>2</v>
      </c>
      <c r="AE117">
        <f>IF(ISNA(VLOOKUP(VLOOKUP($B117&amp;"-"&amp;$F117,'dataset cleaned'!$A:$BK,AE$2,FALSE()),Dictionary!$A:$B,2,FALSE())),"",VLOOKUP(VLOOKUP($B117&amp;"-"&amp;$F117,'dataset cleaned'!$A:$BK,AE$2,FALSE()),Dictionary!$A:$B,2,FALSE()))</f>
        <v>3</v>
      </c>
      <c r="AF117">
        <f>VLOOKUP(VLOOKUP($B117&amp;"-"&amp;$F117,'dataset cleaned'!$A:$BK,AF$2,FALSE()),Dictionary!$A:$B,2,FALSE())</f>
        <v>4</v>
      </c>
      <c r="AG117">
        <f>VLOOKUP(VLOOKUP($B117&amp;"-"&amp;$F117,'dataset cleaned'!$A:$BK,AG$2,FALSE()),Dictionary!$A:$B,2,FALSE())</f>
        <v>3</v>
      </c>
      <c r="AH117">
        <f>VLOOKUP(VLOOKUP($B117&amp;"-"&amp;$F117,'dataset cleaned'!$A:$BK,AH$2,FALSE()),Dictionary!$A:$B,2,FALSE())</f>
        <v>4</v>
      </c>
      <c r="AI117">
        <f>VLOOKUP(VLOOKUP($B117&amp;"-"&amp;$F117,'dataset cleaned'!$A:$BK,AI$2,FALSE()),Dictionary!$A:$B,2,FALSE())</f>
        <v>4</v>
      </c>
      <c r="AJ117">
        <f>VLOOKUP(VLOOKUP($B117&amp;"-"&amp;$F117,'dataset cleaned'!$A:$BK,AJ$2,FALSE()),Dictionary!$A:$B,2,FALSE())</f>
        <v>3</v>
      </c>
      <c r="AK117" t="str">
        <f>IF(ISNA(VLOOKUP(VLOOKUP($B117&amp;"-"&amp;$F117,'dataset cleaned'!$A:$BK,AK$2,FALSE()),Dictionary!$A:$B,2,FALSE())),"",VLOOKUP(VLOOKUP($B117&amp;"-"&amp;$F117,'dataset cleaned'!$A:$BK,AK$2,FALSE()),Dictionary!$A:$B,2,FALSE()))</f>
        <v/>
      </c>
      <c r="AL117">
        <f>IF(ISNA(VLOOKUP(VLOOKUP($B117&amp;"-"&amp;$F117,'dataset cleaned'!$A:$BK,AL$2,FALSE()),Dictionary!$A:$B,2,FALSE())),"",VLOOKUP(VLOOKUP($B117&amp;"-"&amp;$F117,'dataset cleaned'!$A:$BK,AL$2,FALSE()),Dictionary!$A:$B,2,FALSE()))</f>
        <v>3</v>
      </c>
      <c r="AM117">
        <f>VLOOKUP(VLOOKUP($B117&amp;"-"&amp;$F117,'dataset cleaned'!$A:$BK,AM$2,FALSE()),Dictionary!$A:$B,2,FALSE())</f>
        <v>4</v>
      </c>
      <c r="AN117">
        <f>IF(ISNA(VLOOKUP(VLOOKUP($B117&amp;"-"&amp;$F117,'dataset cleaned'!$A:$BK,AN$2,FALSE()),Dictionary!$A:$B,2,FALSE())),"",VLOOKUP(VLOOKUP($B117&amp;"-"&amp;$F117,'dataset cleaned'!$A:$BK,AN$2,FALSE()),Dictionary!$A:$B,2,FALSE()))</f>
        <v>4</v>
      </c>
      <c r="AO117">
        <f>VLOOKUP($B117&amp;"-"&amp;$F117,'Results Check'!$A:$CB,AO$2,FALSE())</f>
        <v>1</v>
      </c>
      <c r="AP117">
        <f>VLOOKUP($B117&amp;"-"&amp;$F117,'Results Check'!$A:$CB,AP$2,FALSE())</f>
        <v>1</v>
      </c>
      <c r="AQ117">
        <f>VLOOKUP($B117&amp;"-"&amp;$F117,'Results Check'!$A:$CB,AQ$2,FALSE())</f>
        <v>1</v>
      </c>
      <c r="AR117">
        <f t="shared" si="93"/>
        <v>1</v>
      </c>
      <c r="AS117">
        <f t="shared" si="94"/>
        <v>1</v>
      </c>
      <c r="AT117">
        <f t="shared" si="95"/>
        <v>1</v>
      </c>
      <c r="AU117">
        <f>VLOOKUP($B117&amp;"-"&amp;$F117,'Results Check'!$A:$CB,AU$2,FALSE())</f>
        <v>2</v>
      </c>
      <c r="AV117">
        <f>VLOOKUP($B117&amp;"-"&amp;$F117,'Results Check'!$A:$CB,AV$2,FALSE())</f>
        <v>4</v>
      </c>
      <c r="AW117">
        <f>VLOOKUP($B117&amp;"-"&amp;$F117,'Results Check'!$A:$CB,AW$2,FALSE())</f>
        <v>2</v>
      </c>
      <c r="AX117">
        <f t="shared" si="96"/>
        <v>0.5</v>
      </c>
      <c r="AY117">
        <f t="shared" si="97"/>
        <v>1</v>
      </c>
      <c r="AZ117">
        <f t="shared" si="98"/>
        <v>0.66666666666666663</v>
      </c>
      <c r="BA117">
        <f>VLOOKUP($B117&amp;"-"&amp;$F117,'Results Check'!$A:$CB,BA$2,FALSE())</f>
        <v>2</v>
      </c>
      <c r="BB117">
        <f>VLOOKUP($B117&amp;"-"&amp;$F117,'Results Check'!$A:$CB,BB$2,FALSE())</f>
        <v>2</v>
      </c>
      <c r="BC117">
        <f>VLOOKUP($B117&amp;"-"&amp;$F117,'Results Check'!$A:$CB,BC$2,FALSE())</f>
        <v>3</v>
      </c>
      <c r="BD117">
        <f t="shared" si="99"/>
        <v>1</v>
      </c>
      <c r="BE117">
        <f t="shared" si="100"/>
        <v>0.66666666666666663</v>
      </c>
      <c r="BF117">
        <f t="shared" si="101"/>
        <v>0.8</v>
      </c>
      <c r="BG117">
        <f>VLOOKUP($B117&amp;"-"&amp;$F117,'Results Check'!$A:$CB,BG$2,FALSE())</f>
        <v>1</v>
      </c>
      <c r="BH117">
        <f>VLOOKUP($B117&amp;"-"&amp;$F117,'Results Check'!$A:$CB,BH$2,FALSE())</f>
        <v>1</v>
      </c>
      <c r="BI117">
        <f>VLOOKUP($B117&amp;"-"&amp;$F117,'Results Check'!$A:$CB,BI$2,FALSE())</f>
        <v>1</v>
      </c>
      <c r="BJ117">
        <f t="shared" si="102"/>
        <v>1</v>
      </c>
      <c r="BK117">
        <f t="shared" si="103"/>
        <v>1</v>
      </c>
      <c r="BL117">
        <f t="shared" si="104"/>
        <v>1</v>
      </c>
      <c r="BM117">
        <f>VLOOKUP($B117&amp;"-"&amp;$F117,'Results Check'!$A:$CB,BM$2,FALSE())</f>
        <v>1</v>
      </c>
      <c r="BN117">
        <f>VLOOKUP($B117&amp;"-"&amp;$F117,'Results Check'!$A:$CB,BN$2,FALSE())</f>
        <v>3</v>
      </c>
      <c r="BO117">
        <f>VLOOKUP($B117&amp;"-"&amp;$F117,'Results Check'!$A:$CB,BO$2,FALSE())</f>
        <v>2</v>
      </c>
      <c r="BP117">
        <f t="shared" si="105"/>
        <v>0.33333333333333331</v>
      </c>
      <c r="BQ117">
        <f t="shared" si="106"/>
        <v>0.5</v>
      </c>
      <c r="BR117">
        <f t="shared" si="107"/>
        <v>0.4</v>
      </c>
      <c r="BS117">
        <f>VLOOKUP($B117&amp;"-"&amp;$F117,'Results Check'!$A:$CB,BS$2,FALSE())</f>
        <v>0</v>
      </c>
      <c r="BT117">
        <f>VLOOKUP($B117&amp;"-"&amp;$F117,'Results Check'!$A:$CB,BT$2,FALSE())</f>
        <v>1</v>
      </c>
      <c r="BU117">
        <f>VLOOKUP($B117&amp;"-"&amp;$F117,'Results Check'!$A:$CB,BU$2,FALSE())</f>
        <v>1</v>
      </c>
      <c r="BV117">
        <f t="shared" si="108"/>
        <v>0</v>
      </c>
      <c r="BW117">
        <f t="shared" si="109"/>
        <v>0</v>
      </c>
      <c r="BX117">
        <f t="shared" si="110"/>
        <v>0</v>
      </c>
      <c r="BY117">
        <f t="shared" si="111"/>
        <v>7</v>
      </c>
      <c r="BZ117">
        <f t="shared" si="112"/>
        <v>12</v>
      </c>
      <c r="CA117">
        <f t="shared" si="113"/>
        <v>10</v>
      </c>
      <c r="CB117" s="4">
        <f t="shared" si="114"/>
        <v>0.58333333333333337</v>
      </c>
      <c r="CC117" s="4">
        <f t="shared" si="115"/>
        <v>0.7</v>
      </c>
      <c r="CD117">
        <f t="shared" si="116"/>
        <v>0.63636363636363646</v>
      </c>
      <c r="CE117" t="str">
        <f>IF(VLOOKUP($B117&amp;"-"&amp;$F117,'Results Check'!$A:$CB,CE$2,FALSE())=0,"",VLOOKUP($B117&amp;"-"&amp;$F117,'Results Check'!$A:$CB,CE$2,FALSE()))</f>
        <v/>
      </c>
      <c r="CF117" t="str">
        <f>IF(VLOOKUP($B117&amp;"-"&amp;$F117,'Results Check'!$A:$CB,CF$2,FALSE())=0,"",VLOOKUP($B117&amp;"-"&amp;$F117,'Results Check'!$A:$CB,CF$2,FALSE()))</f>
        <v/>
      </c>
      <c r="CG117" t="str">
        <f>IF(VLOOKUP($B117&amp;"-"&amp;$F117,'Results Check'!$A:$CB,CG$2,FALSE())=0,"",VLOOKUP($B117&amp;"-"&amp;$F117,'Results Check'!$A:$CB,CG$2,FALSE()))</f>
        <v>Missing treatment</v>
      </c>
      <c r="CH117" t="str">
        <f>IF(VLOOKUP($B117&amp;"-"&amp;$F117,'Results Check'!$A:$CB,CH$2,FALSE())=0,"",VLOOKUP($B117&amp;"-"&amp;$F117,'Results Check'!$A:$CB,CH$2,FALSE()))</f>
        <v/>
      </c>
      <c r="CI117" t="str">
        <f>IF(VLOOKUP($B117&amp;"-"&amp;$F117,'Results Check'!$A:$CB,CI$2,FALSE())=0,"",VLOOKUP($B117&amp;"-"&amp;$F117,'Results Check'!$A:$CB,CI$2,FALSE()))</f>
        <v>Wrong UI</v>
      </c>
      <c r="CJ117" t="str">
        <f>IF(VLOOKUP($B117&amp;"-"&amp;$F117,'Results Check'!$A:$CB,CJ$2,FALSE())=0,"",VLOOKUP($B117&amp;"-"&amp;$F117,'Results Check'!$A:$CB,CJ$2,FALSE()))</f>
        <v>Wrong consequence</v>
      </c>
      <c r="CK117">
        <f>IF(VLOOKUP($B117&amp;"-"&amp;$F117,'dataset cleaned'!$A:$CK,CK$2,FALSE())&lt;0,"N/A",VLOOKUP(VLOOKUP($B117&amp;"-"&amp;$F117,'dataset cleaned'!$A:$CK,CK$2,FALSE()),Dictionary!$A:$B,2,FALSE()))</f>
        <v>3</v>
      </c>
      <c r="CL117">
        <f>IF(VLOOKUP($B117&amp;"-"&amp;$F117,'dataset cleaned'!$A:$CK,CL$2,FALSE())&lt;0,"N/A",VLOOKUP(VLOOKUP($B117&amp;"-"&amp;$F117,'dataset cleaned'!$A:$CK,CL$2,FALSE()),Dictionary!$A:$B,2,FALSE()))</f>
        <v>3</v>
      </c>
      <c r="CM117">
        <f>IF(VLOOKUP($B117&amp;"-"&amp;$F117,'dataset cleaned'!$A:$CK,CM$2,FALSE())&lt;0,"N/A",VLOOKUP(VLOOKUP($B117&amp;"-"&amp;$F117,'dataset cleaned'!$A:$CK,CM$2,FALSE()),Dictionary!$A:$B,2,FALSE()))</f>
        <v>3</v>
      </c>
      <c r="CN117">
        <f>IF(VLOOKUP($B117&amp;"-"&amp;$F117,'dataset cleaned'!$A:$CK,CN$2,FALSE())&lt;0,"N/A",VLOOKUP(VLOOKUP($B117&amp;"-"&amp;$F117,'dataset cleaned'!$A:$CK,CN$2,FALSE()),Dictionary!$A:$B,2,FALSE()))</f>
        <v>3</v>
      </c>
      <c r="CO117">
        <f>IF(VLOOKUP($B117&amp;"-"&amp;$F117,'dataset cleaned'!$A:$CK,CO$2,FALSE())&lt;0,"N/A",VLOOKUP(VLOOKUP($B117&amp;"-"&amp;$F117,'dataset cleaned'!$A:$CK,CO$2,FALSE()),Dictionary!$A:$B,2,FALSE()))</f>
        <v>4</v>
      </c>
      <c r="CP117">
        <f>IF(VLOOKUP($B117&amp;"-"&amp;$F117,'dataset cleaned'!$A:$CK,CP$2,FALSE())&lt;0,"N/A",VLOOKUP(VLOOKUP($B117&amp;"-"&amp;$F117,'dataset cleaned'!$A:$CK,CP$2,FALSE()),Dictionary!$A:$B,2,FALSE()))</f>
        <v>4</v>
      </c>
      <c r="CQ117">
        <f>IF(VLOOKUP($B117&amp;"-"&amp;$F117,'dataset cleaned'!$A:$CK,CQ$2,FALSE())&lt;0,"N/A",VLOOKUP(VLOOKUP($B117&amp;"-"&amp;$F117,'dataset cleaned'!$A:$CK,CQ$2,FALSE()),Dictionary!$A:$B,2,FALSE()))</f>
        <v>3</v>
      </c>
      <c r="CR117">
        <f>IF(VLOOKUP($B117&amp;"-"&amp;$F117,'dataset cleaned'!$A:$CK,CR$2,FALSE())&lt;0,"N/A",VLOOKUP(VLOOKUP($B117&amp;"-"&amp;$F117,'dataset cleaned'!$A:$CK,CR$2,FALSE()),Dictionary!$A:$B,2,FALSE()))</f>
        <v>3</v>
      </c>
      <c r="CS117">
        <f>IF(VLOOKUP($B117&amp;"-"&amp;$F117,'dataset cleaned'!$A:$CK,CS$2,FALSE())&lt;0,"N/A",VLOOKUP(VLOOKUP($B117&amp;"-"&amp;$F117,'dataset cleaned'!$A:$CK,CS$2,FALSE()),Dictionary!$A:$B,2,FALSE()))</f>
        <v>2</v>
      </c>
      <c r="CT117">
        <f>IF(VLOOKUP($B117&amp;"-"&amp;$F117,'dataset cleaned'!$A:$CK,CT$2,FALSE())&lt;0,"N/A",VLOOKUP(VLOOKUP($B117&amp;"-"&amp;$F117,'dataset cleaned'!$A:$CK,CT$2,FALSE()),Dictionary!$A:$B,2,FALSE()))</f>
        <v>2</v>
      </c>
      <c r="CU117">
        <f>IF(VLOOKUP($B117&amp;"-"&amp;$F117,'dataset cleaned'!$A:$CK,CU$2,FALSE())&lt;0,"N/A",VLOOKUP(VLOOKUP($B117&amp;"-"&amp;$F117,'dataset cleaned'!$A:$CK,CU$2,FALSE()),Dictionary!$A:$B,2,FALSE()))</f>
        <v>4</v>
      </c>
      <c r="CV117">
        <f>IF(VLOOKUP($B117&amp;"-"&amp;$F117,'dataset cleaned'!$A:$CK,CV$2,FALSE())&lt;0,"N/A",VLOOKUP(VLOOKUP($B117&amp;"-"&amp;$F117,'dataset cleaned'!$A:$CK,CV$2,FALSE()),Dictionary!$A:$B,2,FALSE()))</f>
        <v>4</v>
      </c>
    </row>
    <row r="118" spans="1:100" ht="17" x14ac:dyDescent="0.2">
      <c r="A118" t="str">
        <f t="shared" si="88"/>
        <v>R_3QYRyAytLP2pIGm-P2</v>
      </c>
      <c r="B118" t="s">
        <v>924</v>
      </c>
      <c r="C118" t="s">
        <v>528</v>
      </c>
      <c r="D118" s="16" t="str">
        <f t="shared" si="89"/>
        <v>CORAS</v>
      </c>
      <c r="E118" s="8" t="str">
        <f t="shared" si="90"/>
        <v>G2</v>
      </c>
      <c r="F118" s="10" t="s">
        <v>536</v>
      </c>
      <c r="G118" s="8" t="str">
        <f t="shared" si="91"/>
        <v>G1</v>
      </c>
      <c r="H118" t="s">
        <v>981</v>
      </c>
      <c r="J118" s="11">
        <f>VLOOKUP($B118&amp;"-"&amp;$F118,'dataset cleaned'!$A:$BK,J$2,FALSE())/60</f>
        <v>6.919483333333333</v>
      </c>
      <c r="K118">
        <f>VLOOKUP($B118&amp;"-"&amp;$F118,'dataset cleaned'!$A:$BK,K$2,FALSE())</f>
        <v>23</v>
      </c>
      <c r="L118" t="str">
        <f>VLOOKUP($B118&amp;"-"&amp;$F118,'dataset cleaned'!$A:$BK,L$2,FALSE())</f>
        <v>Male</v>
      </c>
      <c r="M118" t="str">
        <f>VLOOKUP($B118&amp;"-"&amp;$F118,'dataset cleaned'!$A:$BK,M$2,FALSE())</f>
        <v>Intermediate (B1)</v>
      </c>
      <c r="N118" t="str">
        <f>VLOOKUP($B118&amp;"-"&amp;$F118,'dataset cleaned'!$A:$BK,N$2,FALSE())</f>
        <v>N/A</v>
      </c>
      <c r="O118" t="str">
        <f>VLOOKUP($B118&amp;"-"&amp;$F118,'dataset cleaned'!$A:$BK,O$2,FALSE())</f>
        <v>Computer Science</v>
      </c>
      <c r="P118" t="str">
        <f>VLOOKUP($B118&amp;"-"&amp;$F118,'dataset cleaned'!$A:$BK,P$2,FALSE())</f>
        <v>No</v>
      </c>
      <c r="Q118">
        <f>VLOOKUP($B118&amp;"-"&amp;$F118,'dataset cleaned'!$A:$BK,Q$2,FALSE())</f>
        <v>0</v>
      </c>
      <c r="R118" s="6" t="str">
        <f>VLOOKUP($B118&amp;"-"&amp;$F118,'dataset cleaned'!$A:$BK,R$2,FALSE())</f>
        <v>Network and computer technician and web developer.</v>
      </c>
      <c r="S118" t="str">
        <f>VLOOKUP($B118&amp;"-"&amp;$F118,'dataset cleaned'!$A:$BK,S$2,FALSE())</f>
        <v>No</v>
      </c>
      <c r="T118" t="str">
        <f>VLOOKUP($B118&amp;"-"&amp;$F118,'dataset cleaned'!$A:$BK,T$2,FALSE())</f>
        <v>Head of System expert at Parahyangan Catholic University e-vote, full-stack web developer.</v>
      </c>
      <c r="U118" t="str">
        <f>VLOOKUP($B118&amp;"-"&amp;$F118,'dataset cleaned'!$A:$BK,U$2,FALSE())</f>
        <v>None</v>
      </c>
      <c r="V118">
        <f>VLOOKUP(VLOOKUP($B118&amp;"-"&amp;$F118,'dataset cleaned'!$A:$BK,V$2,FALSE()),Dictionary!$A:$B,2,FALSE())</f>
        <v>1</v>
      </c>
      <c r="W118">
        <f>VLOOKUP(VLOOKUP($B118&amp;"-"&amp;$F118,'dataset cleaned'!$A:$BK,W$2,FALSE()),Dictionary!$A:$B,2,FALSE())</f>
        <v>1</v>
      </c>
      <c r="X118">
        <f>VLOOKUP(VLOOKUP($B118&amp;"-"&amp;$F118,'dataset cleaned'!$A:$BK,X$2,FALSE()),Dictionary!$A:$B,2,FALSE())</f>
        <v>1</v>
      </c>
      <c r="Y118">
        <f>VLOOKUP(VLOOKUP($B118&amp;"-"&amp;$F118,'dataset cleaned'!$A:$BK,Y$2,FALSE()),Dictionary!$A:$B,2,FALSE())</f>
        <v>1</v>
      </c>
      <c r="Z118">
        <f t="shared" si="92"/>
        <v>1</v>
      </c>
      <c r="AA118">
        <f>VLOOKUP(VLOOKUP($B118&amp;"-"&amp;$F118,'dataset cleaned'!$A:$BK,AA$2,FALSE()),Dictionary!$A:$B,2,FALSE())</f>
        <v>1</v>
      </c>
      <c r="AB118">
        <f>VLOOKUP(VLOOKUP($B118&amp;"-"&amp;$F118,'dataset cleaned'!$A:$BK,AB$2,FALSE()),Dictionary!$A:$B,2,FALSE())</f>
        <v>1</v>
      </c>
      <c r="AC118">
        <f>VLOOKUP(VLOOKUP($B118&amp;"-"&amp;$F118,'dataset cleaned'!$A:$BK,AC$2,FALSE()),Dictionary!$A:$B,2,FALSE())</f>
        <v>2</v>
      </c>
      <c r="AD118">
        <f>VLOOKUP(VLOOKUP($B118&amp;"-"&amp;$F118,'dataset cleaned'!$A:$BK,AD$2,FALSE()),Dictionary!$A:$B,2,FALSE())</f>
        <v>1</v>
      </c>
      <c r="AE118">
        <f>IF(ISNA(VLOOKUP(VLOOKUP($B118&amp;"-"&amp;$F118,'dataset cleaned'!$A:$BK,AE$2,FALSE()),Dictionary!$A:$B,2,FALSE())),"",VLOOKUP(VLOOKUP($B118&amp;"-"&amp;$F118,'dataset cleaned'!$A:$BK,AE$2,FALSE()),Dictionary!$A:$B,2,FALSE()))</f>
        <v>4</v>
      </c>
      <c r="AF118">
        <f>VLOOKUP(VLOOKUP($B118&amp;"-"&amp;$F118,'dataset cleaned'!$A:$BK,AF$2,FALSE()),Dictionary!$A:$B,2,FALSE())</f>
        <v>4</v>
      </c>
      <c r="AG118">
        <f>VLOOKUP(VLOOKUP($B118&amp;"-"&amp;$F118,'dataset cleaned'!$A:$BK,AG$2,FALSE()),Dictionary!$A:$B,2,FALSE())</f>
        <v>4</v>
      </c>
      <c r="AH118">
        <f>VLOOKUP(VLOOKUP($B118&amp;"-"&amp;$F118,'dataset cleaned'!$A:$BK,AH$2,FALSE()),Dictionary!$A:$B,2,FALSE())</f>
        <v>4</v>
      </c>
      <c r="AI118">
        <f>VLOOKUP(VLOOKUP($B118&amp;"-"&amp;$F118,'dataset cleaned'!$A:$BK,AI$2,FALSE()),Dictionary!$A:$B,2,FALSE())</f>
        <v>4</v>
      </c>
      <c r="AJ118">
        <f>VLOOKUP(VLOOKUP($B118&amp;"-"&amp;$F118,'dataset cleaned'!$A:$BK,AJ$2,FALSE()),Dictionary!$A:$B,2,FALSE())</f>
        <v>4</v>
      </c>
      <c r="AK118" t="str">
        <f>IF(ISNA(VLOOKUP(VLOOKUP($B118&amp;"-"&amp;$F118,'dataset cleaned'!$A:$BK,AK$2,FALSE()),Dictionary!$A:$B,2,FALSE())),"",VLOOKUP(VLOOKUP($B118&amp;"-"&amp;$F118,'dataset cleaned'!$A:$BK,AK$2,FALSE()),Dictionary!$A:$B,2,FALSE()))</f>
        <v/>
      </c>
      <c r="AL118">
        <f>IF(ISNA(VLOOKUP(VLOOKUP($B118&amp;"-"&amp;$F118,'dataset cleaned'!$A:$BK,AL$2,FALSE()),Dictionary!$A:$B,2,FALSE())),"",VLOOKUP(VLOOKUP($B118&amp;"-"&amp;$F118,'dataset cleaned'!$A:$BK,AL$2,FALSE()),Dictionary!$A:$B,2,FALSE()))</f>
        <v>3</v>
      </c>
      <c r="AM118">
        <f>VLOOKUP(VLOOKUP($B118&amp;"-"&amp;$F118,'dataset cleaned'!$A:$BK,AM$2,FALSE()),Dictionary!$A:$B,2,FALSE())</f>
        <v>4</v>
      </c>
      <c r="AN118">
        <f>IF(ISNA(VLOOKUP(VLOOKUP($B118&amp;"-"&amp;$F118,'dataset cleaned'!$A:$BK,AN$2,FALSE()),Dictionary!$A:$B,2,FALSE())),"",VLOOKUP(VLOOKUP($B118&amp;"-"&amp;$F118,'dataset cleaned'!$A:$BK,AN$2,FALSE()),Dictionary!$A:$B,2,FALSE()))</f>
        <v>4</v>
      </c>
      <c r="AO118">
        <f>VLOOKUP($B118&amp;"-"&amp;$F118,'Results Check'!$A:$CB,AO$2,FALSE())</f>
        <v>1</v>
      </c>
      <c r="AP118">
        <f>VLOOKUP($B118&amp;"-"&amp;$F118,'Results Check'!$A:$CB,AP$2,FALSE())</f>
        <v>1</v>
      </c>
      <c r="AQ118">
        <f>VLOOKUP($B118&amp;"-"&amp;$F118,'Results Check'!$A:$CB,AQ$2,FALSE())</f>
        <v>1</v>
      </c>
      <c r="AR118">
        <f t="shared" si="93"/>
        <v>1</v>
      </c>
      <c r="AS118">
        <f t="shared" si="94"/>
        <v>1</v>
      </c>
      <c r="AT118">
        <f t="shared" si="95"/>
        <v>1</v>
      </c>
      <c r="AU118">
        <f>VLOOKUP($B118&amp;"-"&amp;$F118,'Results Check'!$A:$CB,AU$2,FALSE())</f>
        <v>1</v>
      </c>
      <c r="AV118">
        <f>VLOOKUP($B118&amp;"-"&amp;$F118,'Results Check'!$A:$CB,AV$2,FALSE())</f>
        <v>1</v>
      </c>
      <c r="AW118">
        <f>VLOOKUP($B118&amp;"-"&amp;$F118,'Results Check'!$A:$CB,AW$2,FALSE())</f>
        <v>2</v>
      </c>
      <c r="AX118">
        <f t="shared" si="96"/>
        <v>1</v>
      </c>
      <c r="AY118">
        <f t="shared" si="97"/>
        <v>0.5</v>
      </c>
      <c r="AZ118">
        <f t="shared" si="98"/>
        <v>0.66666666666666663</v>
      </c>
      <c r="BA118">
        <f>VLOOKUP($B118&amp;"-"&amp;$F118,'Results Check'!$A:$CB,BA$2,FALSE())</f>
        <v>2</v>
      </c>
      <c r="BB118">
        <f>VLOOKUP($B118&amp;"-"&amp;$F118,'Results Check'!$A:$CB,BB$2,FALSE())</f>
        <v>3</v>
      </c>
      <c r="BC118">
        <f>VLOOKUP($B118&amp;"-"&amp;$F118,'Results Check'!$A:$CB,BC$2,FALSE())</f>
        <v>3</v>
      </c>
      <c r="BD118">
        <f t="shared" si="99"/>
        <v>0.66666666666666663</v>
      </c>
      <c r="BE118">
        <f t="shared" si="100"/>
        <v>0.66666666666666663</v>
      </c>
      <c r="BF118">
        <f t="shared" si="101"/>
        <v>0.66666666666666663</v>
      </c>
      <c r="BG118">
        <f>VLOOKUP($B118&amp;"-"&amp;$F118,'Results Check'!$A:$CB,BG$2,FALSE())</f>
        <v>1</v>
      </c>
      <c r="BH118">
        <f>VLOOKUP($B118&amp;"-"&amp;$F118,'Results Check'!$A:$CB,BH$2,FALSE())</f>
        <v>1</v>
      </c>
      <c r="BI118">
        <f>VLOOKUP($B118&amp;"-"&amp;$F118,'Results Check'!$A:$CB,BI$2,FALSE())</f>
        <v>1</v>
      </c>
      <c r="BJ118">
        <f t="shared" si="102"/>
        <v>1</v>
      </c>
      <c r="BK118">
        <f t="shared" si="103"/>
        <v>1</v>
      </c>
      <c r="BL118">
        <f t="shared" si="104"/>
        <v>1</v>
      </c>
      <c r="BM118">
        <f>VLOOKUP($B118&amp;"-"&amp;$F118,'Results Check'!$A:$CB,BM$2,FALSE())</f>
        <v>0</v>
      </c>
      <c r="BN118">
        <f>VLOOKUP($B118&amp;"-"&amp;$F118,'Results Check'!$A:$CB,BN$2,FALSE())</f>
        <v>3</v>
      </c>
      <c r="BO118">
        <f>VLOOKUP($B118&amp;"-"&amp;$F118,'Results Check'!$A:$CB,BO$2,FALSE())</f>
        <v>2</v>
      </c>
      <c r="BP118">
        <f t="shared" si="105"/>
        <v>0</v>
      </c>
      <c r="BQ118">
        <f t="shared" si="106"/>
        <v>0</v>
      </c>
      <c r="BR118">
        <f t="shared" si="107"/>
        <v>0</v>
      </c>
      <c r="BS118">
        <f>VLOOKUP($B118&amp;"-"&amp;$F118,'Results Check'!$A:$CB,BS$2,FALSE())</f>
        <v>0</v>
      </c>
      <c r="BT118">
        <f>VLOOKUP($B118&amp;"-"&amp;$F118,'Results Check'!$A:$CB,BT$2,FALSE())</f>
        <v>1</v>
      </c>
      <c r="BU118">
        <f>VLOOKUP($B118&amp;"-"&amp;$F118,'Results Check'!$A:$CB,BU$2,FALSE())</f>
        <v>1</v>
      </c>
      <c r="BV118">
        <f t="shared" si="108"/>
        <v>0</v>
      </c>
      <c r="BW118">
        <f t="shared" si="109"/>
        <v>0</v>
      </c>
      <c r="BX118">
        <f t="shared" si="110"/>
        <v>0</v>
      </c>
      <c r="BY118">
        <f t="shared" si="111"/>
        <v>5</v>
      </c>
      <c r="BZ118">
        <f t="shared" si="112"/>
        <v>10</v>
      </c>
      <c r="CA118">
        <f t="shared" si="113"/>
        <v>10</v>
      </c>
      <c r="CB118" s="4">
        <f t="shared" si="114"/>
        <v>0.5</v>
      </c>
      <c r="CC118" s="4">
        <f t="shared" si="115"/>
        <v>0.5</v>
      </c>
      <c r="CD118">
        <f t="shared" si="116"/>
        <v>0.5</v>
      </c>
      <c r="CE118" t="str">
        <f>IF(VLOOKUP($B118&amp;"-"&amp;$F118,'Results Check'!$A:$CB,CE$2,FALSE())=0,"",VLOOKUP($B118&amp;"-"&amp;$F118,'Results Check'!$A:$CB,CE$2,FALSE()))</f>
        <v/>
      </c>
      <c r="CF118" t="str">
        <f>IF(VLOOKUP($B118&amp;"-"&amp;$F118,'Results Check'!$A:$CB,CF$2,FALSE())=0,"",VLOOKUP($B118&amp;"-"&amp;$F118,'Results Check'!$A:$CB,CF$2,FALSE()))</f>
        <v>Asset</v>
      </c>
      <c r="CG118" t="str">
        <f>IF(VLOOKUP($B118&amp;"-"&amp;$F118,'Results Check'!$A:$CB,CG$2,FALSE())=0,"",VLOOKUP($B118&amp;"-"&amp;$F118,'Results Check'!$A:$CB,CG$2,FALSE()))</f>
        <v>Wrong treatment</v>
      </c>
      <c r="CH118" t="str">
        <f>IF(VLOOKUP($B118&amp;"-"&amp;$F118,'Results Check'!$A:$CB,CH$2,FALSE())=0,"",VLOOKUP($B118&amp;"-"&amp;$F118,'Results Check'!$A:$CB,CH$2,FALSE()))</f>
        <v/>
      </c>
      <c r="CI118" t="str">
        <f>IF(VLOOKUP($B118&amp;"-"&amp;$F118,'Results Check'!$A:$CB,CI$2,FALSE())=0,"",VLOOKUP($B118&amp;"-"&amp;$F118,'Results Check'!$A:$CB,CI$2,FALSE()))</f>
        <v>Wrong UI</v>
      </c>
      <c r="CJ118" t="str">
        <f>IF(VLOOKUP($B118&amp;"-"&amp;$F118,'Results Check'!$A:$CB,CJ$2,FALSE())=0,"",VLOOKUP($B118&amp;"-"&amp;$F118,'Results Check'!$A:$CB,CJ$2,FALSE()))</f>
        <v>Wrong consequence</v>
      </c>
      <c r="CK118">
        <f>IF(VLOOKUP($B118&amp;"-"&amp;$F118,'dataset cleaned'!$A:$CK,CK$2,FALSE())&lt;0,"N/A",VLOOKUP(VLOOKUP($B118&amp;"-"&amp;$F118,'dataset cleaned'!$A:$CK,CK$2,FALSE()),Dictionary!$A:$B,2,FALSE()))</f>
        <v>4</v>
      </c>
      <c r="CL118">
        <f>IF(VLOOKUP($B118&amp;"-"&amp;$F118,'dataset cleaned'!$A:$CK,CL$2,FALSE())&lt;0,"N/A",VLOOKUP(VLOOKUP($B118&amp;"-"&amp;$F118,'dataset cleaned'!$A:$CK,CL$2,FALSE()),Dictionary!$A:$B,2,FALSE()))</f>
        <v>3</v>
      </c>
      <c r="CM118">
        <f>IF(VLOOKUP($B118&amp;"-"&amp;$F118,'dataset cleaned'!$A:$CK,CM$2,FALSE())&lt;0,"N/A",VLOOKUP(VLOOKUP($B118&amp;"-"&amp;$F118,'dataset cleaned'!$A:$CK,CM$2,FALSE()),Dictionary!$A:$B,2,FALSE()))</f>
        <v>4</v>
      </c>
      <c r="CN118">
        <f>IF(VLOOKUP($B118&amp;"-"&amp;$F118,'dataset cleaned'!$A:$CK,CN$2,FALSE())&lt;0,"N/A",VLOOKUP(VLOOKUP($B118&amp;"-"&amp;$F118,'dataset cleaned'!$A:$CK,CN$2,FALSE()),Dictionary!$A:$B,2,FALSE()))</f>
        <v>3</v>
      </c>
      <c r="CO118">
        <f>IF(VLOOKUP($B118&amp;"-"&amp;$F118,'dataset cleaned'!$A:$CK,CO$2,FALSE())&lt;0,"N/A",VLOOKUP(VLOOKUP($B118&amp;"-"&amp;$F118,'dataset cleaned'!$A:$CK,CO$2,FALSE()),Dictionary!$A:$B,2,FALSE()))</f>
        <v>4</v>
      </c>
      <c r="CP118">
        <f>IF(VLOOKUP($B118&amp;"-"&amp;$F118,'dataset cleaned'!$A:$CK,CP$2,FALSE())&lt;0,"N/A",VLOOKUP(VLOOKUP($B118&amp;"-"&amp;$F118,'dataset cleaned'!$A:$CK,CP$2,FALSE()),Dictionary!$A:$B,2,FALSE()))</f>
        <v>3</v>
      </c>
      <c r="CQ118">
        <f>IF(VLOOKUP($B118&amp;"-"&amp;$F118,'dataset cleaned'!$A:$CK,CQ$2,FALSE())&lt;0,"N/A",VLOOKUP(VLOOKUP($B118&amp;"-"&amp;$F118,'dataset cleaned'!$A:$CK,CQ$2,FALSE()),Dictionary!$A:$B,2,FALSE()))</f>
        <v>4</v>
      </c>
      <c r="CR118">
        <f>IF(VLOOKUP($B118&amp;"-"&amp;$F118,'dataset cleaned'!$A:$CK,CR$2,FALSE())&lt;0,"N/A",VLOOKUP(VLOOKUP($B118&amp;"-"&amp;$F118,'dataset cleaned'!$A:$CK,CR$2,FALSE()),Dictionary!$A:$B,2,FALSE()))</f>
        <v>3</v>
      </c>
      <c r="CS118">
        <f>IF(VLOOKUP($B118&amp;"-"&amp;$F118,'dataset cleaned'!$A:$CK,CS$2,FALSE())&lt;0,"N/A",VLOOKUP(VLOOKUP($B118&amp;"-"&amp;$F118,'dataset cleaned'!$A:$CK,CS$2,FALSE()),Dictionary!$A:$B,2,FALSE()))</f>
        <v>4</v>
      </c>
      <c r="CT118">
        <f>IF(VLOOKUP($B118&amp;"-"&amp;$F118,'dataset cleaned'!$A:$CK,CT$2,FALSE())&lt;0,"N/A",VLOOKUP(VLOOKUP($B118&amp;"-"&amp;$F118,'dataset cleaned'!$A:$CK,CT$2,FALSE()),Dictionary!$A:$B,2,FALSE()))</f>
        <v>3</v>
      </c>
      <c r="CU118">
        <f>IF(VLOOKUP($B118&amp;"-"&amp;$F118,'dataset cleaned'!$A:$CK,CU$2,FALSE())&lt;0,"N/A",VLOOKUP(VLOOKUP($B118&amp;"-"&amp;$F118,'dataset cleaned'!$A:$CK,CU$2,FALSE()),Dictionary!$A:$B,2,FALSE()))</f>
        <v>4</v>
      </c>
      <c r="CV118">
        <f>IF(VLOOKUP($B118&amp;"-"&amp;$F118,'dataset cleaned'!$A:$CK,CV$2,FALSE())&lt;0,"N/A",VLOOKUP(VLOOKUP($B118&amp;"-"&amp;$F118,'dataset cleaned'!$A:$CK,CV$2,FALSE()),Dictionary!$A:$B,2,FALSE()))</f>
        <v>3</v>
      </c>
    </row>
    <row r="119" spans="1:100" s="24" customFormat="1" ht="17" x14ac:dyDescent="0.2">
      <c r="A119" t="str">
        <f t="shared" si="88"/>
        <v>R_a3L7ghCCOyDNfwJ-P2</v>
      </c>
      <c r="B119" s="1" t="s">
        <v>1103</v>
      </c>
      <c r="C119" t="s">
        <v>528</v>
      </c>
      <c r="D119" s="16" t="str">
        <f t="shared" si="89"/>
        <v>CORAS</v>
      </c>
      <c r="E119" s="8" t="str">
        <f t="shared" si="90"/>
        <v>G2</v>
      </c>
      <c r="F119" s="1" t="s">
        <v>536</v>
      </c>
      <c r="G119" s="8" t="str">
        <f t="shared" si="91"/>
        <v>G1</v>
      </c>
      <c r="H119" t="s">
        <v>1128</v>
      </c>
      <c r="I119"/>
      <c r="J119" s="11">
        <f>VLOOKUP($B119&amp;"-"&amp;$F119,'dataset cleaned'!$A:$BK,J$2,FALSE())/60</f>
        <v>10.014849999999999</v>
      </c>
      <c r="K119">
        <f>VLOOKUP($B119&amp;"-"&amp;$F119,'dataset cleaned'!$A:$BK,K$2,FALSE())</f>
        <v>22</v>
      </c>
      <c r="L119" t="str">
        <f>VLOOKUP($B119&amp;"-"&amp;$F119,'dataset cleaned'!$A:$BK,L$2,FALSE())</f>
        <v>Male</v>
      </c>
      <c r="M119" t="str">
        <f>VLOOKUP($B119&amp;"-"&amp;$F119,'dataset cleaned'!$A:$BK,M$2,FALSE())</f>
        <v>Advanced (C1)</v>
      </c>
      <c r="N119">
        <f>VLOOKUP($B119&amp;"-"&amp;$F119,'dataset cleaned'!$A:$BK,N$2,FALSE())</f>
        <v>2</v>
      </c>
      <c r="O119" t="str">
        <f>VLOOKUP($B119&amp;"-"&amp;$F119,'dataset cleaned'!$A:$BK,O$2,FALSE())</f>
        <v>International Studies with a specialization in the Middle East</v>
      </c>
      <c r="P119" t="str">
        <f>VLOOKUP($B119&amp;"-"&amp;$F119,'dataset cleaned'!$A:$BK,P$2,FALSE())</f>
        <v>Yes</v>
      </c>
      <c r="Q119">
        <f>VLOOKUP($B119&amp;"-"&amp;$F119,'dataset cleaned'!$A:$BK,Q$2,FALSE())</f>
        <v>1</v>
      </c>
      <c r="R119" s="6" t="str">
        <f>VLOOKUP($B119&amp;"-"&amp;$F119,'dataset cleaned'!$A:$BK,R$2,FALSE())</f>
        <v>Journalist</v>
      </c>
      <c r="S119" t="str">
        <f>VLOOKUP($B119&amp;"-"&amp;$F119,'dataset cleaned'!$A:$BK,S$2,FALSE())</f>
        <v>No</v>
      </c>
      <c r="T119">
        <f>VLOOKUP($B119&amp;"-"&amp;$F119,'dataset cleaned'!$A:$BK,T$2,FALSE())</f>
        <v>0</v>
      </c>
      <c r="U119" t="str">
        <f>VLOOKUP($B119&amp;"-"&amp;$F119,'dataset cleaned'!$A:$BK,U$2,FALSE())</f>
        <v>None</v>
      </c>
      <c r="V119">
        <f>VLOOKUP(VLOOKUP($B119&amp;"-"&amp;$F119,'dataset cleaned'!$A:$BK,V$2,FALSE()),Dictionary!$A:$B,2,FALSE())</f>
        <v>1</v>
      </c>
      <c r="W119">
        <f>VLOOKUP(VLOOKUP($B119&amp;"-"&amp;$F119,'dataset cleaned'!$A:$BK,W$2,FALSE()),Dictionary!$A:$B,2,FALSE())</f>
        <v>1</v>
      </c>
      <c r="X119">
        <f>VLOOKUP(VLOOKUP($B119&amp;"-"&amp;$F119,'dataset cleaned'!$A:$BK,X$2,FALSE()),Dictionary!$A:$B,2,FALSE())</f>
        <v>1</v>
      </c>
      <c r="Y119">
        <f>VLOOKUP(VLOOKUP($B119&amp;"-"&amp;$F119,'dataset cleaned'!$A:$BK,Y$2,FALSE()),Dictionary!$A:$B,2,FALSE())</f>
        <v>1</v>
      </c>
      <c r="Z119">
        <f t="shared" si="92"/>
        <v>1</v>
      </c>
      <c r="AA119">
        <f>VLOOKUP(VLOOKUP($B119&amp;"-"&amp;$F119,'dataset cleaned'!$A:$BK,AA$2,FALSE()),Dictionary!$A:$B,2,FALSE())</f>
        <v>1</v>
      </c>
      <c r="AB119">
        <f>VLOOKUP(VLOOKUP($B119&amp;"-"&amp;$F119,'dataset cleaned'!$A:$BK,AB$2,FALSE()),Dictionary!$A:$B,2,FALSE())</f>
        <v>1</v>
      </c>
      <c r="AC119">
        <f>VLOOKUP(VLOOKUP($B119&amp;"-"&amp;$F119,'dataset cleaned'!$A:$BK,AC$2,FALSE()),Dictionary!$A:$B,2,FALSE())</f>
        <v>1</v>
      </c>
      <c r="AD119">
        <f>VLOOKUP(VLOOKUP($B119&amp;"-"&amp;$F119,'dataset cleaned'!$A:$BK,AD$2,FALSE()),Dictionary!$A:$B,2,FALSE())</f>
        <v>2</v>
      </c>
      <c r="AE119">
        <f>IF(ISNA(VLOOKUP(VLOOKUP($B119&amp;"-"&amp;$F119,'dataset cleaned'!$A:$BK,AE$2,FALSE()),Dictionary!$A:$B,2,FALSE())),"",VLOOKUP(VLOOKUP($B119&amp;"-"&amp;$F119,'dataset cleaned'!$A:$BK,AE$2,FALSE()),Dictionary!$A:$B,2,FALSE()))</f>
        <v>2</v>
      </c>
      <c r="AF119">
        <f>VLOOKUP(VLOOKUP($B119&amp;"-"&amp;$F119,'dataset cleaned'!$A:$BK,AF$2,FALSE()),Dictionary!$A:$B,2,FALSE())</f>
        <v>3</v>
      </c>
      <c r="AG119">
        <f>VLOOKUP(VLOOKUP($B119&amp;"-"&amp;$F119,'dataset cleaned'!$A:$BK,AG$2,FALSE()),Dictionary!$A:$B,2,FALSE())</f>
        <v>4</v>
      </c>
      <c r="AH119">
        <f>VLOOKUP(VLOOKUP($B119&amp;"-"&amp;$F119,'dataset cleaned'!$A:$BK,AH$2,FALSE()),Dictionary!$A:$B,2,FALSE())</f>
        <v>4</v>
      </c>
      <c r="AI119">
        <f>VLOOKUP(VLOOKUP($B119&amp;"-"&amp;$F119,'dataset cleaned'!$A:$BK,AI$2,FALSE()),Dictionary!$A:$B,2,FALSE())</f>
        <v>3</v>
      </c>
      <c r="AJ119">
        <f>VLOOKUP(VLOOKUP($B119&amp;"-"&amp;$F119,'dataset cleaned'!$A:$BK,AJ$2,FALSE()),Dictionary!$A:$B,2,FALSE())</f>
        <v>4</v>
      </c>
      <c r="AK119" t="str">
        <f>IF(ISNA(VLOOKUP(VLOOKUP($B119&amp;"-"&amp;$F119,'dataset cleaned'!$A:$BK,AK$2,FALSE()),Dictionary!$A:$B,2,FALSE())),"",VLOOKUP(VLOOKUP($B119&amp;"-"&amp;$F119,'dataset cleaned'!$A:$BK,AK$2,FALSE()),Dictionary!$A:$B,2,FALSE()))</f>
        <v/>
      </c>
      <c r="AL119">
        <f>IF(ISNA(VLOOKUP(VLOOKUP($B119&amp;"-"&amp;$F119,'dataset cleaned'!$A:$BK,AL$2,FALSE()),Dictionary!$A:$B,2,FALSE())),"",VLOOKUP(VLOOKUP($B119&amp;"-"&amp;$F119,'dataset cleaned'!$A:$BK,AL$2,FALSE()),Dictionary!$A:$B,2,FALSE()))</f>
        <v>2</v>
      </c>
      <c r="AM119">
        <f>VLOOKUP(VLOOKUP($B119&amp;"-"&amp;$F119,'dataset cleaned'!$A:$BK,AM$2,FALSE()),Dictionary!$A:$B,2,FALSE())</f>
        <v>4</v>
      </c>
      <c r="AN119">
        <f>IF(ISNA(VLOOKUP(VLOOKUP($B119&amp;"-"&amp;$F119,'dataset cleaned'!$A:$BK,AN$2,FALSE()),Dictionary!$A:$B,2,FALSE())),"",VLOOKUP(VLOOKUP($B119&amp;"-"&amp;$F119,'dataset cleaned'!$A:$BK,AN$2,FALSE()),Dictionary!$A:$B,2,FALSE()))</f>
        <v>4</v>
      </c>
      <c r="AO119">
        <f>VLOOKUP($B119&amp;"-"&amp;$F119,'Results Check'!$A:$CB,AO$2,FALSE())</f>
        <v>0</v>
      </c>
      <c r="AP119">
        <f>VLOOKUP($B119&amp;"-"&amp;$F119,'Results Check'!$A:$CB,AP$2,FALSE())</f>
        <v>2</v>
      </c>
      <c r="AQ119">
        <f>VLOOKUP($B119&amp;"-"&amp;$F119,'Results Check'!$A:$CB,AQ$2,FALSE())</f>
        <v>1</v>
      </c>
      <c r="AR119">
        <f t="shared" si="93"/>
        <v>0</v>
      </c>
      <c r="AS119">
        <f t="shared" si="94"/>
        <v>0</v>
      </c>
      <c r="AT119">
        <f t="shared" si="95"/>
        <v>0</v>
      </c>
      <c r="AU119">
        <f>VLOOKUP($B119&amp;"-"&amp;$F119,'Results Check'!$A:$CB,AU$2,FALSE())</f>
        <v>1</v>
      </c>
      <c r="AV119">
        <f>VLOOKUP($B119&amp;"-"&amp;$F119,'Results Check'!$A:$CB,AV$2,FALSE())</f>
        <v>3</v>
      </c>
      <c r="AW119">
        <f>VLOOKUP($B119&amp;"-"&amp;$F119,'Results Check'!$A:$CB,AW$2,FALSE())</f>
        <v>2</v>
      </c>
      <c r="AX119">
        <f t="shared" si="96"/>
        <v>0.33333333333333331</v>
      </c>
      <c r="AY119">
        <f t="shared" si="97"/>
        <v>0.5</v>
      </c>
      <c r="AZ119">
        <f t="shared" si="98"/>
        <v>0.4</v>
      </c>
      <c r="BA119">
        <f>VLOOKUP($B119&amp;"-"&amp;$F119,'Results Check'!$A:$CB,BA$2,FALSE())</f>
        <v>1</v>
      </c>
      <c r="BB119">
        <f>VLOOKUP($B119&amp;"-"&amp;$F119,'Results Check'!$A:$CB,BB$2,FALSE())</f>
        <v>2</v>
      </c>
      <c r="BC119">
        <f>VLOOKUP($B119&amp;"-"&amp;$F119,'Results Check'!$A:$CB,BC$2,FALSE())</f>
        <v>3</v>
      </c>
      <c r="BD119">
        <f t="shared" si="99"/>
        <v>0.5</v>
      </c>
      <c r="BE119">
        <f t="shared" si="100"/>
        <v>0.33333333333333331</v>
      </c>
      <c r="BF119">
        <f t="shared" si="101"/>
        <v>0.4</v>
      </c>
      <c r="BG119">
        <f>VLOOKUP($B119&amp;"-"&amp;$F119,'Results Check'!$A:$CB,BG$2,FALSE())</f>
        <v>1</v>
      </c>
      <c r="BH119">
        <f>VLOOKUP($B119&amp;"-"&amp;$F119,'Results Check'!$A:$CB,BH$2,FALSE())</f>
        <v>3</v>
      </c>
      <c r="BI119">
        <f>VLOOKUP($B119&amp;"-"&amp;$F119,'Results Check'!$A:$CB,BI$2,FALSE())</f>
        <v>1</v>
      </c>
      <c r="BJ119">
        <f t="shared" si="102"/>
        <v>0.33333333333333331</v>
      </c>
      <c r="BK119">
        <f t="shared" si="103"/>
        <v>1</v>
      </c>
      <c r="BL119">
        <f t="shared" si="104"/>
        <v>0.5</v>
      </c>
      <c r="BM119">
        <f>VLOOKUP($B119&amp;"-"&amp;$F119,'Results Check'!$A:$CB,BM$2,FALSE())</f>
        <v>1</v>
      </c>
      <c r="BN119">
        <f>VLOOKUP($B119&amp;"-"&amp;$F119,'Results Check'!$A:$CB,BN$2,FALSE())</f>
        <v>3</v>
      </c>
      <c r="BO119">
        <f>VLOOKUP($B119&amp;"-"&amp;$F119,'Results Check'!$A:$CB,BO$2,FALSE())</f>
        <v>2</v>
      </c>
      <c r="BP119">
        <f t="shared" si="105"/>
        <v>0.33333333333333331</v>
      </c>
      <c r="BQ119">
        <f t="shared" si="106"/>
        <v>0.5</v>
      </c>
      <c r="BR119">
        <f t="shared" si="107"/>
        <v>0.4</v>
      </c>
      <c r="BS119">
        <f>VLOOKUP($B119&amp;"-"&amp;$F119,'Results Check'!$A:$CB,BS$2,FALSE())</f>
        <v>0</v>
      </c>
      <c r="BT119">
        <f>VLOOKUP($B119&amp;"-"&amp;$F119,'Results Check'!$A:$CB,BT$2,FALSE())</f>
        <v>1</v>
      </c>
      <c r="BU119">
        <f>VLOOKUP($B119&amp;"-"&amp;$F119,'Results Check'!$A:$CB,BU$2,FALSE())</f>
        <v>1</v>
      </c>
      <c r="BV119">
        <f t="shared" si="108"/>
        <v>0</v>
      </c>
      <c r="BW119">
        <f t="shared" si="109"/>
        <v>0</v>
      </c>
      <c r="BX119">
        <f t="shared" si="110"/>
        <v>0</v>
      </c>
      <c r="BY119">
        <f t="shared" si="111"/>
        <v>4</v>
      </c>
      <c r="BZ119">
        <f t="shared" si="112"/>
        <v>14</v>
      </c>
      <c r="CA119">
        <f t="shared" si="113"/>
        <v>10</v>
      </c>
      <c r="CB119" s="4">
        <f t="shared" si="114"/>
        <v>0.2857142857142857</v>
      </c>
      <c r="CC119" s="4">
        <f t="shared" si="115"/>
        <v>0.4</v>
      </c>
      <c r="CD119">
        <f t="shared" si="116"/>
        <v>0.33333333333333331</v>
      </c>
      <c r="CE119" t="str">
        <f>IF(VLOOKUP($B119&amp;"-"&amp;$F119,'Results Check'!$A:$CB,CE$2,FALSE())=0,"",VLOOKUP($B119&amp;"-"&amp;$F119,'Results Check'!$A:$CB,CE$2,FALSE()))</f>
        <v>Threat scenario</v>
      </c>
      <c r="CF119" t="str">
        <f>IF(VLOOKUP($B119&amp;"-"&amp;$F119,'Results Check'!$A:$CB,CF$2,FALSE())=0,"",VLOOKUP($B119&amp;"-"&amp;$F119,'Results Check'!$A:$CB,CF$2,FALSE()))</f>
        <v>Asset</v>
      </c>
      <c r="CG119" t="str">
        <f>IF(VLOOKUP($B119&amp;"-"&amp;$F119,'Results Check'!$A:$CB,CG$2,FALSE())=0,"",VLOOKUP($B119&amp;"-"&amp;$F119,'Results Check'!$A:$CB,CG$2,FALSE()))</f>
        <v>Wrong treatment</v>
      </c>
      <c r="CH119" t="str">
        <f>IF(VLOOKUP($B119&amp;"-"&amp;$F119,'Results Check'!$A:$CB,CH$2,FALSE())=0,"",VLOOKUP($B119&amp;"-"&amp;$F119,'Results Check'!$A:$CB,CH$2,FALSE()))</f>
        <v>Mixed concepts</v>
      </c>
      <c r="CI119" t="str">
        <f>IF(VLOOKUP($B119&amp;"-"&amp;$F119,'Results Check'!$A:$CB,CI$2,FALSE())=0,"",VLOOKUP($B119&amp;"-"&amp;$F119,'Results Check'!$A:$CB,CI$2,FALSE()))</f>
        <v>Wrong UI</v>
      </c>
      <c r="CJ119" t="str">
        <f>IF(VLOOKUP($B119&amp;"-"&amp;$F119,'Results Check'!$A:$CB,CJ$2,FALSE())=0,"",VLOOKUP($B119&amp;"-"&amp;$F119,'Results Check'!$A:$CB,CJ$2,FALSE()))</f>
        <v>Wrong consequence</v>
      </c>
      <c r="CK119">
        <f>IF(VLOOKUP($B119&amp;"-"&amp;$F119,'dataset cleaned'!$A:$CK,CK$2,FALSE())&lt;0,"N/A",VLOOKUP(VLOOKUP($B119&amp;"-"&amp;$F119,'dataset cleaned'!$A:$CK,CK$2,FALSE()),Dictionary!$A:$B,2,FALSE()))</f>
        <v>2</v>
      </c>
      <c r="CL119">
        <f>IF(VLOOKUP($B119&amp;"-"&amp;$F119,'dataset cleaned'!$A:$CK,CL$2,FALSE())&lt;0,"N/A",VLOOKUP(VLOOKUP($B119&amp;"-"&amp;$F119,'dataset cleaned'!$A:$CK,CL$2,FALSE()),Dictionary!$A:$B,2,FALSE()))</f>
        <v>3</v>
      </c>
      <c r="CM119">
        <f>IF(VLOOKUP($B119&amp;"-"&amp;$F119,'dataset cleaned'!$A:$CK,CM$2,FALSE())&lt;0,"N/A",VLOOKUP(VLOOKUP($B119&amp;"-"&amp;$F119,'dataset cleaned'!$A:$CK,CM$2,FALSE()),Dictionary!$A:$B,2,FALSE()))</f>
        <v>3</v>
      </c>
      <c r="CN119">
        <f>IF(VLOOKUP($B119&amp;"-"&amp;$F119,'dataset cleaned'!$A:$CK,CN$2,FALSE())&lt;0,"N/A",VLOOKUP(VLOOKUP($B119&amp;"-"&amp;$F119,'dataset cleaned'!$A:$CK,CN$2,FALSE()),Dictionary!$A:$B,2,FALSE()))</f>
        <v>3</v>
      </c>
      <c r="CO119">
        <f>IF(VLOOKUP($B119&amp;"-"&amp;$F119,'dataset cleaned'!$A:$CK,CO$2,FALSE())&lt;0,"N/A",VLOOKUP(VLOOKUP($B119&amp;"-"&amp;$F119,'dataset cleaned'!$A:$CK,CO$2,FALSE()),Dictionary!$A:$B,2,FALSE()))</f>
        <v>4</v>
      </c>
      <c r="CP119">
        <f>IF(VLOOKUP($B119&amp;"-"&amp;$F119,'dataset cleaned'!$A:$CK,CP$2,FALSE())&lt;0,"N/A",VLOOKUP(VLOOKUP($B119&amp;"-"&amp;$F119,'dataset cleaned'!$A:$CK,CP$2,FALSE()),Dictionary!$A:$B,2,FALSE()))</f>
        <v>4</v>
      </c>
      <c r="CQ119">
        <f>IF(VLOOKUP($B119&amp;"-"&amp;$F119,'dataset cleaned'!$A:$CK,CQ$2,FALSE())&lt;0,"N/A",VLOOKUP(VLOOKUP($B119&amp;"-"&amp;$F119,'dataset cleaned'!$A:$CK,CQ$2,FALSE()),Dictionary!$A:$B,2,FALSE()))</f>
        <v>3</v>
      </c>
      <c r="CR119">
        <f>IF(VLOOKUP($B119&amp;"-"&amp;$F119,'dataset cleaned'!$A:$CK,CR$2,FALSE())&lt;0,"N/A",VLOOKUP(VLOOKUP($B119&amp;"-"&amp;$F119,'dataset cleaned'!$A:$CK,CR$2,FALSE()),Dictionary!$A:$B,2,FALSE()))</f>
        <v>3</v>
      </c>
      <c r="CS119">
        <f>IF(VLOOKUP($B119&amp;"-"&amp;$F119,'dataset cleaned'!$A:$CK,CS$2,FALSE())&lt;0,"N/A",VLOOKUP(VLOOKUP($B119&amp;"-"&amp;$F119,'dataset cleaned'!$A:$CK,CS$2,FALSE()),Dictionary!$A:$B,2,FALSE()))</f>
        <v>2</v>
      </c>
      <c r="CT119">
        <f>IF(VLOOKUP($B119&amp;"-"&amp;$F119,'dataset cleaned'!$A:$CK,CT$2,FALSE())&lt;0,"N/A",VLOOKUP(VLOOKUP($B119&amp;"-"&amp;$F119,'dataset cleaned'!$A:$CK,CT$2,FALSE()),Dictionary!$A:$B,2,FALSE()))</f>
        <v>3</v>
      </c>
      <c r="CU119">
        <f>IF(VLOOKUP($B119&amp;"-"&amp;$F119,'dataset cleaned'!$A:$CK,CU$2,FALSE())&lt;0,"N/A",VLOOKUP(VLOOKUP($B119&amp;"-"&amp;$F119,'dataset cleaned'!$A:$CK,CU$2,FALSE()),Dictionary!$A:$B,2,FALSE()))</f>
        <v>2</v>
      </c>
      <c r="CV119">
        <f>IF(VLOOKUP($B119&amp;"-"&amp;$F119,'dataset cleaned'!$A:$CK,CV$2,FALSE())&lt;0,"N/A",VLOOKUP(VLOOKUP($B119&amp;"-"&amp;$F119,'dataset cleaned'!$A:$CK,CV$2,FALSE()),Dictionary!$A:$B,2,FALSE()))</f>
        <v>3</v>
      </c>
    </row>
    <row r="120" spans="1:100" x14ac:dyDescent="0.2">
      <c r="A120" t="str">
        <f t="shared" si="88"/>
        <v>R_bkI3O1kRwIuNsPL-P2</v>
      </c>
      <c r="B120" t="s">
        <v>899</v>
      </c>
      <c r="C120" t="s">
        <v>528</v>
      </c>
      <c r="D120" s="16" t="str">
        <f t="shared" si="89"/>
        <v>CORAS</v>
      </c>
      <c r="E120" s="8" t="str">
        <f t="shared" si="90"/>
        <v>G2</v>
      </c>
      <c r="F120" s="10" t="s">
        <v>536</v>
      </c>
      <c r="G120" s="8" t="str">
        <f t="shared" si="91"/>
        <v>G1</v>
      </c>
      <c r="H120" t="s">
        <v>981</v>
      </c>
      <c r="J120" s="11">
        <f>VLOOKUP($B120&amp;"-"&amp;$F120,'dataset cleaned'!$A:$BK,J$2,FALSE())/60</f>
        <v>12.594016666666667</v>
      </c>
      <c r="K120">
        <f>VLOOKUP($B120&amp;"-"&amp;$F120,'dataset cleaned'!$A:$BK,K$2,FALSE())</f>
        <v>22</v>
      </c>
      <c r="L120" t="str">
        <f>VLOOKUP($B120&amp;"-"&amp;$F120,'dataset cleaned'!$A:$BK,L$2,FALSE())</f>
        <v>Male</v>
      </c>
      <c r="M120" t="str">
        <f>VLOOKUP($B120&amp;"-"&amp;$F120,'dataset cleaned'!$A:$BK,M$2,FALSE())</f>
        <v>Upper-Intermediate (B2)</v>
      </c>
      <c r="N120">
        <f>VLOOKUP($B120&amp;"-"&amp;$F120,'dataset cleaned'!$A:$BK,N$2,FALSE())</f>
        <v>5</v>
      </c>
      <c r="O120" t="str">
        <f>VLOOKUP($B120&amp;"-"&amp;$F120,'dataset cleaned'!$A:$BK,O$2,FALSE())</f>
        <v>Computer Science, Microelectronics, embedded systems</v>
      </c>
      <c r="P120" t="str">
        <f>VLOOKUP($B120&amp;"-"&amp;$F120,'dataset cleaned'!$A:$BK,P$2,FALSE())</f>
        <v>No</v>
      </c>
      <c r="Q120">
        <f>VLOOKUP($B120&amp;"-"&amp;$F120,'dataset cleaned'!$A:$BK,Q$2,FALSE())</f>
        <v>0</v>
      </c>
      <c r="R120" s="6">
        <f>VLOOKUP($B120&amp;"-"&amp;$F120,'dataset cleaned'!$A:$BK,R$2,FALSE())</f>
        <v>0</v>
      </c>
      <c r="S120" t="str">
        <f>VLOOKUP($B120&amp;"-"&amp;$F120,'dataset cleaned'!$A:$BK,S$2,FALSE())</f>
        <v>No</v>
      </c>
      <c r="T120">
        <f>VLOOKUP($B120&amp;"-"&amp;$F120,'dataset cleaned'!$A:$BK,T$2,FALSE())</f>
        <v>0</v>
      </c>
      <c r="U120" t="str">
        <f>VLOOKUP($B120&amp;"-"&amp;$F120,'dataset cleaned'!$A:$BK,U$2,FALSE())</f>
        <v>None</v>
      </c>
      <c r="V120">
        <f>VLOOKUP(VLOOKUP($B120&amp;"-"&amp;$F120,'dataset cleaned'!$A:$BK,V$2,FALSE()),Dictionary!$A:$B,2,FALSE())</f>
        <v>1</v>
      </c>
      <c r="W120">
        <f>VLOOKUP(VLOOKUP($B120&amp;"-"&amp;$F120,'dataset cleaned'!$A:$BK,W$2,FALSE()),Dictionary!$A:$B,2,FALSE())</f>
        <v>1</v>
      </c>
      <c r="X120">
        <f>VLOOKUP(VLOOKUP($B120&amp;"-"&amp;$F120,'dataset cleaned'!$A:$BK,X$2,FALSE()),Dictionary!$A:$B,2,FALSE())</f>
        <v>1</v>
      </c>
      <c r="Y120">
        <f>VLOOKUP(VLOOKUP($B120&amp;"-"&amp;$F120,'dataset cleaned'!$A:$BK,Y$2,FALSE()),Dictionary!$A:$B,2,FALSE())</f>
        <v>1</v>
      </c>
      <c r="Z120">
        <f t="shared" si="92"/>
        <v>1</v>
      </c>
      <c r="AA120">
        <f>VLOOKUP(VLOOKUP($B120&amp;"-"&amp;$F120,'dataset cleaned'!$A:$BK,AA$2,FALSE()),Dictionary!$A:$B,2,FALSE())</f>
        <v>1</v>
      </c>
      <c r="AB120">
        <f>VLOOKUP(VLOOKUP($B120&amp;"-"&amp;$F120,'dataset cleaned'!$A:$BK,AB$2,FALSE()),Dictionary!$A:$B,2,FALSE())</f>
        <v>1</v>
      </c>
      <c r="AC120">
        <f>VLOOKUP(VLOOKUP($B120&amp;"-"&amp;$F120,'dataset cleaned'!$A:$BK,AC$2,FALSE()),Dictionary!$A:$B,2,FALSE())</f>
        <v>3</v>
      </c>
      <c r="AD120">
        <f>VLOOKUP(VLOOKUP($B120&amp;"-"&amp;$F120,'dataset cleaned'!$A:$BK,AD$2,FALSE()),Dictionary!$A:$B,2,FALSE())</f>
        <v>1</v>
      </c>
      <c r="AE120">
        <f>IF(ISNA(VLOOKUP(VLOOKUP($B120&amp;"-"&amp;$F120,'dataset cleaned'!$A:$BK,AE$2,FALSE()),Dictionary!$A:$B,2,FALSE())),"",VLOOKUP(VLOOKUP($B120&amp;"-"&amp;$F120,'dataset cleaned'!$A:$BK,AE$2,FALSE()),Dictionary!$A:$B,2,FALSE()))</f>
        <v>2</v>
      </c>
      <c r="AF120">
        <f>VLOOKUP(VLOOKUP($B120&amp;"-"&amp;$F120,'dataset cleaned'!$A:$BK,AF$2,FALSE()),Dictionary!$A:$B,2,FALSE())</f>
        <v>3</v>
      </c>
      <c r="AG120">
        <f>VLOOKUP(VLOOKUP($B120&amp;"-"&amp;$F120,'dataset cleaned'!$A:$BK,AG$2,FALSE()),Dictionary!$A:$B,2,FALSE())</f>
        <v>4</v>
      </c>
      <c r="AH120">
        <f>VLOOKUP(VLOOKUP($B120&amp;"-"&amp;$F120,'dataset cleaned'!$A:$BK,AH$2,FALSE()),Dictionary!$A:$B,2,FALSE())</f>
        <v>4</v>
      </c>
      <c r="AI120">
        <f>VLOOKUP(VLOOKUP($B120&amp;"-"&amp;$F120,'dataset cleaned'!$A:$BK,AI$2,FALSE()),Dictionary!$A:$B,2,FALSE())</f>
        <v>4</v>
      </c>
      <c r="AJ120">
        <f>VLOOKUP(VLOOKUP($B120&amp;"-"&amp;$F120,'dataset cleaned'!$A:$BK,AJ$2,FALSE()),Dictionary!$A:$B,2,FALSE())</f>
        <v>2</v>
      </c>
      <c r="AK120" t="str">
        <f>IF(ISNA(VLOOKUP(VLOOKUP($B120&amp;"-"&amp;$F120,'dataset cleaned'!$A:$BK,AK$2,FALSE()),Dictionary!$A:$B,2,FALSE())),"",VLOOKUP(VLOOKUP($B120&amp;"-"&amp;$F120,'dataset cleaned'!$A:$BK,AK$2,FALSE()),Dictionary!$A:$B,2,FALSE()))</f>
        <v/>
      </c>
      <c r="AL120">
        <f>IF(ISNA(VLOOKUP(VLOOKUP($B120&amp;"-"&amp;$F120,'dataset cleaned'!$A:$BK,AL$2,FALSE()),Dictionary!$A:$B,2,FALSE())),"",VLOOKUP(VLOOKUP($B120&amp;"-"&amp;$F120,'dataset cleaned'!$A:$BK,AL$2,FALSE()),Dictionary!$A:$B,2,FALSE()))</f>
        <v>3</v>
      </c>
      <c r="AM120">
        <f>VLOOKUP(VLOOKUP($B120&amp;"-"&amp;$F120,'dataset cleaned'!$A:$BK,AM$2,FALSE()),Dictionary!$A:$B,2,FALSE())</f>
        <v>4</v>
      </c>
      <c r="AN120">
        <f>IF(ISNA(VLOOKUP(VLOOKUP($B120&amp;"-"&amp;$F120,'dataset cleaned'!$A:$BK,AN$2,FALSE()),Dictionary!$A:$B,2,FALSE())),"",VLOOKUP(VLOOKUP($B120&amp;"-"&amp;$F120,'dataset cleaned'!$A:$BK,AN$2,FALSE()),Dictionary!$A:$B,2,FALSE()))</f>
        <v>4</v>
      </c>
      <c r="AO120">
        <f>VLOOKUP($B120&amp;"-"&amp;$F120,'Results Check'!$A:$CB,AO$2,FALSE())</f>
        <v>0</v>
      </c>
      <c r="AP120">
        <f>VLOOKUP($B120&amp;"-"&amp;$F120,'Results Check'!$A:$CB,AP$2,FALSE())</f>
        <v>1</v>
      </c>
      <c r="AQ120">
        <f>VLOOKUP($B120&amp;"-"&amp;$F120,'Results Check'!$A:$CB,AQ$2,FALSE())</f>
        <v>1</v>
      </c>
      <c r="AR120">
        <f t="shared" si="93"/>
        <v>0</v>
      </c>
      <c r="AS120">
        <f t="shared" si="94"/>
        <v>0</v>
      </c>
      <c r="AT120">
        <f t="shared" si="95"/>
        <v>0</v>
      </c>
      <c r="AU120">
        <f>VLOOKUP($B120&amp;"-"&amp;$F120,'Results Check'!$A:$CB,AU$2,FALSE())</f>
        <v>0</v>
      </c>
      <c r="AV120">
        <f>VLOOKUP($B120&amp;"-"&amp;$F120,'Results Check'!$A:$CB,AV$2,FALSE())</f>
        <v>2</v>
      </c>
      <c r="AW120">
        <f>VLOOKUP($B120&amp;"-"&amp;$F120,'Results Check'!$A:$CB,AW$2,FALSE())</f>
        <v>2</v>
      </c>
      <c r="AX120">
        <f t="shared" si="96"/>
        <v>0</v>
      </c>
      <c r="AY120">
        <f t="shared" si="97"/>
        <v>0</v>
      </c>
      <c r="AZ120">
        <f t="shared" si="98"/>
        <v>0</v>
      </c>
      <c r="BA120">
        <f>VLOOKUP($B120&amp;"-"&amp;$F120,'Results Check'!$A:$CB,BA$2,FALSE())</f>
        <v>2</v>
      </c>
      <c r="BB120">
        <f>VLOOKUP($B120&amp;"-"&amp;$F120,'Results Check'!$A:$CB,BB$2,FALSE())</f>
        <v>3</v>
      </c>
      <c r="BC120">
        <f>VLOOKUP($B120&amp;"-"&amp;$F120,'Results Check'!$A:$CB,BC$2,FALSE())</f>
        <v>3</v>
      </c>
      <c r="BD120">
        <f t="shared" si="99"/>
        <v>0.66666666666666663</v>
      </c>
      <c r="BE120">
        <f t="shared" si="100"/>
        <v>0.66666666666666663</v>
      </c>
      <c r="BF120">
        <f t="shared" si="101"/>
        <v>0.66666666666666663</v>
      </c>
      <c r="BG120">
        <f>VLOOKUP($B120&amp;"-"&amp;$F120,'Results Check'!$A:$CB,BG$2,FALSE())</f>
        <v>1</v>
      </c>
      <c r="BH120">
        <f>VLOOKUP($B120&amp;"-"&amp;$F120,'Results Check'!$A:$CB,BH$2,FALSE())</f>
        <v>1</v>
      </c>
      <c r="BI120">
        <f>VLOOKUP($B120&amp;"-"&amp;$F120,'Results Check'!$A:$CB,BI$2,FALSE())</f>
        <v>1</v>
      </c>
      <c r="BJ120">
        <f t="shared" si="102"/>
        <v>1</v>
      </c>
      <c r="BK120">
        <f t="shared" si="103"/>
        <v>1</v>
      </c>
      <c r="BL120">
        <f t="shared" si="104"/>
        <v>1</v>
      </c>
      <c r="BM120">
        <f>VLOOKUP($B120&amp;"-"&amp;$F120,'Results Check'!$A:$CB,BM$2,FALSE())</f>
        <v>1</v>
      </c>
      <c r="BN120">
        <f>VLOOKUP($B120&amp;"-"&amp;$F120,'Results Check'!$A:$CB,BN$2,FALSE())</f>
        <v>2</v>
      </c>
      <c r="BO120">
        <f>VLOOKUP($B120&amp;"-"&amp;$F120,'Results Check'!$A:$CB,BO$2,FALSE())</f>
        <v>2</v>
      </c>
      <c r="BP120">
        <f t="shared" si="105"/>
        <v>0.5</v>
      </c>
      <c r="BQ120">
        <f t="shared" si="106"/>
        <v>0.5</v>
      </c>
      <c r="BR120">
        <f t="shared" si="107"/>
        <v>0.5</v>
      </c>
      <c r="BS120">
        <f>VLOOKUP($B120&amp;"-"&amp;$F120,'Results Check'!$A:$CB,BS$2,FALSE())</f>
        <v>1</v>
      </c>
      <c r="BT120">
        <f>VLOOKUP($B120&amp;"-"&amp;$F120,'Results Check'!$A:$CB,BT$2,FALSE())</f>
        <v>1</v>
      </c>
      <c r="BU120">
        <f>VLOOKUP($B120&amp;"-"&amp;$F120,'Results Check'!$A:$CB,BU$2,FALSE())</f>
        <v>1</v>
      </c>
      <c r="BV120">
        <f t="shared" si="108"/>
        <v>1</v>
      </c>
      <c r="BW120">
        <f t="shared" si="109"/>
        <v>1</v>
      </c>
      <c r="BX120">
        <f t="shared" si="110"/>
        <v>1</v>
      </c>
      <c r="BY120">
        <f t="shared" si="111"/>
        <v>5</v>
      </c>
      <c r="BZ120">
        <f t="shared" si="112"/>
        <v>10</v>
      </c>
      <c r="CA120">
        <f t="shared" si="113"/>
        <v>10</v>
      </c>
      <c r="CB120" s="4">
        <f t="shared" si="114"/>
        <v>0.5</v>
      </c>
      <c r="CC120" s="4">
        <f t="shared" si="115"/>
        <v>0.5</v>
      </c>
      <c r="CD120">
        <f t="shared" si="116"/>
        <v>0.5</v>
      </c>
      <c r="CE120" t="str">
        <f>IF(VLOOKUP($B120&amp;"-"&amp;$F120,'Results Check'!$A:$CB,CE$2,FALSE())=0,"",VLOOKUP($B120&amp;"-"&amp;$F120,'Results Check'!$A:$CB,CE$2,FALSE()))</f>
        <v>Threat scenario</v>
      </c>
      <c r="CF120" t="str">
        <f>IF(VLOOKUP($B120&amp;"-"&amp;$F120,'Results Check'!$A:$CB,CF$2,FALSE())=0,"",VLOOKUP($B120&amp;"-"&amp;$F120,'Results Check'!$A:$CB,CF$2,FALSE()))</f>
        <v>Mixed consepts</v>
      </c>
      <c r="CG120" t="str">
        <f>IF(VLOOKUP($B120&amp;"-"&amp;$F120,'Results Check'!$A:$CB,CG$2,FALSE())=0,"",VLOOKUP($B120&amp;"-"&amp;$F120,'Results Check'!$A:$CB,CG$2,FALSE()))</f>
        <v>Wrong treatment</v>
      </c>
      <c r="CH120" t="str">
        <f>IF(VLOOKUP($B120&amp;"-"&amp;$F120,'Results Check'!$A:$CB,CH$2,FALSE())=0,"",VLOOKUP($B120&amp;"-"&amp;$F120,'Results Check'!$A:$CB,CH$2,FALSE()))</f>
        <v/>
      </c>
      <c r="CI120" t="str">
        <f>IF(VLOOKUP($B120&amp;"-"&amp;$F120,'Results Check'!$A:$CB,CI$2,FALSE())=0,"",VLOOKUP($B120&amp;"-"&amp;$F120,'Results Check'!$A:$CB,CI$2,FALSE()))</f>
        <v>Wrong UI</v>
      </c>
      <c r="CJ120" t="str">
        <f>IF(VLOOKUP($B120&amp;"-"&amp;$F120,'Results Check'!$A:$CB,CJ$2,FALSE())=0,"",VLOOKUP($B120&amp;"-"&amp;$F120,'Results Check'!$A:$CB,CJ$2,FALSE()))</f>
        <v/>
      </c>
      <c r="CK120">
        <f>IF(VLOOKUP($B120&amp;"-"&amp;$F120,'dataset cleaned'!$A:$CK,CK$2,FALSE())&lt;0,"N/A",VLOOKUP(VLOOKUP($B120&amp;"-"&amp;$F120,'dataset cleaned'!$A:$CK,CK$2,FALSE()),Dictionary!$A:$B,2,FALSE()))</f>
        <v>1</v>
      </c>
      <c r="CL120">
        <f>IF(VLOOKUP($B120&amp;"-"&amp;$F120,'dataset cleaned'!$A:$CK,CL$2,FALSE())&lt;0,"N/A",VLOOKUP(VLOOKUP($B120&amp;"-"&amp;$F120,'dataset cleaned'!$A:$CK,CL$2,FALSE()),Dictionary!$A:$B,2,FALSE()))</f>
        <v>2</v>
      </c>
      <c r="CM120">
        <f>IF(VLOOKUP($B120&amp;"-"&amp;$F120,'dataset cleaned'!$A:$CK,CM$2,FALSE())&lt;0,"N/A",VLOOKUP(VLOOKUP($B120&amp;"-"&amp;$F120,'dataset cleaned'!$A:$CK,CM$2,FALSE()),Dictionary!$A:$B,2,FALSE()))</f>
        <v>2</v>
      </c>
      <c r="CN120">
        <f>IF(VLOOKUP($B120&amp;"-"&amp;$F120,'dataset cleaned'!$A:$CK,CN$2,FALSE())&lt;0,"N/A",VLOOKUP(VLOOKUP($B120&amp;"-"&amp;$F120,'dataset cleaned'!$A:$CK,CN$2,FALSE()),Dictionary!$A:$B,2,FALSE()))</f>
        <v>3</v>
      </c>
      <c r="CO120">
        <f>IF(VLOOKUP($B120&amp;"-"&amp;$F120,'dataset cleaned'!$A:$CK,CO$2,FALSE())&lt;0,"N/A",VLOOKUP(VLOOKUP($B120&amp;"-"&amp;$F120,'dataset cleaned'!$A:$CK,CO$2,FALSE()),Dictionary!$A:$B,2,FALSE()))</f>
        <v>2</v>
      </c>
      <c r="CP120">
        <f>IF(VLOOKUP($B120&amp;"-"&amp;$F120,'dataset cleaned'!$A:$CK,CP$2,FALSE())&lt;0,"N/A",VLOOKUP(VLOOKUP($B120&amp;"-"&amp;$F120,'dataset cleaned'!$A:$CK,CP$2,FALSE()),Dictionary!$A:$B,2,FALSE()))</f>
        <v>3</v>
      </c>
      <c r="CQ120">
        <f>IF(VLOOKUP($B120&amp;"-"&amp;$F120,'dataset cleaned'!$A:$CK,CQ$2,FALSE())&lt;0,"N/A",VLOOKUP(VLOOKUP($B120&amp;"-"&amp;$F120,'dataset cleaned'!$A:$CK,CQ$2,FALSE()),Dictionary!$A:$B,2,FALSE()))</f>
        <v>2</v>
      </c>
      <c r="CR120">
        <f>IF(VLOOKUP($B120&amp;"-"&amp;$F120,'dataset cleaned'!$A:$CK,CR$2,FALSE())&lt;0,"N/A",VLOOKUP(VLOOKUP($B120&amp;"-"&amp;$F120,'dataset cleaned'!$A:$CK,CR$2,FALSE()),Dictionary!$A:$B,2,FALSE()))</f>
        <v>3</v>
      </c>
      <c r="CS120">
        <f>IF(VLOOKUP($B120&amp;"-"&amp;$F120,'dataset cleaned'!$A:$CK,CS$2,FALSE())&lt;0,"N/A",VLOOKUP(VLOOKUP($B120&amp;"-"&amp;$F120,'dataset cleaned'!$A:$CK,CS$2,FALSE()),Dictionary!$A:$B,2,FALSE()))</f>
        <v>1</v>
      </c>
      <c r="CT120">
        <f>IF(VLOOKUP($B120&amp;"-"&amp;$F120,'dataset cleaned'!$A:$CK,CT$2,FALSE())&lt;0,"N/A",VLOOKUP(VLOOKUP($B120&amp;"-"&amp;$F120,'dataset cleaned'!$A:$CK,CT$2,FALSE()),Dictionary!$A:$B,2,FALSE()))</f>
        <v>2</v>
      </c>
      <c r="CU120">
        <f>IF(VLOOKUP($B120&amp;"-"&amp;$F120,'dataset cleaned'!$A:$CK,CU$2,FALSE())&lt;0,"N/A",VLOOKUP(VLOOKUP($B120&amp;"-"&amp;$F120,'dataset cleaned'!$A:$CK,CU$2,FALSE()),Dictionary!$A:$B,2,FALSE()))</f>
        <v>2</v>
      </c>
      <c r="CV120">
        <f>IF(VLOOKUP($B120&amp;"-"&amp;$F120,'dataset cleaned'!$A:$CK,CV$2,FALSE())&lt;0,"N/A",VLOOKUP(VLOOKUP($B120&amp;"-"&amp;$F120,'dataset cleaned'!$A:$CK,CV$2,FALSE()),Dictionary!$A:$B,2,FALSE()))</f>
        <v>3</v>
      </c>
    </row>
    <row r="121" spans="1:100" s="24" customFormat="1" ht="17" x14ac:dyDescent="0.2">
      <c r="A121" t="str">
        <f t="shared" si="88"/>
        <v>R_e40YiUX2MSVIWFb-P2</v>
      </c>
      <c r="B121" t="s">
        <v>810</v>
      </c>
      <c r="C121" t="s">
        <v>528</v>
      </c>
      <c r="D121" s="16" t="str">
        <f t="shared" si="89"/>
        <v>CORAS</v>
      </c>
      <c r="E121" s="8" t="str">
        <f t="shared" si="90"/>
        <v>G2</v>
      </c>
      <c r="F121" s="10" t="s">
        <v>536</v>
      </c>
      <c r="G121" s="8" t="str">
        <f t="shared" si="91"/>
        <v>G1</v>
      </c>
      <c r="H121" t="s">
        <v>981</v>
      </c>
      <c r="I121"/>
      <c r="J121" s="11">
        <f>VLOOKUP($B121&amp;"-"&amp;$F121,'dataset cleaned'!$A:$BK,J$2,FALSE())/60</f>
        <v>7.1778666666666675</v>
      </c>
      <c r="K121">
        <f>VLOOKUP($B121&amp;"-"&amp;$F121,'dataset cleaned'!$A:$BK,K$2,FALSE())</f>
        <v>21</v>
      </c>
      <c r="L121" t="str">
        <f>VLOOKUP($B121&amp;"-"&amp;$F121,'dataset cleaned'!$A:$BK,L$2,FALSE())</f>
        <v>Female</v>
      </c>
      <c r="M121" t="str">
        <f>VLOOKUP($B121&amp;"-"&amp;$F121,'dataset cleaned'!$A:$BK,M$2,FALSE())</f>
        <v>Advanced (C1)</v>
      </c>
      <c r="N121">
        <f>VLOOKUP($B121&amp;"-"&amp;$F121,'dataset cleaned'!$A:$BK,N$2,FALSE())</f>
        <v>4</v>
      </c>
      <c r="O121" t="str">
        <f>VLOOKUP($B121&amp;"-"&amp;$F121,'dataset cleaned'!$A:$BK,O$2,FALSE())</f>
        <v>Computer Science, Cyber Security</v>
      </c>
      <c r="P121" t="str">
        <f>VLOOKUP($B121&amp;"-"&amp;$F121,'dataset cleaned'!$A:$BK,P$2,FALSE())</f>
        <v>Yes</v>
      </c>
      <c r="Q121">
        <f>VLOOKUP($B121&amp;"-"&amp;$F121,'dataset cleaned'!$A:$BK,Q$2,FALSE())</f>
        <v>1</v>
      </c>
      <c r="R121" s="6" t="str">
        <f>VLOOKUP($B121&amp;"-"&amp;$F121,'dataset cleaned'!$A:$BK,R$2,FALSE())</f>
        <v>Web developer</v>
      </c>
      <c r="S121" t="str">
        <f>VLOOKUP($B121&amp;"-"&amp;$F121,'dataset cleaned'!$A:$BK,S$2,FALSE())</f>
        <v>No</v>
      </c>
      <c r="T121">
        <f>VLOOKUP($B121&amp;"-"&amp;$F121,'dataset cleaned'!$A:$BK,T$2,FALSE())</f>
        <v>0</v>
      </c>
      <c r="U121" t="str">
        <f>VLOOKUP($B121&amp;"-"&amp;$F121,'dataset cleaned'!$A:$BK,U$2,FALSE())</f>
        <v>None</v>
      </c>
      <c r="V121">
        <f>VLOOKUP(VLOOKUP($B121&amp;"-"&amp;$F121,'dataset cleaned'!$A:$BK,V$2,FALSE()),Dictionary!$A:$B,2,FALSE())</f>
        <v>2</v>
      </c>
      <c r="W121">
        <f>VLOOKUP(VLOOKUP($B121&amp;"-"&amp;$F121,'dataset cleaned'!$A:$BK,W$2,FALSE()),Dictionary!$A:$B,2,FALSE())</f>
        <v>1</v>
      </c>
      <c r="X121">
        <f>VLOOKUP(VLOOKUP($B121&amp;"-"&amp;$F121,'dataset cleaned'!$A:$BK,X$2,FALSE()),Dictionary!$A:$B,2,FALSE())</f>
        <v>3</v>
      </c>
      <c r="Y121">
        <f>VLOOKUP(VLOOKUP($B121&amp;"-"&amp;$F121,'dataset cleaned'!$A:$BK,Y$2,FALSE()),Dictionary!$A:$B,2,FALSE())</f>
        <v>2</v>
      </c>
      <c r="Z121">
        <f t="shared" si="92"/>
        <v>3</v>
      </c>
      <c r="AA121">
        <f>VLOOKUP(VLOOKUP($B121&amp;"-"&amp;$F121,'dataset cleaned'!$A:$BK,AA$2,FALSE()),Dictionary!$A:$B,2,FALSE())</f>
        <v>2</v>
      </c>
      <c r="AB121">
        <f>VLOOKUP(VLOOKUP($B121&amp;"-"&amp;$F121,'dataset cleaned'!$A:$BK,AB$2,FALSE()),Dictionary!$A:$B,2,FALSE())</f>
        <v>3</v>
      </c>
      <c r="AC121">
        <f>VLOOKUP(VLOOKUP($B121&amp;"-"&amp;$F121,'dataset cleaned'!$A:$BK,AC$2,FALSE()),Dictionary!$A:$B,2,FALSE())</f>
        <v>4</v>
      </c>
      <c r="AD121">
        <f>VLOOKUP(VLOOKUP($B121&amp;"-"&amp;$F121,'dataset cleaned'!$A:$BK,AD$2,FALSE()),Dictionary!$A:$B,2,FALSE())</f>
        <v>3</v>
      </c>
      <c r="AE121">
        <f>IF(ISNA(VLOOKUP(VLOOKUP($B121&amp;"-"&amp;$F121,'dataset cleaned'!$A:$BK,AE$2,FALSE()),Dictionary!$A:$B,2,FALSE())),"",VLOOKUP(VLOOKUP($B121&amp;"-"&amp;$F121,'dataset cleaned'!$A:$BK,AE$2,FALSE()),Dictionary!$A:$B,2,FALSE()))</f>
        <v>2</v>
      </c>
      <c r="AF121">
        <f>VLOOKUP(VLOOKUP($B121&amp;"-"&amp;$F121,'dataset cleaned'!$A:$BK,AF$2,FALSE()),Dictionary!$A:$B,2,FALSE())</f>
        <v>5</v>
      </c>
      <c r="AG121">
        <f>VLOOKUP(VLOOKUP($B121&amp;"-"&amp;$F121,'dataset cleaned'!$A:$BK,AG$2,FALSE()),Dictionary!$A:$B,2,FALSE())</f>
        <v>4</v>
      </c>
      <c r="AH121">
        <f>VLOOKUP(VLOOKUP($B121&amp;"-"&amp;$F121,'dataset cleaned'!$A:$BK,AH$2,FALSE()),Dictionary!$A:$B,2,FALSE())</f>
        <v>4</v>
      </c>
      <c r="AI121">
        <f>VLOOKUP(VLOOKUP($B121&amp;"-"&amp;$F121,'dataset cleaned'!$A:$BK,AI$2,FALSE()),Dictionary!$A:$B,2,FALSE())</f>
        <v>4</v>
      </c>
      <c r="AJ121">
        <f>VLOOKUP(VLOOKUP($B121&amp;"-"&amp;$F121,'dataset cleaned'!$A:$BK,AJ$2,FALSE()),Dictionary!$A:$B,2,FALSE())</f>
        <v>4</v>
      </c>
      <c r="AK121" t="str">
        <f>IF(ISNA(VLOOKUP(VLOOKUP($B121&amp;"-"&amp;$F121,'dataset cleaned'!$A:$BK,AK$2,FALSE()),Dictionary!$A:$B,2,FALSE())),"",VLOOKUP(VLOOKUP($B121&amp;"-"&amp;$F121,'dataset cleaned'!$A:$BK,AK$2,FALSE()),Dictionary!$A:$B,2,FALSE()))</f>
        <v/>
      </c>
      <c r="AL121">
        <f>IF(ISNA(VLOOKUP(VLOOKUP($B121&amp;"-"&amp;$F121,'dataset cleaned'!$A:$BK,AL$2,FALSE()),Dictionary!$A:$B,2,FALSE())),"",VLOOKUP(VLOOKUP($B121&amp;"-"&amp;$F121,'dataset cleaned'!$A:$BK,AL$2,FALSE()),Dictionary!$A:$B,2,FALSE()))</f>
        <v>3</v>
      </c>
      <c r="AM121">
        <f>VLOOKUP(VLOOKUP($B121&amp;"-"&amp;$F121,'dataset cleaned'!$A:$BK,AM$2,FALSE()),Dictionary!$A:$B,2,FALSE())</f>
        <v>5</v>
      </c>
      <c r="AN121">
        <f>IF(ISNA(VLOOKUP(VLOOKUP($B121&amp;"-"&amp;$F121,'dataset cleaned'!$A:$BK,AN$2,FALSE()),Dictionary!$A:$B,2,FALSE())),"",VLOOKUP(VLOOKUP($B121&amp;"-"&amp;$F121,'dataset cleaned'!$A:$BK,AN$2,FALSE()),Dictionary!$A:$B,2,FALSE()))</f>
        <v>4</v>
      </c>
      <c r="AO121">
        <f>VLOOKUP($B121&amp;"-"&amp;$F121,'Results Check'!$A:$CB,AO$2,FALSE())</f>
        <v>0</v>
      </c>
      <c r="AP121">
        <f>VLOOKUP($B121&amp;"-"&amp;$F121,'Results Check'!$A:$CB,AP$2,FALSE())</f>
        <v>1</v>
      </c>
      <c r="AQ121">
        <f>VLOOKUP($B121&amp;"-"&amp;$F121,'Results Check'!$A:$CB,AQ$2,FALSE())</f>
        <v>1</v>
      </c>
      <c r="AR121">
        <f t="shared" si="93"/>
        <v>0</v>
      </c>
      <c r="AS121">
        <f t="shared" si="94"/>
        <v>0</v>
      </c>
      <c r="AT121">
        <f t="shared" si="95"/>
        <v>0</v>
      </c>
      <c r="AU121">
        <f>VLOOKUP($B121&amp;"-"&amp;$F121,'Results Check'!$A:$CB,AU$2,FALSE())</f>
        <v>2</v>
      </c>
      <c r="AV121">
        <f>VLOOKUP($B121&amp;"-"&amp;$F121,'Results Check'!$A:$CB,AV$2,FALSE())</f>
        <v>2</v>
      </c>
      <c r="AW121">
        <f>VLOOKUP($B121&amp;"-"&amp;$F121,'Results Check'!$A:$CB,AW$2,FALSE())</f>
        <v>2</v>
      </c>
      <c r="AX121">
        <f t="shared" si="96"/>
        <v>1</v>
      </c>
      <c r="AY121">
        <f t="shared" si="97"/>
        <v>1</v>
      </c>
      <c r="AZ121">
        <f t="shared" si="98"/>
        <v>1</v>
      </c>
      <c r="BA121">
        <f>VLOOKUP($B121&amp;"-"&amp;$F121,'Results Check'!$A:$CB,BA$2,FALSE())</f>
        <v>2</v>
      </c>
      <c r="BB121">
        <f>VLOOKUP($B121&amp;"-"&amp;$F121,'Results Check'!$A:$CB,BB$2,FALSE())</f>
        <v>2</v>
      </c>
      <c r="BC121">
        <f>VLOOKUP($B121&amp;"-"&amp;$F121,'Results Check'!$A:$CB,BC$2,FALSE())</f>
        <v>3</v>
      </c>
      <c r="BD121">
        <f t="shared" si="99"/>
        <v>1</v>
      </c>
      <c r="BE121">
        <f t="shared" si="100"/>
        <v>0.66666666666666663</v>
      </c>
      <c r="BF121">
        <f t="shared" si="101"/>
        <v>0.8</v>
      </c>
      <c r="BG121">
        <f>VLOOKUP($B121&amp;"-"&amp;$F121,'Results Check'!$A:$CB,BG$2,FALSE())</f>
        <v>1</v>
      </c>
      <c r="BH121">
        <f>VLOOKUP($B121&amp;"-"&amp;$F121,'Results Check'!$A:$CB,BH$2,FALSE())</f>
        <v>1</v>
      </c>
      <c r="BI121">
        <f>VLOOKUP($B121&amp;"-"&amp;$F121,'Results Check'!$A:$CB,BI$2,FALSE())</f>
        <v>1</v>
      </c>
      <c r="BJ121">
        <f t="shared" si="102"/>
        <v>1</v>
      </c>
      <c r="BK121">
        <f t="shared" si="103"/>
        <v>1</v>
      </c>
      <c r="BL121">
        <f t="shared" si="104"/>
        <v>1</v>
      </c>
      <c r="BM121">
        <f>VLOOKUP($B121&amp;"-"&amp;$F121,'Results Check'!$A:$CB,BM$2,FALSE())</f>
        <v>1</v>
      </c>
      <c r="BN121">
        <f>VLOOKUP($B121&amp;"-"&amp;$F121,'Results Check'!$A:$CB,BN$2,FALSE())</f>
        <v>1</v>
      </c>
      <c r="BO121">
        <f>VLOOKUP($B121&amp;"-"&amp;$F121,'Results Check'!$A:$CB,BO$2,FALSE())</f>
        <v>2</v>
      </c>
      <c r="BP121">
        <f t="shared" si="105"/>
        <v>1</v>
      </c>
      <c r="BQ121">
        <f t="shared" si="106"/>
        <v>0.5</v>
      </c>
      <c r="BR121">
        <f t="shared" si="107"/>
        <v>0.66666666666666663</v>
      </c>
      <c r="BS121">
        <f>VLOOKUP($B121&amp;"-"&amp;$F121,'Results Check'!$A:$CB,BS$2,FALSE())</f>
        <v>0</v>
      </c>
      <c r="BT121">
        <f>VLOOKUP($B121&amp;"-"&amp;$F121,'Results Check'!$A:$CB,BT$2,FALSE())</f>
        <v>2</v>
      </c>
      <c r="BU121">
        <f>VLOOKUP($B121&amp;"-"&amp;$F121,'Results Check'!$A:$CB,BU$2,FALSE())</f>
        <v>1</v>
      </c>
      <c r="BV121">
        <f t="shared" si="108"/>
        <v>0</v>
      </c>
      <c r="BW121">
        <f t="shared" si="109"/>
        <v>0</v>
      </c>
      <c r="BX121">
        <f t="shared" si="110"/>
        <v>0</v>
      </c>
      <c r="BY121">
        <f t="shared" si="111"/>
        <v>6</v>
      </c>
      <c r="BZ121">
        <f t="shared" si="112"/>
        <v>9</v>
      </c>
      <c r="CA121">
        <f t="shared" si="113"/>
        <v>10</v>
      </c>
      <c r="CB121" s="4">
        <f t="shared" si="114"/>
        <v>0.66666666666666663</v>
      </c>
      <c r="CC121" s="4">
        <f t="shared" si="115"/>
        <v>0.6</v>
      </c>
      <c r="CD121">
        <f t="shared" si="116"/>
        <v>0.63157894736842102</v>
      </c>
      <c r="CE121" t="str">
        <f>IF(VLOOKUP($B121&amp;"-"&amp;$F121,'Results Check'!$A:$CB,CE$2,FALSE())=0,"",VLOOKUP($B121&amp;"-"&amp;$F121,'Results Check'!$A:$CB,CE$2,FALSE()))</f>
        <v>Threat scenario</v>
      </c>
      <c r="CF121" t="str">
        <f>IF(VLOOKUP($B121&amp;"-"&amp;$F121,'Results Check'!$A:$CB,CF$2,FALSE())=0,"",VLOOKUP($B121&amp;"-"&amp;$F121,'Results Check'!$A:$CB,CF$2,FALSE()))</f>
        <v/>
      </c>
      <c r="CG121" t="str">
        <f>IF(VLOOKUP($B121&amp;"-"&amp;$F121,'Results Check'!$A:$CB,CG$2,FALSE())=0,"",VLOOKUP($B121&amp;"-"&amp;$F121,'Results Check'!$A:$CB,CG$2,FALSE()))</f>
        <v>Missing treatment</v>
      </c>
      <c r="CH121" t="str">
        <f>IF(VLOOKUP($B121&amp;"-"&amp;$F121,'Results Check'!$A:$CB,CH$2,FALSE())=0,"",VLOOKUP($B121&amp;"-"&amp;$F121,'Results Check'!$A:$CB,CH$2,FALSE()))</f>
        <v/>
      </c>
      <c r="CI121" t="str">
        <f>IF(VLOOKUP($B121&amp;"-"&amp;$F121,'Results Check'!$A:$CB,CI$2,FALSE())=0,"",VLOOKUP($B121&amp;"-"&amp;$F121,'Results Check'!$A:$CB,CI$2,FALSE()))</f>
        <v>Missing UI</v>
      </c>
      <c r="CJ121" t="str">
        <f>IF(VLOOKUP($B121&amp;"-"&amp;$F121,'Results Check'!$A:$CB,CJ$2,FALSE())=0,"",VLOOKUP($B121&amp;"-"&amp;$F121,'Results Check'!$A:$CB,CJ$2,FALSE()))</f>
        <v>UI</v>
      </c>
      <c r="CK121">
        <f>IF(VLOOKUP($B121&amp;"-"&amp;$F121,'dataset cleaned'!$A:$CK,CK$2,FALSE())&lt;0,"N/A",VLOOKUP(VLOOKUP($B121&amp;"-"&amp;$F121,'dataset cleaned'!$A:$CK,CK$2,FALSE()),Dictionary!$A:$B,2,FALSE()))</f>
        <v>4</v>
      </c>
      <c r="CL121">
        <f>IF(VLOOKUP($B121&amp;"-"&amp;$F121,'dataset cleaned'!$A:$CK,CL$2,FALSE())&lt;0,"N/A",VLOOKUP(VLOOKUP($B121&amp;"-"&amp;$F121,'dataset cleaned'!$A:$CK,CL$2,FALSE()),Dictionary!$A:$B,2,FALSE()))</f>
        <v>4</v>
      </c>
      <c r="CM121">
        <f>IF(VLOOKUP($B121&amp;"-"&amp;$F121,'dataset cleaned'!$A:$CK,CM$2,FALSE())&lt;0,"N/A",VLOOKUP(VLOOKUP($B121&amp;"-"&amp;$F121,'dataset cleaned'!$A:$CK,CM$2,FALSE()),Dictionary!$A:$B,2,FALSE()))</f>
        <v>4</v>
      </c>
      <c r="CN121">
        <f>IF(VLOOKUP($B121&amp;"-"&amp;$F121,'dataset cleaned'!$A:$CK,CN$2,FALSE())&lt;0,"N/A",VLOOKUP(VLOOKUP($B121&amp;"-"&amp;$F121,'dataset cleaned'!$A:$CK,CN$2,FALSE()),Dictionary!$A:$B,2,FALSE()))</f>
        <v>4</v>
      </c>
      <c r="CO121">
        <f>IF(VLOOKUP($B121&amp;"-"&amp;$F121,'dataset cleaned'!$A:$CK,CO$2,FALSE())&lt;0,"N/A",VLOOKUP(VLOOKUP($B121&amp;"-"&amp;$F121,'dataset cleaned'!$A:$CK,CO$2,FALSE()),Dictionary!$A:$B,2,FALSE()))</f>
        <v>3</v>
      </c>
      <c r="CP121">
        <f>IF(VLOOKUP($B121&amp;"-"&amp;$F121,'dataset cleaned'!$A:$CK,CP$2,FALSE())&lt;0,"N/A",VLOOKUP(VLOOKUP($B121&amp;"-"&amp;$F121,'dataset cleaned'!$A:$CK,CP$2,FALSE()),Dictionary!$A:$B,2,FALSE()))</f>
        <v>4</v>
      </c>
      <c r="CQ121">
        <f>IF(VLOOKUP($B121&amp;"-"&amp;$F121,'dataset cleaned'!$A:$CK,CQ$2,FALSE())&lt;0,"N/A",VLOOKUP(VLOOKUP($B121&amp;"-"&amp;$F121,'dataset cleaned'!$A:$CK,CQ$2,FALSE()),Dictionary!$A:$B,2,FALSE()))</f>
        <v>5</v>
      </c>
      <c r="CR121">
        <f>IF(VLOOKUP($B121&amp;"-"&amp;$F121,'dataset cleaned'!$A:$CK,CR$2,FALSE())&lt;0,"N/A",VLOOKUP(VLOOKUP($B121&amp;"-"&amp;$F121,'dataset cleaned'!$A:$CK,CR$2,FALSE()),Dictionary!$A:$B,2,FALSE()))</f>
        <v>4</v>
      </c>
      <c r="CS121">
        <f>IF(VLOOKUP($B121&amp;"-"&amp;$F121,'dataset cleaned'!$A:$CK,CS$2,FALSE())&lt;0,"N/A",VLOOKUP(VLOOKUP($B121&amp;"-"&amp;$F121,'dataset cleaned'!$A:$CK,CS$2,FALSE()),Dictionary!$A:$B,2,FALSE()))</f>
        <v>2</v>
      </c>
      <c r="CT121">
        <f>IF(VLOOKUP($B121&amp;"-"&amp;$F121,'dataset cleaned'!$A:$CK,CT$2,FALSE())&lt;0,"N/A",VLOOKUP(VLOOKUP($B121&amp;"-"&amp;$F121,'dataset cleaned'!$A:$CK,CT$2,FALSE()),Dictionary!$A:$B,2,FALSE()))</f>
        <v>3</v>
      </c>
      <c r="CU121">
        <f>IF(VLOOKUP($B121&amp;"-"&amp;$F121,'dataset cleaned'!$A:$CK,CU$2,FALSE())&lt;0,"N/A",VLOOKUP(VLOOKUP($B121&amp;"-"&amp;$F121,'dataset cleaned'!$A:$CK,CU$2,FALSE()),Dictionary!$A:$B,2,FALSE()))</f>
        <v>4</v>
      </c>
      <c r="CV121">
        <f>IF(VLOOKUP($B121&amp;"-"&amp;$F121,'dataset cleaned'!$A:$CK,CV$2,FALSE())&lt;0,"N/A",VLOOKUP(VLOOKUP($B121&amp;"-"&amp;$F121,'dataset cleaned'!$A:$CK,CV$2,FALSE()),Dictionary!$A:$B,2,FALSE()))</f>
        <v>4</v>
      </c>
    </row>
    <row r="122" spans="1:100" x14ac:dyDescent="0.2">
      <c r="A122" t="str">
        <f t="shared" si="88"/>
        <v>R_Rz92RbrwLoYRKA9-P2</v>
      </c>
      <c r="B122" s="1" t="s">
        <v>988</v>
      </c>
      <c r="C122" t="s">
        <v>528</v>
      </c>
      <c r="D122" s="16" t="str">
        <f t="shared" si="89"/>
        <v>CORAS</v>
      </c>
      <c r="E122" s="8" t="str">
        <f t="shared" si="90"/>
        <v>G2</v>
      </c>
      <c r="F122" s="1" t="s">
        <v>536</v>
      </c>
      <c r="G122" s="8" t="str">
        <f t="shared" si="91"/>
        <v>G1</v>
      </c>
      <c r="H122" t="s">
        <v>1128</v>
      </c>
      <c r="J122" s="11">
        <f>VLOOKUP($B122&amp;"-"&amp;$F122,'dataset cleaned'!$A:$BK,J$2,FALSE())/60</f>
        <v>6.1488666666666667</v>
      </c>
      <c r="K122">
        <f>VLOOKUP($B122&amp;"-"&amp;$F122,'dataset cleaned'!$A:$BK,K$2,FALSE())</f>
        <v>22</v>
      </c>
      <c r="L122" t="str">
        <f>VLOOKUP($B122&amp;"-"&amp;$F122,'dataset cleaned'!$A:$BK,L$2,FALSE())</f>
        <v>Male</v>
      </c>
      <c r="M122" t="str">
        <f>VLOOKUP($B122&amp;"-"&amp;$F122,'dataset cleaned'!$A:$BK,M$2,FALSE())</f>
        <v>Upper-Intermediate (B2)</v>
      </c>
      <c r="N122">
        <f>VLOOKUP($B122&amp;"-"&amp;$F122,'dataset cleaned'!$A:$BK,N$2,FALSE())</f>
        <v>3</v>
      </c>
      <c r="O122" t="str">
        <f>VLOOKUP($B122&amp;"-"&amp;$F122,'dataset cleaned'!$A:$BK,O$2,FALSE())</f>
        <v>Mechanical Engineering, Safety and Security, Electrical Engineering, Medical Engineering</v>
      </c>
      <c r="P122" t="str">
        <f>VLOOKUP($B122&amp;"-"&amp;$F122,'dataset cleaned'!$A:$BK,P$2,FALSE())</f>
        <v>No</v>
      </c>
      <c r="Q122">
        <f>VLOOKUP($B122&amp;"-"&amp;$F122,'dataset cleaned'!$A:$BK,Q$2,FALSE())</f>
        <v>0</v>
      </c>
      <c r="R122" s="6">
        <f>VLOOKUP($B122&amp;"-"&amp;$F122,'dataset cleaned'!$A:$BK,R$2,FALSE())</f>
        <v>0</v>
      </c>
      <c r="S122" t="str">
        <f>VLOOKUP($B122&amp;"-"&amp;$F122,'dataset cleaned'!$A:$BK,S$2,FALSE())</f>
        <v>No</v>
      </c>
      <c r="T122">
        <f>VLOOKUP($B122&amp;"-"&amp;$F122,'dataset cleaned'!$A:$BK,T$2,FALSE())</f>
        <v>0</v>
      </c>
      <c r="U122" t="str">
        <f>VLOOKUP($B122&amp;"-"&amp;$F122,'dataset cleaned'!$A:$BK,U$2,FALSE())</f>
        <v>None</v>
      </c>
      <c r="V122">
        <f>VLOOKUP(VLOOKUP($B122&amp;"-"&amp;$F122,'dataset cleaned'!$A:$BK,V$2,FALSE()),Dictionary!$A:$B,2,FALSE())</f>
        <v>1</v>
      </c>
      <c r="W122">
        <f>VLOOKUP(VLOOKUP($B122&amp;"-"&amp;$F122,'dataset cleaned'!$A:$BK,W$2,FALSE()),Dictionary!$A:$B,2,FALSE())</f>
        <v>1</v>
      </c>
      <c r="X122">
        <f>VLOOKUP(VLOOKUP($B122&amp;"-"&amp;$F122,'dataset cleaned'!$A:$BK,X$2,FALSE()),Dictionary!$A:$B,2,FALSE())</f>
        <v>1</v>
      </c>
      <c r="Y122">
        <f>VLOOKUP(VLOOKUP($B122&amp;"-"&amp;$F122,'dataset cleaned'!$A:$BK,Y$2,FALSE()),Dictionary!$A:$B,2,FALSE())</f>
        <v>1</v>
      </c>
      <c r="Z122">
        <f t="shared" si="92"/>
        <v>1</v>
      </c>
      <c r="AA122">
        <f>VLOOKUP(VLOOKUP($B122&amp;"-"&amp;$F122,'dataset cleaned'!$A:$BK,AA$2,FALSE()),Dictionary!$A:$B,2,FALSE())</f>
        <v>2</v>
      </c>
      <c r="AB122">
        <f>VLOOKUP(VLOOKUP($B122&amp;"-"&amp;$F122,'dataset cleaned'!$A:$BK,AB$2,FALSE()),Dictionary!$A:$B,2,FALSE())</f>
        <v>2</v>
      </c>
      <c r="AC122">
        <f>VLOOKUP(VLOOKUP($B122&amp;"-"&amp;$F122,'dataset cleaned'!$A:$BK,AC$2,FALSE()),Dictionary!$A:$B,2,FALSE())</f>
        <v>1</v>
      </c>
      <c r="AD122">
        <f>VLOOKUP(VLOOKUP($B122&amp;"-"&amp;$F122,'dataset cleaned'!$A:$BK,AD$2,FALSE()),Dictionary!$A:$B,2,FALSE())</f>
        <v>3</v>
      </c>
      <c r="AE122">
        <f>IF(ISNA(VLOOKUP(VLOOKUP($B122&amp;"-"&amp;$F122,'dataset cleaned'!$A:$BK,AE$2,FALSE()),Dictionary!$A:$B,2,FALSE())),"",VLOOKUP(VLOOKUP($B122&amp;"-"&amp;$F122,'dataset cleaned'!$A:$BK,AE$2,FALSE()),Dictionary!$A:$B,2,FALSE()))</f>
        <v>4</v>
      </c>
      <c r="AF122">
        <f>VLOOKUP(VLOOKUP($B122&amp;"-"&amp;$F122,'dataset cleaned'!$A:$BK,AF$2,FALSE()),Dictionary!$A:$B,2,FALSE())</f>
        <v>5</v>
      </c>
      <c r="AG122">
        <f>VLOOKUP(VLOOKUP($B122&amp;"-"&amp;$F122,'dataset cleaned'!$A:$BK,AG$2,FALSE()),Dictionary!$A:$B,2,FALSE())</f>
        <v>4</v>
      </c>
      <c r="AH122">
        <f>VLOOKUP(VLOOKUP($B122&amp;"-"&amp;$F122,'dataset cleaned'!$A:$BK,AH$2,FALSE()),Dictionary!$A:$B,2,FALSE())</f>
        <v>4</v>
      </c>
      <c r="AI122">
        <f>VLOOKUP(VLOOKUP($B122&amp;"-"&amp;$F122,'dataset cleaned'!$A:$BK,AI$2,FALSE()),Dictionary!$A:$B,2,FALSE())</f>
        <v>4</v>
      </c>
      <c r="AJ122">
        <f>VLOOKUP(VLOOKUP($B122&amp;"-"&amp;$F122,'dataset cleaned'!$A:$BK,AJ$2,FALSE()),Dictionary!$A:$B,2,FALSE())</f>
        <v>4</v>
      </c>
      <c r="AK122" t="str">
        <f>IF(ISNA(VLOOKUP(VLOOKUP($B122&amp;"-"&amp;$F122,'dataset cleaned'!$A:$BK,AK$2,FALSE()),Dictionary!$A:$B,2,FALSE())),"",VLOOKUP(VLOOKUP($B122&amp;"-"&amp;$F122,'dataset cleaned'!$A:$BK,AK$2,FALSE()),Dictionary!$A:$B,2,FALSE()))</f>
        <v/>
      </c>
      <c r="AL122">
        <f>IF(ISNA(VLOOKUP(VLOOKUP($B122&amp;"-"&amp;$F122,'dataset cleaned'!$A:$BK,AL$2,FALSE()),Dictionary!$A:$B,2,FALSE())),"",VLOOKUP(VLOOKUP($B122&amp;"-"&amp;$F122,'dataset cleaned'!$A:$BK,AL$2,FALSE()),Dictionary!$A:$B,2,FALSE()))</f>
        <v>4</v>
      </c>
      <c r="AM122">
        <f>VLOOKUP(VLOOKUP($B122&amp;"-"&amp;$F122,'dataset cleaned'!$A:$BK,AM$2,FALSE()),Dictionary!$A:$B,2,FALSE())</f>
        <v>5</v>
      </c>
      <c r="AN122">
        <f>IF(ISNA(VLOOKUP(VLOOKUP($B122&amp;"-"&amp;$F122,'dataset cleaned'!$A:$BK,AN$2,FALSE()),Dictionary!$A:$B,2,FALSE())),"",VLOOKUP(VLOOKUP($B122&amp;"-"&amp;$F122,'dataset cleaned'!$A:$BK,AN$2,FALSE()),Dictionary!$A:$B,2,FALSE()))</f>
        <v>5</v>
      </c>
      <c r="AO122">
        <f>VLOOKUP($B122&amp;"-"&amp;$F122,'Results Check'!$A:$CB,AO$2,FALSE())</f>
        <v>0</v>
      </c>
      <c r="AP122">
        <f>VLOOKUP($B122&amp;"-"&amp;$F122,'Results Check'!$A:$CB,AP$2,FALSE())</f>
        <v>2</v>
      </c>
      <c r="AQ122">
        <f>VLOOKUP($B122&amp;"-"&amp;$F122,'Results Check'!$A:$CB,AQ$2,FALSE())</f>
        <v>1</v>
      </c>
      <c r="AR122">
        <f t="shared" si="93"/>
        <v>0</v>
      </c>
      <c r="AS122">
        <f t="shared" si="94"/>
        <v>0</v>
      </c>
      <c r="AT122">
        <f t="shared" si="95"/>
        <v>0</v>
      </c>
      <c r="AU122">
        <f>VLOOKUP($B122&amp;"-"&amp;$F122,'Results Check'!$A:$CB,AU$2,FALSE())</f>
        <v>2</v>
      </c>
      <c r="AV122">
        <f>VLOOKUP($B122&amp;"-"&amp;$F122,'Results Check'!$A:$CB,AV$2,FALSE())</f>
        <v>2</v>
      </c>
      <c r="AW122">
        <f>VLOOKUP($B122&amp;"-"&amp;$F122,'Results Check'!$A:$CB,AW$2,FALSE())</f>
        <v>2</v>
      </c>
      <c r="AX122">
        <f t="shared" si="96"/>
        <v>1</v>
      </c>
      <c r="AY122">
        <f t="shared" si="97"/>
        <v>1</v>
      </c>
      <c r="AZ122">
        <f t="shared" si="98"/>
        <v>1</v>
      </c>
      <c r="BA122">
        <f>VLOOKUP($B122&amp;"-"&amp;$F122,'Results Check'!$A:$CB,BA$2,FALSE())</f>
        <v>1</v>
      </c>
      <c r="BB122">
        <f>VLOOKUP($B122&amp;"-"&amp;$F122,'Results Check'!$A:$CB,BB$2,FALSE())</f>
        <v>2</v>
      </c>
      <c r="BC122">
        <f>VLOOKUP($B122&amp;"-"&amp;$F122,'Results Check'!$A:$CB,BC$2,FALSE())</f>
        <v>3</v>
      </c>
      <c r="BD122">
        <f t="shared" si="99"/>
        <v>0.5</v>
      </c>
      <c r="BE122">
        <f t="shared" si="100"/>
        <v>0.33333333333333331</v>
      </c>
      <c r="BF122">
        <f t="shared" si="101"/>
        <v>0.4</v>
      </c>
      <c r="BG122">
        <f>VLOOKUP($B122&amp;"-"&amp;$F122,'Results Check'!$A:$CB,BG$2,FALSE())</f>
        <v>1</v>
      </c>
      <c r="BH122">
        <f>VLOOKUP($B122&amp;"-"&amp;$F122,'Results Check'!$A:$CB,BH$2,FALSE())</f>
        <v>1</v>
      </c>
      <c r="BI122">
        <f>VLOOKUP($B122&amp;"-"&amp;$F122,'Results Check'!$A:$CB,BI$2,FALSE())</f>
        <v>1</v>
      </c>
      <c r="BJ122">
        <f t="shared" si="102"/>
        <v>1</v>
      </c>
      <c r="BK122">
        <f t="shared" si="103"/>
        <v>1</v>
      </c>
      <c r="BL122">
        <f t="shared" si="104"/>
        <v>1</v>
      </c>
      <c r="BM122">
        <f>VLOOKUP($B122&amp;"-"&amp;$F122,'Results Check'!$A:$CB,BM$2,FALSE())</f>
        <v>0</v>
      </c>
      <c r="BN122">
        <f>VLOOKUP($B122&amp;"-"&amp;$F122,'Results Check'!$A:$CB,BN$2,FALSE())</f>
        <v>3</v>
      </c>
      <c r="BO122">
        <f>VLOOKUP($B122&amp;"-"&amp;$F122,'Results Check'!$A:$CB,BO$2,FALSE())</f>
        <v>2</v>
      </c>
      <c r="BP122">
        <f t="shared" si="105"/>
        <v>0</v>
      </c>
      <c r="BQ122">
        <f t="shared" si="106"/>
        <v>0</v>
      </c>
      <c r="BR122">
        <f t="shared" si="107"/>
        <v>0</v>
      </c>
      <c r="BS122">
        <f>VLOOKUP($B122&amp;"-"&amp;$F122,'Results Check'!$A:$CB,BS$2,FALSE())</f>
        <v>1</v>
      </c>
      <c r="BT122">
        <f>VLOOKUP($B122&amp;"-"&amp;$F122,'Results Check'!$A:$CB,BT$2,FALSE())</f>
        <v>1</v>
      </c>
      <c r="BU122">
        <f>VLOOKUP($B122&amp;"-"&amp;$F122,'Results Check'!$A:$CB,BU$2,FALSE())</f>
        <v>1</v>
      </c>
      <c r="BV122">
        <f t="shared" si="108"/>
        <v>1</v>
      </c>
      <c r="BW122">
        <f t="shared" si="109"/>
        <v>1</v>
      </c>
      <c r="BX122">
        <f t="shared" si="110"/>
        <v>1</v>
      </c>
      <c r="BY122">
        <f t="shared" si="111"/>
        <v>5</v>
      </c>
      <c r="BZ122">
        <f t="shared" si="112"/>
        <v>11</v>
      </c>
      <c r="CA122">
        <f t="shared" si="113"/>
        <v>10</v>
      </c>
      <c r="CB122" s="4">
        <f t="shared" si="114"/>
        <v>0.45454545454545453</v>
      </c>
      <c r="CC122" s="4">
        <f t="shared" si="115"/>
        <v>0.5</v>
      </c>
      <c r="CD122">
        <f t="shared" si="116"/>
        <v>0.47619047619047616</v>
      </c>
      <c r="CE122" t="str">
        <f>IF(VLOOKUP($B122&amp;"-"&amp;$F122,'Results Check'!$A:$CB,CE$2,FALSE())=0,"",VLOOKUP($B122&amp;"-"&amp;$F122,'Results Check'!$A:$CB,CE$2,FALSE()))</f>
        <v>Threat scenario</v>
      </c>
      <c r="CF122" t="str">
        <f>IF(VLOOKUP($B122&amp;"-"&amp;$F122,'Results Check'!$A:$CB,CF$2,FALSE())=0,"",VLOOKUP($B122&amp;"-"&amp;$F122,'Results Check'!$A:$CB,CF$2,FALSE()))</f>
        <v/>
      </c>
      <c r="CG122" t="str">
        <f>IF(VLOOKUP($B122&amp;"-"&amp;$F122,'Results Check'!$A:$CB,CG$2,FALSE())=0,"",VLOOKUP($B122&amp;"-"&amp;$F122,'Results Check'!$A:$CB,CG$2,FALSE()))</f>
        <v>Wrong treatment</v>
      </c>
      <c r="CH122" t="str">
        <f>IF(VLOOKUP($B122&amp;"-"&amp;$F122,'Results Check'!$A:$CB,CH$2,FALSE())=0,"",VLOOKUP($B122&amp;"-"&amp;$F122,'Results Check'!$A:$CB,CH$2,FALSE()))</f>
        <v/>
      </c>
      <c r="CI122" t="str">
        <f>IF(VLOOKUP($B122&amp;"-"&amp;$F122,'Results Check'!$A:$CB,CI$2,FALSE())=0,"",VLOOKUP($B122&amp;"-"&amp;$F122,'Results Check'!$A:$CB,CI$2,FALSE()))</f>
        <v>Threat scenario</v>
      </c>
      <c r="CJ122" t="str">
        <f>IF(VLOOKUP($B122&amp;"-"&amp;$F122,'Results Check'!$A:$CB,CJ$2,FALSE())=0,"",VLOOKUP($B122&amp;"-"&amp;$F122,'Results Check'!$A:$CB,CJ$2,FALSE()))</f>
        <v/>
      </c>
      <c r="CK122">
        <f>IF(VLOOKUP($B122&amp;"-"&amp;$F122,'dataset cleaned'!$A:$CK,CK$2,FALSE())&lt;0,"N/A",VLOOKUP(VLOOKUP($B122&amp;"-"&amp;$F122,'dataset cleaned'!$A:$CK,CK$2,FALSE()),Dictionary!$A:$B,2,FALSE()))</f>
        <v>5</v>
      </c>
      <c r="CL122">
        <f>IF(VLOOKUP($B122&amp;"-"&amp;$F122,'dataset cleaned'!$A:$CK,CL$2,FALSE())&lt;0,"N/A",VLOOKUP(VLOOKUP($B122&amp;"-"&amp;$F122,'dataset cleaned'!$A:$CK,CL$2,FALSE()),Dictionary!$A:$B,2,FALSE()))</f>
        <v>5</v>
      </c>
      <c r="CM122">
        <f>IF(VLOOKUP($B122&amp;"-"&amp;$F122,'dataset cleaned'!$A:$CK,CM$2,FALSE())&lt;0,"N/A",VLOOKUP(VLOOKUP($B122&amp;"-"&amp;$F122,'dataset cleaned'!$A:$CK,CM$2,FALSE()),Dictionary!$A:$B,2,FALSE()))</f>
        <v>4</v>
      </c>
      <c r="CN122">
        <f>IF(VLOOKUP($B122&amp;"-"&amp;$F122,'dataset cleaned'!$A:$CK,CN$2,FALSE())&lt;0,"N/A",VLOOKUP(VLOOKUP($B122&amp;"-"&amp;$F122,'dataset cleaned'!$A:$CK,CN$2,FALSE()),Dictionary!$A:$B,2,FALSE()))</f>
        <v>5</v>
      </c>
      <c r="CO122">
        <f>IF(VLOOKUP($B122&amp;"-"&amp;$F122,'dataset cleaned'!$A:$CK,CO$2,FALSE())&lt;0,"N/A",VLOOKUP(VLOOKUP($B122&amp;"-"&amp;$F122,'dataset cleaned'!$A:$CK,CO$2,FALSE()),Dictionary!$A:$B,2,FALSE()))</f>
        <v>5</v>
      </c>
      <c r="CP122">
        <f>IF(VLOOKUP($B122&amp;"-"&amp;$F122,'dataset cleaned'!$A:$CK,CP$2,FALSE())&lt;0,"N/A",VLOOKUP(VLOOKUP($B122&amp;"-"&amp;$F122,'dataset cleaned'!$A:$CK,CP$2,FALSE()),Dictionary!$A:$B,2,FALSE()))</f>
        <v>4</v>
      </c>
      <c r="CQ122">
        <f>IF(VLOOKUP($B122&amp;"-"&amp;$F122,'dataset cleaned'!$A:$CK,CQ$2,FALSE())&lt;0,"N/A",VLOOKUP(VLOOKUP($B122&amp;"-"&amp;$F122,'dataset cleaned'!$A:$CK,CQ$2,FALSE()),Dictionary!$A:$B,2,FALSE()))</f>
        <v>4</v>
      </c>
      <c r="CR122">
        <f>IF(VLOOKUP($B122&amp;"-"&amp;$F122,'dataset cleaned'!$A:$CK,CR$2,FALSE())&lt;0,"N/A",VLOOKUP(VLOOKUP($B122&amp;"-"&amp;$F122,'dataset cleaned'!$A:$CK,CR$2,FALSE()),Dictionary!$A:$B,2,FALSE()))</f>
        <v>4</v>
      </c>
      <c r="CS122">
        <f>IF(VLOOKUP($B122&amp;"-"&amp;$F122,'dataset cleaned'!$A:$CK,CS$2,FALSE())&lt;0,"N/A",VLOOKUP(VLOOKUP($B122&amp;"-"&amp;$F122,'dataset cleaned'!$A:$CK,CS$2,FALSE()),Dictionary!$A:$B,2,FALSE()))</f>
        <v>3</v>
      </c>
      <c r="CT122">
        <f>IF(VLOOKUP($B122&amp;"-"&amp;$F122,'dataset cleaned'!$A:$CK,CT$2,FALSE())&lt;0,"N/A",VLOOKUP(VLOOKUP($B122&amp;"-"&amp;$F122,'dataset cleaned'!$A:$CK,CT$2,FALSE()),Dictionary!$A:$B,2,FALSE()))</f>
        <v>4</v>
      </c>
      <c r="CU122">
        <f>IF(VLOOKUP($B122&amp;"-"&amp;$F122,'dataset cleaned'!$A:$CK,CU$2,FALSE())&lt;0,"N/A",VLOOKUP(VLOOKUP($B122&amp;"-"&amp;$F122,'dataset cleaned'!$A:$CK,CU$2,FALSE()),Dictionary!$A:$B,2,FALSE()))</f>
        <v>5</v>
      </c>
      <c r="CV122">
        <f>IF(VLOOKUP($B122&amp;"-"&amp;$F122,'dataset cleaned'!$A:$CK,CV$2,FALSE())&lt;0,"N/A",VLOOKUP(VLOOKUP($B122&amp;"-"&amp;$F122,'dataset cleaned'!$A:$CK,CV$2,FALSE()),Dictionary!$A:$B,2,FALSE()))</f>
        <v>4</v>
      </c>
    </row>
    <row r="123" spans="1:100" s="24" customFormat="1" x14ac:dyDescent="0.2">
      <c r="A123" t="str">
        <f t="shared" si="88"/>
        <v>R_u9N76IvtzR5J3jz-P2</v>
      </c>
      <c r="B123" t="s">
        <v>922</v>
      </c>
      <c r="C123" t="s">
        <v>528</v>
      </c>
      <c r="D123" s="16" t="str">
        <f t="shared" si="89"/>
        <v>CORAS</v>
      </c>
      <c r="E123" s="8" t="str">
        <f t="shared" si="90"/>
        <v>G2</v>
      </c>
      <c r="F123" s="10" t="s">
        <v>536</v>
      </c>
      <c r="G123" s="8" t="str">
        <f t="shared" si="91"/>
        <v>G1</v>
      </c>
      <c r="H123" t="s">
        <v>981</v>
      </c>
      <c r="I123"/>
      <c r="J123" s="11">
        <f>VLOOKUP($B123&amp;"-"&amp;$F123,'dataset cleaned'!$A:$BK,J$2,FALSE())/60</f>
        <v>15.698566666666666</v>
      </c>
      <c r="K123">
        <f>VLOOKUP($B123&amp;"-"&amp;$F123,'dataset cleaned'!$A:$BK,K$2,FALSE())</f>
        <v>21</v>
      </c>
      <c r="L123" t="str">
        <f>VLOOKUP($B123&amp;"-"&amp;$F123,'dataset cleaned'!$A:$BK,L$2,FALSE())</f>
        <v>Female</v>
      </c>
      <c r="M123" t="str">
        <f>VLOOKUP($B123&amp;"-"&amp;$F123,'dataset cleaned'!$A:$BK,M$2,FALSE())</f>
        <v>Upper-Intermediate (B2)</v>
      </c>
      <c r="N123">
        <f>VLOOKUP($B123&amp;"-"&amp;$F123,'dataset cleaned'!$A:$BK,N$2,FALSE())</f>
        <v>3</v>
      </c>
      <c r="O123" t="str">
        <f>VLOOKUP($B123&amp;"-"&amp;$F123,'dataset cleaned'!$A:$BK,O$2,FALSE())</f>
        <v>computer science</v>
      </c>
      <c r="P123" t="str">
        <f>VLOOKUP($B123&amp;"-"&amp;$F123,'dataset cleaned'!$A:$BK,P$2,FALSE())</f>
        <v>No</v>
      </c>
      <c r="Q123">
        <f>VLOOKUP($B123&amp;"-"&amp;$F123,'dataset cleaned'!$A:$BK,Q$2,FALSE())</f>
        <v>0</v>
      </c>
      <c r="R123" s="6">
        <f>VLOOKUP($B123&amp;"-"&amp;$F123,'dataset cleaned'!$A:$BK,R$2,FALSE())</f>
        <v>0</v>
      </c>
      <c r="S123" t="str">
        <f>VLOOKUP($B123&amp;"-"&amp;$F123,'dataset cleaned'!$A:$BK,S$2,FALSE())</f>
        <v>No</v>
      </c>
      <c r="T123">
        <f>VLOOKUP($B123&amp;"-"&amp;$F123,'dataset cleaned'!$A:$BK,T$2,FALSE())</f>
        <v>0</v>
      </c>
      <c r="U123" t="str">
        <f>VLOOKUP($B123&amp;"-"&amp;$F123,'dataset cleaned'!$A:$BK,U$2,FALSE())</f>
        <v>None</v>
      </c>
      <c r="V123">
        <f>VLOOKUP(VLOOKUP($B123&amp;"-"&amp;$F123,'dataset cleaned'!$A:$BK,V$2,FALSE()),Dictionary!$A:$B,2,FALSE())</f>
        <v>1</v>
      </c>
      <c r="W123">
        <f>VLOOKUP(VLOOKUP($B123&amp;"-"&amp;$F123,'dataset cleaned'!$A:$BK,W$2,FALSE()),Dictionary!$A:$B,2,FALSE())</f>
        <v>1</v>
      </c>
      <c r="X123">
        <f>VLOOKUP(VLOOKUP($B123&amp;"-"&amp;$F123,'dataset cleaned'!$A:$BK,X$2,FALSE()),Dictionary!$A:$B,2,FALSE())</f>
        <v>1</v>
      </c>
      <c r="Y123">
        <f>VLOOKUP(VLOOKUP($B123&amp;"-"&amp;$F123,'dataset cleaned'!$A:$BK,Y$2,FALSE()),Dictionary!$A:$B,2,FALSE())</f>
        <v>1</v>
      </c>
      <c r="Z123">
        <f t="shared" si="92"/>
        <v>1</v>
      </c>
      <c r="AA123">
        <f>VLOOKUP(VLOOKUP($B123&amp;"-"&amp;$F123,'dataset cleaned'!$A:$BK,AA$2,FALSE()),Dictionary!$A:$B,2,FALSE())</f>
        <v>1</v>
      </c>
      <c r="AB123">
        <f>VLOOKUP(VLOOKUP($B123&amp;"-"&amp;$F123,'dataset cleaned'!$A:$BK,AB$2,FALSE()),Dictionary!$A:$B,2,FALSE())</f>
        <v>1</v>
      </c>
      <c r="AC123">
        <f>VLOOKUP(VLOOKUP($B123&amp;"-"&amp;$F123,'dataset cleaned'!$A:$BK,AC$2,FALSE()),Dictionary!$A:$B,2,FALSE())</f>
        <v>2</v>
      </c>
      <c r="AD123">
        <f>VLOOKUP(VLOOKUP($B123&amp;"-"&amp;$F123,'dataset cleaned'!$A:$BK,AD$2,FALSE()),Dictionary!$A:$B,2,FALSE())</f>
        <v>2</v>
      </c>
      <c r="AE123">
        <f>IF(ISNA(VLOOKUP(VLOOKUP($B123&amp;"-"&amp;$F123,'dataset cleaned'!$A:$BK,AE$2,FALSE()),Dictionary!$A:$B,2,FALSE())),"",VLOOKUP(VLOOKUP($B123&amp;"-"&amp;$F123,'dataset cleaned'!$A:$BK,AE$2,FALSE()),Dictionary!$A:$B,2,FALSE()))</f>
        <v>3</v>
      </c>
      <c r="AF123">
        <f>VLOOKUP(VLOOKUP($B123&amp;"-"&amp;$F123,'dataset cleaned'!$A:$BK,AF$2,FALSE()),Dictionary!$A:$B,2,FALSE())</f>
        <v>4</v>
      </c>
      <c r="AG123">
        <f>VLOOKUP(VLOOKUP($B123&amp;"-"&amp;$F123,'dataset cleaned'!$A:$BK,AG$2,FALSE()),Dictionary!$A:$B,2,FALSE())</f>
        <v>4</v>
      </c>
      <c r="AH123">
        <f>VLOOKUP(VLOOKUP($B123&amp;"-"&amp;$F123,'dataset cleaned'!$A:$BK,AH$2,FALSE()),Dictionary!$A:$B,2,FALSE())</f>
        <v>4</v>
      </c>
      <c r="AI123">
        <f>VLOOKUP(VLOOKUP($B123&amp;"-"&amp;$F123,'dataset cleaned'!$A:$BK,AI$2,FALSE()),Dictionary!$A:$B,2,FALSE())</f>
        <v>4</v>
      </c>
      <c r="AJ123">
        <f>VLOOKUP(VLOOKUP($B123&amp;"-"&amp;$F123,'dataset cleaned'!$A:$BK,AJ$2,FALSE()),Dictionary!$A:$B,2,FALSE())</f>
        <v>1</v>
      </c>
      <c r="AK123" t="str">
        <f>IF(ISNA(VLOOKUP(VLOOKUP($B123&amp;"-"&amp;$F123,'dataset cleaned'!$A:$BK,AK$2,FALSE()),Dictionary!$A:$B,2,FALSE())),"",VLOOKUP(VLOOKUP($B123&amp;"-"&amp;$F123,'dataset cleaned'!$A:$BK,AK$2,FALSE()),Dictionary!$A:$B,2,FALSE()))</f>
        <v/>
      </c>
      <c r="AL123">
        <f>IF(ISNA(VLOOKUP(VLOOKUP($B123&amp;"-"&amp;$F123,'dataset cleaned'!$A:$BK,AL$2,FALSE()),Dictionary!$A:$B,2,FALSE())),"",VLOOKUP(VLOOKUP($B123&amp;"-"&amp;$F123,'dataset cleaned'!$A:$BK,AL$2,FALSE()),Dictionary!$A:$B,2,FALSE()))</f>
        <v>1</v>
      </c>
      <c r="AM123">
        <f>VLOOKUP(VLOOKUP($B123&amp;"-"&amp;$F123,'dataset cleaned'!$A:$BK,AM$2,FALSE()),Dictionary!$A:$B,2,FALSE())</f>
        <v>4</v>
      </c>
      <c r="AN123">
        <f>IF(ISNA(VLOOKUP(VLOOKUP($B123&amp;"-"&amp;$F123,'dataset cleaned'!$A:$BK,AN$2,FALSE()),Dictionary!$A:$B,2,FALSE())),"",VLOOKUP(VLOOKUP($B123&amp;"-"&amp;$F123,'dataset cleaned'!$A:$BK,AN$2,FALSE()),Dictionary!$A:$B,2,FALSE()))</f>
        <v>4</v>
      </c>
      <c r="AO123">
        <f>VLOOKUP($B123&amp;"-"&amp;$F123,'Results Check'!$A:$CB,AO$2,FALSE())</f>
        <v>1</v>
      </c>
      <c r="AP123">
        <f>VLOOKUP($B123&amp;"-"&amp;$F123,'Results Check'!$A:$CB,AP$2,FALSE())</f>
        <v>1</v>
      </c>
      <c r="AQ123">
        <f>VLOOKUP($B123&amp;"-"&amp;$F123,'Results Check'!$A:$CB,AQ$2,FALSE())</f>
        <v>1</v>
      </c>
      <c r="AR123">
        <f t="shared" si="93"/>
        <v>1</v>
      </c>
      <c r="AS123">
        <f t="shared" si="94"/>
        <v>1</v>
      </c>
      <c r="AT123">
        <f t="shared" si="95"/>
        <v>1</v>
      </c>
      <c r="AU123">
        <f>VLOOKUP($B123&amp;"-"&amp;$F123,'Results Check'!$A:$CB,AU$2,FALSE())</f>
        <v>1</v>
      </c>
      <c r="AV123">
        <f>VLOOKUP($B123&amp;"-"&amp;$F123,'Results Check'!$A:$CB,AV$2,FALSE())</f>
        <v>2</v>
      </c>
      <c r="AW123">
        <f>VLOOKUP($B123&amp;"-"&amp;$F123,'Results Check'!$A:$CB,AW$2,FALSE())</f>
        <v>2</v>
      </c>
      <c r="AX123">
        <f t="shared" si="96"/>
        <v>0.5</v>
      </c>
      <c r="AY123">
        <f t="shared" si="97"/>
        <v>0.5</v>
      </c>
      <c r="AZ123">
        <f t="shared" si="98"/>
        <v>0.5</v>
      </c>
      <c r="BA123">
        <f>VLOOKUP($B123&amp;"-"&amp;$F123,'Results Check'!$A:$CB,BA$2,FALSE())</f>
        <v>1</v>
      </c>
      <c r="BB123">
        <f>VLOOKUP($B123&amp;"-"&amp;$F123,'Results Check'!$A:$CB,BB$2,FALSE())</f>
        <v>2</v>
      </c>
      <c r="BC123">
        <f>VLOOKUP($B123&amp;"-"&amp;$F123,'Results Check'!$A:$CB,BC$2,FALSE())</f>
        <v>3</v>
      </c>
      <c r="BD123">
        <f t="shared" si="99"/>
        <v>0.5</v>
      </c>
      <c r="BE123">
        <f t="shared" si="100"/>
        <v>0.33333333333333331</v>
      </c>
      <c r="BF123">
        <f t="shared" si="101"/>
        <v>0.4</v>
      </c>
      <c r="BG123">
        <f>VLOOKUP($B123&amp;"-"&amp;$F123,'Results Check'!$A:$CB,BG$2,FALSE())</f>
        <v>1</v>
      </c>
      <c r="BH123">
        <f>VLOOKUP($B123&amp;"-"&amp;$F123,'Results Check'!$A:$CB,BH$2,FALSE())</f>
        <v>1</v>
      </c>
      <c r="BI123">
        <f>VLOOKUP($B123&amp;"-"&amp;$F123,'Results Check'!$A:$CB,BI$2,FALSE())</f>
        <v>1</v>
      </c>
      <c r="BJ123">
        <f t="shared" si="102"/>
        <v>1</v>
      </c>
      <c r="BK123">
        <f t="shared" si="103"/>
        <v>1</v>
      </c>
      <c r="BL123">
        <f t="shared" si="104"/>
        <v>1</v>
      </c>
      <c r="BM123">
        <f>VLOOKUP($B123&amp;"-"&amp;$F123,'Results Check'!$A:$CB,BM$2,FALSE())</f>
        <v>1</v>
      </c>
      <c r="BN123">
        <f>VLOOKUP($B123&amp;"-"&amp;$F123,'Results Check'!$A:$CB,BN$2,FALSE())</f>
        <v>3</v>
      </c>
      <c r="BO123">
        <f>VLOOKUP($B123&amp;"-"&amp;$F123,'Results Check'!$A:$CB,BO$2,FALSE())</f>
        <v>2</v>
      </c>
      <c r="BP123">
        <f t="shared" si="105"/>
        <v>0.33333333333333331</v>
      </c>
      <c r="BQ123">
        <f t="shared" si="106"/>
        <v>0.5</v>
      </c>
      <c r="BR123">
        <f t="shared" si="107"/>
        <v>0.4</v>
      </c>
      <c r="BS123">
        <f>VLOOKUP($B123&amp;"-"&amp;$F123,'Results Check'!$A:$CB,BS$2,FALSE())</f>
        <v>1</v>
      </c>
      <c r="BT123">
        <f>VLOOKUP($B123&amp;"-"&amp;$F123,'Results Check'!$A:$CB,BT$2,FALSE())</f>
        <v>1</v>
      </c>
      <c r="BU123">
        <f>VLOOKUP($B123&amp;"-"&amp;$F123,'Results Check'!$A:$CB,BU$2,FALSE())</f>
        <v>1</v>
      </c>
      <c r="BV123">
        <f t="shared" si="108"/>
        <v>1</v>
      </c>
      <c r="BW123">
        <f t="shared" si="109"/>
        <v>1</v>
      </c>
      <c r="BX123">
        <f t="shared" si="110"/>
        <v>1</v>
      </c>
      <c r="BY123">
        <f t="shared" si="111"/>
        <v>6</v>
      </c>
      <c r="BZ123">
        <f t="shared" si="112"/>
        <v>10</v>
      </c>
      <c r="CA123">
        <f t="shared" si="113"/>
        <v>10</v>
      </c>
      <c r="CB123" s="4">
        <f t="shared" si="114"/>
        <v>0.6</v>
      </c>
      <c r="CC123" s="4">
        <f t="shared" si="115"/>
        <v>0.6</v>
      </c>
      <c r="CD123">
        <f t="shared" si="116"/>
        <v>0.6</v>
      </c>
      <c r="CE123" t="str">
        <f>IF(VLOOKUP($B123&amp;"-"&amp;$F123,'Results Check'!$A:$CB,CE$2,FALSE())=0,"",VLOOKUP($B123&amp;"-"&amp;$F123,'Results Check'!$A:$CB,CE$2,FALSE()))</f>
        <v/>
      </c>
      <c r="CF123" t="str">
        <f>IF(VLOOKUP($B123&amp;"-"&amp;$F123,'Results Check'!$A:$CB,CF$2,FALSE())=0,"",VLOOKUP($B123&amp;"-"&amp;$F123,'Results Check'!$A:$CB,CF$2,FALSE()))</f>
        <v>Asset</v>
      </c>
      <c r="CG123" t="str">
        <f>IF(VLOOKUP($B123&amp;"-"&amp;$F123,'Results Check'!$A:$CB,CG$2,FALSE())=0,"",VLOOKUP($B123&amp;"-"&amp;$F123,'Results Check'!$A:$CB,CG$2,FALSE()))</f>
        <v>Wrong treatment</v>
      </c>
      <c r="CH123" t="str">
        <f>IF(VLOOKUP($B123&amp;"-"&amp;$F123,'Results Check'!$A:$CB,CH$2,FALSE())=0,"",VLOOKUP($B123&amp;"-"&amp;$F123,'Results Check'!$A:$CB,CH$2,FALSE()))</f>
        <v/>
      </c>
      <c r="CI123" t="str">
        <f>IF(VLOOKUP($B123&amp;"-"&amp;$F123,'Results Check'!$A:$CB,CI$2,FALSE())=0,"",VLOOKUP($B123&amp;"-"&amp;$F123,'Results Check'!$A:$CB,CI$2,FALSE()))</f>
        <v>Wrong UI (similar titles)</v>
      </c>
      <c r="CJ123" t="str">
        <f>IF(VLOOKUP($B123&amp;"-"&amp;$F123,'Results Check'!$A:$CB,CJ$2,FALSE())=0,"",VLOOKUP($B123&amp;"-"&amp;$F123,'Results Check'!$A:$CB,CJ$2,FALSE()))</f>
        <v/>
      </c>
      <c r="CK123">
        <f>IF(VLOOKUP($B123&amp;"-"&amp;$F123,'dataset cleaned'!$A:$CK,CK$2,FALSE())&lt;0,"N/A",VLOOKUP(VLOOKUP($B123&amp;"-"&amp;$F123,'dataset cleaned'!$A:$CK,CK$2,FALSE()),Dictionary!$A:$B,2,FALSE()))</f>
        <v>2</v>
      </c>
      <c r="CL123">
        <f>IF(VLOOKUP($B123&amp;"-"&amp;$F123,'dataset cleaned'!$A:$CK,CL$2,FALSE())&lt;0,"N/A",VLOOKUP(VLOOKUP($B123&amp;"-"&amp;$F123,'dataset cleaned'!$A:$CK,CL$2,FALSE()),Dictionary!$A:$B,2,FALSE()))</f>
        <v>3</v>
      </c>
      <c r="CM123">
        <f>IF(VLOOKUP($B123&amp;"-"&amp;$F123,'dataset cleaned'!$A:$CK,CM$2,FALSE())&lt;0,"N/A",VLOOKUP(VLOOKUP($B123&amp;"-"&amp;$F123,'dataset cleaned'!$A:$CK,CM$2,FALSE()),Dictionary!$A:$B,2,FALSE()))</f>
        <v>2</v>
      </c>
      <c r="CN123">
        <f>IF(VLOOKUP($B123&amp;"-"&amp;$F123,'dataset cleaned'!$A:$CK,CN$2,FALSE())&lt;0,"N/A",VLOOKUP(VLOOKUP($B123&amp;"-"&amp;$F123,'dataset cleaned'!$A:$CK,CN$2,FALSE()),Dictionary!$A:$B,2,FALSE()))</f>
        <v>2</v>
      </c>
      <c r="CO123">
        <f>IF(VLOOKUP($B123&amp;"-"&amp;$F123,'dataset cleaned'!$A:$CK,CO$2,FALSE())&lt;0,"N/A",VLOOKUP(VLOOKUP($B123&amp;"-"&amp;$F123,'dataset cleaned'!$A:$CK,CO$2,FALSE()),Dictionary!$A:$B,2,FALSE()))</f>
        <v>1</v>
      </c>
      <c r="CP123">
        <f>IF(VLOOKUP($B123&amp;"-"&amp;$F123,'dataset cleaned'!$A:$CK,CP$2,FALSE())&lt;0,"N/A",VLOOKUP(VLOOKUP($B123&amp;"-"&amp;$F123,'dataset cleaned'!$A:$CK,CP$2,FALSE()),Dictionary!$A:$B,2,FALSE()))</f>
        <v>1</v>
      </c>
      <c r="CQ123">
        <f>IF(VLOOKUP($B123&amp;"-"&amp;$F123,'dataset cleaned'!$A:$CK,CQ$2,FALSE())&lt;0,"N/A",VLOOKUP(VLOOKUP($B123&amp;"-"&amp;$F123,'dataset cleaned'!$A:$CK,CQ$2,FALSE()),Dictionary!$A:$B,2,FALSE()))</f>
        <v>1</v>
      </c>
      <c r="CR123">
        <f>IF(VLOOKUP($B123&amp;"-"&amp;$F123,'dataset cleaned'!$A:$CK,CR$2,FALSE())&lt;0,"N/A",VLOOKUP(VLOOKUP($B123&amp;"-"&amp;$F123,'dataset cleaned'!$A:$CK,CR$2,FALSE()),Dictionary!$A:$B,2,FALSE()))</f>
        <v>1</v>
      </c>
      <c r="CS123">
        <f>IF(VLOOKUP($B123&amp;"-"&amp;$F123,'dataset cleaned'!$A:$CK,CS$2,FALSE())&lt;0,"N/A",VLOOKUP(VLOOKUP($B123&amp;"-"&amp;$F123,'dataset cleaned'!$A:$CK,CS$2,FALSE()),Dictionary!$A:$B,2,FALSE()))</f>
        <v>2</v>
      </c>
      <c r="CT123">
        <f>IF(VLOOKUP($B123&amp;"-"&amp;$F123,'dataset cleaned'!$A:$CK,CT$2,FALSE())&lt;0,"N/A",VLOOKUP(VLOOKUP($B123&amp;"-"&amp;$F123,'dataset cleaned'!$A:$CK,CT$2,FALSE()),Dictionary!$A:$B,2,FALSE()))</f>
        <v>1</v>
      </c>
      <c r="CU123">
        <f>IF(VLOOKUP($B123&amp;"-"&amp;$F123,'dataset cleaned'!$A:$CK,CU$2,FALSE())&lt;0,"N/A",VLOOKUP(VLOOKUP($B123&amp;"-"&amp;$F123,'dataset cleaned'!$A:$CK,CU$2,FALSE()),Dictionary!$A:$B,2,FALSE()))</f>
        <v>1</v>
      </c>
      <c r="CV123">
        <f>IF(VLOOKUP($B123&amp;"-"&amp;$F123,'dataset cleaned'!$A:$CK,CV$2,FALSE())&lt;0,"N/A",VLOOKUP(VLOOKUP($B123&amp;"-"&amp;$F123,'dataset cleaned'!$A:$CK,CV$2,FALSE()),Dictionary!$A:$B,2,FALSE()))</f>
        <v>2</v>
      </c>
    </row>
    <row r="124" spans="1:100" s="4" customFormat="1" ht="17" x14ac:dyDescent="0.2">
      <c r="A124" t="str">
        <f t="shared" si="88"/>
        <v>R_ugpHpkzFOwIkPux-P2</v>
      </c>
      <c r="B124" t="s">
        <v>670</v>
      </c>
      <c r="C124" t="s">
        <v>528</v>
      </c>
      <c r="D124" s="16" t="str">
        <f t="shared" si="89"/>
        <v>CORAS</v>
      </c>
      <c r="E124" s="8" t="str">
        <f t="shared" si="90"/>
        <v>G2</v>
      </c>
      <c r="F124" s="10" t="s">
        <v>536</v>
      </c>
      <c r="G124" s="8" t="str">
        <f t="shared" si="91"/>
        <v>G1</v>
      </c>
      <c r="H124" t="s">
        <v>981</v>
      </c>
      <c r="I124"/>
      <c r="J124" s="11">
        <f>VLOOKUP($B124&amp;"-"&amp;$F124,'dataset cleaned'!$A:$BK,J$2,FALSE())/60</f>
        <v>3.9175166666666663</v>
      </c>
      <c r="K124">
        <f>VLOOKUP($B124&amp;"-"&amp;$F124,'dataset cleaned'!$A:$BK,K$2,FALSE())</f>
        <v>22</v>
      </c>
      <c r="L124" t="str">
        <f>VLOOKUP($B124&amp;"-"&amp;$F124,'dataset cleaned'!$A:$BK,L$2,FALSE())</f>
        <v>Male</v>
      </c>
      <c r="M124" t="str">
        <f>VLOOKUP($B124&amp;"-"&amp;$F124,'dataset cleaned'!$A:$BK,M$2,FALSE())</f>
        <v>Upper-Intermediate (B2)</v>
      </c>
      <c r="N124">
        <f>VLOOKUP($B124&amp;"-"&amp;$F124,'dataset cleaned'!$A:$BK,N$2,FALSE())</f>
        <v>4</v>
      </c>
      <c r="O124" t="str">
        <f>VLOOKUP($B124&amp;"-"&amp;$F124,'dataset cleaned'!$A:$BK,O$2,FALSE())</f>
        <v>computer science, cybersecurity</v>
      </c>
      <c r="P124" t="str">
        <f>VLOOKUP($B124&amp;"-"&amp;$F124,'dataset cleaned'!$A:$BK,P$2,FALSE())</f>
        <v>Yes</v>
      </c>
      <c r="Q124">
        <f>VLOOKUP($B124&amp;"-"&amp;$F124,'dataset cleaned'!$A:$BK,Q$2,FALSE())</f>
        <v>1</v>
      </c>
      <c r="R124" s="6" t="str">
        <f>VLOOKUP($B124&amp;"-"&amp;$F124,'dataset cleaned'!$A:$BK,R$2,FALSE())</f>
        <v>Student assistant</v>
      </c>
      <c r="S124" t="str">
        <f>VLOOKUP($B124&amp;"-"&amp;$F124,'dataset cleaned'!$A:$BK,S$2,FALSE())</f>
        <v>No</v>
      </c>
      <c r="T124">
        <f>VLOOKUP($B124&amp;"-"&amp;$F124,'dataset cleaned'!$A:$BK,T$2,FALSE())</f>
        <v>0</v>
      </c>
      <c r="U124" t="str">
        <f>VLOOKUP($B124&amp;"-"&amp;$F124,'dataset cleaned'!$A:$BK,U$2,FALSE())</f>
        <v>None</v>
      </c>
      <c r="V124">
        <f>VLOOKUP(VLOOKUP($B124&amp;"-"&amp;$F124,'dataset cleaned'!$A:$BK,V$2,FALSE()),Dictionary!$A:$B,2,FALSE())</f>
        <v>3</v>
      </c>
      <c r="W124">
        <f>VLOOKUP(VLOOKUP($B124&amp;"-"&amp;$F124,'dataset cleaned'!$A:$BK,W$2,FALSE()),Dictionary!$A:$B,2,FALSE())</f>
        <v>3</v>
      </c>
      <c r="X124">
        <f>VLOOKUP(VLOOKUP($B124&amp;"-"&amp;$F124,'dataset cleaned'!$A:$BK,X$2,FALSE()),Dictionary!$A:$B,2,FALSE())</f>
        <v>3</v>
      </c>
      <c r="Y124">
        <f>VLOOKUP(VLOOKUP($B124&amp;"-"&amp;$F124,'dataset cleaned'!$A:$BK,Y$2,FALSE()),Dictionary!$A:$B,2,FALSE())</f>
        <v>3</v>
      </c>
      <c r="Z124">
        <f t="shared" si="92"/>
        <v>3</v>
      </c>
      <c r="AA124">
        <f>VLOOKUP(VLOOKUP($B124&amp;"-"&amp;$F124,'dataset cleaned'!$A:$BK,AA$2,FALSE()),Dictionary!$A:$B,2,FALSE())</f>
        <v>3</v>
      </c>
      <c r="AB124">
        <f>VLOOKUP(VLOOKUP($B124&amp;"-"&amp;$F124,'dataset cleaned'!$A:$BK,AB$2,FALSE()),Dictionary!$A:$B,2,FALSE())</f>
        <v>3</v>
      </c>
      <c r="AC124">
        <f>VLOOKUP(VLOOKUP($B124&amp;"-"&amp;$F124,'dataset cleaned'!$A:$BK,AC$2,FALSE()),Dictionary!$A:$B,2,FALSE())</f>
        <v>4</v>
      </c>
      <c r="AD124">
        <f>VLOOKUP(VLOOKUP($B124&amp;"-"&amp;$F124,'dataset cleaned'!$A:$BK,AD$2,FALSE()),Dictionary!$A:$B,2,FALSE())</f>
        <v>4</v>
      </c>
      <c r="AE124">
        <f>IF(ISNA(VLOOKUP(VLOOKUP($B124&amp;"-"&amp;$F124,'dataset cleaned'!$A:$BK,AE$2,FALSE()),Dictionary!$A:$B,2,FALSE())),"",VLOOKUP(VLOOKUP($B124&amp;"-"&amp;$F124,'dataset cleaned'!$A:$BK,AE$2,FALSE()),Dictionary!$A:$B,2,FALSE()))</f>
        <v>2</v>
      </c>
      <c r="AF124">
        <f>VLOOKUP(VLOOKUP($B124&amp;"-"&amp;$F124,'dataset cleaned'!$A:$BK,AF$2,FALSE()),Dictionary!$A:$B,2,FALSE())</f>
        <v>4</v>
      </c>
      <c r="AG124">
        <f>VLOOKUP(VLOOKUP($B124&amp;"-"&amp;$F124,'dataset cleaned'!$A:$BK,AG$2,FALSE()),Dictionary!$A:$B,2,FALSE())</f>
        <v>5</v>
      </c>
      <c r="AH124">
        <f>VLOOKUP(VLOOKUP($B124&amp;"-"&amp;$F124,'dataset cleaned'!$A:$BK,AH$2,FALSE()),Dictionary!$A:$B,2,FALSE())</f>
        <v>5</v>
      </c>
      <c r="AI124">
        <f>VLOOKUP(VLOOKUP($B124&amp;"-"&amp;$F124,'dataset cleaned'!$A:$BK,AI$2,FALSE()),Dictionary!$A:$B,2,FALSE())</f>
        <v>4</v>
      </c>
      <c r="AJ124">
        <f>VLOOKUP(VLOOKUP($B124&amp;"-"&amp;$F124,'dataset cleaned'!$A:$BK,AJ$2,FALSE()),Dictionary!$A:$B,2,FALSE())</f>
        <v>4</v>
      </c>
      <c r="AK124" t="str">
        <f>IF(ISNA(VLOOKUP(VLOOKUP($B124&amp;"-"&amp;$F124,'dataset cleaned'!$A:$BK,AK$2,FALSE()),Dictionary!$A:$B,2,FALSE())),"",VLOOKUP(VLOOKUP($B124&amp;"-"&amp;$F124,'dataset cleaned'!$A:$BK,AK$2,FALSE()),Dictionary!$A:$B,2,FALSE()))</f>
        <v/>
      </c>
      <c r="AL124">
        <f>IF(ISNA(VLOOKUP(VLOOKUP($B124&amp;"-"&amp;$F124,'dataset cleaned'!$A:$BK,AL$2,FALSE()),Dictionary!$A:$B,2,FALSE())),"",VLOOKUP(VLOOKUP($B124&amp;"-"&amp;$F124,'dataset cleaned'!$A:$BK,AL$2,FALSE()),Dictionary!$A:$B,2,FALSE()))</f>
        <v>2</v>
      </c>
      <c r="AM124">
        <f>VLOOKUP(VLOOKUP($B124&amp;"-"&amp;$F124,'dataset cleaned'!$A:$BK,AM$2,FALSE()),Dictionary!$A:$B,2,FALSE())</f>
        <v>5</v>
      </c>
      <c r="AN124">
        <f>IF(ISNA(VLOOKUP(VLOOKUP($B124&amp;"-"&amp;$F124,'dataset cleaned'!$A:$BK,AN$2,FALSE()),Dictionary!$A:$B,2,FALSE())),"",VLOOKUP(VLOOKUP($B124&amp;"-"&amp;$F124,'dataset cleaned'!$A:$BK,AN$2,FALSE()),Dictionary!$A:$B,2,FALSE()))</f>
        <v>5</v>
      </c>
      <c r="AO124">
        <f>VLOOKUP($B124&amp;"-"&amp;$F124,'Results Check'!$A:$CB,AO$2,FALSE())</f>
        <v>0</v>
      </c>
      <c r="AP124">
        <f>VLOOKUP($B124&amp;"-"&amp;$F124,'Results Check'!$A:$CB,AP$2,FALSE())</f>
        <v>1</v>
      </c>
      <c r="AQ124">
        <f>VLOOKUP($B124&amp;"-"&amp;$F124,'Results Check'!$A:$CB,AQ$2,FALSE())</f>
        <v>1</v>
      </c>
      <c r="AR124">
        <f t="shared" si="93"/>
        <v>0</v>
      </c>
      <c r="AS124">
        <f t="shared" si="94"/>
        <v>0</v>
      </c>
      <c r="AT124">
        <f t="shared" si="95"/>
        <v>0</v>
      </c>
      <c r="AU124">
        <f>VLOOKUP($B124&amp;"-"&amp;$F124,'Results Check'!$A:$CB,AU$2,FALSE())</f>
        <v>1</v>
      </c>
      <c r="AV124">
        <f>VLOOKUP($B124&amp;"-"&amp;$F124,'Results Check'!$A:$CB,AV$2,FALSE())</f>
        <v>1</v>
      </c>
      <c r="AW124">
        <f>VLOOKUP($B124&amp;"-"&amp;$F124,'Results Check'!$A:$CB,AW$2,FALSE())</f>
        <v>2</v>
      </c>
      <c r="AX124">
        <f t="shared" si="96"/>
        <v>1</v>
      </c>
      <c r="AY124">
        <f t="shared" si="97"/>
        <v>0.5</v>
      </c>
      <c r="AZ124">
        <f t="shared" si="98"/>
        <v>0.66666666666666663</v>
      </c>
      <c r="BA124">
        <f>VLOOKUP($B124&amp;"-"&amp;$F124,'Results Check'!$A:$CB,BA$2,FALSE())</f>
        <v>0</v>
      </c>
      <c r="BB124">
        <f>VLOOKUP($B124&amp;"-"&amp;$F124,'Results Check'!$A:$CB,BB$2,FALSE())</f>
        <v>1</v>
      </c>
      <c r="BC124">
        <f>VLOOKUP($B124&amp;"-"&amp;$F124,'Results Check'!$A:$CB,BC$2,FALSE())</f>
        <v>3</v>
      </c>
      <c r="BD124">
        <f t="shared" si="99"/>
        <v>0</v>
      </c>
      <c r="BE124">
        <f t="shared" si="100"/>
        <v>0</v>
      </c>
      <c r="BF124">
        <f t="shared" si="101"/>
        <v>0</v>
      </c>
      <c r="BG124">
        <f>VLOOKUP($B124&amp;"-"&amp;$F124,'Results Check'!$A:$CB,BG$2,FALSE())</f>
        <v>0</v>
      </c>
      <c r="BH124">
        <f>VLOOKUP($B124&amp;"-"&amp;$F124,'Results Check'!$A:$CB,BH$2,FALSE())</f>
        <v>1</v>
      </c>
      <c r="BI124">
        <f>VLOOKUP($B124&amp;"-"&amp;$F124,'Results Check'!$A:$CB,BI$2,FALSE())</f>
        <v>1</v>
      </c>
      <c r="BJ124">
        <f t="shared" si="102"/>
        <v>0</v>
      </c>
      <c r="BK124">
        <f t="shared" si="103"/>
        <v>0</v>
      </c>
      <c r="BL124">
        <f t="shared" si="104"/>
        <v>0</v>
      </c>
      <c r="BM124">
        <f>VLOOKUP($B124&amp;"-"&amp;$F124,'Results Check'!$A:$CB,BM$2,FALSE())</f>
        <v>1</v>
      </c>
      <c r="BN124">
        <f>VLOOKUP($B124&amp;"-"&amp;$F124,'Results Check'!$A:$CB,BN$2,FALSE())</f>
        <v>4</v>
      </c>
      <c r="BO124">
        <f>VLOOKUP($B124&amp;"-"&amp;$F124,'Results Check'!$A:$CB,BO$2,FALSE())</f>
        <v>2</v>
      </c>
      <c r="BP124">
        <f t="shared" si="105"/>
        <v>0.25</v>
      </c>
      <c r="BQ124">
        <f t="shared" si="106"/>
        <v>0.5</v>
      </c>
      <c r="BR124">
        <f t="shared" si="107"/>
        <v>0.33333333333333331</v>
      </c>
      <c r="BS124">
        <f>VLOOKUP($B124&amp;"-"&amp;$F124,'Results Check'!$A:$CB,BS$2,FALSE())</f>
        <v>0</v>
      </c>
      <c r="BT124">
        <f>VLOOKUP($B124&amp;"-"&amp;$F124,'Results Check'!$A:$CB,BT$2,FALSE())</f>
        <v>1</v>
      </c>
      <c r="BU124">
        <f>VLOOKUP($B124&amp;"-"&amp;$F124,'Results Check'!$A:$CB,BU$2,FALSE())</f>
        <v>1</v>
      </c>
      <c r="BV124">
        <f t="shared" si="108"/>
        <v>0</v>
      </c>
      <c r="BW124">
        <f t="shared" si="109"/>
        <v>0</v>
      </c>
      <c r="BX124">
        <f t="shared" si="110"/>
        <v>0</v>
      </c>
      <c r="BY124">
        <f t="shared" si="111"/>
        <v>2</v>
      </c>
      <c r="BZ124">
        <f t="shared" si="112"/>
        <v>9</v>
      </c>
      <c r="CA124">
        <f t="shared" si="113"/>
        <v>10</v>
      </c>
      <c r="CB124" s="4">
        <f t="shared" si="114"/>
        <v>0.22222222222222221</v>
      </c>
      <c r="CC124" s="4">
        <f t="shared" si="115"/>
        <v>0.2</v>
      </c>
      <c r="CD124">
        <f t="shared" si="116"/>
        <v>0.2105263157894737</v>
      </c>
      <c r="CE124" t="str">
        <f>IF(VLOOKUP($B124&amp;"-"&amp;$F124,'Results Check'!$A:$CB,CE$2,FALSE())=0,"",VLOOKUP($B124&amp;"-"&amp;$F124,'Results Check'!$A:$CB,CE$2,FALSE()))</f>
        <v>Threat scenario</v>
      </c>
      <c r="CF124" t="str">
        <f>IF(VLOOKUP($B124&amp;"-"&amp;$F124,'Results Check'!$A:$CB,CF$2,FALSE())=0,"",VLOOKUP($B124&amp;"-"&amp;$F124,'Results Check'!$A:$CB,CF$2,FALSE()))</f>
        <v>Asset</v>
      </c>
      <c r="CG124" t="str">
        <f>IF(VLOOKUP($B124&amp;"-"&amp;$F124,'Results Check'!$A:$CB,CG$2,FALSE())=0,"",VLOOKUP($B124&amp;"-"&amp;$F124,'Results Check'!$A:$CB,CG$2,FALSE()))</f>
        <v>UI</v>
      </c>
      <c r="CH124" t="str">
        <f>IF(VLOOKUP($B124&amp;"-"&amp;$F124,'Results Check'!$A:$CB,CH$2,FALSE())=0,"",VLOOKUP($B124&amp;"-"&amp;$F124,'Results Check'!$A:$CB,CH$2,FALSE()))</f>
        <v>Wrong consequence</v>
      </c>
      <c r="CI124" t="str">
        <f>IF(VLOOKUP($B124&amp;"-"&amp;$F124,'Results Check'!$A:$CB,CI$2,FALSE())=0,"",VLOOKUP($B124&amp;"-"&amp;$F124,'Results Check'!$A:$CB,CI$2,FALSE()))</f>
        <v>Wrong UI</v>
      </c>
      <c r="CJ124" t="str">
        <f>IF(VLOOKUP($B124&amp;"-"&amp;$F124,'Results Check'!$A:$CB,CJ$2,FALSE())=0,"",VLOOKUP($B124&amp;"-"&amp;$F124,'Results Check'!$A:$CB,CJ$2,FALSE()))</f>
        <v>Likelihood</v>
      </c>
      <c r="CK124">
        <f>IF(VLOOKUP($B124&amp;"-"&amp;$F124,'dataset cleaned'!$A:$CK,CK$2,FALSE())&lt;0,"N/A",VLOOKUP(VLOOKUP($B124&amp;"-"&amp;$F124,'dataset cleaned'!$A:$CK,CK$2,FALSE()),Dictionary!$A:$B,2,FALSE()))</f>
        <v>1</v>
      </c>
      <c r="CL124">
        <f>IF(VLOOKUP($B124&amp;"-"&amp;$F124,'dataset cleaned'!$A:$CK,CL$2,FALSE())&lt;0,"N/A",VLOOKUP(VLOOKUP($B124&amp;"-"&amp;$F124,'dataset cleaned'!$A:$CK,CL$2,FALSE()),Dictionary!$A:$B,2,FALSE()))</f>
        <v>1</v>
      </c>
      <c r="CM124">
        <f>IF(VLOOKUP($B124&amp;"-"&amp;$F124,'dataset cleaned'!$A:$CK,CM$2,FALSE())&lt;0,"N/A",VLOOKUP(VLOOKUP($B124&amp;"-"&amp;$F124,'dataset cleaned'!$A:$CK,CM$2,FALSE()),Dictionary!$A:$B,2,FALSE()))</f>
        <v>2</v>
      </c>
      <c r="CN124">
        <f>IF(VLOOKUP($B124&amp;"-"&amp;$F124,'dataset cleaned'!$A:$CK,CN$2,FALSE())&lt;0,"N/A",VLOOKUP(VLOOKUP($B124&amp;"-"&amp;$F124,'dataset cleaned'!$A:$CK,CN$2,FALSE()),Dictionary!$A:$B,2,FALSE()))</f>
        <v>2</v>
      </c>
      <c r="CO124">
        <f>IF(VLOOKUP($B124&amp;"-"&amp;$F124,'dataset cleaned'!$A:$CK,CO$2,FALSE())&lt;0,"N/A",VLOOKUP(VLOOKUP($B124&amp;"-"&amp;$F124,'dataset cleaned'!$A:$CK,CO$2,FALSE()),Dictionary!$A:$B,2,FALSE()))</f>
        <v>1</v>
      </c>
      <c r="CP124">
        <f>IF(VLOOKUP($B124&amp;"-"&amp;$F124,'dataset cleaned'!$A:$CK,CP$2,FALSE())&lt;0,"N/A",VLOOKUP(VLOOKUP($B124&amp;"-"&amp;$F124,'dataset cleaned'!$A:$CK,CP$2,FALSE()),Dictionary!$A:$B,2,FALSE()))</f>
        <v>1</v>
      </c>
      <c r="CQ124">
        <f>IF(VLOOKUP($B124&amp;"-"&amp;$F124,'dataset cleaned'!$A:$CK,CQ$2,FALSE())&lt;0,"N/A",VLOOKUP(VLOOKUP($B124&amp;"-"&amp;$F124,'dataset cleaned'!$A:$CK,CQ$2,FALSE()),Dictionary!$A:$B,2,FALSE()))</f>
        <v>2</v>
      </c>
      <c r="CR124">
        <f>IF(VLOOKUP($B124&amp;"-"&amp;$F124,'dataset cleaned'!$A:$CK,CR$2,FALSE())&lt;0,"N/A",VLOOKUP(VLOOKUP($B124&amp;"-"&amp;$F124,'dataset cleaned'!$A:$CK,CR$2,FALSE()),Dictionary!$A:$B,2,FALSE()))</f>
        <v>2</v>
      </c>
      <c r="CS124">
        <f>IF(VLOOKUP($B124&amp;"-"&amp;$F124,'dataset cleaned'!$A:$CK,CS$2,FALSE())&lt;0,"N/A",VLOOKUP(VLOOKUP($B124&amp;"-"&amp;$F124,'dataset cleaned'!$A:$CK,CS$2,FALSE()),Dictionary!$A:$B,2,FALSE()))</f>
        <v>2</v>
      </c>
      <c r="CT124">
        <f>IF(VLOOKUP($B124&amp;"-"&amp;$F124,'dataset cleaned'!$A:$CK,CT$2,FALSE())&lt;0,"N/A",VLOOKUP(VLOOKUP($B124&amp;"-"&amp;$F124,'dataset cleaned'!$A:$CK,CT$2,FALSE()),Dictionary!$A:$B,2,FALSE()))</f>
        <v>2</v>
      </c>
      <c r="CU124">
        <f>IF(VLOOKUP($B124&amp;"-"&amp;$F124,'dataset cleaned'!$A:$CK,CU$2,FALSE())&lt;0,"N/A",VLOOKUP(VLOOKUP($B124&amp;"-"&amp;$F124,'dataset cleaned'!$A:$CK,CU$2,FALSE()),Dictionary!$A:$B,2,FALSE()))</f>
        <v>3</v>
      </c>
      <c r="CV124">
        <f>IF(VLOOKUP($B124&amp;"-"&amp;$F124,'dataset cleaned'!$A:$CK,CV$2,FALSE())&lt;0,"N/A",VLOOKUP(VLOOKUP($B124&amp;"-"&amp;$F124,'dataset cleaned'!$A:$CK,CV$2,FALSE()),Dictionary!$A:$B,2,FALSE()))</f>
        <v>3</v>
      </c>
    </row>
    <row r="125" spans="1:100" s="24" customFormat="1" ht="34" x14ac:dyDescent="0.2">
      <c r="A125" t="str">
        <f t="shared" si="88"/>
        <v>R_vCXXiwJGbeaoTLP-P2</v>
      </c>
      <c r="B125" s="1" t="s">
        <v>1037</v>
      </c>
      <c r="C125" t="s">
        <v>528</v>
      </c>
      <c r="D125" s="16" t="str">
        <f t="shared" si="89"/>
        <v>CORAS</v>
      </c>
      <c r="E125" s="8" t="str">
        <f t="shared" si="90"/>
        <v>G2</v>
      </c>
      <c r="F125" s="1" t="s">
        <v>536</v>
      </c>
      <c r="G125" s="8" t="str">
        <f t="shared" si="91"/>
        <v>G1</v>
      </c>
      <c r="H125" t="s">
        <v>1128</v>
      </c>
      <c r="I125"/>
      <c r="J125" s="11">
        <f>VLOOKUP($B125&amp;"-"&amp;$F125,'dataset cleaned'!$A:$BK,J$2,FALSE())/60</f>
        <v>6.9448333333333334</v>
      </c>
      <c r="K125">
        <f>VLOOKUP($B125&amp;"-"&amp;$F125,'dataset cleaned'!$A:$BK,K$2,FALSE())</f>
        <v>21</v>
      </c>
      <c r="L125" t="str">
        <f>VLOOKUP($B125&amp;"-"&amp;$F125,'dataset cleaned'!$A:$BK,L$2,FALSE())</f>
        <v>Male</v>
      </c>
      <c r="M125" t="str">
        <f>VLOOKUP($B125&amp;"-"&amp;$F125,'dataset cleaned'!$A:$BK,M$2,FALSE())</f>
        <v>Intermediate (B1)</v>
      </c>
      <c r="N125">
        <f>VLOOKUP($B125&amp;"-"&amp;$F125,'dataset cleaned'!$A:$BK,N$2,FALSE())</f>
        <v>2.5</v>
      </c>
      <c r="O125" t="str">
        <f>VLOOKUP($B125&amp;"-"&amp;$F125,'dataset cleaned'!$A:$BK,O$2,FALSE())</f>
        <v>Industrial Design engineering</v>
      </c>
      <c r="P125" t="str">
        <f>VLOOKUP($B125&amp;"-"&amp;$F125,'dataset cleaned'!$A:$BK,P$2,FALSE())</f>
        <v>Yes</v>
      </c>
      <c r="Q125">
        <f>VLOOKUP($B125&amp;"-"&amp;$F125,'dataset cleaned'!$A:$BK,Q$2,FALSE())</f>
        <v>3</v>
      </c>
      <c r="R125" s="6" t="str">
        <f>VLOOKUP($B125&amp;"-"&amp;$F125,'dataset cleaned'!$A:$BK,R$2,FALSE())</f>
        <v>my working experience is working at a restaurant, and I did some graphic work with Illustrator and stuff.</v>
      </c>
      <c r="S125" t="str">
        <f>VLOOKUP($B125&amp;"-"&amp;$F125,'dataset cleaned'!$A:$BK,S$2,FALSE())</f>
        <v>No</v>
      </c>
      <c r="T125">
        <f>VLOOKUP($B125&amp;"-"&amp;$F125,'dataset cleaned'!$A:$BK,T$2,FALSE())</f>
        <v>0</v>
      </c>
      <c r="U125" t="str">
        <f>VLOOKUP($B125&amp;"-"&amp;$F125,'dataset cleaned'!$A:$BK,U$2,FALSE())</f>
        <v>ISO 27001,ISO 31000</v>
      </c>
      <c r="V125">
        <f>VLOOKUP(VLOOKUP($B125&amp;"-"&amp;$F125,'dataset cleaned'!$A:$BK,V$2,FALSE()),Dictionary!$A:$B,2,FALSE())</f>
        <v>1</v>
      </c>
      <c r="W125">
        <f>VLOOKUP(VLOOKUP($B125&amp;"-"&amp;$F125,'dataset cleaned'!$A:$BK,W$2,FALSE()),Dictionary!$A:$B,2,FALSE())</f>
        <v>2</v>
      </c>
      <c r="X125">
        <f>VLOOKUP(VLOOKUP($B125&amp;"-"&amp;$F125,'dataset cleaned'!$A:$BK,X$2,FALSE()),Dictionary!$A:$B,2,FALSE())</f>
        <v>1</v>
      </c>
      <c r="Y125">
        <f>VLOOKUP(VLOOKUP($B125&amp;"-"&amp;$F125,'dataset cleaned'!$A:$BK,Y$2,FALSE()),Dictionary!$A:$B,2,FALSE())</f>
        <v>1</v>
      </c>
      <c r="Z125">
        <f t="shared" si="92"/>
        <v>2</v>
      </c>
      <c r="AA125">
        <f>VLOOKUP(VLOOKUP($B125&amp;"-"&amp;$F125,'dataset cleaned'!$A:$BK,AA$2,FALSE()),Dictionary!$A:$B,2,FALSE())</f>
        <v>1</v>
      </c>
      <c r="AB125">
        <f>VLOOKUP(VLOOKUP($B125&amp;"-"&amp;$F125,'dataset cleaned'!$A:$BK,AB$2,FALSE()),Dictionary!$A:$B,2,FALSE())</f>
        <v>2</v>
      </c>
      <c r="AC125">
        <f>VLOOKUP(VLOOKUP($B125&amp;"-"&amp;$F125,'dataset cleaned'!$A:$BK,AC$2,FALSE()),Dictionary!$A:$B,2,FALSE())</f>
        <v>1</v>
      </c>
      <c r="AD125">
        <f>VLOOKUP(VLOOKUP($B125&amp;"-"&amp;$F125,'dataset cleaned'!$A:$BK,AD$2,FALSE()),Dictionary!$A:$B,2,FALSE())</f>
        <v>1</v>
      </c>
      <c r="AE125">
        <f>IF(ISNA(VLOOKUP(VLOOKUP($B125&amp;"-"&amp;$F125,'dataset cleaned'!$A:$BK,AE$2,FALSE()),Dictionary!$A:$B,2,FALSE())),"",VLOOKUP(VLOOKUP($B125&amp;"-"&amp;$F125,'dataset cleaned'!$A:$BK,AE$2,FALSE()),Dictionary!$A:$B,2,FALSE()))</f>
        <v>2</v>
      </c>
      <c r="AF125">
        <f>VLOOKUP(VLOOKUP($B125&amp;"-"&amp;$F125,'dataset cleaned'!$A:$BK,AF$2,FALSE()),Dictionary!$A:$B,2,FALSE())</f>
        <v>4</v>
      </c>
      <c r="AG125">
        <f>VLOOKUP(VLOOKUP($B125&amp;"-"&amp;$F125,'dataset cleaned'!$A:$BK,AG$2,FALSE()),Dictionary!$A:$B,2,FALSE())</f>
        <v>4</v>
      </c>
      <c r="AH125">
        <f>VLOOKUP(VLOOKUP($B125&amp;"-"&amp;$F125,'dataset cleaned'!$A:$BK,AH$2,FALSE()),Dictionary!$A:$B,2,FALSE())</f>
        <v>4</v>
      </c>
      <c r="AI125">
        <f>VLOOKUP(VLOOKUP($B125&amp;"-"&amp;$F125,'dataset cleaned'!$A:$BK,AI$2,FALSE()),Dictionary!$A:$B,2,FALSE())</f>
        <v>4</v>
      </c>
      <c r="AJ125">
        <f>VLOOKUP(VLOOKUP($B125&amp;"-"&amp;$F125,'dataset cleaned'!$A:$BK,AJ$2,FALSE()),Dictionary!$A:$B,2,FALSE())</f>
        <v>2</v>
      </c>
      <c r="AK125" t="str">
        <f>IF(ISNA(VLOOKUP(VLOOKUP($B125&amp;"-"&amp;$F125,'dataset cleaned'!$A:$BK,AK$2,FALSE()),Dictionary!$A:$B,2,FALSE())),"",VLOOKUP(VLOOKUP($B125&amp;"-"&amp;$F125,'dataset cleaned'!$A:$BK,AK$2,FALSE()),Dictionary!$A:$B,2,FALSE()))</f>
        <v/>
      </c>
      <c r="AL125">
        <f>IF(ISNA(VLOOKUP(VLOOKUP($B125&amp;"-"&amp;$F125,'dataset cleaned'!$A:$BK,AL$2,FALSE()),Dictionary!$A:$B,2,FALSE())),"",VLOOKUP(VLOOKUP($B125&amp;"-"&amp;$F125,'dataset cleaned'!$A:$BK,AL$2,FALSE()),Dictionary!$A:$B,2,FALSE()))</f>
        <v>2</v>
      </c>
      <c r="AM125">
        <f>VLOOKUP(VLOOKUP($B125&amp;"-"&amp;$F125,'dataset cleaned'!$A:$BK,AM$2,FALSE()),Dictionary!$A:$B,2,FALSE())</f>
        <v>4</v>
      </c>
      <c r="AN125">
        <f>IF(ISNA(VLOOKUP(VLOOKUP($B125&amp;"-"&amp;$F125,'dataset cleaned'!$A:$BK,AN$2,FALSE()),Dictionary!$A:$B,2,FALSE())),"",VLOOKUP(VLOOKUP($B125&amp;"-"&amp;$F125,'dataset cleaned'!$A:$BK,AN$2,FALSE()),Dictionary!$A:$B,2,FALSE()))</f>
        <v>4</v>
      </c>
      <c r="AO125">
        <f>VLOOKUP($B125&amp;"-"&amp;$F125,'Results Check'!$A:$CB,AO$2,FALSE())</f>
        <v>0</v>
      </c>
      <c r="AP125">
        <f>VLOOKUP($B125&amp;"-"&amp;$F125,'Results Check'!$A:$CB,AP$2,FALSE())</f>
        <v>2</v>
      </c>
      <c r="AQ125">
        <f>VLOOKUP($B125&amp;"-"&amp;$F125,'Results Check'!$A:$CB,AQ$2,FALSE())</f>
        <v>1</v>
      </c>
      <c r="AR125">
        <f t="shared" si="93"/>
        <v>0</v>
      </c>
      <c r="AS125">
        <f t="shared" si="94"/>
        <v>0</v>
      </c>
      <c r="AT125">
        <f t="shared" si="95"/>
        <v>0</v>
      </c>
      <c r="AU125">
        <f>VLOOKUP($B125&amp;"-"&amp;$F125,'Results Check'!$A:$CB,AU$2,FALSE())</f>
        <v>1</v>
      </c>
      <c r="AV125">
        <f>VLOOKUP($B125&amp;"-"&amp;$F125,'Results Check'!$A:$CB,AV$2,FALSE())</f>
        <v>5</v>
      </c>
      <c r="AW125">
        <f>VLOOKUP($B125&amp;"-"&amp;$F125,'Results Check'!$A:$CB,AW$2,FALSE())</f>
        <v>2</v>
      </c>
      <c r="AX125">
        <f t="shared" si="96"/>
        <v>0.2</v>
      </c>
      <c r="AY125">
        <f t="shared" si="97"/>
        <v>0.5</v>
      </c>
      <c r="AZ125">
        <f t="shared" si="98"/>
        <v>0.28571428571428575</v>
      </c>
      <c r="BA125">
        <f>VLOOKUP($B125&amp;"-"&amp;$F125,'Results Check'!$A:$CB,BA$2,FALSE())</f>
        <v>2</v>
      </c>
      <c r="BB125">
        <f>VLOOKUP($B125&amp;"-"&amp;$F125,'Results Check'!$A:$CB,BB$2,FALSE())</f>
        <v>3</v>
      </c>
      <c r="BC125">
        <f>VLOOKUP($B125&amp;"-"&amp;$F125,'Results Check'!$A:$CB,BC$2,FALSE())</f>
        <v>3</v>
      </c>
      <c r="BD125">
        <f t="shared" si="99"/>
        <v>0.66666666666666663</v>
      </c>
      <c r="BE125">
        <f t="shared" si="100"/>
        <v>0.66666666666666663</v>
      </c>
      <c r="BF125">
        <f t="shared" si="101"/>
        <v>0.66666666666666663</v>
      </c>
      <c r="BG125">
        <f>VLOOKUP($B125&amp;"-"&amp;$F125,'Results Check'!$A:$CB,BG$2,FALSE())</f>
        <v>0</v>
      </c>
      <c r="BH125">
        <f>VLOOKUP($B125&amp;"-"&amp;$F125,'Results Check'!$A:$CB,BH$2,FALSE())</f>
        <v>1</v>
      </c>
      <c r="BI125">
        <f>VLOOKUP($B125&amp;"-"&amp;$F125,'Results Check'!$A:$CB,BI$2,FALSE())</f>
        <v>1</v>
      </c>
      <c r="BJ125">
        <f t="shared" si="102"/>
        <v>0</v>
      </c>
      <c r="BK125">
        <f t="shared" si="103"/>
        <v>0</v>
      </c>
      <c r="BL125">
        <f t="shared" si="104"/>
        <v>0</v>
      </c>
      <c r="BM125">
        <f>VLOOKUP($B125&amp;"-"&amp;$F125,'Results Check'!$A:$CB,BM$2,FALSE())</f>
        <v>1</v>
      </c>
      <c r="BN125">
        <f>VLOOKUP($B125&amp;"-"&amp;$F125,'Results Check'!$A:$CB,BN$2,FALSE())</f>
        <v>7</v>
      </c>
      <c r="BO125">
        <f>VLOOKUP($B125&amp;"-"&amp;$F125,'Results Check'!$A:$CB,BO$2,FALSE())</f>
        <v>2</v>
      </c>
      <c r="BP125">
        <f t="shared" si="105"/>
        <v>0.14285714285714285</v>
      </c>
      <c r="BQ125">
        <f t="shared" si="106"/>
        <v>0.5</v>
      </c>
      <c r="BR125">
        <f t="shared" si="107"/>
        <v>0.22222222222222224</v>
      </c>
      <c r="BS125">
        <f>VLOOKUP($B125&amp;"-"&amp;$F125,'Results Check'!$A:$CB,BS$2,FALSE())</f>
        <v>0</v>
      </c>
      <c r="BT125">
        <f>VLOOKUP($B125&amp;"-"&amp;$F125,'Results Check'!$A:$CB,BT$2,FALSE())</f>
        <v>1</v>
      </c>
      <c r="BU125">
        <f>VLOOKUP($B125&amp;"-"&amp;$F125,'Results Check'!$A:$CB,BU$2,FALSE())</f>
        <v>1</v>
      </c>
      <c r="BV125">
        <f t="shared" si="108"/>
        <v>0</v>
      </c>
      <c r="BW125">
        <f t="shared" si="109"/>
        <v>0</v>
      </c>
      <c r="BX125">
        <f t="shared" si="110"/>
        <v>0</v>
      </c>
      <c r="BY125">
        <f t="shared" si="111"/>
        <v>4</v>
      </c>
      <c r="BZ125">
        <f t="shared" si="112"/>
        <v>19</v>
      </c>
      <c r="CA125">
        <f t="shared" si="113"/>
        <v>10</v>
      </c>
      <c r="CB125" s="4">
        <f t="shared" si="114"/>
        <v>0.21052631578947367</v>
      </c>
      <c r="CC125" s="4">
        <f t="shared" si="115"/>
        <v>0.4</v>
      </c>
      <c r="CD125">
        <f t="shared" si="116"/>
        <v>0.27586206896551724</v>
      </c>
      <c r="CE125" t="str">
        <f>IF(VLOOKUP($B125&amp;"-"&amp;$F125,'Results Check'!$A:$CB,CE$2,FALSE())=0,"",VLOOKUP($B125&amp;"-"&amp;$F125,'Results Check'!$A:$CB,CE$2,FALSE()))</f>
        <v>Asset</v>
      </c>
      <c r="CF125" t="str">
        <f>IF(VLOOKUP($B125&amp;"-"&amp;$F125,'Results Check'!$A:$CB,CF$2,FALSE())=0,"",VLOOKUP($B125&amp;"-"&amp;$F125,'Results Check'!$A:$CB,CF$2,FALSE()))</f>
        <v>Mixed consepts</v>
      </c>
      <c r="CG125" t="str">
        <f>IF(VLOOKUP($B125&amp;"-"&amp;$F125,'Results Check'!$A:$CB,CG$2,FALSE())=0,"",VLOOKUP($B125&amp;"-"&amp;$F125,'Results Check'!$A:$CB,CG$2,FALSE()))</f>
        <v>Wrong treatment</v>
      </c>
      <c r="CH125" t="str">
        <f>IF(VLOOKUP($B125&amp;"-"&amp;$F125,'Results Check'!$A:$CB,CH$2,FALSE())=0,"",VLOOKUP($B125&amp;"-"&amp;$F125,'Results Check'!$A:$CB,CH$2,FALSE()))</f>
        <v>Likelihood</v>
      </c>
      <c r="CI125" t="str">
        <f>IF(VLOOKUP($B125&amp;"-"&amp;$F125,'Results Check'!$A:$CB,CI$2,FALSE())=0,"",VLOOKUP($B125&amp;"-"&amp;$F125,'Results Check'!$A:$CB,CI$2,FALSE()))</f>
        <v>Mixed concepts</v>
      </c>
      <c r="CJ125" t="str">
        <f>IF(VLOOKUP($B125&amp;"-"&amp;$F125,'Results Check'!$A:$CB,CJ$2,FALSE())=0,"",VLOOKUP($B125&amp;"-"&amp;$F125,'Results Check'!$A:$CB,CJ$2,FALSE()))</f>
        <v>Likelihood</v>
      </c>
      <c r="CK125">
        <f>IF(VLOOKUP($B125&amp;"-"&amp;$F125,'dataset cleaned'!$A:$CK,CK$2,FALSE())&lt;0,"N/A",VLOOKUP(VLOOKUP($B125&amp;"-"&amp;$F125,'dataset cleaned'!$A:$CK,CK$2,FALSE()),Dictionary!$A:$B,2,FALSE()))</f>
        <v>1</v>
      </c>
      <c r="CL125">
        <f>IF(VLOOKUP($B125&amp;"-"&amp;$F125,'dataset cleaned'!$A:$CK,CL$2,FALSE())&lt;0,"N/A",VLOOKUP(VLOOKUP($B125&amp;"-"&amp;$F125,'dataset cleaned'!$A:$CK,CL$2,FALSE()),Dictionary!$A:$B,2,FALSE()))</f>
        <v>2</v>
      </c>
      <c r="CM125">
        <f>IF(VLOOKUP($B125&amp;"-"&amp;$F125,'dataset cleaned'!$A:$CK,CM$2,FALSE())&lt;0,"N/A",VLOOKUP(VLOOKUP($B125&amp;"-"&amp;$F125,'dataset cleaned'!$A:$CK,CM$2,FALSE()),Dictionary!$A:$B,2,FALSE()))</f>
        <v>1</v>
      </c>
      <c r="CN125">
        <f>IF(VLOOKUP($B125&amp;"-"&amp;$F125,'dataset cleaned'!$A:$CK,CN$2,FALSE())&lt;0,"N/A",VLOOKUP(VLOOKUP($B125&amp;"-"&amp;$F125,'dataset cleaned'!$A:$CK,CN$2,FALSE()),Dictionary!$A:$B,2,FALSE()))</f>
        <v>2</v>
      </c>
      <c r="CO125">
        <f>IF(VLOOKUP($B125&amp;"-"&amp;$F125,'dataset cleaned'!$A:$CK,CO$2,FALSE())&lt;0,"N/A",VLOOKUP(VLOOKUP($B125&amp;"-"&amp;$F125,'dataset cleaned'!$A:$CK,CO$2,FALSE()),Dictionary!$A:$B,2,FALSE()))</f>
        <v>1</v>
      </c>
      <c r="CP125">
        <f>IF(VLOOKUP($B125&amp;"-"&amp;$F125,'dataset cleaned'!$A:$CK,CP$2,FALSE())&lt;0,"N/A",VLOOKUP(VLOOKUP($B125&amp;"-"&amp;$F125,'dataset cleaned'!$A:$CK,CP$2,FALSE()),Dictionary!$A:$B,2,FALSE()))</f>
        <v>2</v>
      </c>
      <c r="CQ125">
        <f>IF(VLOOKUP($B125&amp;"-"&amp;$F125,'dataset cleaned'!$A:$CK,CQ$2,FALSE())&lt;0,"N/A",VLOOKUP(VLOOKUP($B125&amp;"-"&amp;$F125,'dataset cleaned'!$A:$CK,CQ$2,FALSE()),Dictionary!$A:$B,2,FALSE()))</f>
        <v>1</v>
      </c>
      <c r="CR125">
        <f>IF(VLOOKUP($B125&amp;"-"&amp;$F125,'dataset cleaned'!$A:$CK,CR$2,FALSE())&lt;0,"N/A",VLOOKUP(VLOOKUP($B125&amp;"-"&amp;$F125,'dataset cleaned'!$A:$CK,CR$2,FALSE()),Dictionary!$A:$B,2,FALSE()))</f>
        <v>2</v>
      </c>
      <c r="CS125">
        <f>IF(VLOOKUP($B125&amp;"-"&amp;$F125,'dataset cleaned'!$A:$CK,CS$2,FALSE())&lt;0,"N/A",VLOOKUP(VLOOKUP($B125&amp;"-"&amp;$F125,'dataset cleaned'!$A:$CK,CS$2,FALSE()),Dictionary!$A:$B,2,FALSE()))</f>
        <v>1</v>
      </c>
      <c r="CT125">
        <f>IF(VLOOKUP($B125&amp;"-"&amp;$F125,'dataset cleaned'!$A:$CK,CT$2,FALSE())&lt;0,"N/A",VLOOKUP(VLOOKUP($B125&amp;"-"&amp;$F125,'dataset cleaned'!$A:$CK,CT$2,FALSE()),Dictionary!$A:$B,2,FALSE()))</f>
        <v>2</v>
      </c>
      <c r="CU125">
        <f>IF(VLOOKUP($B125&amp;"-"&amp;$F125,'dataset cleaned'!$A:$CK,CU$2,FALSE())&lt;0,"N/A",VLOOKUP(VLOOKUP($B125&amp;"-"&amp;$F125,'dataset cleaned'!$A:$CK,CU$2,FALSE()),Dictionary!$A:$B,2,FALSE()))</f>
        <v>1</v>
      </c>
      <c r="CV125">
        <f>IF(VLOOKUP($B125&amp;"-"&amp;$F125,'dataset cleaned'!$A:$CK,CV$2,FALSE())&lt;0,"N/A",VLOOKUP(VLOOKUP($B125&amp;"-"&amp;$F125,'dataset cleaned'!$A:$CK,CV$2,FALSE()),Dictionary!$A:$B,2,FALSE()))</f>
        <v>2</v>
      </c>
    </row>
    <row r="126" spans="1:100" x14ac:dyDescent="0.2">
      <c r="A126" s="24" t="str">
        <f t="shared" si="88"/>
        <v>R_1CqNN79xIiTKjB3-P2</v>
      </c>
      <c r="B126" s="31" t="s">
        <v>1098</v>
      </c>
      <c r="C126" s="24" t="s">
        <v>381</v>
      </c>
      <c r="D126" s="30" t="str">
        <f t="shared" si="89"/>
        <v>Tabular</v>
      </c>
      <c r="E126" s="24" t="str">
        <f t="shared" si="90"/>
        <v>G1</v>
      </c>
      <c r="F126" s="31" t="s">
        <v>536</v>
      </c>
      <c r="G126" s="24" t="str">
        <f t="shared" si="91"/>
        <v>G2</v>
      </c>
      <c r="H126" s="24" t="s">
        <v>1128</v>
      </c>
      <c r="I126" s="24"/>
      <c r="J126" s="32">
        <f>VLOOKUP($B126&amp;"-"&amp;$F126,'dataset cleaned'!$A:$BK,J$2,FALSE())/60</f>
        <v>13.415649999999999</v>
      </c>
      <c r="K126" s="24">
        <f>VLOOKUP($B126&amp;"-"&amp;$F126,'dataset cleaned'!$A:$BK,K$2,FALSE())</f>
        <v>20</v>
      </c>
      <c r="L126" s="24" t="str">
        <f>VLOOKUP($B126&amp;"-"&amp;$F126,'dataset cleaned'!$A:$BK,L$2,FALSE())</f>
        <v>Male</v>
      </c>
      <c r="M126" s="24" t="str">
        <f>VLOOKUP($B126&amp;"-"&amp;$F126,'dataset cleaned'!$A:$BK,M$2,FALSE())</f>
        <v>Proficient (C2)</v>
      </c>
      <c r="N126" s="24">
        <f>VLOOKUP($B126&amp;"-"&amp;$F126,'dataset cleaned'!$A:$BK,N$2,FALSE())</f>
        <v>2</v>
      </c>
      <c r="O126" s="24" t="str">
        <f>VLOOKUP($B126&amp;"-"&amp;$F126,'dataset cleaned'!$A:$BK,O$2,FALSE())</f>
        <v>Aerospace Engineering</v>
      </c>
      <c r="P126" s="24" t="str">
        <f>VLOOKUP($B126&amp;"-"&amp;$F126,'dataset cleaned'!$A:$BK,P$2,FALSE())</f>
        <v>No</v>
      </c>
      <c r="Q126" s="24">
        <f>VLOOKUP($B126&amp;"-"&amp;$F126,'dataset cleaned'!$A:$BK,Q$2,FALSE())</f>
        <v>0</v>
      </c>
      <c r="R126" s="33">
        <f>VLOOKUP($B126&amp;"-"&amp;$F126,'dataset cleaned'!$A:$BK,R$2,FALSE())</f>
        <v>0</v>
      </c>
      <c r="S126" s="24" t="str">
        <f>VLOOKUP($B126&amp;"-"&amp;$F126,'dataset cleaned'!$A:$BK,S$2,FALSE())</f>
        <v>No</v>
      </c>
      <c r="T126" s="24">
        <f>VLOOKUP($B126&amp;"-"&amp;$F126,'dataset cleaned'!$A:$BK,T$2,FALSE())</f>
        <v>0</v>
      </c>
      <c r="U126" s="24" t="str">
        <f>VLOOKUP($B126&amp;"-"&amp;$F126,'dataset cleaned'!$A:$BK,U$2,FALSE())</f>
        <v>None</v>
      </c>
      <c r="V126" s="24">
        <f>VLOOKUP(VLOOKUP($B126&amp;"-"&amp;$F126,'dataset cleaned'!$A:$BK,V$2,FALSE()),Dictionary!$A:$B,2,FALSE())</f>
        <v>1</v>
      </c>
      <c r="W126" s="24">
        <f>VLOOKUP(VLOOKUP($B126&amp;"-"&amp;$F126,'dataset cleaned'!$A:$BK,W$2,FALSE()),Dictionary!$A:$B,2,FALSE())</f>
        <v>1</v>
      </c>
      <c r="X126" s="24">
        <f>VLOOKUP(VLOOKUP($B126&amp;"-"&amp;$F126,'dataset cleaned'!$A:$BK,X$2,FALSE()),Dictionary!$A:$B,2,FALSE())</f>
        <v>1</v>
      </c>
      <c r="Y126" s="24">
        <f>VLOOKUP(VLOOKUP($B126&amp;"-"&amp;$F126,'dataset cleaned'!$A:$BK,Y$2,FALSE()),Dictionary!$A:$B,2,FALSE())</f>
        <v>1</v>
      </c>
      <c r="Z126" s="24">
        <f t="shared" si="92"/>
        <v>1</v>
      </c>
      <c r="AA126" s="24">
        <f>VLOOKUP(VLOOKUP($B126&amp;"-"&amp;$F126,'dataset cleaned'!$A:$BK,AA$2,FALSE()),Dictionary!$A:$B,2,FALSE())</f>
        <v>1</v>
      </c>
      <c r="AB126" s="24">
        <f>VLOOKUP(VLOOKUP($B126&amp;"-"&amp;$F126,'dataset cleaned'!$A:$BK,AB$2,FALSE()),Dictionary!$A:$B,2,FALSE())</f>
        <v>2</v>
      </c>
      <c r="AC126" s="24">
        <f>VLOOKUP(VLOOKUP($B126&amp;"-"&amp;$F126,'dataset cleaned'!$A:$BK,AC$2,FALSE()),Dictionary!$A:$B,2,FALSE())</f>
        <v>1</v>
      </c>
      <c r="AD126" s="24">
        <f>VLOOKUP(VLOOKUP($B126&amp;"-"&amp;$F126,'dataset cleaned'!$A:$BK,AD$2,FALSE()),Dictionary!$A:$B,2,FALSE())</f>
        <v>1</v>
      </c>
      <c r="AE126" s="24">
        <f>IF(ISNA(VLOOKUP(VLOOKUP($B126&amp;"-"&amp;$F126,'dataset cleaned'!$A:$BK,AE$2,FALSE()),Dictionary!$A:$B,2,FALSE())),"",VLOOKUP(VLOOKUP($B126&amp;"-"&amp;$F126,'dataset cleaned'!$A:$BK,AE$2,FALSE()),Dictionary!$A:$B,2,FALSE()))</f>
        <v>2</v>
      </c>
      <c r="AF126" s="24">
        <f>VLOOKUP(VLOOKUP($B126&amp;"-"&amp;$F126,'dataset cleaned'!$A:$BK,AF$2,FALSE()),Dictionary!$A:$B,2,FALSE())</f>
        <v>4</v>
      </c>
      <c r="AG126" s="24">
        <f>VLOOKUP(VLOOKUP($B126&amp;"-"&amp;$F126,'dataset cleaned'!$A:$BK,AG$2,FALSE()),Dictionary!$A:$B,2,FALSE())</f>
        <v>4</v>
      </c>
      <c r="AH126" s="24">
        <f>VLOOKUP(VLOOKUP($B126&amp;"-"&amp;$F126,'dataset cleaned'!$A:$BK,AH$2,FALSE()),Dictionary!$A:$B,2,FALSE())</f>
        <v>5</v>
      </c>
      <c r="AI126" s="24">
        <f>VLOOKUP(VLOOKUP($B126&amp;"-"&amp;$F126,'dataset cleaned'!$A:$BK,AI$2,FALSE()),Dictionary!$A:$B,2,FALSE())</f>
        <v>4</v>
      </c>
      <c r="AJ126" s="24">
        <f>VLOOKUP(VLOOKUP($B126&amp;"-"&amp;$F126,'dataset cleaned'!$A:$BK,AJ$2,FALSE()),Dictionary!$A:$B,2,FALSE())</f>
        <v>1</v>
      </c>
      <c r="AK126" s="24" t="str">
        <f>IF(ISNA(VLOOKUP(VLOOKUP($B126&amp;"-"&amp;$F126,'dataset cleaned'!$A:$BK,AK$2,FALSE()),Dictionary!$A:$B,2,FALSE())),"",VLOOKUP(VLOOKUP($B126&amp;"-"&amp;$F126,'dataset cleaned'!$A:$BK,AK$2,FALSE()),Dictionary!$A:$B,2,FALSE()))</f>
        <v/>
      </c>
      <c r="AL126" s="24">
        <f>IF(ISNA(VLOOKUP(VLOOKUP($B126&amp;"-"&amp;$F126,'dataset cleaned'!$A:$BK,AL$2,FALSE()),Dictionary!$A:$B,2,FALSE())),"",VLOOKUP(VLOOKUP($B126&amp;"-"&amp;$F126,'dataset cleaned'!$A:$BK,AL$2,FALSE()),Dictionary!$A:$B,2,FALSE()))</f>
        <v>2</v>
      </c>
      <c r="AM126" s="24">
        <f>VLOOKUP(VLOOKUP($B126&amp;"-"&amp;$F126,'dataset cleaned'!$A:$BK,AM$2,FALSE()),Dictionary!$A:$B,2,FALSE())</f>
        <v>4</v>
      </c>
      <c r="AN126" s="24">
        <f>IF(ISNA(VLOOKUP(VLOOKUP($B126&amp;"-"&amp;$F126,'dataset cleaned'!$A:$BK,AN$2,FALSE()),Dictionary!$A:$B,2,FALSE())),"",VLOOKUP(VLOOKUP($B126&amp;"-"&amp;$F126,'dataset cleaned'!$A:$BK,AN$2,FALSE()),Dictionary!$A:$B,2,FALSE()))</f>
        <v>4</v>
      </c>
      <c r="AO126" s="24">
        <f>VLOOKUP($B126&amp;"-"&amp;$F126,'Results Check'!$A:$CB,AO$2,FALSE())</f>
        <v>2</v>
      </c>
      <c r="AP126" s="24">
        <f>VLOOKUP($B126&amp;"-"&amp;$F126,'Results Check'!$A:$CB,AP$2,FALSE())</f>
        <v>3</v>
      </c>
      <c r="AQ126" s="24">
        <f>VLOOKUP($B126&amp;"-"&amp;$F126,'Results Check'!$A:$CB,AQ$2,FALSE())</f>
        <v>2</v>
      </c>
      <c r="AR126" s="24">
        <f t="shared" si="93"/>
        <v>0.66666666666666663</v>
      </c>
      <c r="AS126" s="24">
        <f t="shared" si="94"/>
        <v>1</v>
      </c>
      <c r="AT126" s="24">
        <f t="shared" si="95"/>
        <v>0.8</v>
      </c>
      <c r="AU126" s="24">
        <f>VLOOKUP($B126&amp;"-"&amp;$F126,'Results Check'!$A:$CB,AU$2,FALSE())</f>
        <v>3</v>
      </c>
      <c r="AV126" s="24">
        <f>VLOOKUP($B126&amp;"-"&amp;$F126,'Results Check'!$A:$CB,AV$2,FALSE())</f>
        <v>4</v>
      </c>
      <c r="AW126" s="24">
        <f>VLOOKUP($B126&amp;"-"&amp;$F126,'Results Check'!$A:$CB,AW$2,FALSE())</f>
        <v>3</v>
      </c>
      <c r="AX126" s="24">
        <f t="shared" si="96"/>
        <v>0.75</v>
      </c>
      <c r="AY126" s="24">
        <f t="shared" si="97"/>
        <v>1</v>
      </c>
      <c r="AZ126" s="24">
        <f t="shared" si="98"/>
        <v>0.8571428571428571</v>
      </c>
      <c r="BA126" s="24">
        <f>VLOOKUP($B126&amp;"-"&amp;$F126,'Results Check'!$A:$CB,BA$2,FALSE())</f>
        <v>3</v>
      </c>
      <c r="BB126" s="24">
        <f>VLOOKUP($B126&amp;"-"&amp;$F126,'Results Check'!$A:$CB,BB$2,FALSE())</f>
        <v>9</v>
      </c>
      <c r="BC126" s="24">
        <f>VLOOKUP($B126&amp;"-"&amp;$F126,'Results Check'!$A:$CB,BC$2,FALSE())</f>
        <v>3</v>
      </c>
      <c r="BD126" s="24">
        <f t="shared" si="99"/>
        <v>0.33333333333333331</v>
      </c>
      <c r="BE126" s="24">
        <f t="shared" si="100"/>
        <v>1</v>
      </c>
      <c r="BF126" s="24">
        <f t="shared" si="101"/>
        <v>0.5</v>
      </c>
      <c r="BG126" s="24">
        <f>VLOOKUP($B126&amp;"-"&amp;$F126,'Results Check'!$A:$CB,BG$2,FALSE())</f>
        <v>0</v>
      </c>
      <c r="BH126" s="24">
        <f>VLOOKUP($B126&amp;"-"&amp;$F126,'Results Check'!$A:$CB,BH$2,FALSE())</f>
        <v>3</v>
      </c>
      <c r="BI126" s="24">
        <f>VLOOKUP($B126&amp;"-"&amp;$F126,'Results Check'!$A:$CB,BI$2,FALSE())</f>
        <v>2</v>
      </c>
      <c r="BJ126" s="24">
        <f t="shared" si="102"/>
        <v>0</v>
      </c>
      <c r="BK126" s="24">
        <f t="shared" si="103"/>
        <v>0</v>
      </c>
      <c r="BL126" s="24">
        <f t="shared" si="104"/>
        <v>0</v>
      </c>
      <c r="BM126" s="24">
        <f>VLOOKUP($B126&amp;"-"&amp;$F126,'Results Check'!$A:$CB,BM$2,FALSE())</f>
        <v>1</v>
      </c>
      <c r="BN126" s="24">
        <f>VLOOKUP($B126&amp;"-"&amp;$F126,'Results Check'!$A:$CB,BN$2,FALSE())</f>
        <v>1</v>
      </c>
      <c r="BO126" s="24">
        <f>VLOOKUP($B126&amp;"-"&amp;$F126,'Results Check'!$A:$CB,BO$2,FALSE())</f>
        <v>1</v>
      </c>
      <c r="BP126" s="24">
        <f t="shared" si="105"/>
        <v>1</v>
      </c>
      <c r="BQ126" s="24">
        <f t="shared" si="106"/>
        <v>1</v>
      </c>
      <c r="BR126" s="24">
        <f t="shared" si="107"/>
        <v>1</v>
      </c>
      <c r="BS126" s="24">
        <f>VLOOKUP($B126&amp;"-"&amp;$F126,'Results Check'!$A:$CB,BS$2,FALSE())</f>
        <v>1</v>
      </c>
      <c r="BT126" s="24">
        <f>VLOOKUP($B126&amp;"-"&amp;$F126,'Results Check'!$A:$CB,BT$2,FALSE())</f>
        <v>2</v>
      </c>
      <c r="BU126" s="24">
        <f>VLOOKUP($B126&amp;"-"&amp;$F126,'Results Check'!$A:$CB,BU$2,FALSE())</f>
        <v>4</v>
      </c>
      <c r="BV126" s="24">
        <f t="shared" si="108"/>
        <v>0.5</v>
      </c>
      <c r="BW126" s="24">
        <f t="shared" si="109"/>
        <v>0.25</v>
      </c>
      <c r="BX126" s="24">
        <f t="shared" si="110"/>
        <v>0.33333333333333331</v>
      </c>
      <c r="BY126" s="24">
        <f t="shared" si="111"/>
        <v>10</v>
      </c>
      <c r="BZ126" s="24">
        <f t="shared" si="112"/>
        <v>22</v>
      </c>
      <c r="CA126" s="24">
        <f t="shared" si="113"/>
        <v>15</v>
      </c>
      <c r="CB126" s="26">
        <f t="shared" si="114"/>
        <v>0.45454545454545453</v>
      </c>
      <c r="CC126" s="26">
        <f t="shared" si="115"/>
        <v>0.66666666666666663</v>
      </c>
      <c r="CD126" s="24">
        <f t="shared" si="116"/>
        <v>0.54054054054054046</v>
      </c>
      <c r="CE126" s="24" t="str">
        <f>IF(VLOOKUP($B126&amp;"-"&amp;$F126,'Results Check'!$A:$CB,CE$2,FALSE())=0,"",VLOOKUP($B126&amp;"-"&amp;$F126,'Results Check'!$A:$CB,CE$2,FALSE()))</f>
        <v>Wrong vulnerability</v>
      </c>
      <c r="CF126" s="24" t="str">
        <f>IF(VLOOKUP($B126&amp;"-"&amp;$F126,'Results Check'!$A:$CB,CF$2,FALSE())=0,"",VLOOKUP($B126&amp;"-"&amp;$F126,'Results Check'!$A:$CB,CF$2,FALSE()))</f>
        <v>Wrong UI</v>
      </c>
      <c r="CG126" s="24" t="str">
        <f>IF(VLOOKUP($B126&amp;"-"&amp;$F126,'Results Check'!$A:$CB,CG$2,FALSE())=0,"",VLOOKUP($B126&amp;"-"&amp;$F126,'Results Check'!$A:$CB,CG$2,FALSE()))</f>
        <v>Wrong threat event</v>
      </c>
      <c r="CH126" s="24" t="str">
        <f>IF(VLOOKUP($B126&amp;"-"&amp;$F126,'Results Check'!$A:$CB,CH$2,FALSE())=0,"",VLOOKUP($B126&amp;"-"&amp;$F126,'Results Check'!$A:$CB,CH$2,FALSE()))</f>
        <v>Threat event</v>
      </c>
      <c r="CI126" s="24" t="str">
        <f>IF(VLOOKUP($B126&amp;"-"&amp;$F126,'Results Check'!$A:$CB,CI$2,FALSE())=0,"",VLOOKUP($B126&amp;"-"&amp;$F126,'Results Check'!$A:$CB,CI$2,FALSE()))</f>
        <v/>
      </c>
      <c r="CJ126" s="24" t="str">
        <f>IF(VLOOKUP($B126&amp;"-"&amp;$F126,'Results Check'!$A:$CB,CJ$2,FALSE())=0,"",VLOOKUP($B126&amp;"-"&amp;$F126,'Results Check'!$A:$CB,CJ$2,FALSE()))</f>
        <v>Wrong vulnerability</v>
      </c>
      <c r="CK126" s="24">
        <f>IF(VLOOKUP($B126&amp;"-"&amp;$F126,'dataset cleaned'!$A:$CK,CK$2,FALSE())&lt;0,"N/A",VLOOKUP(VLOOKUP($B126&amp;"-"&amp;$F126,'dataset cleaned'!$A:$CK,CK$2,FALSE()),Dictionary!$A:$B,2,FALSE()))</f>
        <v>3</v>
      </c>
      <c r="CL126" s="24">
        <f>IF(VLOOKUP($B126&amp;"-"&amp;$F126,'dataset cleaned'!$A:$CK,CL$2,FALSE())&lt;0,"N/A",VLOOKUP(VLOOKUP($B126&amp;"-"&amp;$F126,'dataset cleaned'!$A:$CK,CL$2,FALSE()),Dictionary!$A:$B,2,FALSE()))</f>
        <v>2</v>
      </c>
      <c r="CM126" s="24">
        <f>IF(VLOOKUP($B126&amp;"-"&amp;$F126,'dataset cleaned'!$A:$CK,CM$2,FALSE())&lt;0,"N/A",VLOOKUP(VLOOKUP($B126&amp;"-"&amp;$F126,'dataset cleaned'!$A:$CK,CM$2,FALSE()),Dictionary!$A:$B,2,FALSE()))</f>
        <v>2</v>
      </c>
      <c r="CN126" s="24">
        <f>IF(VLOOKUP($B126&amp;"-"&amp;$F126,'dataset cleaned'!$A:$CK,CN$2,FALSE())&lt;0,"N/A",VLOOKUP(VLOOKUP($B126&amp;"-"&amp;$F126,'dataset cleaned'!$A:$CK,CN$2,FALSE()),Dictionary!$A:$B,2,FALSE()))</f>
        <v>2</v>
      </c>
      <c r="CO126" s="24">
        <f>IF(VLOOKUP($B126&amp;"-"&amp;$F126,'dataset cleaned'!$A:$CK,CO$2,FALSE())&lt;0,"N/A",VLOOKUP(VLOOKUP($B126&amp;"-"&amp;$F126,'dataset cleaned'!$A:$CK,CO$2,FALSE()),Dictionary!$A:$B,2,FALSE()))</f>
        <v>3</v>
      </c>
      <c r="CP126" s="24">
        <f>IF(VLOOKUP($B126&amp;"-"&amp;$F126,'dataset cleaned'!$A:$CK,CP$2,FALSE())&lt;0,"N/A",VLOOKUP(VLOOKUP($B126&amp;"-"&amp;$F126,'dataset cleaned'!$A:$CK,CP$2,FALSE()),Dictionary!$A:$B,2,FALSE()))</f>
        <v>3</v>
      </c>
      <c r="CQ126" s="24">
        <f>IF(VLOOKUP($B126&amp;"-"&amp;$F126,'dataset cleaned'!$A:$CK,CQ$2,FALSE())&lt;0,"N/A",VLOOKUP(VLOOKUP($B126&amp;"-"&amp;$F126,'dataset cleaned'!$A:$CK,CQ$2,FALSE()),Dictionary!$A:$B,2,FALSE()))</f>
        <v>2</v>
      </c>
      <c r="CR126" s="24">
        <f>IF(VLOOKUP($B126&amp;"-"&amp;$F126,'dataset cleaned'!$A:$CK,CR$2,FALSE())&lt;0,"N/A",VLOOKUP(VLOOKUP($B126&amp;"-"&amp;$F126,'dataset cleaned'!$A:$CK,CR$2,FALSE()),Dictionary!$A:$B,2,FALSE()))</f>
        <v>1</v>
      </c>
      <c r="CS126" s="24">
        <f>IF(VLOOKUP($B126&amp;"-"&amp;$F126,'dataset cleaned'!$A:$CK,CS$2,FALSE())&lt;0,"N/A",VLOOKUP(VLOOKUP($B126&amp;"-"&amp;$F126,'dataset cleaned'!$A:$CK,CS$2,FALSE()),Dictionary!$A:$B,2,FALSE()))</f>
        <v>2</v>
      </c>
      <c r="CT126" s="24">
        <f>IF(VLOOKUP($B126&amp;"-"&amp;$F126,'dataset cleaned'!$A:$CK,CT$2,FALSE())&lt;0,"N/A",VLOOKUP(VLOOKUP($B126&amp;"-"&amp;$F126,'dataset cleaned'!$A:$CK,CT$2,FALSE()),Dictionary!$A:$B,2,FALSE()))</f>
        <v>1</v>
      </c>
      <c r="CU126" s="24">
        <f>IF(VLOOKUP($B126&amp;"-"&amp;$F126,'dataset cleaned'!$A:$CK,CU$2,FALSE())&lt;0,"N/A",VLOOKUP(VLOOKUP($B126&amp;"-"&amp;$F126,'dataset cleaned'!$A:$CK,CU$2,FALSE()),Dictionary!$A:$B,2,FALSE()))</f>
        <v>2</v>
      </c>
      <c r="CV126" s="24">
        <f>IF(VLOOKUP($B126&amp;"-"&amp;$F126,'dataset cleaned'!$A:$CK,CV$2,FALSE())&lt;0,"N/A",VLOOKUP(VLOOKUP($B126&amp;"-"&amp;$F126,'dataset cleaned'!$A:$CK,CV$2,FALSE()),Dictionary!$A:$B,2,FALSE()))</f>
        <v>2</v>
      </c>
    </row>
    <row r="127" spans="1:100" s="24" customFormat="1" x14ac:dyDescent="0.2">
      <c r="A127" s="24" t="str">
        <f t="shared" si="88"/>
        <v>R_1FKxbVGbLTWOrWF-P2</v>
      </c>
      <c r="B127" s="25" t="s">
        <v>985</v>
      </c>
      <c r="C127" s="26" t="s">
        <v>381</v>
      </c>
      <c r="D127" s="27" t="str">
        <f t="shared" si="89"/>
        <v>Tabular</v>
      </c>
      <c r="E127" s="26" t="str">
        <f t="shared" si="90"/>
        <v>G1</v>
      </c>
      <c r="F127" s="25" t="s">
        <v>536</v>
      </c>
      <c r="G127" s="26" t="str">
        <f t="shared" si="91"/>
        <v>G2</v>
      </c>
      <c r="H127" s="26" t="s">
        <v>1128</v>
      </c>
      <c r="I127" s="26"/>
      <c r="J127" s="28">
        <f>VLOOKUP($B127&amp;"-"&amp;$F127,'dataset cleaned'!$A:$BK,J$2,FALSE())/60</f>
        <v>2.8706666666666667</v>
      </c>
      <c r="K127" s="26">
        <f>VLOOKUP($B127&amp;"-"&amp;$F127,'dataset cleaned'!$A:$BK,K$2,FALSE())</f>
        <v>21</v>
      </c>
      <c r="L127" s="26" t="str">
        <f>VLOOKUP($B127&amp;"-"&amp;$F127,'dataset cleaned'!$A:$BK,L$2,FALSE())</f>
        <v>Female</v>
      </c>
      <c r="M127" s="26" t="str">
        <f>VLOOKUP($B127&amp;"-"&amp;$F127,'dataset cleaned'!$A:$BK,M$2,FALSE())</f>
        <v>Advanced (C1)</v>
      </c>
      <c r="N127" s="26">
        <f>VLOOKUP($B127&amp;"-"&amp;$F127,'dataset cleaned'!$A:$BK,N$2,FALSE())</f>
        <v>3</v>
      </c>
      <c r="O127" s="26" t="str">
        <f>VLOOKUP($B127&amp;"-"&amp;$F127,'dataset cleaned'!$A:$BK,O$2,FALSE())</f>
        <v>Applied Earth Sciences, Engineering</v>
      </c>
      <c r="P127" s="26" t="str">
        <f>VLOOKUP($B127&amp;"-"&amp;$F127,'dataset cleaned'!$A:$BK,P$2,FALSE())</f>
        <v>Yes</v>
      </c>
      <c r="Q127" s="26">
        <f>VLOOKUP($B127&amp;"-"&amp;$F127,'dataset cleaned'!$A:$BK,Q$2,FALSE())</f>
        <v>3</v>
      </c>
      <c r="R127" s="29">
        <f>VLOOKUP($B127&amp;"-"&amp;$F127,'dataset cleaned'!$A:$BK,R$2,FALSE())</f>
        <v>-99</v>
      </c>
      <c r="S127" s="26" t="str">
        <f>VLOOKUP($B127&amp;"-"&amp;$F127,'dataset cleaned'!$A:$BK,S$2,FALSE())</f>
        <v>No</v>
      </c>
      <c r="T127" s="26">
        <f>VLOOKUP($B127&amp;"-"&amp;$F127,'dataset cleaned'!$A:$BK,T$2,FALSE())</f>
        <v>0</v>
      </c>
      <c r="U127" s="26" t="str">
        <f>VLOOKUP($B127&amp;"-"&amp;$F127,'dataset cleaned'!$A:$BK,U$2,FALSE())</f>
        <v>None</v>
      </c>
      <c r="V127" s="26">
        <f>VLOOKUP(VLOOKUP($B127&amp;"-"&amp;$F127,'dataset cleaned'!$A:$BK,V$2,FALSE()),Dictionary!$A:$B,2,FALSE())</f>
        <v>1</v>
      </c>
      <c r="W127" s="26">
        <f>VLOOKUP(VLOOKUP($B127&amp;"-"&amp;$F127,'dataset cleaned'!$A:$BK,W$2,FALSE()),Dictionary!$A:$B,2,FALSE())</f>
        <v>1</v>
      </c>
      <c r="X127" s="26">
        <f>VLOOKUP(VLOOKUP($B127&amp;"-"&amp;$F127,'dataset cleaned'!$A:$BK,X$2,FALSE()),Dictionary!$A:$B,2,FALSE())</f>
        <v>1</v>
      </c>
      <c r="Y127" s="26">
        <f>VLOOKUP(VLOOKUP($B127&amp;"-"&amp;$F127,'dataset cleaned'!$A:$BK,Y$2,FALSE()),Dictionary!$A:$B,2,FALSE())</f>
        <v>1</v>
      </c>
      <c r="Z127" s="26">
        <f t="shared" si="92"/>
        <v>1</v>
      </c>
      <c r="AA127" s="26">
        <f>VLOOKUP(VLOOKUP($B127&amp;"-"&amp;$F127,'dataset cleaned'!$A:$BK,AA$2,FALSE()),Dictionary!$A:$B,2,FALSE())</f>
        <v>1</v>
      </c>
      <c r="AB127" s="26">
        <f>VLOOKUP(VLOOKUP($B127&amp;"-"&amp;$F127,'dataset cleaned'!$A:$BK,AB$2,FALSE()),Dictionary!$A:$B,2,FALSE())</f>
        <v>2</v>
      </c>
      <c r="AC127" s="26">
        <f>VLOOKUP(VLOOKUP($B127&amp;"-"&amp;$F127,'dataset cleaned'!$A:$BK,AC$2,FALSE()),Dictionary!$A:$B,2,FALSE())</f>
        <v>1</v>
      </c>
      <c r="AD127" s="26">
        <f>VLOOKUP(VLOOKUP($B127&amp;"-"&amp;$F127,'dataset cleaned'!$A:$BK,AD$2,FALSE()),Dictionary!$A:$B,2,FALSE())</f>
        <v>2</v>
      </c>
      <c r="AE127" s="26">
        <f>IF(ISNA(VLOOKUP(VLOOKUP($B127&amp;"-"&amp;$F127,'dataset cleaned'!$A:$BK,AE$2,FALSE()),Dictionary!$A:$B,2,FALSE())),"",VLOOKUP(VLOOKUP($B127&amp;"-"&amp;$F127,'dataset cleaned'!$A:$BK,AE$2,FALSE()),Dictionary!$A:$B,2,FALSE()))</f>
        <v>1</v>
      </c>
      <c r="AF127" s="26">
        <f>VLOOKUP(VLOOKUP($B127&amp;"-"&amp;$F127,'dataset cleaned'!$A:$BK,AF$2,FALSE()),Dictionary!$A:$B,2,FALSE())</f>
        <v>3</v>
      </c>
      <c r="AG127" s="26">
        <f>VLOOKUP(VLOOKUP($B127&amp;"-"&amp;$F127,'dataset cleaned'!$A:$BK,AG$2,FALSE()),Dictionary!$A:$B,2,FALSE())</f>
        <v>4</v>
      </c>
      <c r="AH127" s="26">
        <f>VLOOKUP(VLOOKUP($B127&amp;"-"&amp;$F127,'dataset cleaned'!$A:$BK,AH$2,FALSE()),Dictionary!$A:$B,2,FALSE())</f>
        <v>4</v>
      </c>
      <c r="AI127" s="26">
        <f>VLOOKUP(VLOOKUP($B127&amp;"-"&amp;$F127,'dataset cleaned'!$A:$BK,AI$2,FALSE()),Dictionary!$A:$B,2,FALSE())</f>
        <v>4</v>
      </c>
      <c r="AJ127" s="26">
        <f>VLOOKUP(VLOOKUP($B127&amp;"-"&amp;$F127,'dataset cleaned'!$A:$BK,AJ$2,FALSE()),Dictionary!$A:$B,2,FALSE())</f>
        <v>1</v>
      </c>
      <c r="AK127" s="26" t="str">
        <f>IF(ISNA(VLOOKUP(VLOOKUP($B127&amp;"-"&amp;$F127,'dataset cleaned'!$A:$BK,AK$2,FALSE()),Dictionary!$A:$B,2,FALSE())),"",VLOOKUP(VLOOKUP($B127&amp;"-"&amp;$F127,'dataset cleaned'!$A:$BK,AK$2,FALSE()),Dictionary!$A:$B,2,FALSE()))</f>
        <v/>
      </c>
      <c r="AL127" s="26">
        <f>IF(ISNA(VLOOKUP(VLOOKUP($B127&amp;"-"&amp;$F127,'dataset cleaned'!$A:$BK,AL$2,FALSE()),Dictionary!$A:$B,2,FALSE())),"",VLOOKUP(VLOOKUP($B127&amp;"-"&amp;$F127,'dataset cleaned'!$A:$BK,AL$2,FALSE()),Dictionary!$A:$B,2,FALSE()))</f>
        <v>1</v>
      </c>
      <c r="AM127" s="26">
        <f>VLOOKUP(VLOOKUP($B127&amp;"-"&amp;$F127,'dataset cleaned'!$A:$BK,AM$2,FALSE()),Dictionary!$A:$B,2,FALSE())</f>
        <v>4</v>
      </c>
      <c r="AN127" s="26">
        <f>IF(ISNA(VLOOKUP(VLOOKUP($B127&amp;"-"&amp;$F127,'dataset cleaned'!$A:$BK,AN$2,FALSE()),Dictionary!$A:$B,2,FALSE())),"",VLOOKUP(VLOOKUP($B127&amp;"-"&amp;$F127,'dataset cleaned'!$A:$BK,AN$2,FALSE()),Dictionary!$A:$B,2,FALSE()))</f>
        <v>4</v>
      </c>
      <c r="AO127" s="26">
        <f>VLOOKUP($B127&amp;"-"&amp;$F127,'Results Check'!$A:$CB,AO$2,FALSE())</f>
        <v>0</v>
      </c>
      <c r="AP127" s="26">
        <f>VLOOKUP($B127&amp;"-"&amp;$F127,'Results Check'!$A:$CB,AP$2,FALSE())</f>
        <v>1</v>
      </c>
      <c r="AQ127" s="26">
        <f>VLOOKUP($B127&amp;"-"&amp;$F127,'Results Check'!$A:$CB,AQ$2,FALSE())</f>
        <v>2</v>
      </c>
      <c r="AR127" s="24">
        <f t="shared" si="93"/>
        <v>0</v>
      </c>
      <c r="AS127" s="24">
        <f t="shared" si="94"/>
        <v>0</v>
      </c>
      <c r="AT127" s="24">
        <f t="shared" si="95"/>
        <v>0</v>
      </c>
      <c r="AU127" s="26">
        <f>VLOOKUP($B127&amp;"-"&amp;$F127,'Results Check'!$A:$CB,AU$2,FALSE())</f>
        <v>1</v>
      </c>
      <c r="AV127" s="26">
        <f>VLOOKUP($B127&amp;"-"&amp;$F127,'Results Check'!$A:$CB,AV$2,FALSE())</f>
        <v>1</v>
      </c>
      <c r="AW127" s="26">
        <f>VLOOKUP($B127&amp;"-"&amp;$F127,'Results Check'!$A:$CB,AW$2,FALSE())</f>
        <v>3</v>
      </c>
      <c r="AX127" s="24">
        <f t="shared" si="96"/>
        <v>1</v>
      </c>
      <c r="AY127" s="24">
        <f t="shared" si="97"/>
        <v>0.33333333333333331</v>
      </c>
      <c r="AZ127" s="24">
        <f t="shared" si="98"/>
        <v>0.5</v>
      </c>
      <c r="BA127" s="26">
        <f>VLOOKUP($B127&amp;"-"&amp;$F127,'Results Check'!$A:$CB,BA$2,FALSE())</f>
        <v>0</v>
      </c>
      <c r="BB127" s="26">
        <f>VLOOKUP($B127&amp;"-"&amp;$F127,'Results Check'!$A:$CB,BB$2,FALSE())</f>
        <v>1</v>
      </c>
      <c r="BC127" s="26">
        <f>VLOOKUP($B127&amp;"-"&amp;$F127,'Results Check'!$A:$CB,BC$2,FALSE())</f>
        <v>3</v>
      </c>
      <c r="BD127" s="24">
        <f t="shared" si="99"/>
        <v>0</v>
      </c>
      <c r="BE127" s="24">
        <f t="shared" si="100"/>
        <v>0</v>
      </c>
      <c r="BF127" s="24">
        <f t="shared" si="101"/>
        <v>0</v>
      </c>
      <c r="BG127" s="26">
        <f>VLOOKUP($B127&amp;"-"&amp;$F127,'Results Check'!$A:$CB,BG$2,FALSE())</f>
        <v>0</v>
      </c>
      <c r="BH127" s="26">
        <f>VLOOKUP($B127&amp;"-"&amp;$F127,'Results Check'!$A:$CB,BH$2,FALSE())</f>
        <v>2</v>
      </c>
      <c r="BI127" s="26">
        <f>VLOOKUP($B127&amp;"-"&amp;$F127,'Results Check'!$A:$CB,BI$2,FALSE())</f>
        <v>2</v>
      </c>
      <c r="BJ127" s="24">
        <f t="shared" si="102"/>
        <v>0</v>
      </c>
      <c r="BK127" s="24">
        <f t="shared" si="103"/>
        <v>0</v>
      </c>
      <c r="BL127" s="24">
        <f t="shared" si="104"/>
        <v>0</v>
      </c>
      <c r="BM127" s="26">
        <f>VLOOKUP($B127&amp;"-"&amp;$F127,'Results Check'!$A:$CB,BM$2,FALSE())</f>
        <v>0</v>
      </c>
      <c r="BN127" s="26">
        <f>VLOOKUP($B127&amp;"-"&amp;$F127,'Results Check'!$A:$CB,BN$2,FALSE())</f>
        <v>1</v>
      </c>
      <c r="BO127" s="26">
        <f>VLOOKUP($B127&amp;"-"&amp;$F127,'Results Check'!$A:$CB,BO$2,FALSE())</f>
        <v>1</v>
      </c>
      <c r="BP127" s="24">
        <f t="shared" si="105"/>
        <v>0</v>
      </c>
      <c r="BQ127" s="24">
        <f t="shared" si="106"/>
        <v>0</v>
      </c>
      <c r="BR127" s="24">
        <f t="shared" si="107"/>
        <v>0</v>
      </c>
      <c r="BS127" s="26">
        <f>VLOOKUP($B127&amp;"-"&amp;$F127,'Results Check'!$A:$CB,BS$2,FALSE())</f>
        <v>0</v>
      </c>
      <c r="BT127" s="26">
        <f>VLOOKUP($B127&amp;"-"&amp;$F127,'Results Check'!$A:$CB,BT$2,FALSE())</f>
        <v>1</v>
      </c>
      <c r="BU127" s="26">
        <f>VLOOKUP($B127&amp;"-"&amp;$F127,'Results Check'!$A:$CB,BU$2,FALSE())</f>
        <v>4</v>
      </c>
      <c r="BV127" s="24">
        <f t="shared" si="108"/>
        <v>0</v>
      </c>
      <c r="BW127" s="24">
        <f t="shared" si="109"/>
        <v>0</v>
      </c>
      <c r="BX127" s="24">
        <f t="shared" si="110"/>
        <v>0</v>
      </c>
      <c r="BY127" s="26">
        <f t="shared" si="111"/>
        <v>1</v>
      </c>
      <c r="BZ127" s="26">
        <f t="shared" si="112"/>
        <v>7</v>
      </c>
      <c r="CA127" s="26">
        <f t="shared" si="113"/>
        <v>15</v>
      </c>
      <c r="CB127" s="26">
        <f t="shared" si="114"/>
        <v>0.14285714285714285</v>
      </c>
      <c r="CC127" s="26">
        <f t="shared" si="115"/>
        <v>6.6666666666666666E-2</v>
      </c>
      <c r="CD127" s="26">
        <f t="shared" si="116"/>
        <v>9.0909090909090912E-2</v>
      </c>
      <c r="CE127" s="24" t="str">
        <f>IF(VLOOKUP($B127&amp;"-"&amp;$F127,'Results Check'!$A:$CB,CE$2,FALSE())=0,"",VLOOKUP($B127&amp;"-"&amp;$F127,'Results Check'!$A:$CB,CE$2,FALSE()))</f>
        <v>Threat event</v>
      </c>
      <c r="CF127" s="24" t="str">
        <f>IF(VLOOKUP($B127&amp;"-"&amp;$F127,'Results Check'!$A:$CB,CF$2,FALSE())=0,"",VLOOKUP($B127&amp;"-"&amp;$F127,'Results Check'!$A:$CB,CF$2,FALSE()))</f>
        <v>Missing UI</v>
      </c>
      <c r="CG127" s="24" t="str">
        <f>IF(VLOOKUP($B127&amp;"-"&amp;$F127,'Results Check'!$A:$CB,CG$2,FALSE())=0,"",VLOOKUP($B127&amp;"-"&amp;$F127,'Results Check'!$A:$CB,CG$2,FALSE()))</f>
        <v>UI</v>
      </c>
      <c r="CH127" s="24" t="str">
        <f>IF(VLOOKUP($B127&amp;"-"&amp;$F127,'Results Check'!$A:$CB,CH$2,FALSE())=0,"",VLOOKUP($B127&amp;"-"&amp;$F127,'Results Check'!$A:$CB,CH$2,FALSE()))</f>
        <v>Mixed concepts</v>
      </c>
      <c r="CI127" s="24" t="str">
        <f>IF(VLOOKUP($B127&amp;"-"&amp;$F127,'Results Check'!$A:$CB,CI$2,FALSE())=0,"",VLOOKUP($B127&amp;"-"&amp;$F127,'Results Check'!$A:$CB,CI$2,FALSE()))</f>
        <v/>
      </c>
      <c r="CJ127" s="24" t="str">
        <f>IF(VLOOKUP($B127&amp;"-"&amp;$F127,'Results Check'!$A:$CB,CJ$2,FALSE())=0,"",VLOOKUP($B127&amp;"-"&amp;$F127,'Results Check'!$A:$CB,CJ$2,FALSE()))</f>
        <v>Mixed concepts</v>
      </c>
      <c r="CK127" s="24">
        <f>IF(VLOOKUP($B127&amp;"-"&amp;$F127,'dataset cleaned'!$A:$CK,CK$2,FALSE())&lt;0,"N/A",VLOOKUP(VLOOKUP($B127&amp;"-"&amp;$F127,'dataset cleaned'!$A:$CK,CK$2,FALSE()),Dictionary!$A:$B,2,FALSE()))</f>
        <v>1</v>
      </c>
      <c r="CL127" s="24">
        <f>IF(VLOOKUP($B127&amp;"-"&amp;$F127,'dataset cleaned'!$A:$CK,CL$2,FALSE())&lt;0,"N/A",VLOOKUP(VLOOKUP($B127&amp;"-"&amp;$F127,'dataset cleaned'!$A:$CK,CL$2,FALSE()),Dictionary!$A:$B,2,FALSE()))</f>
        <v>1</v>
      </c>
      <c r="CM127" s="24">
        <f>IF(VLOOKUP($B127&amp;"-"&amp;$F127,'dataset cleaned'!$A:$CK,CM$2,FALSE())&lt;0,"N/A",VLOOKUP(VLOOKUP($B127&amp;"-"&amp;$F127,'dataset cleaned'!$A:$CK,CM$2,FALSE()),Dictionary!$A:$B,2,FALSE()))</f>
        <v>1</v>
      </c>
      <c r="CN127" s="24">
        <f>IF(VLOOKUP($B127&amp;"-"&amp;$F127,'dataset cleaned'!$A:$CK,CN$2,FALSE())&lt;0,"N/A",VLOOKUP(VLOOKUP($B127&amp;"-"&amp;$F127,'dataset cleaned'!$A:$CK,CN$2,FALSE()),Dictionary!$A:$B,2,FALSE()))</f>
        <v>1</v>
      </c>
      <c r="CO127" s="24">
        <f>IF(VLOOKUP($B127&amp;"-"&amp;$F127,'dataset cleaned'!$A:$CK,CO$2,FALSE())&lt;0,"N/A",VLOOKUP(VLOOKUP($B127&amp;"-"&amp;$F127,'dataset cleaned'!$A:$CK,CO$2,FALSE()),Dictionary!$A:$B,2,FALSE()))</f>
        <v>1</v>
      </c>
      <c r="CP127" s="24">
        <f>IF(VLOOKUP($B127&amp;"-"&amp;$F127,'dataset cleaned'!$A:$CK,CP$2,FALSE())&lt;0,"N/A",VLOOKUP(VLOOKUP($B127&amp;"-"&amp;$F127,'dataset cleaned'!$A:$CK,CP$2,FALSE()),Dictionary!$A:$B,2,FALSE()))</f>
        <v>1</v>
      </c>
      <c r="CQ127" s="24">
        <f>IF(VLOOKUP($B127&amp;"-"&amp;$F127,'dataset cleaned'!$A:$CK,CQ$2,FALSE())&lt;0,"N/A",VLOOKUP(VLOOKUP($B127&amp;"-"&amp;$F127,'dataset cleaned'!$A:$CK,CQ$2,FALSE()),Dictionary!$A:$B,2,FALSE()))</f>
        <v>1</v>
      </c>
      <c r="CR127" s="24">
        <f>IF(VLOOKUP($B127&amp;"-"&amp;$F127,'dataset cleaned'!$A:$CK,CR$2,FALSE())&lt;0,"N/A",VLOOKUP(VLOOKUP($B127&amp;"-"&amp;$F127,'dataset cleaned'!$A:$CK,CR$2,FALSE()),Dictionary!$A:$B,2,FALSE()))</f>
        <v>1</v>
      </c>
      <c r="CS127" s="24">
        <f>IF(VLOOKUP($B127&amp;"-"&amp;$F127,'dataset cleaned'!$A:$CK,CS$2,FALSE())&lt;0,"N/A",VLOOKUP(VLOOKUP($B127&amp;"-"&amp;$F127,'dataset cleaned'!$A:$CK,CS$2,FALSE()),Dictionary!$A:$B,2,FALSE()))</f>
        <v>1</v>
      </c>
      <c r="CT127" s="24">
        <f>IF(VLOOKUP($B127&amp;"-"&amp;$F127,'dataset cleaned'!$A:$CK,CT$2,FALSE())&lt;0,"N/A",VLOOKUP(VLOOKUP($B127&amp;"-"&amp;$F127,'dataset cleaned'!$A:$CK,CT$2,FALSE()),Dictionary!$A:$B,2,FALSE()))</f>
        <v>1</v>
      </c>
      <c r="CU127" s="24">
        <f>IF(VLOOKUP($B127&amp;"-"&amp;$F127,'dataset cleaned'!$A:$CK,CU$2,FALSE())&lt;0,"N/A",VLOOKUP(VLOOKUP($B127&amp;"-"&amp;$F127,'dataset cleaned'!$A:$CK,CU$2,FALSE()),Dictionary!$A:$B,2,FALSE()))</f>
        <v>1</v>
      </c>
      <c r="CV127" s="24">
        <f>IF(VLOOKUP($B127&amp;"-"&amp;$F127,'dataset cleaned'!$A:$CK,CV$2,FALSE())&lt;0,"N/A",VLOOKUP(VLOOKUP($B127&amp;"-"&amp;$F127,'dataset cleaned'!$A:$CK,CV$2,FALSE()),Dictionary!$A:$B,2,FALSE()))</f>
        <v>1</v>
      </c>
    </row>
    <row r="128" spans="1:100" x14ac:dyDescent="0.2">
      <c r="A128" s="24" t="str">
        <f t="shared" si="88"/>
        <v>R_1jTdExQawdlxBC4-P2</v>
      </c>
      <c r="B128" s="24" t="s">
        <v>752</v>
      </c>
      <c r="C128" s="24" t="s">
        <v>381</v>
      </c>
      <c r="D128" s="30" t="str">
        <f t="shared" si="89"/>
        <v>Tabular</v>
      </c>
      <c r="E128" s="24" t="str">
        <f t="shared" si="90"/>
        <v>G1</v>
      </c>
      <c r="F128" s="31" t="s">
        <v>536</v>
      </c>
      <c r="G128" s="24" t="str">
        <f t="shared" si="91"/>
        <v>G2</v>
      </c>
      <c r="H128" s="24" t="s">
        <v>981</v>
      </c>
      <c r="I128" s="24"/>
      <c r="J128" s="32">
        <f>VLOOKUP($B128&amp;"-"&amp;$F128,'dataset cleaned'!$A:$BK,J$2,FALSE())/60</f>
        <v>9.9374333333333329</v>
      </c>
      <c r="K128" s="24">
        <f>VLOOKUP($B128&amp;"-"&amp;$F128,'dataset cleaned'!$A:$BK,K$2,FALSE())</f>
        <v>23</v>
      </c>
      <c r="L128" s="24" t="str">
        <f>VLOOKUP($B128&amp;"-"&amp;$F128,'dataset cleaned'!$A:$BK,L$2,FALSE())</f>
        <v>Female</v>
      </c>
      <c r="M128" s="24" t="str">
        <f>VLOOKUP($B128&amp;"-"&amp;$F128,'dataset cleaned'!$A:$BK,M$2,FALSE())</f>
        <v>Intermediate (B1)</v>
      </c>
      <c r="N128" s="24">
        <f>VLOOKUP($B128&amp;"-"&amp;$F128,'dataset cleaned'!$A:$BK,N$2,FALSE())</f>
        <v>5</v>
      </c>
      <c r="O128" s="24" t="str">
        <f>VLOOKUP($B128&amp;"-"&amp;$F128,'dataset cleaned'!$A:$BK,O$2,FALSE())</f>
        <v>Bsc. Technology Policy and Analysis, Msc. Engineering and Policy Analysis</v>
      </c>
      <c r="P128" s="24" t="str">
        <f>VLOOKUP($B128&amp;"-"&amp;$F128,'dataset cleaned'!$A:$BK,P$2,FALSE())</f>
        <v>No</v>
      </c>
      <c r="Q128" s="24">
        <f>VLOOKUP($B128&amp;"-"&amp;$F128,'dataset cleaned'!$A:$BK,Q$2,FALSE())</f>
        <v>0</v>
      </c>
      <c r="R128" s="33">
        <f>VLOOKUP($B128&amp;"-"&amp;$F128,'dataset cleaned'!$A:$BK,R$2,FALSE())</f>
        <v>0</v>
      </c>
      <c r="S128" s="24" t="str">
        <f>VLOOKUP($B128&amp;"-"&amp;$F128,'dataset cleaned'!$A:$BK,S$2,FALSE())</f>
        <v>No</v>
      </c>
      <c r="T128" s="24">
        <f>VLOOKUP($B128&amp;"-"&amp;$F128,'dataset cleaned'!$A:$BK,T$2,FALSE())</f>
        <v>0</v>
      </c>
      <c r="U128" s="24" t="str">
        <f>VLOOKUP($B128&amp;"-"&amp;$F128,'dataset cleaned'!$A:$BK,U$2,FALSE())</f>
        <v>CORAS</v>
      </c>
      <c r="V128" s="24">
        <f>VLOOKUP(VLOOKUP($B128&amp;"-"&amp;$F128,'dataset cleaned'!$A:$BK,V$2,FALSE()),Dictionary!$A:$B,2,FALSE())</f>
        <v>1</v>
      </c>
      <c r="W128" s="24">
        <f>VLOOKUP(VLOOKUP($B128&amp;"-"&amp;$F128,'dataset cleaned'!$A:$BK,W$2,FALSE()),Dictionary!$A:$B,2,FALSE())</f>
        <v>1</v>
      </c>
      <c r="X128" s="24">
        <f>VLOOKUP(VLOOKUP($B128&amp;"-"&amp;$F128,'dataset cleaned'!$A:$BK,X$2,FALSE()),Dictionary!$A:$B,2,FALSE())</f>
        <v>1</v>
      </c>
      <c r="Y128" s="24">
        <f>VLOOKUP(VLOOKUP($B128&amp;"-"&amp;$F128,'dataset cleaned'!$A:$BK,Y$2,FALSE()),Dictionary!$A:$B,2,FALSE())</f>
        <v>1</v>
      </c>
      <c r="Z128" s="24">
        <f t="shared" si="92"/>
        <v>1</v>
      </c>
      <c r="AA128" s="24">
        <f>VLOOKUP(VLOOKUP($B128&amp;"-"&amp;$F128,'dataset cleaned'!$A:$BK,AA$2,FALSE()),Dictionary!$A:$B,2,FALSE())</f>
        <v>1</v>
      </c>
      <c r="AB128" s="24">
        <f>VLOOKUP(VLOOKUP($B128&amp;"-"&amp;$F128,'dataset cleaned'!$A:$BK,AB$2,FALSE()),Dictionary!$A:$B,2,FALSE())</f>
        <v>1</v>
      </c>
      <c r="AC128" s="24">
        <f>VLOOKUP(VLOOKUP($B128&amp;"-"&amp;$F128,'dataset cleaned'!$A:$BK,AC$2,FALSE()),Dictionary!$A:$B,2,FALSE())</f>
        <v>2</v>
      </c>
      <c r="AD128" s="24">
        <f>VLOOKUP(VLOOKUP($B128&amp;"-"&amp;$F128,'dataset cleaned'!$A:$BK,AD$2,FALSE()),Dictionary!$A:$B,2,FALSE())</f>
        <v>1</v>
      </c>
      <c r="AE128" s="24">
        <f>IF(ISNA(VLOOKUP(VLOOKUP($B128&amp;"-"&amp;$F128,'dataset cleaned'!$A:$BK,AE$2,FALSE()),Dictionary!$A:$B,2,FALSE())),"",VLOOKUP(VLOOKUP($B128&amp;"-"&amp;$F128,'dataset cleaned'!$A:$BK,AE$2,FALSE()),Dictionary!$A:$B,2,FALSE()))</f>
        <v>3</v>
      </c>
      <c r="AF128" s="24">
        <f>VLOOKUP(VLOOKUP($B128&amp;"-"&amp;$F128,'dataset cleaned'!$A:$BK,AF$2,FALSE()),Dictionary!$A:$B,2,FALSE())</f>
        <v>4</v>
      </c>
      <c r="AG128" s="24">
        <f>VLOOKUP(VLOOKUP($B128&amp;"-"&amp;$F128,'dataset cleaned'!$A:$BK,AG$2,FALSE()),Dictionary!$A:$B,2,FALSE())</f>
        <v>4</v>
      </c>
      <c r="AH128" s="24">
        <f>VLOOKUP(VLOOKUP($B128&amp;"-"&amp;$F128,'dataset cleaned'!$A:$BK,AH$2,FALSE()),Dictionary!$A:$B,2,FALSE())</f>
        <v>4</v>
      </c>
      <c r="AI128" s="24">
        <f>VLOOKUP(VLOOKUP($B128&amp;"-"&amp;$F128,'dataset cleaned'!$A:$BK,AI$2,FALSE()),Dictionary!$A:$B,2,FALSE())</f>
        <v>4</v>
      </c>
      <c r="AJ128" s="24">
        <f>VLOOKUP(VLOOKUP($B128&amp;"-"&amp;$F128,'dataset cleaned'!$A:$BK,AJ$2,FALSE()),Dictionary!$A:$B,2,FALSE())</f>
        <v>2</v>
      </c>
      <c r="AK128" s="24" t="str">
        <f>IF(ISNA(VLOOKUP(VLOOKUP($B128&amp;"-"&amp;$F128,'dataset cleaned'!$A:$BK,AK$2,FALSE()),Dictionary!$A:$B,2,FALSE())),"",VLOOKUP(VLOOKUP($B128&amp;"-"&amp;$F128,'dataset cleaned'!$A:$BK,AK$2,FALSE()),Dictionary!$A:$B,2,FALSE()))</f>
        <v/>
      </c>
      <c r="AL128" s="24">
        <f>IF(ISNA(VLOOKUP(VLOOKUP($B128&amp;"-"&amp;$F128,'dataset cleaned'!$A:$BK,AL$2,FALSE()),Dictionary!$A:$B,2,FALSE())),"",VLOOKUP(VLOOKUP($B128&amp;"-"&amp;$F128,'dataset cleaned'!$A:$BK,AL$2,FALSE()),Dictionary!$A:$B,2,FALSE()))</f>
        <v>2</v>
      </c>
      <c r="AM128" s="24">
        <f>VLOOKUP(VLOOKUP($B128&amp;"-"&amp;$F128,'dataset cleaned'!$A:$BK,AM$2,FALSE()),Dictionary!$A:$B,2,FALSE())</f>
        <v>4</v>
      </c>
      <c r="AN128" s="24">
        <f>IF(ISNA(VLOOKUP(VLOOKUP($B128&amp;"-"&amp;$F128,'dataset cleaned'!$A:$BK,AN$2,FALSE()),Dictionary!$A:$B,2,FALSE())),"",VLOOKUP(VLOOKUP($B128&amp;"-"&amp;$F128,'dataset cleaned'!$A:$BK,AN$2,FALSE()),Dictionary!$A:$B,2,FALSE()))</f>
        <v>4</v>
      </c>
      <c r="AO128" s="24">
        <f>VLOOKUP($B128&amp;"-"&amp;$F128,'Results Check'!$A:$CB,AO$2,FALSE())</f>
        <v>0</v>
      </c>
      <c r="AP128" s="24">
        <f>VLOOKUP($B128&amp;"-"&amp;$F128,'Results Check'!$A:$CB,AP$2,FALSE())</f>
        <v>1</v>
      </c>
      <c r="AQ128" s="24">
        <f>VLOOKUP($B128&amp;"-"&amp;$F128,'Results Check'!$A:$CB,AQ$2,FALSE())</f>
        <v>2</v>
      </c>
      <c r="AR128" s="24">
        <f t="shared" si="93"/>
        <v>0</v>
      </c>
      <c r="AS128" s="24">
        <f t="shared" si="94"/>
        <v>0</v>
      </c>
      <c r="AT128" s="24">
        <f t="shared" si="95"/>
        <v>0</v>
      </c>
      <c r="AU128" s="24">
        <f>VLOOKUP($B128&amp;"-"&amp;$F128,'Results Check'!$A:$CB,AU$2,FALSE())</f>
        <v>0</v>
      </c>
      <c r="AV128" s="24">
        <f>VLOOKUP($B128&amp;"-"&amp;$F128,'Results Check'!$A:$CB,AV$2,FALSE())</f>
        <v>1</v>
      </c>
      <c r="AW128" s="24">
        <f>VLOOKUP($B128&amp;"-"&amp;$F128,'Results Check'!$A:$CB,AW$2,FALSE())</f>
        <v>3</v>
      </c>
      <c r="AX128" s="24">
        <f t="shared" si="96"/>
        <v>0</v>
      </c>
      <c r="AY128" s="24">
        <f t="shared" si="97"/>
        <v>0</v>
      </c>
      <c r="AZ128" s="24">
        <f t="shared" si="98"/>
        <v>0</v>
      </c>
      <c r="BA128" s="24">
        <f>VLOOKUP($B128&amp;"-"&amp;$F128,'Results Check'!$A:$CB,BA$2,FALSE())</f>
        <v>2</v>
      </c>
      <c r="BB128" s="24">
        <f>VLOOKUP($B128&amp;"-"&amp;$F128,'Results Check'!$A:$CB,BB$2,FALSE())</f>
        <v>2</v>
      </c>
      <c r="BC128" s="24">
        <f>VLOOKUP($B128&amp;"-"&amp;$F128,'Results Check'!$A:$CB,BC$2,FALSE())</f>
        <v>3</v>
      </c>
      <c r="BD128" s="24">
        <f t="shared" si="99"/>
        <v>1</v>
      </c>
      <c r="BE128" s="24">
        <f t="shared" si="100"/>
        <v>0.66666666666666663</v>
      </c>
      <c r="BF128" s="24">
        <f t="shared" si="101"/>
        <v>0.8</v>
      </c>
      <c r="BG128" s="24">
        <f>VLOOKUP($B128&amp;"-"&amp;$F128,'Results Check'!$A:$CB,BG$2,FALSE())</f>
        <v>1</v>
      </c>
      <c r="BH128" s="24">
        <f>VLOOKUP($B128&amp;"-"&amp;$F128,'Results Check'!$A:$CB,BH$2,FALSE())</f>
        <v>1</v>
      </c>
      <c r="BI128" s="24">
        <f>VLOOKUP($B128&amp;"-"&amp;$F128,'Results Check'!$A:$CB,BI$2,FALSE())</f>
        <v>2</v>
      </c>
      <c r="BJ128" s="24">
        <f t="shared" si="102"/>
        <v>1</v>
      </c>
      <c r="BK128" s="24">
        <f t="shared" si="103"/>
        <v>0.5</v>
      </c>
      <c r="BL128" s="24">
        <f t="shared" si="104"/>
        <v>0.66666666666666663</v>
      </c>
      <c r="BM128" s="24">
        <f>VLOOKUP($B128&amp;"-"&amp;$F128,'Results Check'!$A:$CB,BM$2,FALSE())</f>
        <v>0</v>
      </c>
      <c r="BN128" s="24">
        <f>VLOOKUP($B128&amp;"-"&amp;$F128,'Results Check'!$A:$CB,BN$2,FALSE())</f>
        <v>1</v>
      </c>
      <c r="BO128" s="24">
        <f>VLOOKUP($B128&amp;"-"&amp;$F128,'Results Check'!$A:$CB,BO$2,FALSE())</f>
        <v>1</v>
      </c>
      <c r="BP128" s="24">
        <f t="shared" si="105"/>
        <v>0</v>
      </c>
      <c r="BQ128" s="24">
        <f t="shared" si="106"/>
        <v>0</v>
      </c>
      <c r="BR128" s="24">
        <f t="shared" si="107"/>
        <v>0</v>
      </c>
      <c r="BS128" s="24">
        <f>VLOOKUP($B128&amp;"-"&amp;$F128,'Results Check'!$A:$CB,BS$2,FALSE())</f>
        <v>2</v>
      </c>
      <c r="BT128" s="24">
        <f>VLOOKUP($B128&amp;"-"&amp;$F128,'Results Check'!$A:$CB,BT$2,FALSE())</f>
        <v>2</v>
      </c>
      <c r="BU128" s="24">
        <f>VLOOKUP($B128&amp;"-"&amp;$F128,'Results Check'!$A:$CB,BU$2,FALSE())</f>
        <v>4</v>
      </c>
      <c r="BV128" s="24">
        <f t="shared" si="108"/>
        <v>1</v>
      </c>
      <c r="BW128" s="24">
        <f t="shared" si="109"/>
        <v>0.5</v>
      </c>
      <c r="BX128" s="24">
        <f t="shared" si="110"/>
        <v>0.66666666666666663</v>
      </c>
      <c r="BY128" s="24">
        <f t="shared" si="111"/>
        <v>5</v>
      </c>
      <c r="BZ128" s="24">
        <f t="shared" si="112"/>
        <v>8</v>
      </c>
      <c r="CA128" s="24">
        <f t="shared" si="113"/>
        <v>15</v>
      </c>
      <c r="CB128" s="26">
        <f t="shared" si="114"/>
        <v>0.625</v>
      </c>
      <c r="CC128" s="26">
        <f t="shared" si="115"/>
        <v>0.33333333333333331</v>
      </c>
      <c r="CD128" s="24">
        <f t="shared" si="116"/>
        <v>0.43478260869565216</v>
      </c>
      <c r="CE128" s="24" t="str">
        <f>IF(VLOOKUP($B128&amp;"-"&amp;$F128,'Results Check'!$A:$CB,CE$2,FALSE())=0,"",VLOOKUP($B128&amp;"-"&amp;$F128,'Results Check'!$A:$CB,CE$2,FALSE()))</f>
        <v>Wrong vulnerability</v>
      </c>
      <c r="CF128" s="24" t="str">
        <f>IF(VLOOKUP($B128&amp;"-"&amp;$F128,'Results Check'!$A:$CB,CF$2,FALSE())=0,"",VLOOKUP($B128&amp;"-"&amp;$F128,'Results Check'!$A:$CB,CF$2,FALSE()))</f>
        <v>Wrong UI</v>
      </c>
      <c r="CG128" s="24" t="str">
        <f>IF(VLOOKUP($B128&amp;"-"&amp;$F128,'Results Check'!$A:$CB,CG$2,FALSE())=0,"",VLOOKUP($B128&amp;"-"&amp;$F128,'Results Check'!$A:$CB,CG$2,FALSE()))</f>
        <v>Wrong threat event</v>
      </c>
      <c r="CH128" s="24" t="str">
        <f>IF(VLOOKUP($B128&amp;"-"&amp;$F128,'Results Check'!$A:$CB,CH$2,FALSE())=0,"",VLOOKUP($B128&amp;"-"&amp;$F128,'Results Check'!$A:$CB,CH$2,FALSE()))</f>
        <v>Missing threat</v>
      </c>
      <c r="CI128" s="24" t="str">
        <f>IF(VLOOKUP($B128&amp;"-"&amp;$F128,'Results Check'!$A:$CB,CI$2,FALSE())=0,"",VLOOKUP($B128&amp;"-"&amp;$F128,'Results Check'!$A:$CB,CI$2,FALSE()))</f>
        <v/>
      </c>
      <c r="CJ128" s="24" t="str">
        <f>IF(VLOOKUP($B128&amp;"-"&amp;$F128,'Results Check'!$A:$CB,CJ$2,FALSE())=0,"",VLOOKUP($B128&amp;"-"&amp;$F128,'Results Check'!$A:$CB,CJ$2,FALSE()))</f>
        <v/>
      </c>
      <c r="CK128" s="24">
        <f>IF(VLOOKUP($B128&amp;"-"&amp;$F128,'dataset cleaned'!$A:$CK,CK$2,FALSE())&lt;0,"N/A",VLOOKUP(VLOOKUP($B128&amp;"-"&amp;$F128,'dataset cleaned'!$A:$CK,CK$2,FALSE()),Dictionary!$A:$B,2,FALSE()))</f>
        <v>1</v>
      </c>
      <c r="CL128" s="24">
        <f>IF(VLOOKUP($B128&amp;"-"&amp;$F128,'dataset cleaned'!$A:$CK,CL$2,FALSE())&lt;0,"N/A",VLOOKUP(VLOOKUP($B128&amp;"-"&amp;$F128,'dataset cleaned'!$A:$CK,CL$2,FALSE()),Dictionary!$A:$B,2,FALSE()))</f>
        <v>2</v>
      </c>
      <c r="CM128" s="24">
        <f>IF(VLOOKUP($B128&amp;"-"&amp;$F128,'dataset cleaned'!$A:$CK,CM$2,FALSE())&lt;0,"N/A",VLOOKUP(VLOOKUP($B128&amp;"-"&amp;$F128,'dataset cleaned'!$A:$CK,CM$2,FALSE()),Dictionary!$A:$B,2,FALSE()))</f>
        <v>1</v>
      </c>
      <c r="CN128" s="24">
        <f>IF(VLOOKUP($B128&amp;"-"&amp;$F128,'dataset cleaned'!$A:$CK,CN$2,FALSE())&lt;0,"N/A",VLOOKUP(VLOOKUP($B128&amp;"-"&amp;$F128,'dataset cleaned'!$A:$CK,CN$2,FALSE()),Dictionary!$A:$B,2,FALSE()))</f>
        <v>2</v>
      </c>
      <c r="CO128" s="24">
        <f>IF(VLOOKUP($B128&amp;"-"&amp;$F128,'dataset cleaned'!$A:$CK,CO$2,FALSE())&lt;0,"N/A",VLOOKUP(VLOOKUP($B128&amp;"-"&amp;$F128,'dataset cleaned'!$A:$CK,CO$2,FALSE()),Dictionary!$A:$B,2,FALSE()))</f>
        <v>1</v>
      </c>
      <c r="CP128" s="24">
        <f>IF(VLOOKUP($B128&amp;"-"&amp;$F128,'dataset cleaned'!$A:$CK,CP$2,FALSE())&lt;0,"N/A",VLOOKUP(VLOOKUP($B128&amp;"-"&amp;$F128,'dataset cleaned'!$A:$CK,CP$2,FALSE()),Dictionary!$A:$B,2,FALSE()))</f>
        <v>2</v>
      </c>
      <c r="CQ128" s="24">
        <f>IF(VLOOKUP($B128&amp;"-"&amp;$F128,'dataset cleaned'!$A:$CK,CQ$2,FALSE())&lt;0,"N/A",VLOOKUP(VLOOKUP($B128&amp;"-"&amp;$F128,'dataset cleaned'!$A:$CK,CQ$2,FALSE()),Dictionary!$A:$B,2,FALSE()))</f>
        <v>1</v>
      </c>
      <c r="CR128" s="24">
        <f>IF(VLOOKUP($B128&amp;"-"&amp;$F128,'dataset cleaned'!$A:$CK,CR$2,FALSE())&lt;0,"N/A",VLOOKUP(VLOOKUP($B128&amp;"-"&amp;$F128,'dataset cleaned'!$A:$CK,CR$2,FALSE()),Dictionary!$A:$B,2,FALSE()))</f>
        <v>3</v>
      </c>
      <c r="CS128" s="24">
        <f>IF(VLOOKUP($B128&amp;"-"&amp;$F128,'dataset cleaned'!$A:$CK,CS$2,FALSE())&lt;0,"N/A",VLOOKUP(VLOOKUP($B128&amp;"-"&amp;$F128,'dataset cleaned'!$A:$CK,CS$2,FALSE()),Dictionary!$A:$B,2,FALSE()))</f>
        <v>2</v>
      </c>
      <c r="CT128" s="24">
        <f>IF(VLOOKUP($B128&amp;"-"&amp;$F128,'dataset cleaned'!$A:$CK,CT$2,FALSE())&lt;0,"N/A",VLOOKUP(VLOOKUP($B128&amp;"-"&amp;$F128,'dataset cleaned'!$A:$CK,CT$2,FALSE()),Dictionary!$A:$B,2,FALSE()))</f>
        <v>3</v>
      </c>
      <c r="CU128" s="24">
        <f>IF(VLOOKUP($B128&amp;"-"&amp;$F128,'dataset cleaned'!$A:$CK,CU$2,FALSE())&lt;0,"N/A",VLOOKUP(VLOOKUP($B128&amp;"-"&amp;$F128,'dataset cleaned'!$A:$CK,CU$2,FALSE()),Dictionary!$A:$B,2,FALSE()))</f>
        <v>2</v>
      </c>
      <c r="CV128" s="24">
        <f>IF(VLOOKUP($B128&amp;"-"&amp;$F128,'dataset cleaned'!$A:$CK,CV$2,FALSE())&lt;0,"N/A",VLOOKUP(VLOOKUP($B128&amp;"-"&amp;$F128,'dataset cleaned'!$A:$CK,CV$2,FALSE()),Dictionary!$A:$B,2,FALSE()))</f>
        <v>3</v>
      </c>
    </row>
    <row r="129" spans="1:100" x14ac:dyDescent="0.2">
      <c r="A129" s="24" t="str">
        <f t="shared" si="88"/>
        <v>R_25LblKU5OAQzytr-P2</v>
      </c>
      <c r="B129" s="24" t="s">
        <v>907</v>
      </c>
      <c r="C129" s="24" t="s">
        <v>381</v>
      </c>
      <c r="D129" s="30" t="str">
        <f t="shared" si="89"/>
        <v>Tabular</v>
      </c>
      <c r="E129" s="24" t="str">
        <f t="shared" si="90"/>
        <v>G1</v>
      </c>
      <c r="F129" s="31" t="s">
        <v>536</v>
      </c>
      <c r="G129" s="24" t="str">
        <f t="shared" si="91"/>
        <v>G2</v>
      </c>
      <c r="H129" s="24" t="s">
        <v>981</v>
      </c>
      <c r="I129" s="24"/>
      <c r="J129" s="32">
        <f>VLOOKUP($B129&amp;"-"&amp;$F129,'dataset cleaned'!$A:$BK,J$2,FALSE())/60</f>
        <v>10.666166666666667</v>
      </c>
      <c r="K129" s="24">
        <f>VLOOKUP($B129&amp;"-"&amp;$F129,'dataset cleaned'!$A:$BK,K$2,FALSE())</f>
        <v>25</v>
      </c>
      <c r="L129" s="24" t="str">
        <f>VLOOKUP($B129&amp;"-"&amp;$F129,'dataset cleaned'!$A:$BK,L$2,FALSE())</f>
        <v>Female</v>
      </c>
      <c r="M129" s="24" t="str">
        <f>VLOOKUP($B129&amp;"-"&amp;$F129,'dataset cleaned'!$A:$BK,M$2,FALSE())</f>
        <v>Upper-Intermediate (B2)</v>
      </c>
      <c r="N129" s="24">
        <f>VLOOKUP($B129&amp;"-"&amp;$F129,'dataset cleaned'!$A:$BK,N$2,FALSE())</f>
        <v>5</v>
      </c>
      <c r="O129" s="24" t="str">
        <f>VLOOKUP($B129&amp;"-"&amp;$F129,'dataset cleaned'!$A:$BK,O$2,FALSE())</f>
        <v>Computer Science</v>
      </c>
      <c r="P129" s="24" t="str">
        <f>VLOOKUP($B129&amp;"-"&amp;$F129,'dataset cleaned'!$A:$BK,P$2,FALSE())</f>
        <v>No</v>
      </c>
      <c r="Q129" s="24">
        <f>VLOOKUP($B129&amp;"-"&amp;$F129,'dataset cleaned'!$A:$BK,Q$2,FALSE())</f>
        <v>0</v>
      </c>
      <c r="R129" s="33">
        <f>VLOOKUP($B129&amp;"-"&amp;$F129,'dataset cleaned'!$A:$BK,R$2,FALSE())</f>
        <v>0</v>
      </c>
      <c r="S129" s="24" t="str">
        <f>VLOOKUP($B129&amp;"-"&amp;$F129,'dataset cleaned'!$A:$BK,S$2,FALSE())</f>
        <v>No</v>
      </c>
      <c r="T129" s="24">
        <f>VLOOKUP($B129&amp;"-"&amp;$F129,'dataset cleaned'!$A:$BK,T$2,FALSE())</f>
        <v>0</v>
      </c>
      <c r="U129" s="24" t="str">
        <f>VLOOKUP($B129&amp;"-"&amp;$F129,'dataset cleaned'!$A:$BK,U$2,FALSE())</f>
        <v>None</v>
      </c>
      <c r="V129" s="24">
        <f>VLOOKUP(VLOOKUP($B129&amp;"-"&amp;$F129,'dataset cleaned'!$A:$BK,V$2,FALSE()),Dictionary!$A:$B,2,FALSE())</f>
        <v>1</v>
      </c>
      <c r="W129" s="24">
        <f>VLOOKUP(VLOOKUP($B129&amp;"-"&amp;$F129,'dataset cleaned'!$A:$BK,W$2,FALSE()),Dictionary!$A:$B,2,FALSE())</f>
        <v>1</v>
      </c>
      <c r="X129" s="24">
        <f>VLOOKUP(VLOOKUP($B129&amp;"-"&amp;$F129,'dataset cleaned'!$A:$BK,X$2,FALSE()),Dictionary!$A:$B,2,FALSE())</f>
        <v>1</v>
      </c>
      <c r="Y129" s="24">
        <f>VLOOKUP(VLOOKUP($B129&amp;"-"&amp;$F129,'dataset cleaned'!$A:$BK,Y$2,FALSE()),Dictionary!$A:$B,2,FALSE())</f>
        <v>1</v>
      </c>
      <c r="Z129" s="24">
        <f t="shared" si="92"/>
        <v>1</v>
      </c>
      <c r="AA129" s="24">
        <f>VLOOKUP(VLOOKUP($B129&amp;"-"&amp;$F129,'dataset cleaned'!$A:$BK,AA$2,FALSE()),Dictionary!$A:$B,2,FALSE())</f>
        <v>1</v>
      </c>
      <c r="AB129" s="24">
        <f>VLOOKUP(VLOOKUP($B129&amp;"-"&amp;$F129,'dataset cleaned'!$A:$BK,AB$2,FALSE()),Dictionary!$A:$B,2,FALSE())</f>
        <v>1</v>
      </c>
      <c r="AC129" s="24">
        <f>VLOOKUP(VLOOKUP($B129&amp;"-"&amp;$F129,'dataset cleaned'!$A:$BK,AC$2,FALSE()),Dictionary!$A:$B,2,FALSE())</f>
        <v>3</v>
      </c>
      <c r="AD129" s="24">
        <f>VLOOKUP(VLOOKUP($B129&amp;"-"&amp;$F129,'dataset cleaned'!$A:$BK,AD$2,FALSE()),Dictionary!$A:$B,2,FALSE())</f>
        <v>1</v>
      </c>
      <c r="AE129" s="24">
        <f>IF(ISNA(VLOOKUP(VLOOKUP($B129&amp;"-"&amp;$F129,'dataset cleaned'!$A:$BK,AE$2,FALSE()),Dictionary!$A:$B,2,FALSE())),"",VLOOKUP(VLOOKUP($B129&amp;"-"&amp;$F129,'dataset cleaned'!$A:$BK,AE$2,FALSE()),Dictionary!$A:$B,2,FALSE()))</f>
        <v>2</v>
      </c>
      <c r="AF129" s="24">
        <f>VLOOKUP(VLOOKUP($B129&amp;"-"&amp;$F129,'dataset cleaned'!$A:$BK,AF$2,FALSE()),Dictionary!$A:$B,2,FALSE())</f>
        <v>4</v>
      </c>
      <c r="AG129" s="24">
        <f>VLOOKUP(VLOOKUP($B129&amp;"-"&amp;$F129,'dataset cleaned'!$A:$BK,AG$2,FALSE()),Dictionary!$A:$B,2,FALSE())</f>
        <v>3</v>
      </c>
      <c r="AH129" s="24">
        <f>VLOOKUP(VLOOKUP($B129&amp;"-"&amp;$F129,'dataset cleaned'!$A:$BK,AH$2,FALSE()),Dictionary!$A:$B,2,FALSE())</f>
        <v>4</v>
      </c>
      <c r="AI129" s="24">
        <f>VLOOKUP(VLOOKUP($B129&amp;"-"&amp;$F129,'dataset cleaned'!$A:$BK,AI$2,FALSE()),Dictionary!$A:$B,2,FALSE())</f>
        <v>4</v>
      </c>
      <c r="AJ129" s="24">
        <f>VLOOKUP(VLOOKUP($B129&amp;"-"&amp;$F129,'dataset cleaned'!$A:$BK,AJ$2,FALSE()),Dictionary!$A:$B,2,FALSE())</f>
        <v>2</v>
      </c>
      <c r="AK129" s="24" t="str">
        <f>IF(ISNA(VLOOKUP(VLOOKUP($B129&amp;"-"&amp;$F129,'dataset cleaned'!$A:$BK,AK$2,FALSE()),Dictionary!$A:$B,2,FALSE())),"",VLOOKUP(VLOOKUP($B129&amp;"-"&amp;$F129,'dataset cleaned'!$A:$BK,AK$2,FALSE()),Dictionary!$A:$B,2,FALSE()))</f>
        <v/>
      </c>
      <c r="AL129" s="24">
        <f>IF(ISNA(VLOOKUP(VLOOKUP($B129&amp;"-"&amp;$F129,'dataset cleaned'!$A:$BK,AL$2,FALSE()),Dictionary!$A:$B,2,FALSE())),"",VLOOKUP(VLOOKUP($B129&amp;"-"&amp;$F129,'dataset cleaned'!$A:$BK,AL$2,FALSE()),Dictionary!$A:$B,2,FALSE()))</f>
        <v>1</v>
      </c>
      <c r="AM129" s="24">
        <f>VLOOKUP(VLOOKUP($B129&amp;"-"&amp;$F129,'dataset cleaned'!$A:$BK,AM$2,FALSE()),Dictionary!$A:$B,2,FALSE())</f>
        <v>4</v>
      </c>
      <c r="AN129" s="24">
        <f>IF(ISNA(VLOOKUP(VLOOKUP($B129&amp;"-"&amp;$F129,'dataset cleaned'!$A:$BK,AN$2,FALSE()),Dictionary!$A:$B,2,FALSE())),"",VLOOKUP(VLOOKUP($B129&amp;"-"&amp;$F129,'dataset cleaned'!$A:$BK,AN$2,FALSE()),Dictionary!$A:$B,2,FALSE()))</f>
        <v>4</v>
      </c>
      <c r="AO129" s="24">
        <f>VLOOKUP($B129&amp;"-"&amp;$F129,'Results Check'!$A:$CB,AO$2,FALSE())</f>
        <v>1</v>
      </c>
      <c r="AP129" s="24">
        <f>VLOOKUP($B129&amp;"-"&amp;$F129,'Results Check'!$A:$CB,AP$2,FALSE())</f>
        <v>1</v>
      </c>
      <c r="AQ129" s="24">
        <f>VLOOKUP($B129&amp;"-"&amp;$F129,'Results Check'!$A:$CB,AQ$2,FALSE())</f>
        <v>2</v>
      </c>
      <c r="AR129" s="24">
        <f t="shared" si="93"/>
        <v>1</v>
      </c>
      <c r="AS129" s="24">
        <f t="shared" si="94"/>
        <v>0.5</v>
      </c>
      <c r="AT129" s="24">
        <f t="shared" si="95"/>
        <v>0.66666666666666663</v>
      </c>
      <c r="AU129" s="24">
        <f>VLOOKUP($B129&amp;"-"&amp;$F129,'Results Check'!$A:$CB,AU$2,FALSE())</f>
        <v>3</v>
      </c>
      <c r="AV129" s="24">
        <f>VLOOKUP($B129&amp;"-"&amp;$F129,'Results Check'!$A:$CB,AV$2,FALSE())</f>
        <v>4</v>
      </c>
      <c r="AW129" s="24">
        <f>VLOOKUP($B129&amp;"-"&amp;$F129,'Results Check'!$A:$CB,AW$2,FALSE())</f>
        <v>3</v>
      </c>
      <c r="AX129" s="24">
        <f t="shared" si="96"/>
        <v>0.75</v>
      </c>
      <c r="AY129" s="24">
        <f t="shared" si="97"/>
        <v>1</v>
      </c>
      <c r="AZ129" s="24">
        <f t="shared" si="98"/>
        <v>0.8571428571428571</v>
      </c>
      <c r="BA129" s="24">
        <f>VLOOKUP($B129&amp;"-"&amp;$F129,'Results Check'!$A:$CB,BA$2,FALSE())</f>
        <v>3</v>
      </c>
      <c r="BB129" s="24">
        <f>VLOOKUP($B129&amp;"-"&amp;$F129,'Results Check'!$A:$CB,BB$2,FALSE())</f>
        <v>6</v>
      </c>
      <c r="BC129" s="24">
        <f>VLOOKUP($B129&amp;"-"&amp;$F129,'Results Check'!$A:$CB,BC$2,FALSE())</f>
        <v>3</v>
      </c>
      <c r="BD129" s="24">
        <f t="shared" si="99"/>
        <v>0.5</v>
      </c>
      <c r="BE129" s="24">
        <f t="shared" si="100"/>
        <v>1</v>
      </c>
      <c r="BF129" s="24">
        <f t="shared" si="101"/>
        <v>0.66666666666666663</v>
      </c>
      <c r="BG129" s="24">
        <f>VLOOKUP($B129&amp;"-"&amp;$F129,'Results Check'!$A:$CB,BG$2,FALSE())</f>
        <v>2</v>
      </c>
      <c r="BH129" s="24">
        <f>VLOOKUP($B129&amp;"-"&amp;$F129,'Results Check'!$A:$CB,BH$2,FALSE())</f>
        <v>2</v>
      </c>
      <c r="BI129" s="24">
        <f>VLOOKUP($B129&amp;"-"&amp;$F129,'Results Check'!$A:$CB,BI$2,FALSE())</f>
        <v>2</v>
      </c>
      <c r="BJ129" s="24">
        <f t="shared" si="102"/>
        <v>1</v>
      </c>
      <c r="BK129" s="24">
        <f t="shared" si="103"/>
        <v>1</v>
      </c>
      <c r="BL129" s="24">
        <f t="shared" si="104"/>
        <v>1</v>
      </c>
      <c r="BM129" s="24">
        <f>VLOOKUP($B129&amp;"-"&amp;$F129,'Results Check'!$A:$CB,BM$2,FALSE())</f>
        <v>1</v>
      </c>
      <c r="BN129" s="24">
        <f>VLOOKUP($B129&amp;"-"&amp;$F129,'Results Check'!$A:$CB,BN$2,FALSE())</f>
        <v>1</v>
      </c>
      <c r="BO129" s="24">
        <f>VLOOKUP($B129&amp;"-"&amp;$F129,'Results Check'!$A:$CB,BO$2,FALSE())</f>
        <v>1</v>
      </c>
      <c r="BP129" s="24">
        <f t="shared" si="105"/>
        <v>1</v>
      </c>
      <c r="BQ129" s="24">
        <f t="shared" si="106"/>
        <v>1</v>
      </c>
      <c r="BR129" s="24">
        <f t="shared" si="107"/>
        <v>1</v>
      </c>
      <c r="BS129" s="24">
        <f>VLOOKUP($B129&amp;"-"&amp;$F129,'Results Check'!$A:$CB,BS$2,FALSE())</f>
        <v>2</v>
      </c>
      <c r="BT129" s="24">
        <f>VLOOKUP($B129&amp;"-"&amp;$F129,'Results Check'!$A:$CB,BT$2,FALSE())</f>
        <v>2</v>
      </c>
      <c r="BU129" s="24">
        <f>VLOOKUP($B129&amp;"-"&amp;$F129,'Results Check'!$A:$CB,BU$2,FALSE())</f>
        <v>4</v>
      </c>
      <c r="BV129" s="24">
        <f t="shared" si="108"/>
        <v>1</v>
      </c>
      <c r="BW129" s="24">
        <f t="shared" si="109"/>
        <v>0.5</v>
      </c>
      <c r="BX129" s="24">
        <f t="shared" si="110"/>
        <v>0.66666666666666663</v>
      </c>
      <c r="BY129" s="24">
        <f t="shared" si="111"/>
        <v>12</v>
      </c>
      <c r="BZ129" s="24">
        <f t="shared" si="112"/>
        <v>16</v>
      </c>
      <c r="CA129" s="24">
        <f t="shared" si="113"/>
        <v>15</v>
      </c>
      <c r="CB129" s="26">
        <f t="shared" si="114"/>
        <v>0.75</v>
      </c>
      <c r="CC129" s="26">
        <f t="shared" si="115"/>
        <v>0.8</v>
      </c>
      <c r="CD129" s="24">
        <f t="shared" si="116"/>
        <v>0.77419354838709686</v>
      </c>
      <c r="CE129" s="24" t="str">
        <f>IF(VLOOKUP($B129&amp;"-"&amp;$F129,'Results Check'!$A:$CB,CE$2,FALSE())=0,"",VLOOKUP($B129&amp;"-"&amp;$F129,'Results Check'!$A:$CB,CE$2,FALSE()))</f>
        <v>Missing vulnerability</v>
      </c>
      <c r="CF129" s="24" t="str">
        <f>IF(VLOOKUP($B129&amp;"-"&amp;$F129,'Results Check'!$A:$CB,CF$2,FALSE())=0,"",VLOOKUP($B129&amp;"-"&amp;$F129,'Results Check'!$A:$CB,CF$2,FALSE()))</f>
        <v>Wrong UI</v>
      </c>
      <c r="CG129" s="24" t="str">
        <f>IF(VLOOKUP($B129&amp;"-"&amp;$F129,'Results Check'!$A:$CB,CG$2,FALSE())=0,"",VLOOKUP($B129&amp;"-"&amp;$F129,'Results Check'!$A:$CB,CG$2,FALSE()))</f>
        <v>Wrong threat event</v>
      </c>
      <c r="CH129" s="24" t="str">
        <f>IF(VLOOKUP($B129&amp;"-"&amp;$F129,'Results Check'!$A:$CB,CH$2,FALSE())=0,"",VLOOKUP($B129&amp;"-"&amp;$F129,'Results Check'!$A:$CB,CH$2,FALSE()))</f>
        <v/>
      </c>
      <c r="CI129" s="24" t="str">
        <f>IF(VLOOKUP($B129&amp;"-"&amp;$F129,'Results Check'!$A:$CB,CI$2,FALSE())=0,"",VLOOKUP($B129&amp;"-"&amp;$F129,'Results Check'!$A:$CB,CI$2,FALSE()))</f>
        <v/>
      </c>
      <c r="CJ129" s="24" t="str">
        <f>IF(VLOOKUP($B129&amp;"-"&amp;$F129,'Results Check'!$A:$CB,CJ$2,FALSE())=0,"",VLOOKUP($B129&amp;"-"&amp;$F129,'Results Check'!$A:$CB,CJ$2,FALSE()))</f>
        <v>Missing vulnerability</v>
      </c>
      <c r="CK129" s="24">
        <f>IF(VLOOKUP($B129&amp;"-"&amp;$F129,'dataset cleaned'!$A:$CK,CK$2,FALSE())&lt;0,"N/A",VLOOKUP(VLOOKUP($B129&amp;"-"&amp;$F129,'dataset cleaned'!$A:$CK,CK$2,FALSE()),Dictionary!$A:$B,2,FALSE()))</f>
        <v>2</v>
      </c>
      <c r="CL129" s="24">
        <f>IF(VLOOKUP($B129&amp;"-"&amp;$F129,'dataset cleaned'!$A:$CK,CL$2,FALSE())&lt;0,"N/A",VLOOKUP(VLOOKUP($B129&amp;"-"&amp;$F129,'dataset cleaned'!$A:$CK,CL$2,FALSE()),Dictionary!$A:$B,2,FALSE()))</f>
        <v>2</v>
      </c>
      <c r="CM129" s="24">
        <f>IF(VLOOKUP($B129&amp;"-"&amp;$F129,'dataset cleaned'!$A:$CK,CM$2,FALSE())&lt;0,"N/A",VLOOKUP(VLOOKUP($B129&amp;"-"&amp;$F129,'dataset cleaned'!$A:$CK,CM$2,FALSE()),Dictionary!$A:$B,2,FALSE()))</f>
        <v>1</v>
      </c>
      <c r="CN129" s="24">
        <f>IF(VLOOKUP($B129&amp;"-"&amp;$F129,'dataset cleaned'!$A:$CK,CN$2,FALSE())&lt;0,"N/A",VLOOKUP(VLOOKUP($B129&amp;"-"&amp;$F129,'dataset cleaned'!$A:$CK,CN$2,FALSE()),Dictionary!$A:$B,2,FALSE()))</f>
        <v>1</v>
      </c>
      <c r="CO129" s="24">
        <f>IF(VLOOKUP($B129&amp;"-"&amp;$F129,'dataset cleaned'!$A:$CK,CO$2,FALSE())&lt;0,"N/A",VLOOKUP(VLOOKUP($B129&amp;"-"&amp;$F129,'dataset cleaned'!$A:$CK,CO$2,FALSE()),Dictionary!$A:$B,2,FALSE()))</f>
        <v>1</v>
      </c>
      <c r="CP129" s="24">
        <f>IF(VLOOKUP($B129&amp;"-"&amp;$F129,'dataset cleaned'!$A:$CK,CP$2,FALSE())&lt;0,"N/A",VLOOKUP(VLOOKUP($B129&amp;"-"&amp;$F129,'dataset cleaned'!$A:$CK,CP$2,FALSE()),Dictionary!$A:$B,2,FALSE()))</f>
        <v>1</v>
      </c>
      <c r="CQ129" s="24">
        <f>IF(VLOOKUP($B129&amp;"-"&amp;$F129,'dataset cleaned'!$A:$CK,CQ$2,FALSE())&lt;0,"N/A",VLOOKUP(VLOOKUP($B129&amp;"-"&amp;$F129,'dataset cleaned'!$A:$CK,CQ$2,FALSE()),Dictionary!$A:$B,2,FALSE()))</f>
        <v>2</v>
      </c>
      <c r="CR129" s="24">
        <f>IF(VLOOKUP($B129&amp;"-"&amp;$F129,'dataset cleaned'!$A:$CK,CR$2,FALSE())&lt;0,"N/A",VLOOKUP(VLOOKUP($B129&amp;"-"&amp;$F129,'dataset cleaned'!$A:$CK,CR$2,FALSE()),Dictionary!$A:$B,2,FALSE()))</f>
        <v>2</v>
      </c>
      <c r="CS129" s="24">
        <f>IF(VLOOKUP($B129&amp;"-"&amp;$F129,'dataset cleaned'!$A:$CK,CS$2,FALSE())&lt;0,"N/A",VLOOKUP(VLOOKUP($B129&amp;"-"&amp;$F129,'dataset cleaned'!$A:$CK,CS$2,FALSE()),Dictionary!$A:$B,2,FALSE()))</f>
        <v>1</v>
      </c>
      <c r="CT129" s="24">
        <f>IF(VLOOKUP($B129&amp;"-"&amp;$F129,'dataset cleaned'!$A:$CK,CT$2,FALSE())&lt;0,"N/A",VLOOKUP(VLOOKUP($B129&amp;"-"&amp;$F129,'dataset cleaned'!$A:$CK,CT$2,FALSE()),Dictionary!$A:$B,2,FALSE()))</f>
        <v>1</v>
      </c>
      <c r="CU129" s="24">
        <f>IF(VLOOKUP($B129&amp;"-"&amp;$F129,'dataset cleaned'!$A:$CK,CU$2,FALSE())&lt;0,"N/A",VLOOKUP(VLOOKUP($B129&amp;"-"&amp;$F129,'dataset cleaned'!$A:$CK,CU$2,FALSE()),Dictionary!$A:$B,2,FALSE()))</f>
        <v>2</v>
      </c>
      <c r="CV129" s="24">
        <f>IF(VLOOKUP($B129&amp;"-"&amp;$F129,'dataset cleaned'!$A:$CK,CV$2,FALSE())&lt;0,"N/A",VLOOKUP(VLOOKUP($B129&amp;"-"&amp;$F129,'dataset cleaned'!$A:$CK,CV$2,FALSE()),Dictionary!$A:$B,2,FALSE()))</f>
        <v>2</v>
      </c>
    </row>
    <row r="130" spans="1:100" x14ac:dyDescent="0.2">
      <c r="A130" s="24" t="str">
        <f t="shared" si="88"/>
        <v>R_2Bwwnw368gSGFBS-P2</v>
      </c>
      <c r="B130" s="24" t="s">
        <v>820</v>
      </c>
      <c r="C130" s="24" t="s">
        <v>381</v>
      </c>
      <c r="D130" s="30" t="str">
        <f t="shared" si="89"/>
        <v>Tabular</v>
      </c>
      <c r="E130" s="24" t="str">
        <f t="shared" si="90"/>
        <v>G1</v>
      </c>
      <c r="F130" s="31" t="s">
        <v>536</v>
      </c>
      <c r="G130" s="24" t="str">
        <f t="shared" si="91"/>
        <v>G2</v>
      </c>
      <c r="H130" s="24" t="s">
        <v>981</v>
      </c>
      <c r="I130" s="24"/>
      <c r="J130" s="32">
        <f>VLOOKUP($B130&amp;"-"&amp;$F130,'dataset cleaned'!$A:$BK,J$2,FALSE())/60</f>
        <v>8.6888500000000004</v>
      </c>
      <c r="K130" s="24">
        <f>VLOOKUP($B130&amp;"-"&amp;$F130,'dataset cleaned'!$A:$BK,K$2,FALSE())</f>
        <v>23</v>
      </c>
      <c r="L130" s="24" t="str">
        <f>VLOOKUP($B130&amp;"-"&amp;$F130,'dataset cleaned'!$A:$BK,L$2,FALSE())</f>
        <v>Male</v>
      </c>
      <c r="M130" s="24" t="str">
        <f>VLOOKUP($B130&amp;"-"&amp;$F130,'dataset cleaned'!$A:$BK,M$2,FALSE())</f>
        <v>Upper-Intermediate (B2)</v>
      </c>
      <c r="N130" s="24">
        <f>VLOOKUP($B130&amp;"-"&amp;$F130,'dataset cleaned'!$A:$BK,N$2,FALSE())</f>
        <v>5</v>
      </c>
      <c r="O130" s="24" t="str">
        <f>VLOOKUP($B130&amp;"-"&amp;$F130,'dataset cleaned'!$A:$BK,O$2,FALSE())</f>
        <v>Apples Mathematics (BSc.), Computer Sciences (MSc.)</v>
      </c>
      <c r="P130" s="24" t="str">
        <f>VLOOKUP($B130&amp;"-"&amp;$F130,'dataset cleaned'!$A:$BK,P$2,FALSE())</f>
        <v>No</v>
      </c>
      <c r="Q130" s="24">
        <f>VLOOKUP($B130&amp;"-"&amp;$F130,'dataset cleaned'!$A:$BK,Q$2,FALSE())</f>
        <v>0</v>
      </c>
      <c r="R130" s="33">
        <f>VLOOKUP($B130&amp;"-"&amp;$F130,'dataset cleaned'!$A:$BK,R$2,FALSE())</f>
        <v>0</v>
      </c>
      <c r="S130" s="24" t="str">
        <f>VLOOKUP($B130&amp;"-"&amp;$F130,'dataset cleaned'!$A:$BK,S$2,FALSE())</f>
        <v>Yes</v>
      </c>
      <c r="T130" s="24" t="str">
        <f>VLOOKUP($B130&amp;"-"&amp;$F130,'dataset cleaned'!$A:$BK,T$2,FALSE())</f>
        <v>Participant, Researcher</v>
      </c>
      <c r="U130" s="24" t="str">
        <f>VLOOKUP($B130&amp;"-"&amp;$F130,'dataset cleaned'!$A:$BK,U$2,FALSE())</f>
        <v>None</v>
      </c>
      <c r="V130" s="24">
        <f>VLOOKUP(VLOOKUP($B130&amp;"-"&amp;$F130,'dataset cleaned'!$A:$BK,V$2,FALSE()),Dictionary!$A:$B,2,FALSE())</f>
        <v>2</v>
      </c>
      <c r="W130" s="24">
        <f>VLOOKUP(VLOOKUP($B130&amp;"-"&amp;$F130,'dataset cleaned'!$A:$BK,W$2,FALSE()),Dictionary!$A:$B,2,FALSE())</f>
        <v>3</v>
      </c>
      <c r="X130" s="24">
        <f>VLOOKUP(VLOOKUP($B130&amp;"-"&amp;$F130,'dataset cleaned'!$A:$BK,X$2,FALSE()),Dictionary!$A:$B,2,FALSE())</f>
        <v>2</v>
      </c>
      <c r="Y130" s="24">
        <f>VLOOKUP(VLOOKUP($B130&amp;"-"&amp;$F130,'dataset cleaned'!$A:$BK,Y$2,FALSE()),Dictionary!$A:$B,2,FALSE())</f>
        <v>1</v>
      </c>
      <c r="Z130" s="24">
        <f t="shared" si="92"/>
        <v>3</v>
      </c>
      <c r="AA130" s="24">
        <f>VLOOKUP(VLOOKUP($B130&amp;"-"&amp;$F130,'dataset cleaned'!$A:$BK,AA$2,FALSE()),Dictionary!$A:$B,2,FALSE())</f>
        <v>2</v>
      </c>
      <c r="AB130" s="24">
        <f>VLOOKUP(VLOOKUP($B130&amp;"-"&amp;$F130,'dataset cleaned'!$A:$BK,AB$2,FALSE()),Dictionary!$A:$B,2,FALSE())</f>
        <v>1</v>
      </c>
      <c r="AC130" s="24">
        <f>VLOOKUP(VLOOKUP($B130&amp;"-"&amp;$F130,'dataset cleaned'!$A:$BK,AC$2,FALSE()),Dictionary!$A:$B,2,FALSE())</f>
        <v>1</v>
      </c>
      <c r="AD130" s="24">
        <f>VLOOKUP(VLOOKUP($B130&amp;"-"&amp;$F130,'dataset cleaned'!$A:$BK,AD$2,FALSE()),Dictionary!$A:$B,2,FALSE())</f>
        <v>2</v>
      </c>
      <c r="AE130" s="24">
        <f>IF(ISNA(VLOOKUP(VLOOKUP($B130&amp;"-"&amp;$F130,'dataset cleaned'!$A:$BK,AE$2,FALSE()),Dictionary!$A:$B,2,FALSE())),"",VLOOKUP(VLOOKUP($B130&amp;"-"&amp;$F130,'dataset cleaned'!$A:$BK,AE$2,FALSE()),Dictionary!$A:$B,2,FALSE()))</f>
        <v>1</v>
      </c>
      <c r="AF130" s="24">
        <f>VLOOKUP(VLOOKUP($B130&amp;"-"&amp;$F130,'dataset cleaned'!$A:$BK,AF$2,FALSE()),Dictionary!$A:$B,2,FALSE())</f>
        <v>5</v>
      </c>
      <c r="AG130" s="24">
        <f>VLOOKUP(VLOOKUP($B130&amp;"-"&amp;$F130,'dataset cleaned'!$A:$BK,AG$2,FALSE()),Dictionary!$A:$B,2,FALSE())</f>
        <v>4</v>
      </c>
      <c r="AH130" s="24">
        <f>VLOOKUP(VLOOKUP($B130&amp;"-"&amp;$F130,'dataset cleaned'!$A:$BK,AH$2,FALSE()),Dictionary!$A:$B,2,FALSE())</f>
        <v>4</v>
      </c>
      <c r="AI130" s="24">
        <f>VLOOKUP(VLOOKUP($B130&amp;"-"&amp;$F130,'dataset cleaned'!$A:$BK,AI$2,FALSE()),Dictionary!$A:$B,2,FALSE())</f>
        <v>4</v>
      </c>
      <c r="AJ130" s="24">
        <f>VLOOKUP(VLOOKUP($B130&amp;"-"&amp;$F130,'dataset cleaned'!$A:$BK,AJ$2,FALSE()),Dictionary!$A:$B,2,FALSE())</f>
        <v>1</v>
      </c>
      <c r="AK130" s="24" t="str">
        <f>IF(ISNA(VLOOKUP(VLOOKUP($B130&amp;"-"&amp;$F130,'dataset cleaned'!$A:$BK,AK$2,FALSE()),Dictionary!$A:$B,2,FALSE())),"",VLOOKUP(VLOOKUP($B130&amp;"-"&amp;$F130,'dataset cleaned'!$A:$BK,AK$2,FALSE()),Dictionary!$A:$B,2,FALSE()))</f>
        <v/>
      </c>
      <c r="AL130" s="24">
        <f>IF(ISNA(VLOOKUP(VLOOKUP($B130&amp;"-"&amp;$F130,'dataset cleaned'!$A:$BK,AL$2,FALSE()),Dictionary!$A:$B,2,FALSE())),"",VLOOKUP(VLOOKUP($B130&amp;"-"&amp;$F130,'dataset cleaned'!$A:$BK,AL$2,FALSE()),Dictionary!$A:$B,2,FALSE()))</f>
        <v>1</v>
      </c>
      <c r="AM130" s="24">
        <f>VLOOKUP(VLOOKUP($B130&amp;"-"&amp;$F130,'dataset cleaned'!$A:$BK,AM$2,FALSE()),Dictionary!$A:$B,2,FALSE())</f>
        <v>2</v>
      </c>
      <c r="AN130" s="24">
        <f>IF(ISNA(VLOOKUP(VLOOKUP($B130&amp;"-"&amp;$F130,'dataset cleaned'!$A:$BK,AN$2,FALSE()),Dictionary!$A:$B,2,FALSE())),"",VLOOKUP(VLOOKUP($B130&amp;"-"&amp;$F130,'dataset cleaned'!$A:$BK,AN$2,FALSE()),Dictionary!$A:$B,2,FALSE()))</f>
        <v>4</v>
      </c>
      <c r="AO130" s="24">
        <f>VLOOKUP($B130&amp;"-"&amp;$F130,'Results Check'!$A:$CB,AO$2,FALSE())</f>
        <v>0</v>
      </c>
      <c r="AP130" s="24">
        <f>VLOOKUP($B130&amp;"-"&amp;$F130,'Results Check'!$A:$CB,AP$2,FALSE())</f>
        <v>2</v>
      </c>
      <c r="AQ130" s="24">
        <f>VLOOKUP($B130&amp;"-"&amp;$F130,'Results Check'!$A:$CB,AQ$2,FALSE())</f>
        <v>2</v>
      </c>
      <c r="AR130" s="24">
        <f t="shared" si="93"/>
        <v>0</v>
      </c>
      <c r="AS130" s="24">
        <f t="shared" si="94"/>
        <v>0</v>
      </c>
      <c r="AT130" s="24">
        <f t="shared" si="95"/>
        <v>0</v>
      </c>
      <c r="AU130" s="24">
        <f>VLOOKUP($B130&amp;"-"&amp;$F130,'Results Check'!$A:$CB,AU$2,FALSE())</f>
        <v>1</v>
      </c>
      <c r="AV130" s="24">
        <f>VLOOKUP($B130&amp;"-"&amp;$F130,'Results Check'!$A:$CB,AV$2,FALSE())</f>
        <v>2</v>
      </c>
      <c r="AW130" s="24">
        <f>VLOOKUP($B130&amp;"-"&amp;$F130,'Results Check'!$A:$CB,AW$2,FALSE())</f>
        <v>3</v>
      </c>
      <c r="AX130" s="24">
        <f t="shared" si="96"/>
        <v>0.5</v>
      </c>
      <c r="AY130" s="24">
        <f t="shared" si="97"/>
        <v>0.33333333333333331</v>
      </c>
      <c r="AZ130" s="24">
        <f t="shared" si="98"/>
        <v>0.4</v>
      </c>
      <c r="BA130" s="24">
        <f>VLOOKUP($B130&amp;"-"&amp;$F130,'Results Check'!$A:$CB,BA$2,FALSE())</f>
        <v>2</v>
      </c>
      <c r="BB130" s="24">
        <f>VLOOKUP($B130&amp;"-"&amp;$F130,'Results Check'!$A:$CB,BB$2,FALSE())</f>
        <v>4</v>
      </c>
      <c r="BC130" s="24">
        <f>VLOOKUP($B130&amp;"-"&amp;$F130,'Results Check'!$A:$CB,BC$2,FALSE())</f>
        <v>3</v>
      </c>
      <c r="BD130" s="24">
        <f t="shared" si="99"/>
        <v>0.5</v>
      </c>
      <c r="BE130" s="24">
        <f t="shared" si="100"/>
        <v>0.66666666666666663</v>
      </c>
      <c r="BF130" s="24">
        <f t="shared" si="101"/>
        <v>0.57142857142857151</v>
      </c>
      <c r="BG130" s="24">
        <f>VLOOKUP($B130&amp;"-"&amp;$F130,'Results Check'!$A:$CB,BG$2,FALSE())</f>
        <v>0</v>
      </c>
      <c r="BH130" s="24">
        <f>VLOOKUP($B130&amp;"-"&amp;$F130,'Results Check'!$A:$CB,BH$2,FALSE())</f>
        <v>12</v>
      </c>
      <c r="BI130" s="24">
        <f>VLOOKUP($B130&amp;"-"&amp;$F130,'Results Check'!$A:$CB,BI$2,FALSE())</f>
        <v>2</v>
      </c>
      <c r="BJ130" s="24">
        <f t="shared" si="102"/>
        <v>0</v>
      </c>
      <c r="BK130" s="24">
        <f t="shared" si="103"/>
        <v>0</v>
      </c>
      <c r="BL130" s="24">
        <f t="shared" si="104"/>
        <v>0</v>
      </c>
      <c r="BM130" s="24">
        <f>VLOOKUP($B130&amp;"-"&amp;$F130,'Results Check'!$A:$CB,BM$2,FALSE())</f>
        <v>0</v>
      </c>
      <c r="BN130" s="24">
        <f>VLOOKUP($B130&amp;"-"&amp;$F130,'Results Check'!$A:$CB,BN$2,FALSE())</f>
        <v>1</v>
      </c>
      <c r="BO130" s="24">
        <f>VLOOKUP($B130&amp;"-"&amp;$F130,'Results Check'!$A:$CB,BO$2,FALSE())</f>
        <v>1</v>
      </c>
      <c r="BP130" s="24">
        <f t="shared" si="105"/>
        <v>0</v>
      </c>
      <c r="BQ130" s="24">
        <f t="shared" si="106"/>
        <v>0</v>
      </c>
      <c r="BR130" s="24">
        <f t="shared" si="107"/>
        <v>0</v>
      </c>
      <c r="BS130" s="24">
        <f>VLOOKUP($B130&amp;"-"&amp;$F130,'Results Check'!$A:$CB,BS$2,FALSE())</f>
        <v>0</v>
      </c>
      <c r="BT130" s="24">
        <f>VLOOKUP($B130&amp;"-"&amp;$F130,'Results Check'!$A:$CB,BT$2,FALSE())</f>
        <v>11</v>
      </c>
      <c r="BU130" s="24">
        <f>VLOOKUP($B130&amp;"-"&amp;$F130,'Results Check'!$A:$CB,BU$2,FALSE())</f>
        <v>4</v>
      </c>
      <c r="BV130" s="24">
        <f t="shared" si="108"/>
        <v>0</v>
      </c>
      <c r="BW130" s="24">
        <f t="shared" si="109"/>
        <v>0</v>
      </c>
      <c r="BX130" s="24">
        <f t="shared" si="110"/>
        <v>0</v>
      </c>
      <c r="BY130" s="24">
        <f t="shared" si="111"/>
        <v>3</v>
      </c>
      <c r="BZ130" s="24">
        <f t="shared" si="112"/>
        <v>32</v>
      </c>
      <c r="CA130" s="24">
        <f t="shared" si="113"/>
        <v>15</v>
      </c>
      <c r="CB130" s="26">
        <f t="shared" si="114"/>
        <v>9.375E-2</v>
      </c>
      <c r="CC130" s="26">
        <f t="shared" si="115"/>
        <v>0.2</v>
      </c>
      <c r="CD130" s="24">
        <f t="shared" si="116"/>
        <v>0.12765957446808512</v>
      </c>
      <c r="CE130" s="24" t="str">
        <f>IF(VLOOKUP($B130&amp;"-"&amp;$F130,'Results Check'!$A:$CB,CE$2,FALSE())=0,"",VLOOKUP($B130&amp;"-"&amp;$F130,'Results Check'!$A:$CB,CE$2,FALSE()))</f>
        <v>Threat event</v>
      </c>
      <c r="CF130" s="24" t="str">
        <f>IF(VLOOKUP($B130&amp;"-"&amp;$F130,'Results Check'!$A:$CB,CF$2,FALSE())=0,"",VLOOKUP($B130&amp;"-"&amp;$F130,'Results Check'!$A:$CB,CF$2,FALSE()))</f>
        <v>Mixed consepts</v>
      </c>
      <c r="CG130" s="24" t="str">
        <f>IF(VLOOKUP($B130&amp;"-"&amp;$F130,'Results Check'!$A:$CB,CG$2,FALSE())=0,"",VLOOKUP($B130&amp;"-"&amp;$F130,'Results Check'!$A:$CB,CG$2,FALSE()))</f>
        <v>Wrong threat event</v>
      </c>
      <c r="CH130" s="24" t="str">
        <f>IF(VLOOKUP($B130&amp;"-"&amp;$F130,'Results Check'!$A:$CB,CH$2,FALSE())=0,"",VLOOKUP($B130&amp;"-"&amp;$F130,'Results Check'!$A:$CB,CH$2,FALSE()))</f>
        <v>Mixed concepts</v>
      </c>
      <c r="CI130" s="24" t="str">
        <f>IF(VLOOKUP($B130&amp;"-"&amp;$F130,'Results Check'!$A:$CB,CI$2,FALSE())=0,"",VLOOKUP($B130&amp;"-"&amp;$F130,'Results Check'!$A:$CB,CI$2,FALSE()))</f>
        <v/>
      </c>
      <c r="CJ130" s="24" t="str">
        <f>IF(VLOOKUP($B130&amp;"-"&amp;$F130,'Results Check'!$A:$CB,CJ$2,FALSE())=0,"",VLOOKUP($B130&amp;"-"&amp;$F130,'Results Check'!$A:$CB,CJ$2,FALSE()))</f>
        <v>Brute force</v>
      </c>
      <c r="CK130" s="24">
        <f>IF(VLOOKUP($B130&amp;"-"&amp;$F130,'dataset cleaned'!$A:$CK,CK$2,FALSE())&lt;0,"N/A",VLOOKUP(VLOOKUP($B130&amp;"-"&amp;$F130,'dataset cleaned'!$A:$CK,CK$2,FALSE()),Dictionary!$A:$B,2,FALSE()))</f>
        <v>1</v>
      </c>
      <c r="CL130" s="24">
        <f>IF(VLOOKUP($B130&amp;"-"&amp;$F130,'dataset cleaned'!$A:$CK,CL$2,FALSE())&lt;0,"N/A",VLOOKUP(VLOOKUP($B130&amp;"-"&amp;$F130,'dataset cleaned'!$A:$CK,CL$2,FALSE()),Dictionary!$A:$B,2,FALSE()))</f>
        <v>3</v>
      </c>
      <c r="CM130" s="24">
        <f>IF(VLOOKUP($B130&amp;"-"&amp;$F130,'dataset cleaned'!$A:$CK,CM$2,FALSE())&lt;0,"N/A",VLOOKUP(VLOOKUP($B130&amp;"-"&amp;$F130,'dataset cleaned'!$A:$CK,CM$2,FALSE()),Dictionary!$A:$B,2,FALSE()))</f>
        <v>2</v>
      </c>
      <c r="CN130" s="24">
        <f>IF(VLOOKUP($B130&amp;"-"&amp;$F130,'dataset cleaned'!$A:$CK,CN$2,FALSE())&lt;0,"N/A",VLOOKUP(VLOOKUP($B130&amp;"-"&amp;$F130,'dataset cleaned'!$A:$CK,CN$2,FALSE()),Dictionary!$A:$B,2,FALSE()))</f>
        <v>3</v>
      </c>
      <c r="CO130" s="24">
        <f>IF(VLOOKUP($B130&amp;"-"&amp;$F130,'dataset cleaned'!$A:$CK,CO$2,FALSE())&lt;0,"N/A",VLOOKUP(VLOOKUP($B130&amp;"-"&amp;$F130,'dataset cleaned'!$A:$CK,CO$2,FALSE()),Dictionary!$A:$B,2,FALSE()))</f>
        <v>1</v>
      </c>
      <c r="CP130" s="24">
        <f>IF(VLOOKUP($B130&amp;"-"&amp;$F130,'dataset cleaned'!$A:$CK,CP$2,FALSE())&lt;0,"N/A",VLOOKUP(VLOOKUP($B130&amp;"-"&amp;$F130,'dataset cleaned'!$A:$CK,CP$2,FALSE()),Dictionary!$A:$B,2,FALSE()))</f>
        <v>2</v>
      </c>
      <c r="CQ130" s="24">
        <f>IF(VLOOKUP($B130&amp;"-"&amp;$F130,'dataset cleaned'!$A:$CK,CQ$2,FALSE())&lt;0,"N/A",VLOOKUP(VLOOKUP($B130&amp;"-"&amp;$F130,'dataset cleaned'!$A:$CK,CQ$2,FALSE()),Dictionary!$A:$B,2,FALSE()))</f>
        <v>2</v>
      </c>
      <c r="CR130" s="24">
        <f>IF(VLOOKUP($B130&amp;"-"&amp;$F130,'dataset cleaned'!$A:$CK,CR$2,FALSE())&lt;0,"N/A",VLOOKUP(VLOOKUP($B130&amp;"-"&amp;$F130,'dataset cleaned'!$A:$CK,CR$2,FALSE()),Dictionary!$A:$B,2,FALSE()))</f>
        <v>3</v>
      </c>
      <c r="CS130" s="24">
        <f>IF(VLOOKUP($B130&amp;"-"&amp;$F130,'dataset cleaned'!$A:$CK,CS$2,FALSE())&lt;0,"N/A",VLOOKUP(VLOOKUP($B130&amp;"-"&amp;$F130,'dataset cleaned'!$A:$CK,CS$2,FALSE()),Dictionary!$A:$B,2,FALSE()))</f>
        <v>1</v>
      </c>
      <c r="CT130" s="24">
        <f>IF(VLOOKUP($B130&amp;"-"&amp;$F130,'dataset cleaned'!$A:$CK,CT$2,FALSE())&lt;0,"N/A",VLOOKUP(VLOOKUP($B130&amp;"-"&amp;$F130,'dataset cleaned'!$A:$CK,CT$2,FALSE()),Dictionary!$A:$B,2,FALSE()))</f>
        <v>2</v>
      </c>
      <c r="CU130" s="24">
        <f>IF(VLOOKUP($B130&amp;"-"&amp;$F130,'dataset cleaned'!$A:$CK,CU$2,FALSE())&lt;0,"N/A",VLOOKUP(VLOOKUP($B130&amp;"-"&amp;$F130,'dataset cleaned'!$A:$CK,CU$2,FALSE()),Dictionary!$A:$B,2,FALSE()))</f>
        <v>1</v>
      </c>
      <c r="CV130" s="24">
        <f>IF(VLOOKUP($B130&amp;"-"&amp;$F130,'dataset cleaned'!$A:$CK,CV$2,FALSE())&lt;0,"N/A",VLOOKUP(VLOOKUP($B130&amp;"-"&amp;$F130,'dataset cleaned'!$A:$CK,CV$2,FALSE()),Dictionary!$A:$B,2,FALSE()))</f>
        <v>3</v>
      </c>
    </row>
    <row r="131" spans="1:100" ht="17" x14ac:dyDescent="0.2">
      <c r="A131" s="24" t="str">
        <f t="shared" si="88"/>
        <v>R_2CPXuJz3cEGipAY-P2</v>
      </c>
      <c r="B131" s="31" t="s">
        <v>1033</v>
      </c>
      <c r="C131" s="24" t="s">
        <v>381</v>
      </c>
      <c r="D131" s="30" t="str">
        <f t="shared" si="89"/>
        <v>Tabular</v>
      </c>
      <c r="E131" s="24" t="str">
        <f t="shared" si="90"/>
        <v>G1</v>
      </c>
      <c r="F131" s="31" t="s">
        <v>536</v>
      </c>
      <c r="G131" s="24" t="str">
        <f t="shared" si="91"/>
        <v>G2</v>
      </c>
      <c r="H131" s="24" t="s">
        <v>1128</v>
      </c>
      <c r="I131" s="24"/>
      <c r="J131" s="32">
        <f>VLOOKUP($B131&amp;"-"&amp;$F131,'dataset cleaned'!$A:$BK,J$2,FALSE())/60</f>
        <v>6.5507499999999999</v>
      </c>
      <c r="K131" s="24">
        <f>VLOOKUP($B131&amp;"-"&amp;$F131,'dataset cleaned'!$A:$BK,K$2,FALSE())</f>
        <v>24</v>
      </c>
      <c r="L131" s="24" t="str">
        <f>VLOOKUP($B131&amp;"-"&amp;$F131,'dataset cleaned'!$A:$BK,L$2,FALSE())</f>
        <v>Male</v>
      </c>
      <c r="M131" s="24" t="str">
        <f>VLOOKUP($B131&amp;"-"&amp;$F131,'dataset cleaned'!$A:$BK,M$2,FALSE())</f>
        <v>Intermediate (B1)</v>
      </c>
      <c r="N131" s="24">
        <f>VLOOKUP($B131&amp;"-"&amp;$F131,'dataset cleaned'!$A:$BK,N$2,FALSE())</f>
        <v>3</v>
      </c>
      <c r="O131" s="24" t="str">
        <f>VLOOKUP($B131&amp;"-"&amp;$F131,'dataset cleaned'!$A:$BK,O$2,FALSE())</f>
        <v>Technical policy analysis</v>
      </c>
      <c r="P131" s="24" t="str">
        <f>VLOOKUP($B131&amp;"-"&amp;$F131,'dataset cleaned'!$A:$BK,P$2,FALSE())</f>
        <v>Yes</v>
      </c>
      <c r="Q131" s="24">
        <f>VLOOKUP($B131&amp;"-"&amp;$F131,'dataset cleaned'!$A:$BK,Q$2,FALSE())</f>
        <v>5</v>
      </c>
      <c r="R131" s="33" t="str">
        <f>VLOOKUP($B131&amp;"-"&amp;$F131,'dataset cleaned'!$A:$BK,R$2,FALSE())</f>
        <v>Supervisor Nightshift at transport company</v>
      </c>
      <c r="S131" s="24" t="str">
        <f>VLOOKUP($B131&amp;"-"&amp;$F131,'dataset cleaned'!$A:$BK,S$2,FALSE())</f>
        <v>No</v>
      </c>
      <c r="T131" s="24">
        <f>VLOOKUP($B131&amp;"-"&amp;$F131,'dataset cleaned'!$A:$BK,T$2,FALSE())</f>
        <v>0</v>
      </c>
      <c r="U131" s="24" t="str">
        <f>VLOOKUP($B131&amp;"-"&amp;$F131,'dataset cleaned'!$A:$BK,U$2,FALSE())</f>
        <v>None</v>
      </c>
      <c r="V131" s="24">
        <f>VLOOKUP(VLOOKUP($B131&amp;"-"&amp;$F131,'dataset cleaned'!$A:$BK,V$2,FALSE()),Dictionary!$A:$B,2,FALSE())</f>
        <v>1</v>
      </c>
      <c r="W131" s="24">
        <f>VLOOKUP(VLOOKUP($B131&amp;"-"&amp;$F131,'dataset cleaned'!$A:$BK,W$2,FALSE()),Dictionary!$A:$B,2,FALSE())</f>
        <v>1</v>
      </c>
      <c r="X131" s="24">
        <f>VLOOKUP(VLOOKUP($B131&amp;"-"&amp;$F131,'dataset cleaned'!$A:$BK,X$2,FALSE()),Dictionary!$A:$B,2,FALSE())</f>
        <v>1</v>
      </c>
      <c r="Y131" s="24">
        <f>VLOOKUP(VLOOKUP($B131&amp;"-"&amp;$F131,'dataset cleaned'!$A:$BK,Y$2,FALSE()),Dictionary!$A:$B,2,FALSE())</f>
        <v>1</v>
      </c>
      <c r="Z131" s="24">
        <f t="shared" si="92"/>
        <v>1</v>
      </c>
      <c r="AA131" s="24">
        <f>VLOOKUP(VLOOKUP($B131&amp;"-"&amp;$F131,'dataset cleaned'!$A:$BK,AA$2,FALSE()),Dictionary!$A:$B,2,FALSE())</f>
        <v>1</v>
      </c>
      <c r="AB131" s="24">
        <f>VLOOKUP(VLOOKUP($B131&amp;"-"&amp;$F131,'dataset cleaned'!$A:$BK,AB$2,FALSE()),Dictionary!$A:$B,2,FALSE())</f>
        <v>1</v>
      </c>
      <c r="AC131" s="24">
        <f>VLOOKUP(VLOOKUP($B131&amp;"-"&amp;$F131,'dataset cleaned'!$A:$BK,AC$2,FALSE()),Dictionary!$A:$B,2,FALSE())</f>
        <v>2</v>
      </c>
      <c r="AD131" s="24">
        <f>VLOOKUP(VLOOKUP($B131&amp;"-"&amp;$F131,'dataset cleaned'!$A:$BK,AD$2,FALSE()),Dictionary!$A:$B,2,FALSE())</f>
        <v>1</v>
      </c>
      <c r="AE131" s="24">
        <f>IF(ISNA(VLOOKUP(VLOOKUP($B131&amp;"-"&amp;$F131,'dataset cleaned'!$A:$BK,AE$2,FALSE()),Dictionary!$A:$B,2,FALSE())),"",VLOOKUP(VLOOKUP($B131&amp;"-"&amp;$F131,'dataset cleaned'!$A:$BK,AE$2,FALSE()),Dictionary!$A:$B,2,FALSE()))</f>
        <v>4</v>
      </c>
      <c r="AF131" s="24">
        <f>VLOOKUP(VLOOKUP($B131&amp;"-"&amp;$F131,'dataset cleaned'!$A:$BK,AF$2,FALSE()),Dictionary!$A:$B,2,FALSE())</f>
        <v>5</v>
      </c>
      <c r="AG131" s="24">
        <f>VLOOKUP(VLOOKUP($B131&amp;"-"&amp;$F131,'dataset cleaned'!$A:$BK,AG$2,FALSE()),Dictionary!$A:$B,2,FALSE())</f>
        <v>3</v>
      </c>
      <c r="AH131" s="24">
        <f>VLOOKUP(VLOOKUP($B131&amp;"-"&amp;$F131,'dataset cleaned'!$A:$BK,AH$2,FALSE()),Dictionary!$A:$B,2,FALSE())</f>
        <v>4</v>
      </c>
      <c r="AI131" s="24">
        <f>VLOOKUP(VLOOKUP($B131&amp;"-"&amp;$F131,'dataset cleaned'!$A:$BK,AI$2,FALSE()),Dictionary!$A:$B,2,FALSE())</f>
        <v>4</v>
      </c>
      <c r="AJ131" s="24">
        <f>VLOOKUP(VLOOKUP($B131&amp;"-"&amp;$F131,'dataset cleaned'!$A:$BK,AJ$2,FALSE()),Dictionary!$A:$B,2,FALSE())</f>
        <v>3</v>
      </c>
      <c r="AK131" s="24" t="str">
        <f>IF(ISNA(VLOOKUP(VLOOKUP($B131&amp;"-"&amp;$F131,'dataset cleaned'!$A:$BK,AK$2,FALSE()),Dictionary!$A:$B,2,FALSE())),"",VLOOKUP(VLOOKUP($B131&amp;"-"&amp;$F131,'dataset cleaned'!$A:$BK,AK$2,FALSE()),Dictionary!$A:$B,2,FALSE()))</f>
        <v/>
      </c>
      <c r="AL131" s="24">
        <f>IF(ISNA(VLOOKUP(VLOOKUP($B131&amp;"-"&amp;$F131,'dataset cleaned'!$A:$BK,AL$2,FALSE()),Dictionary!$A:$B,2,FALSE())),"",VLOOKUP(VLOOKUP($B131&amp;"-"&amp;$F131,'dataset cleaned'!$A:$BK,AL$2,FALSE()),Dictionary!$A:$B,2,FALSE()))</f>
        <v>4</v>
      </c>
      <c r="AM131" s="24">
        <f>VLOOKUP(VLOOKUP($B131&amp;"-"&amp;$F131,'dataset cleaned'!$A:$BK,AM$2,FALSE()),Dictionary!$A:$B,2,FALSE())</f>
        <v>5</v>
      </c>
      <c r="AN131" s="24">
        <f>IF(ISNA(VLOOKUP(VLOOKUP($B131&amp;"-"&amp;$F131,'dataset cleaned'!$A:$BK,AN$2,FALSE()),Dictionary!$A:$B,2,FALSE())),"",VLOOKUP(VLOOKUP($B131&amp;"-"&amp;$F131,'dataset cleaned'!$A:$BK,AN$2,FALSE()),Dictionary!$A:$B,2,FALSE()))</f>
        <v>4</v>
      </c>
      <c r="AO131" s="24">
        <f>VLOOKUP($B131&amp;"-"&amp;$F131,'Results Check'!$A:$CB,AO$2,FALSE())</f>
        <v>1</v>
      </c>
      <c r="AP131" s="24">
        <f>VLOOKUP($B131&amp;"-"&amp;$F131,'Results Check'!$A:$CB,AP$2,FALSE())</f>
        <v>1</v>
      </c>
      <c r="AQ131" s="24">
        <f>VLOOKUP($B131&amp;"-"&amp;$F131,'Results Check'!$A:$CB,AQ$2,FALSE())</f>
        <v>2</v>
      </c>
      <c r="AR131" s="24">
        <f t="shared" si="93"/>
        <v>1</v>
      </c>
      <c r="AS131" s="24">
        <f t="shared" si="94"/>
        <v>0.5</v>
      </c>
      <c r="AT131" s="24">
        <f t="shared" si="95"/>
        <v>0.66666666666666663</v>
      </c>
      <c r="AU131" s="24">
        <f>VLOOKUP($B131&amp;"-"&amp;$F131,'Results Check'!$A:$CB,AU$2,FALSE())</f>
        <v>1</v>
      </c>
      <c r="AV131" s="24">
        <f>VLOOKUP($B131&amp;"-"&amp;$F131,'Results Check'!$A:$CB,AV$2,FALSE())</f>
        <v>1</v>
      </c>
      <c r="AW131" s="24">
        <f>VLOOKUP($B131&amp;"-"&amp;$F131,'Results Check'!$A:$CB,AW$2,FALSE())</f>
        <v>3</v>
      </c>
      <c r="AX131" s="24">
        <f t="shared" si="96"/>
        <v>1</v>
      </c>
      <c r="AY131" s="24">
        <f t="shared" si="97"/>
        <v>0.33333333333333331</v>
      </c>
      <c r="AZ131" s="24">
        <f t="shared" si="98"/>
        <v>0.5</v>
      </c>
      <c r="BA131" s="24">
        <f>VLOOKUP($B131&amp;"-"&amp;$F131,'Results Check'!$A:$CB,BA$2,FALSE())</f>
        <v>3</v>
      </c>
      <c r="BB131" s="24">
        <f>VLOOKUP($B131&amp;"-"&amp;$F131,'Results Check'!$A:$CB,BB$2,FALSE())</f>
        <v>6</v>
      </c>
      <c r="BC131" s="24">
        <f>VLOOKUP($B131&amp;"-"&amp;$F131,'Results Check'!$A:$CB,BC$2,FALSE())</f>
        <v>3</v>
      </c>
      <c r="BD131" s="24">
        <f t="shared" si="99"/>
        <v>0.5</v>
      </c>
      <c r="BE131" s="24">
        <f t="shared" si="100"/>
        <v>1</v>
      </c>
      <c r="BF131" s="24">
        <f t="shared" si="101"/>
        <v>0.66666666666666663</v>
      </c>
      <c r="BG131" s="24">
        <f>VLOOKUP($B131&amp;"-"&amp;$F131,'Results Check'!$A:$CB,BG$2,FALSE())</f>
        <v>0</v>
      </c>
      <c r="BH131" s="24">
        <f>VLOOKUP($B131&amp;"-"&amp;$F131,'Results Check'!$A:$CB,BH$2,FALSE())</f>
        <v>5</v>
      </c>
      <c r="BI131" s="24">
        <f>VLOOKUP($B131&amp;"-"&amp;$F131,'Results Check'!$A:$CB,BI$2,FALSE())</f>
        <v>2</v>
      </c>
      <c r="BJ131" s="24">
        <f t="shared" si="102"/>
        <v>0</v>
      </c>
      <c r="BK131" s="24">
        <f t="shared" si="103"/>
        <v>0</v>
      </c>
      <c r="BL131" s="24">
        <f t="shared" si="104"/>
        <v>0</v>
      </c>
      <c r="BM131" s="24">
        <f>VLOOKUP($B131&amp;"-"&amp;$F131,'Results Check'!$A:$CB,BM$2,FALSE())</f>
        <v>0</v>
      </c>
      <c r="BN131" s="24">
        <f>VLOOKUP($B131&amp;"-"&amp;$F131,'Results Check'!$A:$CB,BN$2,FALSE())</f>
        <v>1</v>
      </c>
      <c r="BO131" s="24">
        <f>VLOOKUP($B131&amp;"-"&amp;$F131,'Results Check'!$A:$CB,BO$2,FALSE())</f>
        <v>1</v>
      </c>
      <c r="BP131" s="24">
        <f t="shared" si="105"/>
        <v>0</v>
      </c>
      <c r="BQ131" s="24">
        <f t="shared" si="106"/>
        <v>0</v>
      </c>
      <c r="BR131" s="24">
        <f t="shared" si="107"/>
        <v>0</v>
      </c>
      <c r="BS131" s="24">
        <f>VLOOKUP($B131&amp;"-"&amp;$F131,'Results Check'!$A:$CB,BS$2,FALSE())</f>
        <v>1</v>
      </c>
      <c r="BT131" s="24">
        <f>VLOOKUP($B131&amp;"-"&amp;$F131,'Results Check'!$A:$CB,BT$2,FALSE())</f>
        <v>2</v>
      </c>
      <c r="BU131" s="24">
        <f>VLOOKUP($B131&amp;"-"&amp;$F131,'Results Check'!$A:$CB,BU$2,FALSE())</f>
        <v>4</v>
      </c>
      <c r="BV131" s="24">
        <f t="shared" si="108"/>
        <v>0.5</v>
      </c>
      <c r="BW131" s="24">
        <f t="shared" si="109"/>
        <v>0.25</v>
      </c>
      <c r="BX131" s="24">
        <f t="shared" si="110"/>
        <v>0.33333333333333331</v>
      </c>
      <c r="BY131" s="24">
        <f t="shared" si="111"/>
        <v>6</v>
      </c>
      <c r="BZ131" s="24">
        <f t="shared" si="112"/>
        <v>16</v>
      </c>
      <c r="CA131" s="24">
        <f t="shared" si="113"/>
        <v>15</v>
      </c>
      <c r="CB131" s="26">
        <f t="shared" si="114"/>
        <v>0.375</v>
      </c>
      <c r="CC131" s="26">
        <f t="shared" si="115"/>
        <v>0.4</v>
      </c>
      <c r="CD131" s="24">
        <f t="shared" si="116"/>
        <v>0.38709677419354843</v>
      </c>
      <c r="CE131" s="24" t="str">
        <f>IF(VLOOKUP($B131&amp;"-"&amp;$F131,'Results Check'!$A:$CB,CE$2,FALSE())=0,"",VLOOKUP($B131&amp;"-"&amp;$F131,'Results Check'!$A:$CB,CE$2,FALSE()))</f>
        <v>Missing vulnerability</v>
      </c>
      <c r="CF131" s="24" t="str">
        <f>IF(VLOOKUP($B131&amp;"-"&amp;$F131,'Results Check'!$A:$CB,CF$2,FALSE())=0,"",VLOOKUP($B131&amp;"-"&amp;$F131,'Results Check'!$A:$CB,CF$2,FALSE()))</f>
        <v>Missing UI</v>
      </c>
      <c r="CG131" s="24" t="str">
        <f>IF(VLOOKUP($B131&amp;"-"&amp;$F131,'Results Check'!$A:$CB,CG$2,FALSE())=0,"",VLOOKUP($B131&amp;"-"&amp;$F131,'Results Check'!$A:$CB,CG$2,FALSE()))</f>
        <v>Wrong threat event</v>
      </c>
      <c r="CH131" s="24" t="str">
        <f>IF(VLOOKUP($B131&amp;"-"&amp;$F131,'Results Check'!$A:$CB,CH$2,FALSE())=0,"",VLOOKUP($B131&amp;"-"&amp;$F131,'Results Check'!$A:$CB,CH$2,FALSE()))</f>
        <v>Threat event</v>
      </c>
      <c r="CI131" s="24" t="str">
        <f>IF(VLOOKUP($B131&amp;"-"&amp;$F131,'Results Check'!$A:$CB,CI$2,FALSE())=0,"",VLOOKUP($B131&amp;"-"&amp;$F131,'Results Check'!$A:$CB,CI$2,FALSE()))</f>
        <v/>
      </c>
      <c r="CJ131" s="24" t="str">
        <f>IF(VLOOKUP($B131&amp;"-"&amp;$F131,'Results Check'!$A:$CB,CJ$2,FALSE())=0,"",VLOOKUP($B131&amp;"-"&amp;$F131,'Results Check'!$A:$CB,CJ$2,FALSE()))</f>
        <v>Wrong vulnerability</v>
      </c>
      <c r="CK131" s="24">
        <f>IF(VLOOKUP($B131&amp;"-"&amp;$F131,'dataset cleaned'!$A:$CK,CK$2,FALSE())&lt;0,"N/A",VLOOKUP(VLOOKUP($B131&amp;"-"&amp;$F131,'dataset cleaned'!$A:$CK,CK$2,FALSE()),Dictionary!$A:$B,2,FALSE()))</f>
        <v>3</v>
      </c>
      <c r="CL131" s="24">
        <f>IF(VLOOKUP($B131&amp;"-"&amp;$F131,'dataset cleaned'!$A:$CK,CL$2,FALSE())&lt;0,"N/A",VLOOKUP(VLOOKUP($B131&amp;"-"&amp;$F131,'dataset cleaned'!$A:$CK,CL$2,FALSE()),Dictionary!$A:$B,2,FALSE()))</f>
        <v>3</v>
      </c>
      <c r="CM131" s="24">
        <f>IF(VLOOKUP($B131&amp;"-"&amp;$F131,'dataset cleaned'!$A:$CK,CM$2,FALSE())&lt;0,"N/A",VLOOKUP(VLOOKUP($B131&amp;"-"&amp;$F131,'dataset cleaned'!$A:$CK,CM$2,FALSE()),Dictionary!$A:$B,2,FALSE()))</f>
        <v>3</v>
      </c>
      <c r="CN131" s="24">
        <f>IF(VLOOKUP($B131&amp;"-"&amp;$F131,'dataset cleaned'!$A:$CK,CN$2,FALSE())&lt;0,"N/A",VLOOKUP(VLOOKUP($B131&amp;"-"&amp;$F131,'dataset cleaned'!$A:$CK,CN$2,FALSE()),Dictionary!$A:$B,2,FALSE()))</f>
        <v>2</v>
      </c>
      <c r="CO131" s="24">
        <f>IF(VLOOKUP($B131&amp;"-"&amp;$F131,'dataset cleaned'!$A:$CK,CO$2,FALSE())&lt;0,"N/A",VLOOKUP(VLOOKUP($B131&amp;"-"&amp;$F131,'dataset cleaned'!$A:$CK,CO$2,FALSE()),Dictionary!$A:$B,2,FALSE()))</f>
        <v>3</v>
      </c>
      <c r="CP131" s="24">
        <f>IF(VLOOKUP($B131&amp;"-"&amp;$F131,'dataset cleaned'!$A:$CK,CP$2,FALSE())&lt;0,"N/A",VLOOKUP(VLOOKUP($B131&amp;"-"&amp;$F131,'dataset cleaned'!$A:$CK,CP$2,FALSE()),Dictionary!$A:$B,2,FALSE()))</f>
        <v>2</v>
      </c>
      <c r="CQ131" s="24">
        <f>IF(VLOOKUP($B131&amp;"-"&amp;$F131,'dataset cleaned'!$A:$CK,CQ$2,FALSE())&lt;0,"N/A",VLOOKUP(VLOOKUP($B131&amp;"-"&amp;$F131,'dataset cleaned'!$A:$CK,CQ$2,FALSE()),Dictionary!$A:$B,2,FALSE()))</f>
        <v>2</v>
      </c>
      <c r="CR131" s="24">
        <f>IF(VLOOKUP($B131&amp;"-"&amp;$F131,'dataset cleaned'!$A:$CK,CR$2,FALSE())&lt;0,"N/A",VLOOKUP(VLOOKUP($B131&amp;"-"&amp;$F131,'dataset cleaned'!$A:$CK,CR$2,FALSE()),Dictionary!$A:$B,2,FALSE()))</f>
        <v>2</v>
      </c>
      <c r="CS131" s="24">
        <f>IF(VLOOKUP($B131&amp;"-"&amp;$F131,'dataset cleaned'!$A:$CK,CS$2,FALSE())&lt;0,"N/A",VLOOKUP(VLOOKUP($B131&amp;"-"&amp;$F131,'dataset cleaned'!$A:$CK,CS$2,FALSE()),Dictionary!$A:$B,2,FALSE()))</f>
        <v>2</v>
      </c>
      <c r="CT131" s="24">
        <f>IF(VLOOKUP($B131&amp;"-"&amp;$F131,'dataset cleaned'!$A:$CK,CT$2,FALSE())&lt;0,"N/A",VLOOKUP(VLOOKUP($B131&amp;"-"&amp;$F131,'dataset cleaned'!$A:$CK,CT$2,FALSE()),Dictionary!$A:$B,2,FALSE()))</f>
        <v>2</v>
      </c>
      <c r="CU131" s="24">
        <f>IF(VLOOKUP($B131&amp;"-"&amp;$F131,'dataset cleaned'!$A:$CK,CU$2,FALSE())&lt;0,"N/A",VLOOKUP(VLOOKUP($B131&amp;"-"&amp;$F131,'dataset cleaned'!$A:$CK,CU$2,FALSE()),Dictionary!$A:$B,2,FALSE()))</f>
        <v>2</v>
      </c>
      <c r="CV131" s="24">
        <f>IF(VLOOKUP($B131&amp;"-"&amp;$F131,'dataset cleaned'!$A:$CK,CV$2,FALSE())&lt;0,"N/A",VLOOKUP(VLOOKUP($B131&amp;"-"&amp;$F131,'dataset cleaned'!$A:$CK,CV$2,FALSE()),Dictionary!$A:$B,2,FALSE()))</f>
        <v>2</v>
      </c>
    </row>
    <row r="132" spans="1:100" ht="17" x14ac:dyDescent="0.2">
      <c r="A132" s="24" t="str">
        <f t="shared" ref="A132:A163" si="117">B132&amp;"-"&amp;F132</f>
        <v>R_2fxKQVdcePs5erY-P2</v>
      </c>
      <c r="B132" s="31" t="s">
        <v>1013</v>
      </c>
      <c r="C132" s="24" t="s">
        <v>381</v>
      </c>
      <c r="D132" s="30" t="str">
        <f t="shared" ref="D132:D163" si="118">LEFT( $C132,FIND( "-", $C132 ) - 1 )</f>
        <v>Tabular</v>
      </c>
      <c r="E132" s="24" t="str">
        <f t="shared" ref="E132:E163" si="119">RIGHT( $C132,LEN($C132)-FIND( "-", $C132 ) )</f>
        <v>G1</v>
      </c>
      <c r="F132" s="31" t="s">
        <v>536</v>
      </c>
      <c r="G132" s="24" t="str">
        <f t="shared" ref="G132:G163" si="120">IF(F132="P1",E132,IF(E132="G1","G2","G1"))</f>
        <v>G2</v>
      </c>
      <c r="H132" s="24" t="s">
        <v>1128</v>
      </c>
      <c r="I132" s="24"/>
      <c r="J132" s="32">
        <f>VLOOKUP($B132&amp;"-"&amp;$F132,'dataset cleaned'!$A:$BK,J$2,FALSE())/60</f>
        <v>6.70695</v>
      </c>
      <c r="K132" s="24">
        <f>VLOOKUP($B132&amp;"-"&amp;$F132,'dataset cleaned'!$A:$BK,K$2,FALSE())</f>
        <v>19</v>
      </c>
      <c r="L132" s="24" t="str">
        <f>VLOOKUP($B132&amp;"-"&amp;$F132,'dataset cleaned'!$A:$BK,L$2,FALSE())</f>
        <v>Male</v>
      </c>
      <c r="M132" s="24" t="str">
        <f>VLOOKUP($B132&amp;"-"&amp;$F132,'dataset cleaned'!$A:$BK,M$2,FALSE())</f>
        <v>Intermediate (B1)</v>
      </c>
      <c r="N132" s="24">
        <f>VLOOKUP($B132&amp;"-"&amp;$F132,'dataset cleaned'!$A:$BK,N$2,FALSE())</f>
        <v>3</v>
      </c>
      <c r="O132" s="24" t="str">
        <f>VLOOKUP($B132&amp;"-"&amp;$F132,'dataset cleaned'!$A:$BK,O$2,FALSE())</f>
        <v>Moleculair science and technology, Process engineering,</v>
      </c>
      <c r="P132" s="24" t="str">
        <f>VLOOKUP($B132&amp;"-"&amp;$F132,'dataset cleaned'!$A:$BK,P$2,FALSE())</f>
        <v>Yes</v>
      </c>
      <c r="Q132" s="24">
        <f>VLOOKUP($B132&amp;"-"&amp;$F132,'dataset cleaned'!$A:$BK,Q$2,FALSE())</f>
        <v>2</v>
      </c>
      <c r="R132" s="33" t="str">
        <f>VLOOKUP($B132&amp;"-"&amp;$F132,'dataset cleaned'!$A:$BK,R$2,FALSE())</f>
        <v>Education, teaching assistant</v>
      </c>
      <c r="S132" s="24" t="str">
        <f>VLOOKUP($B132&amp;"-"&amp;$F132,'dataset cleaned'!$A:$BK,S$2,FALSE())</f>
        <v>No</v>
      </c>
      <c r="T132" s="24">
        <f>VLOOKUP($B132&amp;"-"&amp;$F132,'dataset cleaned'!$A:$BK,T$2,FALSE())</f>
        <v>0</v>
      </c>
      <c r="U132" s="24" t="str">
        <f>VLOOKUP($B132&amp;"-"&amp;$F132,'dataset cleaned'!$A:$BK,U$2,FALSE())</f>
        <v>Other, domain or national specific methodology. Please specify (separated by comma (,) ):</v>
      </c>
      <c r="V132" s="24">
        <f>VLOOKUP(VLOOKUP($B132&amp;"-"&amp;$F132,'dataset cleaned'!$A:$BK,V$2,FALSE()),Dictionary!$A:$B,2,FALSE())</f>
        <v>1</v>
      </c>
      <c r="W132" s="24">
        <f>VLOOKUP(VLOOKUP($B132&amp;"-"&amp;$F132,'dataset cleaned'!$A:$BK,W$2,FALSE()),Dictionary!$A:$B,2,FALSE())</f>
        <v>1</v>
      </c>
      <c r="X132" s="24">
        <f>VLOOKUP(VLOOKUP($B132&amp;"-"&amp;$F132,'dataset cleaned'!$A:$BK,X$2,FALSE()),Dictionary!$A:$B,2,FALSE())</f>
        <v>1</v>
      </c>
      <c r="Y132" s="24">
        <f>VLOOKUP(VLOOKUP($B132&amp;"-"&amp;$F132,'dataset cleaned'!$A:$BK,Y$2,FALSE()),Dictionary!$A:$B,2,FALSE())</f>
        <v>1</v>
      </c>
      <c r="Z132" s="24">
        <f t="shared" ref="Z132:Z163" si="121">MAX(V132:Y132)</f>
        <v>1</v>
      </c>
      <c r="AA132" s="24">
        <f>VLOOKUP(VLOOKUP($B132&amp;"-"&amp;$F132,'dataset cleaned'!$A:$BK,AA$2,FALSE()),Dictionary!$A:$B,2,FALSE())</f>
        <v>2</v>
      </c>
      <c r="AB132" s="24">
        <f>VLOOKUP(VLOOKUP($B132&amp;"-"&amp;$F132,'dataset cleaned'!$A:$BK,AB$2,FALSE()),Dictionary!$A:$B,2,FALSE())</f>
        <v>2</v>
      </c>
      <c r="AC132" s="24">
        <f>VLOOKUP(VLOOKUP($B132&amp;"-"&amp;$F132,'dataset cleaned'!$A:$BK,AC$2,FALSE()),Dictionary!$A:$B,2,FALSE())</f>
        <v>1</v>
      </c>
      <c r="AD132" s="24">
        <f>VLOOKUP(VLOOKUP($B132&amp;"-"&amp;$F132,'dataset cleaned'!$A:$BK,AD$2,FALSE()),Dictionary!$A:$B,2,FALSE())</f>
        <v>2</v>
      </c>
      <c r="AE132" s="24">
        <f>IF(ISNA(VLOOKUP(VLOOKUP($B132&amp;"-"&amp;$F132,'dataset cleaned'!$A:$BK,AE$2,FALSE()),Dictionary!$A:$B,2,FALSE())),"",VLOOKUP(VLOOKUP($B132&amp;"-"&amp;$F132,'dataset cleaned'!$A:$BK,AE$2,FALSE()),Dictionary!$A:$B,2,FALSE()))</f>
        <v>2</v>
      </c>
      <c r="AF132" s="24">
        <f>VLOOKUP(VLOOKUP($B132&amp;"-"&amp;$F132,'dataset cleaned'!$A:$BK,AF$2,FALSE()),Dictionary!$A:$B,2,FALSE())</f>
        <v>4</v>
      </c>
      <c r="AG132" s="24">
        <f>VLOOKUP(VLOOKUP($B132&amp;"-"&amp;$F132,'dataset cleaned'!$A:$BK,AG$2,FALSE()),Dictionary!$A:$B,2,FALSE())</f>
        <v>4</v>
      </c>
      <c r="AH132" s="24">
        <f>VLOOKUP(VLOOKUP($B132&amp;"-"&amp;$F132,'dataset cleaned'!$A:$BK,AH$2,FALSE()),Dictionary!$A:$B,2,FALSE())</f>
        <v>4</v>
      </c>
      <c r="AI132" s="24">
        <f>VLOOKUP(VLOOKUP($B132&amp;"-"&amp;$F132,'dataset cleaned'!$A:$BK,AI$2,FALSE()),Dictionary!$A:$B,2,FALSE())</f>
        <v>2</v>
      </c>
      <c r="AJ132" s="24">
        <f>VLOOKUP(VLOOKUP($B132&amp;"-"&amp;$F132,'dataset cleaned'!$A:$BK,AJ$2,FALSE()),Dictionary!$A:$B,2,FALSE())</f>
        <v>4</v>
      </c>
      <c r="AK132" s="24" t="str">
        <f>IF(ISNA(VLOOKUP(VLOOKUP($B132&amp;"-"&amp;$F132,'dataset cleaned'!$A:$BK,AK$2,FALSE()),Dictionary!$A:$B,2,FALSE())),"",VLOOKUP(VLOOKUP($B132&amp;"-"&amp;$F132,'dataset cleaned'!$A:$BK,AK$2,FALSE()),Dictionary!$A:$B,2,FALSE()))</f>
        <v/>
      </c>
      <c r="AL132" s="24">
        <f>IF(ISNA(VLOOKUP(VLOOKUP($B132&amp;"-"&amp;$F132,'dataset cleaned'!$A:$BK,AL$2,FALSE()),Dictionary!$A:$B,2,FALSE())),"",VLOOKUP(VLOOKUP($B132&amp;"-"&amp;$F132,'dataset cleaned'!$A:$BK,AL$2,FALSE()),Dictionary!$A:$B,2,FALSE()))</f>
        <v>2</v>
      </c>
      <c r="AM132" s="24">
        <f>VLOOKUP(VLOOKUP($B132&amp;"-"&amp;$F132,'dataset cleaned'!$A:$BK,AM$2,FALSE()),Dictionary!$A:$B,2,FALSE())</f>
        <v>4</v>
      </c>
      <c r="AN132" s="24">
        <f>IF(ISNA(VLOOKUP(VLOOKUP($B132&amp;"-"&amp;$F132,'dataset cleaned'!$A:$BK,AN$2,FALSE()),Dictionary!$A:$B,2,FALSE())),"",VLOOKUP(VLOOKUP($B132&amp;"-"&amp;$F132,'dataset cleaned'!$A:$BK,AN$2,FALSE()),Dictionary!$A:$B,2,FALSE()))</f>
        <v>3</v>
      </c>
      <c r="AO132" s="24">
        <f>VLOOKUP($B132&amp;"-"&amp;$F132,'Results Check'!$A:$CB,AO$2,FALSE())</f>
        <v>2</v>
      </c>
      <c r="AP132" s="24">
        <f>VLOOKUP($B132&amp;"-"&amp;$F132,'Results Check'!$A:$CB,AP$2,FALSE())</f>
        <v>4</v>
      </c>
      <c r="AQ132" s="24">
        <f>VLOOKUP($B132&amp;"-"&amp;$F132,'Results Check'!$A:$CB,AQ$2,FALSE())</f>
        <v>2</v>
      </c>
      <c r="AR132" s="24">
        <f t="shared" ref="AR132:AR163" si="122">IF(AP132&gt;0,AO132/AP132,0)</f>
        <v>0.5</v>
      </c>
      <c r="AS132" s="24">
        <f t="shared" ref="AS132:AS163" si="123">AO132/AQ132</f>
        <v>1</v>
      </c>
      <c r="AT132" s="24">
        <f t="shared" ref="AT132:AT163" si="124">IF(SUM(AR132,AS132)&gt;0,2*(AR132*AS132)/SUM(AR132,AS132),0)</f>
        <v>0.66666666666666663</v>
      </c>
      <c r="AU132" s="24">
        <f>VLOOKUP($B132&amp;"-"&amp;$F132,'Results Check'!$A:$CB,AU$2,FALSE())</f>
        <v>0</v>
      </c>
      <c r="AV132" s="24">
        <f>VLOOKUP($B132&amp;"-"&amp;$F132,'Results Check'!$A:$CB,AV$2,FALSE())</f>
        <v>3</v>
      </c>
      <c r="AW132" s="24">
        <f>VLOOKUP($B132&amp;"-"&amp;$F132,'Results Check'!$A:$CB,AW$2,FALSE())</f>
        <v>3</v>
      </c>
      <c r="AX132" s="24">
        <f t="shared" ref="AX132:AX163" si="125">IF(AV132&gt;0,AU132/AV132,0)</f>
        <v>0</v>
      </c>
      <c r="AY132" s="24">
        <f t="shared" ref="AY132:AY163" si="126">AU132/AW132</f>
        <v>0</v>
      </c>
      <c r="AZ132" s="24">
        <f t="shared" ref="AZ132:AZ163" si="127">IF(SUM(AX132,AY132)&gt;0,2*(AX132*AY132)/SUM(AX132,AY132),0)</f>
        <v>0</v>
      </c>
      <c r="BA132" s="24">
        <f>VLOOKUP($B132&amp;"-"&amp;$F132,'Results Check'!$A:$CB,BA$2,FALSE())</f>
        <v>3</v>
      </c>
      <c r="BB132" s="24">
        <f>VLOOKUP($B132&amp;"-"&amp;$F132,'Results Check'!$A:$CB,BB$2,FALSE())</f>
        <v>3</v>
      </c>
      <c r="BC132" s="24">
        <f>VLOOKUP($B132&amp;"-"&amp;$F132,'Results Check'!$A:$CB,BC$2,FALSE())</f>
        <v>3</v>
      </c>
      <c r="BD132" s="24">
        <f t="shared" ref="BD132:BD163" si="128">IF(BB132&gt;0,BA132/BB132,0)</f>
        <v>1</v>
      </c>
      <c r="BE132" s="24">
        <f t="shared" ref="BE132:BE163" si="129">BA132/BC132</f>
        <v>1</v>
      </c>
      <c r="BF132" s="24">
        <f t="shared" ref="BF132:BF163" si="130">IF(SUM(BD132,BE132)&gt;0,2*(BD132*BE132)/SUM(BD132,BE132),0)</f>
        <v>1</v>
      </c>
      <c r="BG132" s="24">
        <f>VLOOKUP($B132&amp;"-"&amp;$F132,'Results Check'!$A:$CB,BG$2,FALSE())</f>
        <v>2</v>
      </c>
      <c r="BH132" s="24">
        <f>VLOOKUP($B132&amp;"-"&amp;$F132,'Results Check'!$A:$CB,BH$2,FALSE())</f>
        <v>2</v>
      </c>
      <c r="BI132" s="24">
        <f>VLOOKUP($B132&amp;"-"&amp;$F132,'Results Check'!$A:$CB,BI$2,FALSE())</f>
        <v>2</v>
      </c>
      <c r="BJ132" s="24">
        <f t="shared" ref="BJ132:BJ163" si="131">IF(BH132&gt;0,BG132/BH132,0)</f>
        <v>1</v>
      </c>
      <c r="BK132" s="24">
        <f t="shared" ref="BK132:BK163" si="132">BG132/BI132</f>
        <v>1</v>
      </c>
      <c r="BL132" s="24">
        <f t="shared" ref="BL132:BL163" si="133">IF(SUM(BJ132,BK132)&gt;0,2*(BJ132*BK132)/SUM(BJ132,BK132),0)</f>
        <v>1</v>
      </c>
      <c r="BM132" s="24">
        <f>VLOOKUP($B132&amp;"-"&amp;$F132,'Results Check'!$A:$CB,BM$2,FALSE())</f>
        <v>0</v>
      </c>
      <c r="BN132" s="24">
        <f>VLOOKUP($B132&amp;"-"&amp;$F132,'Results Check'!$A:$CB,BN$2,FALSE())</f>
        <v>1</v>
      </c>
      <c r="BO132" s="24">
        <f>VLOOKUP($B132&amp;"-"&amp;$F132,'Results Check'!$A:$CB,BO$2,FALSE())</f>
        <v>1</v>
      </c>
      <c r="BP132" s="24">
        <f t="shared" ref="BP132:BP163" si="134">IF(BN132&gt;0,BM132/BN132,0)</f>
        <v>0</v>
      </c>
      <c r="BQ132" s="24">
        <f t="shared" ref="BQ132:BQ163" si="135">BM132/BO132</f>
        <v>0</v>
      </c>
      <c r="BR132" s="24">
        <f t="shared" ref="BR132:BR163" si="136">IF(SUM(BP132,BQ132)&gt;0,2*(BP132*BQ132)/SUM(BP132,BQ132),0)</f>
        <v>0</v>
      </c>
      <c r="BS132" s="24">
        <f>VLOOKUP($B132&amp;"-"&amp;$F132,'Results Check'!$A:$CB,BS$2,FALSE())</f>
        <v>1</v>
      </c>
      <c r="BT132" s="24">
        <f>VLOOKUP($B132&amp;"-"&amp;$F132,'Results Check'!$A:$CB,BT$2,FALSE())</f>
        <v>4</v>
      </c>
      <c r="BU132" s="24">
        <f>VLOOKUP($B132&amp;"-"&amp;$F132,'Results Check'!$A:$CB,BU$2,FALSE())</f>
        <v>4</v>
      </c>
      <c r="BV132" s="24">
        <f t="shared" ref="BV132:BV163" si="137">IF(BT132&gt;0,BS132/BT132,0)</f>
        <v>0.25</v>
      </c>
      <c r="BW132" s="24">
        <f t="shared" ref="BW132:BW163" si="138">BS132/BU132</f>
        <v>0.25</v>
      </c>
      <c r="BX132" s="24">
        <f t="shared" ref="BX132:BX163" si="139">IF(SUM(BV132,BW132)&gt;0,2*(BV132*BW132)/SUM(BV132,BW132),0)</f>
        <v>0.25</v>
      </c>
      <c r="BY132" s="24">
        <f t="shared" ref="BY132:BY163" si="140">SUM(AO132,AU132,BA132,BG132,BM132,BS132)</f>
        <v>8</v>
      </c>
      <c r="BZ132" s="24">
        <f t="shared" ref="BZ132:BZ163" si="141">SUM(AP132,AV132,BB132,BH132,BN132,BT132)</f>
        <v>17</v>
      </c>
      <c r="CA132" s="24">
        <f t="shared" ref="CA132:CA163" si="142">SUM(AQ132,AW132,BC132,BI132,BO132,BU132)</f>
        <v>15</v>
      </c>
      <c r="CB132" s="26">
        <f t="shared" ref="CB132:CB163" si="143">IF(BZ132&gt;0,BY132/BZ132,0)</f>
        <v>0.47058823529411764</v>
      </c>
      <c r="CC132" s="26">
        <f t="shared" ref="CC132:CC163" si="144">BY132/CA132</f>
        <v>0.53333333333333333</v>
      </c>
      <c r="CD132" s="24">
        <f t="shared" ref="CD132:CD163" si="145">IF(SUM(CB132,CC132)&gt;0,2*CB132*CC132/SUM(CB132:CC132),0)</f>
        <v>0.5</v>
      </c>
      <c r="CE132" s="24" t="str">
        <f>IF(VLOOKUP($B132&amp;"-"&amp;$F132,'Results Check'!$A:$CB,CE$2,FALSE())=0,"",VLOOKUP($B132&amp;"-"&amp;$F132,'Results Check'!$A:$CB,CE$2,FALSE()))</f>
        <v>Wrong vulnerability</v>
      </c>
      <c r="CF132" s="24" t="str">
        <f>IF(VLOOKUP($B132&amp;"-"&amp;$F132,'Results Check'!$A:$CB,CF$2,FALSE())=0,"",VLOOKUP($B132&amp;"-"&amp;$F132,'Results Check'!$A:$CB,CF$2,FALSE()))</f>
        <v>Asset</v>
      </c>
      <c r="CG132" s="24" t="str">
        <f>IF(VLOOKUP($B132&amp;"-"&amp;$F132,'Results Check'!$A:$CB,CG$2,FALSE())=0,"",VLOOKUP($B132&amp;"-"&amp;$F132,'Results Check'!$A:$CB,CG$2,FALSE()))</f>
        <v/>
      </c>
      <c r="CH132" s="24" t="str">
        <f>IF(VLOOKUP($B132&amp;"-"&amp;$F132,'Results Check'!$A:$CB,CH$2,FALSE())=0,"",VLOOKUP($B132&amp;"-"&amp;$F132,'Results Check'!$A:$CB,CH$2,FALSE()))</f>
        <v/>
      </c>
      <c r="CI132" s="24" t="str">
        <f>IF(VLOOKUP($B132&amp;"-"&amp;$F132,'Results Check'!$A:$CB,CI$2,FALSE())=0,"",VLOOKUP($B132&amp;"-"&amp;$F132,'Results Check'!$A:$CB,CI$2,FALSE()))</f>
        <v/>
      </c>
      <c r="CJ132" s="24" t="str">
        <f>IF(VLOOKUP($B132&amp;"-"&amp;$F132,'Results Check'!$A:$CB,CJ$2,FALSE())=0,"",VLOOKUP($B132&amp;"-"&amp;$F132,'Results Check'!$A:$CB,CJ$2,FALSE()))</f>
        <v>Threat scenario</v>
      </c>
      <c r="CK132" s="24">
        <f>IF(VLOOKUP($B132&amp;"-"&amp;$F132,'dataset cleaned'!$A:$CK,CK$2,FALSE())&lt;0,"N/A",VLOOKUP(VLOOKUP($B132&amp;"-"&amp;$F132,'dataset cleaned'!$A:$CK,CK$2,FALSE()),Dictionary!$A:$B,2,FALSE()))</f>
        <v>2</v>
      </c>
      <c r="CL132" s="24">
        <f>IF(VLOOKUP($B132&amp;"-"&amp;$F132,'dataset cleaned'!$A:$CK,CL$2,FALSE())&lt;0,"N/A",VLOOKUP(VLOOKUP($B132&amp;"-"&amp;$F132,'dataset cleaned'!$A:$CK,CL$2,FALSE()),Dictionary!$A:$B,2,FALSE()))</f>
        <v>3</v>
      </c>
      <c r="CM132" s="24">
        <f>IF(VLOOKUP($B132&amp;"-"&amp;$F132,'dataset cleaned'!$A:$CK,CM$2,FALSE())&lt;0,"N/A",VLOOKUP(VLOOKUP($B132&amp;"-"&amp;$F132,'dataset cleaned'!$A:$CK,CM$2,FALSE()),Dictionary!$A:$B,2,FALSE()))</f>
        <v>2</v>
      </c>
      <c r="CN132" s="24">
        <f>IF(VLOOKUP($B132&amp;"-"&amp;$F132,'dataset cleaned'!$A:$CK,CN$2,FALSE())&lt;0,"N/A",VLOOKUP(VLOOKUP($B132&amp;"-"&amp;$F132,'dataset cleaned'!$A:$CK,CN$2,FALSE()),Dictionary!$A:$B,2,FALSE()))</f>
        <v>3</v>
      </c>
      <c r="CO132" s="24">
        <f>IF(VLOOKUP($B132&amp;"-"&amp;$F132,'dataset cleaned'!$A:$CK,CO$2,FALSE())&lt;0,"N/A",VLOOKUP(VLOOKUP($B132&amp;"-"&amp;$F132,'dataset cleaned'!$A:$CK,CO$2,FALSE()),Dictionary!$A:$B,2,FALSE()))</f>
        <v>2</v>
      </c>
      <c r="CP132" s="24">
        <f>IF(VLOOKUP($B132&amp;"-"&amp;$F132,'dataset cleaned'!$A:$CK,CP$2,FALSE())&lt;0,"N/A",VLOOKUP(VLOOKUP($B132&amp;"-"&amp;$F132,'dataset cleaned'!$A:$CK,CP$2,FALSE()),Dictionary!$A:$B,2,FALSE()))</f>
        <v>3</v>
      </c>
      <c r="CQ132" s="24">
        <f>IF(VLOOKUP($B132&amp;"-"&amp;$F132,'dataset cleaned'!$A:$CK,CQ$2,FALSE())&lt;0,"N/A",VLOOKUP(VLOOKUP($B132&amp;"-"&amp;$F132,'dataset cleaned'!$A:$CK,CQ$2,FALSE()),Dictionary!$A:$B,2,FALSE()))</f>
        <v>2</v>
      </c>
      <c r="CR132" s="24">
        <f>IF(VLOOKUP($B132&amp;"-"&amp;$F132,'dataset cleaned'!$A:$CK,CR$2,FALSE())&lt;0,"N/A",VLOOKUP(VLOOKUP($B132&amp;"-"&amp;$F132,'dataset cleaned'!$A:$CK,CR$2,FALSE()),Dictionary!$A:$B,2,FALSE()))</f>
        <v>3</v>
      </c>
      <c r="CS132" s="24">
        <f>IF(VLOOKUP($B132&amp;"-"&amp;$F132,'dataset cleaned'!$A:$CK,CS$2,FALSE())&lt;0,"N/A",VLOOKUP(VLOOKUP($B132&amp;"-"&amp;$F132,'dataset cleaned'!$A:$CK,CS$2,FALSE()),Dictionary!$A:$B,2,FALSE()))</f>
        <v>2</v>
      </c>
      <c r="CT132" s="24">
        <f>IF(VLOOKUP($B132&amp;"-"&amp;$F132,'dataset cleaned'!$A:$CK,CT$2,FALSE())&lt;0,"N/A",VLOOKUP(VLOOKUP($B132&amp;"-"&amp;$F132,'dataset cleaned'!$A:$CK,CT$2,FALSE()),Dictionary!$A:$B,2,FALSE()))</f>
        <v>3</v>
      </c>
      <c r="CU132" s="24">
        <f>IF(VLOOKUP($B132&amp;"-"&amp;$F132,'dataset cleaned'!$A:$CK,CU$2,FALSE())&lt;0,"N/A",VLOOKUP(VLOOKUP($B132&amp;"-"&amp;$F132,'dataset cleaned'!$A:$CK,CU$2,FALSE()),Dictionary!$A:$B,2,FALSE()))</f>
        <v>2</v>
      </c>
      <c r="CV132" s="24">
        <f>IF(VLOOKUP($B132&amp;"-"&amp;$F132,'dataset cleaned'!$A:$CK,CV$2,FALSE())&lt;0,"N/A",VLOOKUP(VLOOKUP($B132&amp;"-"&amp;$F132,'dataset cleaned'!$A:$CK,CV$2,FALSE()),Dictionary!$A:$B,2,FALSE()))</f>
        <v>3</v>
      </c>
    </row>
    <row r="133" spans="1:100" ht="17" x14ac:dyDescent="0.2">
      <c r="A133" s="24" t="str">
        <f t="shared" si="117"/>
        <v>R_2uCAg01CW3ew3fh-P2</v>
      </c>
      <c r="B133" s="24" t="s">
        <v>844</v>
      </c>
      <c r="C133" s="24" t="s">
        <v>381</v>
      </c>
      <c r="D133" s="30" t="str">
        <f t="shared" si="118"/>
        <v>Tabular</v>
      </c>
      <c r="E133" s="24" t="str">
        <f t="shared" si="119"/>
        <v>G1</v>
      </c>
      <c r="F133" s="31" t="s">
        <v>536</v>
      </c>
      <c r="G133" s="24" t="str">
        <f t="shared" si="120"/>
        <v>G2</v>
      </c>
      <c r="H133" s="24" t="s">
        <v>981</v>
      </c>
      <c r="I133" s="24"/>
      <c r="J133" s="32">
        <f>VLOOKUP($B133&amp;"-"&amp;$F133,'dataset cleaned'!$A:$BK,J$2,FALSE())/60</f>
        <v>9.2258333333333322</v>
      </c>
      <c r="K133" s="24">
        <f>VLOOKUP($B133&amp;"-"&amp;$F133,'dataset cleaned'!$A:$BK,K$2,FALSE())</f>
        <v>22</v>
      </c>
      <c r="L133" s="24" t="str">
        <f>VLOOKUP($B133&amp;"-"&amp;$F133,'dataset cleaned'!$A:$BK,L$2,FALSE())</f>
        <v>Female</v>
      </c>
      <c r="M133" s="24" t="str">
        <f>VLOOKUP($B133&amp;"-"&amp;$F133,'dataset cleaned'!$A:$BK,M$2,FALSE())</f>
        <v>Upper-Intermediate (B2)</v>
      </c>
      <c r="N133" s="24">
        <f>VLOOKUP($B133&amp;"-"&amp;$F133,'dataset cleaned'!$A:$BK,N$2,FALSE())</f>
        <v>4</v>
      </c>
      <c r="O133" s="24" t="str">
        <f>VLOOKUP($B133&amp;"-"&amp;$F133,'dataset cleaned'!$A:$BK,O$2,FALSE())</f>
        <v>Computer Science, Business Administration</v>
      </c>
      <c r="P133" s="24" t="str">
        <f>VLOOKUP($B133&amp;"-"&amp;$F133,'dataset cleaned'!$A:$BK,P$2,FALSE())</f>
        <v>Yes</v>
      </c>
      <c r="Q133" s="24">
        <f>VLOOKUP($B133&amp;"-"&amp;$F133,'dataset cleaned'!$A:$BK,Q$2,FALSE())</f>
        <v>4</v>
      </c>
      <c r="R133" s="33" t="str">
        <f>VLOOKUP($B133&amp;"-"&amp;$F133,'dataset cleaned'!$A:$BK,R$2,FALSE())</f>
        <v>iOS Developer, First-Level-Support</v>
      </c>
      <c r="S133" s="24" t="str">
        <f>VLOOKUP($B133&amp;"-"&amp;$F133,'dataset cleaned'!$A:$BK,S$2,FALSE())</f>
        <v>No</v>
      </c>
      <c r="T133" s="24">
        <f>VLOOKUP($B133&amp;"-"&amp;$F133,'dataset cleaned'!$A:$BK,T$2,FALSE())</f>
        <v>0</v>
      </c>
      <c r="U133" s="24" t="str">
        <f>VLOOKUP($B133&amp;"-"&amp;$F133,'dataset cleaned'!$A:$BK,U$2,FALSE())</f>
        <v>None</v>
      </c>
      <c r="V133" s="24">
        <f>VLOOKUP(VLOOKUP($B133&amp;"-"&amp;$F133,'dataset cleaned'!$A:$BK,V$2,FALSE()),Dictionary!$A:$B,2,FALSE())</f>
        <v>1</v>
      </c>
      <c r="W133" s="24">
        <f>VLOOKUP(VLOOKUP($B133&amp;"-"&amp;$F133,'dataset cleaned'!$A:$BK,W$2,FALSE()),Dictionary!$A:$B,2,FALSE())</f>
        <v>2</v>
      </c>
      <c r="X133" s="24">
        <f>VLOOKUP(VLOOKUP($B133&amp;"-"&amp;$F133,'dataset cleaned'!$A:$BK,X$2,FALSE()),Dictionary!$A:$B,2,FALSE())</f>
        <v>1</v>
      </c>
      <c r="Y133" s="24">
        <f>VLOOKUP(VLOOKUP($B133&amp;"-"&amp;$F133,'dataset cleaned'!$A:$BK,Y$2,FALSE()),Dictionary!$A:$B,2,FALSE())</f>
        <v>1</v>
      </c>
      <c r="Z133" s="24">
        <f t="shared" si="121"/>
        <v>2</v>
      </c>
      <c r="AA133" s="24">
        <f>VLOOKUP(VLOOKUP($B133&amp;"-"&amp;$F133,'dataset cleaned'!$A:$BK,AA$2,FALSE()),Dictionary!$A:$B,2,FALSE())</f>
        <v>1</v>
      </c>
      <c r="AB133" s="24">
        <f>VLOOKUP(VLOOKUP($B133&amp;"-"&amp;$F133,'dataset cleaned'!$A:$BK,AB$2,FALSE()),Dictionary!$A:$B,2,FALSE())</f>
        <v>2</v>
      </c>
      <c r="AC133" s="24">
        <f>VLOOKUP(VLOOKUP($B133&amp;"-"&amp;$F133,'dataset cleaned'!$A:$BK,AC$2,FALSE()),Dictionary!$A:$B,2,FALSE())</f>
        <v>2</v>
      </c>
      <c r="AD133" s="24">
        <f>VLOOKUP(VLOOKUP($B133&amp;"-"&amp;$F133,'dataset cleaned'!$A:$BK,AD$2,FALSE()),Dictionary!$A:$B,2,FALSE())</f>
        <v>1</v>
      </c>
      <c r="AE133" s="24">
        <f>IF(ISNA(VLOOKUP(VLOOKUP($B133&amp;"-"&amp;$F133,'dataset cleaned'!$A:$BK,AE$2,FALSE()),Dictionary!$A:$B,2,FALSE())),"",VLOOKUP(VLOOKUP($B133&amp;"-"&amp;$F133,'dataset cleaned'!$A:$BK,AE$2,FALSE()),Dictionary!$A:$B,2,FALSE()))</f>
        <v>4</v>
      </c>
      <c r="AF133" s="24">
        <f>VLOOKUP(VLOOKUP($B133&amp;"-"&amp;$F133,'dataset cleaned'!$A:$BK,AF$2,FALSE()),Dictionary!$A:$B,2,FALSE())</f>
        <v>4</v>
      </c>
      <c r="AG133" s="24">
        <f>VLOOKUP(VLOOKUP($B133&amp;"-"&amp;$F133,'dataset cleaned'!$A:$BK,AG$2,FALSE()),Dictionary!$A:$B,2,FALSE())</f>
        <v>4</v>
      </c>
      <c r="AH133" s="24">
        <f>VLOOKUP(VLOOKUP($B133&amp;"-"&amp;$F133,'dataset cleaned'!$A:$BK,AH$2,FALSE()),Dictionary!$A:$B,2,FALSE())</f>
        <v>4</v>
      </c>
      <c r="AI133" s="24">
        <f>VLOOKUP(VLOOKUP($B133&amp;"-"&amp;$F133,'dataset cleaned'!$A:$BK,AI$2,FALSE()),Dictionary!$A:$B,2,FALSE())</f>
        <v>4</v>
      </c>
      <c r="AJ133" s="24">
        <f>VLOOKUP(VLOOKUP($B133&amp;"-"&amp;$F133,'dataset cleaned'!$A:$BK,AJ$2,FALSE()),Dictionary!$A:$B,2,FALSE())</f>
        <v>2</v>
      </c>
      <c r="AK133" s="24" t="str">
        <f>IF(ISNA(VLOOKUP(VLOOKUP($B133&amp;"-"&amp;$F133,'dataset cleaned'!$A:$BK,AK$2,FALSE()),Dictionary!$A:$B,2,FALSE())),"",VLOOKUP(VLOOKUP($B133&amp;"-"&amp;$F133,'dataset cleaned'!$A:$BK,AK$2,FALSE()),Dictionary!$A:$B,2,FALSE()))</f>
        <v/>
      </c>
      <c r="AL133" s="24">
        <f>IF(ISNA(VLOOKUP(VLOOKUP($B133&amp;"-"&amp;$F133,'dataset cleaned'!$A:$BK,AL$2,FALSE()),Dictionary!$A:$B,2,FALSE())),"",VLOOKUP(VLOOKUP($B133&amp;"-"&amp;$F133,'dataset cleaned'!$A:$BK,AL$2,FALSE()),Dictionary!$A:$B,2,FALSE()))</f>
        <v>2</v>
      </c>
      <c r="AM133" s="24">
        <f>VLOOKUP(VLOOKUP($B133&amp;"-"&amp;$F133,'dataset cleaned'!$A:$BK,AM$2,FALSE()),Dictionary!$A:$B,2,FALSE())</f>
        <v>3</v>
      </c>
      <c r="AN133" s="24">
        <f>IF(ISNA(VLOOKUP(VLOOKUP($B133&amp;"-"&amp;$F133,'dataset cleaned'!$A:$BK,AN$2,FALSE()),Dictionary!$A:$B,2,FALSE())),"",VLOOKUP(VLOOKUP($B133&amp;"-"&amp;$F133,'dataset cleaned'!$A:$BK,AN$2,FALSE()),Dictionary!$A:$B,2,FALSE()))</f>
        <v>2</v>
      </c>
      <c r="AO133" s="24">
        <f>VLOOKUP($B133&amp;"-"&amp;$F133,'Results Check'!$A:$CB,AO$2,FALSE())</f>
        <v>1</v>
      </c>
      <c r="AP133" s="24">
        <f>VLOOKUP($B133&amp;"-"&amp;$F133,'Results Check'!$A:$CB,AP$2,FALSE())</f>
        <v>1</v>
      </c>
      <c r="AQ133" s="24">
        <f>VLOOKUP($B133&amp;"-"&amp;$F133,'Results Check'!$A:$CB,AQ$2,FALSE())</f>
        <v>2</v>
      </c>
      <c r="AR133" s="24">
        <f t="shared" si="122"/>
        <v>1</v>
      </c>
      <c r="AS133" s="24">
        <f t="shared" si="123"/>
        <v>0.5</v>
      </c>
      <c r="AT133" s="24">
        <f t="shared" si="124"/>
        <v>0.66666666666666663</v>
      </c>
      <c r="AU133" s="24">
        <f>VLOOKUP($B133&amp;"-"&amp;$F133,'Results Check'!$A:$CB,AU$2,FALSE())</f>
        <v>0</v>
      </c>
      <c r="AV133" s="24">
        <f>VLOOKUP($B133&amp;"-"&amp;$F133,'Results Check'!$A:$CB,AV$2,FALSE())</f>
        <v>3</v>
      </c>
      <c r="AW133" s="24">
        <f>VLOOKUP($B133&amp;"-"&amp;$F133,'Results Check'!$A:$CB,AW$2,FALSE())</f>
        <v>3</v>
      </c>
      <c r="AX133" s="24">
        <f t="shared" si="125"/>
        <v>0</v>
      </c>
      <c r="AY133" s="24">
        <f t="shared" si="126"/>
        <v>0</v>
      </c>
      <c r="AZ133" s="24">
        <f t="shared" si="127"/>
        <v>0</v>
      </c>
      <c r="BA133" s="24">
        <f>VLOOKUP($B133&amp;"-"&amp;$F133,'Results Check'!$A:$CB,BA$2,FALSE())</f>
        <v>0</v>
      </c>
      <c r="BB133" s="24">
        <f>VLOOKUP($B133&amp;"-"&amp;$F133,'Results Check'!$A:$CB,BB$2,FALSE())</f>
        <v>3</v>
      </c>
      <c r="BC133" s="24">
        <f>VLOOKUP($B133&amp;"-"&amp;$F133,'Results Check'!$A:$CB,BC$2,FALSE())</f>
        <v>3</v>
      </c>
      <c r="BD133" s="24">
        <f t="shared" si="128"/>
        <v>0</v>
      </c>
      <c r="BE133" s="24">
        <f t="shared" si="129"/>
        <v>0</v>
      </c>
      <c r="BF133" s="24">
        <f t="shared" si="130"/>
        <v>0</v>
      </c>
      <c r="BG133" s="24">
        <f>VLOOKUP($B133&amp;"-"&amp;$F133,'Results Check'!$A:$CB,BG$2,FALSE())</f>
        <v>0</v>
      </c>
      <c r="BH133" s="24">
        <f>VLOOKUP($B133&amp;"-"&amp;$F133,'Results Check'!$A:$CB,BH$2,FALSE())</f>
        <v>10</v>
      </c>
      <c r="BI133" s="24">
        <f>VLOOKUP($B133&amp;"-"&amp;$F133,'Results Check'!$A:$CB,BI$2,FALSE())</f>
        <v>2</v>
      </c>
      <c r="BJ133" s="24">
        <f t="shared" si="131"/>
        <v>0</v>
      </c>
      <c r="BK133" s="24">
        <f t="shared" si="132"/>
        <v>0</v>
      </c>
      <c r="BL133" s="24">
        <f t="shared" si="133"/>
        <v>0</v>
      </c>
      <c r="BM133" s="24">
        <f>VLOOKUP($B133&amp;"-"&amp;$F133,'Results Check'!$A:$CB,BM$2,FALSE())</f>
        <v>0</v>
      </c>
      <c r="BN133" s="24">
        <f>VLOOKUP($B133&amp;"-"&amp;$F133,'Results Check'!$A:$CB,BN$2,FALSE())</f>
        <v>1</v>
      </c>
      <c r="BO133" s="24">
        <f>VLOOKUP($B133&amp;"-"&amp;$F133,'Results Check'!$A:$CB,BO$2,FALSE())</f>
        <v>1</v>
      </c>
      <c r="BP133" s="24">
        <f t="shared" si="134"/>
        <v>0</v>
      </c>
      <c r="BQ133" s="24">
        <f t="shared" si="135"/>
        <v>0</v>
      </c>
      <c r="BR133" s="24">
        <f t="shared" si="136"/>
        <v>0</v>
      </c>
      <c r="BS133" s="24">
        <f>VLOOKUP($B133&amp;"-"&amp;$F133,'Results Check'!$A:$CB,BS$2,FALSE())</f>
        <v>1</v>
      </c>
      <c r="BT133" s="24">
        <f>VLOOKUP($B133&amp;"-"&amp;$F133,'Results Check'!$A:$CB,BT$2,FALSE())</f>
        <v>2</v>
      </c>
      <c r="BU133" s="24">
        <f>VLOOKUP($B133&amp;"-"&amp;$F133,'Results Check'!$A:$CB,BU$2,FALSE())</f>
        <v>4</v>
      </c>
      <c r="BV133" s="24">
        <f t="shared" si="137"/>
        <v>0.5</v>
      </c>
      <c r="BW133" s="24">
        <f t="shared" si="138"/>
        <v>0.25</v>
      </c>
      <c r="BX133" s="24">
        <f t="shared" si="139"/>
        <v>0.33333333333333331</v>
      </c>
      <c r="BY133" s="24">
        <f t="shared" si="140"/>
        <v>2</v>
      </c>
      <c r="BZ133" s="24">
        <f t="shared" si="141"/>
        <v>20</v>
      </c>
      <c r="CA133" s="24">
        <f t="shared" si="142"/>
        <v>15</v>
      </c>
      <c r="CB133" s="26">
        <f t="shared" si="143"/>
        <v>0.1</v>
      </c>
      <c r="CC133" s="26">
        <f t="shared" si="144"/>
        <v>0.13333333333333333</v>
      </c>
      <c r="CD133" s="24">
        <f t="shared" si="145"/>
        <v>0.1142857142857143</v>
      </c>
      <c r="CE133" s="24" t="str">
        <f>IF(VLOOKUP($B133&amp;"-"&amp;$F133,'Results Check'!$A:$CB,CE$2,FALSE())=0,"",VLOOKUP($B133&amp;"-"&amp;$F133,'Results Check'!$A:$CB,CE$2,FALSE()))</f>
        <v>Missing vulnerability</v>
      </c>
      <c r="CF133" s="24" t="str">
        <f>IF(VLOOKUP($B133&amp;"-"&amp;$F133,'Results Check'!$A:$CB,CF$2,FALSE())=0,"",VLOOKUP($B133&amp;"-"&amp;$F133,'Results Check'!$A:$CB,CF$2,FALSE()))</f>
        <v>Consequence</v>
      </c>
      <c r="CG133" s="24" t="str">
        <f>IF(VLOOKUP($B133&amp;"-"&amp;$F133,'Results Check'!$A:$CB,CG$2,FALSE())=0,"",VLOOKUP($B133&amp;"-"&amp;$F133,'Results Check'!$A:$CB,CG$2,FALSE()))</f>
        <v>Wrong threat event</v>
      </c>
      <c r="CH133" s="24" t="str">
        <f>IF(VLOOKUP($B133&amp;"-"&amp;$F133,'Results Check'!$A:$CB,CH$2,FALSE())=0,"",VLOOKUP($B133&amp;"-"&amp;$F133,'Results Check'!$A:$CB,CH$2,FALSE()))</f>
        <v>Threat event</v>
      </c>
      <c r="CI133" s="24" t="str">
        <f>IF(VLOOKUP($B133&amp;"-"&amp;$F133,'Results Check'!$A:$CB,CI$2,FALSE())=0,"",VLOOKUP($B133&amp;"-"&amp;$F133,'Results Check'!$A:$CB,CI$2,FALSE()))</f>
        <v/>
      </c>
      <c r="CJ133" s="24" t="str">
        <f>IF(VLOOKUP($B133&amp;"-"&amp;$F133,'Results Check'!$A:$CB,CJ$2,FALSE())=0,"",VLOOKUP($B133&amp;"-"&amp;$F133,'Results Check'!$A:$CB,CJ$2,FALSE()))</f>
        <v>Wrong vulnerability</v>
      </c>
      <c r="CK133" s="24">
        <f>IF(VLOOKUP($B133&amp;"-"&amp;$F133,'dataset cleaned'!$A:$CK,CK$2,FALSE())&lt;0,"N/A",VLOOKUP(VLOOKUP($B133&amp;"-"&amp;$F133,'dataset cleaned'!$A:$CK,CK$2,FALSE()),Dictionary!$A:$B,2,FALSE()))</f>
        <v>3</v>
      </c>
      <c r="CL133" s="24">
        <f>IF(VLOOKUP($B133&amp;"-"&amp;$F133,'dataset cleaned'!$A:$CK,CL$2,FALSE())&lt;0,"N/A",VLOOKUP(VLOOKUP($B133&amp;"-"&amp;$F133,'dataset cleaned'!$A:$CK,CL$2,FALSE()),Dictionary!$A:$B,2,FALSE()))</f>
        <v>3</v>
      </c>
      <c r="CM133" s="24">
        <f>IF(VLOOKUP($B133&amp;"-"&amp;$F133,'dataset cleaned'!$A:$CK,CM$2,FALSE())&lt;0,"N/A",VLOOKUP(VLOOKUP($B133&amp;"-"&amp;$F133,'dataset cleaned'!$A:$CK,CM$2,FALSE()),Dictionary!$A:$B,2,FALSE()))</f>
        <v>2</v>
      </c>
      <c r="CN133" s="24">
        <f>IF(VLOOKUP($B133&amp;"-"&amp;$F133,'dataset cleaned'!$A:$CK,CN$2,FALSE())&lt;0,"N/A",VLOOKUP(VLOOKUP($B133&amp;"-"&amp;$F133,'dataset cleaned'!$A:$CK,CN$2,FALSE()),Dictionary!$A:$B,2,FALSE()))</f>
        <v>3</v>
      </c>
      <c r="CO133" s="24">
        <f>IF(VLOOKUP($B133&amp;"-"&amp;$F133,'dataset cleaned'!$A:$CK,CO$2,FALSE())&lt;0,"N/A",VLOOKUP(VLOOKUP($B133&amp;"-"&amp;$F133,'dataset cleaned'!$A:$CK,CO$2,FALSE()),Dictionary!$A:$B,2,FALSE()))</f>
        <v>1</v>
      </c>
      <c r="CP133" s="24">
        <f>IF(VLOOKUP($B133&amp;"-"&amp;$F133,'dataset cleaned'!$A:$CK,CP$2,FALSE())&lt;0,"N/A",VLOOKUP(VLOOKUP($B133&amp;"-"&amp;$F133,'dataset cleaned'!$A:$CK,CP$2,FALSE()),Dictionary!$A:$B,2,FALSE()))</f>
        <v>3</v>
      </c>
      <c r="CQ133" s="24">
        <f>IF(VLOOKUP($B133&amp;"-"&amp;$F133,'dataset cleaned'!$A:$CK,CQ$2,FALSE())&lt;0,"N/A",VLOOKUP(VLOOKUP($B133&amp;"-"&amp;$F133,'dataset cleaned'!$A:$CK,CQ$2,FALSE()),Dictionary!$A:$B,2,FALSE()))</f>
        <v>2</v>
      </c>
      <c r="CR133" s="24">
        <f>IF(VLOOKUP($B133&amp;"-"&amp;$F133,'dataset cleaned'!$A:$CK,CR$2,FALSE())&lt;0,"N/A",VLOOKUP(VLOOKUP($B133&amp;"-"&amp;$F133,'dataset cleaned'!$A:$CK,CR$2,FALSE()),Dictionary!$A:$B,2,FALSE()))</f>
        <v>3</v>
      </c>
      <c r="CS133" s="24">
        <f>IF(VLOOKUP($B133&amp;"-"&amp;$F133,'dataset cleaned'!$A:$CK,CS$2,FALSE())&lt;0,"N/A",VLOOKUP(VLOOKUP($B133&amp;"-"&amp;$F133,'dataset cleaned'!$A:$CK,CS$2,FALSE()),Dictionary!$A:$B,2,FALSE()))</f>
        <v>2</v>
      </c>
      <c r="CT133" s="24">
        <f>IF(VLOOKUP($B133&amp;"-"&amp;$F133,'dataset cleaned'!$A:$CK,CT$2,FALSE())&lt;0,"N/A",VLOOKUP(VLOOKUP($B133&amp;"-"&amp;$F133,'dataset cleaned'!$A:$CK,CT$2,FALSE()),Dictionary!$A:$B,2,FALSE()))</f>
        <v>3</v>
      </c>
      <c r="CU133" s="24">
        <f>IF(VLOOKUP($B133&amp;"-"&amp;$F133,'dataset cleaned'!$A:$CK,CU$2,FALSE())&lt;0,"N/A",VLOOKUP(VLOOKUP($B133&amp;"-"&amp;$F133,'dataset cleaned'!$A:$CK,CU$2,FALSE()),Dictionary!$A:$B,2,FALSE()))</f>
        <v>2</v>
      </c>
      <c r="CV133" s="24">
        <f>IF(VLOOKUP($B133&amp;"-"&amp;$F133,'dataset cleaned'!$A:$CK,CV$2,FALSE())&lt;0,"N/A",VLOOKUP(VLOOKUP($B133&amp;"-"&amp;$F133,'dataset cleaned'!$A:$CK,CV$2,FALSE()),Dictionary!$A:$B,2,FALSE()))</f>
        <v>3</v>
      </c>
    </row>
    <row r="134" spans="1:100" x14ac:dyDescent="0.2">
      <c r="A134" s="24" t="str">
        <f t="shared" si="117"/>
        <v>R_3hrNyhNhPiHBnKy-P2</v>
      </c>
      <c r="B134" s="24" t="s">
        <v>836</v>
      </c>
      <c r="C134" s="24" t="s">
        <v>381</v>
      </c>
      <c r="D134" s="30" t="str">
        <f t="shared" si="118"/>
        <v>Tabular</v>
      </c>
      <c r="E134" s="24" t="str">
        <f t="shared" si="119"/>
        <v>G1</v>
      </c>
      <c r="F134" s="31" t="s">
        <v>536</v>
      </c>
      <c r="G134" s="24" t="str">
        <f t="shared" si="120"/>
        <v>G2</v>
      </c>
      <c r="H134" s="24" t="s">
        <v>981</v>
      </c>
      <c r="I134" s="24"/>
      <c r="J134" s="32">
        <f>VLOOKUP($B134&amp;"-"&amp;$F134,'dataset cleaned'!$A:$BK,J$2,FALSE())/60</f>
        <v>11.812166666666666</v>
      </c>
      <c r="K134" s="24">
        <f>VLOOKUP($B134&amp;"-"&amp;$F134,'dataset cleaned'!$A:$BK,K$2,FALSE())</f>
        <v>22</v>
      </c>
      <c r="L134" s="24" t="str">
        <f>VLOOKUP($B134&amp;"-"&amp;$F134,'dataset cleaned'!$A:$BK,L$2,FALSE())</f>
        <v>Male</v>
      </c>
      <c r="M134" s="24" t="str">
        <f>VLOOKUP($B134&amp;"-"&amp;$F134,'dataset cleaned'!$A:$BK,M$2,FALSE())</f>
        <v>Advanced (C1)</v>
      </c>
      <c r="N134" s="24">
        <f>VLOOKUP($B134&amp;"-"&amp;$F134,'dataset cleaned'!$A:$BK,N$2,FALSE())</f>
        <v>5</v>
      </c>
      <c r="O134" s="24" t="str">
        <f>VLOOKUP($B134&amp;"-"&amp;$F134,'dataset cleaned'!$A:$BK,O$2,FALSE())</f>
        <v>Computer Science</v>
      </c>
      <c r="P134" s="24" t="str">
        <f>VLOOKUP($B134&amp;"-"&amp;$F134,'dataset cleaned'!$A:$BK,P$2,FALSE())</f>
        <v>No</v>
      </c>
      <c r="Q134" s="24">
        <f>VLOOKUP($B134&amp;"-"&amp;$F134,'dataset cleaned'!$A:$BK,Q$2,FALSE())</f>
        <v>0</v>
      </c>
      <c r="R134" s="33">
        <f>VLOOKUP($B134&amp;"-"&amp;$F134,'dataset cleaned'!$A:$BK,R$2,FALSE())</f>
        <v>0</v>
      </c>
      <c r="S134" s="24" t="str">
        <f>VLOOKUP($B134&amp;"-"&amp;$F134,'dataset cleaned'!$A:$BK,S$2,FALSE())</f>
        <v>No</v>
      </c>
      <c r="T134" s="24">
        <f>VLOOKUP($B134&amp;"-"&amp;$F134,'dataset cleaned'!$A:$BK,T$2,FALSE())</f>
        <v>0</v>
      </c>
      <c r="U134" s="24" t="str">
        <f>VLOOKUP($B134&amp;"-"&amp;$F134,'dataset cleaned'!$A:$BK,U$2,FALSE())</f>
        <v>None</v>
      </c>
      <c r="V134" s="24">
        <f>VLOOKUP(VLOOKUP($B134&amp;"-"&amp;$F134,'dataset cleaned'!$A:$BK,V$2,FALSE()),Dictionary!$A:$B,2,FALSE())</f>
        <v>1</v>
      </c>
      <c r="W134" s="24">
        <f>VLOOKUP(VLOOKUP($B134&amp;"-"&amp;$F134,'dataset cleaned'!$A:$BK,W$2,FALSE()),Dictionary!$A:$B,2,FALSE())</f>
        <v>1</v>
      </c>
      <c r="X134" s="24">
        <f>VLOOKUP(VLOOKUP($B134&amp;"-"&amp;$F134,'dataset cleaned'!$A:$BK,X$2,FALSE()),Dictionary!$A:$B,2,FALSE())</f>
        <v>1</v>
      </c>
      <c r="Y134" s="24">
        <f>VLOOKUP(VLOOKUP($B134&amp;"-"&amp;$F134,'dataset cleaned'!$A:$BK,Y$2,FALSE()),Dictionary!$A:$B,2,FALSE())</f>
        <v>1</v>
      </c>
      <c r="Z134" s="24">
        <f t="shared" si="121"/>
        <v>1</v>
      </c>
      <c r="AA134" s="24">
        <f>VLOOKUP(VLOOKUP($B134&amp;"-"&amp;$F134,'dataset cleaned'!$A:$BK,AA$2,FALSE()),Dictionary!$A:$B,2,FALSE())</f>
        <v>1</v>
      </c>
      <c r="AB134" s="24">
        <f>VLOOKUP(VLOOKUP($B134&amp;"-"&amp;$F134,'dataset cleaned'!$A:$BK,AB$2,FALSE()),Dictionary!$A:$B,2,FALSE())</f>
        <v>3</v>
      </c>
      <c r="AC134" s="24">
        <f>VLOOKUP(VLOOKUP($B134&amp;"-"&amp;$F134,'dataset cleaned'!$A:$BK,AC$2,FALSE()),Dictionary!$A:$B,2,FALSE())</f>
        <v>3</v>
      </c>
      <c r="AD134" s="24">
        <f>VLOOKUP(VLOOKUP($B134&amp;"-"&amp;$F134,'dataset cleaned'!$A:$BK,AD$2,FALSE()),Dictionary!$A:$B,2,FALSE())</f>
        <v>1</v>
      </c>
      <c r="AE134" s="24">
        <f>IF(ISNA(VLOOKUP(VLOOKUP($B134&amp;"-"&amp;$F134,'dataset cleaned'!$A:$BK,AE$2,FALSE()),Dictionary!$A:$B,2,FALSE())),"",VLOOKUP(VLOOKUP($B134&amp;"-"&amp;$F134,'dataset cleaned'!$A:$BK,AE$2,FALSE()),Dictionary!$A:$B,2,FALSE()))</f>
        <v>4</v>
      </c>
      <c r="AF134" s="24">
        <f>VLOOKUP(VLOOKUP($B134&amp;"-"&amp;$F134,'dataset cleaned'!$A:$BK,AF$2,FALSE()),Dictionary!$A:$B,2,FALSE())</f>
        <v>4</v>
      </c>
      <c r="AG134" s="24">
        <f>VLOOKUP(VLOOKUP($B134&amp;"-"&amp;$F134,'dataset cleaned'!$A:$BK,AG$2,FALSE()),Dictionary!$A:$B,2,FALSE())</f>
        <v>4</v>
      </c>
      <c r="AH134" s="24">
        <f>VLOOKUP(VLOOKUP($B134&amp;"-"&amp;$F134,'dataset cleaned'!$A:$BK,AH$2,FALSE()),Dictionary!$A:$B,2,FALSE())</f>
        <v>4</v>
      </c>
      <c r="AI134" s="24">
        <f>VLOOKUP(VLOOKUP($B134&amp;"-"&amp;$F134,'dataset cleaned'!$A:$BK,AI$2,FALSE()),Dictionary!$A:$B,2,FALSE())</f>
        <v>4</v>
      </c>
      <c r="AJ134" s="24">
        <f>VLOOKUP(VLOOKUP($B134&amp;"-"&amp;$F134,'dataset cleaned'!$A:$BK,AJ$2,FALSE()),Dictionary!$A:$B,2,FALSE())</f>
        <v>3</v>
      </c>
      <c r="AK134" s="24" t="str">
        <f>IF(ISNA(VLOOKUP(VLOOKUP($B134&amp;"-"&amp;$F134,'dataset cleaned'!$A:$BK,AK$2,FALSE()),Dictionary!$A:$B,2,FALSE())),"",VLOOKUP(VLOOKUP($B134&amp;"-"&amp;$F134,'dataset cleaned'!$A:$BK,AK$2,FALSE()),Dictionary!$A:$B,2,FALSE()))</f>
        <v/>
      </c>
      <c r="AL134" s="24">
        <f>IF(ISNA(VLOOKUP(VLOOKUP($B134&amp;"-"&amp;$F134,'dataset cleaned'!$A:$BK,AL$2,FALSE()),Dictionary!$A:$B,2,FALSE())),"",VLOOKUP(VLOOKUP($B134&amp;"-"&amp;$F134,'dataset cleaned'!$A:$BK,AL$2,FALSE()),Dictionary!$A:$B,2,FALSE()))</f>
        <v>3</v>
      </c>
      <c r="AM134" s="24">
        <f>VLOOKUP(VLOOKUP($B134&amp;"-"&amp;$F134,'dataset cleaned'!$A:$BK,AM$2,FALSE()),Dictionary!$A:$B,2,FALSE())</f>
        <v>4</v>
      </c>
      <c r="AN134" s="24">
        <f>IF(ISNA(VLOOKUP(VLOOKUP($B134&amp;"-"&amp;$F134,'dataset cleaned'!$A:$BK,AN$2,FALSE()),Dictionary!$A:$B,2,FALSE())),"",VLOOKUP(VLOOKUP($B134&amp;"-"&amp;$F134,'dataset cleaned'!$A:$BK,AN$2,FALSE()),Dictionary!$A:$B,2,FALSE()))</f>
        <v>4</v>
      </c>
      <c r="AO134" s="24">
        <f>VLOOKUP($B134&amp;"-"&amp;$F134,'Results Check'!$A:$CB,AO$2,FALSE())</f>
        <v>0</v>
      </c>
      <c r="AP134" s="24">
        <f>VLOOKUP($B134&amp;"-"&amp;$F134,'Results Check'!$A:$CB,AP$2,FALSE())</f>
        <v>2</v>
      </c>
      <c r="AQ134" s="24">
        <f>VLOOKUP($B134&amp;"-"&amp;$F134,'Results Check'!$A:$CB,AQ$2,FALSE())</f>
        <v>2</v>
      </c>
      <c r="AR134" s="24">
        <f t="shared" si="122"/>
        <v>0</v>
      </c>
      <c r="AS134" s="24">
        <f t="shared" si="123"/>
        <v>0</v>
      </c>
      <c r="AT134" s="24">
        <f t="shared" si="124"/>
        <v>0</v>
      </c>
      <c r="AU134" s="24">
        <f>VLOOKUP($B134&amp;"-"&amp;$F134,'Results Check'!$A:$CB,AU$2,FALSE())</f>
        <v>2</v>
      </c>
      <c r="AV134" s="24">
        <f>VLOOKUP($B134&amp;"-"&amp;$F134,'Results Check'!$A:$CB,AV$2,FALSE())</f>
        <v>3</v>
      </c>
      <c r="AW134" s="24">
        <f>VLOOKUP($B134&amp;"-"&amp;$F134,'Results Check'!$A:$CB,AW$2,FALSE())</f>
        <v>3</v>
      </c>
      <c r="AX134" s="24">
        <f t="shared" si="125"/>
        <v>0.66666666666666663</v>
      </c>
      <c r="AY134" s="24">
        <f t="shared" si="126"/>
        <v>0.66666666666666663</v>
      </c>
      <c r="AZ134" s="24">
        <f t="shared" si="127"/>
        <v>0.66666666666666663</v>
      </c>
      <c r="BA134" s="24">
        <f>VLOOKUP($B134&amp;"-"&amp;$F134,'Results Check'!$A:$CB,BA$2,FALSE())</f>
        <v>2</v>
      </c>
      <c r="BB134" s="24">
        <f>VLOOKUP($B134&amp;"-"&amp;$F134,'Results Check'!$A:$CB,BB$2,FALSE())</f>
        <v>2</v>
      </c>
      <c r="BC134" s="24">
        <f>VLOOKUP($B134&amp;"-"&amp;$F134,'Results Check'!$A:$CB,BC$2,FALSE())</f>
        <v>3</v>
      </c>
      <c r="BD134" s="24">
        <f t="shared" si="128"/>
        <v>1</v>
      </c>
      <c r="BE134" s="24">
        <f t="shared" si="129"/>
        <v>0.66666666666666663</v>
      </c>
      <c r="BF134" s="24">
        <f t="shared" si="130"/>
        <v>0.8</v>
      </c>
      <c r="BG134" s="24">
        <f>VLOOKUP($B134&amp;"-"&amp;$F134,'Results Check'!$A:$CB,BG$2,FALSE())</f>
        <v>2</v>
      </c>
      <c r="BH134" s="24">
        <f>VLOOKUP($B134&amp;"-"&amp;$F134,'Results Check'!$A:$CB,BH$2,FALSE())</f>
        <v>2</v>
      </c>
      <c r="BI134" s="24">
        <f>VLOOKUP($B134&amp;"-"&amp;$F134,'Results Check'!$A:$CB,BI$2,FALSE())</f>
        <v>2</v>
      </c>
      <c r="BJ134" s="24">
        <f t="shared" si="131"/>
        <v>1</v>
      </c>
      <c r="BK134" s="24">
        <f t="shared" si="132"/>
        <v>1</v>
      </c>
      <c r="BL134" s="24">
        <f t="shared" si="133"/>
        <v>1</v>
      </c>
      <c r="BM134" s="24">
        <f>VLOOKUP($B134&amp;"-"&amp;$F134,'Results Check'!$A:$CB,BM$2,FALSE())</f>
        <v>1</v>
      </c>
      <c r="BN134" s="24">
        <f>VLOOKUP($B134&amp;"-"&amp;$F134,'Results Check'!$A:$CB,BN$2,FALSE())</f>
        <v>1</v>
      </c>
      <c r="BO134" s="24">
        <f>VLOOKUP($B134&amp;"-"&amp;$F134,'Results Check'!$A:$CB,BO$2,FALSE())</f>
        <v>1</v>
      </c>
      <c r="BP134" s="24">
        <f t="shared" si="134"/>
        <v>1</v>
      </c>
      <c r="BQ134" s="24">
        <f t="shared" si="135"/>
        <v>1</v>
      </c>
      <c r="BR134" s="24">
        <f t="shared" si="136"/>
        <v>1</v>
      </c>
      <c r="BS134" s="24">
        <f>VLOOKUP($B134&amp;"-"&amp;$F134,'Results Check'!$A:$CB,BS$2,FALSE())</f>
        <v>0</v>
      </c>
      <c r="BT134" s="24">
        <f>VLOOKUP($B134&amp;"-"&amp;$F134,'Results Check'!$A:$CB,BT$2,FALSE())</f>
        <v>1</v>
      </c>
      <c r="BU134" s="24">
        <f>VLOOKUP($B134&amp;"-"&amp;$F134,'Results Check'!$A:$CB,BU$2,FALSE())</f>
        <v>4</v>
      </c>
      <c r="BV134" s="24">
        <f t="shared" si="137"/>
        <v>0</v>
      </c>
      <c r="BW134" s="24">
        <f t="shared" si="138"/>
        <v>0</v>
      </c>
      <c r="BX134" s="24">
        <f t="shared" si="139"/>
        <v>0</v>
      </c>
      <c r="BY134" s="24">
        <f t="shared" si="140"/>
        <v>7</v>
      </c>
      <c r="BZ134" s="24">
        <f t="shared" si="141"/>
        <v>11</v>
      </c>
      <c r="CA134" s="24">
        <f t="shared" si="142"/>
        <v>15</v>
      </c>
      <c r="CB134" s="26">
        <f t="shared" si="143"/>
        <v>0.63636363636363635</v>
      </c>
      <c r="CC134" s="26">
        <f t="shared" si="144"/>
        <v>0.46666666666666667</v>
      </c>
      <c r="CD134" s="24">
        <f t="shared" si="145"/>
        <v>0.53846153846153855</v>
      </c>
      <c r="CE134" s="24" t="str">
        <f>IF(VLOOKUP($B134&amp;"-"&amp;$F134,'Results Check'!$A:$CB,CE$2,FALSE())=0,"",VLOOKUP($B134&amp;"-"&amp;$F134,'Results Check'!$A:$CB,CE$2,FALSE()))</f>
        <v>Threat event</v>
      </c>
      <c r="CF134" s="24" t="str">
        <f>IF(VLOOKUP($B134&amp;"-"&amp;$F134,'Results Check'!$A:$CB,CF$2,FALSE())=0,"",VLOOKUP($B134&amp;"-"&amp;$F134,'Results Check'!$A:$CB,CF$2,FALSE()))</f>
        <v>Wrong UI</v>
      </c>
      <c r="CG134" s="24" t="str">
        <f>IF(VLOOKUP($B134&amp;"-"&amp;$F134,'Results Check'!$A:$CB,CG$2,FALSE())=0,"",VLOOKUP($B134&amp;"-"&amp;$F134,'Results Check'!$A:$CB,CG$2,FALSE()))</f>
        <v>Wrong threat event</v>
      </c>
      <c r="CH134" s="24" t="str">
        <f>IF(VLOOKUP($B134&amp;"-"&amp;$F134,'Results Check'!$A:$CB,CH$2,FALSE())=0,"",VLOOKUP($B134&amp;"-"&amp;$F134,'Results Check'!$A:$CB,CH$2,FALSE()))</f>
        <v/>
      </c>
      <c r="CI134" s="24" t="str">
        <f>IF(VLOOKUP($B134&amp;"-"&amp;$F134,'Results Check'!$A:$CB,CI$2,FALSE())=0,"",VLOOKUP($B134&amp;"-"&amp;$F134,'Results Check'!$A:$CB,CI$2,FALSE()))</f>
        <v/>
      </c>
      <c r="CJ134" s="24" t="str">
        <f>IF(VLOOKUP($B134&amp;"-"&amp;$F134,'Results Check'!$A:$CB,CJ$2,FALSE())=0,"",VLOOKUP($B134&amp;"-"&amp;$F134,'Results Check'!$A:$CB,CJ$2,FALSE()))</f>
        <v>Mixed concepts</v>
      </c>
      <c r="CK134" s="24">
        <f>IF(VLOOKUP($B134&amp;"-"&amp;$F134,'dataset cleaned'!$A:$CK,CK$2,FALSE())&lt;0,"N/A",VLOOKUP(VLOOKUP($B134&amp;"-"&amp;$F134,'dataset cleaned'!$A:$CK,CK$2,FALSE()),Dictionary!$A:$B,2,FALSE()))</f>
        <v>2</v>
      </c>
      <c r="CL134" s="24">
        <f>IF(VLOOKUP($B134&amp;"-"&amp;$F134,'dataset cleaned'!$A:$CK,CL$2,FALSE())&lt;0,"N/A",VLOOKUP(VLOOKUP($B134&amp;"-"&amp;$F134,'dataset cleaned'!$A:$CK,CL$2,FALSE()),Dictionary!$A:$B,2,FALSE()))</f>
        <v>3</v>
      </c>
      <c r="CM134" s="24">
        <f>IF(VLOOKUP($B134&amp;"-"&amp;$F134,'dataset cleaned'!$A:$CK,CM$2,FALSE())&lt;0,"N/A",VLOOKUP(VLOOKUP($B134&amp;"-"&amp;$F134,'dataset cleaned'!$A:$CK,CM$2,FALSE()),Dictionary!$A:$B,2,FALSE()))</f>
        <v>2</v>
      </c>
      <c r="CN134" s="24">
        <f>IF(VLOOKUP($B134&amp;"-"&amp;$F134,'dataset cleaned'!$A:$CK,CN$2,FALSE())&lt;0,"N/A",VLOOKUP(VLOOKUP($B134&amp;"-"&amp;$F134,'dataset cleaned'!$A:$CK,CN$2,FALSE()),Dictionary!$A:$B,2,FALSE()))</f>
        <v>3</v>
      </c>
      <c r="CO134" s="24">
        <f>IF(VLOOKUP($B134&amp;"-"&amp;$F134,'dataset cleaned'!$A:$CK,CO$2,FALSE())&lt;0,"N/A",VLOOKUP(VLOOKUP($B134&amp;"-"&amp;$F134,'dataset cleaned'!$A:$CK,CO$2,FALSE()),Dictionary!$A:$B,2,FALSE()))</f>
        <v>1</v>
      </c>
      <c r="CP134" s="24">
        <f>IF(VLOOKUP($B134&amp;"-"&amp;$F134,'dataset cleaned'!$A:$CK,CP$2,FALSE())&lt;0,"N/A",VLOOKUP(VLOOKUP($B134&amp;"-"&amp;$F134,'dataset cleaned'!$A:$CK,CP$2,FALSE()),Dictionary!$A:$B,2,FALSE()))</f>
        <v>3</v>
      </c>
      <c r="CQ134" s="24">
        <f>IF(VLOOKUP($B134&amp;"-"&amp;$F134,'dataset cleaned'!$A:$CK,CQ$2,FALSE())&lt;0,"N/A",VLOOKUP(VLOOKUP($B134&amp;"-"&amp;$F134,'dataset cleaned'!$A:$CK,CQ$2,FALSE()),Dictionary!$A:$B,2,FALSE()))</f>
        <v>3</v>
      </c>
      <c r="CR134" s="24">
        <f>IF(VLOOKUP($B134&amp;"-"&amp;$F134,'dataset cleaned'!$A:$CK,CR$2,FALSE())&lt;0,"N/A",VLOOKUP(VLOOKUP($B134&amp;"-"&amp;$F134,'dataset cleaned'!$A:$CK,CR$2,FALSE()),Dictionary!$A:$B,2,FALSE()))</f>
        <v>3</v>
      </c>
      <c r="CS134" s="24">
        <f>IF(VLOOKUP($B134&amp;"-"&amp;$F134,'dataset cleaned'!$A:$CK,CS$2,FALSE())&lt;0,"N/A",VLOOKUP(VLOOKUP($B134&amp;"-"&amp;$F134,'dataset cleaned'!$A:$CK,CS$2,FALSE()),Dictionary!$A:$B,2,FALSE()))</f>
        <v>3</v>
      </c>
      <c r="CT134" s="24">
        <f>IF(VLOOKUP($B134&amp;"-"&amp;$F134,'dataset cleaned'!$A:$CK,CT$2,FALSE())&lt;0,"N/A",VLOOKUP(VLOOKUP($B134&amp;"-"&amp;$F134,'dataset cleaned'!$A:$CK,CT$2,FALSE()),Dictionary!$A:$B,2,FALSE()))</f>
        <v>3</v>
      </c>
      <c r="CU134" s="24">
        <f>IF(VLOOKUP($B134&amp;"-"&amp;$F134,'dataset cleaned'!$A:$CK,CU$2,FALSE())&lt;0,"N/A",VLOOKUP(VLOOKUP($B134&amp;"-"&amp;$F134,'dataset cleaned'!$A:$CK,CU$2,FALSE()),Dictionary!$A:$B,2,FALSE()))</f>
        <v>1</v>
      </c>
      <c r="CV134" s="24">
        <f>IF(VLOOKUP($B134&amp;"-"&amp;$F134,'dataset cleaned'!$A:$CK,CV$2,FALSE())&lt;0,"N/A",VLOOKUP(VLOOKUP($B134&amp;"-"&amp;$F134,'dataset cleaned'!$A:$CK,CV$2,FALSE()),Dictionary!$A:$B,2,FALSE()))</f>
        <v>3</v>
      </c>
    </row>
    <row r="135" spans="1:100" ht="17" x14ac:dyDescent="0.2">
      <c r="A135" s="24" t="str">
        <f t="shared" si="117"/>
        <v>R_3OoTaUJCQFnMsFK-P2</v>
      </c>
      <c r="B135" s="31" t="s">
        <v>1005</v>
      </c>
      <c r="C135" s="24" t="s">
        <v>381</v>
      </c>
      <c r="D135" s="30" t="str">
        <f t="shared" si="118"/>
        <v>Tabular</v>
      </c>
      <c r="E135" s="24" t="str">
        <f t="shared" si="119"/>
        <v>G1</v>
      </c>
      <c r="F135" s="31" t="s">
        <v>536</v>
      </c>
      <c r="G135" s="24" t="str">
        <f t="shared" si="120"/>
        <v>G2</v>
      </c>
      <c r="H135" s="24" t="s">
        <v>1128</v>
      </c>
      <c r="I135" s="24"/>
      <c r="J135" s="32">
        <f>VLOOKUP($B135&amp;"-"&amp;$F135,'dataset cleaned'!$A:$BK,J$2,FALSE())/60</f>
        <v>5.0616166666666667</v>
      </c>
      <c r="K135" s="24">
        <f>VLOOKUP($B135&amp;"-"&amp;$F135,'dataset cleaned'!$A:$BK,K$2,FALSE())</f>
        <v>20</v>
      </c>
      <c r="L135" s="24" t="str">
        <f>VLOOKUP($B135&amp;"-"&amp;$F135,'dataset cleaned'!$A:$BK,L$2,FALSE())</f>
        <v>Female</v>
      </c>
      <c r="M135" s="24" t="str">
        <f>VLOOKUP($B135&amp;"-"&amp;$F135,'dataset cleaned'!$A:$BK,M$2,FALSE())</f>
        <v>Proficient (C2)</v>
      </c>
      <c r="N135" s="24">
        <f>VLOOKUP($B135&amp;"-"&amp;$F135,'dataset cleaned'!$A:$BK,N$2,FALSE())</f>
        <v>2</v>
      </c>
      <c r="O135" s="24" t="str">
        <f>VLOOKUP($B135&amp;"-"&amp;$F135,'dataset cleaned'!$A:$BK,O$2,FALSE())</f>
        <v>international relations</v>
      </c>
      <c r="P135" s="24" t="str">
        <f>VLOOKUP($B135&amp;"-"&amp;$F135,'dataset cleaned'!$A:$BK,P$2,FALSE())</f>
        <v>Yes</v>
      </c>
      <c r="Q135" s="24">
        <f>VLOOKUP($B135&amp;"-"&amp;$F135,'dataset cleaned'!$A:$BK,Q$2,FALSE())</f>
        <v>1</v>
      </c>
      <c r="R135" s="33" t="str">
        <f>VLOOKUP($B135&amp;"-"&amp;$F135,'dataset cleaned'!$A:$BK,R$2,FALSE())</f>
        <v>research</v>
      </c>
      <c r="S135" s="24" t="str">
        <f>VLOOKUP($B135&amp;"-"&amp;$F135,'dataset cleaned'!$A:$BK,S$2,FALSE())</f>
        <v>No</v>
      </c>
      <c r="T135" s="24">
        <f>VLOOKUP($B135&amp;"-"&amp;$F135,'dataset cleaned'!$A:$BK,T$2,FALSE())</f>
        <v>0</v>
      </c>
      <c r="U135" s="24" t="str">
        <f>VLOOKUP($B135&amp;"-"&amp;$F135,'dataset cleaned'!$A:$BK,U$2,FALSE())</f>
        <v>None</v>
      </c>
      <c r="V135" s="24">
        <f>VLOOKUP(VLOOKUP($B135&amp;"-"&amp;$F135,'dataset cleaned'!$A:$BK,V$2,FALSE()),Dictionary!$A:$B,2,FALSE())</f>
        <v>1</v>
      </c>
      <c r="W135" s="24">
        <f>VLOOKUP(VLOOKUP($B135&amp;"-"&amp;$F135,'dataset cleaned'!$A:$BK,W$2,FALSE()),Dictionary!$A:$B,2,FALSE())</f>
        <v>1</v>
      </c>
      <c r="X135" s="24">
        <f>VLOOKUP(VLOOKUP($B135&amp;"-"&amp;$F135,'dataset cleaned'!$A:$BK,X$2,FALSE()),Dictionary!$A:$B,2,FALSE())</f>
        <v>1</v>
      </c>
      <c r="Y135" s="24">
        <f>VLOOKUP(VLOOKUP($B135&amp;"-"&amp;$F135,'dataset cleaned'!$A:$BK,Y$2,FALSE()),Dictionary!$A:$B,2,FALSE())</f>
        <v>1</v>
      </c>
      <c r="Z135" s="24">
        <f t="shared" si="121"/>
        <v>1</v>
      </c>
      <c r="AA135" s="24">
        <f>VLOOKUP(VLOOKUP($B135&amp;"-"&amp;$F135,'dataset cleaned'!$A:$BK,AA$2,FALSE()),Dictionary!$A:$B,2,FALSE())</f>
        <v>1</v>
      </c>
      <c r="AB135" s="24">
        <f>VLOOKUP(VLOOKUP($B135&amp;"-"&amp;$F135,'dataset cleaned'!$A:$BK,AB$2,FALSE()),Dictionary!$A:$B,2,FALSE())</f>
        <v>1</v>
      </c>
      <c r="AC135" s="24">
        <f>VLOOKUP(VLOOKUP($B135&amp;"-"&amp;$F135,'dataset cleaned'!$A:$BK,AC$2,FALSE()),Dictionary!$A:$B,2,FALSE())</f>
        <v>1</v>
      </c>
      <c r="AD135" s="24">
        <f>VLOOKUP(VLOOKUP($B135&amp;"-"&amp;$F135,'dataset cleaned'!$A:$BK,AD$2,FALSE()),Dictionary!$A:$B,2,FALSE())</f>
        <v>1</v>
      </c>
      <c r="AE135" s="24">
        <f>IF(ISNA(VLOOKUP(VLOOKUP($B135&amp;"-"&amp;$F135,'dataset cleaned'!$A:$BK,AE$2,FALSE()),Dictionary!$A:$B,2,FALSE())),"",VLOOKUP(VLOOKUP($B135&amp;"-"&amp;$F135,'dataset cleaned'!$A:$BK,AE$2,FALSE()),Dictionary!$A:$B,2,FALSE()))</f>
        <v>3</v>
      </c>
      <c r="AF135" s="24">
        <f>VLOOKUP(VLOOKUP($B135&amp;"-"&amp;$F135,'dataset cleaned'!$A:$BK,AF$2,FALSE()),Dictionary!$A:$B,2,FALSE())</f>
        <v>4</v>
      </c>
      <c r="AG135" s="24">
        <f>VLOOKUP(VLOOKUP($B135&amp;"-"&amp;$F135,'dataset cleaned'!$A:$BK,AG$2,FALSE()),Dictionary!$A:$B,2,FALSE())</f>
        <v>4</v>
      </c>
      <c r="AH135" s="24">
        <f>VLOOKUP(VLOOKUP($B135&amp;"-"&amp;$F135,'dataset cleaned'!$A:$BK,AH$2,FALSE()),Dictionary!$A:$B,2,FALSE())</f>
        <v>4</v>
      </c>
      <c r="AI135" s="24">
        <f>VLOOKUP(VLOOKUP($B135&amp;"-"&amp;$F135,'dataset cleaned'!$A:$BK,AI$2,FALSE()),Dictionary!$A:$B,2,FALSE())</f>
        <v>4</v>
      </c>
      <c r="AJ135" s="24">
        <f>VLOOKUP(VLOOKUP($B135&amp;"-"&amp;$F135,'dataset cleaned'!$A:$BK,AJ$2,FALSE()),Dictionary!$A:$B,2,FALSE())</f>
        <v>2</v>
      </c>
      <c r="AK135" s="24" t="str">
        <f>IF(ISNA(VLOOKUP(VLOOKUP($B135&amp;"-"&amp;$F135,'dataset cleaned'!$A:$BK,AK$2,FALSE()),Dictionary!$A:$B,2,FALSE())),"",VLOOKUP(VLOOKUP($B135&amp;"-"&amp;$F135,'dataset cleaned'!$A:$BK,AK$2,FALSE()),Dictionary!$A:$B,2,FALSE()))</f>
        <v/>
      </c>
      <c r="AL135" s="24">
        <f>IF(ISNA(VLOOKUP(VLOOKUP($B135&amp;"-"&amp;$F135,'dataset cleaned'!$A:$BK,AL$2,FALSE()),Dictionary!$A:$B,2,FALSE())),"",VLOOKUP(VLOOKUP($B135&amp;"-"&amp;$F135,'dataset cleaned'!$A:$BK,AL$2,FALSE()),Dictionary!$A:$B,2,FALSE()))</f>
        <v>4</v>
      </c>
      <c r="AM135" s="24">
        <f>VLOOKUP(VLOOKUP($B135&amp;"-"&amp;$F135,'dataset cleaned'!$A:$BK,AM$2,FALSE()),Dictionary!$A:$B,2,FALSE())</f>
        <v>2</v>
      </c>
      <c r="AN135" s="24">
        <f>IF(ISNA(VLOOKUP(VLOOKUP($B135&amp;"-"&amp;$F135,'dataset cleaned'!$A:$BK,AN$2,FALSE()),Dictionary!$A:$B,2,FALSE())),"",VLOOKUP(VLOOKUP($B135&amp;"-"&amp;$F135,'dataset cleaned'!$A:$BK,AN$2,FALSE()),Dictionary!$A:$B,2,FALSE()))</f>
        <v>2</v>
      </c>
      <c r="AO135" s="24">
        <f>VLOOKUP($B135&amp;"-"&amp;$F135,'Results Check'!$A:$CB,AO$2,FALSE())</f>
        <v>1</v>
      </c>
      <c r="AP135" s="24">
        <f>VLOOKUP($B135&amp;"-"&amp;$F135,'Results Check'!$A:$CB,AP$2,FALSE())</f>
        <v>2</v>
      </c>
      <c r="AQ135" s="24">
        <f>VLOOKUP($B135&amp;"-"&amp;$F135,'Results Check'!$A:$CB,AQ$2,FALSE())</f>
        <v>2</v>
      </c>
      <c r="AR135" s="24">
        <f t="shared" si="122"/>
        <v>0.5</v>
      </c>
      <c r="AS135" s="24">
        <f t="shared" si="123"/>
        <v>0.5</v>
      </c>
      <c r="AT135" s="24">
        <f t="shared" si="124"/>
        <v>0.5</v>
      </c>
      <c r="AU135" s="24">
        <f>VLOOKUP($B135&amp;"-"&amp;$F135,'Results Check'!$A:$CB,AU$2,FALSE())</f>
        <v>1</v>
      </c>
      <c r="AV135" s="24">
        <f>VLOOKUP($B135&amp;"-"&amp;$F135,'Results Check'!$A:$CB,AV$2,FALSE())</f>
        <v>6</v>
      </c>
      <c r="AW135" s="24">
        <f>VLOOKUP($B135&amp;"-"&amp;$F135,'Results Check'!$A:$CB,AW$2,FALSE())</f>
        <v>3</v>
      </c>
      <c r="AX135" s="24">
        <f t="shared" si="125"/>
        <v>0.16666666666666666</v>
      </c>
      <c r="AY135" s="24">
        <f t="shared" si="126"/>
        <v>0.33333333333333331</v>
      </c>
      <c r="AZ135" s="24">
        <f t="shared" si="127"/>
        <v>0.22222222222222221</v>
      </c>
      <c r="BA135" s="24">
        <f>VLOOKUP($B135&amp;"-"&amp;$F135,'Results Check'!$A:$CB,BA$2,FALSE())</f>
        <v>2</v>
      </c>
      <c r="BB135" s="24">
        <f>VLOOKUP($B135&amp;"-"&amp;$F135,'Results Check'!$A:$CB,BB$2,FALSE())</f>
        <v>8</v>
      </c>
      <c r="BC135" s="24">
        <f>VLOOKUP($B135&amp;"-"&amp;$F135,'Results Check'!$A:$CB,BC$2,FALSE())</f>
        <v>3</v>
      </c>
      <c r="BD135" s="24">
        <f t="shared" si="128"/>
        <v>0.25</v>
      </c>
      <c r="BE135" s="24">
        <f t="shared" si="129"/>
        <v>0.66666666666666663</v>
      </c>
      <c r="BF135" s="24">
        <f t="shared" si="130"/>
        <v>0.36363636363636365</v>
      </c>
      <c r="BG135" s="24">
        <f>VLOOKUP($B135&amp;"-"&amp;$F135,'Results Check'!$A:$CB,BG$2,FALSE())</f>
        <v>0</v>
      </c>
      <c r="BH135" s="24">
        <f>VLOOKUP($B135&amp;"-"&amp;$F135,'Results Check'!$A:$CB,BH$2,FALSE())</f>
        <v>8</v>
      </c>
      <c r="BI135" s="24">
        <f>VLOOKUP($B135&amp;"-"&amp;$F135,'Results Check'!$A:$CB,BI$2,FALSE())</f>
        <v>2</v>
      </c>
      <c r="BJ135" s="24">
        <f t="shared" si="131"/>
        <v>0</v>
      </c>
      <c r="BK135" s="24">
        <f t="shared" si="132"/>
        <v>0</v>
      </c>
      <c r="BL135" s="24">
        <f t="shared" si="133"/>
        <v>0</v>
      </c>
      <c r="BM135" s="24">
        <f>VLOOKUP($B135&amp;"-"&amp;$F135,'Results Check'!$A:$CB,BM$2,FALSE())</f>
        <v>0</v>
      </c>
      <c r="BN135" s="24">
        <f>VLOOKUP($B135&amp;"-"&amp;$F135,'Results Check'!$A:$CB,BN$2,FALSE())</f>
        <v>1</v>
      </c>
      <c r="BO135" s="24">
        <f>VLOOKUP($B135&amp;"-"&amp;$F135,'Results Check'!$A:$CB,BO$2,FALSE())</f>
        <v>1</v>
      </c>
      <c r="BP135" s="24">
        <f t="shared" si="134"/>
        <v>0</v>
      </c>
      <c r="BQ135" s="24">
        <f t="shared" si="135"/>
        <v>0</v>
      </c>
      <c r="BR135" s="24">
        <f t="shared" si="136"/>
        <v>0</v>
      </c>
      <c r="BS135" s="24">
        <f>VLOOKUP($B135&amp;"-"&amp;$F135,'Results Check'!$A:$CB,BS$2,FALSE())</f>
        <v>0</v>
      </c>
      <c r="BT135" s="24">
        <f>VLOOKUP($B135&amp;"-"&amp;$F135,'Results Check'!$A:$CB,BT$2,FALSE())</f>
        <v>2</v>
      </c>
      <c r="BU135" s="24">
        <f>VLOOKUP($B135&amp;"-"&amp;$F135,'Results Check'!$A:$CB,BU$2,FALSE())</f>
        <v>4</v>
      </c>
      <c r="BV135" s="24">
        <f t="shared" si="137"/>
        <v>0</v>
      </c>
      <c r="BW135" s="24">
        <f t="shared" si="138"/>
        <v>0</v>
      </c>
      <c r="BX135" s="24">
        <f t="shared" si="139"/>
        <v>0</v>
      </c>
      <c r="BY135" s="24">
        <f t="shared" si="140"/>
        <v>4</v>
      </c>
      <c r="BZ135" s="24">
        <f t="shared" si="141"/>
        <v>27</v>
      </c>
      <c r="CA135" s="24">
        <f t="shared" si="142"/>
        <v>15</v>
      </c>
      <c r="CB135" s="26">
        <f t="shared" si="143"/>
        <v>0.14814814814814814</v>
      </c>
      <c r="CC135" s="26">
        <f t="shared" si="144"/>
        <v>0.26666666666666666</v>
      </c>
      <c r="CD135" s="24">
        <f t="shared" si="145"/>
        <v>0.19047619047619047</v>
      </c>
      <c r="CE135" s="24" t="str">
        <f>IF(VLOOKUP($B135&amp;"-"&amp;$F135,'Results Check'!$A:$CB,CE$2,FALSE())=0,"",VLOOKUP($B135&amp;"-"&amp;$F135,'Results Check'!$A:$CB,CE$2,FALSE()))</f>
        <v>Wrong vulnerability</v>
      </c>
      <c r="CF135" s="24" t="str">
        <f>IF(VLOOKUP($B135&amp;"-"&amp;$F135,'Results Check'!$A:$CB,CF$2,FALSE())=0,"",VLOOKUP($B135&amp;"-"&amp;$F135,'Results Check'!$A:$CB,CF$2,FALSE()))</f>
        <v>Threat event</v>
      </c>
      <c r="CG135" s="24" t="str">
        <f>IF(VLOOKUP($B135&amp;"-"&amp;$F135,'Results Check'!$A:$CB,CG$2,FALSE())=0,"",VLOOKUP($B135&amp;"-"&amp;$F135,'Results Check'!$A:$CB,CG$2,FALSE()))</f>
        <v>Wrong threat event</v>
      </c>
      <c r="CH135" s="24" t="str">
        <f>IF(VLOOKUP($B135&amp;"-"&amp;$F135,'Results Check'!$A:$CB,CH$2,FALSE())=0,"",VLOOKUP($B135&amp;"-"&amp;$F135,'Results Check'!$A:$CB,CH$2,FALSE()))</f>
        <v>Threat event</v>
      </c>
      <c r="CI135" s="24" t="str">
        <f>IF(VLOOKUP($B135&amp;"-"&amp;$F135,'Results Check'!$A:$CB,CI$2,FALSE())=0,"",VLOOKUP($B135&amp;"-"&amp;$F135,'Results Check'!$A:$CB,CI$2,FALSE()))</f>
        <v/>
      </c>
      <c r="CJ135" s="24" t="str">
        <f>IF(VLOOKUP($B135&amp;"-"&amp;$F135,'Results Check'!$A:$CB,CJ$2,FALSE())=0,"",VLOOKUP($B135&amp;"-"&amp;$F135,'Results Check'!$A:$CB,CJ$2,FALSE()))</f>
        <v>Mixed concepts</v>
      </c>
      <c r="CK135" s="24">
        <f>IF(VLOOKUP($B135&amp;"-"&amp;$F135,'dataset cleaned'!$A:$CK,CK$2,FALSE())&lt;0,"N/A",VLOOKUP(VLOOKUP($B135&amp;"-"&amp;$F135,'dataset cleaned'!$A:$CK,CK$2,FALSE()),Dictionary!$A:$B,2,FALSE()))</f>
        <v>3</v>
      </c>
      <c r="CL135" s="24">
        <f>IF(VLOOKUP($B135&amp;"-"&amp;$F135,'dataset cleaned'!$A:$CK,CL$2,FALSE())&lt;0,"N/A",VLOOKUP(VLOOKUP($B135&amp;"-"&amp;$F135,'dataset cleaned'!$A:$CK,CL$2,FALSE()),Dictionary!$A:$B,2,FALSE()))</f>
        <v>4</v>
      </c>
      <c r="CM135" s="24">
        <f>IF(VLOOKUP($B135&amp;"-"&amp;$F135,'dataset cleaned'!$A:$CK,CM$2,FALSE())&lt;0,"N/A",VLOOKUP(VLOOKUP($B135&amp;"-"&amp;$F135,'dataset cleaned'!$A:$CK,CM$2,FALSE()),Dictionary!$A:$B,2,FALSE()))</f>
        <v>3</v>
      </c>
      <c r="CN135" s="24">
        <f>IF(VLOOKUP($B135&amp;"-"&amp;$F135,'dataset cleaned'!$A:$CK,CN$2,FALSE())&lt;0,"N/A",VLOOKUP(VLOOKUP($B135&amp;"-"&amp;$F135,'dataset cleaned'!$A:$CK,CN$2,FALSE()),Dictionary!$A:$B,2,FALSE()))</f>
        <v>3</v>
      </c>
      <c r="CO135" s="24">
        <f>IF(VLOOKUP($B135&amp;"-"&amp;$F135,'dataset cleaned'!$A:$CK,CO$2,FALSE())&lt;0,"N/A",VLOOKUP(VLOOKUP($B135&amp;"-"&amp;$F135,'dataset cleaned'!$A:$CK,CO$2,FALSE()),Dictionary!$A:$B,2,FALSE()))</f>
        <v>3</v>
      </c>
      <c r="CP135" s="24">
        <f>IF(VLOOKUP($B135&amp;"-"&amp;$F135,'dataset cleaned'!$A:$CK,CP$2,FALSE())&lt;0,"N/A",VLOOKUP(VLOOKUP($B135&amp;"-"&amp;$F135,'dataset cleaned'!$A:$CK,CP$2,FALSE()),Dictionary!$A:$B,2,FALSE()))</f>
        <v>3</v>
      </c>
      <c r="CQ135" s="24">
        <f>IF(VLOOKUP($B135&amp;"-"&amp;$F135,'dataset cleaned'!$A:$CK,CQ$2,FALSE())&lt;0,"N/A",VLOOKUP(VLOOKUP($B135&amp;"-"&amp;$F135,'dataset cleaned'!$A:$CK,CQ$2,FALSE()),Dictionary!$A:$B,2,FALSE()))</f>
        <v>3</v>
      </c>
      <c r="CR135" s="24">
        <f>IF(VLOOKUP($B135&amp;"-"&amp;$F135,'dataset cleaned'!$A:$CK,CR$2,FALSE())&lt;0,"N/A",VLOOKUP(VLOOKUP($B135&amp;"-"&amp;$F135,'dataset cleaned'!$A:$CK,CR$2,FALSE()),Dictionary!$A:$B,2,FALSE()))</f>
        <v>3</v>
      </c>
      <c r="CS135" s="24">
        <f>IF(VLOOKUP($B135&amp;"-"&amp;$F135,'dataset cleaned'!$A:$CK,CS$2,FALSE())&lt;0,"N/A",VLOOKUP(VLOOKUP($B135&amp;"-"&amp;$F135,'dataset cleaned'!$A:$CK,CS$2,FALSE()),Dictionary!$A:$B,2,FALSE()))</f>
        <v>3</v>
      </c>
      <c r="CT135" s="24">
        <f>IF(VLOOKUP($B135&amp;"-"&amp;$F135,'dataset cleaned'!$A:$CK,CT$2,FALSE())&lt;0,"N/A",VLOOKUP(VLOOKUP($B135&amp;"-"&amp;$F135,'dataset cleaned'!$A:$CK,CT$2,FALSE()),Dictionary!$A:$B,2,FALSE()))</f>
        <v>4</v>
      </c>
      <c r="CU135" s="24">
        <f>IF(VLOOKUP($B135&amp;"-"&amp;$F135,'dataset cleaned'!$A:$CK,CU$2,FALSE())&lt;0,"N/A",VLOOKUP(VLOOKUP($B135&amp;"-"&amp;$F135,'dataset cleaned'!$A:$CK,CU$2,FALSE()),Dictionary!$A:$B,2,FALSE()))</f>
        <v>2</v>
      </c>
      <c r="CV135" s="24">
        <f>IF(VLOOKUP($B135&amp;"-"&amp;$F135,'dataset cleaned'!$A:$CK,CV$2,FALSE())&lt;0,"N/A",VLOOKUP(VLOOKUP($B135&amp;"-"&amp;$F135,'dataset cleaned'!$A:$CK,CV$2,FALSE()),Dictionary!$A:$B,2,FALSE()))</f>
        <v>3</v>
      </c>
    </row>
    <row r="136" spans="1:100" x14ac:dyDescent="0.2">
      <c r="A136" s="24" t="str">
        <f t="shared" si="117"/>
        <v>R_3pgVvQ5SzJDNJW7-P2</v>
      </c>
      <c r="B136" s="24" t="s">
        <v>848</v>
      </c>
      <c r="C136" s="24" t="s">
        <v>381</v>
      </c>
      <c r="D136" s="30" t="str">
        <f t="shared" si="118"/>
        <v>Tabular</v>
      </c>
      <c r="E136" s="24" t="str">
        <f t="shared" si="119"/>
        <v>G1</v>
      </c>
      <c r="F136" s="31" t="s">
        <v>536</v>
      </c>
      <c r="G136" s="24" t="str">
        <f t="shared" si="120"/>
        <v>G2</v>
      </c>
      <c r="H136" s="24" t="s">
        <v>981</v>
      </c>
      <c r="I136" s="24"/>
      <c r="J136" s="32">
        <f>VLOOKUP($B136&amp;"-"&amp;$F136,'dataset cleaned'!$A:$BK,J$2,FALSE())/60</f>
        <v>6.9269666666666669</v>
      </c>
      <c r="K136" s="24">
        <f>VLOOKUP($B136&amp;"-"&amp;$F136,'dataset cleaned'!$A:$BK,K$2,FALSE())</f>
        <v>21</v>
      </c>
      <c r="L136" s="24" t="str">
        <f>VLOOKUP($B136&amp;"-"&amp;$F136,'dataset cleaned'!$A:$BK,L$2,FALSE())</f>
        <v>Male</v>
      </c>
      <c r="M136" s="24" t="str">
        <f>VLOOKUP($B136&amp;"-"&amp;$F136,'dataset cleaned'!$A:$BK,M$2,FALSE())</f>
        <v>Native</v>
      </c>
      <c r="N136" s="24">
        <f>VLOOKUP($B136&amp;"-"&amp;$F136,'dataset cleaned'!$A:$BK,N$2,FALSE())</f>
        <v>3</v>
      </c>
      <c r="O136" s="24" t="str">
        <f>VLOOKUP($B136&amp;"-"&amp;$F136,'dataset cleaned'!$A:$BK,O$2,FALSE())</f>
        <v>Computer Science</v>
      </c>
      <c r="P136" s="24" t="str">
        <f>VLOOKUP($B136&amp;"-"&amp;$F136,'dataset cleaned'!$A:$BK,P$2,FALSE())</f>
        <v>No</v>
      </c>
      <c r="Q136" s="24">
        <f>VLOOKUP($B136&amp;"-"&amp;$F136,'dataset cleaned'!$A:$BK,Q$2,FALSE())</f>
        <v>0</v>
      </c>
      <c r="R136" s="33">
        <f>VLOOKUP($B136&amp;"-"&amp;$F136,'dataset cleaned'!$A:$BK,R$2,FALSE())</f>
        <v>0</v>
      </c>
      <c r="S136" s="24" t="str">
        <f>VLOOKUP($B136&amp;"-"&amp;$F136,'dataset cleaned'!$A:$BK,S$2,FALSE())</f>
        <v>No</v>
      </c>
      <c r="T136" s="24">
        <f>VLOOKUP($B136&amp;"-"&amp;$F136,'dataset cleaned'!$A:$BK,T$2,FALSE())</f>
        <v>0</v>
      </c>
      <c r="U136" s="24" t="str">
        <f>VLOOKUP($B136&amp;"-"&amp;$F136,'dataset cleaned'!$A:$BK,U$2,FALSE())</f>
        <v>None</v>
      </c>
      <c r="V136" s="24">
        <f>VLOOKUP(VLOOKUP($B136&amp;"-"&amp;$F136,'dataset cleaned'!$A:$BK,V$2,FALSE()),Dictionary!$A:$B,2,FALSE())</f>
        <v>1</v>
      </c>
      <c r="W136" s="24">
        <f>VLOOKUP(VLOOKUP($B136&amp;"-"&amp;$F136,'dataset cleaned'!$A:$BK,W$2,FALSE()),Dictionary!$A:$B,2,FALSE())</f>
        <v>1</v>
      </c>
      <c r="X136" s="24">
        <f>VLOOKUP(VLOOKUP($B136&amp;"-"&amp;$F136,'dataset cleaned'!$A:$BK,X$2,FALSE()),Dictionary!$A:$B,2,FALSE())</f>
        <v>1</v>
      </c>
      <c r="Y136" s="24">
        <f>VLOOKUP(VLOOKUP($B136&amp;"-"&amp;$F136,'dataset cleaned'!$A:$BK,Y$2,FALSE()),Dictionary!$A:$B,2,FALSE())</f>
        <v>1</v>
      </c>
      <c r="Z136" s="24">
        <f t="shared" si="121"/>
        <v>1</v>
      </c>
      <c r="AA136" s="24">
        <f>VLOOKUP(VLOOKUP($B136&amp;"-"&amp;$F136,'dataset cleaned'!$A:$BK,AA$2,FALSE()),Dictionary!$A:$B,2,FALSE())</f>
        <v>1</v>
      </c>
      <c r="AB136" s="24">
        <f>VLOOKUP(VLOOKUP($B136&amp;"-"&amp;$F136,'dataset cleaned'!$A:$BK,AB$2,FALSE()),Dictionary!$A:$B,2,FALSE())</f>
        <v>1</v>
      </c>
      <c r="AC136" s="24">
        <f>VLOOKUP(VLOOKUP($B136&amp;"-"&amp;$F136,'dataset cleaned'!$A:$BK,AC$2,FALSE()),Dictionary!$A:$B,2,FALSE())</f>
        <v>1</v>
      </c>
      <c r="AD136" s="24">
        <f>VLOOKUP(VLOOKUP($B136&amp;"-"&amp;$F136,'dataset cleaned'!$A:$BK,AD$2,FALSE()),Dictionary!$A:$B,2,FALSE())</f>
        <v>1</v>
      </c>
      <c r="AE136" s="24">
        <f>IF(ISNA(VLOOKUP(VLOOKUP($B136&amp;"-"&amp;$F136,'dataset cleaned'!$A:$BK,AE$2,FALSE()),Dictionary!$A:$B,2,FALSE())),"",VLOOKUP(VLOOKUP($B136&amp;"-"&amp;$F136,'dataset cleaned'!$A:$BK,AE$2,FALSE()),Dictionary!$A:$B,2,FALSE()))</f>
        <v>3</v>
      </c>
      <c r="AF136" s="24">
        <f>VLOOKUP(VLOOKUP($B136&amp;"-"&amp;$F136,'dataset cleaned'!$A:$BK,AF$2,FALSE()),Dictionary!$A:$B,2,FALSE())</f>
        <v>5</v>
      </c>
      <c r="AG136" s="24">
        <f>VLOOKUP(VLOOKUP($B136&amp;"-"&amp;$F136,'dataset cleaned'!$A:$BK,AG$2,FALSE()),Dictionary!$A:$B,2,FALSE())</f>
        <v>5</v>
      </c>
      <c r="AH136" s="24">
        <f>VLOOKUP(VLOOKUP($B136&amp;"-"&amp;$F136,'dataset cleaned'!$A:$BK,AH$2,FALSE()),Dictionary!$A:$B,2,FALSE())</f>
        <v>5</v>
      </c>
      <c r="AI136" s="24">
        <f>VLOOKUP(VLOOKUP($B136&amp;"-"&amp;$F136,'dataset cleaned'!$A:$BK,AI$2,FALSE()),Dictionary!$A:$B,2,FALSE())</f>
        <v>5</v>
      </c>
      <c r="AJ136" s="24">
        <f>VLOOKUP(VLOOKUP($B136&amp;"-"&amp;$F136,'dataset cleaned'!$A:$BK,AJ$2,FALSE()),Dictionary!$A:$B,2,FALSE())</f>
        <v>2</v>
      </c>
      <c r="AK136" s="24" t="str">
        <f>IF(ISNA(VLOOKUP(VLOOKUP($B136&amp;"-"&amp;$F136,'dataset cleaned'!$A:$BK,AK$2,FALSE()),Dictionary!$A:$B,2,FALSE())),"",VLOOKUP(VLOOKUP($B136&amp;"-"&amp;$F136,'dataset cleaned'!$A:$BK,AK$2,FALSE()),Dictionary!$A:$B,2,FALSE()))</f>
        <v/>
      </c>
      <c r="AL136" s="24">
        <f>IF(ISNA(VLOOKUP(VLOOKUP($B136&amp;"-"&amp;$F136,'dataset cleaned'!$A:$BK,AL$2,FALSE()),Dictionary!$A:$B,2,FALSE())),"",VLOOKUP(VLOOKUP($B136&amp;"-"&amp;$F136,'dataset cleaned'!$A:$BK,AL$2,FALSE()),Dictionary!$A:$B,2,FALSE()))</f>
        <v>2</v>
      </c>
      <c r="AM136" s="24">
        <f>VLOOKUP(VLOOKUP($B136&amp;"-"&amp;$F136,'dataset cleaned'!$A:$BK,AM$2,FALSE()),Dictionary!$A:$B,2,FALSE())</f>
        <v>5</v>
      </c>
      <c r="AN136" s="24">
        <f>IF(ISNA(VLOOKUP(VLOOKUP($B136&amp;"-"&amp;$F136,'dataset cleaned'!$A:$BK,AN$2,FALSE()),Dictionary!$A:$B,2,FALSE())),"",VLOOKUP(VLOOKUP($B136&amp;"-"&amp;$F136,'dataset cleaned'!$A:$BK,AN$2,FALSE()),Dictionary!$A:$B,2,FALSE()))</f>
        <v>5</v>
      </c>
      <c r="AO136" s="24">
        <f>VLOOKUP($B136&amp;"-"&amp;$F136,'Results Check'!$A:$CB,AO$2,FALSE())</f>
        <v>1</v>
      </c>
      <c r="AP136" s="24">
        <f>VLOOKUP($B136&amp;"-"&amp;$F136,'Results Check'!$A:$CB,AP$2,FALSE())</f>
        <v>1</v>
      </c>
      <c r="AQ136" s="24">
        <f>VLOOKUP($B136&amp;"-"&amp;$F136,'Results Check'!$A:$CB,AQ$2,FALSE())</f>
        <v>2</v>
      </c>
      <c r="AR136" s="24">
        <f t="shared" si="122"/>
        <v>1</v>
      </c>
      <c r="AS136" s="24">
        <f t="shared" si="123"/>
        <v>0.5</v>
      </c>
      <c r="AT136" s="24">
        <f t="shared" si="124"/>
        <v>0.66666666666666663</v>
      </c>
      <c r="AU136" s="24">
        <f>VLOOKUP($B136&amp;"-"&amp;$F136,'Results Check'!$A:$CB,AU$2,FALSE())</f>
        <v>0</v>
      </c>
      <c r="AV136" s="24">
        <f>VLOOKUP($B136&amp;"-"&amp;$F136,'Results Check'!$A:$CB,AV$2,FALSE())</f>
        <v>3</v>
      </c>
      <c r="AW136" s="24">
        <f>VLOOKUP($B136&amp;"-"&amp;$F136,'Results Check'!$A:$CB,AW$2,FALSE())</f>
        <v>3</v>
      </c>
      <c r="AX136" s="24">
        <f t="shared" si="125"/>
        <v>0</v>
      </c>
      <c r="AY136" s="24">
        <f t="shared" si="126"/>
        <v>0</v>
      </c>
      <c r="AZ136" s="24">
        <f t="shared" si="127"/>
        <v>0</v>
      </c>
      <c r="BA136" s="24">
        <f>VLOOKUP($B136&amp;"-"&amp;$F136,'Results Check'!$A:$CB,BA$2,FALSE())</f>
        <v>0</v>
      </c>
      <c r="BB136" s="24">
        <f>VLOOKUP($B136&amp;"-"&amp;$F136,'Results Check'!$A:$CB,BB$2,FALSE())</f>
        <v>3</v>
      </c>
      <c r="BC136" s="24">
        <f>VLOOKUP($B136&amp;"-"&amp;$F136,'Results Check'!$A:$CB,BC$2,FALSE())</f>
        <v>3</v>
      </c>
      <c r="BD136" s="24">
        <f t="shared" si="128"/>
        <v>0</v>
      </c>
      <c r="BE136" s="24">
        <f t="shared" si="129"/>
        <v>0</v>
      </c>
      <c r="BF136" s="24">
        <f t="shared" si="130"/>
        <v>0</v>
      </c>
      <c r="BG136" s="24">
        <f>VLOOKUP($B136&amp;"-"&amp;$F136,'Results Check'!$A:$CB,BG$2,FALSE())</f>
        <v>2</v>
      </c>
      <c r="BH136" s="24">
        <f>VLOOKUP($B136&amp;"-"&amp;$F136,'Results Check'!$A:$CB,BH$2,FALSE())</f>
        <v>3</v>
      </c>
      <c r="BI136" s="24">
        <f>VLOOKUP($B136&amp;"-"&amp;$F136,'Results Check'!$A:$CB,BI$2,FALSE())</f>
        <v>2</v>
      </c>
      <c r="BJ136" s="24">
        <f t="shared" si="131"/>
        <v>0.66666666666666663</v>
      </c>
      <c r="BK136" s="24">
        <f t="shared" si="132"/>
        <v>1</v>
      </c>
      <c r="BL136" s="24">
        <f t="shared" si="133"/>
        <v>0.8</v>
      </c>
      <c r="BM136" s="24">
        <f>VLOOKUP($B136&amp;"-"&amp;$F136,'Results Check'!$A:$CB,BM$2,FALSE())</f>
        <v>0</v>
      </c>
      <c r="BN136" s="24">
        <f>VLOOKUP($B136&amp;"-"&amp;$F136,'Results Check'!$A:$CB,BN$2,FALSE())</f>
        <v>1</v>
      </c>
      <c r="BO136" s="24">
        <f>VLOOKUP($B136&amp;"-"&amp;$F136,'Results Check'!$A:$CB,BO$2,FALSE())</f>
        <v>1</v>
      </c>
      <c r="BP136" s="24">
        <f t="shared" si="134"/>
        <v>0</v>
      </c>
      <c r="BQ136" s="24">
        <f t="shared" si="135"/>
        <v>0</v>
      </c>
      <c r="BR136" s="24">
        <f t="shared" si="136"/>
        <v>0</v>
      </c>
      <c r="BS136" s="24">
        <f>VLOOKUP($B136&amp;"-"&amp;$F136,'Results Check'!$A:$CB,BS$2,FALSE())</f>
        <v>1</v>
      </c>
      <c r="BT136" s="24">
        <f>VLOOKUP($B136&amp;"-"&amp;$F136,'Results Check'!$A:$CB,BT$2,FALSE())</f>
        <v>2</v>
      </c>
      <c r="BU136" s="24">
        <f>VLOOKUP($B136&amp;"-"&amp;$F136,'Results Check'!$A:$CB,BU$2,FALSE())</f>
        <v>4</v>
      </c>
      <c r="BV136" s="24">
        <f t="shared" si="137"/>
        <v>0.5</v>
      </c>
      <c r="BW136" s="24">
        <f t="shared" si="138"/>
        <v>0.25</v>
      </c>
      <c r="BX136" s="24">
        <f t="shared" si="139"/>
        <v>0.33333333333333331</v>
      </c>
      <c r="BY136" s="24">
        <f t="shared" si="140"/>
        <v>4</v>
      </c>
      <c r="BZ136" s="24">
        <f t="shared" si="141"/>
        <v>13</v>
      </c>
      <c r="CA136" s="24">
        <f t="shared" si="142"/>
        <v>15</v>
      </c>
      <c r="CB136" s="26">
        <f t="shared" si="143"/>
        <v>0.30769230769230771</v>
      </c>
      <c r="CC136" s="26">
        <f t="shared" si="144"/>
        <v>0.26666666666666666</v>
      </c>
      <c r="CD136" s="24">
        <f t="shared" si="145"/>
        <v>0.28571428571428575</v>
      </c>
      <c r="CE136" s="24" t="str">
        <f>IF(VLOOKUP($B136&amp;"-"&amp;$F136,'Results Check'!$A:$CB,CE$2,FALSE())=0,"",VLOOKUP($B136&amp;"-"&amp;$F136,'Results Check'!$A:$CB,CE$2,FALSE()))</f>
        <v>Missing vulnerability</v>
      </c>
      <c r="CF136" s="24" t="str">
        <f>IF(VLOOKUP($B136&amp;"-"&amp;$F136,'Results Check'!$A:$CB,CF$2,FALSE())=0,"",VLOOKUP($B136&amp;"-"&amp;$F136,'Results Check'!$A:$CB,CF$2,FALSE()))</f>
        <v>Asset</v>
      </c>
      <c r="CG136" s="24" t="str">
        <f>IF(VLOOKUP($B136&amp;"-"&amp;$F136,'Results Check'!$A:$CB,CG$2,FALSE())=0,"",VLOOKUP($B136&amp;"-"&amp;$F136,'Results Check'!$A:$CB,CG$2,FALSE()))</f>
        <v>Wrong threat event</v>
      </c>
      <c r="CH136" s="24" t="str">
        <f>IF(VLOOKUP($B136&amp;"-"&amp;$F136,'Results Check'!$A:$CB,CH$2,FALSE())=0,"",VLOOKUP($B136&amp;"-"&amp;$F136,'Results Check'!$A:$CB,CH$2,FALSE()))</f>
        <v>Wrong threat</v>
      </c>
      <c r="CI136" s="24" t="str">
        <f>IF(VLOOKUP($B136&amp;"-"&amp;$F136,'Results Check'!$A:$CB,CI$2,FALSE())=0,"",VLOOKUP($B136&amp;"-"&amp;$F136,'Results Check'!$A:$CB,CI$2,FALSE()))</f>
        <v/>
      </c>
      <c r="CJ136" s="24" t="str">
        <f>IF(VLOOKUP($B136&amp;"-"&amp;$F136,'Results Check'!$A:$CB,CJ$2,FALSE())=0,"",VLOOKUP($B136&amp;"-"&amp;$F136,'Results Check'!$A:$CB,CJ$2,FALSE()))</f>
        <v>Wrong vulnerability</v>
      </c>
      <c r="CK136" s="24">
        <f>IF(VLOOKUP($B136&amp;"-"&amp;$F136,'dataset cleaned'!$A:$CK,CK$2,FALSE())&lt;0,"N/A",VLOOKUP(VLOOKUP($B136&amp;"-"&amp;$F136,'dataset cleaned'!$A:$CK,CK$2,FALSE()),Dictionary!$A:$B,2,FALSE()))</f>
        <v>3</v>
      </c>
      <c r="CL136" s="24">
        <f>IF(VLOOKUP($B136&amp;"-"&amp;$F136,'dataset cleaned'!$A:$CK,CL$2,FALSE())&lt;0,"N/A",VLOOKUP(VLOOKUP($B136&amp;"-"&amp;$F136,'dataset cleaned'!$A:$CK,CL$2,FALSE()),Dictionary!$A:$B,2,FALSE()))</f>
        <v>3</v>
      </c>
      <c r="CM136" s="24">
        <f>IF(VLOOKUP($B136&amp;"-"&amp;$F136,'dataset cleaned'!$A:$CK,CM$2,FALSE())&lt;0,"N/A",VLOOKUP(VLOOKUP($B136&amp;"-"&amp;$F136,'dataset cleaned'!$A:$CK,CM$2,FALSE()),Dictionary!$A:$B,2,FALSE()))</f>
        <v>2</v>
      </c>
      <c r="CN136" s="24">
        <f>IF(VLOOKUP($B136&amp;"-"&amp;$F136,'dataset cleaned'!$A:$CK,CN$2,FALSE())&lt;0,"N/A",VLOOKUP(VLOOKUP($B136&amp;"-"&amp;$F136,'dataset cleaned'!$A:$CK,CN$2,FALSE()),Dictionary!$A:$B,2,FALSE()))</f>
        <v>2</v>
      </c>
      <c r="CO136" s="24">
        <f>IF(VLOOKUP($B136&amp;"-"&amp;$F136,'dataset cleaned'!$A:$CK,CO$2,FALSE())&lt;0,"N/A",VLOOKUP(VLOOKUP($B136&amp;"-"&amp;$F136,'dataset cleaned'!$A:$CK,CO$2,FALSE()),Dictionary!$A:$B,2,FALSE()))</f>
        <v>1</v>
      </c>
      <c r="CP136" s="24">
        <f>IF(VLOOKUP($B136&amp;"-"&amp;$F136,'dataset cleaned'!$A:$CK,CP$2,FALSE())&lt;0,"N/A",VLOOKUP(VLOOKUP($B136&amp;"-"&amp;$F136,'dataset cleaned'!$A:$CK,CP$2,FALSE()),Dictionary!$A:$B,2,FALSE()))</f>
        <v>1</v>
      </c>
      <c r="CQ136" s="24">
        <f>IF(VLOOKUP($B136&amp;"-"&amp;$F136,'dataset cleaned'!$A:$CK,CQ$2,FALSE())&lt;0,"N/A",VLOOKUP(VLOOKUP($B136&amp;"-"&amp;$F136,'dataset cleaned'!$A:$CK,CQ$2,FALSE()),Dictionary!$A:$B,2,FALSE()))</f>
        <v>3</v>
      </c>
      <c r="CR136" s="24">
        <f>IF(VLOOKUP($B136&amp;"-"&amp;$F136,'dataset cleaned'!$A:$CK,CR$2,FALSE())&lt;0,"N/A",VLOOKUP(VLOOKUP($B136&amp;"-"&amp;$F136,'dataset cleaned'!$A:$CK,CR$2,FALSE()),Dictionary!$A:$B,2,FALSE()))</f>
        <v>3</v>
      </c>
      <c r="CS136" s="24">
        <f>IF(VLOOKUP($B136&amp;"-"&amp;$F136,'dataset cleaned'!$A:$CK,CS$2,FALSE())&lt;0,"N/A",VLOOKUP(VLOOKUP($B136&amp;"-"&amp;$F136,'dataset cleaned'!$A:$CK,CS$2,FALSE()),Dictionary!$A:$B,2,FALSE()))</f>
        <v>3</v>
      </c>
      <c r="CT136" s="24">
        <f>IF(VLOOKUP($B136&amp;"-"&amp;$F136,'dataset cleaned'!$A:$CK,CT$2,FALSE())&lt;0,"N/A",VLOOKUP(VLOOKUP($B136&amp;"-"&amp;$F136,'dataset cleaned'!$A:$CK,CT$2,FALSE()),Dictionary!$A:$B,2,FALSE()))</f>
        <v>3</v>
      </c>
      <c r="CU136" s="24">
        <f>IF(VLOOKUP($B136&amp;"-"&amp;$F136,'dataset cleaned'!$A:$CK,CU$2,FALSE())&lt;0,"N/A",VLOOKUP(VLOOKUP($B136&amp;"-"&amp;$F136,'dataset cleaned'!$A:$CK,CU$2,FALSE()),Dictionary!$A:$B,2,FALSE()))</f>
        <v>1</v>
      </c>
      <c r="CV136" s="24">
        <f>IF(VLOOKUP($B136&amp;"-"&amp;$F136,'dataset cleaned'!$A:$CK,CV$2,FALSE())&lt;0,"N/A",VLOOKUP(VLOOKUP($B136&amp;"-"&amp;$F136,'dataset cleaned'!$A:$CK,CV$2,FALSE()),Dictionary!$A:$B,2,FALSE()))</f>
        <v>2</v>
      </c>
    </row>
    <row r="137" spans="1:100" x14ac:dyDescent="0.2">
      <c r="A137" s="24" t="str">
        <f t="shared" si="117"/>
        <v>R_3PmFT5iLPo4FELy-P2</v>
      </c>
      <c r="B137" s="24" t="s">
        <v>778</v>
      </c>
      <c r="C137" s="24" t="s">
        <v>381</v>
      </c>
      <c r="D137" s="30" t="str">
        <f t="shared" si="118"/>
        <v>Tabular</v>
      </c>
      <c r="E137" s="24" t="str">
        <f t="shared" si="119"/>
        <v>G1</v>
      </c>
      <c r="F137" s="31" t="s">
        <v>536</v>
      </c>
      <c r="G137" s="24" t="str">
        <f t="shared" si="120"/>
        <v>G2</v>
      </c>
      <c r="H137" s="24" t="s">
        <v>981</v>
      </c>
      <c r="I137" s="24"/>
      <c r="J137" s="32">
        <f>VLOOKUP($B137&amp;"-"&amp;$F137,'dataset cleaned'!$A:$BK,J$2,FALSE())/60</f>
        <v>8.7027833333333344</v>
      </c>
      <c r="K137" s="24">
        <f>VLOOKUP($B137&amp;"-"&amp;$F137,'dataset cleaned'!$A:$BK,K$2,FALSE())</f>
        <v>24</v>
      </c>
      <c r="L137" s="24" t="str">
        <f>VLOOKUP($B137&amp;"-"&amp;$F137,'dataset cleaned'!$A:$BK,L$2,FALSE())</f>
        <v>Male</v>
      </c>
      <c r="M137" s="24" t="str">
        <f>VLOOKUP($B137&amp;"-"&amp;$F137,'dataset cleaned'!$A:$BK,M$2,FALSE())</f>
        <v>Upper-Intermediate (B2)</v>
      </c>
      <c r="N137" s="24">
        <f>VLOOKUP($B137&amp;"-"&amp;$F137,'dataset cleaned'!$A:$BK,N$2,FALSE())</f>
        <v>3</v>
      </c>
      <c r="O137" s="24" t="str">
        <f>VLOOKUP($B137&amp;"-"&amp;$F137,'dataset cleaned'!$A:$BK,O$2,FALSE())</f>
        <v>Computer Science, Cyber security</v>
      </c>
      <c r="P137" s="24" t="str">
        <f>VLOOKUP($B137&amp;"-"&amp;$F137,'dataset cleaned'!$A:$BK,P$2,FALSE())</f>
        <v>No</v>
      </c>
      <c r="Q137" s="24">
        <f>VLOOKUP($B137&amp;"-"&amp;$F137,'dataset cleaned'!$A:$BK,Q$2,FALSE())</f>
        <v>0</v>
      </c>
      <c r="R137" s="33">
        <f>VLOOKUP($B137&amp;"-"&amp;$F137,'dataset cleaned'!$A:$BK,R$2,FALSE())</f>
        <v>0</v>
      </c>
      <c r="S137" s="24" t="str">
        <f>VLOOKUP($B137&amp;"-"&amp;$F137,'dataset cleaned'!$A:$BK,S$2,FALSE())</f>
        <v>No</v>
      </c>
      <c r="T137" s="24">
        <f>VLOOKUP($B137&amp;"-"&amp;$F137,'dataset cleaned'!$A:$BK,T$2,FALSE())</f>
        <v>0</v>
      </c>
      <c r="U137" s="24" t="str">
        <f>VLOOKUP($B137&amp;"-"&amp;$F137,'dataset cleaned'!$A:$BK,U$2,FALSE())</f>
        <v>None</v>
      </c>
      <c r="V137" s="24">
        <f>VLOOKUP(VLOOKUP($B137&amp;"-"&amp;$F137,'dataset cleaned'!$A:$BK,V$2,FALSE()),Dictionary!$A:$B,2,FALSE())</f>
        <v>1</v>
      </c>
      <c r="W137" s="24">
        <f>VLOOKUP(VLOOKUP($B137&amp;"-"&amp;$F137,'dataset cleaned'!$A:$BK,W$2,FALSE()),Dictionary!$A:$B,2,FALSE())</f>
        <v>1</v>
      </c>
      <c r="X137" s="24">
        <f>VLOOKUP(VLOOKUP($B137&amp;"-"&amp;$F137,'dataset cleaned'!$A:$BK,X$2,FALSE()),Dictionary!$A:$B,2,FALSE())</f>
        <v>2</v>
      </c>
      <c r="Y137" s="24">
        <f>VLOOKUP(VLOOKUP($B137&amp;"-"&amp;$F137,'dataset cleaned'!$A:$BK,Y$2,FALSE()),Dictionary!$A:$B,2,FALSE())</f>
        <v>1</v>
      </c>
      <c r="Z137" s="24">
        <f t="shared" si="121"/>
        <v>2</v>
      </c>
      <c r="AA137" s="24">
        <f>VLOOKUP(VLOOKUP($B137&amp;"-"&amp;$F137,'dataset cleaned'!$A:$BK,AA$2,FALSE()),Dictionary!$A:$B,2,FALSE())</f>
        <v>1</v>
      </c>
      <c r="AB137" s="24">
        <f>VLOOKUP(VLOOKUP($B137&amp;"-"&amp;$F137,'dataset cleaned'!$A:$BK,AB$2,FALSE()),Dictionary!$A:$B,2,FALSE())</f>
        <v>3</v>
      </c>
      <c r="AC137" s="24">
        <f>VLOOKUP(VLOOKUP($B137&amp;"-"&amp;$F137,'dataset cleaned'!$A:$BK,AC$2,FALSE()),Dictionary!$A:$B,2,FALSE())</f>
        <v>3</v>
      </c>
      <c r="AD137" s="24">
        <f>VLOOKUP(VLOOKUP($B137&amp;"-"&amp;$F137,'dataset cleaned'!$A:$BK,AD$2,FALSE()),Dictionary!$A:$B,2,FALSE())</f>
        <v>2</v>
      </c>
      <c r="AE137" s="24">
        <f>IF(ISNA(VLOOKUP(VLOOKUP($B137&amp;"-"&amp;$F137,'dataset cleaned'!$A:$BK,AE$2,FALSE()),Dictionary!$A:$B,2,FALSE())),"",VLOOKUP(VLOOKUP($B137&amp;"-"&amp;$F137,'dataset cleaned'!$A:$BK,AE$2,FALSE()),Dictionary!$A:$B,2,FALSE()))</f>
        <v>3</v>
      </c>
      <c r="AF137" s="24">
        <f>VLOOKUP(VLOOKUP($B137&amp;"-"&amp;$F137,'dataset cleaned'!$A:$BK,AF$2,FALSE()),Dictionary!$A:$B,2,FALSE())</f>
        <v>4</v>
      </c>
      <c r="AG137" s="24">
        <f>VLOOKUP(VLOOKUP($B137&amp;"-"&amp;$F137,'dataset cleaned'!$A:$BK,AG$2,FALSE()),Dictionary!$A:$B,2,FALSE())</f>
        <v>4</v>
      </c>
      <c r="AH137" s="24">
        <f>VLOOKUP(VLOOKUP($B137&amp;"-"&amp;$F137,'dataset cleaned'!$A:$BK,AH$2,FALSE()),Dictionary!$A:$B,2,FALSE())</f>
        <v>4</v>
      </c>
      <c r="AI137" s="24">
        <f>VLOOKUP(VLOOKUP($B137&amp;"-"&amp;$F137,'dataset cleaned'!$A:$BK,AI$2,FALSE()),Dictionary!$A:$B,2,FALSE())</f>
        <v>4</v>
      </c>
      <c r="AJ137" s="24">
        <f>VLOOKUP(VLOOKUP($B137&amp;"-"&amp;$F137,'dataset cleaned'!$A:$BK,AJ$2,FALSE()),Dictionary!$A:$B,2,FALSE())</f>
        <v>3</v>
      </c>
      <c r="AK137" s="24" t="str">
        <f>IF(ISNA(VLOOKUP(VLOOKUP($B137&amp;"-"&amp;$F137,'dataset cleaned'!$A:$BK,AK$2,FALSE()),Dictionary!$A:$B,2,FALSE())),"",VLOOKUP(VLOOKUP($B137&amp;"-"&amp;$F137,'dataset cleaned'!$A:$BK,AK$2,FALSE()),Dictionary!$A:$B,2,FALSE()))</f>
        <v/>
      </c>
      <c r="AL137" s="24">
        <f>IF(ISNA(VLOOKUP(VLOOKUP($B137&amp;"-"&amp;$F137,'dataset cleaned'!$A:$BK,AL$2,FALSE()),Dictionary!$A:$B,2,FALSE())),"",VLOOKUP(VLOOKUP($B137&amp;"-"&amp;$F137,'dataset cleaned'!$A:$BK,AL$2,FALSE()),Dictionary!$A:$B,2,FALSE()))</f>
        <v>3</v>
      </c>
      <c r="AM137" s="24">
        <f>VLOOKUP(VLOOKUP($B137&amp;"-"&amp;$F137,'dataset cleaned'!$A:$BK,AM$2,FALSE()),Dictionary!$A:$B,2,FALSE())</f>
        <v>3</v>
      </c>
      <c r="AN137" s="24">
        <f>IF(ISNA(VLOOKUP(VLOOKUP($B137&amp;"-"&amp;$F137,'dataset cleaned'!$A:$BK,AN$2,FALSE()),Dictionary!$A:$B,2,FALSE())),"",VLOOKUP(VLOOKUP($B137&amp;"-"&amp;$F137,'dataset cleaned'!$A:$BK,AN$2,FALSE()),Dictionary!$A:$B,2,FALSE()))</f>
        <v>5</v>
      </c>
      <c r="AO137" s="24">
        <f>VLOOKUP($B137&amp;"-"&amp;$F137,'Results Check'!$A:$CB,AO$2,FALSE())</f>
        <v>0</v>
      </c>
      <c r="AP137" s="24">
        <f>VLOOKUP($B137&amp;"-"&amp;$F137,'Results Check'!$A:$CB,AP$2,FALSE())</f>
        <v>3</v>
      </c>
      <c r="AQ137" s="24">
        <f>VLOOKUP($B137&amp;"-"&amp;$F137,'Results Check'!$A:$CB,AQ$2,FALSE())</f>
        <v>2</v>
      </c>
      <c r="AR137" s="24">
        <f t="shared" si="122"/>
        <v>0</v>
      </c>
      <c r="AS137" s="24">
        <f t="shared" si="123"/>
        <v>0</v>
      </c>
      <c r="AT137" s="24">
        <f t="shared" si="124"/>
        <v>0</v>
      </c>
      <c r="AU137" s="24">
        <f>VLOOKUP($B137&amp;"-"&amp;$F137,'Results Check'!$A:$CB,AU$2,FALSE())</f>
        <v>0</v>
      </c>
      <c r="AV137" s="24">
        <f>VLOOKUP($B137&amp;"-"&amp;$F137,'Results Check'!$A:$CB,AV$2,FALSE())</f>
        <v>2</v>
      </c>
      <c r="AW137" s="24">
        <f>VLOOKUP($B137&amp;"-"&amp;$F137,'Results Check'!$A:$CB,AW$2,FALSE())</f>
        <v>3</v>
      </c>
      <c r="AX137" s="24">
        <f t="shared" si="125"/>
        <v>0</v>
      </c>
      <c r="AY137" s="24">
        <f t="shared" si="126"/>
        <v>0</v>
      </c>
      <c r="AZ137" s="24">
        <f t="shared" si="127"/>
        <v>0</v>
      </c>
      <c r="BA137" s="24">
        <f>VLOOKUP($B137&amp;"-"&amp;$F137,'Results Check'!$A:$CB,BA$2,FALSE())</f>
        <v>2</v>
      </c>
      <c r="BB137" s="24">
        <f>VLOOKUP($B137&amp;"-"&amp;$F137,'Results Check'!$A:$CB,BB$2,FALSE())</f>
        <v>4</v>
      </c>
      <c r="BC137" s="24">
        <f>VLOOKUP($B137&amp;"-"&amp;$F137,'Results Check'!$A:$CB,BC$2,FALSE())</f>
        <v>3</v>
      </c>
      <c r="BD137" s="24">
        <f t="shared" si="128"/>
        <v>0.5</v>
      </c>
      <c r="BE137" s="24">
        <f t="shared" si="129"/>
        <v>0.66666666666666663</v>
      </c>
      <c r="BF137" s="24">
        <f t="shared" si="130"/>
        <v>0.57142857142857151</v>
      </c>
      <c r="BG137" s="24">
        <f>VLOOKUP($B137&amp;"-"&amp;$F137,'Results Check'!$A:$CB,BG$2,FALSE())</f>
        <v>2</v>
      </c>
      <c r="BH137" s="24">
        <f>VLOOKUP($B137&amp;"-"&amp;$F137,'Results Check'!$A:$CB,BH$2,FALSE())</f>
        <v>2</v>
      </c>
      <c r="BI137" s="24">
        <f>VLOOKUP($B137&amp;"-"&amp;$F137,'Results Check'!$A:$CB,BI$2,FALSE())</f>
        <v>2</v>
      </c>
      <c r="BJ137" s="24">
        <f t="shared" si="131"/>
        <v>1</v>
      </c>
      <c r="BK137" s="24">
        <f t="shared" si="132"/>
        <v>1</v>
      </c>
      <c r="BL137" s="24">
        <f t="shared" si="133"/>
        <v>1</v>
      </c>
      <c r="BM137" s="24">
        <f>VLOOKUP($B137&amp;"-"&amp;$F137,'Results Check'!$A:$CB,BM$2,FALSE())</f>
        <v>1</v>
      </c>
      <c r="BN137" s="24">
        <f>VLOOKUP($B137&amp;"-"&amp;$F137,'Results Check'!$A:$CB,BN$2,FALSE())</f>
        <v>1</v>
      </c>
      <c r="BO137" s="24">
        <f>VLOOKUP($B137&amp;"-"&amp;$F137,'Results Check'!$A:$CB,BO$2,FALSE())</f>
        <v>1</v>
      </c>
      <c r="BP137" s="24">
        <f t="shared" si="134"/>
        <v>1</v>
      </c>
      <c r="BQ137" s="24">
        <f t="shared" si="135"/>
        <v>1</v>
      </c>
      <c r="BR137" s="24">
        <f t="shared" si="136"/>
        <v>1</v>
      </c>
      <c r="BS137" s="24">
        <f>VLOOKUP($B137&amp;"-"&amp;$F137,'Results Check'!$A:$CB,BS$2,FALSE())</f>
        <v>1</v>
      </c>
      <c r="BT137" s="24">
        <f>VLOOKUP($B137&amp;"-"&amp;$F137,'Results Check'!$A:$CB,BT$2,FALSE())</f>
        <v>2</v>
      </c>
      <c r="BU137" s="24">
        <f>VLOOKUP($B137&amp;"-"&amp;$F137,'Results Check'!$A:$CB,BU$2,FALSE())</f>
        <v>4</v>
      </c>
      <c r="BV137" s="24">
        <f t="shared" si="137"/>
        <v>0.5</v>
      </c>
      <c r="BW137" s="24">
        <f t="shared" si="138"/>
        <v>0.25</v>
      </c>
      <c r="BX137" s="24">
        <f t="shared" si="139"/>
        <v>0.33333333333333331</v>
      </c>
      <c r="BY137" s="24">
        <f t="shared" si="140"/>
        <v>6</v>
      </c>
      <c r="BZ137" s="24">
        <f t="shared" si="141"/>
        <v>14</v>
      </c>
      <c r="CA137" s="24">
        <f t="shared" si="142"/>
        <v>15</v>
      </c>
      <c r="CB137" s="26">
        <f t="shared" si="143"/>
        <v>0.42857142857142855</v>
      </c>
      <c r="CC137" s="26">
        <f t="shared" si="144"/>
        <v>0.4</v>
      </c>
      <c r="CD137" s="24">
        <f t="shared" si="145"/>
        <v>0.41379310344827591</v>
      </c>
      <c r="CE137" s="24" t="str">
        <f>IF(VLOOKUP($B137&amp;"-"&amp;$F137,'Results Check'!$A:$CB,CE$2,FALSE())=0,"",VLOOKUP($B137&amp;"-"&amp;$F137,'Results Check'!$A:$CB,CE$2,FALSE()))</f>
        <v>Threat event</v>
      </c>
      <c r="CF137" s="24" t="str">
        <f>IF(VLOOKUP($B137&amp;"-"&amp;$F137,'Results Check'!$A:$CB,CF$2,FALSE())=0,"",VLOOKUP($B137&amp;"-"&amp;$F137,'Results Check'!$A:$CB,CF$2,FALSE()))</f>
        <v>Asset</v>
      </c>
      <c r="CG137" s="24" t="str">
        <f>IF(VLOOKUP($B137&amp;"-"&amp;$F137,'Results Check'!$A:$CB,CG$2,FALSE())=0,"",VLOOKUP($B137&amp;"-"&amp;$F137,'Results Check'!$A:$CB,CG$2,FALSE()))</f>
        <v>Wrong threat event</v>
      </c>
      <c r="CH137" s="24" t="str">
        <f>IF(VLOOKUP($B137&amp;"-"&amp;$F137,'Results Check'!$A:$CB,CH$2,FALSE())=0,"",VLOOKUP($B137&amp;"-"&amp;$F137,'Results Check'!$A:$CB,CH$2,FALSE()))</f>
        <v/>
      </c>
      <c r="CI137" s="24" t="str">
        <f>IF(VLOOKUP($B137&amp;"-"&amp;$F137,'Results Check'!$A:$CB,CI$2,FALSE())=0,"",VLOOKUP($B137&amp;"-"&amp;$F137,'Results Check'!$A:$CB,CI$2,FALSE()))</f>
        <v/>
      </c>
      <c r="CJ137" s="24" t="str">
        <f>IF(VLOOKUP($B137&amp;"-"&amp;$F137,'Results Check'!$A:$CB,CJ$2,FALSE())=0,"",VLOOKUP($B137&amp;"-"&amp;$F137,'Results Check'!$A:$CB,CJ$2,FALSE()))</f>
        <v>Wrong vulnerability</v>
      </c>
      <c r="CK137" s="24">
        <f>IF(VLOOKUP($B137&amp;"-"&amp;$F137,'dataset cleaned'!$A:$CK,CK$2,FALSE())&lt;0,"N/A",VLOOKUP(VLOOKUP($B137&amp;"-"&amp;$F137,'dataset cleaned'!$A:$CK,CK$2,FALSE()),Dictionary!$A:$B,2,FALSE()))</f>
        <v>4</v>
      </c>
      <c r="CL137" s="24">
        <f>IF(VLOOKUP($B137&amp;"-"&amp;$F137,'dataset cleaned'!$A:$CK,CL$2,FALSE())&lt;0,"N/A",VLOOKUP(VLOOKUP($B137&amp;"-"&amp;$F137,'dataset cleaned'!$A:$CK,CL$2,FALSE()),Dictionary!$A:$B,2,FALSE()))</f>
        <v>4</v>
      </c>
      <c r="CM137" s="24">
        <f>IF(VLOOKUP($B137&amp;"-"&amp;$F137,'dataset cleaned'!$A:$CK,CM$2,FALSE())&lt;0,"N/A",VLOOKUP(VLOOKUP($B137&amp;"-"&amp;$F137,'dataset cleaned'!$A:$CK,CM$2,FALSE()),Dictionary!$A:$B,2,FALSE()))</f>
        <v>2</v>
      </c>
      <c r="CN137" s="24">
        <f>IF(VLOOKUP($B137&amp;"-"&amp;$F137,'dataset cleaned'!$A:$CK,CN$2,FALSE())&lt;0,"N/A",VLOOKUP(VLOOKUP($B137&amp;"-"&amp;$F137,'dataset cleaned'!$A:$CK,CN$2,FALSE()),Dictionary!$A:$B,2,FALSE()))</f>
        <v>4</v>
      </c>
      <c r="CO137" s="24">
        <f>IF(VLOOKUP($B137&amp;"-"&amp;$F137,'dataset cleaned'!$A:$CK,CO$2,FALSE())&lt;0,"N/A",VLOOKUP(VLOOKUP($B137&amp;"-"&amp;$F137,'dataset cleaned'!$A:$CK,CO$2,FALSE()),Dictionary!$A:$B,2,FALSE()))</f>
        <v>1</v>
      </c>
      <c r="CP137" s="24">
        <f>IF(VLOOKUP($B137&amp;"-"&amp;$F137,'dataset cleaned'!$A:$CK,CP$2,FALSE())&lt;0,"N/A",VLOOKUP(VLOOKUP($B137&amp;"-"&amp;$F137,'dataset cleaned'!$A:$CK,CP$2,FALSE()),Dictionary!$A:$B,2,FALSE()))</f>
        <v>4</v>
      </c>
      <c r="CQ137" s="24">
        <f>IF(VLOOKUP($B137&amp;"-"&amp;$F137,'dataset cleaned'!$A:$CK,CQ$2,FALSE())&lt;0,"N/A",VLOOKUP(VLOOKUP($B137&amp;"-"&amp;$F137,'dataset cleaned'!$A:$CK,CQ$2,FALSE()),Dictionary!$A:$B,2,FALSE()))</f>
        <v>1</v>
      </c>
      <c r="CR137" s="24">
        <f>IF(VLOOKUP($B137&amp;"-"&amp;$F137,'dataset cleaned'!$A:$CK,CR$2,FALSE())&lt;0,"N/A",VLOOKUP(VLOOKUP($B137&amp;"-"&amp;$F137,'dataset cleaned'!$A:$CK,CR$2,FALSE()),Dictionary!$A:$B,2,FALSE()))</f>
        <v>3</v>
      </c>
      <c r="CS137" s="24">
        <f>IF(VLOOKUP($B137&amp;"-"&amp;$F137,'dataset cleaned'!$A:$CK,CS$2,FALSE())&lt;0,"N/A",VLOOKUP(VLOOKUP($B137&amp;"-"&amp;$F137,'dataset cleaned'!$A:$CK,CS$2,FALSE()),Dictionary!$A:$B,2,FALSE()))</f>
        <v>2</v>
      </c>
      <c r="CT137" s="24">
        <f>IF(VLOOKUP($B137&amp;"-"&amp;$F137,'dataset cleaned'!$A:$CK,CT$2,FALSE())&lt;0,"N/A",VLOOKUP(VLOOKUP($B137&amp;"-"&amp;$F137,'dataset cleaned'!$A:$CK,CT$2,FALSE()),Dictionary!$A:$B,2,FALSE()))</f>
        <v>4</v>
      </c>
      <c r="CU137" s="24">
        <f>IF(VLOOKUP($B137&amp;"-"&amp;$F137,'dataset cleaned'!$A:$CK,CU$2,FALSE())&lt;0,"N/A",VLOOKUP(VLOOKUP($B137&amp;"-"&amp;$F137,'dataset cleaned'!$A:$CK,CU$2,FALSE()),Dictionary!$A:$B,2,FALSE()))</f>
        <v>2</v>
      </c>
      <c r="CV137" s="24">
        <f>IF(VLOOKUP($B137&amp;"-"&amp;$F137,'dataset cleaned'!$A:$CK,CV$2,FALSE())&lt;0,"N/A",VLOOKUP(VLOOKUP($B137&amp;"-"&amp;$F137,'dataset cleaned'!$A:$CK,CV$2,FALSE()),Dictionary!$A:$B,2,FALSE()))</f>
        <v>4</v>
      </c>
    </row>
    <row r="138" spans="1:100" x14ac:dyDescent="0.2">
      <c r="A138" s="24" t="str">
        <f t="shared" si="117"/>
        <v>R_s86My5FLWvLtAHL-P2</v>
      </c>
      <c r="B138" s="24" t="s">
        <v>803</v>
      </c>
      <c r="C138" s="24" t="s">
        <v>381</v>
      </c>
      <c r="D138" s="30" t="str">
        <f t="shared" si="118"/>
        <v>Tabular</v>
      </c>
      <c r="E138" s="24" t="str">
        <f t="shared" si="119"/>
        <v>G1</v>
      </c>
      <c r="F138" s="31" t="s">
        <v>536</v>
      </c>
      <c r="G138" s="24" t="str">
        <f t="shared" si="120"/>
        <v>G2</v>
      </c>
      <c r="H138" s="24" t="s">
        <v>981</v>
      </c>
      <c r="I138" s="24"/>
      <c r="J138" s="32">
        <f>VLOOKUP($B138&amp;"-"&amp;$F138,'dataset cleaned'!$A:$BK,J$2,FALSE())/60</f>
        <v>11.176766666666667</v>
      </c>
      <c r="K138" s="24">
        <f>VLOOKUP($B138&amp;"-"&amp;$F138,'dataset cleaned'!$A:$BK,K$2,FALSE())</f>
        <v>23</v>
      </c>
      <c r="L138" s="24" t="str">
        <f>VLOOKUP($B138&amp;"-"&amp;$F138,'dataset cleaned'!$A:$BK,L$2,FALSE())</f>
        <v>Female</v>
      </c>
      <c r="M138" s="24" t="str">
        <f>VLOOKUP($B138&amp;"-"&amp;$F138,'dataset cleaned'!$A:$BK,M$2,FALSE())</f>
        <v>Upper-Intermediate (B2)</v>
      </c>
      <c r="N138" s="24">
        <f>VLOOKUP($B138&amp;"-"&amp;$F138,'dataset cleaned'!$A:$BK,N$2,FALSE())</f>
        <v>5</v>
      </c>
      <c r="O138" s="24" t="str">
        <f>VLOOKUP($B138&amp;"-"&amp;$F138,'dataset cleaned'!$A:$BK,O$2,FALSE())</f>
        <v>Systems engineering, management, policy analysis, building environment</v>
      </c>
      <c r="P138" s="24" t="str">
        <f>VLOOKUP($B138&amp;"-"&amp;$F138,'dataset cleaned'!$A:$BK,P$2,FALSE())</f>
        <v>No</v>
      </c>
      <c r="Q138" s="24">
        <f>VLOOKUP($B138&amp;"-"&amp;$F138,'dataset cleaned'!$A:$BK,Q$2,FALSE())</f>
        <v>0</v>
      </c>
      <c r="R138" s="33">
        <f>VLOOKUP($B138&amp;"-"&amp;$F138,'dataset cleaned'!$A:$BK,R$2,FALSE())</f>
        <v>0</v>
      </c>
      <c r="S138" s="24" t="str">
        <f>VLOOKUP($B138&amp;"-"&amp;$F138,'dataset cleaned'!$A:$BK,S$2,FALSE())</f>
        <v>No</v>
      </c>
      <c r="T138" s="24">
        <f>VLOOKUP($B138&amp;"-"&amp;$F138,'dataset cleaned'!$A:$BK,T$2,FALSE())</f>
        <v>0</v>
      </c>
      <c r="U138" s="24" t="str">
        <f>VLOOKUP($B138&amp;"-"&amp;$F138,'dataset cleaned'!$A:$BK,U$2,FALSE())</f>
        <v>None</v>
      </c>
      <c r="V138" s="24">
        <f>VLOOKUP(VLOOKUP($B138&amp;"-"&amp;$F138,'dataset cleaned'!$A:$BK,V$2,FALSE()),Dictionary!$A:$B,2,FALSE())</f>
        <v>1</v>
      </c>
      <c r="W138" s="24">
        <f>VLOOKUP(VLOOKUP($B138&amp;"-"&amp;$F138,'dataset cleaned'!$A:$BK,W$2,FALSE()),Dictionary!$A:$B,2,FALSE())</f>
        <v>1</v>
      </c>
      <c r="X138" s="24">
        <f>VLOOKUP(VLOOKUP($B138&amp;"-"&amp;$F138,'dataset cleaned'!$A:$BK,X$2,FALSE()),Dictionary!$A:$B,2,FALSE())</f>
        <v>1</v>
      </c>
      <c r="Y138" s="24">
        <f>VLOOKUP(VLOOKUP($B138&amp;"-"&amp;$F138,'dataset cleaned'!$A:$BK,Y$2,FALSE()),Dictionary!$A:$B,2,FALSE())</f>
        <v>1</v>
      </c>
      <c r="Z138" s="24">
        <f t="shared" si="121"/>
        <v>1</v>
      </c>
      <c r="AA138" s="24">
        <f>VLOOKUP(VLOOKUP($B138&amp;"-"&amp;$F138,'dataset cleaned'!$A:$BK,AA$2,FALSE()),Dictionary!$A:$B,2,FALSE())</f>
        <v>1</v>
      </c>
      <c r="AB138" s="24">
        <f>VLOOKUP(VLOOKUP($B138&amp;"-"&amp;$F138,'dataset cleaned'!$A:$BK,AB$2,FALSE()),Dictionary!$A:$B,2,FALSE())</f>
        <v>1</v>
      </c>
      <c r="AC138" s="24">
        <f>VLOOKUP(VLOOKUP($B138&amp;"-"&amp;$F138,'dataset cleaned'!$A:$BK,AC$2,FALSE()),Dictionary!$A:$B,2,FALSE())</f>
        <v>1</v>
      </c>
      <c r="AD138" s="24">
        <f>VLOOKUP(VLOOKUP($B138&amp;"-"&amp;$F138,'dataset cleaned'!$A:$BK,AD$2,FALSE()),Dictionary!$A:$B,2,FALSE())</f>
        <v>1</v>
      </c>
      <c r="AE138" s="24">
        <f>IF(ISNA(VLOOKUP(VLOOKUP($B138&amp;"-"&amp;$F138,'dataset cleaned'!$A:$BK,AE$2,FALSE()),Dictionary!$A:$B,2,FALSE())),"",VLOOKUP(VLOOKUP($B138&amp;"-"&amp;$F138,'dataset cleaned'!$A:$BK,AE$2,FALSE()),Dictionary!$A:$B,2,FALSE()))</f>
        <v>2</v>
      </c>
      <c r="AF138" s="24">
        <f>VLOOKUP(VLOOKUP($B138&amp;"-"&amp;$F138,'dataset cleaned'!$A:$BK,AF$2,FALSE()),Dictionary!$A:$B,2,FALSE())</f>
        <v>4</v>
      </c>
      <c r="AG138" s="24">
        <f>VLOOKUP(VLOOKUP($B138&amp;"-"&amp;$F138,'dataset cleaned'!$A:$BK,AG$2,FALSE()),Dictionary!$A:$B,2,FALSE())</f>
        <v>2</v>
      </c>
      <c r="AH138" s="24">
        <f>VLOOKUP(VLOOKUP($B138&amp;"-"&amp;$F138,'dataset cleaned'!$A:$BK,AH$2,FALSE()),Dictionary!$A:$B,2,FALSE())</f>
        <v>4</v>
      </c>
      <c r="AI138" s="24">
        <f>VLOOKUP(VLOOKUP($B138&amp;"-"&amp;$F138,'dataset cleaned'!$A:$BK,AI$2,FALSE()),Dictionary!$A:$B,2,FALSE())</f>
        <v>4</v>
      </c>
      <c r="AJ138" s="24">
        <f>VLOOKUP(VLOOKUP($B138&amp;"-"&amp;$F138,'dataset cleaned'!$A:$BK,AJ$2,FALSE()),Dictionary!$A:$B,2,FALSE())</f>
        <v>2</v>
      </c>
      <c r="AK138" s="24" t="str">
        <f>IF(ISNA(VLOOKUP(VLOOKUP($B138&amp;"-"&amp;$F138,'dataset cleaned'!$A:$BK,AK$2,FALSE()),Dictionary!$A:$B,2,FALSE())),"",VLOOKUP(VLOOKUP($B138&amp;"-"&amp;$F138,'dataset cleaned'!$A:$BK,AK$2,FALSE()),Dictionary!$A:$B,2,FALSE()))</f>
        <v/>
      </c>
      <c r="AL138" s="24">
        <f>IF(ISNA(VLOOKUP(VLOOKUP($B138&amp;"-"&amp;$F138,'dataset cleaned'!$A:$BK,AL$2,FALSE()),Dictionary!$A:$B,2,FALSE())),"",VLOOKUP(VLOOKUP($B138&amp;"-"&amp;$F138,'dataset cleaned'!$A:$BK,AL$2,FALSE()),Dictionary!$A:$B,2,FALSE()))</f>
        <v>2</v>
      </c>
      <c r="AM138" s="24">
        <f>VLOOKUP(VLOOKUP($B138&amp;"-"&amp;$F138,'dataset cleaned'!$A:$BK,AM$2,FALSE()),Dictionary!$A:$B,2,FALSE())</f>
        <v>4</v>
      </c>
      <c r="AN138" s="24">
        <f>IF(ISNA(VLOOKUP(VLOOKUP($B138&amp;"-"&amp;$F138,'dataset cleaned'!$A:$BK,AN$2,FALSE()),Dictionary!$A:$B,2,FALSE())),"",VLOOKUP(VLOOKUP($B138&amp;"-"&amp;$F138,'dataset cleaned'!$A:$BK,AN$2,FALSE()),Dictionary!$A:$B,2,FALSE()))</f>
        <v>4</v>
      </c>
      <c r="AO138" s="24">
        <f>VLOOKUP($B138&amp;"-"&amp;$F138,'Results Check'!$A:$CB,AO$2,FALSE())</f>
        <v>0</v>
      </c>
      <c r="AP138" s="24">
        <f>VLOOKUP($B138&amp;"-"&amp;$F138,'Results Check'!$A:$CB,AP$2,FALSE())</f>
        <v>1</v>
      </c>
      <c r="AQ138" s="24">
        <f>VLOOKUP($B138&amp;"-"&amp;$F138,'Results Check'!$A:$CB,AQ$2,FALSE())</f>
        <v>2</v>
      </c>
      <c r="AR138" s="24">
        <f t="shared" si="122"/>
        <v>0</v>
      </c>
      <c r="AS138" s="24">
        <f t="shared" si="123"/>
        <v>0</v>
      </c>
      <c r="AT138" s="24">
        <f t="shared" si="124"/>
        <v>0</v>
      </c>
      <c r="AU138" s="24">
        <f>VLOOKUP($B138&amp;"-"&amp;$F138,'Results Check'!$A:$CB,AU$2,FALSE())</f>
        <v>2</v>
      </c>
      <c r="AV138" s="24">
        <f>VLOOKUP($B138&amp;"-"&amp;$F138,'Results Check'!$A:$CB,AV$2,FALSE())</f>
        <v>3</v>
      </c>
      <c r="AW138" s="24">
        <f>VLOOKUP($B138&amp;"-"&amp;$F138,'Results Check'!$A:$CB,AW$2,FALSE())</f>
        <v>3</v>
      </c>
      <c r="AX138" s="24">
        <f t="shared" si="125"/>
        <v>0.66666666666666663</v>
      </c>
      <c r="AY138" s="24">
        <f t="shared" si="126"/>
        <v>0.66666666666666663</v>
      </c>
      <c r="AZ138" s="24">
        <f t="shared" si="127"/>
        <v>0.66666666666666663</v>
      </c>
      <c r="BA138" s="24">
        <f>VLOOKUP($B138&amp;"-"&amp;$F138,'Results Check'!$A:$CB,BA$2,FALSE())</f>
        <v>3</v>
      </c>
      <c r="BB138" s="24">
        <f>VLOOKUP($B138&amp;"-"&amp;$F138,'Results Check'!$A:$CB,BB$2,FALSE())</f>
        <v>6</v>
      </c>
      <c r="BC138" s="24">
        <f>VLOOKUP($B138&amp;"-"&amp;$F138,'Results Check'!$A:$CB,BC$2,FALSE())</f>
        <v>3</v>
      </c>
      <c r="BD138" s="24">
        <f t="shared" si="128"/>
        <v>0.5</v>
      </c>
      <c r="BE138" s="24">
        <f t="shared" si="129"/>
        <v>1</v>
      </c>
      <c r="BF138" s="24">
        <f t="shared" si="130"/>
        <v>0.66666666666666663</v>
      </c>
      <c r="BG138" s="24">
        <f>VLOOKUP($B138&amp;"-"&amp;$F138,'Results Check'!$A:$CB,BG$2,FALSE())</f>
        <v>2</v>
      </c>
      <c r="BH138" s="24">
        <f>VLOOKUP($B138&amp;"-"&amp;$F138,'Results Check'!$A:$CB,BH$2,FALSE())</f>
        <v>2</v>
      </c>
      <c r="BI138" s="24">
        <f>VLOOKUP($B138&amp;"-"&amp;$F138,'Results Check'!$A:$CB,BI$2,FALSE())</f>
        <v>2</v>
      </c>
      <c r="BJ138" s="24">
        <f t="shared" si="131"/>
        <v>1</v>
      </c>
      <c r="BK138" s="24">
        <f t="shared" si="132"/>
        <v>1</v>
      </c>
      <c r="BL138" s="24">
        <f t="shared" si="133"/>
        <v>1</v>
      </c>
      <c r="BM138" s="24">
        <f>VLOOKUP($B138&amp;"-"&amp;$F138,'Results Check'!$A:$CB,BM$2,FALSE())</f>
        <v>1</v>
      </c>
      <c r="BN138" s="24">
        <f>VLOOKUP($B138&amp;"-"&amp;$F138,'Results Check'!$A:$CB,BN$2,FALSE())</f>
        <v>2</v>
      </c>
      <c r="BO138" s="24">
        <f>VLOOKUP($B138&amp;"-"&amp;$F138,'Results Check'!$A:$CB,BO$2,FALSE())</f>
        <v>1</v>
      </c>
      <c r="BP138" s="24">
        <f t="shared" si="134"/>
        <v>0.5</v>
      </c>
      <c r="BQ138" s="24">
        <f t="shared" si="135"/>
        <v>1</v>
      </c>
      <c r="BR138" s="24">
        <f t="shared" si="136"/>
        <v>0.66666666666666663</v>
      </c>
      <c r="BS138" s="24">
        <f>VLOOKUP($B138&amp;"-"&amp;$F138,'Results Check'!$A:$CB,BS$2,FALSE())</f>
        <v>0</v>
      </c>
      <c r="BT138" s="24">
        <f>VLOOKUP($B138&amp;"-"&amp;$F138,'Results Check'!$A:$CB,BT$2,FALSE())</f>
        <v>2</v>
      </c>
      <c r="BU138" s="24">
        <f>VLOOKUP($B138&amp;"-"&amp;$F138,'Results Check'!$A:$CB,BU$2,FALSE())</f>
        <v>4</v>
      </c>
      <c r="BV138" s="24">
        <f t="shared" si="137"/>
        <v>0</v>
      </c>
      <c r="BW138" s="24">
        <f t="shared" si="138"/>
        <v>0</v>
      </c>
      <c r="BX138" s="24">
        <f t="shared" si="139"/>
        <v>0</v>
      </c>
      <c r="BY138" s="24">
        <f t="shared" si="140"/>
        <v>8</v>
      </c>
      <c r="BZ138" s="24">
        <f t="shared" si="141"/>
        <v>16</v>
      </c>
      <c r="CA138" s="24">
        <f t="shared" si="142"/>
        <v>15</v>
      </c>
      <c r="CB138" s="26">
        <f t="shared" si="143"/>
        <v>0.5</v>
      </c>
      <c r="CC138" s="26">
        <f t="shared" si="144"/>
        <v>0.53333333333333333</v>
      </c>
      <c r="CD138" s="24">
        <f t="shared" si="145"/>
        <v>0.51612903225806461</v>
      </c>
      <c r="CE138" s="24" t="str">
        <f>IF(VLOOKUP($B138&amp;"-"&amp;$F138,'Results Check'!$A:$CB,CE$2,FALSE())=0,"",VLOOKUP($B138&amp;"-"&amp;$F138,'Results Check'!$A:$CB,CE$2,FALSE()))</f>
        <v>Asset</v>
      </c>
      <c r="CF138" s="24" t="str">
        <f>IF(VLOOKUP($B138&amp;"-"&amp;$F138,'Results Check'!$A:$CB,CF$2,FALSE())=0,"",VLOOKUP($B138&amp;"-"&amp;$F138,'Results Check'!$A:$CB,CF$2,FALSE()))</f>
        <v>Wrong UI</v>
      </c>
      <c r="CG138" s="24" t="str">
        <f>IF(VLOOKUP($B138&amp;"-"&amp;$F138,'Results Check'!$A:$CB,CG$2,FALSE())=0,"",VLOOKUP($B138&amp;"-"&amp;$F138,'Results Check'!$A:$CB,CG$2,FALSE()))</f>
        <v>Wrong threat event</v>
      </c>
      <c r="CH138" s="24" t="str">
        <f>IF(VLOOKUP($B138&amp;"-"&amp;$F138,'Results Check'!$A:$CB,CH$2,FALSE())=0,"",VLOOKUP($B138&amp;"-"&amp;$F138,'Results Check'!$A:$CB,CH$2,FALSE()))</f>
        <v/>
      </c>
      <c r="CI138" s="24" t="str">
        <f>IF(VLOOKUP($B138&amp;"-"&amp;$F138,'Results Check'!$A:$CB,CI$2,FALSE())=0,"",VLOOKUP($B138&amp;"-"&amp;$F138,'Results Check'!$A:$CB,CI$2,FALSE()))</f>
        <v/>
      </c>
      <c r="CJ138" s="24" t="str">
        <f>IF(VLOOKUP($B138&amp;"-"&amp;$F138,'Results Check'!$A:$CB,CJ$2,FALSE())=0,"",VLOOKUP($B138&amp;"-"&amp;$F138,'Results Check'!$A:$CB,CJ$2,FALSE()))</f>
        <v>Mixed concepts</v>
      </c>
      <c r="CK138" s="24">
        <f>IF(VLOOKUP($B138&amp;"-"&amp;$F138,'dataset cleaned'!$A:$CK,CK$2,FALSE())&lt;0,"N/A",VLOOKUP(VLOOKUP($B138&amp;"-"&amp;$F138,'dataset cleaned'!$A:$CK,CK$2,FALSE()),Dictionary!$A:$B,2,FALSE()))</f>
        <v>2</v>
      </c>
      <c r="CL138" s="24">
        <f>IF(VLOOKUP($B138&amp;"-"&amp;$F138,'dataset cleaned'!$A:$CK,CL$2,FALSE())&lt;0,"N/A",VLOOKUP(VLOOKUP($B138&amp;"-"&amp;$F138,'dataset cleaned'!$A:$CK,CL$2,FALSE()),Dictionary!$A:$B,2,FALSE()))</f>
        <v>2</v>
      </c>
      <c r="CM138" s="24">
        <f>IF(VLOOKUP($B138&amp;"-"&amp;$F138,'dataset cleaned'!$A:$CK,CM$2,FALSE())&lt;0,"N/A",VLOOKUP(VLOOKUP($B138&amp;"-"&amp;$F138,'dataset cleaned'!$A:$CK,CM$2,FALSE()),Dictionary!$A:$B,2,FALSE()))</f>
        <v>2</v>
      </c>
      <c r="CN138" s="24">
        <f>IF(VLOOKUP($B138&amp;"-"&amp;$F138,'dataset cleaned'!$A:$CK,CN$2,FALSE())&lt;0,"N/A",VLOOKUP(VLOOKUP($B138&amp;"-"&amp;$F138,'dataset cleaned'!$A:$CK,CN$2,FALSE()),Dictionary!$A:$B,2,FALSE()))</f>
        <v>2</v>
      </c>
      <c r="CO138" s="24">
        <f>IF(VLOOKUP($B138&amp;"-"&amp;$F138,'dataset cleaned'!$A:$CK,CO$2,FALSE())&lt;0,"N/A",VLOOKUP(VLOOKUP($B138&amp;"-"&amp;$F138,'dataset cleaned'!$A:$CK,CO$2,FALSE()),Dictionary!$A:$B,2,FALSE()))</f>
        <v>2</v>
      </c>
      <c r="CP138" s="24">
        <f>IF(VLOOKUP($B138&amp;"-"&amp;$F138,'dataset cleaned'!$A:$CK,CP$2,FALSE())&lt;0,"N/A",VLOOKUP(VLOOKUP($B138&amp;"-"&amp;$F138,'dataset cleaned'!$A:$CK,CP$2,FALSE()),Dictionary!$A:$B,2,FALSE()))</f>
        <v>2</v>
      </c>
      <c r="CQ138" s="24">
        <f>IF(VLOOKUP($B138&amp;"-"&amp;$F138,'dataset cleaned'!$A:$CK,CQ$2,FALSE())&lt;0,"N/A",VLOOKUP(VLOOKUP($B138&amp;"-"&amp;$F138,'dataset cleaned'!$A:$CK,CQ$2,FALSE()),Dictionary!$A:$B,2,FALSE()))</f>
        <v>2</v>
      </c>
      <c r="CR138" s="24">
        <f>IF(VLOOKUP($B138&amp;"-"&amp;$F138,'dataset cleaned'!$A:$CK,CR$2,FALSE())&lt;0,"N/A",VLOOKUP(VLOOKUP($B138&amp;"-"&amp;$F138,'dataset cleaned'!$A:$CK,CR$2,FALSE()),Dictionary!$A:$B,2,FALSE()))</f>
        <v>2</v>
      </c>
      <c r="CS138" s="24">
        <f>IF(VLOOKUP($B138&amp;"-"&amp;$F138,'dataset cleaned'!$A:$CK,CS$2,FALSE())&lt;0,"N/A",VLOOKUP(VLOOKUP($B138&amp;"-"&amp;$F138,'dataset cleaned'!$A:$CK,CS$2,FALSE()),Dictionary!$A:$B,2,FALSE()))</f>
        <v>2</v>
      </c>
      <c r="CT138" s="24">
        <f>IF(VLOOKUP($B138&amp;"-"&amp;$F138,'dataset cleaned'!$A:$CK,CT$2,FALSE())&lt;0,"N/A",VLOOKUP(VLOOKUP($B138&amp;"-"&amp;$F138,'dataset cleaned'!$A:$CK,CT$2,FALSE()),Dictionary!$A:$B,2,FALSE()))</f>
        <v>2</v>
      </c>
      <c r="CU138" s="24">
        <f>IF(VLOOKUP($B138&amp;"-"&amp;$F138,'dataset cleaned'!$A:$CK,CU$2,FALSE())&lt;0,"N/A",VLOOKUP(VLOOKUP($B138&amp;"-"&amp;$F138,'dataset cleaned'!$A:$CK,CU$2,FALSE()),Dictionary!$A:$B,2,FALSE()))</f>
        <v>3</v>
      </c>
      <c r="CV138" s="24">
        <f>IF(VLOOKUP($B138&amp;"-"&amp;$F138,'dataset cleaned'!$A:$CK,CV$2,FALSE())&lt;0,"N/A",VLOOKUP(VLOOKUP($B138&amp;"-"&amp;$F138,'dataset cleaned'!$A:$CK,CV$2,FALSE()),Dictionary!$A:$B,2,FALSE()))</f>
        <v>3</v>
      </c>
    </row>
    <row r="139" spans="1:100" x14ac:dyDescent="0.2">
      <c r="A139" s="24" t="str">
        <f t="shared" si="117"/>
        <v>R_SToL54d4CxKf6Pn-P2</v>
      </c>
      <c r="B139" s="24" t="s">
        <v>663</v>
      </c>
      <c r="C139" s="24" t="s">
        <v>381</v>
      </c>
      <c r="D139" s="30" t="str">
        <f t="shared" si="118"/>
        <v>Tabular</v>
      </c>
      <c r="E139" s="24" t="str">
        <f t="shared" si="119"/>
        <v>G1</v>
      </c>
      <c r="F139" s="31" t="s">
        <v>536</v>
      </c>
      <c r="G139" s="24" t="str">
        <f t="shared" si="120"/>
        <v>G2</v>
      </c>
      <c r="H139" s="24" t="s">
        <v>981</v>
      </c>
      <c r="I139" s="24"/>
      <c r="J139" s="32">
        <f>VLOOKUP($B139&amp;"-"&amp;$F139,'dataset cleaned'!$A:$BK,J$2,FALSE())/60</f>
        <v>5.7562499999999996</v>
      </c>
      <c r="K139" s="24">
        <f>VLOOKUP($B139&amp;"-"&amp;$F139,'dataset cleaned'!$A:$BK,K$2,FALSE())</f>
        <v>22</v>
      </c>
      <c r="L139" s="24" t="str">
        <f>VLOOKUP($B139&amp;"-"&amp;$F139,'dataset cleaned'!$A:$BK,L$2,FALSE())</f>
        <v>Male</v>
      </c>
      <c r="M139" s="24" t="str">
        <f>VLOOKUP($B139&amp;"-"&amp;$F139,'dataset cleaned'!$A:$BK,M$2,FALSE())</f>
        <v>Proficient (C2)</v>
      </c>
      <c r="N139" s="24">
        <f>VLOOKUP($B139&amp;"-"&amp;$F139,'dataset cleaned'!$A:$BK,N$2,FALSE())</f>
        <v>4</v>
      </c>
      <c r="O139" s="24" t="str">
        <f>VLOOKUP($B139&amp;"-"&amp;$F139,'dataset cleaned'!$A:$BK,O$2,FALSE())</f>
        <v>Computer Engineering, Informatics</v>
      </c>
      <c r="P139" s="24" t="str">
        <f>VLOOKUP($B139&amp;"-"&amp;$F139,'dataset cleaned'!$A:$BK,P$2,FALSE())</f>
        <v>No</v>
      </c>
      <c r="Q139" s="24">
        <f>VLOOKUP($B139&amp;"-"&amp;$F139,'dataset cleaned'!$A:$BK,Q$2,FALSE())</f>
        <v>0</v>
      </c>
      <c r="R139" s="33">
        <f>VLOOKUP($B139&amp;"-"&amp;$F139,'dataset cleaned'!$A:$BK,R$2,FALSE())</f>
        <v>0</v>
      </c>
      <c r="S139" s="24" t="str">
        <f>VLOOKUP($B139&amp;"-"&amp;$F139,'dataset cleaned'!$A:$BK,S$2,FALSE())</f>
        <v>No</v>
      </c>
      <c r="T139" s="24">
        <f>VLOOKUP($B139&amp;"-"&amp;$F139,'dataset cleaned'!$A:$BK,T$2,FALSE())</f>
        <v>0</v>
      </c>
      <c r="U139" s="24" t="str">
        <f>VLOOKUP($B139&amp;"-"&amp;$F139,'dataset cleaned'!$A:$BK,U$2,FALSE())</f>
        <v>None</v>
      </c>
      <c r="V139" s="24">
        <f>VLOOKUP(VLOOKUP($B139&amp;"-"&amp;$F139,'dataset cleaned'!$A:$BK,V$2,FALSE()),Dictionary!$A:$B,2,FALSE())</f>
        <v>1</v>
      </c>
      <c r="W139" s="24">
        <f>VLOOKUP(VLOOKUP($B139&amp;"-"&amp;$F139,'dataset cleaned'!$A:$BK,W$2,FALSE()),Dictionary!$A:$B,2,FALSE())</f>
        <v>1</v>
      </c>
      <c r="X139" s="24">
        <f>VLOOKUP(VLOOKUP($B139&amp;"-"&amp;$F139,'dataset cleaned'!$A:$BK,X$2,FALSE()),Dictionary!$A:$B,2,FALSE())</f>
        <v>1</v>
      </c>
      <c r="Y139" s="24">
        <f>VLOOKUP(VLOOKUP($B139&amp;"-"&amp;$F139,'dataset cleaned'!$A:$BK,Y$2,FALSE()),Dictionary!$A:$B,2,FALSE())</f>
        <v>2</v>
      </c>
      <c r="Z139" s="24">
        <f t="shared" si="121"/>
        <v>2</v>
      </c>
      <c r="AA139" s="24">
        <f>VLOOKUP(VLOOKUP($B139&amp;"-"&amp;$F139,'dataset cleaned'!$A:$BK,AA$2,FALSE()),Dictionary!$A:$B,2,FALSE())</f>
        <v>1</v>
      </c>
      <c r="AB139" s="24">
        <f>VLOOKUP(VLOOKUP($B139&amp;"-"&amp;$F139,'dataset cleaned'!$A:$BK,AB$2,FALSE()),Dictionary!$A:$B,2,FALSE())</f>
        <v>1</v>
      </c>
      <c r="AC139" s="24">
        <f>VLOOKUP(VLOOKUP($B139&amp;"-"&amp;$F139,'dataset cleaned'!$A:$BK,AC$2,FALSE()),Dictionary!$A:$B,2,FALSE())</f>
        <v>2</v>
      </c>
      <c r="AD139" s="24">
        <f>VLOOKUP(VLOOKUP($B139&amp;"-"&amp;$F139,'dataset cleaned'!$A:$BK,AD$2,FALSE()),Dictionary!$A:$B,2,FALSE())</f>
        <v>2</v>
      </c>
      <c r="AE139" s="24">
        <f>IF(ISNA(VLOOKUP(VLOOKUP($B139&amp;"-"&amp;$F139,'dataset cleaned'!$A:$BK,AE$2,FALSE()),Dictionary!$A:$B,2,FALSE())),"",VLOOKUP(VLOOKUP($B139&amp;"-"&amp;$F139,'dataset cleaned'!$A:$BK,AE$2,FALSE()),Dictionary!$A:$B,2,FALSE()))</f>
        <v>3</v>
      </c>
      <c r="AF139" s="24">
        <f>VLOOKUP(VLOOKUP($B139&amp;"-"&amp;$F139,'dataset cleaned'!$A:$BK,AF$2,FALSE()),Dictionary!$A:$B,2,FALSE())</f>
        <v>4</v>
      </c>
      <c r="AG139" s="24">
        <f>VLOOKUP(VLOOKUP($B139&amp;"-"&amp;$F139,'dataset cleaned'!$A:$BK,AG$2,FALSE()),Dictionary!$A:$B,2,FALSE())</f>
        <v>3</v>
      </c>
      <c r="AH139" s="24">
        <f>VLOOKUP(VLOOKUP($B139&amp;"-"&amp;$F139,'dataset cleaned'!$A:$BK,AH$2,FALSE()),Dictionary!$A:$B,2,FALSE())</f>
        <v>4</v>
      </c>
      <c r="AI139" s="24">
        <f>VLOOKUP(VLOOKUP($B139&amp;"-"&amp;$F139,'dataset cleaned'!$A:$BK,AI$2,FALSE()),Dictionary!$A:$B,2,FALSE())</f>
        <v>3</v>
      </c>
      <c r="AJ139" s="24">
        <f>VLOOKUP(VLOOKUP($B139&amp;"-"&amp;$F139,'dataset cleaned'!$A:$BK,AJ$2,FALSE()),Dictionary!$A:$B,2,FALSE())</f>
        <v>3</v>
      </c>
      <c r="AK139" s="24" t="str">
        <f>IF(ISNA(VLOOKUP(VLOOKUP($B139&amp;"-"&amp;$F139,'dataset cleaned'!$A:$BK,AK$2,FALSE()),Dictionary!$A:$B,2,FALSE())),"",VLOOKUP(VLOOKUP($B139&amp;"-"&amp;$F139,'dataset cleaned'!$A:$BK,AK$2,FALSE()),Dictionary!$A:$B,2,FALSE()))</f>
        <v/>
      </c>
      <c r="AL139" s="24">
        <f>IF(ISNA(VLOOKUP(VLOOKUP($B139&amp;"-"&amp;$F139,'dataset cleaned'!$A:$BK,AL$2,FALSE()),Dictionary!$A:$B,2,FALSE())),"",VLOOKUP(VLOOKUP($B139&amp;"-"&amp;$F139,'dataset cleaned'!$A:$BK,AL$2,FALSE()),Dictionary!$A:$B,2,FALSE()))</f>
        <v>1</v>
      </c>
      <c r="AM139" s="24">
        <f>VLOOKUP(VLOOKUP($B139&amp;"-"&amp;$F139,'dataset cleaned'!$A:$BK,AM$2,FALSE()),Dictionary!$A:$B,2,FALSE())</f>
        <v>1</v>
      </c>
      <c r="AN139" s="24">
        <f>IF(ISNA(VLOOKUP(VLOOKUP($B139&amp;"-"&amp;$F139,'dataset cleaned'!$A:$BK,AN$2,FALSE()),Dictionary!$A:$B,2,FALSE())),"",VLOOKUP(VLOOKUP($B139&amp;"-"&amp;$F139,'dataset cleaned'!$A:$BK,AN$2,FALSE()),Dictionary!$A:$B,2,FALSE()))</f>
        <v>1</v>
      </c>
      <c r="AO139" s="24">
        <f>VLOOKUP($B139&amp;"-"&amp;$F139,'Results Check'!$A:$CB,AO$2,FALSE())</f>
        <v>0</v>
      </c>
      <c r="AP139" s="24">
        <f>VLOOKUP($B139&amp;"-"&amp;$F139,'Results Check'!$A:$CB,AP$2,FALSE())</f>
        <v>1</v>
      </c>
      <c r="AQ139" s="24">
        <f>VLOOKUP($B139&amp;"-"&amp;$F139,'Results Check'!$A:$CB,AQ$2,FALSE())</f>
        <v>2</v>
      </c>
      <c r="AR139" s="24">
        <f t="shared" si="122"/>
        <v>0</v>
      </c>
      <c r="AS139" s="24">
        <f t="shared" si="123"/>
        <v>0</v>
      </c>
      <c r="AT139" s="24">
        <f t="shared" si="124"/>
        <v>0</v>
      </c>
      <c r="AU139" s="24">
        <f>VLOOKUP($B139&amp;"-"&amp;$F139,'Results Check'!$A:$CB,AU$2,FALSE())</f>
        <v>2</v>
      </c>
      <c r="AV139" s="24">
        <f>VLOOKUP($B139&amp;"-"&amp;$F139,'Results Check'!$A:$CB,AV$2,FALSE())</f>
        <v>7</v>
      </c>
      <c r="AW139" s="24">
        <f>VLOOKUP($B139&amp;"-"&amp;$F139,'Results Check'!$A:$CB,AW$2,FALSE())</f>
        <v>3</v>
      </c>
      <c r="AX139" s="24">
        <f t="shared" si="125"/>
        <v>0.2857142857142857</v>
      </c>
      <c r="AY139" s="24">
        <f t="shared" si="126"/>
        <v>0.66666666666666663</v>
      </c>
      <c r="AZ139" s="24">
        <f t="shared" si="127"/>
        <v>0.4</v>
      </c>
      <c r="BA139" s="24">
        <f>VLOOKUP($B139&amp;"-"&amp;$F139,'Results Check'!$A:$CB,BA$2,FALSE())</f>
        <v>2</v>
      </c>
      <c r="BB139" s="24">
        <f>VLOOKUP($B139&amp;"-"&amp;$F139,'Results Check'!$A:$CB,BB$2,FALSE())</f>
        <v>5</v>
      </c>
      <c r="BC139" s="24">
        <f>VLOOKUP($B139&amp;"-"&amp;$F139,'Results Check'!$A:$CB,BC$2,FALSE())</f>
        <v>3</v>
      </c>
      <c r="BD139" s="24">
        <f t="shared" si="128"/>
        <v>0.4</v>
      </c>
      <c r="BE139" s="24">
        <f t="shared" si="129"/>
        <v>0.66666666666666663</v>
      </c>
      <c r="BF139" s="24">
        <f t="shared" si="130"/>
        <v>0.5</v>
      </c>
      <c r="BG139" s="24">
        <f>VLOOKUP($B139&amp;"-"&amp;$F139,'Results Check'!$A:$CB,BG$2,FALSE())</f>
        <v>2</v>
      </c>
      <c r="BH139" s="24">
        <f>VLOOKUP($B139&amp;"-"&amp;$F139,'Results Check'!$A:$CB,BH$2,FALSE())</f>
        <v>2</v>
      </c>
      <c r="BI139" s="24">
        <f>VLOOKUP($B139&amp;"-"&amp;$F139,'Results Check'!$A:$CB,BI$2,FALSE())</f>
        <v>2</v>
      </c>
      <c r="BJ139" s="24">
        <f t="shared" si="131"/>
        <v>1</v>
      </c>
      <c r="BK139" s="24">
        <f t="shared" si="132"/>
        <v>1</v>
      </c>
      <c r="BL139" s="24">
        <f t="shared" si="133"/>
        <v>1</v>
      </c>
      <c r="BM139" s="24">
        <f>VLOOKUP($B139&amp;"-"&amp;$F139,'Results Check'!$A:$CB,BM$2,FALSE())</f>
        <v>0</v>
      </c>
      <c r="BN139" s="24">
        <f>VLOOKUP($B139&amp;"-"&amp;$F139,'Results Check'!$A:$CB,BN$2,FALSE())</f>
        <v>1</v>
      </c>
      <c r="BO139" s="24">
        <f>VLOOKUP($B139&amp;"-"&amp;$F139,'Results Check'!$A:$CB,BO$2,FALSE())</f>
        <v>1</v>
      </c>
      <c r="BP139" s="24">
        <f t="shared" si="134"/>
        <v>0</v>
      </c>
      <c r="BQ139" s="24">
        <f t="shared" si="135"/>
        <v>0</v>
      </c>
      <c r="BR139" s="24">
        <f t="shared" si="136"/>
        <v>0</v>
      </c>
      <c r="BS139" s="24">
        <f>VLOOKUP($B139&amp;"-"&amp;$F139,'Results Check'!$A:$CB,BS$2,FALSE())</f>
        <v>2</v>
      </c>
      <c r="BT139" s="24">
        <f>VLOOKUP($B139&amp;"-"&amp;$F139,'Results Check'!$A:$CB,BT$2,FALSE())</f>
        <v>2</v>
      </c>
      <c r="BU139" s="24">
        <f>VLOOKUP($B139&amp;"-"&amp;$F139,'Results Check'!$A:$CB,BU$2,FALSE())</f>
        <v>4</v>
      </c>
      <c r="BV139" s="24">
        <f t="shared" si="137"/>
        <v>1</v>
      </c>
      <c r="BW139" s="24">
        <f t="shared" si="138"/>
        <v>0.5</v>
      </c>
      <c r="BX139" s="24">
        <f t="shared" si="139"/>
        <v>0.66666666666666663</v>
      </c>
      <c r="BY139" s="24">
        <f t="shared" si="140"/>
        <v>8</v>
      </c>
      <c r="BZ139" s="24">
        <f t="shared" si="141"/>
        <v>18</v>
      </c>
      <c r="CA139" s="24">
        <f t="shared" si="142"/>
        <v>15</v>
      </c>
      <c r="CB139" s="26">
        <f t="shared" si="143"/>
        <v>0.44444444444444442</v>
      </c>
      <c r="CC139" s="26">
        <f t="shared" si="144"/>
        <v>0.53333333333333333</v>
      </c>
      <c r="CD139" s="24">
        <f t="shared" si="145"/>
        <v>0.48484848484848481</v>
      </c>
      <c r="CE139" s="24" t="str">
        <f>IF(VLOOKUP($B139&amp;"-"&amp;$F139,'Results Check'!$A:$CB,CE$2,FALSE())=0,"",VLOOKUP($B139&amp;"-"&amp;$F139,'Results Check'!$A:$CB,CE$2,FALSE()))</f>
        <v>Threat event</v>
      </c>
      <c r="CF139" s="24" t="str">
        <f>IF(VLOOKUP($B139&amp;"-"&amp;$F139,'Results Check'!$A:$CB,CF$2,FALSE())=0,"",VLOOKUP($B139&amp;"-"&amp;$F139,'Results Check'!$A:$CB,CF$2,FALSE()))</f>
        <v>Threat event</v>
      </c>
      <c r="CG139" s="24" t="str">
        <f>IF(VLOOKUP($B139&amp;"-"&amp;$F139,'Results Check'!$A:$CB,CG$2,FALSE())=0,"",VLOOKUP($B139&amp;"-"&amp;$F139,'Results Check'!$A:$CB,CG$2,FALSE()))</f>
        <v>Wrong threat event</v>
      </c>
      <c r="CH139" s="24" t="str">
        <f>IF(VLOOKUP($B139&amp;"-"&amp;$F139,'Results Check'!$A:$CB,CH$2,FALSE())=0,"",VLOOKUP($B139&amp;"-"&amp;$F139,'Results Check'!$A:$CB,CH$2,FALSE()))</f>
        <v/>
      </c>
      <c r="CI139" s="24" t="str">
        <f>IF(VLOOKUP($B139&amp;"-"&amp;$F139,'Results Check'!$A:$CB,CI$2,FALSE())=0,"",VLOOKUP($B139&amp;"-"&amp;$F139,'Results Check'!$A:$CB,CI$2,FALSE()))</f>
        <v/>
      </c>
      <c r="CJ139" s="24" t="str">
        <f>IF(VLOOKUP($B139&amp;"-"&amp;$F139,'Results Check'!$A:$CB,CJ$2,FALSE())=0,"",VLOOKUP($B139&amp;"-"&amp;$F139,'Results Check'!$A:$CB,CJ$2,FALSE()))</f>
        <v>Missing vulnerability</v>
      </c>
      <c r="CK139" s="24">
        <f>IF(VLOOKUP($B139&amp;"-"&amp;$F139,'dataset cleaned'!$A:$CK,CK$2,FALSE())&lt;0,"N/A",VLOOKUP(VLOOKUP($B139&amp;"-"&amp;$F139,'dataset cleaned'!$A:$CK,CK$2,FALSE()),Dictionary!$A:$B,2,FALSE()))</f>
        <v>3</v>
      </c>
      <c r="CL139" s="24">
        <f>IF(VLOOKUP($B139&amp;"-"&amp;$F139,'dataset cleaned'!$A:$CK,CL$2,FALSE())&lt;0,"N/A",VLOOKUP(VLOOKUP($B139&amp;"-"&amp;$F139,'dataset cleaned'!$A:$CK,CL$2,FALSE()),Dictionary!$A:$B,2,FALSE()))</f>
        <v>3</v>
      </c>
      <c r="CM139" s="24">
        <f>IF(VLOOKUP($B139&amp;"-"&amp;$F139,'dataset cleaned'!$A:$CK,CM$2,FALSE())&lt;0,"N/A",VLOOKUP(VLOOKUP($B139&amp;"-"&amp;$F139,'dataset cleaned'!$A:$CK,CM$2,FALSE()),Dictionary!$A:$B,2,FALSE()))</f>
        <v>2</v>
      </c>
      <c r="CN139" s="24">
        <f>IF(VLOOKUP($B139&amp;"-"&amp;$F139,'dataset cleaned'!$A:$CK,CN$2,FALSE())&lt;0,"N/A",VLOOKUP(VLOOKUP($B139&amp;"-"&amp;$F139,'dataset cleaned'!$A:$CK,CN$2,FALSE()),Dictionary!$A:$B,2,FALSE()))</f>
        <v>2</v>
      </c>
      <c r="CO139" s="24">
        <f>IF(VLOOKUP($B139&amp;"-"&amp;$F139,'dataset cleaned'!$A:$CK,CO$2,FALSE())&lt;0,"N/A",VLOOKUP(VLOOKUP($B139&amp;"-"&amp;$F139,'dataset cleaned'!$A:$CK,CO$2,FALSE()),Dictionary!$A:$B,2,FALSE()))</f>
        <v>2</v>
      </c>
      <c r="CP139" s="24">
        <f>IF(VLOOKUP($B139&amp;"-"&amp;$F139,'dataset cleaned'!$A:$CK,CP$2,FALSE())&lt;0,"N/A",VLOOKUP(VLOOKUP($B139&amp;"-"&amp;$F139,'dataset cleaned'!$A:$CK,CP$2,FALSE()),Dictionary!$A:$B,2,FALSE()))</f>
        <v>3</v>
      </c>
      <c r="CQ139" s="24">
        <f>IF(VLOOKUP($B139&amp;"-"&amp;$F139,'dataset cleaned'!$A:$CK,CQ$2,FALSE())&lt;0,"N/A",VLOOKUP(VLOOKUP($B139&amp;"-"&amp;$F139,'dataset cleaned'!$A:$CK,CQ$2,FALSE()),Dictionary!$A:$B,2,FALSE()))</f>
        <v>3</v>
      </c>
      <c r="CR139" s="24">
        <f>IF(VLOOKUP($B139&amp;"-"&amp;$F139,'dataset cleaned'!$A:$CK,CR$2,FALSE())&lt;0,"N/A",VLOOKUP(VLOOKUP($B139&amp;"-"&amp;$F139,'dataset cleaned'!$A:$CK,CR$2,FALSE()),Dictionary!$A:$B,2,FALSE()))</f>
        <v>3</v>
      </c>
      <c r="CS139" s="24">
        <f>IF(VLOOKUP($B139&amp;"-"&amp;$F139,'dataset cleaned'!$A:$CK,CS$2,FALSE())&lt;0,"N/A",VLOOKUP(VLOOKUP($B139&amp;"-"&amp;$F139,'dataset cleaned'!$A:$CK,CS$2,FALSE()),Dictionary!$A:$B,2,FALSE()))</f>
        <v>1</v>
      </c>
      <c r="CT139" s="24">
        <f>IF(VLOOKUP($B139&amp;"-"&amp;$F139,'dataset cleaned'!$A:$CK,CT$2,FALSE())&lt;0,"N/A",VLOOKUP(VLOOKUP($B139&amp;"-"&amp;$F139,'dataset cleaned'!$A:$CK,CT$2,FALSE()),Dictionary!$A:$B,2,FALSE()))</f>
        <v>3</v>
      </c>
      <c r="CU139" s="24">
        <f>IF(VLOOKUP($B139&amp;"-"&amp;$F139,'dataset cleaned'!$A:$CK,CU$2,FALSE())&lt;0,"N/A",VLOOKUP(VLOOKUP($B139&amp;"-"&amp;$F139,'dataset cleaned'!$A:$CK,CU$2,FALSE()),Dictionary!$A:$B,2,FALSE()))</f>
        <v>1</v>
      </c>
      <c r="CV139" s="24">
        <f>IF(VLOOKUP($B139&amp;"-"&amp;$F139,'dataset cleaned'!$A:$CK,CV$2,FALSE())&lt;0,"N/A",VLOOKUP(VLOOKUP($B139&amp;"-"&amp;$F139,'dataset cleaned'!$A:$CK,CV$2,FALSE()),Dictionary!$A:$B,2,FALSE()))</f>
        <v>2</v>
      </c>
    </row>
    <row r="140" spans="1:100" ht="34" x14ac:dyDescent="0.2">
      <c r="A140" s="24" t="str">
        <f t="shared" si="117"/>
        <v>R_vp4r1baEDFIdaG5-P2</v>
      </c>
      <c r="B140" s="31" t="s">
        <v>1111</v>
      </c>
      <c r="C140" s="24" t="s">
        <v>381</v>
      </c>
      <c r="D140" s="30" t="str">
        <f t="shared" si="118"/>
        <v>Tabular</v>
      </c>
      <c r="E140" s="24" t="str">
        <f t="shared" si="119"/>
        <v>G1</v>
      </c>
      <c r="F140" s="31" t="s">
        <v>536</v>
      </c>
      <c r="G140" s="24" t="str">
        <f t="shared" si="120"/>
        <v>G2</v>
      </c>
      <c r="H140" s="24" t="s">
        <v>1128</v>
      </c>
      <c r="I140" s="24" t="s">
        <v>1227</v>
      </c>
      <c r="J140" s="32">
        <f>VLOOKUP($B140&amp;"-"&amp;$F140,'dataset cleaned'!$A:$BK,J$2,FALSE())/60</f>
        <v>3.9291833333333335</v>
      </c>
      <c r="K140" s="24">
        <f>VLOOKUP($B140&amp;"-"&amp;$F140,'dataset cleaned'!$A:$BK,K$2,FALSE())</f>
        <v>20</v>
      </c>
      <c r="L140" s="24" t="str">
        <f>VLOOKUP($B140&amp;"-"&amp;$F140,'dataset cleaned'!$A:$BK,L$2,FALSE())</f>
        <v>Female</v>
      </c>
      <c r="M140" s="24" t="str">
        <f>VLOOKUP($B140&amp;"-"&amp;$F140,'dataset cleaned'!$A:$BK,M$2,FALSE())</f>
        <v>Intermediate (B1)</v>
      </c>
      <c r="N140" s="24">
        <f>VLOOKUP($B140&amp;"-"&amp;$F140,'dataset cleaned'!$A:$BK,N$2,FALSE())</f>
        <v>2</v>
      </c>
      <c r="O140" s="24" t="str">
        <f>VLOOKUP($B140&amp;"-"&amp;$F140,'dataset cleaned'!$A:$BK,O$2,FALSE())</f>
        <v>Industrial design, interaction design, business design, integration design, safety design</v>
      </c>
      <c r="P140" s="24" t="str">
        <f>VLOOKUP($B140&amp;"-"&amp;$F140,'dataset cleaned'!$A:$BK,P$2,FALSE())</f>
        <v>Yes</v>
      </c>
      <c r="Q140" s="24">
        <f>VLOOKUP($B140&amp;"-"&amp;$F140,'dataset cleaned'!$A:$BK,Q$2,FALSE())</f>
        <v>1</v>
      </c>
      <c r="R140" s="33" t="str">
        <f>VLOOKUP($B140&amp;"-"&amp;$F140,'dataset cleaned'!$A:$BK,R$2,FALSE())</f>
        <v>Interaction design, research, userfriendly, understanding of a flowmeter for many industries</v>
      </c>
      <c r="S140" s="24" t="str">
        <f>VLOOKUP($B140&amp;"-"&amp;$F140,'dataset cleaned'!$A:$BK,S$2,FALSE())</f>
        <v>No</v>
      </c>
      <c r="T140" s="24">
        <f>VLOOKUP($B140&amp;"-"&amp;$F140,'dataset cleaned'!$A:$BK,T$2,FALSE())</f>
        <v>0</v>
      </c>
      <c r="U140" s="24" t="str">
        <f>VLOOKUP($B140&amp;"-"&amp;$F140,'dataset cleaned'!$A:$BK,U$2,FALSE())</f>
        <v>None</v>
      </c>
      <c r="V140" s="24">
        <f>VLOOKUP(VLOOKUP($B140&amp;"-"&amp;$F140,'dataset cleaned'!$A:$BK,V$2,FALSE()),Dictionary!$A:$B,2,FALSE())</f>
        <v>1</v>
      </c>
      <c r="W140" s="24">
        <f>VLOOKUP(VLOOKUP($B140&amp;"-"&amp;$F140,'dataset cleaned'!$A:$BK,W$2,FALSE()),Dictionary!$A:$B,2,FALSE())</f>
        <v>1</v>
      </c>
      <c r="X140" s="24">
        <f>VLOOKUP(VLOOKUP($B140&amp;"-"&amp;$F140,'dataset cleaned'!$A:$BK,X$2,FALSE()),Dictionary!$A:$B,2,FALSE())</f>
        <v>1</v>
      </c>
      <c r="Y140" s="24">
        <f>VLOOKUP(VLOOKUP($B140&amp;"-"&amp;$F140,'dataset cleaned'!$A:$BK,Y$2,FALSE()),Dictionary!$A:$B,2,FALSE())</f>
        <v>1</v>
      </c>
      <c r="Z140" s="24">
        <f t="shared" si="121"/>
        <v>1</v>
      </c>
      <c r="AA140" s="24">
        <f>VLOOKUP(VLOOKUP($B140&amp;"-"&amp;$F140,'dataset cleaned'!$A:$BK,AA$2,FALSE()),Dictionary!$A:$B,2,FALSE())</f>
        <v>3</v>
      </c>
      <c r="AB140" s="24">
        <f>VLOOKUP(VLOOKUP($B140&amp;"-"&amp;$F140,'dataset cleaned'!$A:$BK,AB$2,FALSE()),Dictionary!$A:$B,2,FALSE())</f>
        <v>3</v>
      </c>
      <c r="AC140" s="24">
        <f>VLOOKUP(VLOOKUP($B140&amp;"-"&amp;$F140,'dataset cleaned'!$A:$BK,AC$2,FALSE()),Dictionary!$A:$B,2,FALSE())</f>
        <v>1</v>
      </c>
      <c r="AD140" s="24">
        <f>VLOOKUP(VLOOKUP($B140&amp;"-"&amp;$F140,'dataset cleaned'!$A:$BK,AD$2,FALSE()),Dictionary!$A:$B,2,FALSE())</f>
        <v>3</v>
      </c>
      <c r="AE140" s="24">
        <f>IF(ISNA(VLOOKUP(VLOOKUP($B140&amp;"-"&amp;$F140,'dataset cleaned'!$A:$BK,AE$2,FALSE()),Dictionary!$A:$B,2,FALSE())),"",VLOOKUP(VLOOKUP($B140&amp;"-"&amp;$F140,'dataset cleaned'!$A:$BK,AE$2,FALSE()),Dictionary!$A:$B,2,FALSE()))</f>
        <v>3</v>
      </c>
      <c r="AF140" s="24">
        <f>VLOOKUP(VLOOKUP($B140&amp;"-"&amp;$F140,'dataset cleaned'!$A:$BK,AF$2,FALSE()),Dictionary!$A:$B,2,FALSE())</f>
        <v>4</v>
      </c>
      <c r="AG140" s="24">
        <f>VLOOKUP(VLOOKUP($B140&amp;"-"&amp;$F140,'dataset cleaned'!$A:$BK,AG$2,FALSE()),Dictionary!$A:$B,2,FALSE())</f>
        <v>4</v>
      </c>
      <c r="AH140" s="24">
        <f>VLOOKUP(VLOOKUP($B140&amp;"-"&amp;$F140,'dataset cleaned'!$A:$BK,AH$2,FALSE()),Dictionary!$A:$B,2,FALSE())</f>
        <v>4</v>
      </c>
      <c r="AI140" s="24">
        <f>VLOOKUP(VLOOKUP($B140&amp;"-"&amp;$F140,'dataset cleaned'!$A:$BK,AI$2,FALSE()),Dictionary!$A:$B,2,FALSE())</f>
        <v>4</v>
      </c>
      <c r="AJ140" s="24">
        <f>VLOOKUP(VLOOKUP($B140&amp;"-"&amp;$F140,'dataset cleaned'!$A:$BK,AJ$2,FALSE()),Dictionary!$A:$B,2,FALSE())</f>
        <v>2</v>
      </c>
      <c r="AK140" s="24" t="str">
        <f>IF(ISNA(VLOOKUP(VLOOKUP($B140&amp;"-"&amp;$F140,'dataset cleaned'!$A:$BK,AK$2,FALSE()),Dictionary!$A:$B,2,FALSE())),"",VLOOKUP(VLOOKUP($B140&amp;"-"&amp;$F140,'dataset cleaned'!$A:$BK,AK$2,FALSE()),Dictionary!$A:$B,2,FALSE()))</f>
        <v/>
      </c>
      <c r="AL140" s="24">
        <f>IF(ISNA(VLOOKUP(VLOOKUP($B140&amp;"-"&amp;$F140,'dataset cleaned'!$A:$BK,AL$2,FALSE()),Dictionary!$A:$B,2,FALSE())),"",VLOOKUP(VLOOKUP($B140&amp;"-"&amp;$F140,'dataset cleaned'!$A:$BK,AL$2,FALSE()),Dictionary!$A:$B,2,FALSE()))</f>
        <v>2</v>
      </c>
      <c r="AM140" s="24">
        <f>VLOOKUP(VLOOKUP($B140&amp;"-"&amp;$F140,'dataset cleaned'!$A:$BK,AM$2,FALSE()),Dictionary!$A:$B,2,FALSE())</f>
        <v>4</v>
      </c>
      <c r="AN140" s="24">
        <f>IF(ISNA(VLOOKUP(VLOOKUP($B140&amp;"-"&amp;$F140,'dataset cleaned'!$A:$BK,AN$2,FALSE()),Dictionary!$A:$B,2,FALSE())),"",VLOOKUP(VLOOKUP($B140&amp;"-"&amp;$F140,'dataset cleaned'!$A:$BK,AN$2,FALSE()),Dictionary!$A:$B,2,FALSE()))</f>
        <v>2</v>
      </c>
      <c r="AO140" s="24">
        <f>VLOOKUP($B140&amp;"-"&amp;$F140,'Results Check'!$A:$CB,AO$2,FALSE())</f>
        <v>1</v>
      </c>
      <c r="AP140" s="24">
        <f>VLOOKUP($B140&amp;"-"&amp;$F140,'Results Check'!$A:$CB,AP$2,FALSE())</f>
        <v>2</v>
      </c>
      <c r="AQ140" s="24">
        <f>VLOOKUP($B140&amp;"-"&amp;$F140,'Results Check'!$A:$CB,AQ$2,FALSE())</f>
        <v>2</v>
      </c>
      <c r="AR140" s="24">
        <f t="shared" si="122"/>
        <v>0.5</v>
      </c>
      <c r="AS140" s="24">
        <f t="shared" si="123"/>
        <v>0.5</v>
      </c>
      <c r="AT140" s="24">
        <f t="shared" si="124"/>
        <v>0.5</v>
      </c>
      <c r="AU140" s="24">
        <f>VLOOKUP($B140&amp;"-"&amp;$F140,'Results Check'!$A:$CB,AU$2,FALSE())</f>
        <v>0</v>
      </c>
      <c r="AV140" s="24">
        <f>VLOOKUP($B140&amp;"-"&amp;$F140,'Results Check'!$A:$CB,AV$2,FALSE())</f>
        <v>2</v>
      </c>
      <c r="AW140" s="24">
        <f>VLOOKUP($B140&amp;"-"&amp;$F140,'Results Check'!$A:$CB,AW$2,FALSE())</f>
        <v>3</v>
      </c>
      <c r="AX140" s="24">
        <f t="shared" si="125"/>
        <v>0</v>
      </c>
      <c r="AY140" s="24">
        <f t="shared" si="126"/>
        <v>0</v>
      </c>
      <c r="AZ140" s="24">
        <f t="shared" si="127"/>
        <v>0</v>
      </c>
      <c r="BA140" s="24">
        <f>VLOOKUP($B140&amp;"-"&amp;$F140,'Results Check'!$A:$CB,BA$2,FALSE())</f>
        <v>0</v>
      </c>
      <c r="BB140" s="24">
        <f>VLOOKUP($B140&amp;"-"&amp;$F140,'Results Check'!$A:$CB,BB$2,FALSE())</f>
        <v>2</v>
      </c>
      <c r="BC140" s="24">
        <f>VLOOKUP($B140&amp;"-"&amp;$F140,'Results Check'!$A:$CB,BC$2,FALSE())</f>
        <v>3</v>
      </c>
      <c r="BD140" s="24">
        <f t="shared" si="128"/>
        <v>0</v>
      </c>
      <c r="BE140" s="24">
        <f t="shared" si="129"/>
        <v>0</v>
      </c>
      <c r="BF140" s="24">
        <f t="shared" si="130"/>
        <v>0</v>
      </c>
      <c r="BG140" s="24">
        <f>VLOOKUP($B140&amp;"-"&amp;$F140,'Results Check'!$A:$CB,BG$2,FALSE())</f>
        <v>1</v>
      </c>
      <c r="BH140" s="24">
        <f>VLOOKUP($B140&amp;"-"&amp;$F140,'Results Check'!$A:$CB,BH$2,FALSE())</f>
        <v>1</v>
      </c>
      <c r="BI140" s="24">
        <f>VLOOKUP($B140&amp;"-"&amp;$F140,'Results Check'!$A:$CB,BI$2,FALSE())</f>
        <v>2</v>
      </c>
      <c r="BJ140" s="24">
        <f t="shared" si="131"/>
        <v>1</v>
      </c>
      <c r="BK140" s="24">
        <f t="shared" si="132"/>
        <v>0.5</v>
      </c>
      <c r="BL140" s="24">
        <f t="shared" si="133"/>
        <v>0.66666666666666663</v>
      </c>
      <c r="BM140" s="24">
        <f>VLOOKUP($B140&amp;"-"&amp;$F140,'Results Check'!$A:$CB,BM$2,FALSE())</f>
        <v>0</v>
      </c>
      <c r="BN140" s="24">
        <f>VLOOKUP($B140&amp;"-"&amp;$F140,'Results Check'!$A:$CB,BN$2,FALSE())</f>
        <v>1</v>
      </c>
      <c r="BO140" s="24">
        <f>VLOOKUP($B140&amp;"-"&amp;$F140,'Results Check'!$A:$CB,BO$2,FALSE())</f>
        <v>1</v>
      </c>
      <c r="BP140" s="24">
        <f t="shared" si="134"/>
        <v>0</v>
      </c>
      <c r="BQ140" s="24">
        <f t="shared" si="135"/>
        <v>0</v>
      </c>
      <c r="BR140" s="24">
        <f t="shared" si="136"/>
        <v>0</v>
      </c>
      <c r="BS140" s="24">
        <f>VLOOKUP($B140&amp;"-"&amp;$F140,'Results Check'!$A:$CB,BS$2,FALSE())</f>
        <v>0</v>
      </c>
      <c r="BT140" s="24">
        <f>VLOOKUP($B140&amp;"-"&amp;$F140,'Results Check'!$A:$CB,BT$2,FALSE())</f>
        <v>1</v>
      </c>
      <c r="BU140" s="24">
        <f>VLOOKUP($B140&amp;"-"&amp;$F140,'Results Check'!$A:$CB,BU$2,FALSE())</f>
        <v>4</v>
      </c>
      <c r="BV140" s="24">
        <f t="shared" si="137"/>
        <v>0</v>
      </c>
      <c r="BW140" s="24">
        <f t="shared" si="138"/>
        <v>0</v>
      </c>
      <c r="BX140" s="24">
        <f t="shared" si="139"/>
        <v>0</v>
      </c>
      <c r="BY140" s="24">
        <f t="shared" si="140"/>
        <v>2</v>
      </c>
      <c r="BZ140" s="24">
        <f t="shared" si="141"/>
        <v>9</v>
      </c>
      <c r="CA140" s="24">
        <f t="shared" si="142"/>
        <v>15</v>
      </c>
      <c r="CB140" s="26">
        <f t="shared" si="143"/>
        <v>0.22222222222222221</v>
      </c>
      <c r="CC140" s="26">
        <f t="shared" si="144"/>
        <v>0.13333333333333333</v>
      </c>
      <c r="CD140" s="24">
        <f t="shared" si="145"/>
        <v>0.16666666666666669</v>
      </c>
      <c r="CE140" s="24" t="str">
        <f>IF(VLOOKUP($B140&amp;"-"&amp;$F140,'Results Check'!$A:$CB,CE$2,FALSE())=0,"",VLOOKUP($B140&amp;"-"&amp;$F140,'Results Check'!$A:$CB,CE$2,FALSE()))</f>
        <v>Wrong vulnerability</v>
      </c>
      <c r="CF140" s="24" t="str">
        <f>IF(VLOOKUP($B140&amp;"-"&amp;$F140,'Results Check'!$A:$CB,CF$2,FALSE())=0,"",VLOOKUP($B140&amp;"-"&amp;$F140,'Results Check'!$A:$CB,CF$2,FALSE()))</f>
        <v>Likelihood</v>
      </c>
      <c r="CG140" s="24" t="str">
        <f>IF(VLOOKUP($B140&amp;"-"&amp;$F140,'Results Check'!$A:$CB,CG$2,FALSE())=0,"",VLOOKUP($B140&amp;"-"&amp;$F140,'Results Check'!$A:$CB,CG$2,FALSE()))</f>
        <v>Wrong threat event</v>
      </c>
      <c r="CH140" s="24" t="str">
        <f>IF(VLOOKUP($B140&amp;"-"&amp;$F140,'Results Check'!$A:$CB,CH$2,FALSE())=0,"",VLOOKUP($B140&amp;"-"&amp;$F140,'Results Check'!$A:$CB,CH$2,FALSE()))</f>
        <v>Missing threat</v>
      </c>
      <c r="CI140" s="24" t="str">
        <f>IF(VLOOKUP($B140&amp;"-"&amp;$F140,'Results Check'!$A:$CB,CI$2,FALSE())=0,"",VLOOKUP($B140&amp;"-"&amp;$F140,'Results Check'!$A:$CB,CI$2,FALSE()))</f>
        <v/>
      </c>
      <c r="CJ140" s="24" t="str">
        <f>IF(VLOOKUP($B140&amp;"-"&amp;$F140,'Results Check'!$A:$CB,CJ$2,FALSE())=0,"",VLOOKUP($B140&amp;"-"&amp;$F140,'Results Check'!$A:$CB,CJ$2,FALSE()))</f>
        <v>Mixed concepts</v>
      </c>
      <c r="CK140" s="24">
        <f>IF(VLOOKUP($B140&amp;"-"&amp;$F140,'dataset cleaned'!$A:$CK,CK$2,FALSE())&lt;0,"N/A",VLOOKUP(VLOOKUP($B140&amp;"-"&amp;$F140,'dataset cleaned'!$A:$CK,CK$2,FALSE()),Dictionary!$A:$B,2,FALSE()))</f>
        <v>2</v>
      </c>
      <c r="CL140" s="24">
        <f>IF(VLOOKUP($B140&amp;"-"&amp;$F140,'dataset cleaned'!$A:$CK,CL$2,FALSE())&lt;0,"N/A",VLOOKUP(VLOOKUP($B140&amp;"-"&amp;$F140,'dataset cleaned'!$A:$CK,CL$2,FALSE()),Dictionary!$A:$B,2,FALSE()))</f>
        <v>4</v>
      </c>
      <c r="CM140" s="24">
        <f>IF(VLOOKUP($B140&amp;"-"&amp;$F140,'dataset cleaned'!$A:$CK,CM$2,FALSE())&lt;0,"N/A",VLOOKUP(VLOOKUP($B140&amp;"-"&amp;$F140,'dataset cleaned'!$A:$CK,CM$2,FALSE()),Dictionary!$A:$B,2,FALSE()))</f>
        <v>2</v>
      </c>
      <c r="CN140" s="24">
        <f>IF(VLOOKUP($B140&amp;"-"&amp;$F140,'dataset cleaned'!$A:$CK,CN$2,FALSE())&lt;0,"N/A",VLOOKUP(VLOOKUP($B140&amp;"-"&amp;$F140,'dataset cleaned'!$A:$CK,CN$2,FALSE()),Dictionary!$A:$B,2,FALSE()))</f>
        <v>4</v>
      </c>
      <c r="CO140" s="24">
        <f>IF(VLOOKUP($B140&amp;"-"&amp;$F140,'dataset cleaned'!$A:$CK,CO$2,FALSE())&lt;0,"N/A",VLOOKUP(VLOOKUP($B140&amp;"-"&amp;$F140,'dataset cleaned'!$A:$CK,CO$2,FALSE()),Dictionary!$A:$B,2,FALSE()))</f>
        <v>2</v>
      </c>
      <c r="CP140" s="24">
        <f>IF(VLOOKUP($B140&amp;"-"&amp;$F140,'dataset cleaned'!$A:$CK,CP$2,FALSE())&lt;0,"N/A",VLOOKUP(VLOOKUP($B140&amp;"-"&amp;$F140,'dataset cleaned'!$A:$CK,CP$2,FALSE()),Dictionary!$A:$B,2,FALSE()))</f>
        <v>3</v>
      </c>
      <c r="CQ140" s="24">
        <f>IF(VLOOKUP($B140&amp;"-"&amp;$F140,'dataset cleaned'!$A:$CK,CQ$2,FALSE())&lt;0,"N/A",VLOOKUP(VLOOKUP($B140&amp;"-"&amp;$F140,'dataset cleaned'!$A:$CK,CQ$2,FALSE()),Dictionary!$A:$B,2,FALSE()))</f>
        <v>3</v>
      </c>
      <c r="CR140" s="24">
        <f>IF(VLOOKUP($B140&amp;"-"&amp;$F140,'dataset cleaned'!$A:$CK,CR$2,FALSE())&lt;0,"N/A",VLOOKUP(VLOOKUP($B140&amp;"-"&amp;$F140,'dataset cleaned'!$A:$CK,CR$2,FALSE()),Dictionary!$A:$B,2,FALSE()))</f>
        <v>4</v>
      </c>
      <c r="CS140" s="24">
        <f>IF(VLOOKUP($B140&amp;"-"&amp;$F140,'dataset cleaned'!$A:$CK,CS$2,FALSE())&lt;0,"N/A",VLOOKUP(VLOOKUP($B140&amp;"-"&amp;$F140,'dataset cleaned'!$A:$CK,CS$2,FALSE()),Dictionary!$A:$B,2,FALSE()))</f>
        <v>4</v>
      </c>
      <c r="CT140" s="24">
        <f>IF(VLOOKUP($B140&amp;"-"&amp;$F140,'dataset cleaned'!$A:$CK,CT$2,FALSE())&lt;0,"N/A",VLOOKUP(VLOOKUP($B140&amp;"-"&amp;$F140,'dataset cleaned'!$A:$CK,CT$2,FALSE()),Dictionary!$A:$B,2,FALSE()))</f>
        <v>5</v>
      </c>
      <c r="CU140" s="24">
        <f>IF(VLOOKUP($B140&amp;"-"&amp;$F140,'dataset cleaned'!$A:$CK,CU$2,FALSE())&lt;0,"N/A",VLOOKUP(VLOOKUP($B140&amp;"-"&amp;$F140,'dataset cleaned'!$A:$CK,CU$2,FALSE()),Dictionary!$A:$B,2,FALSE()))</f>
        <v>2</v>
      </c>
      <c r="CV140" s="24">
        <f>IF(VLOOKUP($B140&amp;"-"&amp;$F140,'dataset cleaned'!$A:$CK,CV$2,FALSE())&lt;0,"N/A",VLOOKUP(VLOOKUP($B140&amp;"-"&amp;$F140,'dataset cleaned'!$A:$CK,CV$2,FALSE()),Dictionary!$A:$B,2,FALSE()))</f>
        <v>2</v>
      </c>
    </row>
    <row r="141" spans="1:100" ht="17" x14ac:dyDescent="0.2">
      <c r="A141" s="24" t="str">
        <f t="shared" si="117"/>
        <v>R_1fa5N3h6IRey3Ws-P2</v>
      </c>
      <c r="B141" s="31" t="s">
        <v>1054</v>
      </c>
      <c r="C141" s="24" t="s">
        <v>529</v>
      </c>
      <c r="D141" s="30" t="str">
        <f t="shared" si="118"/>
        <v>Tabular</v>
      </c>
      <c r="E141" s="24" t="str">
        <f t="shared" si="119"/>
        <v>G2</v>
      </c>
      <c r="F141" s="31" t="s">
        <v>536</v>
      </c>
      <c r="G141" s="24" t="str">
        <f t="shared" si="120"/>
        <v>G1</v>
      </c>
      <c r="H141" s="24" t="s">
        <v>1128</v>
      </c>
      <c r="I141" s="24"/>
      <c r="J141" s="32">
        <f>VLOOKUP($B141&amp;"-"&amp;$F141,'dataset cleaned'!$A:$BK,J$2,FALSE())/60</f>
        <v>6.1715499999999999</v>
      </c>
      <c r="K141" s="24">
        <f>VLOOKUP($B141&amp;"-"&amp;$F141,'dataset cleaned'!$A:$BK,K$2,FALSE())</f>
        <v>20</v>
      </c>
      <c r="L141" s="24" t="str">
        <f>VLOOKUP($B141&amp;"-"&amp;$F141,'dataset cleaned'!$A:$BK,L$2,FALSE())</f>
        <v>Male</v>
      </c>
      <c r="M141" s="24" t="str">
        <f>VLOOKUP($B141&amp;"-"&amp;$F141,'dataset cleaned'!$A:$BK,M$2,FALSE())</f>
        <v>Upper-Intermediate (B2)</v>
      </c>
      <c r="N141" s="24">
        <f>VLOOKUP($B141&amp;"-"&amp;$F141,'dataset cleaned'!$A:$BK,N$2,FALSE())</f>
        <v>2</v>
      </c>
      <c r="O141" s="24" t="str">
        <f>VLOOKUP($B141&amp;"-"&amp;$F141,'dataset cleaned'!$A:$BK,O$2,FALSE())</f>
        <v>Chemical engineering</v>
      </c>
      <c r="P141" s="24" t="str">
        <f>VLOOKUP($B141&amp;"-"&amp;$F141,'dataset cleaned'!$A:$BK,P$2,FALSE())</f>
        <v>Yes</v>
      </c>
      <c r="Q141" s="24">
        <f>VLOOKUP($B141&amp;"-"&amp;$F141,'dataset cleaned'!$A:$BK,Q$2,FALSE())</f>
        <v>5</v>
      </c>
      <c r="R141" s="33" t="str">
        <f>VLOOKUP($B141&amp;"-"&amp;$F141,'dataset cleaned'!$A:$BK,R$2,FALSE())</f>
        <v xml:space="preserve">shift leader, giving trainings for exams </v>
      </c>
      <c r="S141" s="24" t="str">
        <f>VLOOKUP($B141&amp;"-"&amp;$F141,'dataset cleaned'!$A:$BK,S$2,FALSE())</f>
        <v>No</v>
      </c>
      <c r="T141" s="24">
        <f>VLOOKUP($B141&amp;"-"&amp;$F141,'dataset cleaned'!$A:$BK,T$2,FALSE())</f>
        <v>0</v>
      </c>
      <c r="U141" s="24" t="str">
        <f>VLOOKUP($B141&amp;"-"&amp;$F141,'dataset cleaned'!$A:$BK,U$2,FALSE())</f>
        <v>None</v>
      </c>
      <c r="V141" s="24">
        <f>VLOOKUP(VLOOKUP($B141&amp;"-"&amp;$F141,'dataset cleaned'!$A:$BK,V$2,FALSE()),Dictionary!$A:$B,2,FALSE())</f>
        <v>1</v>
      </c>
      <c r="W141" s="24">
        <f>VLOOKUP(VLOOKUP($B141&amp;"-"&amp;$F141,'dataset cleaned'!$A:$BK,W$2,FALSE()),Dictionary!$A:$B,2,FALSE())</f>
        <v>1</v>
      </c>
      <c r="X141" s="24">
        <f>VLOOKUP(VLOOKUP($B141&amp;"-"&amp;$F141,'dataset cleaned'!$A:$BK,X$2,FALSE()),Dictionary!$A:$B,2,FALSE())</f>
        <v>1</v>
      </c>
      <c r="Y141" s="24">
        <f>VLOOKUP(VLOOKUP($B141&amp;"-"&amp;$F141,'dataset cleaned'!$A:$BK,Y$2,FALSE()),Dictionary!$A:$B,2,FALSE())</f>
        <v>1</v>
      </c>
      <c r="Z141" s="24">
        <f t="shared" si="121"/>
        <v>1</v>
      </c>
      <c r="AA141" s="24">
        <f>VLOOKUP(VLOOKUP($B141&amp;"-"&amp;$F141,'dataset cleaned'!$A:$BK,AA$2,FALSE()),Dictionary!$A:$B,2,FALSE())</f>
        <v>1</v>
      </c>
      <c r="AB141" s="24">
        <f>VLOOKUP(VLOOKUP($B141&amp;"-"&amp;$F141,'dataset cleaned'!$A:$BK,AB$2,FALSE()),Dictionary!$A:$B,2,FALSE())</f>
        <v>1</v>
      </c>
      <c r="AC141" s="24">
        <f>VLOOKUP(VLOOKUP($B141&amp;"-"&amp;$F141,'dataset cleaned'!$A:$BK,AC$2,FALSE()),Dictionary!$A:$B,2,FALSE())</f>
        <v>1</v>
      </c>
      <c r="AD141" s="24">
        <f>VLOOKUP(VLOOKUP($B141&amp;"-"&amp;$F141,'dataset cleaned'!$A:$BK,AD$2,FALSE()),Dictionary!$A:$B,2,FALSE())</f>
        <v>1</v>
      </c>
      <c r="AE141" s="24">
        <f>IF(ISNA(VLOOKUP(VLOOKUP($B141&amp;"-"&amp;$F141,'dataset cleaned'!$A:$BK,AE$2,FALSE()),Dictionary!$A:$B,2,FALSE())),"",VLOOKUP(VLOOKUP($B141&amp;"-"&amp;$F141,'dataset cleaned'!$A:$BK,AE$2,FALSE()),Dictionary!$A:$B,2,FALSE()))</f>
        <v>2</v>
      </c>
      <c r="AF141" s="24">
        <f>VLOOKUP(VLOOKUP($B141&amp;"-"&amp;$F141,'dataset cleaned'!$A:$BK,AF$2,FALSE()),Dictionary!$A:$B,2,FALSE())</f>
        <v>4</v>
      </c>
      <c r="AG141" s="24">
        <f>VLOOKUP(VLOOKUP($B141&amp;"-"&amp;$F141,'dataset cleaned'!$A:$BK,AG$2,FALSE()),Dictionary!$A:$B,2,FALSE())</f>
        <v>3</v>
      </c>
      <c r="AH141" s="24">
        <f>VLOOKUP(VLOOKUP($B141&amp;"-"&amp;$F141,'dataset cleaned'!$A:$BK,AH$2,FALSE()),Dictionary!$A:$B,2,FALSE())</f>
        <v>4</v>
      </c>
      <c r="AI141" s="24">
        <f>VLOOKUP(VLOOKUP($B141&amp;"-"&amp;$F141,'dataset cleaned'!$A:$BK,AI$2,FALSE()),Dictionary!$A:$B,2,FALSE())</f>
        <v>4</v>
      </c>
      <c r="AJ141" s="24">
        <f>VLOOKUP(VLOOKUP($B141&amp;"-"&amp;$F141,'dataset cleaned'!$A:$BK,AJ$2,FALSE()),Dictionary!$A:$B,2,FALSE())</f>
        <v>2</v>
      </c>
      <c r="AK141" s="24" t="str">
        <f>IF(ISNA(VLOOKUP(VLOOKUP($B141&amp;"-"&amp;$F141,'dataset cleaned'!$A:$BK,AK$2,FALSE()),Dictionary!$A:$B,2,FALSE())),"",VLOOKUP(VLOOKUP($B141&amp;"-"&amp;$F141,'dataset cleaned'!$A:$BK,AK$2,FALSE()),Dictionary!$A:$B,2,FALSE()))</f>
        <v/>
      </c>
      <c r="AL141" s="24">
        <f>IF(ISNA(VLOOKUP(VLOOKUP($B141&amp;"-"&amp;$F141,'dataset cleaned'!$A:$BK,AL$2,FALSE()),Dictionary!$A:$B,2,FALSE())),"",VLOOKUP(VLOOKUP($B141&amp;"-"&amp;$F141,'dataset cleaned'!$A:$BK,AL$2,FALSE()),Dictionary!$A:$B,2,FALSE()))</f>
        <v>3</v>
      </c>
      <c r="AM141" s="24">
        <f>VLOOKUP(VLOOKUP($B141&amp;"-"&amp;$F141,'dataset cleaned'!$A:$BK,AM$2,FALSE()),Dictionary!$A:$B,2,FALSE())</f>
        <v>4</v>
      </c>
      <c r="AN141" s="24">
        <f>IF(ISNA(VLOOKUP(VLOOKUP($B141&amp;"-"&amp;$F141,'dataset cleaned'!$A:$BK,AN$2,FALSE()),Dictionary!$A:$B,2,FALSE())),"",VLOOKUP(VLOOKUP($B141&amp;"-"&amp;$F141,'dataset cleaned'!$A:$BK,AN$2,FALSE()),Dictionary!$A:$B,2,FALSE()))</f>
        <v>4</v>
      </c>
      <c r="AO141" s="24">
        <f>VLOOKUP($B141&amp;"-"&amp;$F141,'Results Check'!$A:$CB,AO$2,FALSE())</f>
        <v>0</v>
      </c>
      <c r="AP141" s="24">
        <f>VLOOKUP($B141&amp;"-"&amp;$F141,'Results Check'!$A:$CB,AP$2,FALSE())</f>
        <v>2</v>
      </c>
      <c r="AQ141" s="24">
        <f>VLOOKUP($B141&amp;"-"&amp;$F141,'Results Check'!$A:$CB,AQ$2,FALSE())</f>
        <v>1</v>
      </c>
      <c r="AR141" s="24">
        <f t="shared" si="122"/>
        <v>0</v>
      </c>
      <c r="AS141" s="24">
        <f t="shared" si="123"/>
        <v>0</v>
      </c>
      <c r="AT141" s="24">
        <f t="shared" si="124"/>
        <v>0</v>
      </c>
      <c r="AU141" s="24">
        <f>VLOOKUP($B141&amp;"-"&amp;$F141,'Results Check'!$A:$CB,AU$2,FALSE())</f>
        <v>0</v>
      </c>
      <c r="AV141" s="24">
        <f>VLOOKUP($B141&amp;"-"&amp;$F141,'Results Check'!$A:$CB,AV$2,FALSE())</f>
        <v>4</v>
      </c>
      <c r="AW141" s="24">
        <f>VLOOKUP($B141&amp;"-"&amp;$F141,'Results Check'!$A:$CB,AW$2,FALSE())</f>
        <v>2</v>
      </c>
      <c r="AX141" s="24">
        <f t="shared" si="125"/>
        <v>0</v>
      </c>
      <c r="AY141" s="24">
        <f t="shared" si="126"/>
        <v>0</v>
      </c>
      <c r="AZ141" s="24">
        <f t="shared" si="127"/>
        <v>0</v>
      </c>
      <c r="BA141" s="24">
        <f>VLOOKUP($B141&amp;"-"&amp;$F141,'Results Check'!$A:$CB,BA$2,FALSE())</f>
        <v>1</v>
      </c>
      <c r="BB141" s="24">
        <f>VLOOKUP($B141&amp;"-"&amp;$F141,'Results Check'!$A:$CB,BB$2,FALSE())</f>
        <v>2</v>
      </c>
      <c r="BC141" s="24">
        <f>VLOOKUP($B141&amp;"-"&amp;$F141,'Results Check'!$A:$CB,BC$2,FALSE())</f>
        <v>3</v>
      </c>
      <c r="BD141" s="24">
        <f t="shared" si="128"/>
        <v>0.5</v>
      </c>
      <c r="BE141" s="24">
        <f t="shared" si="129"/>
        <v>0.33333333333333331</v>
      </c>
      <c r="BF141" s="24">
        <f t="shared" si="130"/>
        <v>0.4</v>
      </c>
      <c r="BG141" s="24">
        <f>VLOOKUP($B141&amp;"-"&amp;$F141,'Results Check'!$A:$CB,BG$2,FALSE())</f>
        <v>1</v>
      </c>
      <c r="BH141" s="24">
        <f>VLOOKUP($B141&amp;"-"&amp;$F141,'Results Check'!$A:$CB,BH$2,FALSE())</f>
        <v>1</v>
      </c>
      <c r="BI141" s="24">
        <f>VLOOKUP($B141&amp;"-"&amp;$F141,'Results Check'!$A:$CB,BI$2,FALSE())</f>
        <v>1</v>
      </c>
      <c r="BJ141" s="24">
        <f t="shared" si="131"/>
        <v>1</v>
      </c>
      <c r="BK141" s="24">
        <f t="shared" si="132"/>
        <v>1</v>
      </c>
      <c r="BL141" s="24">
        <f t="shared" si="133"/>
        <v>1</v>
      </c>
      <c r="BM141" s="24">
        <f>VLOOKUP($B141&amp;"-"&amp;$F141,'Results Check'!$A:$CB,BM$2,FALSE())</f>
        <v>0</v>
      </c>
      <c r="BN141" s="24">
        <f>VLOOKUP($B141&amp;"-"&amp;$F141,'Results Check'!$A:$CB,BN$2,FALSE())</f>
        <v>1</v>
      </c>
      <c r="BO141" s="24">
        <f>VLOOKUP($B141&amp;"-"&amp;$F141,'Results Check'!$A:$CB,BO$2,FALSE())</f>
        <v>2</v>
      </c>
      <c r="BP141" s="24">
        <f t="shared" si="134"/>
        <v>0</v>
      </c>
      <c r="BQ141" s="24">
        <f t="shared" si="135"/>
        <v>0</v>
      </c>
      <c r="BR141" s="24">
        <f t="shared" si="136"/>
        <v>0</v>
      </c>
      <c r="BS141" s="24">
        <f>VLOOKUP($B141&amp;"-"&amp;$F141,'Results Check'!$A:$CB,BS$2,FALSE())</f>
        <v>1</v>
      </c>
      <c r="BT141" s="24">
        <f>VLOOKUP($B141&amp;"-"&amp;$F141,'Results Check'!$A:$CB,BT$2,FALSE())</f>
        <v>1</v>
      </c>
      <c r="BU141" s="24">
        <f>VLOOKUP($B141&amp;"-"&amp;$F141,'Results Check'!$A:$CB,BU$2,FALSE())</f>
        <v>1</v>
      </c>
      <c r="BV141" s="24">
        <f t="shared" si="137"/>
        <v>1</v>
      </c>
      <c r="BW141" s="24">
        <f t="shared" si="138"/>
        <v>1</v>
      </c>
      <c r="BX141" s="24">
        <f t="shared" si="139"/>
        <v>1</v>
      </c>
      <c r="BY141" s="24">
        <f t="shared" si="140"/>
        <v>3</v>
      </c>
      <c r="BZ141" s="24">
        <f t="shared" si="141"/>
        <v>11</v>
      </c>
      <c r="CA141" s="24">
        <f t="shared" si="142"/>
        <v>10</v>
      </c>
      <c r="CB141" s="26">
        <f t="shared" si="143"/>
        <v>0.27272727272727271</v>
      </c>
      <c r="CC141" s="26">
        <f t="shared" si="144"/>
        <v>0.3</v>
      </c>
      <c r="CD141" s="24">
        <f t="shared" si="145"/>
        <v>0.28571428571428564</v>
      </c>
      <c r="CE141" s="24" t="str">
        <f>IF(VLOOKUP($B141&amp;"-"&amp;$F141,'Results Check'!$A:$CB,CE$2,FALSE())=0,"",VLOOKUP($B141&amp;"-"&amp;$F141,'Results Check'!$A:$CB,CE$2,FALSE()))</f>
        <v>Wrong consequence</v>
      </c>
      <c r="CF141" s="24" t="str">
        <f>IF(VLOOKUP($B141&amp;"-"&amp;$F141,'Results Check'!$A:$CB,CF$2,FALSE())=0,"",VLOOKUP($B141&amp;"-"&amp;$F141,'Results Check'!$A:$CB,CF$2,FALSE()))</f>
        <v>Threat event</v>
      </c>
      <c r="CG141" s="24" t="str">
        <f>IF(VLOOKUP($B141&amp;"-"&amp;$F141,'Results Check'!$A:$CB,CG$2,FALSE())=0,"",VLOOKUP($B141&amp;"-"&amp;$F141,'Results Check'!$A:$CB,CG$2,FALSE()))</f>
        <v>Wrong treatment</v>
      </c>
      <c r="CH141" s="24" t="str">
        <f>IF(VLOOKUP($B141&amp;"-"&amp;$F141,'Results Check'!$A:$CB,CH$2,FALSE())=0,"",VLOOKUP($B141&amp;"-"&amp;$F141,'Results Check'!$A:$CB,CH$2,FALSE()))</f>
        <v/>
      </c>
      <c r="CI141" s="24" t="str">
        <f>IF(VLOOKUP($B141&amp;"-"&amp;$F141,'Results Check'!$A:$CB,CI$2,FALSE())=0,"",VLOOKUP($B141&amp;"-"&amp;$F141,'Results Check'!$A:$CB,CI$2,FALSE()))</f>
        <v>Threat event</v>
      </c>
      <c r="CJ141" s="24" t="str">
        <f>IF(VLOOKUP($B141&amp;"-"&amp;$F141,'Results Check'!$A:$CB,CJ$2,FALSE())=0,"",VLOOKUP($B141&amp;"-"&amp;$F141,'Results Check'!$A:$CB,CJ$2,FALSE()))</f>
        <v/>
      </c>
      <c r="CK141" s="24">
        <f>IF(VLOOKUP($B141&amp;"-"&amp;$F141,'dataset cleaned'!$A:$CK,CK$2,FALSE())&lt;0,"N/A",VLOOKUP(VLOOKUP($B141&amp;"-"&amp;$F141,'dataset cleaned'!$A:$CK,CK$2,FALSE()),Dictionary!$A:$B,2,FALSE()))</f>
        <v>1</v>
      </c>
      <c r="CL141" s="24">
        <f>IF(VLOOKUP($B141&amp;"-"&amp;$F141,'dataset cleaned'!$A:$CK,CL$2,FALSE())&lt;0,"N/A",VLOOKUP(VLOOKUP($B141&amp;"-"&amp;$F141,'dataset cleaned'!$A:$CK,CL$2,FALSE()),Dictionary!$A:$B,2,FALSE()))</f>
        <v>2</v>
      </c>
      <c r="CM141" s="24">
        <f>IF(VLOOKUP($B141&amp;"-"&amp;$F141,'dataset cleaned'!$A:$CK,CM$2,FALSE())&lt;0,"N/A",VLOOKUP(VLOOKUP($B141&amp;"-"&amp;$F141,'dataset cleaned'!$A:$CK,CM$2,FALSE()),Dictionary!$A:$B,2,FALSE()))</f>
        <v>3</v>
      </c>
      <c r="CN141" s="24">
        <f>IF(VLOOKUP($B141&amp;"-"&amp;$F141,'dataset cleaned'!$A:$CK,CN$2,FALSE())&lt;0,"N/A",VLOOKUP(VLOOKUP($B141&amp;"-"&amp;$F141,'dataset cleaned'!$A:$CK,CN$2,FALSE()),Dictionary!$A:$B,2,FALSE()))</f>
        <v>3</v>
      </c>
      <c r="CO141" s="24">
        <f>IF(VLOOKUP($B141&amp;"-"&amp;$F141,'dataset cleaned'!$A:$CK,CO$2,FALSE())&lt;0,"N/A",VLOOKUP(VLOOKUP($B141&amp;"-"&amp;$F141,'dataset cleaned'!$A:$CK,CO$2,FALSE()),Dictionary!$A:$B,2,FALSE()))</f>
        <v>1</v>
      </c>
      <c r="CP141" s="24">
        <f>IF(VLOOKUP($B141&amp;"-"&amp;$F141,'dataset cleaned'!$A:$CK,CP$2,FALSE())&lt;0,"N/A",VLOOKUP(VLOOKUP($B141&amp;"-"&amp;$F141,'dataset cleaned'!$A:$CK,CP$2,FALSE()),Dictionary!$A:$B,2,FALSE()))</f>
        <v>2</v>
      </c>
      <c r="CQ141" s="24">
        <f>IF(VLOOKUP($B141&amp;"-"&amp;$F141,'dataset cleaned'!$A:$CK,CQ$2,FALSE())&lt;0,"N/A",VLOOKUP(VLOOKUP($B141&amp;"-"&amp;$F141,'dataset cleaned'!$A:$CK,CQ$2,FALSE()),Dictionary!$A:$B,2,FALSE()))</f>
        <v>1</v>
      </c>
      <c r="CR141" s="24">
        <f>IF(VLOOKUP($B141&amp;"-"&amp;$F141,'dataset cleaned'!$A:$CK,CR$2,FALSE())&lt;0,"N/A",VLOOKUP(VLOOKUP($B141&amp;"-"&amp;$F141,'dataset cleaned'!$A:$CK,CR$2,FALSE()),Dictionary!$A:$B,2,FALSE()))</f>
        <v>2</v>
      </c>
      <c r="CS141" s="24">
        <f>IF(VLOOKUP($B141&amp;"-"&amp;$F141,'dataset cleaned'!$A:$CK,CS$2,FALSE())&lt;0,"N/A",VLOOKUP(VLOOKUP($B141&amp;"-"&amp;$F141,'dataset cleaned'!$A:$CK,CS$2,FALSE()),Dictionary!$A:$B,2,FALSE()))</f>
        <v>3</v>
      </c>
      <c r="CT141" s="24">
        <f>IF(VLOOKUP($B141&amp;"-"&amp;$F141,'dataset cleaned'!$A:$CK,CT$2,FALSE())&lt;0,"N/A",VLOOKUP(VLOOKUP($B141&amp;"-"&amp;$F141,'dataset cleaned'!$A:$CK,CT$2,FALSE()),Dictionary!$A:$B,2,FALSE()))</f>
        <v>3</v>
      </c>
      <c r="CU141" s="24">
        <f>IF(VLOOKUP($B141&amp;"-"&amp;$F141,'dataset cleaned'!$A:$CK,CU$2,FALSE())&lt;0,"N/A",VLOOKUP(VLOOKUP($B141&amp;"-"&amp;$F141,'dataset cleaned'!$A:$CK,CU$2,FALSE()),Dictionary!$A:$B,2,FALSE()))</f>
        <v>2</v>
      </c>
      <c r="CV141" s="24">
        <f>IF(VLOOKUP($B141&amp;"-"&amp;$F141,'dataset cleaned'!$A:$CK,CV$2,FALSE())&lt;0,"N/A",VLOOKUP(VLOOKUP($B141&amp;"-"&amp;$F141,'dataset cleaned'!$A:$CK,CV$2,FALSE()),Dictionary!$A:$B,2,FALSE()))</f>
        <v>2</v>
      </c>
    </row>
    <row r="142" spans="1:100" ht="34" x14ac:dyDescent="0.2">
      <c r="A142" s="24" t="str">
        <f t="shared" si="117"/>
        <v>R_1Nb8DJ5hsi1qIKF-P2</v>
      </c>
      <c r="B142" s="24" t="s">
        <v>859</v>
      </c>
      <c r="C142" s="24" t="s">
        <v>529</v>
      </c>
      <c r="D142" s="30" t="str">
        <f t="shared" si="118"/>
        <v>Tabular</v>
      </c>
      <c r="E142" s="24" t="str">
        <f t="shared" si="119"/>
        <v>G2</v>
      </c>
      <c r="F142" s="31" t="s">
        <v>536</v>
      </c>
      <c r="G142" s="24" t="str">
        <f t="shared" si="120"/>
        <v>G1</v>
      </c>
      <c r="H142" s="24" t="s">
        <v>981</v>
      </c>
      <c r="I142" s="24"/>
      <c r="J142" s="32">
        <f>VLOOKUP($B142&amp;"-"&amp;$F142,'dataset cleaned'!$A:$BK,J$2,FALSE())/60</f>
        <v>6.3235166666666665</v>
      </c>
      <c r="K142" s="24">
        <f>VLOOKUP($B142&amp;"-"&amp;$F142,'dataset cleaned'!$A:$BK,K$2,FALSE())</f>
        <v>21</v>
      </c>
      <c r="L142" s="24" t="str">
        <f>VLOOKUP($B142&amp;"-"&amp;$F142,'dataset cleaned'!$A:$BK,L$2,FALSE())</f>
        <v>Male</v>
      </c>
      <c r="M142" s="24" t="str">
        <f>VLOOKUP($B142&amp;"-"&amp;$F142,'dataset cleaned'!$A:$BK,M$2,FALSE())</f>
        <v>Advanced (C1)</v>
      </c>
      <c r="N142" s="24">
        <f>VLOOKUP($B142&amp;"-"&amp;$F142,'dataset cleaned'!$A:$BK,N$2,FALSE())</f>
        <v>5</v>
      </c>
      <c r="O142" s="24" t="str">
        <f>VLOOKUP($B142&amp;"-"&amp;$F142,'dataset cleaned'!$A:$BK,O$2,FALSE())</f>
        <v>Networking, Education, CyberSec</v>
      </c>
      <c r="P142" s="24" t="str">
        <f>VLOOKUP($B142&amp;"-"&amp;$F142,'dataset cleaned'!$A:$BK,P$2,FALSE())</f>
        <v>Yes</v>
      </c>
      <c r="Q142" s="24">
        <f>VLOOKUP($B142&amp;"-"&amp;$F142,'dataset cleaned'!$A:$BK,Q$2,FALSE())</f>
        <v>0.5</v>
      </c>
      <c r="R142" s="33" t="str">
        <f>VLOOKUP($B142&amp;"-"&amp;$F142,'dataset cleaned'!$A:$BK,R$2,FALSE())</f>
        <v>I was an IT office member. Lot with networking and System Engineering</v>
      </c>
      <c r="S142" s="24" t="str">
        <f>VLOOKUP($B142&amp;"-"&amp;$F142,'dataset cleaned'!$A:$BK,S$2,FALSE())</f>
        <v>No</v>
      </c>
      <c r="T142" s="24">
        <f>VLOOKUP($B142&amp;"-"&amp;$F142,'dataset cleaned'!$A:$BK,T$2,FALSE())</f>
        <v>0</v>
      </c>
      <c r="U142" s="24" t="str">
        <f>VLOOKUP($B142&amp;"-"&amp;$F142,'dataset cleaned'!$A:$BK,U$2,FALSE())</f>
        <v>None</v>
      </c>
      <c r="V142" s="24">
        <f>VLOOKUP(VLOOKUP($B142&amp;"-"&amp;$F142,'dataset cleaned'!$A:$BK,V$2,FALSE()),Dictionary!$A:$B,2,FALSE())</f>
        <v>2</v>
      </c>
      <c r="W142" s="24">
        <f>VLOOKUP(VLOOKUP($B142&amp;"-"&amp;$F142,'dataset cleaned'!$A:$BK,W$2,FALSE()),Dictionary!$A:$B,2,FALSE())</f>
        <v>3</v>
      </c>
      <c r="X142" s="24">
        <f>VLOOKUP(VLOOKUP($B142&amp;"-"&amp;$F142,'dataset cleaned'!$A:$BK,X$2,FALSE()),Dictionary!$A:$B,2,FALSE())</f>
        <v>3</v>
      </c>
      <c r="Y142" s="24">
        <f>VLOOKUP(VLOOKUP($B142&amp;"-"&amp;$F142,'dataset cleaned'!$A:$BK,Y$2,FALSE()),Dictionary!$A:$B,2,FALSE())</f>
        <v>1</v>
      </c>
      <c r="Z142" s="24">
        <f t="shared" si="121"/>
        <v>3</v>
      </c>
      <c r="AA142" s="24">
        <f>VLOOKUP(VLOOKUP($B142&amp;"-"&amp;$F142,'dataset cleaned'!$A:$BK,AA$2,FALSE()),Dictionary!$A:$B,2,FALSE())</f>
        <v>1</v>
      </c>
      <c r="AB142" s="24">
        <f>VLOOKUP(VLOOKUP($B142&amp;"-"&amp;$F142,'dataset cleaned'!$A:$BK,AB$2,FALSE()),Dictionary!$A:$B,2,FALSE())</f>
        <v>2</v>
      </c>
      <c r="AC142" s="24">
        <f>VLOOKUP(VLOOKUP($B142&amp;"-"&amp;$F142,'dataset cleaned'!$A:$BK,AC$2,FALSE()),Dictionary!$A:$B,2,FALSE())</f>
        <v>1</v>
      </c>
      <c r="AD142" s="24">
        <f>VLOOKUP(VLOOKUP($B142&amp;"-"&amp;$F142,'dataset cleaned'!$A:$BK,AD$2,FALSE()),Dictionary!$A:$B,2,FALSE())</f>
        <v>3</v>
      </c>
      <c r="AE142" s="24">
        <f>IF(ISNA(VLOOKUP(VLOOKUP($B142&amp;"-"&amp;$F142,'dataset cleaned'!$A:$BK,AE$2,FALSE()),Dictionary!$A:$B,2,FALSE())),"",VLOOKUP(VLOOKUP($B142&amp;"-"&amp;$F142,'dataset cleaned'!$A:$BK,AE$2,FALSE()),Dictionary!$A:$B,2,FALSE()))</f>
        <v>2</v>
      </c>
      <c r="AF142" s="24">
        <f>VLOOKUP(VLOOKUP($B142&amp;"-"&amp;$F142,'dataset cleaned'!$A:$BK,AF$2,FALSE()),Dictionary!$A:$B,2,FALSE())</f>
        <v>5</v>
      </c>
      <c r="AG142" s="24">
        <f>VLOOKUP(VLOOKUP($B142&amp;"-"&amp;$F142,'dataset cleaned'!$A:$BK,AG$2,FALSE()),Dictionary!$A:$B,2,FALSE())</f>
        <v>4</v>
      </c>
      <c r="AH142" s="24">
        <f>VLOOKUP(VLOOKUP($B142&amp;"-"&amp;$F142,'dataset cleaned'!$A:$BK,AH$2,FALSE()),Dictionary!$A:$B,2,FALSE())</f>
        <v>4</v>
      </c>
      <c r="AI142" s="24">
        <f>VLOOKUP(VLOOKUP($B142&amp;"-"&amp;$F142,'dataset cleaned'!$A:$BK,AI$2,FALSE()),Dictionary!$A:$B,2,FALSE())</f>
        <v>2</v>
      </c>
      <c r="AJ142" s="24">
        <f>VLOOKUP(VLOOKUP($B142&amp;"-"&amp;$F142,'dataset cleaned'!$A:$BK,AJ$2,FALSE()),Dictionary!$A:$B,2,FALSE())</f>
        <v>3</v>
      </c>
      <c r="AK142" s="24" t="str">
        <f>IF(ISNA(VLOOKUP(VLOOKUP($B142&amp;"-"&amp;$F142,'dataset cleaned'!$A:$BK,AK$2,FALSE()),Dictionary!$A:$B,2,FALSE())),"",VLOOKUP(VLOOKUP($B142&amp;"-"&amp;$F142,'dataset cleaned'!$A:$BK,AK$2,FALSE()),Dictionary!$A:$B,2,FALSE()))</f>
        <v/>
      </c>
      <c r="AL142" s="24">
        <f>IF(ISNA(VLOOKUP(VLOOKUP($B142&amp;"-"&amp;$F142,'dataset cleaned'!$A:$BK,AL$2,FALSE()),Dictionary!$A:$B,2,FALSE())),"",VLOOKUP(VLOOKUP($B142&amp;"-"&amp;$F142,'dataset cleaned'!$A:$BK,AL$2,FALSE()),Dictionary!$A:$B,2,FALSE()))</f>
        <v>2</v>
      </c>
      <c r="AM142" s="24">
        <f>VLOOKUP(VLOOKUP($B142&amp;"-"&amp;$F142,'dataset cleaned'!$A:$BK,AM$2,FALSE()),Dictionary!$A:$B,2,FALSE())</f>
        <v>4</v>
      </c>
      <c r="AN142" s="24">
        <f>IF(ISNA(VLOOKUP(VLOOKUP($B142&amp;"-"&amp;$F142,'dataset cleaned'!$A:$BK,AN$2,FALSE()),Dictionary!$A:$B,2,FALSE())),"",VLOOKUP(VLOOKUP($B142&amp;"-"&amp;$F142,'dataset cleaned'!$A:$BK,AN$2,FALSE()),Dictionary!$A:$B,2,FALSE()))</f>
        <v>4</v>
      </c>
      <c r="AO142" s="24">
        <f>VLOOKUP($B142&amp;"-"&amp;$F142,'Results Check'!$A:$CB,AO$2,FALSE())</f>
        <v>1</v>
      </c>
      <c r="AP142" s="24">
        <f>VLOOKUP($B142&amp;"-"&amp;$F142,'Results Check'!$A:$CB,AP$2,FALSE())</f>
        <v>3</v>
      </c>
      <c r="AQ142" s="24">
        <f>VLOOKUP($B142&amp;"-"&amp;$F142,'Results Check'!$A:$CB,AQ$2,FALSE())</f>
        <v>1</v>
      </c>
      <c r="AR142" s="24">
        <f t="shared" si="122"/>
        <v>0.33333333333333331</v>
      </c>
      <c r="AS142" s="24">
        <f t="shared" si="123"/>
        <v>1</v>
      </c>
      <c r="AT142" s="24">
        <f t="shared" si="124"/>
        <v>0.5</v>
      </c>
      <c r="AU142" s="24">
        <f>VLOOKUP($B142&amp;"-"&amp;$F142,'Results Check'!$A:$CB,AU$2,FALSE())</f>
        <v>0</v>
      </c>
      <c r="AV142" s="24">
        <f>VLOOKUP($B142&amp;"-"&amp;$F142,'Results Check'!$A:$CB,AV$2,FALSE())</f>
        <v>4</v>
      </c>
      <c r="AW142" s="24">
        <f>VLOOKUP($B142&amp;"-"&amp;$F142,'Results Check'!$A:$CB,AW$2,FALSE())</f>
        <v>2</v>
      </c>
      <c r="AX142" s="24">
        <f t="shared" si="125"/>
        <v>0</v>
      </c>
      <c r="AY142" s="24">
        <f t="shared" si="126"/>
        <v>0</v>
      </c>
      <c r="AZ142" s="24">
        <f t="shared" si="127"/>
        <v>0</v>
      </c>
      <c r="BA142" s="24">
        <f>VLOOKUP($B142&amp;"-"&amp;$F142,'Results Check'!$A:$CB,BA$2,FALSE())</f>
        <v>1</v>
      </c>
      <c r="BB142" s="24">
        <f>VLOOKUP($B142&amp;"-"&amp;$F142,'Results Check'!$A:$CB,BB$2,FALSE())</f>
        <v>2</v>
      </c>
      <c r="BC142" s="24">
        <f>VLOOKUP($B142&amp;"-"&amp;$F142,'Results Check'!$A:$CB,BC$2,FALSE())</f>
        <v>3</v>
      </c>
      <c r="BD142" s="24">
        <f t="shared" si="128"/>
        <v>0.5</v>
      </c>
      <c r="BE142" s="24">
        <f t="shared" si="129"/>
        <v>0.33333333333333331</v>
      </c>
      <c r="BF142" s="24">
        <f t="shared" si="130"/>
        <v>0.4</v>
      </c>
      <c r="BG142" s="24">
        <f>VLOOKUP($B142&amp;"-"&amp;$F142,'Results Check'!$A:$CB,BG$2,FALSE())</f>
        <v>0</v>
      </c>
      <c r="BH142" s="24">
        <f>VLOOKUP($B142&amp;"-"&amp;$F142,'Results Check'!$A:$CB,BH$2,FALSE())</f>
        <v>1</v>
      </c>
      <c r="BI142" s="24">
        <f>VLOOKUP($B142&amp;"-"&amp;$F142,'Results Check'!$A:$CB,BI$2,FALSE())</f>
        <v>1</v>
      </c>
      <c r="BJ142" s="24">
        <f t="shared" si="131"/>
        <v>0</v>
      </c>
      <c r="BK142" s="24">
        <f t="shared" si="132"/>
        <v>0</v>
      </c>
      <c r="BL142" s="24">
        <f t="shared" si="133"/>
        <v>0</v>
      </c>
      <c r="BM142" s="24">
        <f>VLOOKUP($B142&amp;"-"&amp;$F142,'Results Check'!$A:$CB,BM$2,FALSE())</f>
        <v>0</v>
      </c>
      <c r="BN142" s="24">
        <f>VLOOKUP($B142&amp;"-"&amp;$F142,'Results Check'!$A:$CB,BN$2,FALSE())</f>
        <v>1</v>
      </c>
      <c r="BO142" s="24">
        <f>VLOOKUP($B142&amp;"-"&amp;$F142,'Results Check'!$A:$CB,BO$2,FALSE())</f>
        <v>2</v>
      </c>
      <c r="BP142" s="24">
        <f t="shared" si="134"/>
        <v>0</v>
      </c>
      <c r="BQ142" s="24">
        <f t="shared" si="135"/>
        <v>0</v>
      </c>
      <c r="BR142" s="24">
        <f t="shared" si="136"/>
        <v>0</v>
      </c>
      <c r="BS142" s="24">
        <f>VLOOKUP($B142&amp;"-"&amp;$F142,'Results Check'!$A:$CB,BS$2,FALSE())</f>
        <v>0</v>
      </c>
      <c r="BT142" s="24">
        <f>VLOOKUP($B142&amp;"-"&amp;$F142,'Results Check'!$A:$CB,BT$2,FALSE())</f>
        <v>1</v>
      </c>
      <c r="BU142" s="24">
        <f>VLOOKUP($B142&amp;"-"&amp;$F142,'Results Check'!$A:$CB,BU$2,FALSE())</f>
        <v>1</v>
      </c>
      <c r="BV142" s="24">
        <f t="shared" si="137"/>
        <v>0</v>
      </c>
      <c r="BW142" s="24">
        <f t="shared" si="138"/>
        <v>0</v>
      </c>
      <c r="BX142" s="24">
        <f t="shared" si="139"/>
        <v>0</v>
      </c>
      <c r="BY142" s="24">
        <f t="shared" si="140"/>
        <v>2</v>
      </c>
      <c r="BZ142" s="24">
        <f t="shared" si="141"/>
        <v>12</v>
      </c>
      <c r="CA142" s="24">
        <f t="shared" si="142"/>
        <v>10</v>
      </c>
      <c r="CB142" s="26">
        <f t="shared" si="143"/>
        <v>0.16666666666666666</v>
      </c>
      <c r="CC142" s="26">
        <f t="shared" si="144"/>
        <v>0.2</v>
      </c>
      <c r="CD142" s="24">
        <f t="shared" si="145"/>
        <v>0.1818181818181818</v>
      </c>
      <c r="CE142" s="24" t="str">
        <f>IF(VLOOKUP($B142&amp;"-"&amp;$F142,'Results Check'!$A:$CB,CE$2,FALSE())=0,"",VLOOKUP($B142&amp;"-"&amp;$F142,'Results Check'!$A:$CB,CE$2,FALSE()))</f>
        <v/>
      </c>
      <c r="CF142" s="24" t="str">
        <f>IF(VLOOKUP($B142&amp;"-"&amp;$F142,'Results Check'!$A:$CB,CF$2,FALSE())=0,"",VLOOKUP($B142&amp;"-"&amp;$F142,'Results Check'!$A:$CB,CF$2,FALSE()))</f>
        <v>Threat event</v>
      </c>
      <c r="CG142" s="24" t="str">
        <f>IF(VLOOKUP($B142&amp;"-"&amp;$F142,'Results Check'!$A:$CB,CG$2,FALSE())=0,"",VLOOKUP($B142&amp;"-"&amp;$F142,'Results Check'!$A:$CB,CG$2,FALSE()))</f>
        <v>Wrong treatment</v>
      </c>
      <c r="CH142" s="24" t="str">
        <f>IF(VLOOKUP($B142&amp;"-"&amp;$F142,'Results Check'!$A:$CB,CH$2,FALSE())=0,"",VLOOKUP($B142&amp;"-"&amp;$F142,'Results Check'!$A:$CB,CH$2,FALSE()))</f>
        <v>Wrong consequence</v>
      </c>
      <c r="CI142" s="24" t="str">
        <f>IF(VLOOKUP($B142&amp;"-"&amp;$F142,'Results Check'!$A:$CB,CI$2,FALSE())=0,"",VLOOKUP($B142&amp;"-"&amp;$F142,'Results Check'!$A:$CB,CI$2,FALSE()))</f>
        <v>Threat scenario</v>
      </c>
      <c r="CJ142" s="24" t="str">
        <f>IF(VLOOKUP($B142&amp;"-"&amp;$F142,'Results Check'!$A:$CB,CJ$2,FALSE())=0,"",VLOOKUP($B142&amp;"-"&amp;$F142,'Results Check'!$A:$CB,CJ$2,FALSE()))</f>
        <v>Wrong consequence</v>
      </c>
      <c r="CK142" s="24">
        <f>IF(VLOOKUP($B142&amp;"-"&amp;$F142,'dataset cleaned'!$A:$CK,CK$2,FALSE())&lt;0,"N/A",VLOOKUP(VLOOKUP($B142&amp;"-"&amp;$F142,'dataset cleaned'!$A:$CK,CK$2,FALSE()),Dictionary!$A:$B,2,FALSE()))</f>
        <v>4</v>
      </c>
      <c r="CL142" s="24">
        <f>IF(VLOOKUP($B142&amp;"-"&amp;$F142,'dataset cleaned'!$A:$CK,CL$2,FALSE())&lt;0,"N/A",VLOOKUP(VLOOKUP($B142&amp;"-"&amp;$F142,'dataset cleaned'!$A:$CK,CL$2,FALSE()),Dictionary!$A:$B,2,FALSE()))</f>
        <v>4</v>
      </c>
      <c r="CM142" s="24">
        <f>IF(VLOOKUP($B142&amp;"-"&amp;$F142,'dataset cleaned'!$A:$CK,CM$2,FALSE())&lt;0,"N/A",VLOOKUP(VLOOKUP($B142&amp;"-"&amp;$F142,'dataset cleaned'!$A:$CK,CM$2,FALSE()),Dictionary!$A:$B,2,FALSE()))</f>
        <v>4</v>
      </c>
      <c r="CN142" s="24">
        <f>IF(VLOOKUP($B142&amp;"-"&amp;$F142,'dataset cleaned'!$A:$CK,CN$2,FALSE())&lt;0,"N/A",VLOOKUP(VLOOKUP($B142&amp;"-"&amp;$F142,'dataset cleaned'!$A:$CK,CN$2,FALSE()),Dictionary!$A:$B,2,FALSE()))</f>
        <v>3</v>
      </c>
      <c r="CO142" s="24">
        <f>IF(VLOOKUP($B142&amp;"-"&amp;$F142,'dataset cleaned'!$A:$CK,CO$2,FALSE())&lt;0,"N/A",VLOOKUP(VLOOKUP($B142&amp;"-"&amp;$F142,'dataset cleaned'!$A:$CK,CO$2,FALSE()),Dictionary!$A:$B,2,FALSE()))</f>
        <v>4</v>
      </c>
      <c r="CP142" s="24">
        <f>IF(VLOOKUP($B142&amp;"-"&amp;$F142,'dataset cleaned'!$A:$CK,CP$2,FALSE())&lt;0,"N/A",VLOOKUP(VLOOKUP($B142&amp;"-"&amp;$F142,'dataset cleaned'!$A:$CK,CP$2,FALSE()),Dictionary!$A:$B,2,FALSE()))</f>
        <v>4</v>
      </c>
      <c r="CQ142" s="24">
        <f>IF(VLOOKUP($B142&amp;"-"&amp;$F142,'dataset cleaned'!$A:$CK,CQ$2,FALSE())&lt;0,"N/A",VLOOKUP(VLOOKUP($B142&amp;"-"&amp;$F142,'dataset cleaned'!$A:$CK,CQ$2,FALSE()),Dictionary!$A:$B,2,FALSE()))</f>
        <v>2</v>
      </c>
      <c r="CR142" s="24">
        <f>IF(VLOOKUP($B142&amp;"-"&amp;$F142,'dataset cleaned'!$A:$CK,CR$2,FALSE())&lt;0,"N/A",VLOOKUP(VLOOKUP($B142&amp;"-"&amp;$F142,'dataset cleaned'!$A:$CK,CR$2,FALSE()),Dictionary!$A:$B,2,FALSE()))</f>
        <v>2</v>
      </c>
      <c r="CS142" s="24">
        <f>IF(VLOOKUP($B142&amp;"-"&amp;$F142,'dataset cleaned'!$A:$CK,CS$2,FALSE())&lt;0,"N/A",VLOOKUP(VLOOKUP($B142&amp;"-"&amp;$F142,'dataset cleaned'!$A:$CK,CS$2,FALSE()),Dictionary!$A:$B,2,FALSE()))</f>
        <v>2</v>
      </c>
      <c r="CT142" s="24">
        <f>IF(VLOOKUP($B142&amp;"-"&amp;$F142,'dataset cleaned'!$A:$CK,CT$2,FALSE())&lt;0,"N/A",VLOOKUP(VLOOKUP($B142&amp;"-"&amp;$F142,'dataset cleaned'!$A:$CK,CT$2,FALSE()),Dictionary!$A:$B,2,FALSE()))</f>
        <v>2</v>
      </c>
      <c r="CU142" s="24">
        <f>IF(VLOOKUP($B142&amp;"-"&amp;$F142,'dataset cleaned'!$A:$CK,CU$2,FALSE())&lt;0,"N/A",VLOOKUP(VLOOKUP($B142&amp;"-"&amp;$F142,'dataset cleaned'!$A:$CK,CU$2,FALSE()),Dictionary!$A:$B,2,FALSE()))</f>
        <v>3</v>
      </c>
      <c r="CV142" s="24">
        <f>IF(VLOOKUP($B142&amp;"-"&amp;$F142,'dataset cleaned'!$A:$CK,CV$2,FALSE())&lt;0,"N/A",VLOOKUP(VLOOKUP($B142&amp;"-"&amp;$F142,'dataset cleaned'!$A:$CK,CV$2,FALSE()),Dictionary!$A:$B,2,FALSE()))</f>
        <v>3</v>
      </c>
    </row>
    <row r="143" spans="1:100" ht="17" x14ac:dyDescent="0.2">
      <c r="A143" s="24" t="str">
        <f t="shared" si="117"/>
        <v>R_1oFpDP5RAxmSXWG-P2</v>
      </c>
      <c r="B143" s="24" t="s">
        <v>909</v>
      </c>
      <c r="C143" s="24" t="s">
        <v>529</v>
      </c>
      <c r="D143" s="30" t="str">
        <f t="shared" si="118"/>
        <v>Tabular</v>
      </c>
      <c r="E143" s="24" t="str">
        <f t="shared" si="119"/>
        <v>G2</v>
      </c>
      <c r="F143" s="31" t="s">
        <v>536</v>
      </c>
      <c r="G143" s="24" t="str">
        <f t="shared" si="120"/>
        <v>G1</v>
      </c>
      <c r="H143" s="24" t="s">
        <v>981</v>
      </c>
      <c r="I143" s="24"/>
      <c r="J143" s="32">
        <f>VLOOKUP($B143&amp;"-"&amp;$F143,'dataset cleaned'!$A:$BK,J$2,FALSE())/60</f>
        <v>9.5544833333333337</v>
      </c>
      <c r="K143" s="24">
        <f>VLOOKUP($B143&amp;"-"&amp;$F143,'dataset cleaned'!$A:$BK,K$2,FALSE())</f>
        <v>37</v>
      </c>
      <c r="L143" s="24" t="str">
        <f>VLOOKUP($B143&amp;"-"&amp;$F143,'dataset cleaned'!$A:$BK,L$2,FALSE())</f>
        <v>Male</v>
      </c>
      <c r="M143" s="24" t="str">
        <f>VLOOKUP($B143&amp;"-"&amp;$F143,'dataset cleaned'!$A:$BK,M$2,FALSE())</f>
        <v>Upper-Intermediate (B2)</v>
      </c>
      <c r="N143" s="24">
        <f>VLOOKUP($B143&amp;"-"&amp;$F143,'dataset cleaned'!$A:$BK,N$2,FALSE())</f>
        <v>5</v>
      </c>
      <c r="O143" s="24" t="str">
        <f>VLOOKUP($B143&amp;"-"&amp;$F143,'dataset cleaned'!$A:$BK,O$2,FALSE())</f>
        <v>Informatics, computer science</v>
      </c>
      <c r="P143" s="24" t="str">
        <f>VLOOKUP($B143&amp;"-"&amp;$F143,'dataset cleaned'!$A:$BK,P$2,FALSE())</f>
        <v>Yes</v>
      </c>
      <c r="Q143" s="24">
        <f>VLOOKUP($B143&amp;"-"&amp;$F143,'dataset cleaned'!$A:$BK,Q$2,FALSE())</f>
        <v>12</v>
      </c>
      <c r="R143" s="33" t="str">
        <f>VLOOKUP($B143&amp;"-"&amp;$F143,'dataset cleaned'!$A:$BK,R$2,FALSE())</f>
        <v xml:space="preserve">head of subdivision IT network, network administrator </v>
      </c>
      <c r="S143" s="24" t="str">
        <f>VLOOKUP($B143&amp;"-"&amp;$F143,'dataset cleaned'!$A:$BK,S$2,FALSE())</f>
        <v>Yes</v>
      </c>
      <c r="T143" s="24" t="str">
        <f>VLOOKUP($B143&amp;"-"&amp;$F143,'dataset cleaned'!$A:$BK,T$2,FALSE())</f>
        <v>member of implementation ISO 27001</v>
      </c>
      <c r="U143" s="24" t="str">
        <f>VLOOKUP($B143&amp;"-"&amp;$F143,'dataset cleaned'!$A:$BK,U$2,FALSE())</f>
        <v>ISO 27001,Other, domain or national specific methodology. Please specify (separated by comma (,) ):</v>
      </c>
      <c r="V143" s="24">
        <f>VLOOKUP(VLOOKUP($B143&amp;"-"&amp;$F143,'dataset cleaned'!$A:$BK,V$2,FALSE()),Dictionary!$A:$B,2,FALSE())</f>
        <v>2</v>
      </c>
      <c r="W143" s="24">
        <f>VLOOKUP(VLOOKUP($B143&amp;"-"&amp;$F143,'dataset cleaned'!$A:$BK,W$2,FALSE()),Dictionary!$A:$B,2,FALSE())</f>
        <v>2</v>
      </c>
      <c r="X143" s="24">
        <f>VLOOKUP(VLOOKUP($B143&amp;"-"&amp;$F143,'dataset cleaned'!$A:$BK,X$2,FALSE()),Dictionary!$A:$B,2,FALSE())</f>
        <v>3</v>
      </c>
      <c r="Y143" s="24">
        <f>VLOOKUP(VLOOKUP($B143&amp;"-"&amp;$F143,'dataset cleaned'!$A:$BK,Y$2,FALSE()),Dictionary!$A:$B,2,FALSE())</f>
        <v>3</v>
      </c>
      <c r="Z143" s="24">
        <f t="shared" si="121"/>
        <v>3</v>
      </c>
      <c r="AA143" s="24">
        <f>VLOOKUP(VLOOKUP($B143&amp;"-"&amp;$F143,'dataset cleaned'!$A:$BK,AA$2,FALSE()),Dictionary!$A:$B,2,FALSE())</f>
        <v>3</v>
      </c>
      <c r="AB143" s="24">
        <f>VLOOKUP(VLOOKUP($B143&amp;"-"&amp;$F143,'dataset cleaned'!$A:$BK,AB$2,FALSE()),Dictionary!$A:$B,2,FALSE())</f>
        <v>2</v>
      </c>
      <c r="AC143" s="24">
        <f>VLOOKUP(VLOOKUP($B143&amp;"-"&amp;$F143,'dataset cleaned'!$A:$BK,AC$2,FALSE()),Dictionary!$A:$B,2,FALSE())</f>
        <v>2</v>
      </c>
      <c r="AD143" s="24">
        <f>VLOOKUP(VLOOKUP($B143&amp;"-"&amp;$F143,'dataset cleaned'!$A:$BK,AD$2,FALSE()),Dictionary!$A:$B,2,FALSE())</f>
        <v>2</v>
      </c>
      <c r="AE143" s="24">
        <f>IF(ISNA(VLOOKUP(VLOOKUP($B143&amp;"-"&amp;$F143,'dataset cleaned'!$A:$BK,AE$2,FALSE()),Dictionary!$A:$B,2,FALSE())),"",VLOOKUP(VLOOKUP($B143&amp;"-"&amp;$F143,'dataset cleaned'!$A:$BK,AE$2,FALSE()),Dictionary!$A:$B,2,FALSE()))</f>
        <v>3</v>
      </c>
      <c r="AF143" s="24">
        <f>VLOOKUP(VLOOKUP($B143&amp;"-"&amp;$F143,'dataset cleaned'!$A:$BK,AF$2,FALSE()),Dictionary!$A:$B,2,FALSE())</f>
        <v>3</v>
      </c>
      <c r="AG143" s="24">
        <f>VLOOKUP(VLOOKUP($B143&amp;"-"&amp;$F143,'dataset cleaned'!$A:$BK,AG$2,FALSE()),Dictionary!$A:$B,2,FALSE())</f>
        <v>4</v>
      </c>
      <c r="AH143" s="24">
        <f>VLOOKUP(VLOOKUP($B143&amp;"-"&amp;$F143,'dataset cleaned'!$A:$BK,AH$2,FALSE()),Dictionary!$A:$B,2,FALSE())</f>
        <v>4</v>
      </c>
      <c r="AI143" s="24">
        <f>VLOOKUP(VLOOKUP($B143&amp;"-"&amp;$F143,'dataset cleaned'!$A:$BK,AI$2,FALSE()),Dictionary!$A:$B,2,FALSE())</f>
        <v>4</v>
      </c>
      <c r="AJ143" s="24">
        <f>VLOOKUP(VLOOKUP($B143&amp;"-"&amp;$F143,'dataset cleaned'!$A:$BK,AJ$2,FALSE()),Dictionary!$A:$B,2,FALSE())</f>
        <v>3</v>
      </c>
      <c r="AK143" s="24" t="str">
        <f>IF(ISNA(VLOOKUP(VLOOKUP($B143&amp;"-"&amp;$F143,'dataset cleaned'!$A:$BK,AK$2,FALSE()),Dictionary!$A:$B,2,FALSE())),"",VLOOKUP(VLOOKUP($B143&amp;"-"&amp;$F143,'dataset cleaned'!$A:$BK,AK$2,FALSE()),Dictionary!$A:$B,2,FALSE()))</f>
        <v/>
      </c>
      <c r="AL143" s="24">
        <f>IF(ISNA(VLOOKUP(VLOOKUP($B143&amp;"-"&amp;$F143,'dataset cleaned'!$A:$BK,AL$2,FALSE()),Dictionary!$A:$B,2,FALSE())),"",VLOOKUP(VLOOKUP($B143&amp;"-"&amp;$F143,'dataset cleaned'!$A:$BK,AL$2,FALSE()),Dictionary!$A:$B,2,FALSE()))</f>
        <v>2</v>
      </c>
      <c r="AM143" s="24">
        <f>VLOOKUP(VLOOKUP($B143&amp;"-"&amp;$F143,'dataset cleaned'!$A:$BK,AM$2,FALSE()),Dictionary!$A:$B,2,FALSE())</f>
        <v>3</v>
      </c>
      <c r="AN143" s="24">
        <f>IF(ISNA(VLOOKUP(VLOOKUP($B143&amp;"-"&amp;$F143,'dataset cleaned'!$A:$BK,AN$2,FALSE()),Dictionary!$A:$B,2,FALSE())),"",VLOOKUP(VLOOKUP($B143&amp;"-"&amp;$F143,'dataset cleaned'!$A:$BK,AN$2,FALSE()),Dictionary!$A:$B,2,FALSE()))</f>
        <v>4</v>
      </c>
      <c r="AO143" s="24">
        <f>VLOOKUP($B143&amp;"-"&amp;$F143,'Results Check'!$A:$CB,AO$2,FALSE())</f>
        <v>0</v>
      </c>
      <c r="AP143" s="24">
        <f>VLOOKUP($B143&amp;"-"&amp;$F143,'Results Check'!$A:$CB,AP$2,FALSE())</f>
        <v>3</v>
      </c>
      <c r="AQ143" s="24">
        <f>VLOOKUP($B143&amp;"-"&amp;$F143,'Results Check'!$A:$CB,AQ$2,FALSE())</f>
        <v>1</v>
      </c>
      <c r="AR143" s="24">
        <f t="shared" si="122"/>
        <v>0</v>
      </c>
      <c r="AS143" s="24">
        <f t="shared" si="123"/>
        <v>0</v>
      </c>
      <c r="AT143" s="24">
        <f t="shared" si="124"/>
        <v>0</v>
      </c>
      <c r="AU143" s="24">
        <f>VLOOKUP($B143&amp;"-"&amp;$F143,'Results Check'!$A:$CB,AU$2,FALSE())</f>
        <v>0</v>
      </c>
      <c r="AV143" s="24">
        <f>VLOOKUP($B143&amp;"-"&amp;$F143,'Results Check'!$A:$CB,AV$2,FALSE())</f>
        <v>2</v>
      </c>
      <c r="AW143" s="24">
        <f>VLOOKUP($B143&amp;"-"&amp;$F143,'Results Check'!$A:$CB,AW$2,FALSE())</f>
        <v>2</v>
      </c>
      <c r="AX143" s="24">
        <f t="shared" si="125"/>
        <v>0</v>
      </c>
      <c r="AY143" s="24">
        <f t="shared" si="126"/>
        <v>0</v>
      </c>
      <c r="AZ143" s="24">
        <f t="shared" si="127"/>
        <v>0</v>
      </c>
      <c r="BA143" s="24">
        <f>VLOOKUP($B143&amp;"-"&amp;$F143,'Results Check'!$A:$CB,BA$2,FALSE())</f>
        <v>2</v>
      </c>
      <c r="BB143" s="24">
        <f>VLOOKUP($B143&amp;"-"&amp;$F143,'Results Check'!$A:$CB,BB$2,FALSE())</f>
        <v>3</v>
      </c>
      <c r="BC143" s="24">
        <f>VLOOKUP($B143&amp;"-"&amp;$F143,'Results Check'!$A:$CB,BC$2,FALSE())</f>
        <v>3</v>
      </c>
      <c r="BD143" s="24">
        <f t="shared" si="128"/>
        <v>0.66666666666666663</v>
      </c>
      <c r="BE143" s="24">
        <f t="shared" si="129"/>
        <v>0.66666666666666663</v>
      </c>
      <c r="BF143" s="24">
        <f t="shared" si="130"/>
        <v>0.66666666666666663</v>
      </c>
      <c r="BG143" s="24">
        <f>VLOOKUP($B143&amp;"-"&amp;$F143,'Results Check'!$A:$CB,BG$2,FALSE())</f>
        <v>1</v>
      </c>
      <c r="BH143" s="24">
        <f>VLOOKUP($B143&amp;"-"&amp;$F143,'Results Check'!$A:$CB,BH$2,FALSE())</f>
        <v>1</v>
      </c>
      <c r="BI143" s="24">
        <f>VLOOKUP($B143&amp;"-"&amp;$F143,'Results Check'!$A:$CB,BI$2,FALSE())</f>
        <v>1</v>
      </c>
      <c r="BJ143" s="24">
        <f t="shared" si="131"/>
        <v>1</v>
      </c>
      <c r="BK143" s="24">
        <f t="shared" si="132"/>
        <v>1</v>
      </c>
      <c r="BL143" s="24">
        <f t="shared" si="133"/>
        <v>1</v>
      </c>
      <c r="BM143" s="24">
        <f>VLOOKUP($B143&amp;"-"&amp;$F143,'Results Check'!$A:$CB,BM$2,FALSE())</f>
        <v>0</v>
      </c>
      <c r="BN143" s="24">
        <f>VLOOKUP($B143&amp;"-"&amp;$F143,'Results Check'!$A:$CB,BN$2,FALSE())</f>
        <v>2</v>
      </c>
      <c r="BO143" s="24">
        <f>VLOOKUP($B143&amp;"-"&amp;$F143,'Results Check'!$A:$CB,BO$2,FALSE())</f>
        <v>2</v>
      </c>
      <c r="BP143" s="24">
        <f t="shared" si="134"/>
        <v>0</v>
      </c>
      <c r="BQ143" s="24">
        <f t="shared" si="135"/>
        <v>0</v>
      </c>
      <c r="BR143" s="24">
        <f t="shared" si="136"/>
        <v>0</v>
      </c>
      <c r="BS143" s="24">
        <f>VLOOKUP($B143&amp;"-"&amp;$F143,'Results Check'!$A:$CB,BS$2,FALSE())</f>
        <v>0</v>
      </c>
      <c r="BT143" s="24">
        <f>VLOOKUP($B143&amp;"-"&amp;$F143,'Results Check'!$A:$CB,BT$2,FALSE())</f>
        <v>1</v>
      </c>
      <c r="BU143" s="24">
        <f>VLOOKUP($B143&amp;"-"&amp;$F143,'Results Check'!$A:$CB,BU$2,FALSE())</f>
        <v>1</v>
      </c>
      <c r="BV143" s="24">
        <f t="shared" si="137"/>
        <v>0</v>
      </c>
      <c r="BW143" s="24">
        <f t="shared" si="138"/>
        <v>0</v>
      </c>
      <c r="BX143" s="24">
        <f t="shared" si="139"/>
        <v>0</v>
      </c>
      <c r="BY143" s="24">
        <f t="shared" si="140"/>
        <v>3</v>
      </c>
      <c r="BZ143" s="24">
        <f t="shared" si="141"/>
        <v>12</v>
      </c>
      <c r="CA143" s="24">
        <f t="shared" si="142"/>
        <v>10</v>
      </c>
      <c r="CB143" s="26">
        <f t="shared" si="143"/>
        <v>0.25</v>
      </c>
      <c r="CC143" s="26">
        <f t="shared" si="144"/>
        <v>0.3</v>
      </c>
      <c r="CD143" s="24">
        <f t="shared" si="145"/>
        <v>0.27272727272727271</v>
      </c>
      <c r="CE143" s="24" t="str">
        <f>IF(VLOOKUP($B143&amp;"-"&amp;$F143,'Results Check'!$A:$CB,CE$2,FALSE())=0,"",VLOOKUP($B143&amp;"-"&amp;$F143,'Results Check'!$A:$CB,CE$2,FALSE()))</f>
        <v>Mixed concepts</v>
      </c>
      <c r="CF143" s="24" t="str">
        <f>IF(VLOOKUP($B143&amp;"-"&amp;$F143,'Results Check'!$A:$CB,CF$2,FALSE())=0,"",VLOOKUP($B143&amp;"-"&amp;$F143,'Results Check'!$A:$CB,CF$2,FALSE()))</f>
        <v>Threat event</v>
      </c>
      <c r="CG143" s="24" t="str">
        <f>IF(VLOOKUP($B143&amp;"-"&amp;$F143,'Results Check'!$A:$CB,CG$2,FALSE())=0,"",VLOOKUP($B143&amp;"-"&amp;$F143,'Results Check'!$A:$CB,CG$2,FALSE()))</f>
        <v>Wrong treatment</v>
      </c>
      <c r="CH143" s="24" t="str">
        <f>IF(VLOOKUP($B143&amp;"-"&amp;$F143,'Results Check'!$A:$CB,CH$2,FALSE())=0,"",VLOOKUP($B143&amp;"-"&amp;$F143,'Results Check'!$A:$CB,CH$2,FALSE()))</f>
        <v/>
      </c>
      <c r="CI143" s="24" t="str">
        <f>IF(VLOOKUP($B143&amp;"-"&amp;$F143,'Results Check'!$A:$CB,CI$2,FALSE())=0,"",VLOOKUP($B143&amp;"-"&amp;$F143,'Results Check'!$A:$CB,CI$2,FALSE()))</f>
        <v>Vulnerability</v>
      </c>
      <c r="CJ143" s="24" t="str">
        <f>IF(VLOOKUP($B143&amp;"-"&amp;$F143,'Results Check'!$A:$CB,CJ$2,FALSE())=0,"",VLOOKUP($B143&amp;"-"&amp;$F143,'Results Check'!$A:$CB,CJ$2,FALSE()))</f>
        <v>Wrong consequence</v>
      </c>
      <c r="CK143" s="24">
        <f>IF(VLOOKUP($B143&amp;"-"&amp;$F143,'dataset cleaned'!$A:$CK,CK$2,FALSE())&lt;0,"N/A",VLOOKUP(VLOOKUP($B143&amp;"-"&amp;$F143,'dataset cleaned'!$A:$CK,CK$2,FALSE()),Dictionary!$A:$B,2,FALSE()))</f>
        <v>2</v>
      </c>
      <c r="CL143" s="24">
        <f>IF(VLOOKUP($B143&amp;"-"&amp;$F143,'dataset cleaned'!$A:$CK,CL$2,FALSE())&lt;0,"N/A",VLOOKUP(VLOOKUP($B143&amp;"-"&amp;$F143,'dataset cleaned'!$A:$CK,CL$2,FALSE()),Dictionary!$A:$B,2,FALSE()))</f>
        <v>4</v>
      </c>
      <c r="CM143" s="24">
        <f>IF(VLOOKUP($B143&amp;"-"&amp;$F143,'dataset cleaned'!$A:$CK,CM$2,FALSE())&lt;0,"N/A",VLOOKUP(VLOOKUP($B143&amp;"-"&amp;$F143,'dataset cleaned'!$A:$CK,CM$2,FALSE()),Dictionary!$A:$B,2,FALSE()))</f>
        <v>2</v>
      </c>
      <c r="CN143" s="24">
        <f>IF(VLOOKUP($B143&amp;"-"&amp;$F143,'dataset cleaned'!$A:$CK,CN$2,FALSE())&lt;0,"N/A",VLOOKUP(VLOOKUP($B143&amp;"-"&amp;$F143,'dataset cleaned'!$A:$CK,CN$2,FALSE()),Dictionary!$A:$B,2,FALSE()))</f>
        <v>4</v>
      </c>
      <c r="CO143" s="24">
        <f>IF(VLOOKUP($B143&amp;"-"&amp;$F143,'dataset cleaned'!$A:$CK,CO$2,FALSE())&lt;0,"N/A",VLOOKUP(VLOOKUP($B143&amp;"-"&amp;$F143,'dataset cleaned'!$A:$CK,CO$2,FALSE()),Dictionary!$A:$B,2,FALSE()))</f>
        <v>2</v>
      </c>
      <c r="CP143" s="24">
        <f>IF(VLOOKUP($B143&amp;"-"&amp;$F143,'dataset cleaned'!$A:$CK,CP$2,FALSE())&lt;0,"N/A",VLOOKUP(VLOOKUP($B143&amp;"-"&amp;$F143,'dataset cleaned'!$A:$CK,CP$2,FALSE()),Dictionary!$A:$B,2,FALSE()))</f>
        <v>4</v>
      </c>
      <c r="CQ143" s="24">
        <f>IF(VLOOKUP($B143&amp;"-"&amp;$F143,'dataset cleaned'!$A:$CK,CQ$2,FALSE())&lt;0,"N/A",VLOOKUP(VLOOKUP($B143&amp;"-"&amp;$F143,'dataset cleaned'!$A:$CK,CQ$2,FALSE()),Dictionary!$A:$B,2,FALSE()))</f>
        <v>2</v>
      </c>
      <c r="CR143" s="24">
        <f>IF(VLOOKUP($B143&amp;"-"&amp;$F143,'dataset cleaned'!$A:$CK,CR$2,FALSE())&lt;0,"N/A",VLOOKUP(VLOOKUP($B143&amp;"-"&amp;$F143,'dataset cleaned'!$A:$CK,CR$2,FALSE()),Dictionary!$A:$B,2,FALSE()))</f>
        <v>4</v>
      </c>
      <c r="CS143" s="24">
        <f>IF(VLOOKUP($B143&amp;"-"&amp;$F143,'dataset cleaned'!$A:$CK,CS$2,FALSE())&lt;0,"N/A",VLOOKUP(VLOOKUP($B143&amp;"-"&amp;$F143,'dataset cleaned'!$A:$CK,CS$2,FALSE()),Dictionary!$A:$B,2,FALSE()))</f>
        <v>2</v>
      </c>
      <c r="CT143" s="24">
        <f>IF(VLOOKUP($B143&amp;"-"&amp;$F143,'dataset cleaned'!$A:$CK,CT$2,FALSE())&lt;0,"N/A",VLOOKUP(VLOOKUP($B143&amp;"-"&amp;$F143,'dataset cleaned'!$A:$CK,CT$2,FALSE()),Dictionary!$A:$B,2,FALSE()))</f>
        <v>4</v>
      </c>
      <c r="CU143" s="24">
        <f>IF(VLOOKUP($B143&amp;"-"&amp;$F143,'dataset cleaned'!$A:$CK,CU$2,FALSE())&lt;0,"N/A",VLOOKUP(VLOOKUP($B143&amp;"-"&amp;$F143,'dataset cleaned'!$A:$CK,CU$2,FALSE()),Dictionary!$A:$B,2,FALSE()))</f>
        <v>1</v>
      </c>
      <c r="CV143" s="24">
        <f>IF(VLOOKUP($B143&amp;"-"&amp;$F143,'dataset cleaned'!$A:$CK,CV$2,FALSE())&lt;0,"N/A",VLOOKUP(VLOOKUP($B143&amp;"-"&amp;$F143,'dataset cleaned'!$A:$CK,CV$2,FALSE()),Dictionary!$A:$B,2,FALSE()))</f>
        <v>4</v>
      </c>
    </row>
    <row r="144" spans="1:100" ht="17" x14ac:dyDescent="0.2">
      <c r="A144" s="24" t="str">
        <f t="shared" si="117"/>
        <v>R_1OvOkf4boOwgZJB-P2</v>
      </c>
      <c r="B144" s="24" t="s">
        <v>774</v>
      </c>
      <c r="C144" s="24" t="s">
        <v>529</v>
      </c>
      <c r="D144" s="30" t="str">
        <f t="shared" si="118"/>
        <v>Tabular</v>
      </c>
      <c r="E144" s="24" t="str">
        <f t="shared" si="119"/>
        <v>G2</v>
      </c>
      <c r="F144" s="31" t="s">
        <v>536</v>
      </c>
      <c r="G144" s="24" t="str">
        <f t="shared" si="120"/>
        <v>G1</v>
      </c>
      <c r="H144" s="24" t="s">
        <v>981</v>
      </c>
      <c r="I144" s="24"/>
      <c r="J144" s="32">
        <f>VLOOKUP($B144&amp;"-"&amp;$F144,'dataset cleaned'!$A:$BK,J$2,FALSE())/60</f>
        <v>8.1259999999999994</v>
      </c>
      <c r="K144" s="24">
        <f>VLOOKUP($B144&amp;"-"&amp;$F144,'dataset cleaned'!$A:$BK,K$2,FALSE())</f>
        <v>25</v>
      </c>
      <c r="L144" s="24" t="str">
        <f>VLOOKUP($B144&amp;"-"&amp;$F144,'dataset cleaned'!$A:$BK,L$2,FALSE())</f>
        <v>Male</v>
      </c>
      <c r="M144" s="24" t="str">
        <f>VLOOKUP($B144&amp;"-"&amp;$F144,'dataset cleaned'!$A:$BK,M$2,FALSE())</f>
        <v>Advanced (C1)</v>
      </c>
      <c r="N144" s="24">
        <f>VLOOKUP($B144&amp;"-"&amp;$F144,'dataset cleaned'!$A:$BK,N$2,FALSE())</f>
        <v>5</v>
      </c>
      <c r="O144" s="24" t="str">
        <f>VLOOKUP($B144&amp;"-"&amp;$F144,'dataset cleaned'!$A:$BK,O$2,FALSE())</f>
        <v>Industrial Design Engineering,Mechanical Engineering,Computer Science</v>
      </c>
      <c r="P144" s="24" t="str">
        <f>VLOOKUP($B144&amp;"-"&amp;$F144,'dataset cleaned'!$A:$BK,P$2,FALSE())</f>
        <v>Yes</v>
      </c>
      <c r="Q144" s="24">
        <f>VLOOKUP($B144&amp;"-"&amp;$F144,'dataset cleaned'!$A:$BK,Q$2,FALSE())</f>
        <v>2</v>
      </c>
      <c r="R144" s="33" t="str">
        <f>VLOOKUP($B144&amp;"-"&amp;$F144,'dataset cleaned'!$A:$BK,R$2,FALSE())</f>
        <v>Videographer,Software Developer</v>
      </c>
      <c r="S144" s="24" t="str">
        <f>VLOOKUP($B144&amp;"-"&amp;$F144,'dataset cleaned'!$A:$BK,S$2,FALSE())</f>
        <v>No</v>
      </c>
      <c r="T144" s="24">
        <f>VLOOKUP($B144&amp;"-"&amp;$F144,'dataset cleaned'!$A:$BK,T$2,FALSE())</f>
        <v>0</v>
      </c>
      <c r="U144" s="24" t="str">
        <f>VLOOKUP($B144&amp;"-"&amp;$F144,'dataset cleaned'!$A:$BK,U$2,FALSE())</f>
        <v>None</v>
      </c>
      <c r="V144" s="24">
        <f>VLOOKUP(VLOOKUP($B144&amp;"-"&amp;$F144,'dataset cleaned'!$A:$BK,V$2,FALSE()),Dictionary!$A:$B,2,FALSE())</f>
        <v>1</v>
      </c>
      <c r="W144" s="24">
        <f>VLOOKUP(VLOOKUP($B144&amp;"-"&amp;$F144,'dataset cleaned'!$A:$BK,W$2,FALSE()),Dictionary!$A:$B,2,FALSE())</f>
        <v>1</v>
      </c>
      <c r="X144" s="24">
        <f>VLOOKUP(VLOOKUP($B144&amp;"-"&amp;$F144,'dataset cleaned'!$A:$BK,X$2,FALSE()),Dictionary!$A:$B,2,FALSE())</f>
        <v>1</v>
      </c>
      <c r="Y144" s="24">
        <f>VLOOKUP(VLOOKUP($B144&amp;"-"&amp;$F144,'dataset cleaned'!$A:$BK,Y$2,FALSE()),Dictionary!$A:$B,2,FALSE())</f>
        <v>1</v>
      </c>
      <c r="Z144" s="24">
        <f t="shared" si="121"/>
        <v>1</v>
      </c>
      <c r="AA144" s="24">
        <f>VLOOKUP(VLOOKUP($B144&amp;"-"&amp;$F144,'dataset cleaned'!$A:$BK,AA$2,FALSE()),Dictionary!$A:$B,2,FALSE())</f>
        <v>1</v>
      </c>
      <c r="AB144" s="24">
        <f>VLOOKUP(VLOOKUP($B144&amp;"-"&amp;$F144,'dataset cleaned'!$A:$BK,AB$2,FALSE()),Dictionary!$A:$B,2,FALSE())</f>
        <v>1</v>
      </c>
      <c r="AC144" s="24">
        <f>VLOOKUP(VLOOKUP($B144&amp;"-"&amp;$F144,'dataset cleaned'!$A:$BK,AC$2,FALSE()),Dictionary!$A:$B,2,FALSE())</f>
        <v>2</v>
      </c>
      <c r="AD144" s="24">
        <f>VLOOKUP(VLOOKUP($B144&amp;"-"&amp;$F144,'dataset cleaned'!$A:$BK,AD$2,FALSE()),Dictionary!$A:$B,2,FALSE())</f>
        <v>2</v>
      </c>
      <c r="AE144" s="24">
        <f>IF(ISNA(VLOOKUP(VLOOKUP($B144&amp;"-"&amp;$F144,'dataset cleaned'!$A:$BK,AE$2,FALSE()),Dictionary!$A:$B,2,FALSE())),"",VLOOKUP(VLOOKUP($B144&amp;"-"&amp;$F144,'dataset cleaned'!$A:$BK,AE$2,FALSE()),Dictionary!$A:$B,2,FALSE()))</f>
        <v>3</v>
      </c>
      <c r="AF144" s="24">
        <f>VLOOKUP(VLOOKUP($B144&amp;"-"&amp;$F144,'dataset cleaned'!$A:$BK,AF$2,FALSE()),Dictionary!$A:$B,2,FALSE())</f>
        <v>5</v>
      </c>
      <c r="AG144" s="24">
        <f>VLOOKUP(VLOOKUP($B144&amp;"-"&amp;$F144,'dataset cleaned'!$A:$BK,AG$2,FALSE()),Dictionary!$A:$B,2,FALSE())</f>
        <v>4</v>
      </c>
      <c r="AH144" s="24">
        <f>VLOOKUP(VLOOKUP($B144&amp;"-"&amp;$F144,'dataset cleaned'!$A:$BK,AH$2,FALSE()),Dictionary!$A:$B,2,FALSE())</f>
        <v>5</v>
      </c>
      <c r="AI144" s="24">
        <f>VLOOKUP(VLOOKUP($B144&amp;"-"&amp;$F144,'dataset cleaned'!$A:$BK,AI$2,FALSE()),Dictionary!$A:$B,2,FALSE())</f>
        <v>5</v>
      </c>
      <c r="AJ144" s="24">
        <f>VLOOKUP(VLOOKUP($B144&amp;"-"&amp;$F144,'dataset cleaned'!$A:$BK,AJ$2,FALSE()),Dictionary!$A:$B,2,FALSE())</f>
        <v>2</v>
      </c>
      <c r="AK144" s="24" t="str">
        <f>IF(ISNA(VLOOKUP(VLOOKUP($B144&amp;"-"&amp;$F144,'dataset cleaned'!$A:$BK,AK$2,FALSE()),Dictionary!$A:$B,2,FALSE())),"",VLOOKUP(VLOOKUP($B144&amp;"-"&amp;$F144,'dataset cleaned'!$A:$BK,AK$2,FALSE()),Dictionary!$A:$B,2,FALSE()))</f>
        <v/>
      </c>
      <c r="AL144" s="24">
        <f>IF(ISNA(VLOOKUP(VLOOKUP($B144&amp;"-"&amp;$F144,'dataset cleaned'!$A:$BK,AL$2,FALSE()),Dictionary!$A:$B,2,FALSE())),"",VLOOKUP(VLOOKUP($B144&amp;"-"&amp;$F144,'dataset cleaned'!$A:$BK,AL$2,FALSE()),Dictionary!$A:$B,2,FALSE()))</f>
        <v>2</v>
      </c>
      <c r="AM144" s="24">
        <f>VLOOKUP(VLOOKUP($B144&amp;"-"&amp;$F144,'dataset cleaned'!$A:$BK,AM$2,FALSE()),Dictionary!$A:$B,2,FALSE())</f>
        <v>5</v>
      </c>
      <c r="AN144" s="24">
        <f>IF(ISNA(VLOOKUP(VLOOKUP($B144&amp;"-"&amp;$F144,'dataset cleaned'!$A:$BK,AN$2,FALSE()),Dictionary!$A:$B,2,FALSE())),"",VLOOKUP(VLOOKUP($B144&amp;"-"&amp;$F144,'dataset cleaned'!$A:$BK,AN$2,FALSE()),Dictionary!$A:$B,2,FALSE()))</f>
        <v>4</v>
      </c>
      <c r="AO144" s="24">
        <f>VLOOKUP($B144&amp;"-"&amp;$F144,'Results Check'!$A:$CB,AO$2,FALSE())</f>
        <v>1</v>
      </c>
      <c r="AP144" s="24">
        <f>VLOOKUP($B144&amp;"-"&amp;$F144,'Results Check'!$A:$CB,AP$2,FALSE())</f>
        <v>1</v>
      </c>
      <c r="AQ144" s="24">
        <f>VLOOKUP($B144&amp;"-"&amp;$F144,'Results Check'!$A:$CB,AQ$2,FALSE())</f>
        <v>1</v>
      </c>
      <c r="AR144" s="24">
        <f t="shared" si="122"/>
        <v>1</v>
      </c>
      <c r="AS144" s="24">
        <f t="shared" si="123"/>
        <v>1</v>
      </c>
      <c r="AT144" s="24">
        <f t="shared" si="124"/>
        <v>1</v>
      </c>
      <c r="AU144" s="24">
        <f>VLOOKUP($B144&amp;"-"&amp;$F144,'Results Check'!$A:$CB,AU$2,FALSE())</f>
        <v>2</v>
      </c>
      <c r="AV144" s="24">
        <f>VLOOKUP($B144&amp;"-"&amp;$F144,'Results Check'!$A:$CB,AV$2,FALSE())</f>
        <v>4</v>
      </c>
      <c r="AW144" s="24">
        <f>VLOOKUP($B144&amp;"-"&amp;$F144,'Results Check'!$A:$CB,AW$2,FALSE())</f>
        <v>2</v>
      </c>
      <c r="AX144" s="24">
        <f t="shared" si="125"/>
        <v>0.5</v>
      </c>
      <c r="AY144" s="24">
        <f t="shared" si="126"/>
        <v>1</v>
      </c>
      <c r="AZ144" s="24">
        <f t="shared" si="127"/>
        <v>0.66666666666666663</v>
      </c>
      <c r="BA144" s="24">
        <f>VLOOKUP($B144&amp;"-"&amp;$F144,'Results Check'!$A:$CB,BA$2,FALSE())</f>
        <v>3</v>
      </c>
      <c r="BB144" s="24">
        <f>VLOOKUP($B144&amp;"-"&amp;$F144,'Results Check'!$A:$CB,BB$2,FALSE())</f>
        <v>4</v>
      </c>
      <c r="BC144" s="24">
        <f>VLOOKUP($B144&amp;"-"&amp;$F144,'Results Check'!$A:$CB,BC$2,FALSE())</f>
        <v>3</v>
      </c>
      <c r="BD144" s="24">
        <f t="shared" si="128"/>
        <v>0.75</v>
      </c>
      <c r="BE144" s="24">
        <f t="shared" si="129"/>
        <v>1</v>
      </c>
      <c r="BF144" s="24">
        <f t="shared" si="130"/>
        <v>0.8571428571428571</v>
      </c>
      <c r="BG144" s="24">
        <f>VLOOKUP($B144&amp;"-"&amp;$F144,'Results Check'!$A:$CB,BG$2,FALSE())</f>
        <v>1</v>
      </c>
      <c r="BH144" s="24">
        <f>VLOOKUP($B144&amp;"-"&amp;$F144,'Results Check'!$A:$CB,BH$2,FALSE())</f>
        <v>1</v>
      </c>
      <c r="BI144" s="24">
        <f>VLOOKUP($B144&amp;"-"&amp;$F144,'Results Check'!$A:$CB,BI$2,FALSE())</f>
        <v>1</v>
      </c>
      <c r="BJ144" s="24">
        <f t="shared" si="131"/>
        <v>1</v>
      </c>
      <c r="BK144" s="24">
        <f t="shared" si="132"/>
        <v>1</v>
      </c>
      <c r="BL144" s="24">
        <f t="shared" si="133"/>
        <v>1</v>
      </c>
      <c r="BM144" s="24">
        <f>VLOOKUP($B144&amp;"-"&amp;$F144,'Results Check'!$A:$CB,BM$2,FALSE())</f>
        <v>2</v>
      </c>
      <c r="BN144" s="24">
        <f>VLOOKUP($B144&amp;"-"&amp;$F144,'Results Check'!$A:$CB,BN$2,FALSE())</f>
        <v>5</v>
      </c>
      <c r="BO144" s="24">
        <f>VLOOKUP($B144&amp;"-"&amp;$F144,'Results Check'!$A:$CB,BO$2,FALSE())</f>
        <v>2</v>
      </c>
      <c r="BP144" s="24">
        <f t="shared" si="134"/>
        <v>0.4</v>
      </c>
      <c r="BQ144" s="24">
        <f t="shared" si="135"/>
        <v>1</v>
      </c>
      <c r="BR144" s="24">
        <f t="shared" si="136"/>
        <v>0.57142857142857151</v>
      </c>
      <c r="BS144" s="24">
        <f>VLOOKUP($B144&amp;"-"&amp;$F144,'Results Check'!$A:$CB,BS$2,FALSE())</f>
        <v>1</v>
      </c>
      <c r="BT144" s="24">
        <f>VLOOKUP($B144&amp;"-"&amp;$F144,'Results Check'!$A:$CB,BT$2,FALSE())</f>
        <v>1</v>
      </c>
      <c r="BU144" s="24">
        <f>VLOOKUP($B144&amp;"-"&amp;$F144,'Results Check'!$A:$CB,BU$2,FALSE())</f>
        <v>1</v>
      </c>
      <c r="BV144" s="24">
        <f t="shared" si="137"/>
        <v>1</v>
      </c>
      <c r="BW144" s="24">
        <f t="shared" si="138"/>
        <v>1</v>
      </c>
      <c r="BX144" s="24">
        <f t="shared" si="139"/>
        <v>1</v>
      </c>
      <c r="BY144" s="24">
        <f t="shared" si="140"/>
        <v>10</v>
      </c>
      <c r="BZ144" s="24">
        <f t="shared" si="141"/>
        <v>16</v>
      </c>
      <c r="CA144" s="24">
        <f t="shared" si="142"/>
        <v>10</v>
      </c>
      <c r="CB144" s="26">
        <f t="shared" si="143"/>
        <v>0.625</v>
      </c>
      <c r="CC144" s="26">
        <f t="shared" si="144"/>
        <v>1</v>
      </c>
      <c r="CD144" s="24">
        <f t="shared" si="145"/>
        <v>0.76923076923076927</v>
      </c>
      <c r="CE144" s="24" t="str">
        <f>IF(VLOOKUP($B144&amp;"-"&amp;$F144,'Results Check'!$A:$CB,CE$2,FALSE())=0,"",VLOOKUP($B144&amp;"-"&amp;$F144,'Results Check'!$A:$CB,CE$2,FALSE()))</f>
        <v/>
      </c>
      <c r="CF144" s="24" t="str">
        <f>IF(VLOOKUP($B144&amp;"-"&amp;$F144,'Results Check'!$A:$CB,CF$2,FALSE())=0,"",VLOOKUP($B144&amp;"-"&amp;$F144,'Results Check'!$A:$CB,CF$2,FALSE()))</f>
        <v/>
      </c>
      <c r="CG144" s="24" t="str">
        <f>IF(VLOOKUP($B144&amp;"-"&amp;$F144,'Results Check'!$A:$CB,CG$2,FALSE())=0,"",VLOOKUP($B144&amp;"-"&amp;$F144,'Results Check'!$A:$CB,CG$2,FALSE()))</f>
        <v>Wrong treatment</v>
      </c>
      <c r="CH144" s="24" t="str">
        <f>IF(VLOOKUP($B144&amp;"-"&amp;$F144,'Results Check'!$A:$CB,CH$2,FALSE())=0,"",VLOOKUP($B144&amp;"-"&amp;$F144,'Results Check'!$A:$CB,CH$2,FALSE()))</f>
        <v/>
      </c>
      <c r="CI144" s="24" t="str">
        <f>IF(VLOOKUP($B144&amp;"-"&amp;$F144,'Results Check'!$A:$CB,CI$2,FALSE())=0,"",VLOOKUP($B144&amp;"-"&amp;$F144,'Results Check'!$A:$CB,CI$2,FALSE()))</f>
        <v>Wrong UI</v>
      </c>
      <c r="CJ144" s="24" t="str">
        <f>IF(VLOOKUP($B144&amp;"-"&amp;$F144,'Results Check'!$A:$CB,CJ$2,FALSE())=0,"",VLOOKUP($B144&amp;"-"&amp;$F144,'Results Check'!$A:$CB,CJ$2,FALSE()))</f>
        <v/>
      </c>
      <c r="CK144" s="24">
        <f>IF(VLOOKUP($B144&amp;"-"&amp;$F144,'dataset cleaned'!$A:$CK,CK$2,FALSE())&lt;0,"N/A",VLOOKUP(VLOOKUP($B144&amp;"-"&amp;$F144,'dataset cleaned'!$A:$CK,CK$2,FALSE()),Dictionary!$A:$B,2,FALSE()))</f>
        <v>4</v>
      </c>
      <c r="CL144" s="24">
        <f>IF(VLOOKUP($B144&amp;"-"&amp;$F144,'dataset cleaned'!$A:$CK,CL$2,FALSE())&lt;0,"N/A",VLOOKUP(VLOOKUP($B144&amp;"-"&amp;$F144,'dataset cleaned'!$A:$CK,CL$2,FALSE()),Dictionary!$A:$B,2,FALSE()))</f>
        <v>3</v>
      </c>
      <c r="CM144" s="24">
        <f>IF(VLOOKUP($B144&amp;"-"&amp;$F144,'dataset cleaned'!$A:$CK,CM$2,FALSE())&lt;0,"N/A",VLOOKUP(VLOOKUP($B144&amp;"-"&amp;$F144,'dataset cleaned'!$A:$CK,CM$2,FALSE()),Dictionary!$A:$B,2,FALSE()))</f>
        <v>5</v>
      </c>
      <c r="CN144" s="24">
        <f>IF(VLOOKUP($B144&amp;"-"&amp;$F144,'dataset cleaned'!$A:$CK,CN$2,FALSE())&lt;0,"N/A",VLOOKUP(VLOOKUP($B144&amp;"-"&amp;$F144,'dataset cleaned'!$A:$CK,CN$2,FALSE()),Dictionary!$A:$B,2,FALSE()))</f>
        <v>4</v>
      </c>
      <c r="CO144" s="24">
        <f>IF(VLOOKUP($B144&amp;"-"&amp;$F144,'dataset cleaned'!$A:$CK,CO$2,FALSE())&lt;0,"N/A",VLOOKUP(VLOOKUP($B144&amp;"-"&amp;$F144,'dataset cleaned'!$A:$CK,CO$2,FALSE()),Dictionary!$A:$B,2,FALSE()))</f>
        <v>4</v>
      </c>
      <c r="CP144" s="24">
        <f>IF(VLOOKUP($B144&amp;"-"&amp;$F144,'dataset cleaned'!$A:$CK,CP$2,FALSE())&lt;0,"N/A",VLOOKUP(VLOOKUP($B144&amp;"-"&amp;$F144,'dataset cleaned'!$A:$CK,CP$2,FALSE()),Dictionary!$A:$B,2,FALSE()))</f>
        <v>3</v>
      </c>
      <c r="CQ144" s="24">
        <f>IF(VLOOKUP($B144&amp;"-"&amp;$F144,'dataset cleaned'!$A:$CK,CQ$2,FALSE())&lt;0,"N/A",VLOOKUP(VLOOKUP($B144&amp;"-"&amp;$F144,'dataset cleaned'!$A:$CK,CQ$2,FALSE()),Dictionary!$A:$B,2,FALSE()))</f>
        <v>3</v>
      </c>
      <c r="CR144" s="24">
        <f>IF(VLOOKUP($B144&amp;"-"&amp;$F144,'dataset cleaned'!$A:$CK,CR$2,FALSE())&lt;0,"N/A",VLOOKUP(VLOOKUP($B144&amp;"-"&amp;$F144,'dataset cleaned'!$A:$CK,CR$2,FALSE()),Dictionary!$A:$B,2,FALSE()))</f>
        <v>3</v>
      </c>
      <c r="CS144" s="24">
        <f>IF(VLOOKUP($B144&amp;"-"&amp;$F144,'dataset cleaned'!$A:$CK,CS$2,FALSE())&lt;0,"N/A",VLOOKUP(VLOOKUP($B144&amp;"-"&amp;$F144,'dataset cleaned'!$A:$CK,CS$2,FALSE()),Dictionary!$A:$B,2,FALSE()))</f>
        <v>2</v>
      </c>
      <c r="CT144" s="24">
        <f>IF(VLOOKUP($B144&amp;"-"&amp;$F144,'dataset cleaned'!$A:$CK,CT$2,FALSE())&lt;0,"N/A",VLOOKUP(VLOOKUP($B144&amp;"-"&amp;$F144,'dataset cleaned'!$A:$CK,CT$2,FALSE()),Dictionary!$A:$B,2,FALSE()))</f>
        <v>2</v>
      </c>
      <c r="CU144" s="24">
        <f>IF(VLOOKUP($B144&amp;"-"&amp;$F144,'dataset cleaned'!$A:$CK,CU$2,FALSE())&lt;0,"N/A",VLOOKUP(VLOOKUP($B144&amp;"-"&amp;$F144,'dataset cleaned'!$A:$CK,CU$2,FALSE()),Dictionary!$A:$B,2,FALSE()))</f>
        <v>4</v>
      </c>
      <c r="CV144" s="24">
        <f>IF(VLOOKUP($B144&amp;"-"&amp;$F144,'dataset cleaned'!$A:$CK,CV$2,FALSE())&lt;0,"N/A",VLOOKUP(VLOOKUP($B144&amp;"-"&amp;$F144,'dataset cleaned'!$A:$CK,CV$2,FALSE()),Dictionary!$A:$B,2,FALSE()))</f>
        <v>3</v>
      </c>
    </row>
    <row r="145" spans="1:100" ht="17" x14ac:dyDescent="0.2">
      <c r="A145" s="24" t="str">
        <f t="shared" si="117"/>
        <v>R_1pS8ux255lIi7mM-P2</v>
      </c>
      <c r="B145" s="24" t="s">
        <v>720</v>
      </c>
      <c r="C145" s="24" t="s">
        <v>529</v>
      </c>
      <c r="D145" s="30" t="str">
        <f t="shared" si="118"/>
        <v>Tabular</v>
      </c>
      <c r="E145" s="24" t="str">
        <f t="shared" si="119"/>
        <v>G2</v>
      </c>
      <c r="F145" s="31" t="s">
        <v>536</v>
      </c>
      <c r="G145" s="24" t="str">
        <f t="shared" si="120"/>
        <v>G1</v>
      </c>
      <c r="H145" s="24" t="s">
        <v>981</v>
      </c>
      <c r="I145" s="24"/>
      <c r="J145" s="32">
        <f>VLOOKUP($B145&amp;"-"&amp;$F145,'dataset cleaned'!$A:$BK,J$2,FALSE())/60</f>
        <v>6.4478166666666672</v>
      </c>
      <c r="K145" s="24">
        <f>VLOOKUP($B145&amp;"-"&amp;$F145,'dataset cleaned'!$A:$BK,K$2,FALSE())</f>
        <v>28</v>
      </c>
      <c r="L145" s="24" t="str">
        <f>VLOOKUP($B145&amp;"-"&amp;$F145,'dataset cleaned'!$A:$BK,L$2,FALSE())</f>
        <v>Male</v>
      </c>
      <c r="M145" s="24" t="str">
        <f>VLOOKUP($B145&amp;"-"&amp;$F145,'dataset cleaned'!$A:$BK,M$2,FALSE())</f>
        <v>Proficient (C2)</v>
      </c>
      <c r="N145" s="24">
        <f>VLOOKUP($B145&amp;"-"&amp;$F145,'dataset cleaned'!$A:$BK,N$2,FALSE())</f>
        <v>9</v>
      </c>
      <c r="O145" s="24" t="str">
        <f>VLOOKUP($B145&amp;"-"&amp;$F145,'dataset cleaned'!$A:$BK,O$2,FALSE())</f>
        <v xml:space="preserve">Computer Science </v>
      </c>
      <c r="P145" s="24" t="str">
        <f>VLOOKUP($B145&amp;"-"&amp;$F145,'dataset cleaned'!$A:$BK,P$2,FALSE())</f>
        <v>Yes</v>
      </c>
      <c r="Q145" s="24">
        <f>VLOOKUP($B145&amp;"-"&amp;$F145,'dataset cleaned'!$A:$BK,Q$2,FALSE())</f>
        <v>3</v>
      </c>
      <c r="R145" s="33" t="str">
        <f>VLOOKUP($B145&amp;"-"&amp;$F145,'dataset cleaned'!$A:$BK,R$2,FALSE())</f>
        <v xml:space="preserve">Customer support, web development </v>
      </c>
      <c r="S145" s="24" t="str">
        <f>VLOOKUP($B145&amp;"-"&amp;$F145,'dataset cleaned'!$A:$BK,S$2,FALSE())</f>
        <v>No</v>
      </c>
      <c r="T145" s="24">
        <f>VLOOKUP($B145&amp;"-"&amp;$F145,'dataset cleaned'!$A:$BK,T$2,FALSE())</f>
        <v>0</v>
      </c>
      <c r="U145" s="24" t="str">
        <f>VLOOKUP($B145&amp;"-"&amp;$F145,'dataset cleaned'!$A:$BK,U$2,FALSE())</f>
        <v>None</v>
      </c>
      <c r="V145" s="24">
        <f>VLOOKUP(VLOOKUP($B145&amp;"-"&amp;$F145,'dataset cleaned'!$A:$BK,V$2,FALSE()),Dictionary!$A:$B,2,FALSE())</f>
        <v>3</v>
      </c>
      <c r="W145" s="24">
        <f>VLOOKUP(VLOOKUP($B145&amp;"-"&amp;$F145,'dataset cleaned'!$A:$BK,W$2,FALSE()),Dictionary!$A:$B,2,FALSE())</f>
        <v>1</v>
      </c>
      <c r="X145" s="24">
        <f>VLOOKUP(VLOOKUP($B145&amp;"-"&amp;$F145,'dataset cleaned'!$A:$BK,X$2,FALSE()),Dictionary!$A:$B,2,FALSE())</f>
        <v>2</v>
      </c>
      <c r="Y145" s="24">
        <f>VLOOKUP(VLOOKUP($B145&amp;"-"&amp;$F145,'dataset cleaned'!$A:$BK,Y$2,FALSE()),Dictionary!$A:$B,2,FALSE())</f>
        <v>1</v>
      </c>
      <c r="Z145" s="24">
        <f t="shared" si="121"/>
        <v>3</v>
      </c>
      <c r="AA145" s="24">
        <f>VLOOKUP(VLOOKUP($B145&amp;"-"&amp;$F145,'dataset cleaned'!$A:$BK,AA$2,FALSE()),Dictionary!$A:$B,2,FALSE())</f>
        <v>1</v>
      </c>
      <c r="AB145" s="24">
        <f>VLOOKUP(VLOOKUP($B145&amp;"-"&amp;$F145,'dataset cleaned'!$A:$BK,AB$2,FALSE()),Dictionary!$A:$B,2,FALSE())</f>
        <v>2</v>
      </c>
      <c r="AC145" s="24">
        <f>VLOOKUP(VLOOKUP($B145&amp;"-"&amp;$F145,'dataset cleaned'!$A:$BK,AC$2,FALSE()),Dictionary!$A:$B,2,FALSE())</f>
        <v>2</v>
      </c>
      <c r="AD145" s="24">
        <f>VLOOKUP(VLOOKUP($B145&amp;"-"&amp;$F145,'dataset cleaned'!$A:$BK,AD$2,FALSE()),Dictionary!$A:$B,2,FALSE())</f>
        <v>5</v>
      </c>
      <c r="AE145" s="24">
        <f>IF(ISNA(VLOOKUP(VLOOKUP($B145&amp;"-"&amp;$F145,'dataset cleaned'!$A:$BK,AE$2,FALSE()),Dictionary!$A:$B,2,FALSE())),"",VLOOKUP(VLOOKUP($B145&amp;"-"&amp;$F145,'dataset cleaned'!$A:$BK,AE$2,FALSE()),Dictionary!$A:$B,2,FALSE()))</f>
        <v>2</v>
      </c>
      <c r="AF145" s="24">
        <f>VLOOKUP(VLOOKUP($B145&amp;"-"&amp;$F145,'dataset cleaned'!$A:$BK,AF$2,FALSE()),Dictionary!$A:$B,2,FALSE())</f>
        <v>4</v>
      </c>
      <c r="AG145" s="24">
        <f>VLOOKUP(VLOOKUP($B145&amp;"-"&amp;$F145,'dataset cleaned'!$A:$BK,AG$2,FALSE()),Dictionary!$A:$B,2,FALSE())</f>
        <v>4</v>
      </c>
      <c r="AH145" s="24">
        <f>VLOOKUP(VLOOKUP($B145&amp;"-"&amp;$F145,'dataset cleaned'!$A:$BK,AH$2,FALSE()),Dictionary!$A:$B,2,FALSE())</f>
        <v>4</v>
      </c>
      <c r="AI145" s="24">
        <f>VLOOKUP(VLOOKUP($B145&amp;"-"&amp;$F145,'dataset cleaned'!$A:$BK,AI$2,FALSE()),Dictionary!$A:$B,2,FALSE())</f>
        <v>3</v>
      </c>
      <c r="AJ145" s="24">
        <f>VLOOKUP(VLOOKUP($B145&amp;"-"&amp;$F145,'dataset cleaned'!$A:$BK,AJ$2,FALSE()),Dictionary!$A:$B,2,FALSE())</f>
        <v>2</v>
      </c>
      <c r="AK145" s="24" t="str">
        <f>IF(ISNA(VLOOKUP(VLOOKUP($B145&amp;"-"&amp;$F145,'dataset cleaned'!$A:$BK,AK$2,FALSE()),Dictionary!$A:$B,2,FALSE())),"",VLOOKUP(VLOOKUP($B145&amp;"-"&amp;$F145,'dataset cleaned'!$A:$BK,AK$2,FALSE()),Dictionary!$A:$B,2,FALSE()))</f>
        <v/>
      </c>
      <c r="AL145" s="24">
        <f>IF(ISNA(VLOOKUP(VLOOKUP($B145&amp;"-"&amp;$F145,'dataset cleaned'!$A:$BK,AL$2,FALSE()),Dictionary!$A:$B,2,FALSE())),"",VLOOKUP(VLOOKUP($B145&amp;"-"&amp;$F145,'dataset cleaned'!$A:$BK,AL$2,FALSE()),Dictionary!$A:$B,2,FALSE()))</f>
        <v>1</v>
      </c>
      <c r="AM145" s="24">
        <f>VLOOKUP(VLOOKUP($B145&amp;"-"&amp;$F145,'dataset cleaned'!$A:$BK,AM$2,FALSE()),Dictionary!$A:$B,2,FALSE())</f>
        <v>4</v>
      </c>
      <c r="AN145" s="24">
        <f>IF(ISNA(VLOOKUP(VLOOKUP($B145&amp;"-"&amp;$F145,'dataset cleaned'!$A:$BK,AN$2,FALSE()),Dictionary!$A:$B,2,FALSE())),"",VLOOKUP(VLOOKUP($B145&amp;"-"&amp;$F145,'dataset cleaned'!$A:$BK,AN$2,FALSE()),Dictionary!$A:$B,2,FALSE()))</f>
        <v>3</v>
      </c>
      <c r="AO145" s="24">
        <f>VLOOKUP($B145&amp;"-"&amp;$F145,'Results Check'!$A:$CB,AO$2,FALSE())</f>
        <v>0</v>
      </c>
      <c r="AP145" s="24">
        <f>VLOOKUP($B145&amp;"-"&amp;$F145,'Results Check'!$A:$CB,AP$2,FALSE())</f>
        <v>1</v>
      </c>
      <c r="AQ145" s="24">
        <f>VLOOKUP($B145&amp;"-"&amp;$F145,'Results Check'!$A:$CB,AQ$2,FALSE())</f>
        <v>1</v>
      </c>
      <c r="AR145" s="24">
        <f t="shared" si="122"/>
        <v>0</v>
      </c>
      <c r="AS145" s="24">
        <f t="shared" si="123"/>
        <v>0</v>
      </c>
      <c r="AT145" s="24">
        <f t="shared" si="124"/>
        <v>0</v>
      </c>
      <c r="AU145" s="24">
        <f>VLOOKUP($B145&amp;"-"&amp;$F145,'Results Check'!$A:$CB,AU$2,FALSE())</f>
        <v>2</v>
      </c>
      <c r="AV145" s="24">
        <f>VLOOKUP($B145&amp;"-"&amp;$F145,'Results Check'!$A:$CB,AV$2,FALSE())</f>
        <v>4</v>
      </c>
      <c r="AW145" s="24">
        <f>VLOOKUP($B145&amp;"-"&amp;$F145,'Results Check'!$A:$CB,AW$2,FALSE())</f>
        <v>2</v>
      </c>
      <c r="AX145" s="24">
        <f t="shared" si="125"/>
        <v>0.5</v>
      </c>
      <c r="AY145" s="24">
        <f t="shared" si="126"/>
        <v>1</v>
      </c>
      <c r="AZ145" s="24">
        <f t="shared" si="127"/>
        <v>0.66666666666666663</v>
      </c>
      <c r="BA145" s="24">
        <f>VLOOKUP($B145&amp;"-"&amp;$F145,'Results Check'!$A:$CB,BA$2,FALSE())</f>
        <v>2</v>
      </c>
      <c r="BB145" s="24">
        <f>VLOOKUP($B145&amp;"-"&amp;$F145,'Results Check'!$A:$CB,BB$2,FALSE())</f>
        <v>2</v>
      </c>
      <c r="BC145" s="24">
        <f>VLOOKUP($B145&amp;"-"&amp;$F145,'Results Check'!$A:$CB,BC$2,FALSE())</f>
        <v>3</v>
      </c>
      <c r="BD145" s="24">
        <f t="shared" si="128"/>
        <v>1</v>
      </c>
      <c r="BE145" s="24">
        <f t="shared" si="129"/>
        <v>0.66666666666666663</v>
      </c>
      <c r="BF145" s="24">
        <f t="shared" si="130"/>
        <v>0.8</v>
      </c>
      <c r="BG145" s="24">
        <f>VLOOKUP($B145&amp;"-"&amp;$F145,'Results Check'!$A:$CB,BG$2,FALSE())</f>
        <v>0</v>
      </c>
      <c r="BH145" s="24">
        <f>VLOOKUP($B145&amp;"-"&amp;$F145,'Results Check'!$A:$CB,BH$2,FALSE())</f>
        <v>1</v>
      </c>
      <c r="BI145" s="24">
        <f>VLOOKUP($B145&amp;"-"&amp;$F145,'Results Check'!$A:$CB,BI$2,FALSE())</f>
        <v>1</v>
      </c>
      <c r="BJ145" s="24">
        <f t="shared" si="131"/>
        <v>0</v>
      </c>
      <c r="BK145" s="24">
        <f t="shared" si="132"/>
        <v>0</v>
      </c>
      <c r="BL145" s="24">
        <f t="shared" si="133"/>
        <v>0</v>
      </c>
      <c r="BM145" s="24">
        <f>VLOOKUP($B145&amp;"-"&amp;$F145,'Results Check'!$A:$CB,BM$2,FALSE())</f>
        <v>0</v>
      </c>
      <c r="BN145" s="24">
        <f>VLOOKUP($B145&amp;"-"&amp;$F145,'Results Check'!$A:$CB,BN$2,FALSE())</f>
        <v>1</v>
      </c>
      <c r="BO145" s="24">
        <f>VLOOKUP($B145&amp;"-"&amp;$F145,'Results Check'!$A:$CB,BO$2,FALSE())</f>
        <v>2</v>
      </c>
      <c r="BP145" s="24">
        <f t="shared" si="134"/>
        <v>0</v>
      </c>
      <c r="BQ145" s="24">
        <f t="shared" si="135"/>
        <v>0</v>
      </c>
      <c r="BR145" s="24">
        <f t="shared" si="136"/>
        <v>0</v>
      </c>
      <c r="BS145" s="24">
        <f>VLOOKUP($B145&amp;"-"&amp;$F145,'Results Check'!$A:$CB,BS$2,FALSE())</f>
        <v>0</v>
      </c>
      <c r="BT145" s="24">
        <f>VLOOKUP($B145&amp;"-"&amp;$F145,'Results Check'!$A:$CB,BT$2,FALSE())</f>
        <v>1</v>
      </c>
      <c r="BU145" s="24">
        <f>VLOOKUP($B145&amp;"-"&amp;$F145,'Results Check'!$A:$CB,BU$2,FALSE())</f>
        <v>1</v>
      </c>
      <c r="BV145" s="24">
        <f t="shared" si="137"/>
        <v>0</v>
      </c>
      <c r="BW145" s="24">
        <f t="shared" si="138"/>
        <v>0</v>
      </c>
      <c r="BX145" s="24">
        <f t="shared" si="139"/>
        <v>0</v>
      </c>
      <c r="BY145" s="24">
        <f t="shared" si="140"/>
        <v>4</v>
      </c>
      <c r="BZ145" s="24">
        <f t="shared" si="141"/>
        <v>10</v>
      </c>
      <c r="CA145" s="24">
        <f t="shared" si="142"/>
        <v>10</v>
      </c>
      <c r="CB145" s="26">
        <f t="shared" si="143"/>
        <v>0.4</v>
      </c>
      <c r="CC145" s="26">
        <f t="shared" si="144"/>
        <v>0.4</v>
      </c>
      <c r="CD145" s="24">
        <f t="shared" si="145"/>
        <v>0.40000000000000008</v>
      </c>
      <c r="CE145" s="24" t="str">
        <f>IF(VLOOKUP($B145&amp;"-"&amp;$F145,'Results Check'!$A:$CB,CE$2,FALSE())=0,"",VLOOKUP($B145&amp;"-"&amp;$F145,'Results Check'!$A:$CB,CE$2,FALSE()))</f>
        <v>Wrong consequence</v>
      </c>
      <c r="CF145" s="24" t="str">
        <f>IF(VLOOKUP($B145&amp;"-"&amp;$F145,'Results Check'!$A:$CB,CF$2,FALSE())=0,"",VLOOKUP($B145&amp;"-"&amp;$F145,'Results Check'!$A:$CB,CF$2,FALSE()))</f>
        <v/>
      </c>
      <c r="CG145" s="24" t="str">
        <f>IF(VLOOKUP($B145&amp;"-"&amp;$F145,'Results Check'!$A:$CB,CG$2,FALSE())=0,"",VLOOKUP($B145&amp;"-"&amp;$F145,'Results Check'!$A:$CB,CG$2,FALSE()))</f>
        <v>Missing treatment</v>
      </c>
      <c r="CH145" s="24" t="str">
        <f>IF(VLOOKUP($B145&amp;"-"&amp;$F145,'Results Check'!$A:$CB,CH$2,FALSE())=0,"",VLOOKUP($B145&amp;"-"&amp;$F145,'Results Check'!$A:$CB,CH$2,FALSE()))</f>
        <v>Wrong consequence</v>
      </c>
      <c r="CI145" s="24" t="str">
        <f>IF(VLOOKUP($B145&amp;"-"&amp;$F145,'Results Check'!$A:$CB,CI$2,FALSE())=0,"",VLOOKUP($B145&amp;"-"&amp;$F145,'Results Check'!$A:$CB,CI$2,FALSE()))</f>
        <v>Threat event</v>
      </c>
      <c r="CJ145" s="24" t="str">
        <f>IF(VLOOKUP($B145&amp;"-"&amp;$F145,'Results Check'!$A:$CB,CJ$2,FALSE())=0,"",VLOOKUP($B145&amp;"-"&amp;$F145,'Results Check'!$A:$CB,CJ$2,FALSE()))</f>
        <v>Wrong consequence</v>
      </c>
      <c r="CK145" s="24">
        <f>IF(VLOOKUP($B145&amp;"-"&amp;$F145,'dataset cleaned'!$A:$CK,CK$2,FALSE())&lt;0,"N/A",VLOOKUP(VLOOKUP($B145&amp;"-"&amp;$F145,'dataset cleaned'!$A:$CK,CK$2,FALSE()),Dictionary!$A:$B,2,FALSE()))</f>
        <v>2</v>
      </c>
      <c r="CL145" s="24">
        <f>IF(VLOOKUP($B145&amp;"-"&amp;$F145,'dataset cleaned'!$A:$CK,CL$2,FALSE())&lt;0,"N/A",VLOOKUP(VLOOKUP($B145&amp;"-"&amp;$F145,'dataset cleaned'!$A:$CK,CL$2,FALSE()),Dictionary!$A:$B,2,FALSE()))</f>
        <v>4</v>
      </c>
      <c r="CM145" s="24">
        <f>IF(VLOOKUP($B145&amp;"-"&amp;$F145,'dataset cleaned'!$A:$CK,CM$2,FALSE())&lt;0,"N/A",VLOOKUP(VLOOKUP($B145&amp;"-"&amp;$F145,'dataset cleaned'!$A:$CK,CM$2,FALSE()),Dictionary!$A:$B,2,FALSE()))</f>
        <v>1</v>
      </c>
      <c r="CN145" s="24">
        <f>IF(VLOOKUP($B145&amp;"-"&amp;$F145,'dataset cleaned'!$A:$CK,CN$2,FALSE())&lt;0,"N/A",VLOOKUP(VLOOKUP($B145&amp;"-"&amp;$F145,'dataset cleaned'!$A:$CK,CN$2,FALSE()),Dictionary!$A:$B,2,FALSE()))</f>
        <v>4</v>
      </c>
      <c r="CO145" s="24">
        <f>IF(VLOOKUP($B145&amp;"-"&amp;$F145,'dataset cleaned'!$A:$CK,CO$2,FALSE())&lt;0,"N/A",VLOOKUP(VLOOKUP($B145&amp;"-"&amp;$F145,'dataset cleaned'!$A:$CK,CO$2,FALSE()),Dictionary!$A:$B,2,FALSE()))</f>
        <v>2</v>
      </c>
      <c r="CP145" s="24">
        <f>IF(VLOOKUP($B145&amp;"-"&amp;$F145,'dataset cleaned'!$A:$CK,CP$2,FALSE())&lt;0,"N/A",VLOOKUP(VLOOKUP($B145&amp;"-"&amp;$F145,'dataset cleaned'!$A:$CK,CP$2,FALSE()),Dictionary!$A:$B,2,FALSE()))</f>
        <v>4</v>
      </c>
      <c r="CQ145" s="24">
        <f>IF(VLOOKUP($B145&amp;"-"&amp;$F145,'dataset cleaned'!$A:$CK,CQ$2,FALSE())&lt;0,"N/A",VLOOKUP(VLOOKUP($B145&amp;"-"&amp;$F145,'dataset cleaned'!$A:$CK,CQ$2,FALSE()),Dictionary!$A:$B,2,FALSE()))</f>
        <v>2</v>
      </c>
      <c r="CR145" s="24">
        <f>IF(VLOOKUP($B145&amp;"-"&amp;$F145,'dataset cleaned'!$A:$CK,CR$2,FALSE())&lt;0,"N/A",VLOOKUP(VLOOKUP($B145&amp;"-"&amp;$F145,'dataset cleaned'!$A:$CK,CR$2,FALSE()),Dictionary!$A:$B,2,FALSE()))</f>
        <v>4</v>
      </c>
      <c r="CS145" s="24">
        <f>IF(VLOOKUP($B145&amp;"-"&amp;$F145,'dataset cleaned'!$A:$CK,CS$2,FALSE())&lt;0,"N/A",VLOOKUP(VLOOKUP($B145&amp;"-"&amp;$F145,'dataset cleaned'!$A:$CK,CS$2,FALSE()),Dictionary!$A:$B,2,FALSE()))</f>
        <v>1</v>
      </c>
      <c r="CT145" s="24">
        <f>IF(VLOOKUP($B145&amp;"-"&amp;$F145,'dataset cleaned'!$A:$CK,CT$2,FALSE())&lt;0,"N/A",VLOOKUP(VLOOKUP($B145&amp;"-"&amp;$F145,'dataset cleaned'!$A:$CK,CT$2,FALSE()),Dictionary!$A:$B,2,FALSE()))</f>
        <v>4</v>
      </c>
      <c r="CU145" s="24">
        <f>IF(VLOOKUP($B145&amp;"-"&amp;$F145,'dataset cleaned'!$A:$CK,CU$2,FALSE())&lt;0,"N/A",VLOOKUP(VLOOKUP($B145&amp;"-"&amp;$F145,'dataset cleaned'!$A:$CK,CU$2,FALSE()),Dictionary!$A:$B,2,FALSE()))</f>
        <v>1</v>
      </c>
      <c r="CV145" s="24">
        <f>IF(VLOOKUP($B145&amp;"-"&amp;$F145,'dataset cleaned'!$A:$CK,CV$2,FALSE())&lt;0,"N/A",VLOOKUP(VLOOKUP($B145&amp;"-"&amp;$F145,'dataset cleaned'!$A:$CK,CV$2,FALSE()),Dictionary!$A:$B,2,FALSE()))</f>
        <v>2</v>
      </c>
    </row>
    <row r="146" spans="1:100" ht="17" x14ac:dyDescent="0.2">
      <c r="A146" s="24" t="str">
        <f t="shared" si="117"/>
        <v>R_1QhDWgNIB5l2iP3-P2</v>
      </c>
      <c r="B146" s="24" t="s">
        <v>765</v>
      </c>
      <c r="C146" s="24" t="s">
        <v>529</v>
      </c>
      <c r="D146" s="30" t="str">
        <f t="shared" si="118"/>
        <v>Tabular</v>
      </c>
      <c r="E146" s="24" t="str">
        <f t="shared" si="119"/>
        <v>G2</v>
      </c>
      <c r="F146" s="31" t="s">
        <v>536</v>
      </c>
      <c r="G146" s="24" t="str">
        <f t="shared" si="120"/>
        <v>G1</v>
      </c>
      <c r="H146" s="24" t="s">
        <v>981</v>
      </c>
      <c r="I146" s="24"/>
      <c r="J146" s="32">
        <f>VLOOKUP($B146&amp;"-"&amp;$F146,'dataset cleaned'!$A:$BK,J$2,FALSE())/60</f>
        <v>6.8865499999999997</v>
      </c>
      <c r="K146" s="24">
        <f>VLOOKUP($B146&amp;"-"&amp;$F146,'dataset cleaned'!$A:$BK,K$2,FALSE())</f>
        <v>25</v>
      </c>
      <c r="L146" s="24" t="str">
        <f>VLOOKUP($B146&amp;"-"&amp;$F146,'dataset cleaned'!$A:$BK,L$2,FALSE())</f>
        <v>Female</v>
      </c>
      <c r="M146" s="24" t="str">
        <f>VLOOKUP($B146&amp;"-"&amp;$F146,'dataset cleaned'!$A:$BK,M$2,FALSE())</f>
        <v>Proficient (C2)</v>
      </c>
      <c r="N146" s="24">
        <f>VLOOKUP($B146&amp;"-"&amp;$F146,'dataset cleaned'!$A:$BK,N$2,FALSE())</f>
        <v>7</v>
      </c>
      <c r="O146" s="24" t="str">
        <f>VLOOKUP($B146&amp;"-"&amp;$F146,'dataset cleaned'!$A:$BK,O$2,FALSE())</f>
        <v xml:space="preserve">computer science, data science </v>
      </c>
      <c r="P146" s="24" t="str">
        <f>VLOOKUP($B146&amp;"-"&amp;$F146,'dataset cleaned'!$A:$BK,P$2,FALSE())</f>
        <v>No</v>
      </c>
      <c r="Q146" s="24">
        <f>VLOOKUP($B146&amp;"-"&amp;$F146,'dataset cleaned'!$A:$BK,Q$2,FALSE())</f>
        <v>0</v>
      </c>
      <c r="R146" s="33" t="str">
        <f>VLOOKUP($B146&amp;"-"&amp;$F146,'dataset cleaned'!$A:$BK,R$2,FALSE())</f>
        <v>Software developer</v>
      </c>
      <c r="S146" s="24" t="str">
        <f>VLOOKUP($B146&amp;"-"&amp;$F146,'dataset cleaned'!$A:$BK,S$2,FALSE())</f>
        <v>No</v>
      </c>
      <c r="T146" s="24">
        <f>VLOOKUP($B146&amp;"-"&amp;$F146,'dataset cleaned'!$A:$BK,T$2,FALSE())</f>
        <v>0</v>
      </c>
      <c r="U146" s="24" t="str">
        <f>VLOOKUP($B146&amp;"-"&amp;$F146,'dataset cleaned'!$A:$BK,U$2,FALSE())</f>
        <v>None</v>
      </c>
      <c r="V146" s="24">
        <f>VLOOKUP(VLOOKUP($B146&amp;"-"&amp;$F146,'dataset cleaned'!$A:$BK,V$2,FALSE()),Dictionary!$A:$B,2,FALSE())</f>
        <v>1</v>
      </c>
      <c r="W146" s="24">
        <f>VLOOKUP(VLOOKUP($B146&amp;"-"&amp;$F146,'dataset cleaned'!$A:$BK,W$2,FALSE()),Dictionary!$A:$B,2,FALSE())</f>
        <v>1</v>
      </c>
      <c r="X146" s="24">
        <f>VLOOKUP(VLOOKUP($B146&amp;"-"&amp;$F146,'dataset cleaned'!$A:$BK,X$2,FALSE()),Dictionary!$A:$B,2,FALSE())</f>
        <v>1</v>
      </c>
      <c r="Y146" s="24">
        <f>VLOOKUP(VLOOKUP($B146&amp;"-"&amp;$F146,'dataset cleaned'!$A:$BK,Y$2,FALSE()),Dictionary!$A:$B,2,FALSE())</f>
        <v>1</v>
      </c>
      <c r="Z146" s="24">
        <f t="shared" si="121"/>
        <v>1</v>
      </c>
      <c r="AA146" s="24">
        <f>VLOOKUP(VLOOKUP($B146&amp;"-"&amp;$F146,'dataset cleaned'!$A:$BK,AA$2,FALSE()),Dictionary!$A:$B,2,FALSE())</f>
        <v>1</v>
      </c>
      <c r="AB146" s="24">
        <f>VLOOKUP(VLOOKUP($B146&amp;"-"&amp;$F146,'dataset cleaned'!$A:$BK,AB$2,FALSE()),Dictionary!$A:$B,2,FALSE())</f>
        <v>1</v>
      </c>
      <c r="AC146" s="24">
        <f>VLOOKUP(VLOOKUP($B146&amp;"-"&amp;$F146,'dataset cleaned'!$A:$BK,AC$2,FALSE()),Dictionary!$A:$B,2,FALSE())</f>
        <v>3</v>
      </c>
      <c r="AD146" s="24">
        <f>VLOOKUP(VLOOKUP($B146&amp;"-"&amp;$F146,'dataset cleaned'!$A:$BK,AD$2,FALSE()),Dictionary!$A:$B,2,FALSE())</f>
        <v>4</v>
      </c>
      <c r="AE146" s="24">
        <f>IF(ISNA(VLOOKUP(VLOOKUP($B146&amp;"-"&amp;$F146,'dataset cleaned'!$A:$BK,AE$2,FALSE()),Dictionary!$A:$B,2,FALSE())),"",VLOOKUP(VLOOKUP($B146&amp;"-"&amp;$F146,'dataset cleaned'!$A:$BK,AE$2,FALSE()),Dictionary!$A:$B,2,FALSE()))</f>
        <v>4</v>
      </c>
      <c r="AF146" s="24">
        <f>VLOOKUP(VLOOKUP($B146&amp;"-"&amp;$F146,'dataset cleaned'!$A:$BK,AF$2,FALSE()),Dictionary!$A:$B,2,FALSE())</f>
        <v>5</v>
      </c>
      <c r="AG146" s="24">
        <f>VLOOKUP(VLOOKUP($B146&amp;"-"&amp;$F146,'dataset cleaned'!$A:$BK,AG$2,FALSE()),Dictionary!$A:$B,2,FALSE())</f>
        <v>3</v>
      </c>
      <c r="AH146" s="24">
        <f>VLOOKUP(VLOOKUP($B146&amp;"-"&amp;$F146,'dataset cleaned'!$A:$BK,AH$2,FALSE()),Dictionary!$A:$B,2,FALSE())</f>
        <v>4</v>
      </c>
      <c r="AI146" s="24">
        <f>VLOOKUP(VLOOKUP($B146&amp;"-"&amp;$F146,'dataset cleaned'!$A:$BK,AI$2,FALSE()),Dictionary!$A:$B,2,FALSE())</f>
        <v>4</v>
      </c>
      <c r="AJ146" s="24">
        <f>VLOOKUP(VLOOKUP($B146&amp;"-"&amp;$F146,'dataset cleaned'!$A:$BK,AJ$2,FALSE()),Dictionary!$A:$B,2,FALSE())</f>
        <v>4</v>
      </c>
      <c r="AK146" s="24" t="str">
        <f>IF(ISNA(VLOOKUP(VLOOKUP($B146&amp;"-"&amp;$F146,'dataset cleaned'!$A:$BK,AK$2,FALSE()),Dictionary!$A:$B,2,FALSE())),"",VLOOKUP(VLOOKUP($B146&amp;"-"&amp;$F146,'dataset cleaned'!$A:$BK,AK$2,FALSE()),Dictionary!$A:$B,2,FALSE()))</f>
        <v/>
      </c>
      <c r="AL146" s="24">
        <f>IF(ISNA(VLOOKUP(VLOOKUP($B146&amp;"-"&amp;$F146,'dataset cleaned'!$A:$BK,AL$2,FALSE()),Dictionary!$A:$B,2,FALSE())),"",VLOOKUP(VLOOKUP($B146&amp;"-"&amp;$F146,'dataset cleaned'!$A:$BK,AL$2,FALSE()),Dictionary!$A:$B,2,FALSE()))</f>
        <v>4</v>
      </c>
      <c r="AM146" s="24">
        <f>VLOOKUP(VLOOKUP($B146&amp;"-"&amp;$F146,'dataset cleaned'!$A:$BK,AM$2,FALSE()),Dictionary!$A:$B,2,FALSE())</f>
        <v>5</v>
      </c>
      <c r="AN146" s="24">
        <f>IF(ISNA(VLOOKUP(VLOOKUP($B146&amp;"-"&amp;$F146,'dataset cleaned'!$A:$BK,AN$2,FALSE()),Dictionary!$A:$B,2,FALSE())),"",VLOOKUP(VLOOKUP($B146&amp;"-"&amp;$F146,'dataset cleaned'!$A:$BK,AN$2,FALSE()),Dictionary!$A:$B,2,FALSE()))</f>
        <v>5</v>
      </c>
      <c r="AO146" s="24">
        <f>VLOOKUP($B146&amp;"-"&amp;$F146,'Results Check'!$A:$CB,AO$2,FALSE())</f>
        <v>1</v>
      </c>
      <c r="AP146" s="24">
        <f>VLOOKUP($B146&amp;"-"&amp;$F146,'Results Check'!$A:$CB,AP$2,FALSE())</f>
        <v>1</v>
      </c>
      <c r="AQ146" s="24">
        <f>VLOOKUP($B146&amp;"-"&amp;$F146,'Results Check'!$A:$CB,AQ$2,FALSE())</f>
        <v>1</v>
      </c>
      <c r="AR146" s="24">
        <f t="shared" si="122"/>
        <v>1</v>
      </c>
      <c r="AS146" s="24">
        <f t="shared" si="123"/>
        <v>1</v>
      </c>
      <c r="AT146" s="24">
        <f t="shared" si="124"/>
        <v>1</v>
      </c>
      <c r="AU146" s="24">
        <f>VLOOKUP($B146&amp;"-"&amp;$F146,'Results Check'!$A:$CB,AU$2,FALSE())</f>
        <v>2</v>
      </c>
      <c r="AV146" s="24">
        <f>VLOOKUP($B146&amp;"-"&amp;$F146,'Results Check'!$A:$CB,AV$2,FALSE())</f>
        <v>2</v>
      </c>
      <c r="AW146" s="24">
        <f>VLOOKUP($B146&amp;"-"&amp;$F146,'Results Check'!$A:$CB,AW$2,FALSE())</f>
        <v>2</v>
      </c>
      <c r="AX146" s="24">
        <f t="shared" si="125"/>
        <v>1</v>
      </c>
      <c r="AY146" s="24">
        <f t="shared" si="126"/>
        <v>1</v>
      </c>
      <c r="AZ146" s="24">
        <f t="shared" si="127"/>
        <v>1</v>
      </c>
      <c r="BA146" s="24">
        <f>VLOOKUP($B146&amp;"-"&amp;$F146,'Results Check'!$A:$CB,BA$2,FALSE())</f>
        <v>2</v>
      </c>
      <c r="BB146" s="24">
        <f>VLOOKUP($B146&amp;"-"&amp;$F146,'Results Check'!$A:$CB,BB$2,FALSE())</f>
        <v>3</v>
      </c>
      <c r="BC146" s="24">
        <f>VLOOKUP($B146&amp;"-"&amp;$F146,'Results Check'!$A:$CB,BC$2,FALSE())</f>
        <v>3</v>
      </c>
      <c r="BD146" s="24">
        <f t="shared" si="128"/>
        <v>0.66666666666666663</v>
      </c>
      <c r="BE146" s="24">
        <f t="shared" si="129"/>
        <v>0.66666666666666663</v>
      </c>
      <c r="BF146" s="24">
        <f t="shared" si="130"/>
        <v>0.66666666666666663</v>
      </c>
      <c r="BG146" s="24">
        <f>VLOOKUP($B146&amp;"-"&amp;$F146,'Results Check'!$A:$CB,BG$2,FALSE())</f>
        <v>0</v>
      </c>
      <c r="BH146" s="24">
        <f>VLOOKUP($B146&amp;"-"&amp;$F146,'Results Check'!$A:$CB,BH$2,FALSE())</f>
        <v>1</v>
      </c>
      <c r="BI146" s="24">
        <f>VLOOKUP($B146&amp;"-"&amp;$F146,'Results Check'!$A:$CB,BI$2,FALSE())</f>
        <v>1</v>
      </c>
      <c r="BJ146" s="24">
        <f t="shared" si="131"/>
        <v>0</v>
      </c>
      <c r="BK146" s="24">
        <f t="shared" si="132"/>
        <v>0</v>
      </c>
      <c r="BL146" s="24">
        <f t="shared" si="133"/>
        <v>0</v>
      </c>
      <c r="BM146" s="24">
        <f>VLOOKUP($B146&amp;"-"&amp;$F146,'Results Check'!$A:$CB,BM$2,FALSE())</f>
        <v>1</v>
      </c>
      <c r="BN146" s="24">
        <f>VLOOKUP($B146&amp;"-"&amp;$F146,'Results Check'!$A:$CB,BN$2,FALSE())</f>
        <v>3</v>
      </c>
      <c r="BO146" s="24">
        <f>VLOOKUP($B146&amp;"-"&amp;$F146,'Results Check'!$A:$CB,BO$2,FALSE())</f>
        <v>2</v>
      </c>
      <c r="BP146" s="24">
        <f t="shared" si="134"/>
        <v>0.33333333333333331</v>
      </c>
      <c r="BQ146" s="24">
        <f t="shared" si="135"/>
        <v>0.5</v>
      </c>
      <c r="BR146" s="24">
        <f t="shared" si="136"/>
        <v>0.4</v>
      </c>
      <c r="BS146" s="24">
        <f>VLOOKUP($B146&amp;"-"&amp;$F146,'Results Check'!$A:$CB,BS$2,FALSE())</f>
        <v>1</v>
      </c>
      <c r="BT146" s="24">
        <f>VLOOKUP($B146&amp;"-"&amp;$F146,'Results Check'!$A:$CB,BT$2,FALSE())</f>
        <v>1</v>
      </c>
      <c r="BU146" s="24">
        <f>VLOOKUP($B146&amp;"-"&amp;$F146,'Results Check'!$A:$CB,BU$2,FALSE())</f>
        <v>1</v>
      </c>
      <c r="BV146" s="24">
        <f t="shared" si="137"/>
        <v>1</v>
      </c>
      <c r="BW146" s="24">
        <f t="shared" si="138"/>
        <v>1</v>
      </c>
      <c r="BX146" s="24">
        <f t="shared" si="139"/>
        <v>1</v>
      </c>
      <c r="BY146" s="24">
        <f t="shared" si="140"/>
        <v>7</v>
      </c>
      <c r="BZ146" s="24">
        <f t="shared" si="141"/>
        <v>11</v>
      </c>
      <c r="CA146" s="24">
        <f t="shared" si="142"/>
        <v>10</v>
      </c>
      <c r="CB146" s="26">
        <f t="shared" si="143"/>
        <v>0.63636363636363635</v>
      </c>
      <c r="CC146" s="26">
        <f t="shared" si="144"/>
        <v>0.7</v>
      </c>
      <c r="CD146" s="24">
        <f t="shared" si="145"/>
        <v>0.66666666666666663</v>
      </c>
      <c r="CE146" s="24" t="str">
        <f>IF(VLOOKUP($B146&amp;"-"&amp;$F146,'Results Check'!$A:$CB,CE$2,FALSE())=0,"",VLOOKUP($B146&amp;"-"&amp;$F146,'Results Check'!$A:$CB,CE$2,FALSE()))</f>
        <v/>
      </c>
      <c r="CF146" s="24" t="str">
        <f>IF(VLOOKUP($B146&amp;"-"&amp;$F146,'Results Check'!$A:$CB,CF$2,FALSE())=0,"",VLOOKUP($B146&amp;"-"&amp;$F146,'Results Check'!$A:$CB,CF$2,FALSE()))</f>
        <v/>
      </c>
      <c r="CG146" s="24" t="str">
        <f>IF(VLOOKUP($B146&amp;"-"&amp;$F146,'Results Check'!$A:$CB,CG$2,FALSE())=0,"",VLOOKUP($B146&amp;"-"&amp;$F146,'Results Check'!$A:$CB,CG$2,FALSE()))</f>
        <v>Wrong treatment</v>
      </c>
      <c r="CH146" s="24" t="str">
        <f>IF(VLOOKUP($B146&amp;"-"&amp;$F146,'Results Check'!$A:$CB,CH$2,FALSE())=0,"",VLOOKUP($B146&amp;"-"&amp;$F146,'Results Check'!$A:$CB,CH$2,FALSE()))</f>
        <v>Wrong consequence</v>
      </c>
      <c r="CI146" s="24" t="str">
        <f>IF(VLOOKUP($B146&amp;"-"&amp;$F146,'Results Check'!$A:$CB,CI$2,FALSE())=0,"",VLOOKUP($B146&amp;"-"&amp;$F146,'Results Check'!$A:$CB,CI$2,FALSE()))</f>
        <v>Mixed concepts</v>
      </c>
      <c r="CJ146" s="24" t="str">
        <f>IF(VLOOKUP($B146&amp;"-"&amp;$F146,'Results Check'!$A:$CB,CJ$2,FALSE())=0,"",VLOOKUP($B146&amp;"-"&amp;$F146,'Results Check'!$A:$CB,CJ$2,FALSE()))</f>
        <v/>
      </c>
      <c r="CK146" s="24">
        <f>IF(VLOOKUP($B146&amp;"-"&amp;$F146,'dataset cleaned'!$A:$CK,CK$2,FALSE())&lt;0,"N/A",VLOOKUP(VLOOKUP($B146&amp;"-"&amp;$F146,'dataset cleaned'!$A:$CK,CK$2,FALSE()),Dictionary!$A:$B,2,FALSE()))</f>
        <v>4</v>
      </c>
      <c r="CL146" s="24">
        <f>IF(VLOOKUP($B146&amp;"-"&amp;$F146,'dataset cleaned'!$A:$CK,CL$2,FALSE())&lt;0,"N/A",VLOOKUP(VLOOKUP($B146&amp;"-"&amp;$F146,'dataset cleaned'!$A:$CK,CL$2,FALSE()),Dictionary!$A:$B,2,FALSE()))</f>
        <v>4</v>
      </c>
      <c r="CM146" s="24">
        <f>IF(VLOOKUP($B146&amp;"-"&amp;$F146,'dataset cleaned'!$A:$CK,CM$2,FALSE())&lt;0,"N/A",VLOOKUP(VLOOKUP($B146&amp;"-"&amp;$F146,'dataset cleaned'!$A:$CK,CM$2,FALSE()),Dictionary!$A:$B,2,FALSE()))</f>
        <v>5</v>
      </c>
      <c r="CN146" s="24">
        <f>IF(VLOOKUP($B146&amp;"-"&amp;$F146,'dataset cleaned'!$A:$CK,CN$2,FALSE())&lt;0,"N/A",VLOOKUP(VLOOKUP($B146&amp;"-"&amp;$F146,'dataset cleaned'!$A:$CK,CN$2,FALSE()),Dictionary!$A:$B,2,FALSE()))</f>
        <v>5</v>
      </c>
      <c r="CO146" s="24">
        <f>IF(VLOOKUP($B146&amp;"-"&amp;$F146,'dataset cleaned'!$A:$CK,CO$2,FALSE())&lt;0,"N/A",VLOOKUP(VLOOKUP($B146&amp;"-"&amp;$F146,'dataset cleaned'!$A:$CK,CO$2,FALSE()),Dictionary!$A:$B,2,FALSE()))</f>
        <v>4</v>
      </c>
      <c r="CP146" s="24">
        <f>IF(VLOOKUP($B146&amp;"-"&amp;$F146,'dataset cleaned'!$A:$CK,CP$2,FALSE())&lt;0,"N/A",VLOOKUP(VLOOKUP($B146&amp;"-"&amp;$F146,'dataset cleaned'!$A:$CK,CP$2,FALSE()),Dictionary!$A:$B,2,FALSE()))</f>
        <v>4</v>
      </c>
      <c r="CQ146" s="24">
        <f>IF(VLOOKUP($B146&amp;"-"&amp;$F146,'dataset cleaned'!$A:$CK,CQ$2,FALSE())&lt;0,"N/A",VLOOKUP(VLOOKUP($B146&amp;"-"&amp;$F146,'dataset cleaned'!$A:$CK,CQ$2,FALSE()),Dictionary!$A:$B,2,FALSE()))</f>
        <v>2</v>
      </c>
      <c r="CR146" s="24">
        <f>IF(VLOOKUP($B146&amp;"-"&amp;$F146,'dataset cleaned'!$A:$CK,CR$2,FALSE())&lt;0,"N/A",VLOOKUP(VLOOKUP($B146&amp;"-"&amp;$F146,'dataset cleaned'!$A:$CK,CR$2,FALSE()),Dictionary!$A:$B,2,FALSE()))</f>
        <v>4</v>
      </c>
      <c r="CS146" s="24">
        <f>IF(VLOOKUP($B146&amp;"-"&amp;$F146,'dataset cleaned'!$A:$CK,CS$2,FALSE())&lt;0,"N/A",VLOOKUP(VLOOKUP($B146&amp;"-"&amp;$F146,'dataset cleaned'!$A:$CK,CS$2,FALSE()),Dictionary!$A:$B,2,FALSE()))</f>
        <v>5</v>
      </c>
      <c r="CT146" s="24">
        <f>IF(VLOOKUP($B146&amp;"-"&amp;$F146,'dataset cleaned'!$A:$CK,CT$2,FALSE())&lt;0,"N/A",VLOOKUP(VLOOKUP($B146&amp;"-"&amp;$F146,'dataset cleaned'!$A:$CK,CT$2,FALSE()),Dictionary!$A:$B,2,FALSE()))</f>
        <v>5</v>
      </c>
      <c r="CU146" s="24">
        <f>IF(VLOOKUP($B146&amp;"-"&amp;$F146,'dataset cleaned'!$A:$CK,CU$2,FALSE())&lt;0,"N/A",VLOOKUP(VLOOKUP($B146&amp;"-"&amp;$F146,'dataset cleaned'!$A:$CK,CU$2,FALSE()),Dictionary!$A:$B,2,FALSE()))</f>
        <v>5</v>
      </c>
      <c r="CV146" s="24">
        <f>IF(VLOOKUP($B146&amp;"-"&amp;$F146,'dataset cleaned'!$A:$CK,CV$2,FALSE())&lt;0,"N/A",VLOOKUP(VLOOKUP($B146&amp;"-"&amp;$F146,'dataset cleaned'!$A:$CK,CV$2,FALSE()),Dictionary!$A:$B,2,FALSE()))</f>
        <v>5</v>
      </c>
    </row>
    <row r="147" spans="1:100" ht="17" x14ac:dyDescent="0.2">
      <c r="A147" s="24" t="str">
        <f t="shared" si="117"/>
        <v>R_23IXHF9fPN6Ik3D-P2</v>
      </c>
      <c r="B147" s="24" t="s">
        <v>815</v>
      </c>
      <c r="C147" s="24" t="s">
        <v>529</v>
      </c>
      <c r="D147" s="30" t="str">
        <f t="shared" si="118"/>
        <v>Tabular</v>
      </c>
      <c r="E147" s="24" t="str">
        <f t="shared" si="119"/>
        <v>G2</v>
      </c>
      <c r="F147" s="31" t="s">
        <v>536</v>
      </c>
      <c r="G147" s="24" t="str">
        <f t="shared" si="120"/>
        <v>G1</v>
      </c>
      <c r="H147" s="24" t="s">
        <v>981</v>
      </c>
      <c r="I147" s="24"/>
      <c r="J147" s="32">
        <f>VLOOKUP($B147&amp;"-"&amp;$F147,'dataset cleaned'!$A:$BK,J$2,FALSE())/60</f>
        <v>8.0190833333333327</v>
      </c>
      <c r="K147" s="24">
        <f>VLOOKUP($B147&amp;"-"&amp;$F147,'dataset cleaned'!$A:$BK,K$2,FALSE())</f>
        <v>29</v>
      </c>
      <c r="L147" s="24" t="str">
        <f>VLOOKUP($B147&amp;"-"&amp;$F147,'dataset cleaned'!$A:$BK,L$2,FALSE())</f>
        <v>Male</v>
      </c>
      <c r="M147" s="24" t="str">
        <f>VLOOKUP($B147&amp;"-"&amp;$F147,'dataset cleaned'!$A:$BK,M$2,FALSE())</f>
        <v>Proficient (C2)</v>
      </c>
      <c r="N147" s="24">
        <f>VLOOKUP($B147&amp;"-"&amp;$F147,'dataset cleaned'!$A:$BK,N$2,FALSE())</f>
        <v>8</v>
      </c>
      <c r="O147" s="24" t="str">
        <f>VLOOKUP($B147&amp;"-"&amp;$F147,'dataset cleaned'!$A:$BK,O$2,FALSE())</f>
        <v>Computer science, physics, chemistry, ancient history, mythology</v>
      </c>
      <c r="P147" s="24" t="str">
        <f>VLOOKUP($B147&amp;"-"&amp;$F147,'dataset cleaned'!$A:$BK,P$2,FALSE())</f>
        <v>Yes</v>
      </c>
      <c r="Q147" s="24">
        <f>VLOOKUP($B147&amp;"-"&amp;$F147,'dataset cleaned'!$A:$BK,Q$2,FALSE())</f>
        <v>2</v>
      </c>
      <c r="R147" s="33" t="str">
        <f>VLOOKUP($B147&amp;"-"&amp;$F147,'dataset cleaned'!$A:$BK,R$2,FALSE())</f>
        <v xml:space="preserve">Database engineer, service employee, </v>
      </c>
      <c r="S147" s="24" t="str">
        <f>VLOOKUP($B147&amp;"-"&amp;$F147,'dataset cleaned'!$A:$BK,S$2,FALSE())</f>
        <v>Yes</v>
      </c>
      <c r="T147" s="24" t="str">
        <f>VLOOKUP($B147&amp;"-"&amp;$F147,'dataset cleaned'!$A:$BK,T$2,FALSE())</f>
        <v>Tester</v>
      </c>
      <c r="U147" s="24" t="str">
        <f>VLOOKUP($B147&amp;"-"&amp;$F147,'dataset cleaned'!$A:$BK,U$2,FALSE())</f>
        <v>None</v>
      </c>
      <c r="V147" s="24">
        <f>VLOOKUP(VLOOKUP($B147&amp;"-"&amp;$F147,'dataset cleaned'!$A:$BK,V$2,FALSE()),Dictionary!$A:$B,2,FALSE())</f>
        <v>2</v>
      </c>
      <c r="W147" s="24">
        <f>VLOOKUP(VLOOKUP($B147&amp;"-"&amp;$F147,'dataset cleaned'!$A:$BK,W$2,FALSE()),Dictionary!$A:$B,2,FALSE())</f>
        <v>1</v>
      </c>
      <c r="X147" s="24">
        <f>VLOOKUP(VLOOKUP($B147&amp;"-"&amp;$F147,'dataset cleaned'!$A:$BK,X$2,FALSE()),Dictionary!$A:$B,2,FALSE())</f>
        <v>2</v>
      </c>
      <c r="Y147" s="24">
        <f>VLOOKUP(VLOOKUP($B147&amp;"-"&amp;$F147,'dataset cleaned'!$A:$BK,Y$2,FALSE()),Dictionary!$A:$B,2,FALSE())</f>
        <v>2</v>
      </c>
      <c r="Z147" s="24">
        <f t="shared" si="121"/>
        <v>2</v>
      </c>
      <c r="AA147" s="24">
        <f>VLOOKUP(VLOOKUP($B147&amp;"-"&amp;$F147,'dataset cleaned'!$A:$BK,AA$2,FALSE()),Dictionary!$A:$B,2,FALSE())</f>
        <v>2</v>
      </c>
      <c r="AB147" s="24">
        <f>VLOOKUP(VLOOKUP($B147&amp;"-"&amp;$F147,'dataset cleaned'!$A:$BK,AB$2,FALSE()),Dictionary!$A:$B,2,FALSE())</f>
        <v>2</v>
      </c>
      <c r="AC147" s="24">
        <f>VLOOKUP(VLOOKUP($B147&amp;"-"&amp;$F147,'dataset cleaned'!$A:$BK,AC$2,FALSE()),Dictionary!$A:$B,2,FALSE())</f>
        <v>2</v>
      </c>
      <c r="AD147" s="24">
        <f>VLOOKUP(VLOOKUP($B147&amp;"-"&amp;$F147,'dataset cleaned'!$A:$BK,AD$2,FALSE()),Dictionary!$A:$B,2,FALSE())</f>
        <v>2</v>
      </c>
      <c r="AE147" s="24">
        <f>IF(ISNA(VLOOKUP(VLOOKUP($B147&amp;"-"&amp;$F147,'dataset cleaned'!$A:$BK,AE$2,FALSE()),Dictionary!$A:$B,2,FALSE())),"",VLOOKUP(VLOOKUP($B147&amp;"-"&amp;$F147,'dataset cleaned'!$A:$BK,AE$2,FALSE()),Dictionary!$A:$B,2,FALSE()))</f>
        <v>1</v>
      </c>
      <c r="AF147" s="24">
        <f>VLOOKUP(VLOOKUP($B147&amp;"-"&amp;$F147,'dataset cleaned'!$A:$BK,AF$2,FALSE()),Dictionary!$A:$B,2,FALSE())</f>
        <v>5</v>
      </c>
      <c r="AG147" s="24">
        <f>VLOOKUP(VLOOKUP($B147&amp;"-"&amp;$F147,'dataset cleaned'!$A:$BK,AG$2,FALSE()),Dictionary!$A:$B,2,FALSE())</f>
        <v>4</v>
      </c>
      <c r="AH147" s="24">
        <f>VLOOKUP(VLOOKUP($B147&amp;"-"&amp;$F147,'dataset cleaned'!$A:$BK,AH$2,FALSE()),Dictionary!$A:$B,2,FALSE())</f>
        <v>4</v>
      </c>
      <c r="AI147" s="24">
        <f>VLOOKUP(VLOOKUP($B147&amp;"-"&amp;$F147,'dataset cleaned'!$A:$BK,AI$2,FALSE()),Dictionary!$A:$B,2,FALSE())</f>
        <v>4</v>
      </c>
      <c r="AJ147" s="24">
        <f>VLOOKUP(VLOOKUP($B147&amp;"-"&amp;$F147,'dataset cleaned'!$A:$BK,AJ$2,FALSE()),Dictionary!$A:$B,2,FALSE())</f>
        <v>2</v>
      </c>
      <c r="AK147" s="24" t="str">
        <f>IF(ISNA(VLOOKUP(VLOOKUP($B147&amp;"-"&amp;$F147,'dataset cleaned'!$A:$BK,AK$2,FALSE()),Dictionary!$A:$B,2,FALSE())),"",VLOOKUP(VLOOKUP($B147&amp;"-"&amp;$F147,'dataset cleaned'!$A:$BK,AK$2,FALSE()),Dictionary!$A:$B,2,FALSE()))</f>
        <v/>
      </c>
      <c r="AL147" s="24">
        <f>IF(ISNA(VLOOKUP(VLOOKUP($B147&amp;"-"&amp;$F147,'dataset cleaned'!$A:$BK,AL$2,FALSE()),Dictionary!$A:$B,2,FALSE())),"",VLOOKUP(VLOOKUP($B147&amp;"-"&amp;$F147,'dataset cleaned'!$A:$BK,AL$2,FALSE()),Dictionary!$A:$B,2,FALSE()))</f>
        <v>2</v>
      </c>
      <c r="AM147" s="24">
        <f>VLOOKUP(VLOOKUP($B147&amp;"-"&amp;$F147,'dataset cleaned'!$A:$BK,AM$2,FALSE()),Dictionary!$A:$B,2,FALSE())</f>
        <v>4</v>
      </c>
      <c r="AN147" s="24">
        <f>IF(ISNA(VLOOKUP(VLOOKUP($B147&amp;"-"&amp;$F147,'dataset cleaned'!$A:$BK,AN$2,FALSE()),Dictionary!$A:$B,2,FALSE())),"",VLOOKUP(VLOOKUP($B147&amp;"-"&amp;$F147,'dataset cleaned'!$A:$BK,AN$2,FALSE()),Dictionary!$A:$B,2,FALSE()))</f>
        <v>4</v>
      </c>
      <c r="AO147" s="24">
        <f>VLOOKUP($B147&amp;"-"&amp;$F147,'Results Check'!$A:$CB,AO$2,FALSE())</f>
        <v>1</v>
      </c>
      <c r="AP147" s="24">
        <f>VLOOKUP($B147&amp;"-"&amp;$F147,'Results Check'!$A:$CB,AP$2,FALSE())</f>
        <v>1</v>
      </c>
      <c r="AQ147" s="24">
        <f>VLOOKUP($B147&amp;"-"&amp;$F147,'Results Check'!$A:$CB,AQ$2,FALSE())</f>
        <v>1</v>
      </c>
      <c r="AR147" s="24">
        <f t="shared" si="122"/>
        <v>1</v>
      </c>
      <c r="AS147" s="24">
        <f t="shared" si="123"/>
        <v>1</v>
      </c>
      <c r="AT147" s="24">
        <f t="shared" si="124"/>
        <v>1</v>
      </c>
      <c r="AU147" s="24">
        <f>VLOOKUP($B147&amp;"-"&amp;$F147,'Results Check'!$A:$CB,AU$2,FALSE())</f>
        <v>1</v>
      </c>
      <c r="AV147" s="24">
        <f>VLOOKUP($B147&amp;"-"&amp;$F147,'Results Check'!$A:$CB,AV$2,FALSE())</f>
        <v>1</v>
      </c>
      <c r="AW147" s="24">
        <f>VLOOKUP($B147&amp;"-"&amp;$F147,'Results Check'!$A:$CB,AW$2,FALSE())</f>
        <v>2</v>
      </c>
      <c r="AX147" s="24">
        <f t="shared" si="125"/>
        <v>1</v>
      </c>
      <c r="AY147" s="24">
        <f t="shared" si="126"/>
        <v>0.5</v>
      </c>
      <c r="AZ147" s="24">
        <f t="shared" si="127"/>
        <v>0.66666666666666663</v>
      </c>
      <c r="BA147" s="24">
        <f>VLOOKUP($B147&amp;"-"&amp;$F147,'Results Check'!$A:$CB,BA$2,FALSE())</f>
        <v>2</v>
      </c>
      <c r="BB147" s="24">
        <f>VLOOKUP($B147&amp;"-"&amp;$F147,'Results Check'!$A:$CB,BB$2,FALSE())</f>
        <v>3</v>
      </c>
      <c r="BC147" s="24">
        <f>VLOOKUP($B147&amp;"-"&amp;$F147,'Results Check'!$A:$CB,BC$2,FALSE())</f>
        <v>3</v>
      </c>
      <c r="BD147" s="24">
        <f t="shared" si="128"/>
        <v>0.66666666666666663</v>
      </c>
      <c r="BE147" s="24">
        <f t="shared" si="129"/>
        <v>0.66666666666666663</v>
      </c>
      <c r="BF147" s="24">
        <f t="shared" si="130"/>
        <v>0.66666666666666663</v>
      </c>
      <c r="BG147" s="24">
        <f>VLOOKUP($B147&amp;"-"&amp;$F147,'Results Check'!$A:$CB,BG$2,FALSE())</f>
        <v>0</v>
      </c>
      <c r="BH147" s="24">
        <f>VLOOKUP($B147&amp;"-"&amp;$F147,'Results Check'!$A:$CB,BH$2,FALSE())</f>
        <v>1</v>
      </c>
      <c r="BI147" s="24">
        <f>VLOOKUP($B147&amp;"-"&amp;$F147,'Results Check'!$A:$CB,BI$2,FALSE())</f>
        <v>1</v>
      </c>
      <c r="BJ147" s="24">
        <f t="shared" si="131"/>
        <v>0</v>
      </c>
      <c r="BK147" s="24">
        <f t="shared" si="132"/>
        <v>0</v>
      </c>
      <c r="BL147" s="24">
        <f t="shared" si="133"/>
        <v>0</v>
      </c>
      <c r="BM147" s="24">
        <f>VLOOKUP($B147&amp;"-"&amp;$F147,'Results Check'!$A:$CB,BM$2,FALSE())</f>
        <v>0</v>
      </c>
      <c r="BN147" s="24">
        <f>VLOOKUP($B147&amp;"-"&amp;$F147,'Results Check'!$A:$CB,BN$2,FALSE())</f>
        <v>3</v>
      </c>
      <c r="BO147" s="24">
        <f>VLOOKUP($B147&amp;"-"&amp;$F147,'Results Check'!$A:$CB,BO$2,FALSE())</f>
        <v>2</v>
      </c>
      <c r="BP147" s="24">
        <f t="shared" si="134"/>
        <v>0</v>
      </c>
      <c r="BQ147" s="24">
        <f t="shared" si="135"/>
        <v>0</v>
      </c>
      <c r="BR147" s="24">
        <f t="shared" si="136"/>
        <v>0</v>
      </c>
      <c r="BS147" s="24">
        <f>VLOOKUP($B147&amp;"-"&amp;$F147,'Results Check'!$A:$CB,BS$2,FALSE())</f>
        <v>0</v>
      </c>
      <c r="BT147" s="24">
        <f>VLOOKUP($B147&amp;"-"&amp;$F147,'Results Check'!$A:$CB,BT$2,FALSE())</f>
        <v>1</v>
      </c>
      <c r="BU147" s="24">
        <f>VLOOKUP($B147&amp;"-"&amp;$F147,'Results Check'!$A:$CB,BU$2,FALSE())</f>
        <v>1</v>
      </c>
      <c r="BV147" s="24">
        <f t="shared" si="137"/>
        <v>0</v>
      </c>
      <c r="BW147" s="24">
        <f t="shared" si="138"/>
        <v>0</v>
      </c>
      <c r="BX147" s="24">
        <f t="shared" si="139"/>
        <v>0</v>
      </c>
      <c r="BY147" s="24">
        <f t="shared" si="140"/>
        <v>4</v>
      </c>
      <c r="BZ147" s="24">
        <f t="shared" si="141"/>
        <v>10</v>
      </c>
      <c r="CA147" s="24">
        <f t="shared" si="142"/>
        <v>10</v>
      </c>
      <c r="CB147" s="26">
        <f t="shared" si="143"/>
        <v>0.4</v>
      </c>
      <c r="CC147" s="26">
        <f t="shared" si="144"/>
        <v>0.4</v>
      </c>
      <c r="CD147" s="24">
        <f t="shared" si="145"/>
        <v>0.40000000000000008</v>
      </c>
      <c r="CE147" s="24" t="str">
        <f>IF(VLOOKUP($B147&amp;"-"&amp;$F147,'Results Check'!$A:$CB,CE$2,FALSE())=0,"",VLOOKUP($B147&amp;"-"&amp;$F147,'Results Check'!$A:$CB,CE$2,FALSE()))</f>
        <v/>
      </c>
      <c r="CF147" s="24" t="str">
        <f>IF(VLOOKUP($B147&amp;"-"&amp;$F147,'Results Check'!$A:$CB,CF$2,FALSE())=0,"",VLOOKUP($B147&amp;"-"&amp;$F147,'Results Check'!$A:$CB,CF$2,FALSE()))</f>
        <v>Asset</v>
      </c>
      <c r="CG147" s="24" t="str">
        <f>IF(VLOOKUP($B147&amp;"-"&amp;$F147,'Results Check'!$A:$CB,CG$2,FALSE())=0,"",VLOOKUP($B147&amp;"-"&amp;$F147,'Results Check'!$A:$CB,CG$2,FALSE()))</f>
        <v>Wrong treatment</v>
      </c>
      <c r="CH147" s="24" t="str">
        <f>IF(VLOOKUP($B147&amp;"-"&amp;$F147,'Results Check'!$A:$CB,CH$2,FALSE())=0,"",VLOOKUP($B147&amp;"-"&amp;$F147,'Results Check'!$A:$CB,CH$2,FALSE()))</f>
        <v>Likelihood</v>
      </c>
      <c r="CI147" s="24" t="str">
        <f>IF(VLOOKUP($B147&amp;"-"&amp;$F147,'Results Check'!$A:$CB,CI$2,FALSE())=0,"",VLOOKUP($B147&amp;"-"&amp;$F147,'Results Check'!$A:$CB,CI$2,FALSE()))</f>
        <v>Mixed concepts</v>
      </c>
      <c r="CJ147" s="24" t="str">
        <f>IF(VLOOKUP($B147&amp;"-"&amp;$F147,'Results Check'!$A:$CB,CJ$2,FALSE())=0,"",VLOOKUP($B147&amp;"-"&amp;$F147,'Results Check'!$A:$CB,CJ$2,FALSE()))</f>
        <v>Likelihood</v>
      </c>
      <c r="CK147" s="24">
        <f>IF(VLOOKUP($B147&amp;"-"&amp;$F147,'dataset cleaned'!$A:$CK,CK$2,FALSE())&lt;0,"N/A",VLOOKUP(VLOOKUP($B147&amp;"-"&amp;$F147,'dataset cleaned'!$A:$CK,CK$2,FALSE()),Dictionary!$A:$B,2,FALSE()))</f>
        <v>2</v>
      </c>
      <c r="CL147" s="24">
        <f>IF(VLOOKUP($B147&amp;"-"&amp;$F147,'dataset cleaned'!$A:$CK,CL$2,FALSE())&lt;0,"N/A",VLOOKUP(VLOOKUP($B147&amp;"-"&amp;$F147,'dataset cleaned'!$A:$CK,CL$2,FALSE()),Dictionary!$A:$B,2,FALSE()))</f>
        <v>3</v>
      </c>
      <c r="CM147" s="24">
        <f>IF(VLOOKUP($B147&amp;"-"&amp;$F147,'dataset cleaned'!$A:$CK,CM$2,FALSE())&lt;0,"N/A",VLOOKUP(VLOOKUP($B147&amp;"-"&amp;$F147,'dataset cleaned'!$A:$CK,CM$2,FALSE()),Dictionary!$A:$B,2,FALSE()))</f>
        <v>2</v>
      </c>
      <c r="CN147" s="24">
        <f>IF(VLOOKUP($B147&amp;"-"&amp;$F147,'dataset cleaned'!$A:$CK,CN$2,FALSE())&lt;0,"N/A",VLOOKUP(VLOOKUP($B147&amp;"-"&amp;$F147,'dataset cleaned'!$A:$CK,CN$2,FALSE()),Dictionary!$A:$B,2,FALSE()))</f>
        <v>3</v>
      </c>
      <c r="CO147" s="24">
        <f>IF(VLOOKUP($B147&amp;"-"&amp;$F147,'dataset cleaned'!$A:$CK,CO$2,FALSE())&lt;0,"N/A",VLOOKUP(VLOOKUP($B147&amp;"-"&amp;$F147,'dataset cleaned'!$A:$CK,CO$2,FALSE()),Dictionary!$A:$B,2,FALSE()))</f>
        <v>3</v>
      </c>
      <c r="CP147" s="24">
        <f>IF(VLOOKUP($B147&amp;"-"&amp;$F147,'dataset cleaned'!$A:$CK,CP$2,FALSE())&lt;0,"N/A",VLOOKUP(VLOOKUP($B147&amp;"-"&amp;$F147,'dataset cleaned'!$A:$CK,CP$2,FALSE()),Dictionary!$A:$B,2,FALSE()))</f>
        <v>3</v>
      </c>
      <c r="CQ147" s="24">
        <f>IF(VLOOKUP($B147&amp;"-"&amp;$F147,'dataset cleaned'!$A:$CK,CQ$2,FALSE())&lt;0,"N/A",VLOOKUP(VLOOKUP($B147&amp;"-"&amp;$F147,'dataset cleaned'!$A:$CK,CQ$2,FALSE()),Dictionary!$A:$B,2,FALSE()))</f>
        <v>3</v>
      </c>
      <c r="CR147" s="24">
        <f>IF(VLOOKUP($B147&amp;"-"&amp;$F147,'dataset cleaned'!$A:$CK,CR$2,FALSE())&lt;0,"N/A",VLOOKUP(VLOOKUP($B147&amp;"-"&amp;$F147,'dataset cleaned'!$A:$CK,CR$2,FALSE()),Dictionary!$A:$B,2,FALSE()))</f>
        <v>4</v>
      </c>
      <c r="CS147" s="24">
        <f>IF(VLOOKUP($B147&amp;"-"&amp;$F147,'dataset cleaned'!$A:$CK,CS$2,FALSE())&lt;0,"N/A",VLOOKUP(VLOOKUP($B147&amp;"-"&amp;$F147,'dataset cleaned'!$A:$CK,CS$2,FALSE()),Dictionary!$A:$B,2,FALSE()))</f>
        <v>2</v>
      </c>
      <c r="CT147" s="24">
        <f>IF(VLOOKUP($B147&amp;"-"&amp;$F147,'dataset cleaned'!$A:$CK,CT$2,FALSE())&lt;0,"N/A",VLOOKUP(VLOOKUP($B147&amp;"-"&amp;$F147,'dataset cleaned'!$A:$CK,CT$2,FALSE()),Dictionary!$A:$B,2,FALSE()))</f>
        <v>3</v>
      </c>
      <c r="CU147" s="24">
        <f>IF(VLOOKUP($B147&amp;"-"&amp;$F147,'dataset cleaned'!$A:$CK,CU$2,FALSE())&lt;0,"N/A",VLOOKUP(VLOOKUP($B147&amp;"-"&amp;$F147,'dataset cleaned'!$A:$CK,CU$2,FALSE()),Dictionary!$A:$B,2,FALSE()))</f>
        <v>3</v>
      </c>
      <c r="CV147" s="24">
        <f>IF(VLOOKUP($B147&amp;"-"&amp;$F147,'dataset cleaned'!$A:$CK,CV$2,FALSE())&lt;0,"N/A",VLOOKUP(VLOOKUP($B147&amp;"-"&amp;$F147,'dataset cleaned'!$A:$CK,CV$2,FALSE()),Dictionary!$A:$B,2,FALSE()))</f>
        <v>3</v>
      </c>
    </row>
    <row r="148" spans="1:100" x14ac:dyDescent="0.2">
      <c r="A148" s="24" t="str">
        <f t="shared" si="117"/>
        <v>R_29bk3Yv8AVYLIE5-P2</v>
      </c>
      <c r="B148" s="31" t="s">
        <v>1045</v>
      </c>
      <c r="C148" s="24" t="s">
        <v>529</v>
      </c>
      <c r="D148" s="30" t="str">
        <f t="shared" si="118"/>
        <v>Tabular</v>
      </c>
      <c r="E148" s="24" t="str">
        <f t="shared" si="119"/>
        <v>G2</v>
      </c>
      <c r="F148" s="31" t="s">
        <v>536</v>
      </c>
      <c r="G148" s="24" t="str">
        <f t="shared" si="120"/>
        <v>G1</v>
      </c>
      <c r="H148" s="24" t="s">
        <v>1128</v>
      </c>
      <c r="I148" s="24"/>
      <c r="J148" s="32">
        <f>VLOOKUP($B148&amp;"-"&amp;$F148,'dataset cleaned'!$A:$BK,J$2,FALSE())/60</f>
        <v>5.1305500000000004</v>
      </c>
      <c r="K148" s="24">
        <f>VLOOKUP($B148&amp;"-"&amp;$F148,'dataset cleaned'!$A:$BK,K$2,FALSE())</f>
        <v>22</v>
      </c>
      <c r="L148" s="24" t="str">
        <f>VLOOKUP($B148&amp;"-"&amp;$F148,'dataset cleaned'!$A:$BK,L$2,FALSE())</f>
        <v>Male</v>
      </c>
      <c r="M148" s="24" t="str">
        <f>VLOOKUP($B148&amp;"-"&amp;$F148,'dataset cleaned'!$A:$BK,M$2,FALSE())</f>
        <v>Advanced (C1)</v>
      </c>
      <c r="N148" s="24">
        <f>VLOOKUP($B148&amp;"-"&amp;$F148,'dataset cleaned'!$A:$BK,N$2,FALSE())</f>
        <v>4</v>
      </c>
      <c r="O148" s="24" t="str">
        <f>VLOOKUP($B148&amp;"-"&amp;$F148,'dataset cleaned'!$A:$BK,O$2,FALSE())</f>
        <v>Civil engineering</v>
      </c>
      <c r="P148" s="24" t="str">
        <f>VLOOKUP($B148&amp;"-"&amp;$F148,'dataset cleaned'!$A:$BK,P$2,FALSE())</f>
        <v>No</v>
      </c>
      <c r="Q148" s="24">
        <f>VLOOKUP($B148&amp;"-"&amp;$F148,'dataset cleaned'!$A:$BK,Q$2,FALSE())</f>
        <v>0</v>
      </c>
      <c r="R148" s="33">
        <f>VLOOKUP($B148&amp;"-"&amp;$F148,'dataset cleaned'!$A:$BK,R$2,FALSE())</f>
        <v>0</v>
      </c>
      <c r="S148" s="24" t="str">
        <f>VLOOKUP($B148&amp;"-"&amp;$F148,'dataset cleaned'!$A:$BK,S$2,FALSE())</f>
        <v>No</v>
      </c>
      <c r="T148" s="24">
        <f>VLOOKUP($B148&amp;"-"&amp;$F148,'dataset cleaned'!$A:$BK,T$2,FALSE())</f>
        <v>0</v>
      </c>
      <c r="U148" s="24" t="str">
        <f>VLOOKUP($B148&amp;"-"&amp;$F148,'dataset cleaned'!$A:$BK,U$2,FALSE())</f>
        <v>None</v>
      </c>
      <c r="V148" s="24">
        <f>VLOOKUP(VLOOKUP($B148&amp;"-"&amp;$F148,'dataset cleaned'!$A:$BK,V$2,FALSE()),Dictionary!$A:$B,2,FALSE())</f>
        <v>1</v>
      </c>
      <c r="W148" s="24">
        <f>VLOOKUP(VLOOKUP($B148&amp;"-"&amp;$F148,'dataset cleaned'!$A:$BK,W$2,FALSE()),Dictionary!$A:$B,2,FALSE())</f>
        <v>1</v>
      </c>
      <c r="X148" s="24">
        <f>VLOOKUP(VLOOKUP($B148&amp;"-"&amp;$F148,'dataset cleaned'!$A:$BK,X$2,FALSE()),Dictionary!$A:$B,2,FALSE())</f>
        <v>1</v>
      </c>
      <c r="Y148" s="24">
        <f>VLOOKUP(VLOOKUP($B148&amp;"-"&amp;$F148,'dataset cleaned'!$A:$BK,Y$2,FALSE()),Dictionary!$A:$B,2,FALSE())</f>
        <v>1</v>
      </c>
      <c r="Z148" s="24">
        <f t="shared" si="121"/>
        <v>1</v>
      </c>
      <c r="AA148" s="24">
        <f>VLOOKUP(VLOOKUP($B148&amp;"-"&amp;$F148,'dataset cleaned'!$A:$BK,AA$2,FALSE()),Dictionary!$A:$B,2,FALSE())</f>
        <v>1</v>
      </c>
      <c r="AB148" s="24">
        <f>VLOOKUP(VLOOKUP($B148&amp;"-"&amp;$F148,'dataset cleaned'!$A:$BK,AB$2,FALSE()),Dictionary!$A:$B,2,FALSE())</f>
        <v>1</v>
      </c>
      <c r="AC148" s="24">
        <f>VLOOKUP(VLOOKUP($B148&amp;"-"&amp;$F148,'dataset cleaned'!$A:$BK,AC$2,FALSE()),Dictionary!$A:$B,2,FALSE())</f>
        <v>1</v>
      </c>
      <c r="AD148" s="24">
        <f>VLOOKUP(VLOOKUP($B148&amp;"-"&amp;$F148,'dataset cleaned'!$A:$BK,AD$2,FALSE()),Dictionary!$A:$B,2,FALSE())</f>
        <v>1</v>
      </c>
      <c r="AE148" s="24">
        <f>IF(ISNA(VLOOKUP(VLOOKUP($B148&amp;"-"&amp;$F148,'dataset cleaned'!$A:$BK,AE$2,FALSE()),Dictionary!$A:$B,2,FALSE())),"",VLOOKUP(VLOOKUP($B148&amp;"-"&amp;$F148,'dataset cleaned'!$A:$BK,AE$2,FALSE()),Dictionary!$A:$B,2,FALSE()))</f>
        <v>1</v>
      </c>
      <c r="AF148" s="24">
        <f>VLOOKUP(VLOOKUP($B148&amp;"-"&amp;$F148,'dataset cleaned'!$A:$BK,AF$2,FALSE()),Dictionary!$A:$B,2,FALSE())</f>
        <v>5</v>
      </c>
      <c r="AG148" s="24">
        <f>VLOOKUP(VLOOKUP($B148&amp;"-"&amp;$F148,'dataset cleaned'!$A:$BK,AG$2,FALSE()),Dictionary!$A:$B,2,FALSE())</f>
        <v>5</v>
      </c>
      <c r="AH148" s="24">
        <f>VLOOKUP(VLOOKUP($B148&amp;"-"&amp;$F148,'dataset cleaned'!$A:$BK,AH$2,FALSE()),Dictionary!$A:$B,2,FALSE())</f>
        <v>5</v>
      </c>
      <c r="AI148" s="24">
        <f>VLOOKUP(VLOOKUP($B148&amp;"-"&amp;$F148,'dataset cleaned'!$A:$BK,AI$2,FALSE()),Dictionary!$A:$B,2,FALSE())</f>
        <v>5</v>
      </c>
      <c r="AJ148" s="24">
        <f>VLOOKUP(VLOOKUP($B148&amp;"-"&amp;$F148,'dataset cleaned'!$A:$BK,AJ$2,FALSE()),Dictionary!$A:$B,2,FALSE())</f>
        <v>2</v>
      </c>
      <c r="AK148" s="24" t="str">
        <f>IF(ISNA(VLOOKUP(VLOOKUP($B148&amp;"-"&amp;$F148,'dataset cleaned'!$A:$BK,AK$2,FALSE()),Dictionary!$A:$B,2,FALSE())),"",VLOOKUP(VLOOKUP($B148&amp;"-"&amp;$F148,'dataset cleaned'!$A:$BK,AK$2,FALSE()),Dictionary!$A:$B,2,FALSE()))</f>
        <v/>
      </c>
      <c r="AL148" s="24">
        <f>IF(ISNA(VLOOKUP(VLOOKUP($B148&amp;"-"&amp;$F148,'dataset cleaned'!$A:$BK,AL$2,FALSE()),Dictionary!$A:$B,2,FALSE())),"",VLOOKUP(VLOOKUP($B148&amp;"-"&amp;$F148,'dataset cleaned'!$A:$BK,AL$2,FALSE()),Dictionary!$A:$B,2,FALSE()))</f>
        <v>1</v>
      </c>
      <c r="AM148" s="24">
        <f>VLOOKUP(VLOOKUP($B148&amp;"-"&amp;$F148,'dataset cleaned'!$A:$BK,AM$2,FALSE()),Dictionary!$A:$B,2,FALSE())</f>
        <v>5</v>
      </c>
      <c r="AN148" s="24">
        <f>IF(ISNA(VLOOKUP(VLOOKUP($B148&amp;"-"&amp;$F148,'dataset cleaned'!$A:$BK,AN$2,FALSE()),Dictionary!$A:$B,2,FALSE())),"",VLOOKUP(VLOOKUP($B148&amp;"-"&amp;$F148,'dataset cleaned'!$A:$BK,AN$2,FALSE()),Dictionary!$A:$B,2,FALSE()))</f>
        <v>5</v>
      </c>
      <c r="AO148" s="24">
        <f>VLOOKUP($B148&amp;"-"&amp;$F148,'Results Check'!$A:$CB,AO$2,FALSE())</f>
        <v>1</v>
      </c>
      <c r="AP148" s="24">
        <f>VLOOKUP($B148&amp;"-"&amp;$F148,'Results Check'!$A:$CB,AP$2,FALSE())</f>
        <v>1</v>
      </c>
      <c r="AQ148" s="24">
        <f>VLOOKUP($B148&amp;"-"&amp;$F148,'Results Check'!$A:$CB,AQ$2,FALSE())</f>
        <v>1</v>
      </c>
      <c r="AR148" s="24">
        <f t="shared" si="122"/>
        <v>1</v>
      </c>
      <c r="AS148" s="24">
        <f t="shared" si="123"/>
        <v>1</v>
      </c>
      <c r="AT148" s="24">
        <f t="shared" si="124"/>
        <v>1</v>
      </c>
      <c r="AU148" s="24">
        <f>VLOOKUP($B148&amp;"-"&amp;$F148,'Results Check'!$A:$CB,AU$2,FALSE())</f>
        <v>1</v>
      </c>
      <c r="AV148" s="24">
        <f>VLOOKUP($B148&amp;"-"&amp;$F148,'Results Check'!$A:$CB,AV$2,FALSE())</f>
        <v>1</v>
      </c>
      <c r="AW148" s="24">
        <f>VLOOKUP($B148&amp;"-"&amp;$F148,'Results Check'!$A:$CB,AW$2,FALSE())</f>
        <v>2</v>
      </c>
      <c r="AX148" s="24">
        <f t="shared" si="125"/>
        <v>1</v>
      </c>
      <c r="AY148" s="24">
        <f t="shared" si="126"/>
        <v>0.5</v>
      </c>
      <c r="AZ148" s="24">
        <f t="shared" si="127"/>
        <v>0.66666666666666663</v>
      </c>
      <c r="BA148" s="24">
        <f>VLOOKUP($B148&amp;"-"&amp;$F148,'Results Check'!$A:$CB,BA$2,FALSE())</f>
        <v>1</v>
      </c>
      <c r="BB148" s="24">
        <f>VLOOKUP($B148&amp;"-"&amp;$F148,'Results Check'!$A:$CB,BB$2,FALSE())</f>
        <v>2</v>
      </c>
      <c r="BC148" s="24">
        <f>VLOOKUP($B148&amp;"-"&amp;$F148,'Results Check'!$A:$CB,BC$2,FALSE())</f>
        <v>3</v>
      </c>
      <c r="BD148" s="24">
        <f t="shared" si="128"/>
        <v>0.5</v>
      </c>
      <c r="BE148" s="24">
        <f t="shared" si="129"/>
        <v>0.33333333333333331</v>
      </c>
      <c r="BF148" s="24">
        <f t="shared" si="130"/>
        <v>0.4</v>
      </c>
      <c r="BG148" s="24">
        <f>VLOOKUP($B148&amp;"-"&amp;$F148,'Results Check'!$A:$CB,BG$2,FALSE())</f>
        <v>1</v>
      </c>
      <c r="BH148" s="24">
        <f>VLOOKUP($B148&amp;"-"&amp;$F148,'Results Check'!$A:$CB,BH$2,FALSE())</f>
        <v>1</v>
      </c>
      <c r="BI148" s="24">
        <f>VLOOKUP($B148&amp;"-"&amp;$F148,'Results Check'!$A:$CB,BI$2,FALSE())</f>
        <v>1</v>
      </c>
      <c r="BJ148" s="24">
        <f t="shared" si="131"/>
        <v>1</v>
      </c>
      <c r="BK148" s="24">
        <f t="shared" si="132"/>
        <v>1</v>
      </c>
      <c r="BL148" s="24">
        <f t="shared" si="133"/>
        <v>1</v>
      </c>
      <c r="BM148" s="24">
        <f>VLOOKUP($B148&amp;"-"&amp;$F148,'Results Check'!$A:$CB,BM$2,FALSE())</f>
        <v>0</v>
      </c>
      <c r="BN148" s="24">
        <f>VLOOKUP($B148&amp;"-"&amp;$F148,'Results Check'!$A:$CB,BN$2,FALSE())</f>
        <v>2</v>
      </c>
      <c r="BO148" s="24">
        <f>VLOOKUP($B148&amp;"-"&amp;$F148,'Results Check'!$A:$CB,BO$2,FALSE())</f>
        <v>2</v>
      </c>
      <c r="BP148" s="24">
        <f t="shared" si="134"/>
        <v>0</v>
      </c>
      <c r="BQ148" s="24">
        <f t="shared" si="135"/>
        <v>0</v>
      </c>
      <c r="BR148" s="24">
        <f t="shared" si="136"/>
        <v>0</v>
      </c>
      <c r="BS148" s="24">
        <f>VLOOKUP($B148&amp;"-"&amp;$F148,'Results Check'!$A:$CB,BS$2,FALSE())</f>
        <v>1</v>
      </c>
      <c r="BT148" s="24">
        <f>VLOOKUP($B148&amp;"-"&amp;$F148,'Results Check'!$A:$CB,BT$2,FALSE())</f>
        <v>1</v>
      </c>
      <c r="BU148" s="24">
        <f>VLOOKUP($B148&amp;"-"&amp;$F148,'Results Check'!$A:$CB,BU$2,FALSE())</f>
        <v>1</v>
      </c>
      <c r="BV148" s="24">
        <f t="shared" si="137"/>
        <v>1</v>
      </c>
      <c r="BW148" s="24">
        <f t="shared" si="138"/>
        <v>1</v>
      </c>
      <c r="BX148" s="24">
        <f t="shared" si="139"/>
        <v>1</v>
      </c>
      <c r="BY148" s="24">
        <f t="shared" si="140"/>
        <v>5</v>
      </c>
      <c r="BZ148" s="24">
        <f t="shared" si="141"/>
        <v>8</v>
      </c>
      <c r="CA148" s="24">
        <f t="shared" si="142"/>
        <v>10</v>
      </c>
      <c r="CB148" s="26">
        <f t="shared" si="143"/>
        <v>0.625</v>
      </c>
      <c r="CC148" s="26">
        <f t="shared" si="144"/>
        <v>0.5</v>
      </c>
      <c r="CD148" s="24">
        <f t="shared" si="145"/>
        <v>0.55555555555555558</v>
      </c>
      <c r="CE148" s="24" t="str">
        <f>IF(VLOOKUP($B148&amp;"-"&amp;$F148,'Results Check'!$A:$CB,CE$2,FALSE())=0,"",VLOOKUP($B148&amp;"-"&amp;$F148,'Results Check'!$A:$CB,CE$2,FALSE()))</f>
        <v/>
      </c>
      <c r="CF148" s="24" t="str">
        <f>IF(VLOOKUP($B148&amp;"-"&amp;$F148,'Results Check'!$A:$CB,CF$2,FALSE())=0,"",VLOOKUP($B148&amp;"-"&amp;$F148,'Results Check'!$A:$CB,CF$2,FALSE()))</f>
        <v>Asset</v>
      </c>
      <c r="CG148" s="24" t="str">
        <f>IF(VLOOKUP($B148&amp;"-"&amp;$F148,'Results Check'!$A:$CB,CG$2,FALSE())=0,"",VLOOKUP($B148&amp;"-"&amp;$F148,'Results Check'!$A:$CB,CG$2,FALSE()))</f>
        <v>Wrong treatment</v>
      </c>
      <c r="CH148" s="24" t="str">
        <f>IF(VLOOKUP($B148&amp;"-"&amp;$F148,'Results Check'!$A:$CB,CH$2,FALSE())=0,"",VLOOKUP($B148&amp;"-"&amp;$F148,'Results Check'!$A:$CB,CH$2,FALSE()))</f>
        <v/>
      </c>
      <c r="CI148" s="24" t="str">
        <f>IF(VLOOKUP($B148&amp;"-"&amp;$F148,'Results Check'!$A:$CB,CI$2,FALSE())=0,"",VLOOKUP($B148&amp;"-"&amp;$F148,'Results Check'!$A:$CB,CI$2,FALSE()))</f>
        <v>Wrong UI</v>
      </c>
      <c r="CJ148" s="24" t="str">
        <f>IF(VLOOKUP($B148&amp;"-"&amp;$F148,'Results Check'!$A:$CB,CJ$2,FALSE())=0,"",VLOOKUP($B148&amp;"-"&amp;$F148,'Results Check'!$A:$CB,CJ$2,FALSE()))</f>
        <v/>
      </c>
      <c r="CK148" s="24">
        <f>IF(VLOOKUP($B148&amp;"-"&amp;$F148,'dataset cleaned'!$A:$CK,CK$2,FALSE())&lt;0,"N/A",VLOOKUP(VLOOKUP($B148&amp;"-"&amp;$F148,'dataset cleaned'!$A:$CK,CK$2,FALSE()),Dictionary!$A:$B,2,FALSE()))</f>
        <v>3</v>
      </c>
      <c r="CL148" s="24">
        <f>IF(VLOOKUP($B148&amp;"-"&amp;$F148,'dataset cleaned'!$A:$CK,CL$2,FALSE())&lt;0,"N/A",VLOOKUP(VLOOKUP($B148&amp;"-"&amp;$F148,'dataset cleaned'!$A:$CK,CL$2,FALSE()),Dictionary!$A:$B,2,FALSE()))</f>
        <v>2</v>
      </c>
      <c r="CM148" s="24">
        <f>IF(VLOOKUP($B148&amp;"-"&amp;$F148,'dataset cleaned'!$A:$CK,CM$2,FALSE())&lt;0,"N/A",VLOOKUP(VLOOKUP($B148&amp;"-"&amp;$F148,'dataset cleaned'!$A:$CK,CM$2,FALSE()),Dictionary!$A:$B,2,FALSE()))</f>
        <v>1</v>
      </c>
      <c r="CN148" s="24">
        <f>IF(VLOOKUP($B148&amp;"-"&amp;$F148,'dataset cleaned'!$A:$CK,CN$2,FALSE())&lt;0,"N/A",VLOOKUP(VLOOKUP($B148&amp;"-"&amp;$F148,'dataset cleaned'!$A:$CK,CN$2,FALSE()),Dictionary!$A:$B,2,FALSE()))</f>
        <v>1</v>
      </c>
      <c r="CO148" s="24">
        <f>IF(VLOOKUP($B148&amp;"-"&amp;$F148,'dataset cleaned'!$A:$CK,CO$2,FALSE())&lt;0,"N/A",VLOOKUP(VLOOKUP($B148&amp;"-"&amp;$F148,'dataset cleaned'!$A:$CK,CO$2,FALSE()),Dictionary!$A:$B,2,FALSE()))</f>
        <v>2</v>
      </c>
      <c r="CP148" s="24">
        <f>IF(VLOOKUP($B148&amp;"-"&amp;$F148,'dataset cleaned'!$A:$CK,CP$2,FALSE())&lt;0,"N/A",VLOOKUP(VLOOKUP($B148&amp;"-"&amp;$F148,'dataset cleaned'!$A:$CK,CP$2,FALSE()),Dictionary!$A:$B,2,FALSE()))</f>
        <v>1</v>
      </c>
      <c r="CQ148" s="24">
        <f>IF(VLOOKUP($B148&amp;"-"&amp;$F148,'dataset cleaned'!$A:$CK,CQ$2,FALSE())&lt;0,"N/A",VLOOKUP(VLOOKUP($B148&amp;"-"&amp;$F148,'dataset cleaned'!$A:$CK,CQ$2,FALSE()),Dictionary!$A:$B,2,FALSE()))</f>
        <v>3</v>
      </c>
      <c r="CR148" s="24">
        <f>IF(VLOOKUP($B148&amp;"-"&amp;$F148,'dataset cleaned'!$A:$CK,CR$2,FALSE())&lt;0,"N/A",VLOOKUP(VLOOKUP($B148&amp;"-"&amp;$F148,'dataset cleaned'!$A:$CK,CR$2,FALSE()),Dictionary!$A:$B,2,FALSE()))</f>
        <v>1</v>
      </c>
      <c r="CS148" s="24">
        <f>IF(VLOOKUP($B148&amp;"-"&amp;$F148,'dataset cleaned'!$A:$CK,CS$2,FALSE())&lt;0,"N/A",VLOOKUP(VLOOKUP($B148&amp;"-"&amp;$F148,'dataset cleaned'!$A:$CK,CS$2,FALSE()),Dictionary!$A:$B,2,FALSE()))</f>
        <v>2</v>
      </c>
      <c r="CT148" s="24">
        <f>IF(VLOOKUP($B148&amp;"-"&amp;$F148,'dataset cleaned'!$A:$CK,CT$2,FALSE())&lt;0,"N/A",VLOOKUP(VLOOKUP($B148&amp;"-"&amp;$F148,'dataset cleaned'!$A:$CK,CT$2,FALSE()),Dictionary!$A:$B,2,FALSE()))</f>
        <v>1</v>
      </c>
      <c r="CU148" s="24">
        <f>IF(VLOOKUP($B148&amp;"-"&amp;$F148,'dataset cleaned'!$A:$CK,CU$2,FALSE())&lt;0,"N/A",VLOOKUP(VLOOKUP($B148&amp;"-"&amp;$F148,'dataset cleaned'!$A:$CK,CU$2,FALSE()),Dictionary!$A:$B,2,FALSE()))</f>
        <v>2</v>
      </c>
      <c r="CV148" s="24">
        <f>IF(VLOOKUP($B148&amp;"-"&amp;$F148,'dataset cleaned'!$A:$CK,CV$2,FALSE())&lt;0,"N/A",VLOOKUP(VLOOKUP($B148&amp;"-"&amp;$F148,'dataset cleaned'!$A:$CK,CV$2,FALSE()),Dictionary!$A:$B,2,FALSE()))</f>
        <v>1</v>
      </c>
    </row>
    <row r="149" spans="1:100" ht="34" x14ac:dyDescent="0.2">
      <c r="A149" s="24" t="str">
        <f t="shared" si="117"/>
        <v>R_2coUTI3wHGOB9Ds-P2</v>
      </c>
      <c r="B149" s="24" t="s">
        <v>633</v>
      </c>
      <c r="C149" s="24" t="s">
        <v>529</v>
      </c>
      <c r="D149" s="30" t="str">
        <f t="shared" si="118"/>
        <v>Tabular</v>
      </c>
      <c r="E149" s="24" t="str">
        <f t="shared" si="119"/>
        <v>G2</v>
      </c>
      <c r="F149" s="31" t="s">
        <v>536</v>
      </c>
      <c r="G149" s="24" t="str">
        <f t="shared" si="120"/>
        <v>G1</v>
      </c>
      <c r="H149" s="24" t="s">
        <v>981</v>
      </c>
      <c r="I149" s="24"/>
      <c r="J149" s="32">
        <f>VLOOKUP($B149&amp;"-"&amp;$F149,'dataset cleaned'!$A:$BK,J$2,FALSE())/60</f>
        <v>3.7682333333333333</v>
      </c>
      <c r="K149" s="24">
        <f>VLOOKUP($B149&amp;"-"&amp;$F149,'dataset cleaned'!$A:$BK,K$2,FALSE())</f>
        <v>20</v>
      </c>
      <c r="L149" s="24" t="str">
        <f>VLOOKUP($B149&amp;"-"&amp;$F149,'dataset cleaned'!$A:$BK,L$2,FALSE())</f>
        <v>Male</v>
      </c>
      <c r="M149" s="24" t="str">
        <f>VLOOKUP($B149&amp;"-"&amp;$F149,'dataset cleaned'!$A:$BK,M$2,FALSE())</f>
        <v>Advanced (C1)</v>
      </c>
      <c r="N149" s="24">
        <f>VLOOKUP($B149&amp;"-"&amp;$F149,'dataset cleaned'!$A:$BK,N$2,FALSE())</f>
        <v>5</v>
      </c>
      <c r="O149" s="24" t="str">
        <f>VLOOKUP($B149&amp;"-"&amp;$F149,'dataset cleaned'!$A:$BK,O$2,FALSE())</f>
        <v>Computer Sciency, Cybersecurity</v>
      </c>
      <c r="P149" s="24" t="str">
        <f>VLOOKUP($B149&amp;"-"&amp;$F149,'dataset cleaned'!$A:$BK,P$2,FALSE())</f>
        <v>Yes</v>
      </c>
      <c r="Q149" s="24">
        <f>VLOOKUP($B149&amp;"-"&amp;$F149,'dataset cleaned'!$A:$BK,Q$2,FALSE())</f>
        <v>7</v>
      </c>
      <c r="R149" s="33" t="str">
        <f>VLOOKUP($B149&amp;"-"&amp;$F149,'dataset cleaned'!$A:$BK,R$2,FALSE())</f>
        <v>Newspaper Deliverer, IT employee, Software Developer, Linux System Administrator</v>
      </c>
      <c r="S149" s="24" t="str">
        <f>VLOOKUP($B149&amp;"-"&amp;$F149,'dataset cleaned'!$A:$BK,S$2,FALSE())</f>
        <v>No</v>
      </c>
      <c r="T149" s="24">
        <f>VLOOKUP($B149&amp;"-"&amp;$F149,'dataset cleaned'!$A:$BK,T$2,FALSE())</f>
        <v>0</v>
      </c>
      <c r="U149" s="24" t="str">
        <f>VLOOKUP($B149&amp;"-"&amp;$F149,'dataset cleaned'!$A:$BK,U$2,FALSE())</f>
        <v>None</v>
      </c>
      <c r="V149" s="24">
        <f>VLOOKUP(VLOOKUP($B149&amp;"-"&amp;$F149,'dataset cleaned'!$A:$BK,V$2,FALSE()),Dictionary!$A:$B,2,FALSE())</f>
        <v>3</v>
      </c>
      <c r="W149" s="24">
        <f>VLOOKUP(VLOOKUP($B149&amp;"-"&amp;$F149,'dataset cleaned'!$A:$BK,W$2,FALSE()),Dictionary!$A:$B,2,FALSE())</f>
        <v>2</v>
      </c>
      <c r="X149" s="24">
        <f>VLOOKUP(VLOOKUP($B149&amp;"-"&amp;$F149,'dataset cleaned'!$A:$BK,X$2,FALSE()),Dictionary!$A:$B,2,FALSE())</f>
        <v>4</v>
      </c>
      <c r="Y149" s="24">
        <f>VLOOKUP(VLOOKUP($B149&amp;"-"&amp;$F149,'dataset cleaned'!$A:$BK,Y$2,FALSE()),Dictionary!$A:$B,2,FALSE())</f>
        <v>2</v>
      </c>
      <c r="Z149" s="24">
        <f t="shared" si="121"/>
        <v>4</v>
      </c>
      <c r="AA149" s="24">
        <f>VLOOKUP(VLOOKUP($B149&amp;"-"&amp;$F149,'dataset cleaned'!$A:$BK,AA$2,FALSE()),Dictionary!$A:$B,2,FALSE())</f>
        <v>1</v>
      </c>
      <c r="AB149" s="24">
        <f>VLOOKUP(VLOOKUP($B149&amp;"-"&amp;$F149,'dataset cleaned'!$A:$BK,AB$2,FALSE()),Dictionary!$A:$B,2,FALSE())</f>
        <v>2</v>
      </c>
      <c r="AC149" s="24">
        <f>VLOOKUP(VLOOKUP($B149&amp;"-"&amp;$F149,'dataset cleaned'!$A:$BK,AC$2,FALSE()),Dictionary!$A:$B,2,FALSE())</f>
        <v>2</v>
      </c>
      <c r="AD149" s="24">
        <f>VLOOKUP(VLOOKUP($B149&amp;"-"&amp;$F149,'dataset cleaned'!$A:$BK,AD$2,FALSE()),Dictionary!$A:$B,2,FALSE())</f>
        <v>2</v>
      </c>
      <c r="AE149" s="24">
        <f>IF(ISNA(VLOOKUP(VLOOKUP($B149&amp;"-"&amp;$F149,'dataset cleaned'!$A:$BK,AE$2,FALSE()),Dictionary!$A:$B,2,FALSE())),"",VLOOKUP(VLOOKUP($B149&amp;"-"&amp;$F149,'dataset cleaned'!$A:$BK,AE$2,FALSE()),Dictionary!$A:$B,2,FALSE()))</f>
        <v>3</v>
      </c>
      <c r="AF149" s="24">
        <f>VLOOKUP(VLOOKUP($B149&amp;"-"&amp;$F149,'dataset cleaned'!$A:$BK,AF$2,FALSE()),Dictionary!$A:$B,2,FALSE())</f>
        <v>4</v>
      </c>
      <c r="AG149" s="24">
        <f>VLOOKUP(VLOOKUP($B149&amp;"-"&amp;$F149,'dataset cleaned'!$A:$BK,AG$2,FALSE()),Dictionary!$A:$B,2,FALSE())</f>
        <v>4</v>
      </c>
      <c r="AH149" s="24">
        <f>VLOOKUP(VLOOKUP($B149&amp;"-"&amp;$F149,'dataset cleaned'!$A:$BK,AH$2,FALSE()),Dictionary!$A:$B,2,FALSE())</f>
        <v>4</v>
      </c>
      <c r="AI149" s="24">
        <f>VLOOKUP(VLOOKUP($B149&amp;"-"&amp;$F149,'dataset cleaned'!$A:$BK,AI$2,FALSE()),Dictionary!$A:$B,2,FALSE())</f>
        <v>4</v>
      </c>
      <c r="AJ149" s="24">
        <f>VLOOKUP(VLOOKUP($B149&amp;"-"&amp;$F149,'dataset cleaned'!$A:$BK,AJ$2,FALSE()),Dictionary!$A:$B,2,FALSE())</f>
        <v>2</v>
      </c>
      <c r="AK149" s="24" t="str">
        <f>IF(ISNA(VLOOKUP(VLOOKUP($B149&amp;"-"&amp;$F149,'dataset cleaned'!$A:$BK,AK$2,FALSE()),Dictionary!$A:$B,2,FALSE())),"",VLOOKUP(VLOOKUP($B149&amp;"-"&amp;$F149,'dataset cleaned'!$A:$BK,AK$2,FALSE()),Dictionary!$A:$B,2,FALSE()))</f>
        <v/>
      </c>
      <c r="AL149" s="24">
        <f>IF(ISNA(VLOOKUP(VLOOKUP($B149&amp;"-"&amp;$F149,'dataset cleaned'!$A:$BK,AL$2,FALSE()),Dictionary!$A:$B,2,FALSE())),"",VLOOKUP(VLOOKUP($B149&amp;"-"&amp;$F149,'dataset cleaned'!$A:$BK,AL$2,FALSE()),Dictionary!$A:$B,2,FALSE()))</f>
        <v>2</v>
      </c>
      <c r="AM149" s="24">
        <f>VLOOKUP(VLOOKUP($B149&amp;"-"&amp;$F149,'dataset cleaned'!$A:$BK,AM$2,FALSE()),Dictionary!$A:$B,2,FALSE())</f>
        <v>1</v>
      </c>
      <c r="AN149" s="24">
        <f>IF(ISNA(VLOOKUP(VLOOKUP($B149&amp;"-"&amp;$F149,'dataset cleaned'!$A:$BK,AN$2,FALSE()),Dictionary!$A:$B,2,FALSE())),"",VLOOKUP(VLOOKUP($B149&amp;"-"&amp;$F149,'dataset cleaned'!$A:$BK,AN$2,FALSE()),Dictionary!$A:$B,2,FALSE()))</f>
        <v>4</v>
      </c>
      <c r="AO149" s="24">
        <f>VLOOKUP($B149&amp;"-"&amp;$F149,'Results Check'!$A:$CB,AO$2,FALSE())</f>
        <v>1</v>
      </c>
      <c r="AP149" s="24">
        <f>VLOOKUP($B149&amp;"-"&amp;$F149,'Results Check'!$A:$CB,AP$2,FALSE())</f>
        <v>3</v>
      </c>
      <c r="AQ149" s="24">
        <f>VLOOKUP($B149&amp;"-"&amp;$F149,'Results Check'!$A:$CB,AQ$2,FALSE())</f>
        <v>1</v>
      </c>
      <c r="AR149" s="24">
        <f t="shared" si="122"/>
        <v>0.33333333333333331</v>
      </c>
      <c r="AS149" s="24">
        <f t="shared" si="123"/>
        <v>1</v>
      </c>
      <c r="AT149" s="24">
        <f t="shared" si="124"/>
        <v>0.5</v>
      </c>
      <c r="AU149" s="24">
        <f>VLOOKUP($B149&amp;"-"&amp;$F149,'Results Check'!$A:$CB,AU$2,FALSE())</f>
        <v>1</v>
      </c>
      <c r="AV149" s="24">
        <f>VLOOKUP($B149&amp;"-"&amp;$F149,'Results Check'!$A:$CB,AV$2,FALSE())</f>
        <v>2</v>
      </c>
      <c r="AW149" s="24">
        <f>VLOOKUP($B149&amp;"-"&amp;$F149,'Results Check'!$A:$CB,AW$2,FALSE())</f>
        <v>2</v>
      </c>
      <c r="AX149" s="24">
        <f t="shared" si="125"/>
        <v>0.5</v>
      </c>
      <c r="AY149" s="24">
        <f t="shared" si="126"/>
        <v>0.5</v>
      </c>
      <c r="AZ149" s="24">
        <f t="shared" si="127"/>
        <v>0.5</v>
      </c>
      <c r="BA149" s="24">
        <f>VLOOKUP($B149&amp;"-"&amp;$F149,'Results Check'!$A:$CB,BA$2,FALSE())</f>
        <v>1</v>
      </c>
      <c r="BB149" s="24">
        <f>VLOOKUP($B149&amp;"-"&amp;$F149,'Results Check'!$A:$CB,BB$2,FALSE())</f>
        <v>1</v>
      </c>
      <c r="BC149" s="24">
        <f>VLOOKUP($B149&amp;"-"&amp;$F149,'Results Check'!$A:$CB,BC$2,FALSE())</f>
        <v>3</v>
      </c>
      <c r="BD149" s="24">
        <f t="shared" si="128"/>
        <v>1</v>
      </c>
      <c r="BE149" s="24">
        <f t="shared" si="129"/>
        <v>0.33333333333333331</v>
      </c>
      <c r="BF149" s="24">
        <f t="shared" si="130"/>
        <v>0.5</v>
      </c>
      <c r="BG149" s="24">
        <f>VLOOKUP($B149&amp;"-"&amp;$F149,'Results Check'!$A:$CB,BG$2,FALSE())</f>
        <v>1</v>
      </c>
      <c r="BH149" s="24">
        <f>VLOOKUP($B149&amp;"-"&amp;$F149,'Results Check'!$A:$CB,BH$2,FALSE())</f>
        <v>1</v>
      </c>
      <c r="BI149" s="24">
        <f>VLOOKUP($B149&amp;"-"&amp;$F149,'Results Check'!$A:$CB,BI$2,FALSE())</f>
        <v>1</v>
      </c>
      <c r="BJ149" s="24">
        <f t="shared" si="131"/>
        <v>1</v>
      </c>
      <c r="BK149" s="24">
        <f t="shared" si="132"/>
        <v>1</v>
      </c>
      <c r="BL149" s="24">
        <f t="shared" si="133"/>
        <v>1</v>
      </c>
      <c r="BM149" s="24">
        <f>VLOOKUP($B149&amp;"-"&amp;$F149,'Results Check'!$A:$CB,BM$2,FALSE())</f>
        <v>0</v>
      </c>
      <c r="BN149" s="24">
        <f>VLOOKUP($B149&amp;"-"&amp;$F149,'Results Check'!$A:$CB,BN$2,FALSE())</f>
        <v>1</v>
      </c>
      <c r="BO149" s="24">
        <f>VLOOKUP($B149&amp;"-"&amp;$F149,'Results Check'!$A:$CB,BO$2,FALSE())</f>
        <v>2</v>
      </c>
      <c r="BP149" s="24">
        <f t="shared" si="134"/>
        <v>0</v>
      </c>
      <c r="BQ149" s="24">
        <f t="shared" si="135"/>
        <v>0</v>
      </c>
      <c r="BR149" s="24">
        <f t="shared" si="136"/>
        <v>0</v>
      </c>
      <c r="BS149" s="24">
        <f>VLOOKUP($B149&amp;"-"&amp;$F149,'Results Check'!$A:$CB,BS$2,FALSE())</f>
        <v>0</v>
      </c>
      <c r="BT149" s="24">
        <f>VLOOKUP($B149&amp;"-"&amp;$F149,'Results Check'!$A:$CB,BT$2,FALSE())</f>
        <v>1</v>
      </c>
      <c r="BU149" s="24">
        <f>VLOOKUP($B149&amp;"-"&amp;$F149,'Results Check'!$A:$CB,BU$2,FALSE())</f>
        <v>1</v>
      </c>
      <c r="BV149" s="24">
        <f t="shared" si="137"/>
        <v>0</v>
      </c>
      <c r="BW149" s="24">
        <f t="shared" si="138"/>
        <v>0</v>
      </c>
      <c r="BX149" s="24">
        <f t="shared" si="139"/>
        <v>0</v>
      </c>
      <c r="BY149" s="24">
        <f t="shared" si="140"/>
        <v>4</v>
      </c>
      <c r="BZ149" s="24">
        <f t="shared" si="141"/>
        <v>9</v>
      </c>
      <c r="CA149" s="24">
        <f t="shared" si="142"/>
        <v>10</v>
      </c>
      <c r="CB149" s="26">
        <f t="shared" si="143"/>
        <v>0.44444444444444442</v>
      </c>
      <c r="CC149" s="26">
        <f t="shared" si="144"/>
        <v>0.4</v>
      </c>
      <c r="CD149" s="24">
        <f t="shared" si="145"/>
        <v>0.4210526315789474</v>
      </c>
      <c r="CE149" s="24" t="str">
        <f>IF(VLOOKUP($B149&amp;"-"&amp;$F149,'Results Check'!$A:$CB,CE$2,FALSE())=0,"",VLOOKUP($B149&amp;"-"&amp;$F149,'Results Check'!$A:$CB,CE$2,FALSE()))</f>
        <v/>
      </c>
      <c r="CF149" s="24" t="str">
        <f>IF(VLOOKUP($B149&amp;"-"&amp;$F149,'Results Check'!$A:$CB,CF$2,FALSE())=0,"",VLOOKUP($B149&amp;"-"&amp;$F149,'Results Check'!$A:$CB,CF$2,FALSE()))</f>
        <v>Asset</v>
      </c>
      <c r="CG149" s="24" t="str">
        <f>IF(VLOOKUP($B149&amp;"-"&amp;$F149,'Results Check'!$A:$CB,CG$2,FALSE())=0,"",VLOOKUP($B149&amp;"-"&amp;$F149,'Results Check'!$A:$CB,CG$2,FALSE()))</f>
        <v>Missing treatment</v>
      </c>
      <c r="CH149" s="24" t="str">
        <f>IF(VLOOKUP($B149&amp;"-"&amp;$F149,'Results Check'!$A:$CB,CH$2,FALSE())=0,"",VLOOKUP($B149&amp;"-"&amp;$F149,'Results Check'!$A:$CB,CH$2,FALSE()))</f>
        <v/>
      </c>
      <c r="CI149" s="24" t="str">
        <f>IF(VLOOKUP($B149&amp;"-"&amp;$F149,'Results Check'!$A:$CB,CI$2,FALSE())=0,"",VLOOKUP($B149&amp;"-"&amp;$F149,'Results Check'!$A:$CB,CI$2,FALSE()))</f>
        <v>Threat event</v>
      </c>
      <c r="CJ149" s="24" t="str">
        <f>IF(VLOOKUP($B149&amp;"-"&amp;$F149,'Results Check'!$A:$CB,CJ$2,FALSE())=0,"",VLOOKUP($B149&amp;"-"&amp;$F149,'Results Check'!$A:$CB,CJ$2,FALSE()))</f>
        <v>Threat event</v>
      </c>
      <c r="CK149" s="24">
        <f>IF(VLOOKUP($B149&amp;"-"&amp;$F149,'dataset cleaned'!$A:$CK,CK$2,FALSE())&lt;0,"N/A",VLOOKUP(VLOOKUP($B149&amp;"-"&amp;$F149,'dataset cleaned'!$A:$CK,CK$2,FALSE()),Dictionary!$A:$B,2,FALSE()))</f>
        <v>2</v>
      </c>
      <c r="CL149" s="24">
        <f>IF(VLOOKUP($B149&amp;"-"&amp;$F149,'dataset cleaned'!$A:$CK,CL$2,FALSE())&lt;0,"N/A",VLOOKUP(VLOOKUP($B149&amp;"-"&amp;$F149,'dataset cleaned'!$A:$CK,CL$2,FALSE()),Dictionary!$A:$B,2,FALSE()))</f>
        <v>4</v>
      </c>
      <c r="CM149" s="24">
        <f>IF(VLOOKUP($B149&amp;"-"&amp;$F149,'dataset cleaned'!$A:$CK,CM$2,FALSE())&lt;0,"N/A",VLOOKUP(VLOOKUP($B149&amp;"-"&amp;$F149,'dataset cleaned'!$A:$CK,CM$2,FALSE()),Dictionary!$A:$B,2,FALSE()))</f>
        <v>2</v>
      </c>
      <c r="CN149" s="24">
        <f>IF(VLOOKUP($B149&amp;"-"&amp;$F149,'dataset cleaned'!$A:$CK,CN$2,FALSE())&lt;0,"N/A",VLOOKUP(VLOOKUP($B149&amp;"-"&amp;$F149,'dataset cleaned'!$A:$CK,CN$2,FALSE()),Dictionary!$A:$B,2,FALSE()))</f>
        <v>3</v>
      </c>
      <c r="CO149" s="24">
        <f>IF(VLOOKUP($B149&amp;"-"&amp;$F149,'dataset cleaned'!$A:$CK,CO$2,FALSE())&lt;0,"N/A",VLOOKUP(VLOOKUP($B149&amp;"-"&amp;$F149,'dataset cleaned'!$A:$CK,CO$2,FALSE()),Dictionary!$A:$B,2,FALSE()))</f>
        <v>2</v>
      </c>
      <c r="CP149" s="24">
        <f>IF(VLOOKUP($B149&amp;"-"&amp;$F149,'dataset cleaned'!$A:$CK,CP$2,FALSE())&lt;0,"N/A",VLOOKUP(VLOOKUP($B149&amp;"-"&amp;$F149,'dataset cleaned'!$A:$CK,CP$2,FALSE()),Dictionary!$A:$B,2,FALSE()))</f>
        <v>2</v>
      </c>
      <c r="CQ149" s="24">
        <f>IF(VLOOKUP($B149&amp;"-"&amp;$F149,'dataset cleaned'!$A:$CK,CQ$2,FALSE())&lt;0,"N/A",VLOOKUP(VLOOKUP($B149&amp;"-"&amp;$F149,'dataset cleaned'!$A:$CK,CQ$2,FALSE()),Dictionary!$A:$B,2,FALSE()))</f>
        <v>2</v>
      </c>
      <c r="CR149" s="24">
        <f>IF(VLOOKUP($B149&amp;"-"&amp;$F149,'dataset cleaned'!$A:$CK,CR$2,FALSE())&lt;0,"N/A",VLOOKUP(VLOOKUP($B149&amp;"-"&amp;$F149,'dataset cleaned'!$A:$CK,CR$2,FALSE()),Dictionary!$A:$B,2,FALSE()))</f>
        <v>2</v>
      </c>
      <c r="CS149" s="24">
        <f>IF(VLOOKUP($B149&amp;"-"&amp;$F149,'dataset cleaned'!$A:$CK,CS$2,FALSE())&lt;0,"N/A",VLOOKUP(VLOOKUP($B149&amp;"-"&amp;$F149,'dataset cleaned'!$A:$CK,CS$2,FALSE()),Dictionary!$A:$B,2,FALSE()))</f>
        <v>2</v>
      </c>
      <c r="CT149" s="24">
        <f>IF(VLOOKUP($B149&amp;"-"&amp;$F149,'dataset cleaned'!$A:$CK,CT$2,FALSE())&lt;0,"N/A",VLOOKUP(VLOOKUP($B149&amp;"-"&amp;$F149,'dataset cleaned'!$A:$CK,CT$2,FALSE()),Dictionary!$A:$B,2,FALSE()))</f>
        <v>2</v>
      </c>
      <c r="CU149" s="24">
        <f>IF(VLOOKUP($B149&amp;"-"&amp;$F149,'dataset cleaned'!$A:$CK,CU$2,FALSE())&lt;0,"N/A",VLOOKUP(VLOOKUP($B149&amp;"-"&amp;$F149,'dataset cleaned'!$A:$CK,CU$2,FALSE()),Dictionary!$A:$B,2,FALSE()))</f>
        <v>1</v>
      </c>
      <c r="CV149" s="24">
        <f>IF(VLOOKUP($B149&amp;"-"&amp;$F149,'dataset cleaned'!$A:$CK,CV$2,FALSE())&lt;0,"N/A",VLOOKUP(VLOOKUP($B149&amp;"-"&amp;$F149,'dataset cleaned'!$A:$CK,CV$2,FALSE()),Dictionary!$A:$B,2,FALSE()))</f>
        <v>3</v>
      </c>
    </row>
    <row r="150" spans="1:100" x14ac:dyDescent="0.2">
      <c r="A150" s="24" t="str">
        <f t="shared" si="117"/>
        <v>R_2QYfobL48T40mM4-P2</v>
      </c>
      <c r="B150" s="31" t="s">
        <v>1090</v>
      </c>
      <c r="C150" s="24" t="s">
        <v>529</v>
      </c>
      <c r="D150" s="30" t="str">
        <f t="shared" si="118"/>
        <v>Tabular</v>
      </c>
      <c r="E150" s="24" t="str">
        <f t="shared" si="119"/>
        <v>G2</v>
      </c>
      <c r="F150" s="31" t="s">
        <v>536</v>
      </c>
      <c r="G150" s="24" t="str">
        <f t="shared" si="120"/>
        <v>G1</v>
      </c>
      <c r="H150" s="24" t="s">
        <v>1128</v>
      </c>
      <c r="I150" s="24"/>
      <c r="J150" s="32">
        <f>VLOOKUP($B150&amp;"-"&amp;$F150,'dataset cleaned'!$A:$BK,J$2,FALSE())/60</f>
        <v>4.792183333333333</v>
      </c>
      <c r="K150" s="24">
        <f>VLOOKUP($B150&amp;"-"&amp;$F150,'dataset cleaned'!$A:$BK,K$2,FALSE())</f>
        <v>20</v>
      </c>
      <c r="L150" s="24" t="str">
        <f>VLOOKUP($B150&amp;"-"&amp;$F150,'dataset cleaned'!$A:$BK,L$2,FALSE())</f>
        <v>Male</v>
      </c>
      <c r="M150" s="24" t="str">
        <f>VLOOKUP($B150&amp;"-"&amp;$F150,'dataset cleaned'!$A:$BK,M$2,FALSE())</f>
        <v>Intermediate (B1)</v>
      </c>
      <c r="N150" s="24">
        <f>VLOOKUP($B150&amp;"-"&amp;$F150,'dataset cleaned'!$A:$BK,N$2,FALSE())</f>
        <v>5</v>
      </c>
      <c r="O150" s="24" t="str">
        <f>VLOOKUP($B150&amp;"-"&amp;$F150,'dataset cleaned'!$A:$BK,O$2,FALSE())</f>
        <v>Mechanical engineering</v>
      </c>
      <c r="P150" s="24" t="str">
        <f>VLOOKUP($B150&amp;"-"&amp;$F150,'dataset cleaned'!$A:$BK,P$2,FALSE())</f>
        <v>No</v>
      </c>
      <c r="Q150" s="24">
        <f>VLOOKUP($B150&amp;"-"&amp;$F150,'dataset cleaned'!$A:$BK,Q$2,FALSE())</f>
        <v>0</v>
      </c>
      <c r="R150" s="33">
        <f>VLOOKUP($B150&amp;"-"&amp;$F150,'dataset cleaned'!$A:$BK,R$2,FALSE())</f>
        <v>0</v>
      </c>
      <c r="S150" s="24" t="str">
        <f>VLOOKUP($B150&amp;"-"&amp;$F150,'dataset cleaned'!$A:$BK,S$2,FALSE())</f>
        <v>No</v>
      </c>
      <c r="T150" s="24">
        <f>VLOOKUP($B150&amp;"-"&amp;$F150,'dataset cleaned'!$A:$BK,T$2,FALSE())</f>
        <v>0</v>
      </c>
      <c r="U150" s="24" t="str">
        <f>VLOOKUP($B150&amp;"-"&amp;$F150,'dataset cleaned'!$A:$BK,U$2,FALSE())</f>
        <v>None</v>
      </c>
      <c r="V150" s="24">
        <f>VLOOKUP(VLOOKUP($B150&amp;"-"&amp;$F150,'dataset cleaned'!$A:$BK,V$2,FALSE()),Dictionary!$A:$B,2,FALSE())</f>
        <v>1</v>
      </c>
      <c r="W150" s="24">
        <f>VLOOKUP(VLOOKUP($B150&amp;"-"&amp;$F150,'dataset cleaned'!$A:$BK,W$2,FALSE()),Dictionary!$A:$B,2,FALSE())</f>
        <v>1</v>
      </c>
      <c r="X150" s="24">
        <f>VLOOKUP(VLOOKUP($B150&amp;"-"&amp;$F150,'dataset cleaned'!$A:$BK,X$2,FALSE()),Dictionary!$A:$B,2,FALSE())</f>
        <v>1</v>
      </c>
      <c r="Y150" s="24">
        <f>VLOOKUP(VLOOKUP($B150&amp;"-"&amp;$F150,'dataset cleaned'!$A:$BK,Y$2,FALSE()),Dictionary!$A:$B,2,FALSE())</f>
        <v>1</v>
      </c>
      <c r="Z150" s="24">
        <f t="shared" si="121"/>
        <v>1</v>
      </c>
      <c r="AA150" s="24">
        <f>VLOOKUP(VLOOKUP($B150&amp;"-"&amp;$F150,'dataset cleaned'!$A:$BK,AA$2,FALSE()),Dictionary!$A:$B,2,FALSE())</f>
        <v>1</v>
      </c>
      <c r="AB150" s="24">
        <f>VLOOKUP(VLOOKUP($B150&amp;"-"&amp;$F150,'dataset cleaned'!$A:$BK,AB$2,FALSE()),Dictionary!$A:$B,2,FALSE())</f>
        <v>2</v>
      </c>
      <c r="AC150" s="24">
        <f>VLOOKUP(VLOOKUP($B150&amp;"-"&amp;$F150,'dataset cleaned'!$A:$BK,AC$2,FALSE()),Dictionary!$A:$B,2,FALSE())</f>
        <v>1</v>
      </c>
      <c r="AD150" s="24">
        <f>VLOOKUP(VLOOKUP($B150&amp;"-"&amp;$F150,'dataset cleaned'!$A:$BK,AD$2,FALSE()),Dictionary!$A:$B,2,FALSE())</f>
        <v>3</v>
      </c>
      <c r="AE150" s="24">
        <f>IF(ISNA(VLOOKUP(VLOOKUP($B150&amp;"-"&amp;$F150,'dataset cleaned'!$A:$BK,AE$2,FALSE()),Dictionary!$A:$B,2,FALSE())),"",VLOOKUP(VLOOKUP($B150&amp;"-"&amp;$F150,'dataset cleaned'!$A:$BK,AE$2,FALSE()),Dictionary!$A:$B,2,FALSE()))</f>
        <v>1</v>
      </c>
      <c r="AF150" s="24">
        <f>VLOOKUP(VLOOKUP($B150&amp;"-"&amp;$F150,'dataset cleaned'!$A:$BK,AF$2,FALSE()),Dictionary!$A:$B,2,FALSE())</f>
        <v>5</v>
      </c>
      <c r="AG150" s="24">
        <f>VLOOKUP(VLOOKUP($B150&amp;"-"&amp;$F150,'dataset cleaned'!$A:$BK,AG$2,FALSE()),Dictionary!$A:$B,2,FALSE())</f>
        <v>5</v>
      </c>
      <c r="AH150" s="24">
        <f>VLOOKUP(VLOOKUP($B150&amp;"-"&amp;$F150,'dataset cleaned'!$A:$BK,AH$2,FALSE()),Dictionary!$A:$B,2,FALSE())</f>
        <v>5</v>
      </c>
      <c r="AI150" s="24">
        <f>VLOOKUP(VLOOKUP($B150&amp;"-"&amp;$F150,'dataset cleaned'!$A:$BK,AI$2,FALSE()),Dictionary!$A:$B,2,FALSE())</f>
        <v>5</v>
      </c>
      <c r="AJ150" s="24">
        <f>VLOOKUP(VLOOKUP($B150&amp;"-"&amp;$F150,'dataset cleaned'!$A:$BK,AJ$2,FALSE()),Dictionary!$A:$B,2,FALSE())</f>
        <v>1</v>
      </c>
      <c r="AK150" s="24" t="str">
        <f>IF(ISNA(VLOOKUP(VLOOKUP($B150&amp;"-"&amp;$F150,'dataset cleaned'!$A:$BK,AK$2,FALSE()),Dictionary!$A:$B,2,FALSE())),"",VLOOKUP(VLOOKUP($B150&amp;"-"&amp;$F150,'dataset cleaned'!$A:$BK,AK$2,FALSE()),Dictionary!$A:$B,2,FALSE()))</f>
        <v/>
      </c>
      <c r="AL150" s="24">
        <f>IF(ISNA(VLOOKUP(VLOOKUP($B150&amp;"-"&amp;$F150,'dataset cleaned'!$A:$BK,AL$2,FALSE()),Dictionary!$A:$B,2,FALSE())),"",VLOOKUP(VLOOKUP($B150&amp;"-"&amp;$F150,'dataset cleaned'!$A:$BK,AL$2,FALSE()),Dictionary!$A:$B,2,FALSE()))</f>
        <v>1</v>
      </c>
      <c r="AM150" s="24">
        <f>VLOOKUP(VLOOKUP($B150&amp;"-"&amp;$F150,'dataset cleaned'!$A:$BK,AM$2,FALSE()),Dictionary!$A:$B,2,FALSE())</f>
        <v>5</v>
      </c>
      <c r="AN150" s="24">
        <f>IF(ISNA(VLOOKUP(VLOOKUP($B150&amp;"-"&amp;$F150,'dataset cleaned'!$A:$BK,AN$2,FALSE()),Dictionary!$A:$B,2,FALSE())),"",VLOOKUP(VLOOKUP($B150&amp;"-"&amp;$F150,'dataset cleaned'!$A:$BK,AN$2,FALSE()),Dictionary!$A:$B,2,FALSE()))</f>
        <v>4</v>
      </c>
      <c r="AO150" s="24">
        <f>VLOOKUP($B150&amp;"-"&amp;$F150,'Results Check'!$A:$CB,AO$2,FALSE())</f>
        <v>1</v>
      </c>
      <c r="AP150" s="24">
        <f>VLOOKUP($B150&amp;"-"&amp;$F150,'Results Check'!$A:$CB,AP$2,FALSE())</f>
        <v>1</v>
      </c>
      <c r="AQ150" s="24">
        <f>VLOOKUP($B150&amp;"-"&amp;$F150,'Results Check'!$A:$CB,AQ$2,FALSE())</f>
        <v>1</v>
      </c>
      <c r="AR150" s="24">
        <f t="shared" si="122"/>
        <v>1</v>
      </c>
      <c r="AS150" s="24">
        <f t="shared" si="123"/>
        <v>1</v>
      </c>
      <c r="AT150" s="24">
        <f t="shared" si="124"/>
        <v>1</v>
      </c>
      <c r="AU150" s="24">
        <f>VLOOKUP($B150&amp;"-"&amp;$F150,'Results Check'!$A:$CB,AU$2,FALSE())</f>
        <v>0</v>
      </c>
      <c r="AV150" s="24">
        <f>VLOOKUP($B150&amp;"-"&amp;$F150,'Results Check'!$A:$CB,AV$2,FALSE())</f>
        <v>2</v>
      </c>
      <c r="AW150" s="24">
        <f>VLOOKUP($B150&amp;"-"&amp;$F150,'Results Check'!$A:$CB,AW$2,FALSE())</f>
        <v>2</v>
      </c>
      <c r="AX150" s="24">
        <f t="shared" si="125"/>
        <v>0</v>
      </c>
      <c r="AY150" s="24">
        <f t="shared" si="126"/>
        <v>0</v>
      </c>
      <c r="AZ150" s="24">
        <f t="shared" si="127"/>
        <v>0</v>
      </c>
      <c r="BA150" s="24">
        <f>VLOOKUP($B150&amp;"-"&amp;$F150,'Results Check'!$A:$CB,BA$2,FALSE())</f>
        <v>1</v>
      </c>
      <c r="BB150" s="24">
        <f>VLOOKUP($B150&amp;"-"&amp;$F150,'Results Check'!$A:$CB,BB$2,FALSE())</f>
        <v>2</v>
      </c>
      <c r="BC150" s="24">
        <f>VLOOKUP($B150&amp;"-"&amp;$F150,'Results Check'!$A:$CB,BC$2,FALSE())</f>
        <v>3</v>
      </c>
      <c r="BD150" s="24">
        <f t="shared" si="128"/>
        <v>0.5</v>
      </c>
      <c r="BE150" s="24">
        <f t="shared" si="129"/>
        <v>0.33333333333333331</v>
      </c>
      <c r="BF150" s="24">
        <f t="shared" si="130"/>
        <v>0.4</v>
      </c>
      <c r="BG150" s="24">
        <f>VLOOKUP($B150&amp;"-"&amp;$F150,'Results Check'!$A:$CB,BG$2,FALSE())</f>
        <v>0</v>
      </c>
      <c r="BH150" s="24">
        <f>VLOOKUP($B150&amp;"-"&amp;$F150,'Results Check'!$A:$CB,BH$2,FALSE())</f>
        <v>1</v>
      </c>
      <c r="BI150" s="24">
        <f>VLOOKUP($B150&amp;"-"&amp;$F150,'Results Check'!$A:$CB,BI$2,FALSE())</f>
        <v>1</v>
      </c>
      <c r="BJ150" s="24">
        <f t="shared" si="131"/>
        <v>0</v>
      </c>
      <c r="BK150" s="24">
        <f t="shared" si="132"/>
        <v>0</v>
      </c>
      <c r="BL150" s="24">
        <f t="shared" si="133"/>
        <v>0</v>
      </c>
      <c r="BM150" s="24">
        <f>VLOOKUP($B150&amp;"-"&amp;$F150,'Results Check'!$A:$CB,BM$2,FALSE())</f>
        <v>0</v>
      </c>
      <c r="BN150" s="24">
        <f>VLOOKUP($B150&amp;"-"&amp;$F150,'Results Check'!$A:$CB,BN$2,FALSE())</f>
        <v>2</v>
      </c>
      <c r="BO150" s="24">
        <f>VLOOKUP($B150&amp;"-"&amp;$F150,'Results Check'!$A:$CB,BO$2,FALSE())</f>
        <v>2</v>
      </c>
      <c r="BP150" s="24">
        <f t="shared" si="134"/>
        <v>0</v>
      </c>
      <c r="BQ150" s="24">
        <f t="shared" si="135"/>
        <v>0</v>
      </c>
      <c r="BR150" s="24">
        <f t="shared" si="136"/>
        <v>0</v>
      </c>
      <c r="BS150" s="24">
        <f>VLOOKUP($B150&amp;"-"&amp;$F150,'Results Check'!$A:$CB,BS$2,FALSE())</f>
        <v>0</v>
      </c>
      <c r="BT150" s="24">
        <f>VLOOKUP($B150&amp;"-"&amp;$F150,'Results Check'!$A:$CB,BT$2,FALSE())</f>
        <v>1</v>
      </c>
      <c r="BU150" s="24">
        <f>VLOOKUP($B150&amp;"-"&amp;$F150,'Results Check'!$A:$CB,BU$2,FALSE())</f>
        <v>1</v>
      </c>
      <c r="BV150" s="24">
        <f t="shared" si="137"/>
        <v>0</v>
      </c>
      <c r="BW150" s="24">
        <f t="shared" si="138"/>
        <v>0</v>
      </c>
      <c r="BX150" s="24">
        <f t="shared" si="139"/>
        <v>0</v>
      </c>
      <c r="BY150" s="24">
        <f t="shared" si="140"/>
        <v>2</v>
      </c>
      <c r="BZ150" s="24">
        <f t="shared" si="141"/>
        <v>9</v>
      </c>
      <c r="CA150" s="24">
        <f t="shared" si="142"/>
        <v>10</v>
      </c>
      <c r="CB150" s="26">
        <f t="shared" si="143"/>
        <v>0.22222222222222221</v>
      </c>
      <c r="CC150" s="26">
        <f t="shared" si="144"/>
        <v>0.2</v>
      </c>
      <c r="CD150" s="24">
        <f t="shared" si="145"/>
        <v>0.2105263157894737</v>
      </c>
      <c r="CE150" s="24" t="str">
        <f>IF(VLOOKUP($B150&amp;"-"&amp;$F150,'Results Check'!$A:$CB,CE$2,FALSE())=0,"",VLOOKUP($B150&amp;"-"&amp;$F150,'Results Check'!$A:$CB,CE$2,FALSE()))</f>
        <v/>
      </c>
      <c r="CF150" s="24" t="str">
        <f>IF(VLOOKUP($B150&amp;"-"&amp;$F150,'Results Check'!$A:$CB,CF$2,FALSE())=0,"",VLOOKUP($B150&amp;"-"&amp;$F150,'Results Check'!$A:$CB,CF$2,FALSE()))</f>
        <v>Impact</v>
      </c>
      <c r="CG150" s="24" t="str">
        <f>IF(VLOOKUP($B150&amp;"-"&amp;$F150,'Results Check'!$A:$CB,CG$2,FALSE())=0,"",VLOOKUP($B150&amp;"-"&amp;$F150,'Results Check'!$A:$CB,CG$2,FALSE()))</f>
        <v>Wrong treatment</v>
      </c>
      <c r="CH150" s="24" t="str">
        <f>IF(VLOOKUP($B150&amp;"-"&amp;$F150,'Results Check'!$A:$CB,CH$2,FALSE())=0,"",VLOOKUP($B150&amp;"-"&amp;$F150,'Results Check'!$A:$CB,CH$2,FALSE()))</f>
        <v>Likelihood</v>
      </c>
      <c r="CI150" s="24" t="str">
        <f>IF(VLOOKUP($B150&amp;"-"&amp;$F150,'Results Check'!$A:$CB,CI$2,FALSE())=0,"",VLOOKUP($B150&amp;"-"&amp;$F150,'Results Check'!$A:$CB,CI$2,FALSE()))</f>
        <v>Mixed concepts</v>
      </c>
      <c r="CJ150" s="24" t="str">
        <f>IF(VLOOKUP($B150&amp;"-"&amp;$F150,'Results Check'!$A:$CB,CJ$2,FALSE())=0,"",VLOOKUP($B150&amp;"-"&amp;$F150,'Results Check'!$A:$CB,CJ$2,FALSE()))</f>
        <v>Likelihood</v>
      </c>
      <c r="CK150" s="24">
        <f>IF(VLOOKUP($B150&amp;"-"&amp;$F150,'dataset cleaned'!$A:$CK,CK$2,FALSE())&lt;0,"N/A",VLOOKUP(VLOOKUP($B150&amp;"-"&amp;$F150,'dataset cleaned'!$A:$CK,CK$2,FALSE()),Dictionary!$A:$B,2,FALSE()))</f>
        <v>2</v>
      </c>
      <c r="CL150" s="24">
        <f>IF(VLOOKUP($B150&amp;"-"&amp;$F150,'dataset cleaned'!$A:$CK,CL$2,FALSE())&lt;0,"N/A",VLOOKUP(VLOOKUP($B150&amp;"-"&amp;$F150,'dataset cleaned'!$A:$CK,CL$2,FALSE()),Dictionary!$A:$B,2,FALSE()))</f>
        <v>2</v>
      </c>
      <c r="CM150" s="24">
        <f>IF(VLOOKUP($B150&amp;"-"&amp;$F150,'dataset cleaned'!$A:$CK,CM$2,FALSE())&lt;0,"N/A",VLOOKUP(VLOOKUP($B150&amp;"-"&amp;$F150,'dataset cleaned'!$A:$CK,CM$2,FALSE()),Dictionary!$A:$B,2,FALSE()))</f>
        <v>1</v>
      </c>
      <c r="CN150" s="24">
        <f>IF(VLOOKUP($B150&amp;"-"&amp;$F150,'dataset cleaned'!$A:$CK,CN$2,FALSE())&lt;0,"N/A",VLOOKUP(VLOOKUP($B150&amp;"-"&amp;$F150,'dataset cleaned'!$A:$CK,CN$2,FALSE()),Dictionary!$A:$B,2,FALSE()))</f>
        <v>2</v>
      </c>
      <c r="CO150" s="24">
        <f>IF(VLOOKUP($B150&amp;"-"&amp;$F150,'dataset cleaned'!$A:$CK,CO$2,FALSE())&lt;0,"N/A",VLOOKUP(VLOOKUP($B150&amp;"-"&amp;$F150,'dataset cleaned'!$A:$CK,CO$2,FALSE()),Dictionary!$A:$B,2,FALSE()))</f>
        <v>2</v>
      </c>
      <c r="CP150" s="24">
        <f>IF(VLOOKUP($B150&amp;"-"&amp;$F150,'dataset cleaned'!$A:$CK,CP$2,FALSE())&lt;0,"N/A",VLOOKUP(VLOOKUP($B150&amp;"-"&amp;$F150,'dataset cleaned'!$A:$CK,CP$2,FALSE()),Dictionary!$A:$B,2,FALSE()))</f>
        <v>2</v>
      </c>
      <c r="CQ150" s="24">
        <f>IF(VLOOKUP($B150&amp;"-"&amp;$F150,'dataset cleaned'!$A:$CK,CQ$2,FALSE())&lt;0,"N/A",VLOOKUP(VLOOKUP($B150&amp;"-"&amp;$F150,'dataset cleaned'!$A:$CK,CQ$2,FALSE()),Dictionary!$A:$B,2,FALSE()))</f>
        <v>2</v>
      </c>
      <c r="CR150" s="24">
        <f>IF(VLOOKUP($B150&amp;"-"&amp;$F150,'dataset cleaned'!$A:$CK,CR$2,FALSE())&lt;0,"N/A",VLOOKUP(VLOOKUP($B150&amp;"-"&amp;$F150,'dataset cleaned'!$A:$CK,CR$2,FALSE()),Dictionary!$A:$B,2,FALSE()))</f>
        <v>2</v>
      </c>
      <c r="CS150" s="24">
        <f>IF(VLOOKUP($B150&amp;"-"&amp;$F150,'dataset cleaned'!$A:$CK,CS$2,FALSE())&lt;0,"N/A",VLOOKUP(VLOOKUP($B150&amp;"-"&amp;$F150,'dataset cleaned'!$A:$CK,CS$2,FALSE()),Dictionary!$A:$B,2,FALSE()))</f>
        <v>2</v>
      </c>
      <c r="CT150" s="24">
        <f>IF(VLOOKUP($B150&amp;"-"&amp;$F150,'dataset cleaned'!$A:$CK,CT$2,FALSE())&lt;0,"N/A",VLOOKUP(VLOOKUP($B150&amp;"-"&amp;$F150,'dataset cleaned'!$A:$CK,CT$2,FALSE()),Dictionary!$A:$B,2,FALSE()))</f>
        <v>2</v>
      </c>
      <c r="CU150" s="24">
        <f>IF(VLOOKUP($B150&amp;"-"&amp;$F150,'dataset cleaned'!$A:$CK,CU$2,FALSE())&lt;0,"N/A",VLOOKUP(VLOOKUP($B150&amp;"-"&amp;$F150,'dataset cleaned'!$A:$CK,CU$2,FALSE()),Dictionary!$A:$B,2,FALSE()))</f>
        <v>2</v>
      </c>
      <c r="CV150" s="24">
        <f>IF(VLOOKUP($B150&amp;"-"&amp;$F150,'dataset cleaned'!$A:$CK,CV$2,FALSE())&lt;0,"N/A",VLOOKUP(VLOOKUP($B150&amp;"-"&amp;$F150,'dataset cleaned'!$A:$CK,CV$2,FALSE()),Dictionary!$A:$B,2,FALSE()))</f>
        <v>2</v>
      </c>
    </row>
    <row r="151" spans="1:100" x14ac:dyDescent="0.2">
      <c r="A151" s="24" t="str">
        <f t="shared" si="117"/>
        <v>R_2y4a58qbrSAKxpv-P2</v>
      </c>
      <c r="B151" s="24" t="s">
        <v>812</v>
      </c>
      <c r="C151" s="24" t="s">
        <v>529</v>
      </c>
      <c r="D151" s="30" t="str">
        <f t="shared" si="118"/>
        <v>Tabular</v>
      </c>
      <c r="E151" s="24" t="str">
        <f t="shared" si="119"/>
        <v>G2</v>
      </c>
      <c r="F151" s="31" t="s">
        <v>536</v>
      </c>
      <c r="G151" s="24" t="str">
        <f t="shared" si="120"/>
        <v>G1</v>
      </c>
      <c r="H151" s="24" t="s">
        <v>981</v>
      </c>
      <c r="I151" s="24"/>
      <c r="J151" s="32">
        <f>VLOOKUP($B151&amp;"-"&amp;$F151,'dataset cleaned'!$A:$BK,J$2,FALSE())/60</f>
        <v>6.1546666666666665</v>
      </c>
      <c r="K151" s="24">
        <f>VLOOKUP($B151&amp;"-"&amp;$F151,'dataset cleaned'!$A:$BK,K$2,FALSE())</f>
        <v>23</v>
      </c>
      <c r="L151" s="24" t="str">
        <f>VLOOKUP($B151&amp;"-"&amp;$F151,'dataset cleaned'!$A:$BK,L$2,FALSE())</f>
        <v>Female</v>
      </c>
      <c r="M151" s="24" t="str">
        <f>VLOOKUP($B151&amp;"-"&amp;$F151,'dataset cleaned'!$A:$BK,M$2,FALSE())</f>
        <v>Advanced (C1)</v>
      </c>
      <c r="N151" s="24">
        <f>VLOOKUP($B151&amp;"-"&amp;$F151,'dataset cleaned'!$A:$BK,N$2,FALSE())</f>
        <v>5</v>
      </c>
      <c r="O151" s="24" t="str">
        <f>VLOOKUP($B151&amp;"-"&amp;$F151,'dataset cleaned'!$A:$BK,O$2,FALSE())</f>
        <v>Computer science, applied physics</v>
      </c>
      <c r="P151" s="24" t="str">
        <f>VLOOKUP($B151&amp;"-"&amp;$F151,'dataset cleaned'!$A:$BK,P$2,FALSE())</f>
        <v>No</v>
      </c>
      <c r="Q151" s="24">
        <f>VLOOKUP($B151&amp;"-"&amp;$F151,'dataset cleaned'!$A:$BK,Q$2,FALSE())</f>
        <v>0</v>
      </c>
      <c r="R151" s="33">
        <f>VLOOKUP($B151&amp;"-"&amp;$F151,'dataset cleaned'!$A:$BK,R$2,FALSE())</f>
        <v>0</v>
      </c>
      <c r="S151" s="24" t="str">
        <f>VLOOKUP($B151&amp;"-"&amp;$F151,'dataset cleaned'!$A:$BK,S$2,FALSE())</f>
        <v>No</v>
      </c>
      <c r="T151" s="24">
        <f>VLOOKUP($B151&amp;"-"&amp;$F151,'dataset cleaned'!$A:$BK,T$2,FALSE())</f>
        <v>0</v>
      </c>
      <c r="U151" s="24" t="str">
        <f>VLOOKUP($B151&amp;"-"&amp;$F151,'dataset cleaned'!$A:$BK,U$2,FALSE())</f>
        <v>ISO 27001</v>
      </c>
      <c r="V151" s="24">
        <f>VLOOKUP(VLOOKUP($B151&amp;"-"&amp;$F151,'dataset cleaned'!$A:$BK,V$2,FALSE()),Dictionary!$A:$B,2,FALSE())</f>
        <v>2</v>
      </c>
      <c r="W151" s="24">
        <f>VLOOKUP(VLOOKUP($B151&amp;"-"&amp;$F151,'dataset cleaned'!$A:$BK,W$2,FALSE()),Dictionary!$A:$B,2,FALSE())</f>
        <v>1</v>
      </c>
      <c r="X151" s="24">
        <f>VLOOKUP(VLOOKUP($B151&amp;"-"&amp;$F151,'dataset cleaned'!$A:$BK,X$2,FALSE()),Dictionary!$A:$B,2,FALSE())</f>
        <v>3</v>
      </c>
      <c r="Y151" s="24">
        <f>VLOOKUP(VLOOKUP($B151&amp;"-"&amp;$F151,'dataset cleaned'!$A:$BK,Y$2,FALSE()),Dictionary!$A:$B,2,FALSE())</f>
        <v>1</v>
      </c>
      <c r="Z151" s="24">
        <f t="shared" si="121"/>
        <v>3</v>
      </c>
      <c r="AA151" s="24">
        <f>VLOOKUP(VLOOKUP($B151&amp;"-"&amp;$F151,'dataset cleaned'!$A:$BK,AA$2,FALSE()),Dictionary!$A:$B,2,FALSE())</f>
        <v>1</v>
      </c>
      <c r="AB151" s="24">
        <f>VLOOKUP(VLOOKUP($B151&amp;"-"&amp;$F151,'dataset cleaned'!$A:$BK,AB$2,FALSE()),Dictionary!$A:$B,2,FALSE())</f>
        <v>3</v>
      </c>
      <c r="AC151" s="24">
        <f>VLOOKUP(VLOOKUP($B151&amp;"-"&amp;$F151,'dataset cleaned'!$A:$BK,AC$2,FALSE()),Dictionary!$A:$B,2,FALSE())</f>
        <v>3</v>
      </c>
      <c r="AD151" s="24">
        <f>VLOOKUP(VLOOKUP($B151&amp;"-"&amp;$F151,'dataset cleaned'!$A:$BK,AD$2,FALSE()),Dictionary!$A:$B,2,FALSE())</f>
        <v>2</v>
      </c>
      <c r="AE151" s="24">
        <f>IF(ISNA(VLOOKUP(VLOOKUP($B151&amp;"-"&amp;$F151,'dataset cleaned'!$A:$BK,AE$2,FALSE()),Dictionary!$A:$B,2,FALSE())),"",VLOOKUP(VLOOKUP($B151&amp;"-"&amp;$F151,'dataset cleaned'!$A:$BK,AE$2,FALSE()),Dictionary!$A:$B,2,FALSE()))</f>
        <v>4</v>
      </c>
      <c r="AF151" s="24">
        <f>VLOOKUP(VLOOKUP($B151&amp;"-"&amp;$F151,'dataset cleaned'!$A:$BK,AF$2,FALSE()),Dictionary!$A:$B,2,FALSE())</f>
        <v>5</v>
      </c>
      <c r="AG151" s="24">
        <f>VLOOKUP(VLOOKUP($B151&amp;"-"&amp;$F151,'dataset cleaned'!$A:$BK,AG$2,FALSE()),Dictionary!$A:$B,2,FALSE())</f>
        <v>5</v>
      </c>
      <c r="AH151" s="24">
        <f>VLOOKUP(VLOOKUP($B151&amp;"-"&amp;$F151,'dataset cleaned'!$A:$BK,AH$2,FALSE()),Dictionary!$A:$B,2,FALSE())</f>
        <v>5</v>
      </c>
      <c r="AI151" s="24">
        <f>VLOOKUP(VLOOKUP($B151&amp;"-"&amp;$F151,'dataset cleaned'!$A:$BK,AI$2,FALSE()),Dictionary!$A:$B,2,FALSE())</f>
        <v>5</v>
      </c>
      <c r="AJ151" s="24">
        <f>VLOOKUP(VLOOKUP($B151&amp;"-"&amp;$F151,'dataset cleaned'!$A:$BK,AJ$2,FALSE()),Dictionary!$A:$B,2,FALSE())</f>
        <v>5</v>
      </c>
      <c r="AK151" s="24" t="str">
        <f>IF(ISNA(VLOOKUP(VLOOKUP($B151&amp;"-"&amp;$F151,'dataset cleaned'!$A:$BK,AK$2,FALSE()),Dictionary!$A:$B,2,FALSE())),"",VLOOKUP(VLOOKUP($B151&amp;"-"&amp;$F151,'dataset cleaned'!$A:$BK,AK$2,FALSE()),Dictionary!$A:$B,2,FALSE()))</f>
        <v/>
      </c>
      <c r="AL151" s="24">
        <f>IF(ISNA(VLOOKUP(VLOOKUP($B151&amp;"-"&amp;$F151,'dataset cleaned'!$A:$BK,AL$2,FALSE()),Dictionary!$A:$B,2,FALSE())),"",VLOOKUP(VLOOKUP($B151&amp;"-"&amp;$F151,'dataset cleaned'!$A:$BK,AL$2,FALSE()),Dictionary!$A:$B,2,FALSE()))</f>
        <v>3</v>
      </c>
      <c r="AM151" s="24">
        <f>VLOOKUP(VLOOKUP($B151&amp;"-"&amp;$F151,'dataset cleaned'!$A:$BK,AM$2,FALSE()),Dictionary!$A:$B,2,FALSE())</f>
        <v>5</v>
      </c>
      <c r="AN151" s="24">
        <f>IF(ISNA(VLOOKUP(VLOOKUP($B151&amp;"-"&amp;$F151,'dataset cleaned'!$A:$BK,AN$2,FALSE()),Dictionary!$A:$B,2,FALSE())),"",VLOOKUP(VLOOKUP($B151&amp;"-"&amp;$F151,'dataset cleaned'!$A:$BK,AN$2,FALSE()),Dictionary!$A:$B,2,FALSE()))</f>
        <v>5</v>
      </c>
      <c r="AO151" s="24">
        <f>VLOOKUP($B151&amp;"-"&amp;$F151,'Results Check'!$A:$CB,AO$2,FALSE())</f>
        <v>1</v>
      </c>
      <c r="AP151" s="24">
        <f>VLOOKUP($B151&amp;"-"&amp;$F151,'Results Check'!$A:$CB,AP$2,FALSE())</f>
        <v>1</v>
      </c>
      <c r="AQ151" s="24">
        <f>VLOOKUP($B151&amp;"-"&amp;$F151,'Results Check'!$A:$CB,AQ$2,FALSE())</f>
        <v>1</v>
      </c>
      <c r="AR151" s="24">
        <f t="shared" si="122"/>
        <v>1</v>
      </c>
      <c r="AS151" s="24">
        <f t="shared" si="123"/>
        <v>1</v>
      </c>
      <c r="AT151" s="24">
        <f t="shared" si="124"/>
        <v>1</v>
      </c>
      <c r="AU151" s="24">
        <f>VLOOKUP($B151&amp;"-"&amp;$F151,'Results Check'!$A:$CB,AU$2,FALSE())</f>
        <v>1</v>
      </c>
      <c r="AV151" s="24">
        <f>VLOOKUP($B151&amp;"-"&amp;$F151,'Results Check'!$A:$CB,AV$2,FALSE())</f>
        <v>2</v>
      </c>
      <c r="AW151" s="24">
        <f>VLOOKUP($B151&amp;"-"&amp;$F151,'Results Check'!$A:$CB,AW$2,FALSE())</f>
        <v>2</v>
      </c>
      <c r="AX151" s="24">
        <f t="shared" si="125"/>
        <v>0.5</v>
      </c>
      <c r="AY151" s="24">
        <f t="shared" si="126"/>
        <v>0.5</v>
      </c>
      <c r="AZ151" s="24">
        <f t="shared" si="127"/>
        <v>0.5</v>
      </c>
      <c r="BA151" s="24">
        <f>VLOOKUP($B151&amp;"-"&amp;$F151,'Results Check'!$A:$CB,BA$2,FALSE())</f>
        <v>2</v>
      </c>
      <c r="BB151" s="24">
        <f>VLOOKUP($B151&amp;"-"&amp;$F151,'Results Check'!$A:$CB,BB$2,FALSE())</f>
        <v>2</v>
      </c>
      <c r="BC151" s="24">
        <f>VLOOKUP($B151&amp;"-"&amp;$F151,'Results Check'!$A:$CB,BC$2,FALSE())</f>
        <v>3</v>
      </c>
      <c r="BD151" s="24">
        <f t="shared" si="128"/>
        <v>1</v>
      </c>
      <c r="BE151" s="24">
        <f t="shared" si="129"/>
        <v>0.66666666666666663</v>
      </c>
      <c r="BF151" s="24">
        <f t="shared" si="130"/>
        <v>0.8</v>
      </c>
      <c r="BG151" s="24">
        <f>VLOOKUP($B151&amp;"-"&amp;$F151,'Results Check'!$A:$CB,BG$2,FALSE())</f>
        <v>0</v>
      </c>
      <c r="BH151" s="24">
        <f>VLOOKUP($B151&amp;"-"&amp;$F151,'Results Check'!$A:$CB,BH$2,FALSE())</f>
        <v>1</v>
      </c>
      <c r="BI151" s="24">
        <f>VLOOKUP($B151&amp;"-"&amp;$F151,'Results Check'!$A:$CB,BI$2,FALSE())</f>
        <v>1</v>
      </c>
      <c r="BJ151" s="24">
        <f t="shared" si="131"/>
        <v>0</v>
      </c>
      <c r="BK151" s="24">
        <f t="shared" si="132"/>
        <v>0</v>
      </c>
      <c r="BL151" s="24">
        <f t="shared" si="133"/>
        <v>0</v>
      </c>
      <c r="BM151" s="24">
        <f>VLOOKUP($B151&amp;"-"&amp;$F151,'Results Check'!$A:$CB,BM$2,FALSE())</f>
        <v>0</v>
      </c>
      <c r="BN151" s="24">
        <f>VLOOKUP($B151&amp;"-"&amp;$F151,'Results Check'!$A:$CB,BN$2,FALSE())</f>
        <v>2</v>
      </c>
      <c r="BO151" s="24">
        <f>VLOOKUP($B151&amp;"-"&amp;$F151,'Results Check'!$A:$CB,BO$2,FALSE())</f>
        <v>2</v>
      </c>
      <c r="BP151" s="24">
        <f t="shared" si="134"/>
        <v>0</v>
      </c>
      <c r="BQ151" s="24">
        <f t="shared" si="135"/>
        <v>0</v>
      </c>
      <c r="BR151" s="24">
        <f t="shared" si="136"/>
        <v>0</v>
      </c>
      <c r="BS151" s="24">
        <f>VLOOKUP($B151&amp;"-"&amp;$F151,'Results Check'!$A:$CB,BS$2,FALSE())</f>
        <v>0</v>
      </c>
      <c r="BT151" s="24">
        <f>VLOOKUP($B151&amp;"-"&amp;$F151,'Results Check'!$A:$CB,BT$2,FALSE())</f>
        <v>1</v>
      </c>
      <c r="BU151" s="24">
        <f>VLOOKUP($B151&amp;"-"&amp;$F151,'Results Check'!$A:$CB,BU$2,FALSE())</f>
        <v>1</v>
      </c>
      <c r="BV151" s="24">
        <f t="shared" si="137"/>
        <v>0</v>
      </c>
      <c r="BW151" s="24">
        <f t="shared" si="138"/>
        <v>0</v>
      </c>
      <c r="BX151" s="24">
        <f t="shared" si="139"/>
        <v>0</v>
      </c>
      <c r="BY151" s="24">
        <f t="shared" si="140"/>
        <v>4</v>
      </c>
      <c r="BZ151" s="24">
        <f t="shared" si="141"/>
        <v>9</v>
      </c>
      <c r="CA151" s="24">
        <f t="shared" si="142"/>
        <v>10</v>
      </c>
      <c r="CB151" s="26">
        <f t="shared" si="143"/>
        <v>0.44444444444444442</v>
      </c>
      <c r="CC151" s="26">
        <f t="shared" si="144"/>
        <v>0.4</v>
      </c>
      <c r="CD151" s="24">
        <f t="shared" si="145"/>
        <v>0.4210526315789474</v>
      </c>
      <c r="CE151" s="24" t="str">
        <f>IF(VLOOKUP($B151&amp;"-"&amp;$F151,'Results Check'!$A:$CB,CE$2,FALSE())=0,"",VLOOKUP($B151&amp;"-"&amp;$F151,'Results Check'!$A:$CB,CE$2,FALSE()))</f>
        <v/>
      </c>
      <c r="CF151" s="24" t="str">
        <f>IF(VLOOKUP($B151&amp;"-"&amp;$F151,'Results Check'!$A:$CB,CF$2,FALSE())=0,"",VLOOKUP($B151&amp;"-"&amp;$F151,'Results Check'!$A:$CB,CF$2,FALSE()))</f>
        <v>Asset</v>
      </c>
      <c r="CG151" s="24" t="str">
        <f>IF(VLOOKUP($B151&amp;"-"&amp;$F151,'Results Check'!$A:$CB,CG$2,FALSE())=0,"",VLOOKUP($B151&amp;"-"&amp;$F151,'Results Check'!$A:$CB,CG$2,FALSE()))</f>
        <v>Missing treatment</v>
      </c>
      <c r="CH151" s="24" t="str">
        <f>IF(VLOOKUP($B151&amp;"-"&amp;$F151,'Results Check'!$A:$CB,CH$2,FALSE())=0,"",VLOOKUP($B151&amp;"-"&amp;$F151,'Results Check'!$A:$CB,CH$2,FALSE()))</f>
        <v>Wrong consequence</v>
      </c>
      <c r="CI151" s="24" t="str">
        <f>IF(VLOOKUP($B151&amp;"-"&amp;$F151,'Results Check'!$A:$CB,CI$2,FALSE())=0,"",VLOOKUP($B151&amp;"-"&amp;$F151,'Results Check'!$A:$CB,CI$2,FALSE()))</f>
        <v>Consequence</v>
      </c>
      <c r="CJ151" s="24" t="str">
        <f>IF(VLOOKUP($B151&amp;"-"&amp;$F151,'Results Check'!$A:$CB,CJ$2,FALSE())=0,"",VLOOKUP($B151&amp;"-"&amp;$F151,'Results Check'!$A:$CB,CJ$2,FALSE()))</f>
        <v>Wrong consequence</v>
      </c>
      <c r="CK151" s="24">
        <f>IF(VLOOKUP($B151&amp;"-"&amp;$F151,'dataset cleaned'!$A:$CK,CK$2,FALSE())&lt;0,"N/A",VLOOKUP(VLOOKUP($B151&amp;"-"&amp;$F151,'dataset cleaned'!$A:$CK,CK$2,FALSE()),Dictionary!$A:$B,2,FALSE()))</f>
        <v>4</v>
      </c>
      <c r="CL151" s="24">
        <f>IF(VLOOKUP($B151&amp;"-"&amp;$F151,'dataset cleaned'!$A:$CK,CL$2,FALSE())&lt;0,"N/A",VLOOKUP(VLOOKUP($B151&amp;"-"&amp;$F151,'dataset cleaned'!$A:$CK,CL$2,FALSE()),Dictionary!$A:$B,2,FALSE()))</f>
        <v>3</v>
      </c>
      <c r="CM151" s="24">
        <f>IF(VLOOKUP($B151&amp;"-"&amp;$F151,'dataset cleaned'!$A:$CK,CM$2,FALSE())&lt;0,"N/A",VLOOKUP(VLOOKUP($B151&amp;"-"&amp;$F151,'dataset cleaned'!$A:$CK,CM$2,FALSE()),Dictionary!$A:$B,2,FALSE()))</f>
        <v>3</v>
      </c>
      <c r="CN151" s="24">
        <f>IF(VLOOKUP($B151&amp;"-"&amp;$F151,'dataset cleaned'!$A:$CK,CN$2,FALSE())&lt;0,"N/A",VLOOKUP(VLOOKUP($B151&amp;"-"&amp;$F151,'dataset cleaned'!$A:$CK,CN$2,FALSE()),Dictionary!$A:$B,2,FALSE()))</f>
        <v>3</v>
      </c>
      <c r="CO151" s="24">
        <f>IF(VLOOKUP($B151&amp;"-"&amp;$F151,'dataset cleaned'!$A:$CK,CO$2,FALSE())&lt;0,"N/A",VLOOKUP(VLOOKUP($B151&amp;"-"&amp;$F151,'dataset cleaned'!$A:$CK,CO$2,FALSE()),Dictionary!$A:$B,2,FALSE()))</f>
        <v>4</v>
      </c>
      <c r="CP151" s="24">
        <f>IF(VLOOKUP($B151&amp;"-"&amp;$F151,'dataset cleaned'!$A:$CK,CP$2,FALSE())&lt;0,"N/A",VLOOKUP(VLOOKUP($B151&amp;"-"&amp;$F151,'dataset cleaned'!$A:$CK,CP$2,FALSE()),Dictionary!$A:$B,2,FALSE()))</f>
        <v>4</v>
      </c>
      <c r="CQ151" s="24">
        <f>IF(VLOOKUP($B151&amp;"-"&amp;$F151,'dataset cleaned'!$A:$CK,CQ$2,FALSE())&lt;0,"N/A",VLOOKUP(VLOOKUP($B151&amp;"-"&amp;$F151,'dataset cleaned'!$A:$CK,CQ$2,FALSE()),Dictionary!$A:$B,2,FALSE()))</f>
        <v>4</v>
      </c>
      <c r="CR151" s="24">
        <f>IF(VLOOKUP($B151&amp;"-"&amp;$F151,'dataset cleaned'!$A:$CK,CR$2,FALSE())&lt;0,"N/A",VLOOKUP(VLOOKUP($B151&amp;"-"&amp;$F151,'dataset cleaned'!$A:$CK,CR$2,FALSE()),Dictionary!$A:$B,2,FALSE()))</f>
        <v>4</v>
      </c>
      <c r="CS151" s="24">
        <f>IF(VLOOKUP($B151&amp;"-"&amp;$F151,'dataset cleaned'!$A:$CK,CS$2,FALSE())&lt;0,"N/A",VLOOKUP(VLOOKUP($B151&amp;"-"&amp;$F151,'dataset cleaned'!$A:$CK,CS$2,FALSE()),Dictionary!$A:$B,2,FALSE()))</f>
        <v>4</v>
      </c>
      <c r="CT151" s="24">
        <f>IF(VLOOKUP($B151&amp;"-"&amp;$F151,'dataset cleaned'!$A:$CK,CT$2,FALSE())&lt;0,"N/A",VLOOKUP(VLOOKUP($B151&amp;"-"&amp;$F151,'dataset cleaned'!$A:$CK,CT$2,FALSE()),Dictionary!$A:$B,2,FALSE()))</f>
        <v>4</v>
      </c>
      <c r="CU151" s="24">
        <f>IF(VLOOKUP($B151&amp;"-"&amp;$F151,'dataset cleaned'!$A:$CK,CU$2,FALSE())&lt;0,"N/A",VLOOKUP(VLOOKUP($B151&amp;"-"&amp;$F151,'dataset cleaned'!$A:$CK,CU$2,FALSE()),Dictionary!$A:$B,2,FALSE()))</f>
        <v>2</v>
      </c>
      <c r="CV151" s="24">
        <f>IF(VLOOKUP($B151&amp;"-"&amp;$F151,'dataset cleaned'!$A:$CK,CV$2,FALSE())&lt;0,"N/A",VLOOKUP(VLOOKUP($B151&amp;"-"&amp;$F151,'dataset cleaned'!$A:$CK,CV$2,FALSE()),Dictionary!$A:$B,2,FALSE()))</f>
        <v>2</v>
      </c>
    </row>
    <row r="152" spans="1:100" x14ac:dyDescent="0.2">
      <c r="A152" s="24" t="str">
        <f t="shared" si="117"/>
        <v>R_3m1zjFgs8IRVvHj-P2</v>
      </c>
      <c r="B152" s="24" t="s">
        <v>807</v>
      </c>
      <c r="C152" s="24" t="s">
        <v>529</v>
      </c>
      <c r="D152" s="30" t="str">
        <f t="shared" si="118"/>
        <v>Tabular</v>
      </c>
      <c r="E152" s="24" t="str">
        <f t="shared" si="119"/>
        <v>G2</v>
      </c>
      <c r="F152" s="31" t="s">
        <v>536</v>
      </c>
      <c r="G152" s="24" t="str">
        <f t="shared" si="120"/>
        <v>G1</v>
      </c>
      <c r="H152" s="24" t="s">
        <v>981</v>
      </c>
      <c r="I152" s="24"/>
      <c r="J152" s="32">
        <f>VLOOKUP($B152&amp;"-"&amp;$F152,'dataset cleaned'!$A:$BK,J$2,FALSE())/60</f>
        <v>10.356233333333334</v>
      </c>
      <c r="K152" s="24">
        <f>VLOOKUP($B152&amp;"-"&amp;$F152,'dataset cleaned'!$A:$BK,K$2,FALSE())</f>
        <v>23</v>
      </c>
      <c r="L152" s="24" t="str">
        <f>VLOOKUP($B152&amp;"-"&amp;$F152,'dataset cleaned'!$A:$BK,L$2,FALSE())</f>
        <v>Female</v>
      </c>
      <c r="M152" s="24" t="str">
        <f>VLOOKUP($B152&amp;"-"&amp;$F152,'dataset cleaned'!$A:$BK,M$2,FALSE())</f>
        <v>Advanced (C1)</v>
      </c>
      <c r="N152" s="24">
        <f>VLOOKUP($B152&amp;"-"&amp;$F152,'dataset cleaned'!$A:$BK,N$2,FALSE())</f>
        <v>5</v>
      </c>
      <c r="O152" s="24" t="str">
        <f>VLOOKUP($B152&amp;"-"&amp;$F152,'dataset cleaned'!$A:$BK,O$2,FALSE())</f>
        <v>Computer Science</v>
      </c>
      <c r="P152" s="24" t="str">
        <f>VLOOKUP($B152&amp;"-"&amp;$F152,'dataset cleaned'!$A:$BK,P$2,FALSE())</f>
        <v>No</v>
      </c>
      <c r="Q152" s="24">
        <f>VLOOKUP($B152&amp;"-"&amp;$F152,'dataset cleaned'!$A:$BK,Q$2,FALSE())</f>
        <v>0</v>
      </c>
      <c r="R152" s="33">
        <f>VLOOKUP($B152&amp;"-"&amp;$F152,'dataset cleaned'!$A:$BK,R$2,FALSE())</f>
        <v>0</v>
      </c>
      <c r="S152" s="24" t="str">
        <f>VLOOKUP($B152&amp;"-"&amp;$F152,'dataset cleaned'!$A:$BK,S$2,FALSE())</f>
        <v>No</v>
      </c>
      <c r="T152" s="24">
        <f>VLOOKUP($B152&amp;"-"&amp;$F152,'dataset cleaned'!$A:$BK,T$2,FALSE())</f>
        <v>0</v>
      </c>
      <c r="U152" s="24" t="str">
        <f>VLOOKUP($B152&amp;"-"&amp;$F152,'dataset cleaned'!$A:$BK,U$2,FALSE())</f>
        <v>CORAS</v>
      </c>
      <c r="V152" s="24">
        <f>VLOOKUP(VLOOKUP($B152&amp;"-"&amp;$F152,'dataset cleaned'!$A:$BK,V$2,FALSE()),Dictionary!$A:$B,2,FALSE())</f>
        <v>2</v>
      </c>
      <c r="W152" s="24">
        <f>VLOOKUP(VLOOKUP($B152&amp;"-"&amp;$F152,'dataset cleaned'!$A:$BK,W$2,FALSE()),Dictionary!$A:$B,2,FALSE())</f>
        <v>1</v>
      </c>
      <c r="X152" s="24">
        <f>VLOOKUP(VLOOKUP($B152&amp;"-"&amp;$F152,'dataset cleaned'!$A:$BK,X$2,FALSE()),Dictionary!$A:$B,2,FALSE())</f>
        <v>1</v>
      </c>
      <c r="Y152" s="24">
        <f>VLOOKUP(VLOOKUP($B152&amp;"-"&amp;$F152,'dataset cleaned'!$A:$BK,Y$2,FALSE()),Dictionary!$A:$B,2,FALSE())</f>
        <v>1</v>
      </c>
      <c r="Z152" s="24">
        <f t="shared" si="121"/>
        <v>2</v>
      </c>
      <c r="AA152" s="24">
        <f>VLOOKUP(VLOOKUP($B152&amp;"-"&amp;$F152,'dataset cleaned'!$A:$BK,AA$2,FALSE()),Dictionary!$A:$B,2,FALSE())</f>
        <v>2</v>
      </c>
      <c r="AB152" s="24">
        <f>VLOOKUP(VLOOKUP($B152&amp;"-"&amp;$F152,'dataset cleaned'!$A:$BK,AB$2,FALSE()),Dictionary!$A:$B,2,FALSE())</f>
        <v>1</v>
      </c>
      <c r="AC152" s="24">
        <f>VLOOKUP(VLOOKUP($B152&amp;"-"&amp;$F152,'dataset cleaned'!$A:$BK,AC$2,FALSE()),Dictionary!$A:$B,2,FALSE())</f>
        <v>2</v>
      </c>
      <c r="AD152" s="24">
        <f>VLOOKUP(VLOOKUP($B152&amp;"-"&amp;$F152,'dataset cleaned'!$A:$BK,AD$2,FALSE()),Dictionary!$A:$B,2,FALSE())</f>
        <v>2</v>
      </c>
      <c r="AE152" s="24">
        <f>IF(ISNA(VLOOKUP(VLOOKUP($B152&amp;"-"&amp;$F152,'dataset cleaned'!$A:$BK,AE$2,FALSE()),Dictionary!$A:$B,2,FALSE())),"",VLOOKUP(VLOOKUP($B152&amp;"-"&amp;$F152,'dataset cleaned'!$A:$BK,AE$2,FALSE()),Dictionary!$A:$B,2,FALSE()))</f>
        <v>3</v>
      </c>
      <c r="AF152" s="24">
        <f>VLOOKUP(VLOOKUP($B152&amp;"-"&amp;$F152,'dataset cleaned'!$A:$BK,AF$2,FALSE()),Dictionary!$A:$B,2,FALSE())</f>
        <v>5</v>
      </c>
      <c r="AG152" s="24">
        <f>VLOOKUP(VLOOKUP($B152&amp;"-"&amp;$F152,'dataset cleaned'!$A:$BK,AG$2,FALSE()),Dictionary!$A:$B,2,FALSE())</f>
        <v>5</v>
      </c>
      <c r="AH152" s="24">
        <f>VLOOKUP(VLOOKUP($B152&amp;"-"&amp;$F152,'dataset cleaned'!$A:$BK,AH$2,FALSE()),Dictionary!$A:$B,2,FALSE())</f>
        <v>5</v>
      </c>
      <c r="AI152" s="24">
        <f>VLOOKUP(VLOOKUP($B152&amp;"-"&amp;$F152,'dataset cleaned'!$A:$BK,AI$2,FALSE()),Dictionary!$A:$B,2,FALSE())</f>
        <v>5</v>
      </c>
      <c r="AJ152" s="24">
        <f>VLOOKUP(VLOOKUP($B152&amp;"-"&amp;$F152,'dataset cleaned'!$A:$BK,AJ$2,FALSE()),Dictionary!$A:$B,2,FALSE())</f>
        <v>2</v>
      </c>
      <c r="AK152" s="24" t="str">
        <f>IF(ISNA(VLOOKUP(VLOOKUP($B152&amp;"-"&amp;$F152,'dataset cleaned'!$A:$BK,AK$2,FALSE()),Dictionary!$A:$B,2,FALSE())),"",VLOOKUP(VLOOKUP($B152&amp;"-"&amp;$F152,'dataset cleaned'!$A:$BK,AK$2,FALSE()),Dictionary!$A:$B,2,FALSE()))</f>
        <v/>
      </c>
      <c r="AL152" s="24">
        <f>IF(ISNA(VLOOKUP(VLOOKUP($B152&amp;"-"&amp;$F152,'dataset cleaned'!$A:$BK,AL$2,FALSE()),Dictionary!$A:$B,2,FALSE())),"",VLOOKUP(VLOOKUP($B152&amp;"-"&amp;$F152,'dataset cleaned'!$A:$BK,AL$2,FALSE()),Dictionary!$A:$B,2,FALSE()))</f>
        <v>2</v>
      </c>
      <c r="AM152" s="24">
        <f>VLOOKUP(VLOOKUP($B152&amp;"-"&amp;$F152,'dataset cleaned'!$A:$BK,AM$2,FALSE()),Dictionary!$A:$B,2,FALSE())</f>
        <v>4</v>
      </c>
      <c r="AN152" s="24">
        <f>IF(ISNA(VLOOKUP(VLOOKUP($B152&amp;"-"&amp;$F152,'dataset cleaned'!$A:$BK,AN$2,FALSE()),Dictionary!$A:$B,2,FALSE())),"",VLOOKUP(VLOOKUP($B152&amp;"-"&amp;$F152,'dataset cleaned'!$A:$BK,AN$2,FALSE()),Dictionary!$A:$B,2,FALSE()))</f>
        <v>4</v>
      </c>
      <c r="AO152" s="24">
        <f>VLOOKUP($B152&amp;"-"&amp;$F152,'Results Check'!$A:$CB,AO$2,FALSE())</f>
        <v>0</v>
      </c>
      <c r="AP152" s="24">
        <f>VLOOKUP($B152&amp;"-"&amp;$F152,'Results Check'!$A:$CB,AP$2,FALSE())</f>
        <v>3</v>
      </c>
      <c r="AQ152" s="24">
        <f>VLOOKUP($B152&amp;"-"&amp;$F152,'Results Check'!$A:$CB,AQ$2,FALSE())</f>
        <v>1</v>
      </c>
      <c r="AR152" s="24">
        <f t="shared" si="122"/>
        <v>0</v>
      </c>
      <c r="AS152" s="24">
        <f t="shared" si="123"/>
        <v>0</v>
      </c>
      <c r="AT152" s="24">
        <f t="shared" si="124"/>
        <v>0</v>
      </c>
      <c r="AU152" s="24">
        <f>VLOOKUP($B152&amp;"-"&amp;$F152,'Results Check'!$A:$CB,AU$2,FALSE())</f>
        <v>1</v>
      </c>
      <c r="AV152" s="24">
        <f>VLOOKUP($B152&amp;"-"&amp;$F152,'Results Check'!$A:$CB,AV$2,FALSE())</f>
        <v>2</v>
      </c>
      <c r="AW152" s="24">
        <f>VLOOKUP($B152&amp;"-"&amp;$F152,'Results Check'!$A:$CB,AW$2,FALSE())</f>
        <v>2</v>
      </c>
      <c r="AX152" s="24">
        <f t="shared" si="125"/>
        <v>0.5</v>
      </c>
      <c r="AY152" s="24">
        <f t="shared" si="126"/>
        <v>0.5</v>
      </c>
      <c r="AZ152" s="24">
        <f t="shared" si="127"/>
        <v>0.5</v>
      </c>
      <c r="BA152" s="24">
        <f>VLOOKUP($B152&amp;"-"&amp;$F152,'Results Check'!$A:$CB,BA$2,FALSE())</f>
        <v>2</v>
      </c>
      <c r="BB152" s="24">
        <f>VLOOKUP($B152&amp;"-"&amp;$F152,'Results Check'!$A:$CB,BB$2,FALSE())</f>
        <v>2</v>
      </c>
      <c r="BC152" s="24">
        <f>VLOOKUP($B152&amp;"-"&amp;$F152,'Results Check'!$A:$CB,BC$2,FALSE())</f>
        <v>3</v>
      </c>
      <c r="BD152" s="24">
        <f t="shared" si="128"/>
        <v>1</v>
      </c>
      <c r="BE152" s="24">
        <f t="shared" si="129"/>
        <v>0.66666666666666663</v>
      </c>
      <c r="BF152" s="24">
        <f t="shared" si="130"/>
        <v>0.8</v>
      </c>
      <c r="BG152" s="24">
        <f>VLOOKUP($B152&amp;"-"&amp;$F152,'Results Check'!$A:$CB,BG$2,FALSE())</f>
        <v>0</v>
      </c>
      <c r="BH152" s="24">
        <f>VLOOKUP($B152&amp;"-"&amp;$F152,'Results Check'!$A:$CB,BH$2,FALSE())</f>
        <v>1</v>
      </c>
      <c r="BI152" s="24">
        <f>VLOOKUP($B152&amp;"-"&amp;$F152,'Results Check'!$A:$CB,BI$2,FALSE())</f>
        <v>1</v>
      </c>
      <c r="BJ152" s="24">
        <f t="shared" si="131"/>
        <v>0</v>
      </c>
      <c r="BK152" s="24">
        <f t="shared" si="132"/>
        <v>0</v>
      </c>
      <c r="BL152" s="24">
        <f t="shared" si="133"/>
        <v>0</v>
      </c>
      <c r="BM152" s="24">
        <f>VLOOKUP($B152&amp;"-"&amp;$F152,'Results Check'!$A:$CB,BM$2,FALSE())</f>
        <v>1</v>
      </c>
      <c r="BN152" s="24">
        <f>VLOOKUP($B152&amp;"-"&amp;$F152,'Results Check'!$A:$CB,BN$2,FALSE())</f>
        <v>2</v>
      </c>
      <c r="BO152" s="24">
        <f>VLOOKUP($B152&amp;"-"&amp;$F152,'Results Check'!$A:$CB,BO$2,FALSE())</f>
        <v>2</v>
      </c>
      <c r="BP152" s="24">
        <f t="shared" si="134"/>
        <v>0.5</v>
      </c>
      <c r="BQ152" s="24">
        <f t="shared" si="135"/>
        <v>0.5</v>
      </c>
      <c r="BR152" s="24">
        <f t="shared" si="136"/>
        <v>0.5</v>
      </c>
      <c r="BS152" s="24">
        <f>VLOOKUP($B152&amp;"-"&amp;$F152,'Results Check'!$A:$CB,BS$2,FALSE())</f>
        <v>0</v>
      </c>
      <c r="BT152" s="24">
        <f>VLOOKUP($B152&amp;"-"&amp;$F152,'Results Check'!$A:$CB,BT$2,FALSE())</f>
        <v>1</v>
      </c>
      <c r="BU152" s="24">
        <f>VLOOKUP($B152&amp;"-"&amp;$F152,'Results Check'!$A:$CB,BU$2,FALSE())</f>
        <v>1</v>
      </c>
      <c r="BV152" s="24">
        <f t="shared" si="137"/>
        <v>0</v>
      </c>
      <c r="BW152" s="24">
        <f t="shared" si="138"/>
        <v>0</v>
      </c>
      <c r="BX152" s="24">
        <f t="shared" si="139"/>
        <v>0</v>
      </c>
      <c r="BY152" s="24">
        <f t="shared" si="140"/>
        <v>4</v>
      </c>
      <c r="BZ152" s="24">
        <f t="shared" si="141"/>
        <v>11</v>
      </c>
      <c r="CA152" s="24">
        <f t="shared" si="142"/>
        <v>10</v>
      </c>
      <c r="CB152" s="26">
        <f t="shared" si="143"/>
        <v>0.36363636363636365</v>
      </c>
      <c r="CC152" s="26">
        <f t="shared" si="144"/>
        <v>0.4</v>
      </c>
      <c r="CD152" s="24">
        <f t="shared" si="145"/>
        <v>0.38095238095238099</v>
      </c>
      <c r="CE152" s="24" t="str">
        <f>IF(VLOOKUP($B152&amp;"-"&amp;$F152,'Results Check'!$A:$CB,CE$2,FALSE())=0,"",VLOOKUP($B152&amp;"-"&amp;$F152,'Results Check'!$A:$CB,CE$2,FALSE()))</f>
        <v>Wrong consequence</v>
      </c>
      <c r="CF152" s="24" t="str">
        <f>IF(VLOOKUP($B152&amp;"-"&amp;$F152,'Results Check'!$A:$CB,CF$2,FALSE())=0,"",VLOOKUP($B152&amp;"-"&amp;$F152,'Results Check'!$A:$CB,CF$2,FALSE()))</f>
        <v>Asset</v>
      </c>
      <c r="CG152" s="24" t="str">
        <f>IF(VLOOKUP($B152&amp;"-"&amp;$F152,'Results Check'!$A:$CB,CG$2,FALSE())=0,"",VLOOKUP($B152&amp;"-"&amp;$F152,'Results Check'!$A:$CB,CG$2,FALSE()))</f>
        <v>Missing treatment</v>
      </c>
      <c r="CH152" s="24" t="str">
        <f>IF(VLOOKUP($B152&amp;"-"&amp;$F152,'Results Check'!$A:$CB,CH$2,FALSE())=0,"",VLOOKUP($B152&amp;"-"&amp;$F152,'Results Check'!$A:$CB,CH$2,FALSE()))</f>
        <v>Wrong consequence</v>
      </c>
      <c r="CI152" s="24" t="str">
        <f>IF(VLOOKUP($B152&amp;"-"&amp;$F152,'Results Check'!$A:$CB,CI$2,FALSE())=0,"",VLOOKUP($B152&amp;"-"&amp;$F152,'Results Check'!$A:$CB,CI$2,FALSE()))</f>
        <v>Threat event</v>
      </c>
      <c r="CJ152" s="24" t="str">
        <f>IF(VLOOKUP($B152&amp;"-"&amp;$F152,'Results Check'!$A:$CB,CJ$2,FALSE())=0,"",VLOOKUP($B152&amp;"-"&amp;$F152,'Results Check'!$A:$CB,CJ$2,FALSE()))</f>
        <v>Wrong consequence</v>
      </c>
      <c r="CK152" s="24">
        <f>IF(VLOOKUP($B152&amp;"-"&amp;$F152,'dataset cleaned'!$A:$CK,CK$2,FALSE())&lt;0,"N/A",VLOOKUP(VLOOKUP($B152&amp;"-"&amp;$F152,'dataset cleaned'!$A:$CK,CK$2,FALSE()),Dictionary!$A:$B,2,FALSE()))</f>
        <v>1</v>
      </c>
      <c r="CL152" s="24">
        <f>IF(VLOOKUP($B152&amp;"-"&amp;$F152,'dataset cleaned'!$A:$CK,CL$2,FALSE())&lt;0,"N/A",VLOOKUP(VLOOKUP($B152&amp;"-"&amp;$F152,'dataset cleaned'!$A:$CK,CL$2,FALSE()),Dictionary!$A:$B,2,FALSE()))</f>
        <v>4</v>
      </c>
      <c r="CM152" s="24">
        <f>IF(VLOOKUP($B152&amp;"-"&amp;$F152,'dataset cleaned'!$A:$CK,CM$2,FALSE())&lt;0,"N/A",VLOOKUP(VLOOKUP($B152&amp;"-"&amp;$F152,'dataset cleaned'!$A:$CK,CM$2,FALSE()),Dictionary!$A:$B,2,FALSE()))</f>
        <v>1</v>
      </c>
      <c r="CN152" s="24">
        <f>IF(VLOOKUP($B152&amp;"-"&amp;$F152,'dataset cleaned'!$A:$CK,CN$2,FALSE())&lt;0,"N/A",VLOOKUP(VLOOKUP($B152&amp;"-"&amp;$F152,'dataset cleaned'!$A:$CK,CN$2,FALSE()),Dictionary!$A:$B,2,FALSE()))</f>
        <v>4</v>
      </c>
      <c r="CO152" s="24">
        <f>IF(VLOOKUP($B152&amp;"-"&amp;$F152,'dataset cleaned'!$A:$CK,CO$2,FALSE())&lt;0,"N/A",VLOOKUP(VLOOKUP($B152&amp;"-"&amp;$F152,'dataset cleaned'!$A:$CK,CO$2,FALSE()),Dictionary!$A:$B,2,FALSE()))</f>
        <v>2</v>
      </c>
      <c r="CP152" s="24">
        <f>IF(VLOOKUP($B152&amp;"-"&amp;$F152,'dataset cleaned'!$A:$CK,CP$2,FALSE())&lt;0,"N/A",VLOOKUP(VLOOKUP($B152&amp;"-"&amp;$F152,'dataset cleaned'!$A:$CK,CP$2,FALSE()),Dictionary!$A:$B,2,FALSE()))</f>
        <v>4</v>
      </c>
      <c r="CQ152" s="24">
        <f>IF(VLOOKUP($B152&amp;"-"&amp;$F152,'dataset cleaned'!$A:$CK,CQ$2,FALSE())&lt;0,"N/A",VLOOKUP(VLOOKUP($B152&amp;"-"&amp;$F152,'dataset cleaned'!$A:$CK,CQ$2,FALSE()),Dictionary!$A:$B,2,FALSE()))</f>
        <v>1</v>
      </c>
      <c r="CR152" s="24">
        <f>IF(VLOOKUP($B152&amp;"-"&amp;$F152,'dataset cleaned'!$A:$CK,CR$2,FALSE())&lt;0,"N/A",VLOOKUP(VLOOKUP($B152&amp;"-"&amp;$F152,'dataset cleaned'!$A:$CK,CR$2,FALSE()),Dictionary!$A:$B,2,FALSE()))</f>
        <v>4</v>
      </c>
      <c r="CS152" s="24">
        <f>IF(VLOOKUP($B152&amp;"-"&amp;$F152,'dataset cleaned'!$A:$CK,CS$2,FALSE())&lt;0,"N/A",VLOOKUP(VLOOKUP($B152&amp;"-"&amp;$F152,'dataset cleaned'!$A:$CK,CS$2,FALSE()),Dictionary!$A:$B,2,FALSE()))</f>
        <v>1</v>
      </c>
      <c r="CT152" s="24">
        <f>IF(VLOOKUP($B152&amp;"-"&amp;$F152,'dataset cleaned'!$A:$CK,CT$2,FALSE())&lt;0,"N/A",VLOOKUP(VLOOKUP($B152&amp;"-"&amp;$F152,'dataset cleaned'!$A:$CK,CT$2,FALSE()),Dictionary!$A:$B,2,FALSE()))</f>
        <v>4</v>
      </c>
      <c r="CU152" s="24">
        <f>IF(VLOOKUP($B152&amp;"-"&amp;$F152,'dataset cleaned'!$A:$CK,CU$2,FALSE())&lt;0,"N/A",VLOOKUP(VLOOKUP($B152&amp;"-"&amp;$F152,'dataset cleaned'!$A:$CK,CU$2,FALSE()),Dictionary!$A:$B,2,FALSE()))</f>
        <v>1</v>
      </c>
      <c r="CV152" s="24">
        <f>IF(VLOOKUP($B152&amp;"-"&amp;$F152,'dataset cleaned'!$A:$CK,CV$2,FALSE())&lt;0,"N/A",VLOOKUP(VLOOKUP($B152&amp;"-"&amp;$F152,'dataset cleaned'!$A:$CK,CV$2,FALSE()),Dictionary!$A:$B,2,FALSE()))</f>
        <v>3</v>
      </c>
    </row>
    <row r="153" spans="1:100" ht="17" x14ac:dyDescent="0.2">
      <c r="A153" s="24" t="str">
        <f t="shared" si="117"/>
        <v>R_6ybBmJKLFq4NpE5-P2</v>
      </c>
      <c r="B153" s="31" t="s">
        <v>1002</v>
      </c>
      <c r="C153" s="24" t="s">
        <v>529</v>
      </c>
      <c r="D153" s="30" t="str">
        <f t="shared" si="118"/>
        <v>Tabular</v>
      </c>
      <c r="E153" s="24" t="str">
        <f t="shared" si="119"/>
        <v>G2</v>
      </c>
      <c r="F153" s="31" t="s">
        <v>536</v>
      </c>
      <c r="G153" s="24" t="str">
        <f t="shared" si="120"/>
        <v>G1</v>
      </c>
      <c r="H153" s="24" t="s">
        <v>1128</v>
      </c>
      <c r="I153" s="24"/>
      <c r="J153" s="32">
        <f>VLOOKUP($B153&amp;"-"&amp;$F153,'dataset cleaned'!$A:$BK,J$2,FALSE())/60</f>
        <v>4.3687500000000004</v>
      </c>
      <c r="K153" s="24">
        <f>VLOOKUP($B153&amp;"-"&amp;$F153,'dataset cleaned'!$A:$BK,K$2,FALSE())</f>
        <v>22</v>
      </c>
      <c r="L153" s="24" t="str">
        <f>VLOOKUP($B153&amp;"-"&amp;$F153,'dataset cleaned'!$A:$BK,L$2,FALSE())</f>
        <v>Male</v>
      </c>
      <c r="M153" s="24" t="str">
        <f>VLOOKUP($B153&amp;"-"&amp;$F153,'dataset cleaned'!$A:$BK,M$2,FALSE())</f>
        <v>Advanced (C1)</v>
      </c>
      <c r="N153" s="24">
        <f>VLOOKUP($B153&amp;"-"&amp;$F153,'dataset cleaned'!$A:$BK,N$2,FALSE())</f>
        <v>4</v>
      </c>
      <c r="O153" s="24" t="str">
        <f>VLOOKUP($B153&amp;"-"&amp;$F153,'dataset cleaned'!$A:$BK,O$2,FALSE())</f>
        <v>Technology, policy, management, IT</v>
      </c>
      <c r="P153" s="24" t="str">
        <f>VLOOKUP($B153&amp;"-"&amp;$F153,'dataset cleaned'!$A:$BK,P$2,FALSE())</f>
        <v>Yes</v>
      </c>
      <c r="Q153" s="24">
        <f>VLOOKUP($B153&amp;"-"&amp;$F153,'dataset cleaned'!$A:$BK,Q$2,FALSE())</f>
        <v>2</v>
      </c>
      <c r="R153" s="33" t="str">
        <f>VLOOKUP($B153&amp;"-"&amp;$F153,'dataset cleaned'!$A:$BK,R$2,FALSE())</f>
        <v>Helpdesk freelancer</v>
      </c>
      <c r="S153" s="24" t="str">
        <f>VLOOKUP($B153&amp;"-"&amp;$F153,'dataset cleaned'!$A:$BK,S$2,FALSE())</f>
        <v>No</v>
      </c>
      <c r="T153" s="24">
        <f>VLOOKUP($B153&amp;"-"&amp;$F153,'dataset cleaned'!$A:$BK,T$2,FALSE())</f>
        <v>0</v>
      </c>
      <c r="U153" s="24" t="str">
        <f>VLOOKUP($B153&amp;"-"&amp;$F153,'dataset cleaned'!$A:$BK,U$2,FALSE())</f>
        <v>None</v>
      </c>
      <c r="V153" s="24">
        <f>VLOOKUP(VLOOKUP($B153&amp;"-"&amp;$F153,'dataset cleaned'!$A:$BK,V$2,FALSE()),Dictionary!$A:$B,2,FALSE())</f>
        <v>2</v>
      </c>
      <c r="W153" s="24">
        <f>VLOOKUP(VLOOKUP($B153&amp;"-"&amp;$F153,'dataset cleaned'!$A:$BK,W$2,FALSE()),Dictionary!$A:$B,2,FALSE())</f>
        <v>2</v>
      </c>
      <c r="X153" s="24">
        <f>VLOOKUP(VLOOKUP($B153&amp;"-"&amp;$F153,'dataset cleaned'!$A:$BK,X$2,FALSE()),Dictionary!$A:$B,2,FALSE())</f>
        <v>1</v>
      </c>
      <c r="Y153" s="24">
        <f>VLOOKUP(VLOOKUP($B153&amp;"-"&amp;$F153,'dataset cleaned'!$A:$BK,Y$2,FALSE()),Dictionary!$A:$B,2,FALSE())</f>
        <v>1</v>
      </c>
      <c r="Z153" s="24">
        <f t="shared" si="121"/>
        <v>2</v>
      </c>
      <c r="AA153" s="24">
        <f>VLOOKUP(VLOOKUP($B153&amp;"-"&amp;$F153,'dataset cleaned'!$A:$BK,AA$2,FALSE()),Dictionary!$A:$B,2,FALSE())</f>
        <v>2</v>
      </c>
      <c r="AB153" s="24">
        <f>VLOOKUP(VLOOKUP($B153&amp;"-"&amp;$F153,'dataset cleaned'!$A:$BK,AB$2,FALSE()),Dictionary!$A:$B,2,FALSE())</f>
        <v>3</v>
      </c>
      <c r="AC153" s="24">
        <f>VLOOKUP(VLOOKUP($B153&amp;"-"&amp;$F153,'dataset cleaned'!$A:$BK,AC$2,FALSE()),Dictionary!$A:$B,2,FALSE())</f>
        <v>3</v>
      </c>
      <c r="AD153" s="24">
        <f>VLOOKUP(VLOOKUP($B153&amp;"-"&amp;$F153,'dataset cleaned'!$A:$BK,AD$2,FALSE()),Dictionary!$A:$B,2,FALSE())</f>
        <v>2</v>
      </c>
      <c r="AE153" s="24">
        <f>IF(ISNA(VLOOKUP(VLOOKUP($B153&amp;"-"&amp;$F153,'dataset cleaned'!$A:$BK,AE$2,FALSE()),Dictionary!$A:$B,2,FALSE())),"",VLOOKUP(VLOOKUP($B153&amp;"-"&amp;$F153,'dataset cleaned'!$A:$BK,AE$2,FALSE()),Dictionary!$A:$B,2,FALSE()))</f>
        <v>4</v>
      </c>
      <c r="AF153" s="24">
        <f>VLOOKUP(VLOOKUP($B153&amp;"-"&amp;$F153,'dataset cleaned'!$A:$BK,AF$2,FALSE()),Dictionary!$A:$B,2,FALSE())</f>
        <v>5</v>
      </c>
      <c r="AG153" s="24">
        <f>VLOOKUP(VLOOKUP($B153&amp;"-"&amp;$F153,'dataset cleaned'!$A:$BK,AG$2,FALSE()),Dictionary!$A:$B,2,FALSE())</f>
        <v>4</v>
      </c>
      <c r="AH153" s="24">
        <f>VLOOKUP(VLOOKUP($B153&amp;"-"&amp;$F153,'dataset cleaned'!$A:$BK,AH$2,FALSE()),Dictionary!$A:$B,2,FALSE())</f>
        <v>4</v>
      </c>
      <c r="AI153" s="24">
        <f>VLOOKUP(VLOOKUP($B153&amp;"-"&amp;$F153,'dataset cleaned'!$A:$BK,AI$2,FALSE()),Dictionary!$A:$B,2,FALSE())</f>
        <v>4</v>
      </c>
      <c r="AJ153" s="24">
        <f>VLOOKUP(VLOOKUP($B153&amp;"-"&amp;$F153,'dataset cleaned'!$A:$BK,AJ$2,FALSE()),Dictionary!$A:$B,2,FALSE())</f>
        <v>2</v>
      </c>
      <c r="AK153" s="24" t="str">
        <f>IF(ISNA(VLOOKUP(VLOOKUP($B153&amp;"-"&amp;$F153,'dataset cleaned'!$A:$BK,AK$2,FALSE()),Dictionary!$A:$B,2,FALSE())),"",VLOOKUP(VLOOKUP($B153&amp;"-"&amp;$F153,'dataset cleaned'!$A:$BK,AK$2,FALSE()),Dictionary!$A:$B,2,FALSE()))</f>
        <v/>
      </c>
      <c r="AL153" s="24">
        <f>IF(ISNA(VLOOKUP(VLOOKUP($B153&amp;"-"&amp;$F153,'dataset cleaned'!$A:$BK,AL$2,FALSE()),Dictionary!$A:$B,2,FALSE())),"",VLOOKUP(VLOOKUP($B153&amp;"-"&amp;$F153,'dataset cleaned'!$A:$BK,AL$2,FALSE()),Dictionary!$A:$B,2,FALSE()))</f>
        <v>1</v>
      </c>
      <c r="AM153" s="24">
        <f>VLOOKUP(VLOOKUP($B153&amp;"-"&amp;$F153,'dataset cleaned'!$A:$BK,AM$2,FALSE()),Dictionary!$A:$B,2,FALSE())</f>
        <v>2</v>
      </c>
      <c r="AN153" s="24">
        <f>IF(ISNA(VLOOKUP(VLOOKUP($B153&amp;"-"&amp;$F153,'dataset cleaned'!$A:$BK,AN$2,FALSE()),Dictionary!$A:$B,2,FALSE())),"",VLOOKUP(VLOOKUP($B153&amp;"-"&amp;$F153,'dataset cleaned'!$A:$BK,AN$2,FALSE()),Dictionary!$A:$B,2,FALSE()))</f>
        <v>2</v>
      </c>
      <c r="AO153" s="24">
        <f>VLOOKUP($B153&amp;"-"&amp;$F153,'Results Check'!$A:$CB,AO$2,FALSE())</f>
        <v>1</v>
      </c>
      <c r="AP153" s="24">
        <f>VLOOKUP($B153&amp;"-"&amp;$F153,'Results Check'!$A:$CB,AP$2,FALSE())</f>
        <v>1</v>
      </c>
      <c r="AQ153" s="24">
        <f>VLOOKUP($B153&amp;"-"&amp;$F153,'Results Check'!$A:$CB,AQ$2,FALSE())</f>
        <v>1</v>
      </c>
      <c r="AR153" s="24">
        <f t="shared" si="122"/>
        <v>1</v>
      </c>
      <c r="AS153" s="24">
        <f t="shared" si="123"/>
        <v>1</v>
      </c>
      <c r="AT153" s="24">
        <f t="shared" si="124"/>
        <v>1</v>
      </c>
      <c r="AU153" s="24">
        <f>VLOOKUP($B153&amp;"-"&amp;$F153,'Results Check'!$A:$CB,AU$2,FALSE())</f>
        <v>0</v>
      </c>
      <c r="AV153" s="24">
        <f>VLOOKUP($B153&amp;"-"&amp;$F153,'Results Check'!$A:$CB,AV$2,FALSE())</f>
        <v>4</v>
      </c>
      <c r="AW153" s="24">
        <f>VLOOKUP($B153&amp;"-"&amp;$F153,'Results Check'!$A:$CB,AW$2,FALSE())</f>
        <v>2</v>
      </c>
      <c r="AX153" s="24">
        <f t="shared" si="125"/>
        <v>0</v>
      </c>
      <c r="AY153" s="24">
        <f t="shared" si="126"/>
        <v>0</v>
      </c>
      <c r="AZ153" s="24">
        <f t="shared" si="127"/>
        <v>0</v>
      </c>
      <c r="BA153" s="24">
        <f>VLOOKUP($B153&amp;"-"&amp;$F153,'Results Check'!$A:$CB,BA$2,FALSE())</f>
        <v>2</v>
      </c>
      <c r="BB153" s="24">
        <f>VLOOKUP($B153&amp;"-"&amp;$F153,'Results Check'!$A:$CB,BB$2,FALSE())</f>
        <v>2</v>
      </c>
      <c r="BC153" s="24">
        <f>VLOOKUP($B153&amp;"-"&amp;$F153,'Results Check'!$A:$CB,BC$2,FALSE())</f>
        <v>3</v>
      </c>
      <c r="BD153" s="24">
        <f t="shared" si="128"/>
        <v>1</v>
      </c>
      <c r="BE153" s="24">
        <f t="shared" si="129"/>
        <v>0.66666666666666663</v>
      </c>
      <c r="BF153" s="24">
        <f t="shared" si="130"/>
        <v>0.8</v>
      </c>
      <c r="BG153" s="24">
        <f>VLOOKUP($B153&amp;"-"&amp;$F153,'Results Check'!$A:$CB,BG$2,FALSE())</f>
        <v>1</v>
      </c>
      <c r="BH153" s="24">
        <f>VLOOKUP($B153&amp;"-"&amp;$F153,'Results Check'!$A:$CB,BH$2,FALSE())</f>
        <v>1</v>
      </c>
      <c r="BI153" s="24">
        <f>VLOOKUP($B153&amp;"-"&amp;$F153,'Results Check'!$A:$CB,BI$2,FALSE())</f>
        <v>1</v>
      </c>
      <c r="BJ153" s="24">
        <f t="shared" si="131"/>
        <v>1</v>
      </c>
      <c r="BK153" s="24">
        <f t="shared" si="132"/>
        <v>1</v>
      </c>
      <c r="BL153" s="24">
        <f t="shared" si="133"/>
        <v>1</v>
      </c>
      <c r="BM153" s="24">
        <f>VLOOKUP($B153&amp;"-"&amp;$F153,'Results Check'!$A:$CB,BM$2,FALSE())</f>
        <v>0</v>
      </c>
      <c r="BN153" s="24">
        <f>VLOOKUP($B153&amp;"-"&amp;$F153,'Results Check'!$A:$CB,BN$2,FALSE())</f>
        <v>1</v>
      </c>
      <c r="BO153" s="24">
        <f>VLOOKUP($B153&amp;"-"&amp;$F153,'Results Check'!$A:$CB,BO$2,FALSE())</f>
        <v>2</v>
      </c>
      <c r="BP153" s="24">
        <f t="shared" si="134"/>
        <v>0</v>
      </c>
      <c r="BQ153" s="24">
        <f t="shared" si="135"/>
        <v>0</v>
      </c>
      <c r="BR153" s="24">
        <f t="shared" si="136"/>
        <v>0</v>
      </c>
      <c r="BS153" s="24">
        <f>VLOOKUP($B153&amp;"-"&amp;$F153,'Results Check'!$A:$CB,BS$2,FALSE())</f>
        <v>0</v>
      </c>
      <c r="BT153" s="24">
        <f>VLOOKUP($B153&amp;"-"&amp;$F153,'Results Check'!$A:$CB,BT$2,FALSE())</f>
        <v>1</v>
      </c>
      <c r="BU153" s="24">
        <f>VLOOKUP($B153&amp;"-"&amp;$F153,'Results Check'!$A:$CB,BU$2,FALSE())</f>
        <v>1</v>
      </c>
      <c r="BV153" s="24">
        <f t="shared" si="137"/>
        <v>0</v>
      </c>
      <c r="BW153" s="24">
        <f t="shared" si="138"/>
        <v>0</v>
      </c>
      <c r="BX153" s="24">
        <f t="shared" si="139"/>
        <v>0</v>
      </c>
      <c r="BY153" s="24">
        <f t="shared" si="140"/>
        <v>4</v>
      </c>
      <c r="BZ153" s="24">
        <f t="shared" si="141"/>
        <v>10</v>
      </c>
      <c r="CA153" s="24">
        <f t="shared" si="142"/>
        <v>10</v>
      </c>
      <c r="CB153" s="26">
        <f t="shared" si="143"/>
        <v>0.4</v>
      </c>
      <c r="CC153" s="26">
        <f t="shared" si="144"/>
        <v>0.4</v>
      </c>
      <c r="CD153" s="24">
        <f t="shared" si="145"/>
        <v>0.40000000000000008</v>
      </c>
      <c r="CE153" s="24" t="str">
        <f>IF(VLOOKUP($B153&amp;"-"&amp;$F153,'Results Check'!$A:$CB,CE$2,FALSE())=0,"",VLOOKUP($B153&amp;"-"&amp;$F153,'Results Check'!$A:$CB,CE$2,FALSE()))</f>
        <v/>
      </c>
      <c r="CF153" s="24" t="str">
        <f>IF(VLOOKUP($B153&amp;"-"&amp;$F153,'Results Check'!$A:$CB,CF$2,FALSE())=0,"",VLOOKUP($B153&amp;"-"&amp;$F153,'Results Check'!$A:$CB,CF$2,FALSE()))</f>
        <v>Threat event</v>
      </c>
      <c r="CG153" s="24" t="str">
        <f>IF(VLOOKUP($B153&amp;"-"&amp;$F153,'Results Check'!$A:$CB,CG$2,FALSE())=0,"",VLOOKUP($B153&amp;"-"&amp;$F153,'Results Check'!$A:$CB,CG$2,FALSE()))</f>
        <v>Missing treatment</v>
      </c>
      <c r="CH153" s="24" t="str">
        <f>IF(VLOOKUP($B153&amp;"-"&amp;$F153,'Results Check'!$A:$CB,CH$2,FALSE())=0,"",VLOOKUP($B153&amp;"-"&amp;$F153,'Results Check'!$A:$CB,CH$2,FALSE()))</f>
        <v/>
      </c>
      <c r="CI153" s="24" t="str">
        <f>IF(VLOOKUP($B153&amp;"-"&amp;$F153,'Results Check'!$A:$CB,CI$2,FALSE())=0,"",VLOOKUP($B153&amp;"-"&amp;$F153,'Results Check'!$A:$CB,CI$2,FALSE()))</f>
        <v>Threat</v>
      </c>
      <c r="CJ153" s="24" t="str">
        <f>IF(VLOOKUP($B153&amp;"-"&amp;$F153,'Results Check'!$A:$CB,CJ$2,FALSE())=0,"",VLOOKUP($B153&amp;"-"&amp;$F153,'Results Check'!$A:$CB,CJ$2,FALSE()))</f>
        <v>Wrong consequence</v>
      </c>
      <c r="CK153" s="24">
        <f>IF(VLOOKUP($B153&amp;"-"&amp;$F153,'dataset cleaned'!$A:$CK,CK$2,FALSE())&lt;0,"N/A",VLOOKUP(VLOOKUP($B153&amp;"-"&amp;$F153,'dataset cleaned'!$A:$CK,CK$2,FALSE()),Dictionary!$A:$B,2,FALSE()))</f>
        <v>4</v>
      </c>
      <c r="CL153" s="24">
        <f>IF(VLOOKUP($B153&amp;"-"&amp;$F153,'dataset cleaned'!$A:$CK,CL$2,FALSE())&lt;0,"N/A",VLOOKUP(VLOOKUP($B153&amp;"-"&amp;$F153,'dataset cleaned'!$A:$CK,CL$2,FALSE()),Dictionary!$A:$B,2,FALSE()))</f>
        <v>3</v>
      </c>
      <c r="CM153" s="24">
        <f>IF(VLOOKUP($B153&amp;"-"&amp;$F153,'dataset cleaned'!$A:$CK,CM$2,FALSE())&lt;0,"N/A",VLOOKUP(VLOOKUP($B153&amp;"-"&amp;$F153,'dataset cleaned'!$A:$CK,CM$2,FALSE()),Dictionary!$A:$B,2,FALSE()))</f>
        <v>1</v>
      </c>
      <c r="CN153" s="24">
        <f>IF(VLOOKUP($B153&amp;"-"&amp;$F153,'dataset cleaned'!$A:$CK,CN$2,FALSE())&lt;0,"N/A",VLOOKUP(VLOOKUP($B153&amp;"-"&amp;$F153,'dataset cleaned'!$A:$CK,CN$2,FALSE()),Dictionary!$A:$B,2,FALSE()))</f>
        <v>2</v>
      </c>
      <c r="CO153" s="24">
        <f>IF(VLOOKUP($B153&amp;"-"&amp;$F153,'dataset cleaned'!$A:$CK,CO$2,FALSE())&lt;0,"N/A",VLOOKUP(VLOOKUP($B153&amp;"-"&amp;$F153,'dataset cleaned'!$A:$CK,CO$2,FALSE()),Dictionary!$A:$B,2,FALSE()))</f>
        <v>3</v>
      </c>
      <c r="CP153" s="24">
        <f>IF(VLOOKUP($B153&amp;"-"&amp;$F153,'dataset cleaned'!$A:$CK,CP$2,FALSE())&lt;0,"N/A",VLOOKUP(VLOOKUP($B153&amp;"-"&amp;$F153,'dataset cleaned'!$A:$CK,CP$2,FALSE()),Dictionary!$A:$B,2,FALSE()))</f>
        <v>2</v>
      </c>
      <c r="CQ153" s="24">
        <f>IF(VLOOKUP($B153&amp;"-"&amp;$F153,'dataset cleaned'!$A:$CK,CQ$2,FALSE())&lt;0,"N/A",VLOOKUP(VLOOKUP($B153&amp;"-"&amp;$F153,'dataset cleaned'!$A:$CK,CQ$2,FALSE()),Dictionary!$A:$B,2,FALSE()))</f>
        <v>3</v>
      </c>
      <c r="CR153" s="24">
        <f>IF(VLOOKUP($B153&amp;"-"&amp;$F153,'dataset cleaned'!$A:$CK,CR$2,FALSE())&lt;0,"N/A",VLOOKUP(VLOOKUP($B153&amp;"-"&amp;$F153,'dataset cleaned'!$A:$CK,CR$2,FALSE()),Dictionary!$A:$B,2,FALSE()))</f>
        <v>2</v>
      </c>
      <c r="CS153" s="24">
        <f>IF(VLOOKUP($B153&amp;"-"&amp;$F153,'dataset cleaned'!$A:$CK,CS$2,FALSE())&lt;0,"N/A",VLOOKUP(VLOOKUP($B153&amp;"-"&amp;$F153,'dataset cleaned'!$A:$CK,CS$2,FALSE()),Dictionary!$A:$B,2,FALSE()))</f>
        <v>2</v>
      </c>
      <c r="CT153" s="24">
        <f>IF(VLOOKUP($B153&amp;"-"&amp;$F153,'dataset cleaned'!$A:$CK,CT$2,FALSE())&lt;0,"N/A",VLOOKUP(VLOOKUP($B153&amp;"-"&amp;$F153,'dataset cleaned'!$A:$CK,CT$2,FALSE()),Dictionary!$A:$B,2,FALSE()))</f>
        <v>2</v>
      </c>
      <c r="CU153" s="24">
        <f>IF(VLOOKUP($B153&amp;"-"&amp;$F153,'dataset cleaned'!$A:$CK,CU$2,FALSE())&lt;0,"N/A",VLOOKUP(VLOOKUP($B153&amp;"-"&amp;$F153,'dataset cleaned'!$A:$CK,CU$2,FALSE()),Dictionary!$A:$B,2,FALSE()))</f>
        <v>3</v>
      </c>
      <c r="CV153" s="24">
        <f>IF(VLOOKUP($B153&amp;"-"&amp;$F153,'dataset cleaned'!$A:$CK,CV$2,FALSE())&lt;0,"N/A",VLOOKUP(VLOOKUP($B153&amp;"-"&amp;$F153,'dataset cleaned'!$A:$CK,CV$2,FALSE()),Dictionary!$A:$B,2,FALSE()))</f>
        <v>3</v>
      </c>
    </row>
    <row r="154" spans="1:100" ht="17" x14ac:dyDescent="0.2">
      <c r="A154" s="24" t="str">
        <f t="shared" si="117"/>
        <v>R_qIowXXuXIIQjEVX-P2</v>
      </c>
      <c r="B154" s="31" t="s">
        <v>1041</v>
      </c>
      <c r="C154" s="24" t="s">
        <v>529</v>
      </c>
      <c r="D154" s="30" t="str">
        <f t="shared" si="118"/>
        <v>Tabular</v>
      </c>
      <c r="E154" s="24" t="str">
        <f t="shared" si="119"/>
        <v>G2</v>
      </c>
      <c r="F154" s="31" t="s">
        <v>536</v>
      </c>
      <c r="G154" s="24" t="str">
        <f t="shared" si="120"/>
        <v>G1</v>
      </c>
      <c r="H154" s="24" t="s">
        <v>1128</v>
      </c>
      <c r="I154" s="24"/>
      <c r="J154" s="32">
        <f>VLOOKUP($B154&amp;"-"&amp;$F154,'dataset cleaned'!$A:$BK,J$2,FALSE())/60</f>
        <v>5.8347333333333333</v>
      </c>
      <c r="K154" s="24">
        <f>VLOOKUP($B154&amp;"-"&amp;$F154,'dataset cleaned'!$A:$BK,K$2,FALSE())</f>
        <v>20</v>
      </c>
      <c r="L154" s="24" t="str">
        <f>VLOOKUP($B154&amp;"-"&amp;$F154,'dataset cleaned'!$A:$BK,L$2,FALSE())</f>
        <v>Female</v>
      </c>
      <c r="M154" s="24" t="str">
        <f>VLOOKUP($B154&amp;"-"&amp;$F154,'dataset cleaned'!$A:$BK,M$2,FALSE())</f>
        <v>Advanced (C1)</v>
      </c>
      <c r="N154" s="24">
        <f>VLOOKUP($B154&amp;"-"&amp;$F154,'dataset cleaned'!$A:$BK,N$2,FALSE())</f>
        <v>4</v>
      </c>
      <c r="O154" s="24" t="str">
        <f>VLOOKUP($B154&amp;"-"&amp;$F154,'dataset cleaned'!$A:$BK,O$2,FALSE())</f>
        <v>Industrial Design Engineering,</v>
      </c>
      <c r="P154" s="24" t="str">
        <f>VLOOKUP($B154&amp;"-"&amp;$F154,'dataset cleaned'!$A:$BK,P$2,FALSE())</f>
        <v>Yes</v>
      </c>
      <c r="Q154" s="24">
        <f>VLOOKUP($B154&amp;"-"&amp;$F154,'dataset cleaned'!$A:$BK,Q$2,FALSE())</f>
        <v>4</v>
      </c>
      <c r="R154" s="33" t="str">
        <f>VLOOKUP($B154&amp;"-"&amp;$F154,'dataset cleaned'!$A:$BK,R$2,FALSE())</f>
        <v xml:space="preserve">approach potential clients, convince clients, photograph clients. </v>
      </c>
      <c r="S154" s="24" t="str">
        <f>VLOOKUP($B154&amp;"-"&amp;$F154,'dataset cleaned'!$A:$BK,S$2,FALSE())</f>
        <v>No</v>
      </c>
      <c r="T154" s="24">
        <f>VLOOKUP($B154&amp;"-"&amp;$F154,'dataset cleaned'!$A:$BK,T$2,FALSE())</f>
        <v>0</v>
      </c>
      <c r="U154" s="24" t="str">
        <f>VLOOKUP($B154&amp;"-"&amp;$F154,'dataset cleaned'!$A:$BK,U$2,FALSE())</f>
        <v>None</v>
      </c>
      <c r="V154" s="24">
        <f>VLOOKUP(VLOOKUP($B154&amp;"-"&amp;$F154,'dataset cleaned'!$A:$BK,V$2,FALSE()),Dictionary!$A:$B,2,FALSE())</f>
        <v>1</v>
      </c>
      <c r="W154" s="24">
        <f>VLOOKUP(VLOOKUP($B154&amp;"-"&amp;$F154,'dataset cleaned'!$A:$BK,W$2,FALSE()),Dictionary!$A:$B,2,FALSE())</f>
        <v>2</v>
      </c>
      <c r="X154" s="24">
        <f>VLOOKUP(VLOOKUP($B154&amp;"-"&amp;$F154,'dataset cleaned'!$A:$BK,X$2,FALSE()),Dictionary!$A:$B,2,FALSE())</f>
        <v>1</v>
      </c>
      <c r="Y154" s="24">
        <f>VLOOKUP(VLOOKUP($B154&amp;"-"&amp;$F154,'dataset cleaned'!$A:$BK,Y$2,FALSE()),Dictionary!$A:$B,2,FALSE())</f>
        <v>1</v>
      </c>
      <c r="Z154" s="24">
        <f t="shared" si="121"/>
        <v>2</v>
      </c>
      <c r="AA154" s="24">
        <f>VLOOKUP(VLOOKUP($B154&amp;"-"&amp;$F154,'dataset cleaned'!$A:$BK,AA$2,FALSE()),Dictionary!$A:$B,2,FALSE())</f>
        <v>1</v>
      </c>
      <c r="AB154" s="24">
        <f>VLOOKUP(VLOOKUP($B154&amp;"-"&amp;$F154,'dataset cleaned'!$A:$BK,AB$2,FALSE()),Dictionary!$A:$B,2,FALSE())</f>
        <v>1</v>
      </c>
      <c r="AC154" s="24">
        <f>VLOOKUP(VLOOKUP($B154&amp;"-"&amp;$F154,'dataset cleaned'!$A:$BK,AC$2,FALSE()),Dictionary!$A:$B,2,FALSE())</f>
        <v>1</v>
      </c>
      <c r="AD154" s="24">
        <f>VLOOKUP(VLOOKUP($B154&amp;"-"&amp;$F154,'dataset cleaned'!$A:$BK,AD$2,FALSE()),Dictionary!$A:$B,2,FALSE())</f>
        <v>1</v>
      </c>
      <c r="AE154" s="24">
        <f>IF(ISNA(VLOOKUP(VLOOKUP($B154&amp;"-"&amp;$F154,'dataset cleaned'!$A:$BK,AE$2,FALSE()),Dictionary!$A:$B,2,FALSE())),"",VLOOKUP(VLOOKUP($B154&amp;"-"&amp;$F154,'dataset cleaned'!$A:$BK,AE$2,FALSE()),Dictionary!$A:$B,2,FALSE()))</f>
        <v>2</v>
      </c>
      <c r="AF154" s="24">
        <f>VLOOKUP(VLOOKUP($B154&amp;"-"&amp;$F154,'dataset cleaned'!$A:$BK,AF$2,FALSE()),Dictionary!$A:$B,2,FALSE())</f>
        <v>5</v>
      </c>
      <c r="AG154" s="24">
        <f>VLOOKUP(VLOOKUP($B154&amp;"-"&amp;$F154,'dataset cleaned'!$A:$BK,AG$2,FALSE()),Dictionary!$A:$B,2,FALSE())</f>
        <v>3</v>
      </c>
      <c r="AH154" s="24">
        <f>VLOOKUP(VLOOKUP($B154&amp;"-"&amp;$F154,'dataset cleaned'!$A:$BK,AH$2,FALSE()),Dictionary!$A:$B,2,FALSE())</f>
        <v>5</v>
      </c>
      <c r="AI154" s="24">
        <f>VLOOKUP(VLOOKUP($B154&amp;"-"&amp;$F154,'dataset cleaned'!$A:$BK,AI$2,FALSE()),Dictionary!$A:$B,2,FALSE())</f>
        <v>5</v>
      </c>
      <c r="AJ154" s="24">
        <f>VLOOKUP(VLOOKUP($B154&amp;"-"&amp;$F154,'dataset cleaned'!$A:$BK,AJ$2,FALSE()),Dictionary!$A:$B,2,FALSE())</f>
        <v>2</v>
      </c>
      <c r="AK154" s="24" t="str">
        <f>IF(ISNA(VLOOKUP(VLOOKUP($B154&amp;"-"&amp;$F154,'dataset cleaned'!$A:$BK,AK$2,FALSE()),Dictionary!$A:$B,2,FALSE())),"",VLOOKUP(VLOOKUP($B154&amp;"-"&amp;$F154,'dataset cleaned'!$A:$BK,AK$2,FALSE()),Dictionary!$A:$B,2,FALSE()))</f>
        <v/>
      </c>
      <c r="AL154" s="24">
        <f>IF(ISNA(VLOOKUP(VLOOKUP($B154&amp;"-"&amp;$F154,'dataset cleaned'!$A:$BK,AL$2,FALSE()),Dictionary!$A:$B,2,FALSE())),"",VLOOKUP(VLOOKUP($B154&amp;"-"&amp;$F154,'dataset cleaned'!$A:$BK,AL$2,FALSE()),Dictionary!$A:$B,2,FALSE()))</f>
        <v>2</v>
      </c>
      <c r="AM154" s="24">
        <f>VLOOKUP(VLOOKUP($B154&amp;"-"&amp;$F154,'dataset cleaned'!$A:$BK,AM$2,FALSE()),Dictionary!$A:$B,2,FALSE())</f>
        <v>3</v>
      </c>
      <c r="AN154" s="24">
        <f>IF(ISNA(VLOOKUP(VLOOKUP($B154&amp;"-"&amp;$F154,'dataset cleaned'!$A:$BK,AN$2,FALSE()),Dictionary!$A:$B,2,FALSE())),"",VLOOKUP(VLOOKUP($B154&amp;"-"&amp;$F154,'dataset cleaned'!$A:$BK,AN$2,FALSE()),Dictionary!$A:$B,2,FALSE()))</f>
        <v>4</v>
      </c>
      <c r="AO154" s="24">
        <f>VLOOKUP($B154&amp;"-"&amp;$F154,'Results Check'!$A:$CB,AO$2,FALSE())</f>
        <v>1</v>
      </c>
      <c r="AP154" s="24">
        <f>VLOOKUP($B154&amp;"-"&amp;$F154,'Results Check'!$A:$CB,AP$2,FALSE())</f>
        <v>1</v>
      </c>
      <c r="AQ154" s="24">
        <f>VLOOKUP($B154&amp;"-"&amp;$F154,'Results Check'!$A:$CB,AQ$2,FALSE())</f>
        <v>1</v>
      </c>
      <c r="AR154" s="24">
        <f t="shared" si="122"/>
        <v>1</v>
      </c>
      <c r="AS154" s="24">
        <f t="shared" si="123"/>
        <v>1</v>
      </c>
      <c r="AT154" s="24">
        <f t="shared" si="124"/>
        <v>1</v>
      </c>
      <c r="AU154" s="24">
        <f>VLOOKUP($B154&amp;"-"&amp;$F154,'Results Check'!$A:$CB,AU$2,FALSE())</f>
        <v>2</v>
      </c>
      <c r="AV154" s="24">
        <f>VLOOKUP($B154&amp;"-"&amp;$F154,'Results Check'!$A:$CB,AV$2,FALSE())</f>
        <v>2</v>
      </c>
      <c r="AW154" s="24">
        <f>VLOOKUP($B154&amp;"-"&amp;$F154,'Results Check'!$A:$CB,AW$2,FALSE())</f>
        <v>2</v>
      </c>
      <c r="AX154" s="24">
        <f t="shared" si="125"/>
        <v>1</v>
      </c>
      <c r="AY154" s="24">
        <f t="shared" si="126"/>
        <v>1</v>
      </c>
      <c r="AZ154" s="24">
        <f t="shared" si="127"/>
        <v>1</v>
      </c>
      <c r="BA154" s="24">
        <f>VLOOKUP($B154&amp;"-"&amp;$F154,'Results Check'!$A:$CB,BA$2,FALSE())</f>
        <v>2</v>
      </c>
      <c r="BB154" s="24">
        <f>VLOOKUP($B154&amp;"-"&amp;$F154,'Results Check'!$A:$CB,BB$2,FALSE())</f>
        <v>3</v>
      </c>
      <c r="BC154" s="24">
        <f>VLOOKUP($B154&amp;"-"&amp;$F154,'Results Check'!$A:$CB,BC$2,FALSE())</f>
        <v>3</v>
      </c>
      <c r="BD154" s="24">
        <f t="shared" si="128"/>
        <v>0.66666666666666663</v>
      </c>
      <c r="BE154" s="24">
        <f t="shared" si="129"/>
        <v>0.66666666666666663</v>
      </c>
      <c r="BF154" s="24">
        <f t="shared" si="130"/>
        <v>0.66666666666666663</v>
      </c>
      <c r="BG154" s="24">
        <f>VLOOKUP($B154&amp;"-"&amp;$F154,'Results Check'!$A:$CB,BG$2,FALSE())</f>
        <v>0</v>
      </c>
      <c r="BH154" s="24">
        <f>VLOOKUP($B154&amp;"-"&amp;$F154,'Results Check'!$A:$CB,BH$2,FALSE())</f>
        <v>1</v>
      </c>
      <c r="BI154" s="24">
        <f>VLOOKUP($B154&amp;"-"&amp;$F154,'Results Check'!$A:$CB,BI$2,FALSE())</f>
        <v>1</v>
      </c>
      <c r="BJ154" s="24">
        <f t="shared" si="131"/>
        <v>0</v>
      </c>
      <c r="BK154" s="24">
        <f t="shared" si="132"/>
        <v>0</v>
      </c>
      <c r="BL154" s="24">
        <f t="shared" si="133"/>
        <v>0</v>
      </c>
      <c r="BM154" s="24">
        <f>VLOOKUP($B154&amp;"-"&amp;$F154,'Results Check'!$A:$CB,BM$2,FALSE())</f>
        <v>0</v>
      </c>
      <c r="BN154" s="24">
        <f>VLOOKUP($B154&amp;"-"&amp;$F154,'Results Check'!$A:$CB,BN$2,FALSE())</f>
        <v>1</v>
      </c>
      <c r="BO154" s="24">
        <f>VLOOKUP($B154&amp;"-"&amp;$F154,'Results Check'!$A:$CB,BO$2,FALSE())</f>
        <v>2</v>
      </c>
      <c r="BP154" s="24">
        <f t="shared" si="134"/>
        <v>0</v>
      </c>
      <c r="BQ154" s="24">
        <f t="shared" si="135"/>
        <v>0</v>
      </c>
      <c r="BR154" s="24">
        <f t="shared" si="136"/>
        <v>0</v>
      </c>
      <c r="BS154" s="24">
        <f>VLOOKUP($B154&amp;"-"&amp;$F154,'Results Check'!$A:$CB,BS$2,FALSE())</f>
        <v>0</v>
      </c>
      <c r="BT154" s="24">
        <f>VLOOKUP($B154&amp;"-"&amp;$F154,'Results Check'!$A:$CB,BT$2,FALSE())</f>
        <v>1</v>
      </c>
      <c r="BU154" s="24">
        <f>VLOOKUP($B154&amp;"-"&amp;$F154,'Results Check'!$A:$CB,BU$2,FALSE())</f>
        <v>1</v>
      </c>
      <c r="BV154" s="24">
        <f t="shared" si="137"/>
        <v>0</v>
      </c>
      <c r="BW154" s="24">
        <f t="shared" si="138"/>
        <v>0</v>
      </c>
      <c r="BX154" s="24">
        <f t="shared" si="139"/>
        <v>0</v>
      </c>
      <c r="BY154" s="24">
        <f t="shared" si="140"/>
        <v>5</v>
      </c>
      <c r="BZ154" s="24">
        <f t="shared" si="141"/>
        <v>9</v>
      </c>
      <c r="CA154" s="24">
        <f t="shared" si="142"/>
        <v>10</v>
      </c>
      <c r="CB154" s="26">
        <f t="shared" si="143"/>
        <v>0.55555555555555558</v>
      </c>
      <c r="CC154" s="26">
        <f t="shared" si="144"/>
        <v>0.5</v>
      </c>
      <c r="CD154" s="24">
        <f t="shared" si="145"/>
        <v>0.52631578947368418</v>
      </c>
      <c r="CE154" s="24" t="str">
        <f>IF(VLOOKUP($B154&amp;"-"&amp;$F154,'Results Check'!$A:$CB,CE$2,FALSE())=0,"",VLOOKUP($B154&amp;"-"&amp;$F154,'Results Check'!$A:$CB,CE$2,FALSE()))</f>
        <v/>
      </c>
      <c r="CF154" s="24" t="str">
        <f>IF(VLOOKUP($B154&amp;"-"&amp;$F154,'Results Check'!$A:$CB,CF$2,FALSE())=0,"",VLOOKUP($B154&amp;"-"&amp;$F154,'Results Check'!$A:$CB,CF$2,FALSE()))</f>
        <v/>
      </c>
      <c r="CG154" s="24" t="str">
        <f>IF(VLOOKUP($B154&amp;"-"&amp;$F154,'Results Check'!$A:$CB,CG$2,FALSE())=0,"",VLOOKUP($B154&amp;"-"&amp;$F154,'Results Check'!$A:$CB,CG$2,FALSE()))</f>
        <v>Wrong treatment</v>
      </c>
      <c r="CH154" s="24" t="str">
        <f>IF(VLOOKUP($B154&amp;"-"&amp;$F154,'Results Check'!$A:$CB,CH$2,FALSE())=0,"",VLOOKUP($B154&amp;"-"&amp;$F154,'Results Check'!$A:$CB,CH$2,FALSE()))</f>
        <v>Likelihood</v>
      </c>
      <c r="CI154" s="24" t="str">
        <f>IF(VLOOKUP($B154&amp;"-"&amp;$F154,'Results Check'!$A:$CB,CI$2,FALSE())=0,"",VLOOKUP($B154&amp;"-"&amp;$F154,'Results Check'!$A:$CB,CI$2,FALSE()))</f>
        <v>Threat event</v>
      </c>
      <c r="CJ154" s="24" t="str">
        <f>IF(VLOOKUP($B154&amp;"-"&amp;$F154,'Results Check'!$A:$CB,CJ$2,FALSE())=0,"",VLOOKUP($B154&amp;"-"&amp;$F154,'Results Check'!$A:$CB,CJ$2,FALSE()))</f>
        <v>Likelihood</v>
      </c>
      <c r="CK154" s="24">
        <f>IF(VLOOKUP($B154&amp;"-"&amp;$F154,'dataset cleaned'!$A:$CK,CK$2,FALSE())&lt;0,"N/A",VLOOKUP(VLOOKUP($B154&amp;"-"&amp;$F154,'dataset cleaned'!$A:$CK,CK$2,FALSE()),Dictionary!$A:$B,2,FALSE()))</f>
        <v>4</v>
      </c>
      <c r="CL154" s="24">
        <f>IF(VLOOKUP($B154&amp;"-"&amp;$F154,'dataset cleaned'!$A:$CK,CL$2,FALSE())&lt;0,"N/A",VLOOKUP(VLOOKUP($B154&amp;"-"&amp;$F154,'dataset cleaned'!$A:$CK,CL$2,FALSE()),Dictionary!$A:$B,2,FALSE()))</f>
        <v>5</v>
      </c>
      <c r="CM154" s="24">
        <f>IF(VLOOKUP($B154&amp;"-"&amp;$F154,'dataset cleaned'!$A:$CK,CM$2,FALSE())&lt;0,"N/A",VLOOKUP(VLOOKUP($B154&amp;"-"&amp;$F154,'dataset cleaned'!$A:$CK,CM$2,FALSE()),Dictionary!$A:$B,2,FALSE()))</f>
        <v>3</v>
      </c>
      <c r="CN154" s="24">
        <f>IF(VLOOKUP($B154&amp;"-"&amp;$F154,'dataset cleaned'!$A:$CK,CN$2,FALSE())&lt;0,"N/A",VLOOKUP(VLOOKUP($B154&amp;"-"&amp;$F154,'dataset cleaned'!$A:$CK,CN$2,FALSE()),Dictionary!$A:$B,2,FALSE()))</f>
        <v>5</v>
      </c>
      <c r="CO154" s="24">
        <f>IF(VLOOKUP($B154&amp;"-"&amp;$F154,'dataset cleaned'!$A:$CK,CO$2,FALSE())&lt;0,"N/A",VLOOKUP(VLOOKUP($B154&amp;"-"&amp;$F154,'dataset cleaned'!$A:$CK,CO$2,FALSE()),Dictionary!$A:$B,2,FALSE()))</f>
        <v>3</v>
      </c>
      <c r="CP154" s="24">
        <f>IF(VLOOKUP($B154&amp;"-"&amp;$F154,'dataset cleaned'!$A:$CK,CP$2,FALSE())&lt;0,"N/A",VLOOKUP(VLOOKUP($B154&amp;"-"&amp;$F154,'dataset cleaned'!$A:$CK,CP$2,FALSE()),Dictionary!$A:$B,2,FALSE()))</f>
        <v>4</v>
      </c>
      <c r="CQ154" s="24">
        <f>IF(VLOOKUP($B154&amp;"-"&amp;$F154,'dataset cleaned'!$A:$CK,CQ$2,FALSE())&lt;0,"N/A",VLOOKUP(VLOOKUP($B154&amp;"-"&amp;$F154,'dataset cleaned'!$A:$CK,CQ$2,FALSE()),Dictionary!$A:$B,2,FALSE()))</f>
        <v>2</v>
      </c>
      <c r="CR154" s="24">
        <f>IF(VLOOKUP($B154&amp;"-"&amp;$F154,'dataset cleaned'!$A:$CK,CR$2,FALSE())&lt;0,"N/A",VLOOKUP(VLOOKUP($B154&amp;"-"&amp;$F154,'dataset cleaned'!$A:$CK,CR$2,FALSE()),Dictionary!$A:$B,2,FALSE()))</f>
        <v>4</v>
      </c>
      <c r="CS154" s="24">
        <f>IF(VLOOKUP($B154&amp;"-"&amp;$F154,'dataset cleaned'!$A:$CK,CS$2,FALSE())&lt;0,"N/A",VLOOKUP(VLOOKUP($B154&amp;"-"&amp;$F154,'dataset cleaned'!$A:$CK,CS$2,FALSE()),Dictionary!$A:$B,2,FALSE()))</f>
        <v>3</v>
      </c>
      <c r="CT154" s="24">
        <f>IF(VLOOKUP($B154&amp;"-"&amp;$F154,'dataset cleaned'!$A:$CK,CT$2,FALSE())&lt;0,"N/A",VLOOKUP(VLOOKUP($B154&amp;"-"&amp;$F154,'dataset cleaned'!$A:$CK,CT$2,FALSE()),Dictionary!$A:$B,2,FALSE()))</f>
        <v>4</v>
      </c>
      <c r="CU154" s="24">
        <f>IF(VLOOKUP($B154&amp;"-"&amp;$F154,'dataset cleaned'!$A:$CK,CU$2,FALSE())&lt;0,"N/A",VLOOKUP(VLOOKUP($B154&amp;"-"&amp;$F154,'dataset cleaned'!$A:$CK,CU$2,FALSE()),Dictionary!$A:$B,2,FALSE()))</f>
        <v>2</v>
      </c>
      <c r="CV154" s="24">
        <f>IF(VLOOKUP($B154&amp;"-"&amp;$F154,'dataset cleaned'!$A:$CK,CV$2,FALSE())&lt;0,"N/A",VLOOKUP(VLOOKUP($B154&amp;"-"&amp;$F154,'dataset cleaned'!$A:$CK,CV$2,FALSE()),Dictionary!$A:$B,2,FALSE()))</f>
        <v>5</v>
      </c>
    </row>
    <row r="155" spans="1:100" s="4" customFormat="1" ht="17" x14ac:dyDescent="0.2">
      <c r="A155" s="24" t="str">
        <f t="shared" si="117"/>
        <v>R_WcAiBKJLQwKVLFf-P2</v>
      </c>
      <c r="B155" s="24" t="s">
        <v>854</v>
      </c>
      <c r="C155" s="24" t="s">
        <v>529</v>
      </c>
      <c r="D155" s="30" t="str">
        <f t="shared" si="118"/>
        <v>Tabular</v>
      </c>
      <c r="E155" s="24" t="str">
        <f t="shared" si="119"/>
        <v>G2</v>
      </c>
      <c r="F155" s="31" t="s">
        <v>536</v>
      </c>
      <c r="G155" s="24" t="str">
        <f t="shared" si="120"/>
        <v>G1</v>
      </c>
      <c r="H155" s="24" t="s">
        <v>981</v>
      </c>
      <c r="I155" s="24"/>
      <c r="J155" s="32">
        <f>VLOOKUP($B155&amp;"-"&amp;$F155,'dataset cleaned'!$A:$BK,J$2,FALSE())/60</f>
        <v>6.614933333333334</v>
      </c>
      <c r="K155" s="24">
        <f>VLOOKUP($B155&amp;"-"&amp;$F155,'dataset cleaned'!$A:$BK,K$2,FALSE())</f>
        <v>25</v>
      </c>
      <c r="L155" s="24" t="str">
        <f>VLOOKUP($B155&amp;"-"&amp;$F155,'dataset cleaned'!$A:$BK,L$2,FALSE())</f>
        <v>Male</v>
      </c>
      <c r="M155" s="24" t="str">
        <f>VLOOKUP($B155&amp;"-"&amp;$F155,'dataset cleaned'!$A:$BK,M$2,FALSE())</f>
        <v>Intermediate (B1)</v>
      </c>
      <c r="N155" s="24">
        <f>VLOOKUP($B155&amp;"-"&amp;$F155,'dataset cleaned'!$A:$BK,N$2,FALSE())</f>
        <v>5</v>
      </c>
      <c r="O155" s="24" t="str">
        <f>VLOOKUP($B155&amp;"-"&amp;$F155,'dataset cleaned'!$A:$BK,O$2,FALSE())</f>
        <v>Computer Science</v>
      </c>
      <c r="P155" s="24" t="str">
        <f>VLOOKUP($B155&amp;"-"&amp;$F155,'dataset cleaned'!$A:$BK,P$2,FALSE())</f>
        <v>Yes</v>
      </c>
      <c r="Q155" s="24">
        <f>VLOOKUP($B155&amp;"-"&amp;$F155,'dataset cleaned'!$A:$BK,Q$2,FALSE())</f>
        <v>1</v>
      </c>
      <c r="R155" s="33" t="str">
        <f>VLOOKUP($B155&amp;"-"&amp;$F155,'dataset cleaned'!$A:$BK,R$2,FALSE())</f>
        <v>Treasurer, Programmer</v>
      </c>
      <c r="S155" s="24" t="str">
        <f>VLOOKUP($B155&amp;"-"&amp;$F155,'dataset cleaned'!$A:$BK,S$2,FALSE())</f>
        <v>No</v>
      </c>
      <c r="T155" s="24">
        <f>VLOOKUP($B155&amp;"-"&amp;$F155,'dataset cleaned'!$A:$BK,T$2,FALSE())</f>
        <v>0</v>
      </c>
      <c r="U155" s="24" t="str">
        <f>VLOOKUP($B155&amp;"-"&amp;$F155,'dataset cleaned'!$A:$BK,U$2,FALSE())</f>
        <v>COBIT,CORAS,NIST 800-30,ISO 27001,ISO 31000,BSI IT-Grundschutz</v>
      </c>
      <c r="V155" s="24">
        <f>VLOOKUP(VLOOKUP($B155&amp;"-"&amp;$F155,'dataset cleaned'!$A:$BK,V$2,FALSE()),Dictionary!$A:$B,2,FALSE())</f>
        <v>2</v>
      </c>
      <c r="W155" s="24">
        <f>VLOOKUP(VLOOKUP($B155&amp;"-"&amp;$F155,'dataset cleaned'!$A:$BK,W$2,FALSE()),Dictionary!$A:$B,2,FALSE())</f>
        <v>1</v>
      </c>
      <c r="X155" s="24">
        <f>VLOOKUP(VLOOKUP($B155&amp;"-"&amp;$F155,'dataset cleaned'!$A:$BK,X$2,FALSE()),Dictionary!$A:$B,2,FALSE())</f>
        <v>3</v>
      </c>
      <c r="Y155" s="24">
        <f>VLOOKUP(VLOOKUP($B155&amp;"-"&amp;$F155,'dataset cleaned'!$A:$BK,Y$2,FALSE()),Dictionary!$A:$B,2,FALSE())</f>
        <v>2</v>
      </c>
      <c r="Z155" s="24">
        <f t="shared" si="121"/>
        <v>3</v>
      </c>
      <c r="AA155" s="24">
        <f>VLOOKUP(VLOOKUP($B155&amp;"-"&amp;$F155,'dataset cleaned'!$A:$BK,AA$2,FALSE()),Dictionary!$A:$B,2,FALSE())</f>
        <v>2</v>
      </c>
      <c r="AB155" s="24">
        <f>VLOOKUP(VLOOKUP($B155&amp;"-"&amp;$F155,'dataset cleaned'!$A:$BK,AB$2,FALSE()),Dictionary!$A:$B,2,FALSE())</f>
        <v>1</v>
      </c>
      <c r="AC155" s="24">
        <f>VLOOKUP(VLOOKUP($B155&amp;"-"&amp;$F155,'dataset cleaned'!$A:$BK,AC$2,FALSE()),Dictionary!$A:$B,2,FALSE())</f>
        <v>3</v>
      </c>
      <c r="AD155" s="24">
        <f>VLOOKUP(VLOOKUP($B155&amp;"-"&amp;$F155,'dataset cleaned'!$A:$BK,AD$2,FALSE()),Dictionary!$A:$B,2,FALSE())</f>
        <v>2</v>
      </c>
      <c r="AE155" s="24">
        <f>IF(ISNA(VLOOKUP(VLOOKUP($B155&amp;"-"&amp;$F155,'dataset cleaned'!$A:$BK,AE$2,FALSE()),Dictionary!$A:$B,2,FALSE())),"",VLOOKUP(VLOOKUP($B155&amp;"-"&amp;$F155,'dataset cleaned'!$A:$BK,AE$2,FALSE()),Dictionary!$A:$B,2,FALSE()))</f>
        <v>4</v>
      </c>
      <c r="AF155" s="24">
        <f>VLOOKUP(VLOOKUP($B155&amp;"-"&amp;$F155,'dataset cleaned'!$A:$BK,AF$2,FALSE()),Dictionary!$A:$B,2,FALSE())</f>
        <v>5</v>
      </c>
      <c r="AG155" s="24">
        <f>VLOOKUP(VLOOKUP($B155&amp;"-"&amp;$F155,'dataset cleaned'!$A:$BK,AG$2,FALSE()),Dictionary!$A:$B,2,FALSE())</f>
        <v>4</v>
      </c>
      <c r="AH155" s="24">
        <f>VLOOKUP(VLOOKUP($B155&amp;"-"&amp;$F155,'dataset cleaned'!$A:$BK,AH$2,FALSE()),Dictionary!$A:$B,2,FALSE())</f>
        <v>4</v>
      </c>
      <c r="AI155" s="24">
        <f>VLOOKUP(VLOOKUP($B155&amp;"-"&amp;$F155,'dataset cleaned'!$A:$BK,AI$2,FALSE()),Dictionary!$A:$B,2,FALSE())</f>
        <v>3</v>
      </c>
      <c r="AJ155" s="24">
        <f>VLOOKUP(VLOOKUP($B155&amp;"-"&amp;$F155,'dataset cleaned'!$A:$BK,AJ$2,FALSE()),Dictionary!$A:$B,2,FALSE())</f>
        <v>3</v>
      </c>
      <c r="AK155" s="24" t="str">
        <f>IF(ISNA(VLOOKUP(VLOOKUP($B155&amp;"-"&amp;$F155,'dataset cleaned'!$A:$BK,AK$2,FALSE()),Dictionary!$A:$B,2,FALSE())),"",VLOOKUP(VLOOKUP($B155&amp;"-"&amp;$F155,'dataset cleaned'!$A:$BK,AK$2,FALSE()),Dictionary!$A:$B,2,FALSE()))</f>
        <v/>
      </c>
      <c r="AL155" s="24">
        <f>IF(ISNA(VLOOKUP(VLOOKUP($B155&amp;"-"&amp;$F155,'dataset cleaned'!$A:$BK,AL$2,FALSE()),Dictionary!$A:$B,2,FALSE())),"",VLOOKUP(VLOOKUP($B155&amp;"-"&amp;$F155,'dataset cleaned'!$A:$BK,AL$2,FALSE()),Dictionary!$A:$B,2,FALSE()))</f>
        <v>2</v>
      </c>
      <c r="AM155" s="24">
        <f>VLOOKUP(VLOOKUP($B155&amp;"-"&amp;$F155,'dataset cleaned'!$A:$BK,AM$2,FALSE()),Dictionary!$A:$B,2,FALSE())</f>
        <v>4</v>
      </c>
      <c r="AN155" s="24">
        <f>IF(ISNA(VLOOKUP(VLOOKUP($B155&amp;"-"&amp;$F155,'dataset cleaned'!$A:$BK,AN$2,FALSE()),Dictionary!$A:$B,2,FALSE())),"",VLOOKUP(VLOOKUP($B155&amp;"-"&amp;$F155,'dataset cleaned'!$A:$BK,AN$2,FALSE()),Dictionary!$A:$B,2,FALSE()))</f>
        <v>1</v>
      </c>
      <c r="AO155" s="24">
        <f>VLOOKUP($B155&amp;"-"&amp;$F155,'Results Check'!$A:$CB,AO$2,FALSE())</f>
        <v>1</v>
      </c>
      <c r="AP155" s="24">
        <f>VLOOKUP($B155&amp;"-"&amp;$F155,'Results Check'!$A:$CB,AP$2,FALSE())</f>
        <v>2</v>
      </c>
      <c r="AQ155" s="24">
        <f>VLOOKUP($B155&amp;"-"&amp;$F155,'Results Check'!$A:$CB,AQ$2,FALSE())</f>
        <v>1</v>
      </c>
      <c r="AR155" s="24">
        <f t="shared" si="122"/>
        <v>0.5</v>
      </c>
      <c r="AS155" s="24">
        <f t="shared" si="123"/>
        <v>1</v>
      </c>
      <c r="AT155" s="24">
        <f t="shared" si="124"/>
        <v>0.66666666666666663</v>
      </c>
      <c r="AU155" s="24">
        <f>VLOOKUP($B155&amp;"-"&amp;$F155,'Results Check'!$A:$CB,AU$2,FALSE())</f>
        <v>2</v>
      </c>
      <c r="AV155" s="24">
        <f>VLOOKUP($B155&amp;"-"&amp;$F155,'Results Check'!$A:$CB,AV$2,FALSE())</f>
        <v>3</v>
      </c>
      <c r="AW155" s="24">
        <f>VLOOKUP($B155&amp;"-"&amp;$F155,'Results Check'!$A:$CB,AW$2,FALSE())</f>
        <v>2</v>
      </c>
      <c r="AX155" s="24">
        <f t="shared" si="125"/>
        <v>0.66666666666666663</v>
      </c>
      <c r="AY155" s="24">
        <f t="shared" si="126"/>
        <v>1</v>
      </c>
      <c r="AZ155" s="24">
        <f t="shared" si="127"/>
        <v>0.8</v>
      </c>
      <c r="BA155" s="24">
        <f>VLOOKUP($B155&amp;"-"&amp;$F155,'Results Check'!$A:$CB,BA$2,FALSE())</f>
        <v>3</v>
      </c>
      <c r="BB155" s="24">
        <f>VLOOKUP($B155&amp;"-"&amp;$F155,'Results Check'!$A:$CB,BB$2,FALSE())</f>
        <v>3</v>
      </c>
      <c r="BC155" s="24">
        <f>VLOOKUP($B155&amp;"-"&amp;$F155,'Results Check'!$A:$CB,BC$2,FALSE())</f>
        <v>3</v>
      </c>
      <c r="BD155" s="24">
        <f t="shared" si="128"/>
        <v>1</v>
      </c>
      <c r="BE155" s="24">
        <f t="shared" si="129"/>
        <v>1</v>
      </c>
      <c r="BF155" s="24">
        <f t="shared" si="130"/>
        <v>1</v>
      </c>
      <c r="BG155" s="24">
        <f>VLOOKUP($B155&amp;"-"&amp;$F155,'Results Check'!$A:$CB,BG$2,FALSE())</f>
        <v>1</v>
      </c>
      <c r="BH155" s="24">
        <f>VLOOKUP($B155&amp;"-"&amp;$F155,'Results Check'!$A:$CB,BH$2,FALSE())</f>
        <v>1</v>
      </c>
      <c r="BI155" s="24">
        <f>VLOOKUP($B155&amp;"-"&amp;$F155,'Results Check'!$A:$CB,BI$2,FALSE())</f>
        <v>1</v>
      </c>
      <c r="BJ155" s="24">
        <f t="shared" si="131"/>
        <v>1</v>
      </c>
      <c r="BK155" s="24">
        <f t="shared" si="132"/>
        <v>1</v>
      </c>
      <c r="BL155" s="24">
        <f t="shared" si="133"/>
        <v>1</v>
      </c>
      <c r="BM155" s="24">
        <f>VLOOKUP($B155&amp;"-"&amp;$F155,'Results Check'!$A:$CB,BM$2,FALSE())</f>
        <v>1</v>
      </c>
      <c r="BN155" s="24">
        <f>VLOOKUP($B155&amp;"-"&amp;$F155,'Results Check'!$A:$CB,BN$2,FALSE())</f>
        <v>3</v>
      </c>
      <c r="BO155" s="24">
        <f>VLOOKUP($B155&amp;"-"&amp;$F155,'Results Check'!$A:$CB,BO$2,FALSE())</f>
        <v>2</v>
      </c>
      <c r="BP155" s="24">
        <f t="shared" si="134"/>
        <v>0.33333333333333331</v>
      </c>
      <c r="BQ155" s="24">
        <f t="shared" si="135"/>
        <v>0.5</v>
      </c>
      <c r="BR155" s="24">
        <f t="shared" si="136"/>
        <v>0.4</v>
      </c>
      <c r="BS155" s="24">
        <f>VLOOKUP($B155&amp;"-"&amp;$F155,'Results Check'!$A:$CB,BS$2,FALSE())</f>
        <v>0</v>
      </c>
      <c r="BT155" s="24">
        <f>VLOOKUP($B155&amp;"-"&amp;$F155,'Results Check'!$A:$CB,BT$2,FALSE())</f>
        <v>1</v>
      </c>
      <c r="BU155" s="24">
        <f>VLOOKUP($B155&amp;"-"&amp;$F155,'Results Check'!$A:$CB,BU$2,FALSE())</f>
        <v>1</v>
      </c>
      <c r="BV155" s="24">
        <f t="shared" si="137"/>
        <v>0</v>
      </c>
      <c r="BW155" s="24">
        <f t="shared" si="138"/>
        <v>0</v>
      </c>
      <c r="BX155" s="24">
        <f t="shared" si="139"/>
        <v>0</v>
      </c>
      <c r="BY155" s="24">
        <f t="shared" si="140"/>
        <v>8</v>
      </c>
      <c r="BZ155" s="24">
        <f t="shared" si="141"/>
        <v>13</v>
      </c>
      <c r="CA155" s="24">
        <f t="shared" si="142"/>
        <v>10</v>
      </c>
      <c r="CB155" s="26">
        <f t="shared" si="143"/>
        <v>0.61538461538461542</v>
      </c>
      <c r="CC155" s="26">
        <f t="shared" si="144"/>
        <v>0.8</v>
      </c>
      <c r="CD155" s="24">
        <f t="shared" si="145"/>
        <v>0.69565217391304346</v>
      </c>
      <c r="CE155" s="24" t="str">
        <f>IF(VLOOKUP($B155&amp;"-"&amp;$F155,'Results Check'!$A:$CB,CE$2,FALSE())=0,"",VLOOKUP($B155&amp;"-"&amp;$F155,'Results Check'!$A:$CB,CE$2,FALSE()))</f>
        <v/>
      </c>
      <c r="CF155" s="24" t="str">
        <f>IF(VLOOKUP($B155&amp;"-"&amp;$F155,'Results Check'!$A:$CB,CF$2,FALSE())=0,"",VLOOKUP($B155&amp;"-"&amp;$F155,'Results Check'!$A:$CB,CF$2,FALSE()))</f>
        <v/>
      </c>
      <c r="CG155" s="24" t="str">
        <f>IF(VLOOKUP($B155&amp;"-"&amp;$F155,'Results Check'!$A:$CB,CG$2,FALSE())=0,"",VLOOKUP($B155&amp;"-"&amp;$F155,'Results Check'!$A:$CB,CG$2,FALSE()))</f>
        <v/>
      </c>
      <c r="CH155" s="24" t="str">
        <f>IF(VLOOKUP($B155&amp;"-"&amp;$F155,'Results Check'!$A:$CB,CH$2,FALSE())=0,"",VLOOKUP($B155&amp;"-"&amp;$F155,'Results Check'!$A:$CB,CH$2,FALSE()))</f>
        <v/>
      </c>
      <c r="CI155" s="24" t="str">
        <f>IF(VLOOKUP($B155&amp;"-"&amp;$F155,'Results Check'!$A:$CB,CI$2,FALSE())=0,"",VLOOKUP($B155&amp;"-"&amp;$F155,'Results Check'!$A:$CB,CI$2,FALSE()))</f>
        <v>Mixed concepts</v>
      </c>
      <c r="CJ155" s="24" t="str">
        <f>IF(VLOOKUP($B155&amp;"-"&amp;$F155,'Results Check'!$A:$CB,CJ$2,FALSE())=0,"",VLOOKUP($B155&amp;"-"&amp;$F155,'Results Check'!$A:$CB,CJ$2,FALSE()))</f>
        <v>Wrong consequence</v>
      </c>
      <c r="CK155" s="24">
        <f>IF(VLOOKUP($B155&amp;"-"&amp;$F155,'dataset cleaned'!$A:$CK,CK$2,FALSE())&lt;0,"N/A",VLOOKUP(VLOOKUP($B155&amp;"-"&amp;$F155,'dataset cleaned'!$A:$CK,CK$2,FALSE()),Dictionary!$A:$B,2,FALSE()))</f>
        <v>3</v>
      </c>
      <c r="CL155" s="24">
        <f>IF(VLOOKUP($B155&amp;"-"&amp;$F155,'dataset cleaned'!$A:$CK,CL$2,FALSE())&lt;0,"N/A",VLOOKUP(VLOOKUP($B155&amp;"-"&amp;$F155,'dataset cleaned'!$A:$CK,CL$2,FALSE()),Dictionary!$A:$B,2,FALSE()))</f>
        <v>3</v>
      </c>
      <c r="CM155" s="24">
        <f>IF(VLOOKUP($B155&amp;"-"&amp;$F155,'dataset cleaned'!$A:$CK,CM$2,FALSE())&lt;0,"N/A",VLOOKUP(VLOOKUP($B155&amp;"-"&amp;$F155,'dataset cleaned'!$A:$CK,CM$2,FALSE()),Dictionary!$A:$B,2,FALSE()))</f>
        <v>2</v>
      </c>
      <c r="CN155" s="24">
        <f>IF(VLOOKUP($B155&amp;"-"&amp;$F155,'dataset cleaned'!$A:$CK,CN$2,FALSE())&lt;0,"N/A",VLOOKUP(VLOOKUP($B155&amp;"-"&amp;$F155,'dataset cleaned'!$A:$CK,CN$2,FALSE()),Dictionary!$A:$B,2,FALSE()))</f>
        <v>4</v>
      </c>
      <c r="CO155" s="24">
        <f>IF(VLOOKUP($B155&amp;"-"&amp;$F155,'dataset cleaned'!$A:$CK,CO$2,FALSE())&lt;0,"N/A",VLOOKUP(VLOOKUP($B155&amp;"-"&amp;$F155,'dataset cleaned'!$A:$CK,CO$2,FALSE()),Dictionary!$A:$B,2,FALSE()))</f>
        <v>3</v>
      </c>
      <c r="CP155" s="24">
        <f>IF(VLOOKUP($B155&amp;"-"&amp;$F155,'dataset cleaned'!$A:$CK,CP$2,FALSE())&lt;0,"N/A",VLOOKUP(VLOOKUP($B155&amp;"-"&amp;$F155,'dataset cleaned'!$A:$CK,CP$2,FALSE()),Dictionary!$A:$B,2,FALSE()))</f>
        <v>4</v>
      </c>
      <c r="CQ155" s="24">
        <f>IF(VLOOKUP($B155&amp;"-"&amp;$F155,'dataset cleaned'!$A:$CK,CQ$2,FALSE())&lt;0,"N/A",VLOOKUP(VLOOKUP($B155&amp;"-"&amp;$F155,'dataset cleaned'!$A:$CK,CQ$2,FALSE()),Dictionary!$A:$B,2,FALSE()))</f>
        <v>3</v>
      </c>
      <c r="CR155" s="24">
        <f>IF(VLOOKUP($B155&amp;"-"&amp;$F155,'dataset cleaned'!$A:$CK,CR$2,FALSE())&lt;0,"N/A",VLOOKUP(VLOOKUP($B155&amp;"-"&amp;$F155,'dataset cleaned'!$A:$CK,CR$2,FALSE()),Dictionary!$A:$B,2,FALSE()))</f>
        <v>4</v>
      </c>
      <c r="CS155" s="24">
        <f>IF(VLOOKUP($B155&amp;"-"&amp;$F155,'dataset cleaned'!$A:$CK,CS$2,FALSE())&lt;0,"N/A",VLOOKUP(VLOOKUP($B155&amp;"-"&amp;$F155,'dataset cleaned'!$A:$CK,CS$2,FALSE()),Dictionary!$A:$B,2,FALSE()))</f>
        <v>3</v>
      </c>
      <c r="CT155" s="24">
        <f>IF(VLOOKUP($B155&amp;"-"&amp;$F155,'dataset cleaned'!$A:$CK,CT$2,FALSE())&lt;0,"N/A",VLOOKUP(VLOOKUP($B155&amp;"-"&amp;$F155,'dataset cleaned'!$A:$CK,CT$2,FALSE()),Dictionary!$A:$B,2,FALSE()))</f>
        <v>4</v>
      </c>
      <c r="CU155" s="24">
        <f>IF(VLOOKUP($B155&amp;"-"&amp;$F155,'dataset cleaned'!$A:$CK,CU$2,FALSE())&lt;0,"N/A",VLOOKUP(VLOOKUP($B155&amp;"-"&amp;$F155,'dataset cleaned'!$A:$CK,CU$2,FALSE()),Dictionary!$A:$B,2,FALSE()))</f>
        <v>5</v>
      </c>
      <c r="CV155" s="24">
        <f>IF(VLOOKUP($B155&amp;"-"&amp;$F155,'dataset cleaned'!$A:$CK,CV$2,FALSE())&lt;0,"N/A",VLOOKUP(VLOOKUP($B155&amp;"-"&amp;$F155,'dataset cleaned'!$A:$CK,CV$2,FALSE()),Dictionary!$A:$B,2,FALSE()))</f>
        <v>4</v>
      </c>
    </row>
    <row r="156" spans="1:100" x14ac:dyDescent="0.2">
      <c r="A156" s="24" t="str">
        <f t="shared" si="117"/>
        <v>R_wY9tE3P2KqBhmc9-P2</v>
      </c>
      <c r="B156" s="24" t="s">
        <v>772</v>
      </c>
      <c r="C156" s="24" t="s">
        <v>529</v>
      </c>
      <c r="D156" s="30" t="str">
        <f t="shared" si="118"/>
        <v>Tabular</v>
      </c>
      <c r="E156" s="24" t="str">
        <f t="shared" si="119"/>
        <v>G2</v>
      </c>
      <c r="F156" s="31" t="s">
        <v>536</v>
      </c>
      <c r="G156" s="24" t="str">
        <f t="shared" si="120"/>
        <v>G1</v>
      </c>
      <c r="H156" s="24" t="s">
        <v>981</v>
      </c>
      <c r="I156" s="24"/>
      <c r="J156" s="32">
        <f>VLOOKUP($B156&amp;"-"&amp;$F156,'dataset cleaned'!$A:$BK,J$2,FALSE())/60</f>
        <v>7.860783333333333</v>
      </c>
      <c r="K156" s="24">
        <f>VLOOKUP($B156&amp;"-"&amp;$F156,'dataset cleaned'!$A:$BK,K$2,FALSE())</f>
        <v>21</v>
      </c>
      <c r="L156" s="24" t="str">
        <f>VLOOKUP($B156&amp;"-"&amp;$F156,'dataset cleaned'!$A:$BK,L$2,FALSE())</f>
        <v>Male</v>
      </c>
      <c r="M156" s="24" t="str">
        <f>VLOOKUP($B156&amp;"-"&amp;$F156,'dataset cleaned'!$A:$BK,M$2,FALSE())</f>
        <v>Upper-Intermediate (B2)</v>
      </c>
      <c r="N156" s="24">
        <f>VLOOKUP($B156&amp;"-"&amp;$F156,'dataset cleaned'!$A:$BK,N$2,FALSE())</f>
        <v>4</v>
      </c>
      <c r="O156" s="24" t="str">
        <f>VLOOKUP($B156&amp;"-"&amp;$F156,'dataset cleaned'!$A:$BK,O$2,FALSE())</f>
        <v>Business, Information Technology, Cyber Security</v>
      </c>
      <c r="P156" s="24" t="str">
        <f>VLOOKUP($B156&amp;"-"&amp;$F156,'dataset cleaned'!$A:$BK,P$2,FALSE())</f>
        <v>No</v>
      </c>
      <c r="Q156" s="24">
        <f>VLOOKUP($B156&amp;"-"&amp;$F156,'dataset cleaned'!$A:$BK,Q$2,FALSE())</f>
        <v>0</v>
      </c>
      <c r="R156" s="33">
        <f>VLOOKUP($B156&amp;"-"&amp;$F156,'dataset cleaned'!$A:$BK,R$2,FALSE())</f>
        <v>0</v>
      </c>
      <c r="S156" s="24" t="str">
        <f>VLOOKUP($B156&amp;"-"&amp;$F156,'dataset cleaned'!$A:$BK,S$2,FALSE())</f>
        <v>No</v>
      </c>
      <c r="T156" s="24">
        <f>VLOOKUP($B156&amp;"-"&amp;$F156,'dataset cleaned'!$A:$BK,T$2,FALSE())</f>
        <v>0</v>
      </c>
      <c r="U156" s="24" t="str">
        <f>VLOOKUP($B156&amp;"-"&amp;$F156,'dataset cleaned'!$A:$BK,U$2,FALSE())</f>
        <v>None</v>
      </c>
      <c r="V156" s="24">
        <f>VLOOKUP(VLOOKUP($B156&amp;"-"&amp;$F156,'dataset cleaned'!$A:$BK,V$2,FALSE()),Dictionary!$A:$B,2,FALSE())</f>
        <v>1</v>
      </c>
      <c r="W156" s="24">
        <f>VLOOKUP(VLOOKUP($B156&amp;"-"&amp;$F156,'dataset cleaned'!$A:$BK,W$2,FALSE()),Dictionary!$A:$B,2,FALSE())</f>
        <v>1</v>
      </c>
      <c r="X156" s="24">
        <f>VLOOKUP(VLOOKUP($B156&amp;"-"&amp;$F156,'dataset cleaned'!$A:$BK,X$2,FALSE()),Dictionary!$A:$B,2,FALSE())</f>
        <v>1</v>
      </c>
      <c r="Y156" s="24">
        <f>VLOOKUP(VLOOKUP($B156&amp;"-"&amp;$F156,'dataset cleaned'!$A:$BK,Y$2,FALSE()),Dictionary!$A:$B,2,FALSE())</f>
        <v>1</v>
      </c>
      <c r="Z156" s="24">
        <f t="shared" si="121"/>
        <v>1</v>
      </c>
      <c r="AA156" s="24">
        <f>VLOOKUP(VLOOKUP($B156&amp;"-"&amp;$F156,'dataset cleaned'!$A:$BK,AA$2,FALSE()),Dictionary!$A:$B,2,FALSE())</f>
        <v>2</v>
      </c>
      <c r="AB156" s="24">
        <f>VLOOKUP(VLOOKUP($B156&amp;"-"&amp;$F156,'dataset cleaned'!$A:$BK,AB$2,FALSE()),Dictionary!$A:$B,2,FALSE())</f>
        <v>3</v>
      </c>
      <c r="AC156" s="24">
        <f>VLOOKUP(VLOOKUP($B156&amp;"-"&amp;$F156,'dataset cleaned'!$A:$BK,AC$2,FALSE()),Dictionary!$A:$B,2,FALSE())</f>
        <v>3</v>
      </c>
      <c r="AD156" s="24">
        <f>VLOOKUP(VLOOKUP($B156&amp;"-"&amp;$F156,'dataset cleaned'!$A:$BK,AD$2,FALSE()),Dictionary!$A:$B,2,FALSE())</f>
        <v>1</v>
      </c>
      <c r="AE156" s="24">
        <f>IF(ISNA(VLOOKUP(VLOOKUP($B156&amp;"-"&amp;$F156,'dataset cleaned'!$A:$BK,AE$2,FALSE()),Dictionary!$A:$B,2,FALSE())),"",VLOOKUP(VLOOKUP($B156&amp;"-"&amp;$F156,'dataset cleaned'!$A:$BK,AE$2,FALSE()),Dictionary!$A:$B,2,FALSE()))</f>
        <v>2</v>
      </c>
      <c r="AF156" s="24">
        <f>VLOOKUP(VLOOKUP($B156&amp;"-"&amp;$F156,'dataset cleaned'!$A:$BK,AF$2,FALSE()),Dictionary!$A:$B,2,FALSE())</f>
        <v>5</v>
      </c>
      <c r="AG156" s="24">
        <f>VLOOKUP(VLOOKUP($B156&amp;"-"&amp;$F156,'dataset cleaned'!$A:$BK,AG$2,FALSE()),Dictionary!$A:$B,2,FALSE())</f>
        <v>5</v>
      </c>
      <c r="AH156" s="24">
        <f>VLOOKUP(VLOOKUP($B156&amp;"-"&amp;$F156,'dataset cleaned'!$A:$BK,AH$2,FALSE()),Dictionary!$A:$B,2,FALSE())</f>
        <v>5</v>
      </c>
      <c r="AI156" s="24">
        <f>VLOOKUP(VLOOKUP($B156&amp;"-"&amp;$F156,'dataset cleaned'!$A:$BK,AI$2,FALSE()),Dictionary!$A:$B,2,FALSE())</f>
        <v>5</v>
      </c>
      <c r="AJ156" s="24">
        <f>VLOOKUP(VLOOKUP($B156&amp;"-"&amp;$F156,'dataset cleaned'!$A:$BK,AJ$2,FALSE()),Dictionary!$A:$B,2,FALSE())</f>
        <v>2</v>
      </c>
      <c r="AK156" s="24" t="str">
        <f>IF(ISNA(VLOOKUP(VLOOKUP($B156&amp;"-"&amp;$F156,'dataset cleaned'!$A:$BK,AK$2,FALSE()),Dictionary!$A:$B,2,FALSE())),"",VLOOKUP(VLOOKUP($B156&amp;"-"&amp;$F156,'dataset cleaned'!$A:$BK,AK$2,FALSE()),Dictionary!$A:$B,2,FALSE()))</f>
        <v/>
      </c>
      <c r="AL156" s="24">
        <f>IF(ISNA(VLOOKUP(VLOOKUP($B156&amp;"-"&amp;$F156,'dataset cleaned'!$A:$BK,AL$2,FALSE()),Dictionary!$A:$B,2,FALSE())),"",VLOOKUP(VLOOKUP($B156&amp;"-"&amp;$F156,'dataset cleaned'!$A:$BK,AL$2,FALSE()),Dictionary!$A:$B,2,FALSE()))</f>
        <v>2</v>
      </c>
      <c r="AM156" s="24">
        <f>VLOOKUP(VLOOKUP($B156&amp;"-"&amp;$F156,'dataset cleaned'!$A:$BK,AM$2,FALSE()),Dictionary!$A:$B,2,FALSE())</f>
        <v>3</v>
      </c>
      <c r="AN156" s="24">
        <f>IF(ISNA(VLOOKUP(VLOOKUP($B156&amp;"-"&amp;$F156,'dataset cleaned'!$A:$BK,AN$2,FALSE()),Dictionary!$A:$B,2,FALSE())),"",VLOOKUP(VLOOKUP($B156&amp;"-"&amp;$F156,'dataset cleaned'!$A:$BK,AN$2,FALSE()),Dictionary!$A:$B,2,FALSE()))</f>
        <v>2</v>
      </c>
      <c r="AO156" s="24">
        <f>VLOOKUP($B156&amp;"-"&amp;$F156,'Results Check'!$A:$CB,AO$2,FALSE())</f>
        <v>1</v>
      </c>
      <c r="AP156" s="24">
        <f>VLOOKUP($B156&amp;"-"&amp;$F156,'Results Check'!$A:$CB,AP$2,FALSE())</f>
        <v>1</v>
      </c>
      <c r="AQ156" s="24">
        <f>VLOOKUP($B156&amp;"-"&amp;$F156,'Results Check'!$A:$CB,AQ$2,FALSE())</f>
        <v>1</v>
      </c>
      <c r="AR156" s="24">
        <f t="shared" si="122"/>
        <v>1</v>
      </c>
      <c r="AS156" s="24">
        <f t="shared" si="123"/>
        <v>1</v>
      </c>
      <c r="AT156" s="24">
        <f t="shared" si="124"/>
        <v>1</v>
      </c>
      <c r="AU156" s="24">
        <f>VLOOKUP($B156&amp;"-"&amp;$F156,'Results Check'!$A:$CB,AU$2,FALSE())</f>
        <v>2</v>
      </c>
      <c r="AV156" s="24">
        <f>VLOOKUP($B156&amp;"-"&amp;$F156,'Results Check'!$A:$CB,AV$2,FALSE())</f>
        <v>2</v>
      </c>
      <c r="AW156" s="24">
        <f>VLOOKUP($B156&amp;"-"&amp;$F156,'Results Check'!$A:$CB,AW$2,FALSE())</f>
        <v>2</v>
      </c>
      <c r="AX156" s="24">
        <f t="shared" si="125"/>
        <v>1</v>
      </c>
      <c r="AY156" s="24">
        <f t="shared" si="126"/>
        <v>1</v>
      </c>
      <c r="AZ156" s="24">
        <f t="shared" si="127"/>
        <v>1</v>
      </c>
      <c r="BA156" s="24">
        <f>VLOOKUP($B156&amp;"-"&amp;$F156,'Results Check'!$A:$CB,BA$2,FALSE())</f>
        <v>1</v>
      </c>
      <c r="BB156" s="24">
        <f>VLOOKUP($B156&amp;"-"&amp;$F156,'Results Check'!$A:$CB,BB$2,FALSE())</f>
        <v>2</v>
      </c>
      <c r="BC156" s="24">
        <f>VLOOKUP($B156&amp;"-"&amp;$F156,'Results Check'!$A:$CB,BC$2,FALSE())</f>
        <v>3</v>
      </c>
      <c r="BD156" s="24">
        <f t="shared" si="128"/>
        <v>0.5</v>
      </c>
      <c r="BE156" s="24">
        <f t="shared" si="129"/>
        <v>0.33333333333333331</v>
      </c>
      <c r="BF156" s="24">
        <f t="shared" si="130"/>
        <v>0.4</v>
      </c>
      <c r="BG156" s="24">
        <f>VLOOKUP($B156&amp;"-"&amp;$F156,'Results Check'!$A:$CB,BG$2,FALSE())</f>
        <v>1</v>
      </c>
      <c r="BH156" s="24">
        <f>VLOOKUP($B156&amp;"-"&amp;$F156,'Results Check'!$A:$CB,BH$2,FALSE())</f>
        <v>1</v>
      </c>
      <c r="BI156" s="24">
        <f>VLOOKUP($B156&amp;"-"&amp;$F156,'Results Check'!$A:$CB,BI$2,FALSE())</f>
        <v>1</v>
      </c>
      <c r="BJ156" s="24">
        <f t="shared" si="131"/>
        <v>1</v>
      </c>
      <c r="BK156" s="24">
        <f t="shared" si="132"/>
        <v>1</v>
      </c>
      <c r="BL156" s="24">
        <f t="shared" si="133"/>
        <v>1</v>
      </c>
      <c r="BM156" s="24">
        <f>VLOOKUP($B156&amp;"-"&amp;$F156,'Results Check'!$A:$CB,BM$2,FALSE())</f>
        <v>0</v>
      </c>
      <c r="BN156" s="24">
        <f>VLOOKUP($B156&amp;"-"&amp;$F156,'Results Check'!$A:$CB,BN$2,FALSE())</f>
        <v>1</v>
      </c>
      <c r="BO156" s="24">
        <f>VLOOKUP($B156&amp;"-"&amp;$F156,'Results Check'!$A:$CB,BO$2,FALSE())</f>
        <v>2</v>
      </c>
      <c r="BP156" s="24">
        <f t="shared" si="134"/>
        <v>0</v>
      </c>
      <c r="BQ156" s="24">
        <f t="shared" si="135"/>
        <v>0</v>
      </c>
      <c r="BR156" s="24">
        <f t="shared" si="136"/>
        <v>0</v>
      </c>
      <c r="BS156" s="24">
        <f>VLOOKUP($B156&amp;"-"&amp;$F156,'Results Check'!$A:$CB,BS$2,FALSE())</f>
        <v>0</v>
      </c>
      <c r="BT156" s="24">
        <f>VLOOKUP($B156&amp;"-"&amp;$F156,'Results Check'!$A:$CB,BT$2,FALSE())</f>
        <v>1</v>
      </c>
      <c r="BU156" s="24">
        <f>VLOOKUP($B156&amp;"-"&amp;$F156,'Results Check'!$A:$CB,BU$2,FALSE())</f>
        <v>1</v>
      </c>
      <c r="BV156" s="24">
        <f t="shared" si="137"/>
        <v>0</v>
      </c>
      <c r="BW156" s="24">
        <f t="shared" si="138"/>
        <v>0</v>
      </c>
      <c r="BX156" s="24">
        <f t="shared" si="139"/>
        <v>0</v>
      </c>
      <c r="BY156" s="24">
        <f t="shared" si="140"/>
        <v>5</v>
      </c>
      <c r="BZ156" s="24">
        <f t="shared" si="141"/>
        <v>8</v>
      </c>
      <c r="CA156" s="24">
        <f t="shared" si="142"/>
        <v>10</v>
      </c>
      <c r="CB156" s="26">
        <f t="shared" si="143"/>
        <v>0.625</v>
      </c>
      <c r="CC156" s="26">
        <f t="shared" si="144"/>
        <v>0.5</v>
      </c>
      <c r="CD156" s="24">
        <f t="shared" si="145"/>
        <v>0.55555555555555558</v>
      </c>
      <c r="CE156" s="24" t="str">
        <f>IF(VLOOKUP($B156&amp;"-"&amp;$F156,'Results Check'!$A:$CB,CE$2,FALSE())=0,"",VLOOKUP($B156&amp;"-"&amp;$F156,'Results Check'!$A:$CB,CE$2,FALSE()))</f>
        <v/>
      </c>
      <c r="CF156" s="24" t="str">
        <f>IF(VLOOKUP($B156&amp;"-"&amp;$F156,'Results Check'!$A:$CB,CF$2,FALSE())=0,"",VLOOKUP($B156&amp;"-"&amp;$F156,'Results Check'!$A:$CB,CF$2,FALSE()))</f>
        <v/>
      </c>
      <c r="CG156" s="24" t="str">
        <f>IF(VLOOKUP($B156&amp;"-"&amp;$F156,'Results Check'!$A:$CB,CG$2,FALSE())=0,"",VLOOKUP($B156&amp;"-"&amp;$F156,'Results Check'!$A:$CB,CG$2,FALSE()))</f>
        <v>Wrong treatment</v>
      </c>
      <c r="CH156" s="24" t="str">
        <f>IF(VLOOKUP($B156&amp;"-"&amp;$F156,'Results Check'!$A:$CB,CH$2,FALSE())=0,"",VLOOKUP($B156&amp;"-"&amp;$F156,'Results Check'!$A:$CB,CH$2,FALSE()))</f>
        <v/>
      </c>
      <c r="CI156" s="24" t="str">
        <f>IF(VLOOKUP($B156&amp;"-"&amp;$F156,'Results Check'!$A:$CB,CI$2,FALSE())=0,"",VLOOKUP($B156&amp;"-"&amp;$F156,'Results Check'!$A:$CB,CI$2,FALSE()))</f>
        <v>Asset</v>
      </c>
      <c r="CJ156" s="24" t="str">
        <f>IF(VLOOKUP($B156&amp;"-"&amp;$F156,'Results Check'!$A:$CB,CJ$2,FALSE())=0,"",VLOOKUP($B156&amp;"-"&amp;$F156,'Results Check'!$A:$CB,CJ$2,FALSE()))</f>
        <v>Wrong consequence</v>
      </c>
      <c r="CK156" s="24">
        <f>IF(VLOOKUP($B156&amp;"-"&amp;$F156,'dataset cleaned'!$A:$CK,CK$2,FALSE())&lt;0,"N/A",VLOOKUP(VLOOKUP($B156&amp;"-"&amp;$F156,'dataset cleaned'!$A:$CK,CK$2,FALSE()),Dictionary!$A:$B,2,FALSE()))</f>
        <v>4</v>
      </c>
      <c r="CL156" s="24">
        <f>IF(VLOOKUP($B156&amp;"-"&amp;$F156,'dataset cleaned'!$A:$CK,CL$2,FALSE())&lt;0,"N/A",VLOOKUP(VLOOKUP($B156&amp;"-"&amp;$F156,'dataset cleaned'!$A:$CK,CL$2,FALSE()),Dictionary!$A:$B,2,FALSE()))</f>
        <v>4</v>
      </c>
      <c r="CM156" s="24">
        <f>IF(VLOOKUP($B156&amp;"-"&amp;$F156,'dataset cleaned'!$A:$CK,CM$2,FALSE())&lt;0,"N/A",VLOOKUP(VLOOKUP($B156&amp;"-"&amp;$F156,'dataset cleaned'!$A:$CK,CM$2,FALSE()),Dictionary!$A:$B,2,FALSE()))</f>
        <v>2</v>
      </c>
      <c r="CN156" s="24">
        <f>IF(VLOOKUP($B156&amp;"-"&amp;$F156,'dataset cleaned'!$A:$CK,CN$2,FALSE())&lt;0,"N/A",VLOOKUP(VLOOKUP($B156&amp;"-"&amp;$F156,'dataset cleaned'!$A:$CK,CN$2,FALSE()),Dictionary!$A:$B,2,FALSE()))</f>
        <v>2</v>
      </c>
      <c r="CO156" s="24">
        <f>IF(VLOOKUP($B156&amp;"-"&amp;$F156,'dataset cleaned'!$A:$CK,CO$2,FALSE())&lt;0,"N/A",VLOOKUP(VLOOKUP($B156&amp;"-"&amp;$F156,'dataset cleaned'!$A:$CK,CO$2,FALSE()),Dictionary!$A:$B,2,FALSE()))</f>
        <v>2</v>
      </c>
      <c r="CP156" s="24">
        <f>IF(VLOOKUP($B156&amp;"-"&amp;$F156,'dataset cleaned'!$A:$CK,CP$2,FALSE())&lt;0,"N/A",VLOOKUP(VLOOKUP($B156&amp;"-"&amp;$F156,'dataset cleaned'!$A:$CK,CP$2,FALSE()),Dictionary!$A:$B,2,FALSE()))</f>
        <v>2</v>
      </c>
      <c r="CQ156" s="24">
        <f>IF(VLOOKUP($B156&amp;"-"&amp;$F156,'dataset cleaned'!$A:$CK,CQ$2,FALSE())&lt;0,"N/A",VLOOKUP(VLOOKUP($B156&amp;"-"&amp;$F156,'dataset cleaned'!$A:$CK,CQ$2,FALSE()),Dictionary!$A:$B,2,FALSE()))</f>
        <v>2</v>
      </c>
      <c r="CR156" s="24">
        <f>IF(VLOOKUP($B156&amp;"-"&amp;$F156,'dataset cleaned'!$A:$CK,CR$2,FALSE())&lt;0,"N/A",VLOOKUP(VLOOKUP($B156&amp;"-"&amp;$F156,'dataset cleaned'!$A:$CK,CR$2,FALSE()),Dictionary!$A:$B,2,FALSE()))</f>
        <v>2</v>
      </c>
      <c r="CS156" s="24">
        <f>IF(VLOOKUP($B156&amp;"-"&amp;$F156,'dataset cleaned'!$A:$CK,CS$2,FALSE())&lt;0,"N/A",VLOOKUP(VLOOKUP($B156&amp;"-"&amp;$F156,'dataset cleaned'!$A:$CK,CS$2,FALSE()),Dictionary!$A:$B,2,FALSE()))</f>
        <v>2</v>
      </c>
      <c r="CT156" s="24">
        <f>IF(VLOOKUP($B156&amp;"-"&amp;$F156,'dataset cleaned'!$A:$CK,CT$2,FALSE())&lt;0,"N/A",VLOOKUP(VLOOKUP($B156&amp;"-"&amp;$F156,'dataset cleaned'!$A:$CK,CT$2,FALSE()),Dictionary!$A:$B,2,FALSE()))</f>
        <v>2</v>
      </c>
      <c r="CU156" s="24">
        <f>IF(VLOOKUP($B156&amp;"-"&amp;$F156,'dataset cleaned'!$A:$CK,CU$2,FALSE())&lt;0,"N/A",VLOOKUP(VLOOKUP($B156&amp;"-"&amp;$F156,'dataset cleaned'!$A:$CK,CU$2,FALSE()),Dictionary!$A:$B,2,FALSE()))</f>
        <v>2</v>
      </c>
      <c r="CV156" s="24">
        <f>IF(VLOOKUP($B156&amp;"-"&amp;$F156,'dataset cleaned'!$A:$CK,CV$2,FALSE())&lt;0,"N/A",VLOOKUP(VLOOKUP($B156&amp;"-"&amp;$F156,'dataset cleaned'!$A:$CK,CV$2,FALSE()),Dictionary!$A:$B,2,FALSE()))</f>
        <v>2</v>
      </c>
    </row>
    <row r="157" spans="1:100" ht="34" x14ac:dyDescent="0.2">
      <c r="A157" t="str">
        <f t="shared" si="117"/>
        <v>R_1Ca8J9Oxyd5QQPh-P2</v>
      </c>
      <c r="B157" t="s">
        <v>875</v>
      </c>
      <c r="C157" t="s">
        <v>373</v>
      </c>
      <c r="D157" s="16" t="str">
        <f t="shared" si="118"/>
        <v>UML</v>
      </c>
      <c r="E157" s="8" t="str">
        <f t="shared" si="119"/>
        <v>G1</v>
      </c>
      <c r="F157" s="10" t="s">
        <v>536</v>
      </c>
      <c r="G157" s="8" t="str">
        <f t="shared" si="120"/>
        <v>G2</v>
      </c>
      <c r="H157" t="s">
        <v>981</v>
      </c>
      <c r="J157" s="11">
        <f>VLOOKUP($B157&amp;"-"&amp;$F157,'dataset cleaned'!$A:$BK,J$2,FALSE())/60</f>
        <v>9.4261999999999997</v>
      </c>
      <c r="K157">
        <f>VLOOKUP($B157&amp;"-"&amp;$F157,'dataset cleaned'!$A:$BK,K$2,FALSE())</f>
        <v>24</v>
      </c>
      <c r="L157" t="str">
        <f>VLOOKUP($B157&amp;"-"&amp;$F157,'dataset cleaned'!$A:$BK,L$2,FALSE())</f>
        <v>Female</v>
      </c>
      <c r="M157" t="str">
        <f>VLOOKUP($B157&amp;"-"&amp;$F157,'dataset cleaned'!$A:$BK,M$2,FALSE())</f>
        <v>Advanced (C1)</v>
      </c>
      <c r="N157">
        <f>VLOOKUP($B157&amp;"-"&amp;$F157,'dataset cleaned'!$A:$BK,N$2,FALSE())</f>
        <v>5</v>
      </c>
      <c r="O157" t="str">
        <f>VLOOKUP($B157&amp;"-"&amp;$F157,'dataset cleaned'!$A:$BK,O$2,FALSE())</f>
        <v>Computer Science, System Engineering and Management, Business Administrator</v>
      </c>
      <c r="P157" t="str">
        <f>VLOOKUP($B157&amp;"-"&amp;$F157,'dataset cleaned'!$A:$BK,P$2,FALSE())</f>
        <v>Yes</v>
      </c>
      <c r="Q157">
        <f>VLOOKUP($B157&amp;"-"&amp;$F157,'dataset cleaned'!$A:$BK,Q$2,FALSE())</f>
        <v>1</v>
      </c>
      <c r="R157" s="6" t="str">
        <f>VLOOKUP($B157&amp;"-"&amp;$F157,'dataset cleaned'!$A:$BK,R$2,FALSE())</f>
        <v xml:space="preserve">Support the Project, Conduct literature review of state of arts techniques, </v>
      </c>
      <c r="S157" t="str">
        <f>VLOOKUP($B157&amp;"-"&amp;$F157,'dataset cleaned'!$A:$BK,S$2,FALSE())</f>
        <v>No</v>
      </c>
      <c r="T157">
        <f>VLOOKUP($B157&amp;"-"&amp;$F157,'dataset cleaned'!$A:$BK,T$2,FALSE())</f>
        <v>0</v>
      </c>
      <c r="U157" t="str">
        <f>VLOOKUP($B157&amp;"-"&amp;$F157,'dataset cleaned'!$A:$BK,U$2,FALSE())</f>
        <v>None</v>
      </c>
      <c r="V157">
        <f>VLOOKUP(VLOOKUP($B157&amp;"-"&amp;$F157,'dataset cleaned'!$A:$BK,V$2,FALSE()),Dictionary!$A:$B,2,FALSE())</f>
        <v>1</v>
      </c>
      <c r="W157">
        <f>VLOOKUP(VLOOKUP($B157&amp;"-"&amp;$F157,'dataset cleaned'!$A:$BK,W$2,FALSE()),Dictionary!$A:$B,2,FALSE())</f>
        <v>1</v>
      </c>
      <c r="X157">
        <f>VLOOKUP(VLOOKUP($B157&amp;"-"&amp;$F157,'dataset cleaned'!$A:$BK,X$2,FALSE()),Dictionary!$A:$B,2,FALSE())</f>
        <v>1</v>
      </c>
      <c r="Y157">
        <f>VLOOKUP(VLOOKUP($B157&amp;"-"&amp;$F157,'dataset cleaned'!$A:$BK,Y$2,FALSE()),Dictionary!$A:$B,2,FALSE())</f>
        <v>1</v>
      </c>
      <c r="Z157">
        <f t="shared" si="121"/>
        <v>1</v>
      </c>
      <c r="AA157">
        <f>VLOOKUP(VLOOKUP($B157&amp;"-"&amp;$F157,'dataset cleaned'!$A:$BK,AA$2,FALSE()),Dictionary!$A:$B,2,FALSE())</f>
        <v>1</v>
      </c>
      <c r="AB157">
        <f>VLOOKUP(VLOOKUP($B157&amp;"-"&amp;$F157,'dataset cleaned'!$A:$BK,AB$2,FALSE()),Dictionary!$A:$B,2,FALSE())</f>
        <v>3</v>
      </c>
      <c r="AC157">
        <f>VLOOKUP(VLOOKUP($B157&amp;"-"&amp;$F157,'dataset cleaned'!$A:$BK,AC$2,FALSE()),Dictionary!$A:$B,2,FALSE())</f>
        <v>4</v>
      </c>
      <c r="AD157">
        <f>VLOOKUP(VLOOKUP($B157&amp;"-"&amp;$F157,'dataset cleaned'!$A:$BK,AD$2,FALSE()),Dictionary!$A:$B,2,FALSE())</f>
        <v>2</v>
      </c>
      <c r="AE157">
        <f>IF(ISNA(VLOOKUP(VLOOKUP($B157&amp;"-"&amp;$F157,'dataset cleaned'!$A:$BK,AE$2,FALSE()),Dictionary!$A:$B,2,FALSE())),"",VLOOKUP(VLOOKUP($B157&amp;"-"&amp;$F157,'dataset cleaned'!$A:$BK,AE$2,FALSE()),Dictionary!$A:$B,2,FALSE()))</f>
        <v>1</v>
      </c>
      <c r="AF157">
        <f>VLOOKUP(VLOOKUP($B157&amp;"-"&amp;$F157,'dataset cleaned'!$A:$BK,AF$2,FALSE()),Dictionary!$A:$B,2,FALSE())</f>
        <v>5</v>
      </c>
      <c r="AG157">
        <f>VLOOKUP(VLOOKUP($B157&amp;"-"&amp;$F157,'dataset cleaned'!$A:$BK,AG$2,FALSE()),Dictionary!$A:$B,2,FALSE())</f>
        <v>5</v>
      </c>
      <c r="AH157">
        <f>VLOOKUP(VLOOKUP($B157&amp;"-"&amp;$F157,'dataset cleaned'!$A:$BK,AH$2,FALSE()),Dictionary!$A:$B,2,FALSE())</f>
        <v>5</v>
      </c>
      <c r="AI157">
        <f>VLOOKUP(VLOOKUP($B157&amp;"-"&amp;$F157,'dataset cleaned'!$A:$BK,AI$2,FALSE()),Dictionary!$A:$B,2,FALSE())</f>
        <v>5</v>
      </c>
      <c r="AJ157">
        <f>VLOOKUP(VLOOKUP($B157&amp;"-"&amp;$F157,'dataset cleaned'!$A:$BK,AJ$2,FALSE()),Dictionary!$A:$B,2,FALSE())</f>
        <v>2</v>
      </c>
      <c r="AK157" t="str">
        <f>IF(ISNA(VLOOKUP(VLOOKUP($B157&amp;"-"&amp;$F157,'dataset cleaned'!$A:$BK,AK$2,FALSE()),Dictionary!$A:$B,2,FALSE())),"",VLOOKUP(VLOOKUP($B157&amp;"-"&amp;$F157,'dataset cleaned'!$A:$BK,AK$2,FALSE()),Dictionary!$A:$B,2,FALSE()))</f>
        <v/>
      </c>
      <c r="AL157">
        <f>IF(ISNA(VLOOKUP(VLOOKUP($B157&amp;"-"&amp;$F157,'dataset cleaned'!$A:$BK,AL$2,FALSE()),Dictionary!$A:$B,2,FALSE())),"",VLOOKUP(VLOOKUP($B157&amp;"-"&amp;$F157,'dataset cleaned'!$A:$BK,AL$2,FALSE()),Dictionary!$A:$B,2,FALSE()))</f>
        <v>2</v>
      </c>
      <c r="AM157">
        <f>VLOOKUP(VLOOKUP($B157&amp;"-"&amp;$F157,'dataset cleaned'!$A:$BK,AM$2,FALSE()),Dictionary!$A:$B,2,FALSE())</f>
        <v>5</v>
      </c>
      <c r="AN157">
        <f>IF(ISNA(VLOOKUP(VLOOKUP($B157&amp;"-"&amp;$F157,'dataset cleaned'!$A:$BK,AN$2,FALSE()),Dictionary!$A:$B,2,FALSE())),"",VLOOKUP(VLOOKUP($B157&amp;"-"&amp;$F157,'dataset cleaned'!$A:$BK,AN$2,FALSE()),Dictionary!$A:$B,2,FALSE()))</f>
        <v>5</v>
      </c>
      <c r="AO157">
        <f>VLOOKUP($B157&amp;"-"&amp;$F157,'Results Check'!$A:$CB,AO$2,FALSE())</f>
        <v>1</v>
      </c>
      <c r="AP157">
        <f>VLOOKUP($B157&amp;"-"&amp;$F157,'Results Check'!$A:$CB,AP$2,FALSE())</f>
        <v>2</v>
      </c>
      <c r="AQ157">
        <f>VLOOKUP($B157&amp;"-"&amp;$F157,'Results Check'!$A:$CB,AQ$2,FALSE())</f>
        <v>2</v>
      </c>
      <c r="AR157">
        <f t="shared" si="122"/>
        <v>0.5</v>
      </c>
      <c r="AS157">
        <f t="shared" si="123"/>
        <v>0.5</v>
      </c>
      <c r="AT157">
        <f t="shared" si="124"/>
        <v>0.5</v>
      </c>
      <c r="AU157">
        <f>VLOOKUP($B157&amp;"-"&amp;$F157,'Results Check'!$A:$CB,AU$2,FALSE())</f>
        <v>2</v>
      </c>
      <c r="AV157">
        <f>VLOOKUP($B157&amp;"-"&amp;$F157,'Results Check'!$A:$CB,AV$2,FALSE())</f>
        <v>2</v>
      </c>
      <c r="AW157">
        <f>VLOOKUP($B157&amp;"-"&amp;$F157,'Results Check'!$A:$CB,AW$2,FALSE())</f>
        <v>3</v>
      </c>
      <c r="AX157">
        <f t="shared" si="125"/>
        <v>1</v>
      </c>
      <c r="AY157">
        <f t="shared" si="126"/>
        <v>0.66666666666666663</v>
      </c>
      <c r="AZ157">
        <f t="shared" si="127"/>
        <v>0.8</v>
      </c>
      <c r="BA157">
        <f>VLOOKUP($B157&amp;"-"&amp;$F157,'Results Check'!$A:$CB,BA$2,FALSE())</f>
        <v>2</v>
      </c>
      <c r="BB157">
        <f>VLOOKUP($B157&amp;"-"&amp;$F157,'Results Check'!$A:$CB,BB$2,FALSE())</f>
        <v>2</v>
      </c>
      <c r="BC157">
        <f>VLOOKUP($B157&amp;"-"&amp;$F157,'Results Check'!$A:$CB,BC$2,FALSE())</f>
        <v>4</v>
      </c>
      <c r="BD157">
        <f t="shared" si="128"/>
        <v>1</v>
      </c>
      <c r="BE157">
        <f t="shared" si="129"/>
        <v>0.5</v>
      </c>
      <c r="BF157">
        <f t="shared" si="130"/>
        <v>0.66666666666666663</v>
      </c>
      <c r="BG157">
        <f>VLOOKUP($B157&amp;"-"&amp;$F157,'Results Check'!$A:$CB,BG$2,FALSE())</f>
        <v>0</v>
      </c>
      <c r="BH157">
        <f>VLOOKUP($B157&amp;"-"&amp;$F157,'Results Check'!$A:$CB,BH$2,FALSE())</f>
        <v>3</v>
      </c>
      <c r="BI157">
        <f>VLOOKUP($B157&amp;"-"&amp;$F157,'Results Check'!$A:$CB,BI$2,FALSE())</f>
        <v>2</v>
      </c>
      <c r="BJ157">
        <f t="shared" si="131"/>
        <v>0</v>
      </c>
      <c r="BK157">
        <f t="shared" si="132"/>
        <v>0</v>
      </c>
      <c r="BL157">
        <f t="shared" si="133"/>
        <v>0</v>
      </c>
      <c r="BM157">
        <f>VLOOKUP($B157&amp;"-"&amp;$F157,'Results Check'!$A:$CB,BM$2,FALSE())</f>
        <v>0</v>
      </c>
      <c r="BN157">
        <f>VLOOKUP($B157&amp;"-"&amp;$F157,'Results Check'!$A:$CB,BN$2,FALSE())</f>
        <v>1</v>
      </c>
      <c r="BO157">
        <f>VLOOKUP($B157&amp;"-"&amp;$F157,'Results Check'!$A:$CB,BO$2,FALSE())</f>
        <v>1</v>
      </c>
      <c r="BP157">
        <f t="shared" si="134"/>
        <v>0</v>
      </c>
      <c r="BQ157">
        <f t="shared" si="135"/>
        <v>0</v>
      </c>
      <c r="BR157">
        <f t="shared" si="136"/>
        <v>0</v>
      </c>
      <c r="BS157">
        <f>VLOOKUP($B157&amp;"-"&amp;$F157,'Results Check'!$A:$CB,BS$2,FALSE())</f>
        <v>0</v>
      </c>
      <c r="BT157">
        <f>VLOOKUP($B157&amp;"-"&amp;$F157,'Results Check'!$A:$CB,BT$2,FALSE())</f>
        <v>1</v>
      </c>
      <c r="BU157">
        <f>VLOOKUP($B157&amp;"-"&amp;$F157,'Results Check'!$A:$CB,BU$2,FALSE())</f>
        <v>4</v>
      </c>
      <c r="BV157">
        <f t="shared" si="137"/>
        <v>0</v>
      </c>
      <c r="BW157">
        <f t="shared" si="138"/>
        <v>0</v>
      </c>
      <c r="BX157">
        <f t="shared" si="139"/>
        <v>0</v>
      </c>
      <c r="BY157">
        <f t="shared" si="140"/>
        <v>5</v>
      </c>
      <c r="BZ157">
        <f t="shared" si="141"/>
        <v>11</v>
      </c>
      <c r="CA157">
        <f t="shared" si="142"/>
        <v>16</v>
      </c>
      <c r="CB157" s="4">
        <f t="shared" si="143"/>
        <v>0.45454545454545453</v>
      </c>
      <c r="CC157" s="4">
        <f t="shared" si="144"/>
        <v>0.3125</v>
      </c>
      <c r="CD157">
        <f t="shared" si="145"/>
        <v>0.37037037037037029</v>
      </c>
      <c r="CE157" t="str">
        <f>IF(VLOOKUP($B157&amp;"-"&amp;$F157,'Results Check'!$A:$CB,CE$2,FALSE())=0,"",VLOOKUP($B157&amp;"-"&amp;$F157,'Results Check'!$A:$CB,CE$2,FALSE()))</f>
        <v>Mixed concepts</v>
      </c>
      <c r="CF157" t="str">
        <f>IF(VLOOKUP($B157&amp;"-"&amp;$F157,'Results Check'!$A:$CB,CF$2,FALSE())=0,"",VLOOKUP($B157&amp;"-"&amp;$F157,'Results Check'!$A:$CB,CF$2,FALSE()))</f>
        <v>Missing UI</v>
      </c>
      <c r="CG157" t="str">
        <f>IF(VLOOKUP($B157&amp;"-"&amp;$F157,'Results Check'!$A:$CB,CG$2,FALSE())=0,"",VLOOKUP($B157&amp;"-"&amp;$F157,'Results Check'!$A:$CB,CG$2,FALSE()))</f>
        <v>Missing treatment</v>
      </c>
      <c r="CH157" t="str">
        <f>IF(VLOOKUP($B157&amp;"-"&amp;$F157,'Results Check'!$A:$CB,CH$2,FALSE())=0,"",VLOOKUP($B157&amp;"-"&amp;$F157,'Results Check'!$A:$CB,CH$2,FALSE()))</f>
        <v>Mixed concepts</v>
      </c>
      <c r="CI157" t="str">
        <f>IF(VLOOKUP($B157&amp;"-"&amp;$F157,'Results Check'!$A:$CB,CI$2,FALSE())=0,"",VLOOKUP($B157&amp;"-"&amp;$F157,'Results Check'!$A:$CB,CI$2,FALSE()))</f>
        <v/>
      </c>
      <c r="CJ157" t="str">
        <f>IF(VLOOKUP($B157&amp;"-"&amp;$F157,'Results Check'!$A:$CB,CJ$2,FALSE())=0,"",VLOOKUP($B157&amp;"-"&amp;$F157,'Results Check'!$A:$CB,CJ$2,FALSE()))</f>
        <v>Mixed concepts</v>
      </c>
      <c r="CK157">
        <f>IF(VLOOKUP($B157&amp;"-"&amp;$F157,'dataset cleaned'!$A:$CK,CK$2,FALSE())&lt;0,"N/A",VLOOKUP(VLOOKUP($B157&amp;"-"&amp;$F157,'dataset cleaned'!$A:$CK,CK$2,FALSE()),Dictionary!$A:$B,2,FALSE()))</f>
        <v>1</v>
      </c>
      <c r="CL157">
        <f>IF(VLOOKUP($B157&amp;"-"&amp;$F157,'dataset cleaned'!$A:$CK,CL$2,FALSE())&lt;0,"N/A",VLOOKUP(VLOOKUP($B157&amp;"-"&amp;$F157,'dataset cleaned'!$A:$CK,CL$2,FALSE()),Dictionary!$A:$B,2,FALSE()))</f>
        <v>5</v>
      </c>
      <c r="CM157">
        <f>IF(VLOOKUP($B157&amp;"-"&amp;$F157,'dataset cleaned'!$A:$CK,CM$2,FALSE())&lt;0,"N/A",VLOOKUP(VLOOKUP($B157&amp;"-"&amp;$F157,'dataset cleaned'!$A:$CK,CM$2,FALSE()),Dictionary!$A:$B,2,FALSE()))</f>
        <v>1</v>
      </c>
      <c r="CN157">
        <f>IF(VLOOKUP($B157&amp;"-"&amp;$F157,'dataset cleaned'!$A:$CK,CN$2,FALSE())&lt;0,"N/A",VLOOKUP(VLOOKUP($B157&amp;"-"&amp;$F157,'dataset cleaned'!$A:$CK,CN$2,FALSE()),Dictionary!$A:$B,2,FALSE()))</f>
        <v>5</v>
      </c>
      <c r="CO157">
        <f>IF(VLOOKUP($B157&amp;"-"&amp;$F157,'dataset cleaned'!$A:$CK,CO$2,FALSE())&lt;0,"N/A",VLOOKUP(VLOOKUP($B157&amp;"-"&amp;$F157,'dataset cleaned'!$A:$CK,CO$2,FALSE()),Dictionary!$A:$B,2,FALSE()))</f>
        <v>1</v>
      </c>
      <c r="CP157">
        <f>IF(VLOOKUP($B157&amp;"-"&amp;$F157,'dataset cleaned'!$A:$CK,CP$2,FALSE())&lt;0,"N/A",VLOOKUP(VLOOKUP($B157&amp;"-"&amp;$F157,'dataset cleaned'!$A:$CK,CP$2,FALSE()),Dictionary!$A:$B,2,FALSE()))</f>
        <v>5</v>
      </c>
      <c r="CQ157">
        <f>IF(VLOOKUP($B157&amp;"-"&amp;$F157,'dataset cleaned'!$A:$CK,CQ$2,FALSE())&lt;0,"N/A",VLOOKUP(VLOOKUP($B157&amp;"-"&amp;$F157,'dataset cleaned'!$A:$CK,CQ$2,FALSE()),Dictionary!$A:$B,2,FALSE()))</f>
        <v>1</v>
      </c>
      <c r="CR157">
        <f>IF(VLOOKUP($B157&amp;"-"&amp;$F157,'dataset cleaned'!$A:$CK,CR$2,FALSE())&lt;0,"N/A",VLOOKUP(VLOOKUP($B157&amp;"-"&amp;$F157,'dataset cleaned'!$A:$CK,CR$2,FALSE()),Dictionary!$A:$B,2,FALSE()))</f>
        <v>5</v>
      </c>
      <c r="CS157">
        <f>IF(VLOOKUP($B157&amp;"-"&amp;$F157,'dataset cleaned'!$A:$CK,CS$2,FALSE())&lt;0,"N/A",VLOOKUP(VLOOKUP($B157&amp;"-"&amp;$F157,'dataset cleaned'!$A:$CK,CS$2,FALSE()),Dictionary!$A:$B,2,FALSE()))</f>
        <v>1</v>
      </c>
      <c r="CT157">
        <f>IF(VLOOKUP($B157&amp;"-"&amp;$F157,'dataset cleaned'!$A:$CK,CT$2,FALSE())&lt;0,"N/A",VLOOKUP(VLOOKUP($B157&amp;"-"&amp;$F157,'dataset cleaned'!$A:$CK,CT$2,FALSE()),Dictionary!$A:$B,2,FALSE()))</f>
        <v>5</v>
      </c>
      <c r="CU157">
        <f>IF(VLOOKUP($B157&amp;"-"&amp;$F157,'dataset cleaned'!$A:$CK,CU$2,FALSE())&lt;0,"N/A",VLOOKUP(VLOOKUP($B157&amp;"-"&amp;$F157,'dataset cleaned'!$A:$CK,CU$2,FALSE()),Dictionary!$A:$B,2,FALSE()))</f>
        <v>1</v>
      </c>
      <c r="CV157">
        <f>IF(VLOOKUP($B157&amp;"-"&amp;$F157,'dataset cleaned'!$A:$CK,CV$2,FALSE())&lt;0,"N/A",VLOOKUP(VLOOKUP($B157&amp;"-"&amp;$F157,'dataset cleaned'!$A:$CK,CV$2,FALSE()),Dictionary!$A:$B,2,FALSE()))</f>
        <v>5</v>
      </c>
    </row>
    <row r="158" spans="1:100" ht="17" x14ac:dyDescent="0.2">
      <c r="A158" t="str">
        <f t="shared" si="117"/>
        <v>R_1n23G2GKyw7ggRV-P2</v>
      </c>
      <c r="B158" t="s">
        <v>693</v>
      </c>
      <c r="C158" t="s">
        <v>373</v>
      </c>
      <c r="D158" s="16" t="str">
        <f t="shared" si="118"/>
        <v>UML</v>
      </c>
      <c r="E158" s="8" t="str">
        <f t="shared" si="119"/>
        <v>G1</v>
      </c>
      <c r="F158" s="10" t="s">
        <v>536</v>
      </c>
      <c r="G158" s="8" t="str">
        <f t="shared" si="120"/>
        <v>G2</v>
      </c>
      <c r="H158" t="s">
        <v>981</v>
      </c>
      <c r="J158" s="11">
        <f>VLOOKUP($B158&amp;"-"&amp;$F158,'dataset cleaned'!$A:$BK,J$2,FALSE())/60</f>
        <v>11.047316666666667</v>
      </c>
      <c r="K158">
        <f>VLOOKUP($B158&amp;"-"&amp;$F158,'dataset cleaned'!$A:$BK,K$2,FALSE())</f>
        <v>23</v>
      </c>
      <c r="L158" t="str">
        <f>VLOOKUP($B158&amp;"-"&amp;$F158,'dataset cleaned'!$A:$BK,L$2,FALSE())</f>
        <v>Male</v>
      </c>
      <c r="M158" t="str">
        <f>VLOOKUP($B158&amp;"-"&amp;$F158,'dataset cleaned'!$A:$BK,M$2,FALSE())</f>
        <v>Advanced (C1)</v>
      </c>
      <c r="N158">
        <f>VLOOKUP($B158&amp;"-"&amp;$F158,'dataset cleaned'!$A:$BK,N$2,FALSE())</f>
        <v>5</v>
      </c>
      <c r="O158" t="str">
        <f>VLOOKUP($B158&amp;"-"&amp;$F158,'dataset cleaned'!$A:$BK,O$2,FALSE())</f>
        <v>Computer science</v>
      </c>
      <c r="P158" t="str">
        <f>VLOOKUP($B158&amp;"-"&amp;$F158,'dataset cleaned'!$A:$BK,P$2,FALSE())</f>
        <v>Yes</v>
      </c>
      <c r="Q158">
        <f>VLOOKUP($B158&amp;"-"&amp;$F158,'dataset cleaned'!$A:$BK,Q$2,FALSE())</f>
        <v>2</v>
      </c>
      <c r="R158" s="6" t="str">
        <f>VLOOKUP($B158&amp;"-"&amp;$F158,'dataset cleaned'!$A:$BK,R$2,FALSE())</f>
        <v>Administrative sector, Marketing sector</v>
      </c>
      <c r="S158" t="str">
        <f>VLOOKUP($B158&amp;"-"&amp;$F158,'dataset cleaned'!$A:$BK,S$2,FALSE())</f>
        <v>Yes</v>
      </c>
      <c r="T158" t="str">
        <f>VLOOKUP($B158&amp;"-"&amp;$F158,'dataset cleaned'!$A:$BK,T$2,FALSE())</f>
        <v>Developer</v>
      </c>
      <c r="U158" t="str">
        <f>VLOOKUP($B158&amp;"-"&amp;$F158,'dataset cleaned'!$A:$BK,U$2,FALSE())</f>
        <v>None</v>
      </c>
      <c r="V158">
        <f>VLOOKUP(VLOOKUP($B158&amp;"-"&amp;$F158,'dataset cleaned'!$A:$BK,V$2,FALSE()),Dictionary!$A:$B,2,FALSE())</f>
        <v>2</v>
      </c>
      <c r="W158">
        <f>VLOOKUP(VLOOKUP($B158&amp;"-"&amp;$F158,'dataset cleaned'!$A:$BK,W$2,FALSE()),Dictionary!$A:$B,2,FALSE())</f>
        <v>2</v>
      </c>
      <c r="X158">
        <f>VLOOKUP(VLOOKUP($B158&amp;"-"&amp;$F158,'dataset cleaned'!$A:$BK,X$2,FALSE()),Dictionary!$A:$B,2,FALSE())</f>
        <v>2</v>
      </c>
      <c r="Y158">
        <f>VLOOKUP(VLOOKUP($B158&amp;"-"&amp;$F158,'dataset cleaned'!$A:$BK,Y$2,FALSE()),Dictionary!$A:$B,2,FALSE())</f>
        <v>2</v>
      </c>
      <c r="Z158">
        <f t="shared" si="121"/>
        <v>2</v>
      </c>
      <c r="AA158">
        <f>VLOOKUP(VLOOKUP($B158&amp;"-"&amp;$F158,'dataset cleaned'!$A:$BK,AA$2,FALSE()),Dictionary!$A:$B,2,FALSE())</f>
        <v>1</v>
      </c>
      <c r="AB158">
        <f>VLOOKUP(VLOOKUP($B158&amp;"-"&amp;$F158,'dataset cleaned'!$A:$BK,AB$2,FALSE()),Dictionary!$A:$B,2,FALSE())</f>
        <v>3</v>
      </c>
      <c r="AC158">
        <f>VLOOKUP(VLOOKUP($B158&amp;"-"&amp;$F158,'dataset cleaned'!$A:$BK,AC$2,FALSE()),Dictionary!$A:$B,2,FALSE())</f>
        <v>4</v>
      </c>
      <c r="AD158">
        <f>VLOOKUP(VLOOKUP($B158&amp;"-"&amp;$F158,'dataset cleaned'!$A:$BK,AD$2,FALSE()),Dictionary!$A:$B,2,FALSE())</f>
        <v>1</v>
      </c>
      <c r="AE158">
        <f>IF(ISNA(VLOOKUP(VLOOKUP($B158&amp;"-"&amp;$F158,'dataset cleaned'!$A:$BK,AE$2,FALSE()),Dictionary!$A:$B,2,FALSE())),"",VLOOKUP(VLOOKUP($B158&amp;"-"&amp;$F158,'dataset cleaned'!$A:$BK,AE$2,FALSE()),Dictionary!$A:$B,2,FALSE()))</f>
        <v>2</v>
      </c>
      <c r="AF158">
        <f>VLOOKUP(VLOOKUP($B158&amp;"-"&amp;$F158,'dataset cleaned'!$A:$BK,AF$2,FALSE()),Dictionary!$A:$B,2,FALSE())</f>
        <v>4</v>
      </c>
      <c r="AG158">
        <f>VLOOKUP(VLOOKUP($B158&amp;"-"&amp;$F158,'dataset cleaned'!$A:$BK,AG$2,FALSE()),Dictionary!$A:$B,2,FALSE())</f>
        <v>3</v>
      </c>
      <c r="AH158">
        <f>VLOOKUP(VLOOKUP($B158&amp;"-"&amp;$F158,'dataset cleaned'!$A:$BK,AH$2,FALSE()),Dictionary!$A:$B,2,FALSE())</f>
        <v>4</v>
      </c>
      <c r="AI158">
        <f>VLOOKUP(VLOOKUP($B158&amp;"-"&amp;$F158,'dataset cleaned'!$A:$BK,AI$2,FALSE()),Dictionary!$A:$B,2,FALSE())</f>
        <v>4</v>
      </c>
      <c r="AJ158">
        <f>VLOOKUP(VLOOKUP($B158&amp;"-"&amp;$F158,'dataset cleaned'!$A:$BK,AJ$2,FALSE()),Dictionary!$A:$B,2,FALSE())</f>
        <v>1</v>
      </c>
      <c r="AK158" t="str">
        <f>IF(ISNA(VLOOKUP(VLOOKUP($B158&amp;"-"&amp;$F158,'dataset cleaned'!$A:$BK,AK$2,FALSE()),Dictionary!$A:$B,2,FALSE())),"",VLOOKUP(VLOOKUP($B158&amp;"-"&amp;$F158,'dataset cleaned'!$A:$BK,AK$2,FALSE()),Dictionary!$A:$B,2,FALSE()))</f>
        <v/>
      </c>
      <c r="AL158">
        <f>IF(ISNA(VLOOKUP(VLOOKUP($B158&amp;"-"&amp;$F158,'dataset cleaned'!$A:$BK,AL$2,FALSE()),Dictionary!$A:$B,2,FALSE())),"",VLOOKUP(VLOOKUP($B158&amp;"-"&amp;$F158,'dataset cleaned'!$A:$BK,AL$2,FALSE()),Dictionary!$A:$B,2,FALSE()))</f>
        <v>1</v>
      </c>
      <c r="AM158">
        <f>VLOOKUP(VLOOKUP($B158&amp;"-"&amp;$F158,'dataset cleaned'!$A:$BK,AM$2,FALSE()),Dictionary!$A:$B,2,FALSE())</f>
        <v>4</v>
      </c>
      <c r="AN158">
        <f>IF(ISNA(VLOOKUP(VLOOKUP($B158&amp;"-"&amp;$F158,'dataset cleaned'!$A:$BK,AN$2,FALSE()),Dictionary!$A:$B,2,FALSE())),"",VLOOKUP(VLOOKUP($B158&amp;"-"&amp;$F158,'dataset cleaned'!$A:$BK,AN$2,FALSE()),Dictionary!$A:$B,2,FALSE()))</f>
        <v>4</v>
      </c>
      <c r="AO158">
        <f>VLOOKUP($B158&amp;"-"&amp;$F158,'Results Check'!$A:$CB,AO$2,FALSE())</f>
        <v>0</v>
      </c>
      <c r="AP158">
        <f>VLOOKUP($B158&amp;"-"&amp;$F158,'Results Check'!$A:$CB,AP$2,FALSE())</f>
        <v>2</v>
      </c>
      <c r="AQ158">
        <f>VLOOKUP($B158&amp;"-"&amp;$F158,'Results Check'!$A:$CB,AQ$2,FALSE())</f>
        <v>2</v>
      </c>
      <c r="AR158">
        <f t="shared" si="122"/>
        <v>0</v>
      </c>
      <c r="AS158">
        <f t="shared" si="123"/>
        <v>0</v>
      </c>
      <c r="AT158">
        <f t="shared" si="124"/>
        <v>0</v>
      </c>
      <c r="AU158">
        <f>VLOOKUP($B158&amp;"-"&amp;$F158,'Results Check'!$A:$CB,AU$2,FALSE())</f>
        <v>2</v>
      </c>
      <c r="AV158">
        <f>VLOOKUP($B158&amp;"-"&amp;$F158,'Results Check'!$A:$CB,AV$2,FALSE())</f>
        <v>2</v>
      </c>
      <c r="AW158">
        <f>VLOOKUP($B158&amp;"-"&amp;$F158,'Results Check'!$A:$CB,AW$2,FALSE())</f>
        <v>3</v>
      </c>
      <c r="AX158">
        <f t="shared" si="125"/>
        <v>1</v>
      </c>
      <c r="AY158">
        <f t="shared" si="126"/>
        <v>0.66666666666666663</v>
      </c>
      <c r="AZ158">
        <f t="shared" si="127"/>
        <v>0.8</v>
      </c>
      <c r="BA158">
        <f>VLOOKUP($B158&amp;"-"&amp;$F158,'Results Check'!$A:$CB,BA$2,FALSE())</f>
        <v>0</v>
      </c>
      <c r="BB158">
        <f>VLOOKUP($B158&amp;"-"&amp;$F158,'Results Check'!$A:$CB,BB$2,FALSE())</f>
        <v>1</v>
      </c>
      <c r="BC158">
        <f>VLOOKUP($B158&amp;"-"&amp;$F158,'Results Check'!$A:$CB,BC$2,FALSE())</f>
        <v>4</v>
      </c>
      <c r="BD158">
        <f t="shared" si="128"/>
        <v>0</v>
      </c>
      <c r="BE158">
        <f t="shared" si="129"/>
        <v>0</v>
      </c>
      <c r="BF158">
        <f t="shared" si="130"/>
        <v>0</v>
      </c>
      <c r="BG158">
        <f>VLOOKUP($B158&amp;"-"&amp;$F158,'Results Check'!$A:$CB,BG$2,FALSE())</f>
        <v>0</v>
      </c>
      <c r="BH158">
        <f>VLOOKUP($B158&amp;"-"&amp;$F158,'Results Check'!$A:$CB,BH$2,FALSE())</f>
        <v>2</v>
      </c>
      <c r="BI158">
        <f>VLOOKUP($B158&amp;"-"&amp;$F158,'Results Check'!$A:$CB,BI$2,FALSE())</f>
        <v>2</v>
      </c>
      <c r="BJ158">
        <f t="shared" si="131"/>
        <v>0</v>
      </c>
      <c r="BK158">
        <f t="shared" si="132"/>
        <v>0</v>
      </c>
      <c r="BL158">
        <f t="shared" si="133"/>
        <v>0</v>
      </c>
      <c r="BM158">
        <f>VLOOKUP($B158&amp;"-"&amp;$F158,'Results Check'!$A:$CB,BM$2,FALSE())</f>
        <v>0</v>
      </c>
      <c r="BN158">
        <f>VLOOKUP($B158&amp;"-"&amp;$F158,'Results Check'!$A:$CB,BN$2,FALSE())</f>
        <v>1</v>
      </c>
      <c r="BO158">
        <f>VLOOKUP($B158&amp;"-"&amp;$F158,'Results Check'!$A:$CB,BO$2,FALSE())</f>
        <v>1</v>
      </c>
      <c r="BP158">
        <f t="shared" si="134"/>
        <v>0</v>
      </c>
      <c r="BQ158">
        <f t="shared" si="135"/>
        <v>0</v>
      </c>
      <c r="BR158">
        <f t="shared" si="136"/>
        <v>0</v>
      </c>
      <c r="BS158">
        <f>VLOOKUP($B158&amp;"-"&amp;$F158,'Results Check'!$A:$CB,BS$2,FALSE())</f>
        <v>0</v>
      </c>
      <c r="BT158">
        <f>VLOOKUP($B158&amp;"-"&amp;$F158,'Results Check'!$A:$CB,BT$2,FALSE())</f>
        <v>2</v>
      </c>
      <c r="BU158">
        <f>VLOOKUP($B158&amp;"-"&amp;$F158,'Results Check'!$A:$CB,BU$2,FALSE())</f>
        <v>4</v>
      </c>
      <c r="BV158">
        <f t="shared" si="137"/>
        <v>0</v>
      </c>
      <c r="BW158">
        <f t="shared" si="138"/>
        <v>0</v>
      </c>
      <c r="BX158">
        <f t="shared" si="139"/>
        <v>0</v>
      </c>
      <c r="BY158">
        <f t="shared" si="140"/>
        <v>2</v>
      </c>
      <c r="BZ158">
        <f t="shared" si="141"/>
        <v>10</v>
      </c>
      <c r="CA158">
        <f t="shared" si="142"/>
        <v>16</v>
      </c>
      <c r="CB158" s="4">
        <f t="shared" si="143"/>
        <v>0.2</v>
      </c>
      <c r="CC158" s="4">
        <f t="shared" si="144"/>
        <v>0.125</v>
      </c>
      <c r="CD158">
        <f t="shared" si="145"/>
        <v>0.15384615384615385</v>
      </c>
      <c r="CE158" t="str">
        <f>IF(VLOOKUP($B158&amp;"-"&amp;$F158,'Results Check'!$A:$CB,CE$2,FALSE())=0,"",VLOOKUP($B158&amp;"-"&amp;$F158,'Results Check'!$A:$CB,CE$2,FALSE()))</f>
        <v>Wrong vulnerability</v>
      </c>
      <c r="CF158" t="str">
        <f>IF(VLOOKUP($B158&amp;"-"&amp;$F158,'Results Check'!$A:$CB,CF$2,FALSE())=0,"",VLOOKUP($B158&amp;"-"&amp;$F158,'Results Check'!$A:$CB,CF$2,FALSE()))</f>
        <v>Missing UI</v>
      </c>
      <c r="CG158" t="str">
        <f>IF(VLOOKUP($B158&amp;"-"&amp;$F158,'Results Check'!$A:$CB,CG$2,FALSE())=0,"",VLOOKUP($B158&amp;"-"&amp;$F158,'Results Check'!$A:$CB,CG$2,FALSE()))</f>
        <v>Missing treatment</v>
      </c>
      <c r="CH158" t="str">
        <f>IF(VLOOKUP($B158&amp;"-"&amp;$F158,'Results Check'!$A:$CB,CH$2,FALSE())=0,"",VLOOKUP($B158&amp;"-"&amp;$F158,'Results Check'!$A:$CB,CH$2,FALSE()))</f>
        <v>Vulnerability</v>
      </c>
      <c r="CI158" t="str">
        <f>IF(VLOOKUP($B158&amp;"-"&amp;$F158,'Results Check'!$A:$CB,CI$2,FALSE())=0,"",VLOOKUP($B158&amp;"-"&amp;$F158,'Results Check'!$A:$CB,CI$2,FALSE()))</f>
        <v/>
      </c>
      <c r="CJ158" t="str">
        <f>IF(VLOOKUP($B158&amp;"-"&amp;$F158,'Results Check'!$A:$CB,CJ$2,FALSE())=0,"",VLOOKUP($B158&amp;"-"&amp;$F158,'Results Check'!$A:$CB,CJ$2,FALSE()))</f>
        <v>Mixed concepts</v>
      </c>
      <c r="CK158">
        <f>IF(VLOOKUP($B158&amp;"-"&amp;$F158,'dataset cleaned'!$A:$CK,CK$2,FALSE())&lt;0,"N/A",VLOOKUP(VLOOKUP($B158&amp;"-"&amp;$F158,'dataset cleaned'!$A:$CK,CK$2,FALSE()),Dictionary!$A:$B,2,FALSE()))</f>
        <v>1</v>
      </c>
      <c r="CL158">
        <f>IF(VLOOKUP($B158&amp;"-"&amp;$F158,'dataset cleaned'!$A:$CK,CL$2,FALSE())&lt;0,"N/A",VLOOKUP(VLOOKUP($B158&amp;"-"&amp;$F158,'dataset cleaned'!$A:$CK,CL$2,FALSE()),Dictionary!$A:$B,2,FALSE()))</f>
        <v>2</v>
      </c>
      <c r="CM158">
        <f>IF(VLOOKUP($B158&amp;"-"&amp;$F158,'dataset cleaned'!$A:$CK,CM$2,FALSE())&lt;0,"N/A",VLOOKUP(VLOOKUP($B158&amp;"-"&amp;$F158,'dataset cleaned'!$A:$CK,CM$2,FALSE()),Dictionary!$A:$B,2,FALSE()))</f>
        <v>1</v>
      </c>
      <c r="CN158">
        <f>IF(VLOOKUP($B158&amp;"-"&amp;$F158,'dataset cleaned'!$A:$CK,CN$2,FALSE())&lt;0,"N/A",VLOOKUP(VLOOKUP($B158&amp;"-"&amp;$F158,'dataset cleaned'!$A:$CK,CN$2,FALSE()),Dictionary!$A:$B,2,FALSE()))</f>
        <v>1</v>
      </c>
      <c r="CO158">
        <f>IF(VLOOKUP($B158&amp;"-"&amp;$F158,'dataset cleaned'!$A:$CK,CO$2,FALSE())&lt;0,"N/A",VLOOKUP(VLOOKUP($B158&amp;"-"&amp;$F158,'dataset cleaned'!$A:$CK,CO$2,FALSE()),Dictionary!$A:$B,2,FALSE()))</f>
        <v>1</v>
      </c>
      <c r="CP158">
        <f>IF(VLOOKUP($B158&amp;"-"&amp;$F158,'dataset cleaned'!$A:$CK,CP$2,FALSE())&lt;0,"N/A",VLOOKUP(VLOOKUP($B158&amp;"-"&amp;$F158,'dataset cleaned'!$A:$CK,CP$2,FALSE()),Dictionary!$A:$B,2,FALSE()))</f>
        <v>1</v>
      </c>
      <c r="CQ158">
        <f>IF(VLOOKUP($B158&amp;"-"&amp;$F158,'dataset cleaned'!$A:$CK,CQ$2,FALSE())&lt;0,"N/A",VLOOKUP(VLOOKUP($B158&amp;"-"&amp;$F158,'dataset cleaned'!$A:$CK,CQ$2,FALSE()),Dictionary!$A:$B,2,FALSE()))</f>
        <v>2</v>
      </c>
      <c r="CR158">
        <f>IF(VLOOKUP($B158&amp;"-"&amp;$F158,'dataset cleaned'!$A:$CK,CR$2,FALSE())&lt;0,"N/A",VLOOKUP(VLOOKUP($B158&amp;"-"&amp;$F158,'dataset cleaned'!$A:$CK,CR$2,FALSE()),Dictionary!$A:$B,2,FALSE()))</f>
        <v>2</v>
      </c>
      <c r="CS158">
        <f>IF(VLOOKUP($B158&amp;"-"&amp;$F158,'dataset cleaned'!$A:$CK,CS$2,FALSE())&lt;0,"N/A",VLOOKUP(VLOOKUP($B158&amp;"-"&amp;$F158,'dataset cleaned'!$A:$CK,CS$2,FALSE()),Dictionary!$A:$B,2,FALSE()))</f>
        <v>2</v>
      </c>
      <c r="CT158">
        <f>IF(VLOOKUP($B158&amp;"-"&amp;$F158,'dataset cleaned'!$A:$CK,CT$2,FALSE())&lt;0,"N/A",VLOOKUP(VLOOKUP($B158&amp;"-"&amp;$F158,'dataset cleaned'!$A:$CK,CT$2,FALSE()),Dictionary!$A:$B,2,FALSE()))</f>
        <v>3</v>
      </c>
      <c r="CU158">
        <f>IF(VLOOKUP($B158&amp;"-"&amp;$F158,'dataset cleaned'!$A:$CK,CU$2,FALSE())&lt;0,"N/A",VLOOKUP(VLOOKUP($B158&amp;"-"&amp;$F158,'dataset cleaned'!$A:$CK,CU$2,FALSE()),Dictionary!$A:$B,2,FALSE()))</f>
        <v>1</v>
      </c>
      <c r="CV158">
        <f>IF(VLOOKUP($B158&amp;"-"&amp;$F158,'dataset cleaned'!$A:$CK,CV$2,FALSE())&lt;0,"N/A",VLOOKUP(VLOOKUP($B158&amp;"-"&amp;$F158,'dataset cleaned'!$A:$CK,CV$2,FALSE()),Dictionary!$A:$B,2,FALSE()))</f>
        <v>1</v>
      </c>
    </row>
    <row r="159" spans="1:100" ht="17" x14ac:dyDescent="0.2">
      <c r="A159" t="str">
        <f t="shared" si="117"/>
        <v>R_1OrZhy7n4rphN9V-P2</v>
      </c>
      <c r="B159" s="1" t="s">
        <v>1029</v>
      </c>
      <c r="C159" t="s">
        <v>373</v>
      </c>
      <c r="D159" s="16" t="str">
        <f t="shared" si="118"/>
        <v>UML</v>
      </c>
      <c r="E159" s="8" t="str">
        <f t="shared" si="119"/>
        <v>G1</v>
      </c>
      <c r="F159" s="1" t="s">
        <v>536</v>
      </c>
      <c r="G159" s="8" t="str">
        <f t="shared" si="120"/>
        <v>G2</v>
      </c>
      <c r="H159" t="s">
        <v>1128</v>
      </c>
      <c r="J159" s="11">
        <f>VLOOKUP($B159&amp;"-"&amp;$F159,'dataset cleaned'!$A:$BK,J$2,FALSE())/60</f>
        <v>8.970366666666667</v>
      </c>
      <c r="K159">
        <f>VLOOKUP($B159&amp;"-"&amp;$F159,'dataset cleaned'!$A:$BK,K$2,FALSE())</f>
        <v>21</v>
      </c>
      <c r="L159" t="str">
        <f>VLOOKUP($B159&amp;"-"&amp;$F159,'dataset cleaned'!$A:$BK,L$2,FALSE())</f>
        <v>Male</v>
      </c>
      <c r="M159" t="str">
        <f>VLOOKUP($B159&amp;"-"&amp;$F159,'dataset cleaned'!$A:$BK,M$2,FALSE())</f>
        <v>Advanced (C1)</v>
      </c>
      <c r="N159">
        <f>VLOOKUP($B159&amp;"-"&amp;$F159,'dataset cleaned'!$A:$BK,N$2,FALSE())</f>
        <v>3</v>
      </c>
      <c r="O159" t="str">
        <f>VLOOKUP($B159&amp;"-"&amp;$F159,'dataset cleaned'!$A:$BK,O$2,FALSE())</f>
        <v>Applied physics</v>
      </c>
      <c r="P159" t="str">
        <f>VLOOKUP($B159&amp;"-"&amp;$F159,'dataset cleaned'!$A:$BK,P$2,FALSE())</f>
        <v>Yes</v>
      </c>
      <c r="Q159">
        <f>VLOOKUP($B159&amp;"-"&amp;$F159,'dataset cleaned'!$A:$BK,Q$2,FALSE())</f>
        <v>5</v>
      </c>
      <c r="R159" s="6" t="str">
        <f>VLOOKUP($B159&amp;"-"&amp;$F159,'dataset cleaned'!$A:$BK,R$2,FALSE())</f>
        <v>Delivery boy, cook, customer service employee</v>
      </c>
      <c r="S159" t="str">
        <f>VLOOKUP($B159&amp;"-"&amp;$F159,'dataset cleaned'!$A:$BK,S$2,FALSE())</f>
        <v>No</v>
      </c>
      <c r="T159">
        <f>VLOOKUP($B159&amp;"-"&amp;$F159,'dataset cleaned'!$A:$BK,T$2,FALSE())</f>
        <v>0</v>
      </c>
      <c r="U159" t="str">
        <f>VLOOKUP($B159&amp;"-"&amp;$F159,'dataset cleaned'!$A:$BK,U$2,FALSE())</f>
        <v>None</v>
      </c>
      <c r="V159">
        <f>VLOOKUP(VLOOKUP($B159&amp;"-"&amp;$F159,'dataset cleaned'!$A:$BK,V$2,FALSE()),Dictionary!$A:$B,2,FALSE())</f>
        <v>1</v>
      </c>
      <c r="W159">
        <f>VLOOKUP(VLOOKUP($B159&amp;"-"&amp;$F159,'dataset cleaned'!$A:$BK,W$2,FALSE()),Dictionary!$A:$B,2,FALSE())</f>
        <v>1</v>
      </c>
      <c r="X159">
        <f>VLOOKUP(VLOOKUP($B159&amp;"-"&amp;$F159,'dataset cleaned'!$A:$BK,X$2,FALSE()),Dictionary!$A:$B,2,FALSE())</f>
        <v>1</v>
      </c>
      <c r="Y159">
        <f>VLOOKUP(VLOOKUP($B159&amp;"-"&amp;$F159,'dataset cleaned'!$A:$BK,Y$2,FALSE()),Dictionary!$A:$B,2,FALSE())</f>
        <v>1</v>
      </c>
      <c r="Z159">
        <f t="shared" si="121"/>
        <v>1</v>
      </c>
      <c r="AA159">
        <f>VLOOKUP(VLOOKUP($B159&amp;"-"&amp;$F159,'dataset cleaned'!$A:$BK,AA$2,FALSE()),Dictionary!$A:$B,2,FALSE())</f>
        <v>1</v>
      </c>
      <c r="AB159">
        <f>VLOOKUP(VLOOKUP($B159&amp;"-"&amp;$F159,'dataset cleaned'!$A:$BK,AB$2,FALSE()),Dictionary!$A:$B,2,FALSE())</f>
        <v>1</v>
      </c>
      <c r="AC159">
        <f>VLOOKUP(VLOOKUP($B159&amp;"-"&amp;$F159,'dataset cleaned'!$A:$BK,AC$2,FALSE()),Dictionary!$A:$B,2,FALSE())</f>
        <v>1</v>
      </c>
      <c r="AD159">
        <f>VLOOKUP(VLOOKUP($B159&amp;"-"&amp;$F159,'dataset cleaned'!$A:$BK,AD$2,FALSE()),Dictionary!$A:$B,2,FALSE())</f>
        <v>2</v>
      </c>
      <c r="AE159">
        <f>IF(ISNA(VLOOKUP(VLOOKUP($B159&amp;"-"&amp;$F159,'dataset cleaned'!$A:$BK,AE$2,FALSE()),Dictionary!$A:$B,2,FALSE())),"",VLOOKUP(VLOOKUP($B159&amp;"-"&amp;$F159,'dataset cleaned'!$A:$BK,AE$2,FALSE()),Dictionary!$A:$B,2,FALSE()))</f>
        <v>4</v>
      </c>
      <c r="AF159">
        <f>VLOOKUP(VLOOKUP($B159&amp;"-"&amp;$F159,'dataset cleaned'!$A:$BK,AF$2,FALSE()),Dictionary!$A:$B,2,FALSE())</f>
        <v>5</v>
      </c>
      <c r="AG159">
        <f>VLOOKUP(VLOOKUP($B159&amp;"-"&amp;$F159,'dataset cleaned'!$A:$BK,AG$2,FALSE()),Dictionary!$A:$B,2,FALSE())</f>
        <v>5</v>
      </c>
      <c r="AH159">
        <f>VLOOKUP(VLOOKUP($B159&amp;"-"&amp;$F159,'dataset cleaned'!$A:$BK,AH$2,FALSE()),Dictionary!$A:$B,2,FALSE())</f>
        <v>5</v>
      </c>
      <c r="AI159">
        <f>VLOOKUP(VLOOKUP($B159&amp;"-"&amp;$F159,'dataset cleaned'!$A:$BK,AI$2,FALSE()),Dictionary!$A:$B,2,FALSE())</f>
        <v>4</v>
      </c>
      <c r="AJ159">
        <f>VLOOKUP(VLOOKUP($B159&amp;"-"&amp;$F159,'dataset cleaned'!$A:$BK,AJ$2,FALSE()),Dictionary!$A:$B,2,FALSE())</f>
        <v>3</v>
      </c>
      <c r="AK159" t="str">
        <f>IF(ISNA(VLOOKUP(VLOOKUP($B159&amp;"-"&amp;$F159,'dataset cleaned'!$A:$BK,AK$2,FALSE()),Dictionary!$A:$B,2,FALSE())),"",VLOOKUP(VLOOKUP($B159&amp;"-"&amp;$F159,'dataset cleaned'!$A:$BK,AK$2,FALSE()),Dictionary!$A:$B,2,FALSE()))</f>
        <v/>
      </c>
      <c r="AL159">
        <f>IF(ISNA(VLOOKUP(VLOOKUP($B159&amp;"-"&amp;$F159,'dataset cleaned'!$A:$BK,AL$2,FALSE()),Dictionary!$A:$B,2,FALSE())),"",VLOOKUP(VLOOKUP($B159&amp;"-"&amp;$F159,'dataset cleaned'!$A:$BK,AL$2,FALSE()),Dictionary!$A:$B,2,FALSE()))</f>
        <v>3</v>
      </c>
      <c r="AM159">
        <f>VLOOKUP(VLOOKUP($B159&amp;"-"&amp;$F159,'dataset cleaned'!$A:$BK,AM$2,FALSE()),Dictionary!$A:$B,2,FALSE())</f>
        <v>5</v>
      </c>
      <c r="AN159">
        <f>IF(ISNA(VLOOKUP(VLOOKUP($B159&amp;"-"&amp;$F159,'dataset cleaned'!$A:$BK,AN$2,FALSE()),Dictionary!$A:$B,2,FALSE())),"",VLOOKUP(VLOOKUP($B159&amp;"-"&amp;$F159,'dataset cleaned'!$A:$BK,AN$2,FALSE()),Dictionary!$A:$B,2,FALSE()))</f>
        <v>5</v>
      </c>
      <c r="AO159">
        <f>VLOOKUP($B159&amp;"-"&amp;$F159,'Results Check'!$A:$CB,AO$2,FALSE())</f>
        <v>1</v>
      </c>
      <c r="AP159">
        <f>VLOOKUP($B159&amp;"-"&amp;$F159,'Results Check'!$A:$CB,AP$2,FALSE())</f>
        <v>1</v>
      </c>
      <c r="AQ159">
        <f>VLOOKUP($B159&amp;"-"&amp;$F159,'Results Check'!$A:$CB,AQ$2,FALSE())</f>
        <v>2</v>
      </c>
      <c r="AR159">
        <f t="shared" si="122"/>
        <v>1</v>
      </c>
      <c r="AS159">
        <f t="shared" si="123"/>
        <v>0.5</v>
      </c>
      <c r="AT159">
        <f t="shared" si="124"/>
        <v>0.66666666666666663</v>
      </c>
      <c r="AU159">
        <f>VLOOKUP($B159&amp;"-"&amp;$F159,'Results Check'!$A:$CB,AU$2,FALSE())</f>
        <v>3</v>
      </c>
      <c r="AV159">
        <f>VLOOKUP($B159&amp;"-"&amp;$F159,'Results Check'!$A:$CB,AV$2,FALSE())</f>
        <v>3</v>
      </c>
      <c r="AW159">
        <f>VLOOKUP($B159&amp;"-"&amp;$F159,'Results Check'!$A:$CB,AW$2,FALSE())</f>
        <v>3</v>
      </c>
      <c r="AX159">
        <f t="shared" si="125"/>
        <v>1</v>
      </c>
      <c r="AY159">
        <f t="shared" si="126"/>
        <v>1</v>
      </c>
      <c r="AZ159">
        <f t="shared" si="127"/>
        <v>1</v>
      </c>
      <c r="BA159">
        <f>VLOOKUP($B159&amp;"-"&amp;$F159,'Results Check'!$A:$CB,BA$2,FALSE())</f>
        <v>3</v>
      </c>
      <c r="BB159">
        <f>VLOOKUP($B159&amp;"-"&amp;$F159,'Results Check'!$A:$CB,BB$2,FALSE())</f>
        <v>3</v>
      </c>
      <c r="BC159">
        <f>VLOOKUP($B159&amp;"-"&amp;$F159,'Results Check'!$A:$CB,BC$2,FALSE())</f>
        <v>4</v>
      </c>
      <c r="BD159">
        <f t="shared" si="128"/>
        <v>1</v>
      </c>
      <c r="BE159">
        <f t="shared" si="129"/>
        <v>0.75</v>
      </c>
      <c r="BF159">
        <f t="shared" si="130"/>
        <v>0.8571428571428571</v>
      </c>
      <c r="BG159">
        <f>VLOOKUP($B159&amp;"-"&amp;$F159,'Results Check'!$A:$CB,BG$2,FALSE())</f>
        <v>2</v>
      </c>
      <c r="BH159">
        <f>VLOOKUP($B159&amp;"-"&amp;$F159,'Results Check'!$A:$CB,BH$2,FALSE())</f>
        <v>2</v>
      </c>
      <c r="BI159">
        <f>VLOOKUP($B159&amp;"-"&amp;$F159,'Results Check'!$A:$CB,BI$2,FALSE())</f>
        <v>2</v>
      </c>
      <c r="BJ159">
        <f t="shared" si="131"/>
        <v>1</v>
      </c>
      <c r="BK159">
        <f t="shared" si="132"/>
        <v>1</v>
      </c>
      <c r="BL159">
        <f t="shared" si="133"/>
        <v>1</v>
      </c>
      <c r="BM159">
        <f>VLOOKUP($B159&amp;"-"&amp;$F159,'Results Check'!$A:$CB,BM$2,FALSE())</f>
        <v>0</v>
      </c>
      <c r="BN159">
        <f>VLOOKUP($B159&amp;"-"&amp;$F159,'Results Check'!$A:$CB,BN$2,FALSE())</f>
        <v>1</v>
      </c>
      <c r="BO159">
        <f>VLOOKUP($B159&amp;"-"&amp;$F159,'Results Check'!$A:$CB,BO$2,FALSE())</f>
        <v>1</v>
      </c>
      <c r="BP159">
        <f t="shared" si="134"/>
        <v>0</v>
      </c>
      <c r="BQ159">
        <f t="shared" si="135"/>
        <v>0</v>
      </c>
      <c r="BR159">
        <f t="shared" si="136"/>
        <v>0</v>
      </c>
      <c r="BS159">
        <f>VLOOKUP($B159&amp;"-"&amp;$F159,'Results Check'!$A:$CB,BS$2,FALSE())</f>
        <v>0</v>
      </c>
      <c r="BT159">
        <f>VLOOKUP($B159&amp;"-"&amp;$F159,'Results Check'!$A:$CB,BT$2,FALSE())</f>
        <v>1</v>
      </c>
      <c r="BU159">
        <f>VLOOKUP($B159&amp;"-"&amp;$F159,'Results Check'!$A:$CB,BU$2,FALSE())</f>
        <v>4</v>
      </c>
      <c r="BV159">
        <f t="shared" si="137"/>
        <v>0</v>
      </c>
      <c r="BW159">
        <f t="shared" si="138"/>
        <v>0</v>
      </c>
      <c r="BX159">
        <f t="shared" si="139"/>
        <v>0</v>
      </c>
      <c r="BY159">
        <f t="shared" si="140"/>
        <v>9</v>
      </c>
      <c r="BZ159">
        <f t="shared" si="141"/>
        <v>11</v>
      </c>
      <c r="CA159">
        <f t="shared" si="142"/>
        <v>16</v>
      </c>
      <c r="CB159" s="4">
        <f t="shared" si="143"/>
        <v>0.81818181818181823</v>
      </c>
      <c r="CC159" s="4">
        <f t="shared" si="144"/>
        <v>0.5625</v>
      </c>
      <c r="CD159">
        <f t="shared" si="145"/>
        <v>0.66666666666666663</v>
      </c>
      <c r="CE159" t="str">
        <f>IF(VLOOKUP($B159&amp;"-"&amp;$F159,'Results Check'!$A:$CB,CE$2,FALSE())=0,"",VLOOKUP($B159&amp;"-"&amp;$F159,'Results Check'!$A:$CB,CE$2,FALSE()))</f>
        <v>Missing vulnerability</v>
      </c>
      <c r="CF159" t="str">
        <f>IF(VLOOKUP($B159&amp;"-"&amp;$F159,'Results Check'!$A:$CB,CF$2,FALSE())=0,"",VLOOKUP($B159&amp;"-"&amp;$F159,'Results Check'!$A:$CB,CF$2,FALSE()))</f>
        <v/>
      </c>
      <c r="CG159" t="str">
        <f>IF(VLOOKUP($B159&amp;"-"&amp;$F159,'Results Check'!$A:$CB,CG$2,FALSE())=0,"",VLOOKUP($B159&amp;"-"&amp;$F159,'Results Check'!$A:$CB,CG$2,FALSE()))</f>
        <v>Missing threat scenario</v>
      </c>
      <c r="CH159" t="str">
        <f>IF(VLOOKUP($B159&amp;"-"&amp;$F159,'Results Check'!$A:$CB,CH$2,FALSE())=0,"",VLOOKUP($B159&amp;"-"&amp;$F159,'Results Check'!$A:$CB,CH$2,FALSE()))</f>
        <v/>
      </c>
      <c r="CI159" t="str">
        <f>IF(VLOOKUP($B159&amp;"-"&amp;$F159,'Results Check'!$A:$CB,CI$2,FALSE())=0,"",VLOOKUP($B159&amp;"-"&amp;$F159,'Results Check'!$A:$CB,CI$2,FALSE()))</f>
        <v/>
      </c>
      <c r="CJ159" t="str">
        <f>IF(VLOOKUP($B159&amp;"-"&amp;$F159,'Results Check'!$A:$CB,CJ$2,FALSE())=0,"",VLOOKUP($B159&amp;"-"&amp;$F159,'Results Check'!$A:$CB,CJ$2,FALSE()))</f>
        <v>Missing vulnerability</v>
      </c>
      <c r="CK159">
        <f>IF(VLOOKUP($B159&amp;"-"&amp;$F159,'dataset cleaned'!$A:$CK,CK$2,FALSE())&lt;0,"N/A",VLOOKUP(VLOOKUP($B159&amp;"-"&amp;$F159,'dataset cleaned'!$A:$CK,CK$2,FALSE()),Dictionary!$A:$B,2,FALSE()))</f>
        <v>4</v>
      </c>
      <c r="CL159">
        <f>IF(VLOOKUP($B159&amp;"-"&amp;$F159,'dataset cleaned'!$A:$CK,CL$2,FALSE())&lt;0,"N/A",VLOOKUP(VLOOKUP($B159&amp;"-"&amp;$F159,'dataset cleaned'!$A:$CK,CL$2,FALSE()),Dictionary!$A:$B,2,FALSE()))</f>
        <v>4</v>
      </c>
      <c r="CM159">
        <f>IF(VLOOKUP($B159&amp;"-"&amp;$F159,'dataset cleaned'!$A:$CK,CM$2,FALSE())&lt;0,"N/A",VLOOKUP(VLOOKUP($B159&amp;"-"&amp;$F159,'dataset cleaned'!$A:$CK,CM$2,FALSE()),Dictionary!$A:$B,2,FALSE()))</f>
        <v>3</v>
      </c>
      <c r="CN159">
        <f>IF(VLOOKUP($B159&amp;"-"&amp;$F159,'dataset cleaned'!$A:$CK,CN$2,FALSE())&lt;0,"N/A",VLOOKUP(VLOOKUP($B159&amp;"-"&amp;$F159,'dataset cleaned'!$A:$CK,CN$2,FALSE()),Dictionary!$A:$B,2,FALSE()))</f>
        <v>4</v>
      </c>
      <c r="CO159">
        <f>IF(VLOOKUP($B159&amp;"-"&amp;$F159,'dataset cleaned'!$A:$CK,CO$2,FALSE())&lt;0,"N/A",VLOOKUP(VLOOKUP($B159&amp;"-"&amp;$F159,'dataset cleaned'!$A:$CK,CO$2,FALSE()),Dictionary!$A:$B,2,FALSE()))</f>
        <v>4</v>
      </c>
      <c r="CP159">
        <f>IF(VLOOKUP($B159&amp;"-"&amp;$F159,'dataset cleaned'!$A:$CK,CP$2,FALSE())&lt;0,"N/A",VLOOKUP(VLOOKUP($B159&amp;"-"&amp;$F159,'dataset cleaned'!$A:$CK,CP$2,FALSE()),Dictionary!$A:$B,2,FALSE()))</f>
        <v>4</v>
      </c>
      <c r="CQ159">
        <f>IF(VLOOKUP($B159&amp;"-"&amp;$F159,'dataset cleaned'!$A:$CK,CQ$2,FALSE())&lt;0,"N/A",VLOOKUP(VLOOKUP($B159&amp;"-"&amp;$F159,'dataset cleaned'!$A:$CK,CQ$2,FALSE()),Dictionary!$A:$B,2,FALSE()))</f>
        <v>3</v>
      </c>
      <c r="CR159">
        <f>IF(VLOOKUP($B159&amp;"-"&amp;$F159,'dataset cleaned'!$A:$CK,CR$2,FALSE())&lt;0,"N/A",VLOOKUP(VLOOKUP($B159&amp;"-"&amp;$F159,'dataset cleaned'!$A:$CK,CR$2,FALSE()),Dictionary!$A:$B,2,FALSE()))</f>
        <v>4</v>
      </c>
      <c r="CS159">
        <f>IF(VLOOKUP($B159&amp;"-"&amp;$F159,'dataset cleaned'!$A:$CK,CS$2,FALSE())&lt;0,"N/A",VLOOKUP(VLOOKUP($B159&amp;"-"&amp;$F159,'dataset cleaned'!$A:$CK,CS$2,FALSE()),Dictionary!$A:$B,2,FALSE()))</f>
        <v>4</v>
      </c>
      <c r="CT159">
        <f>IF(VLOOKUP($B159&amp;"-"&amp;$F159,'dataset cleaned'!$A:$CK,CT$2,FALSE())&lt;0,"N/A",VLOOKUP(VLOOKUP($B159&amp;"-"&amp;$F159,'dataset cleaned'!$A:$CK,CT$2,FALSE()),Dictionary!$A:$B,2,FALSE()))</f>
        <v>4</v>
      </c>
      <c r="CU159">
        <f>IF(VLOOKUP($B159&amp;"-"&amp;$F159,'dataset cleaned'!$A:$CK,CU$2,FALSE())&lt;0,"N/A",VLOOKUP(VLOOKUP($B159&amp;"-"&amp;$F159,'dataset cleaned'!$A:$CK,CU$2,FALSE()),Dictionary!$A:$B,2,FALSE()))</f>
        <v>3</v>
      </c>
      <c r="CV159">
        <f>IF(VLOOKUP($B159&amp;"-"&amp;$F159,'dataset cleaned'!$A:$CK,CV$2,FALSE())&lt;0,"N/A",VLOOKUP(VLOOKUP($B159&amp;"-"&amp;$F159,'dataset cleaned'!$A:$CK,CV$2,FALSE()),Dictionary!$A:$B,2,FALSE()))</f>
        <v>4</v>
      </c>
    </row>
    <row r="160" spans="1:100" ht="17" x14ac:dyDescent="0.2">
      <c r="A160" t="str">
        <f t="shared" si="117"/>
        <v>R_21gFh4fH79Pix9I-P2</v>
      </c>
      <c r="B160" t="s">
        <v>651</v>
      </c>
      <c r="C160" t="s">
        <v>373</v>
      </c>
      <c r="D160" s="16" t="str">
        <f t="shared" si="118"/>
        <v>UML</v>
      </c>
      <c r="E160" s="8" t="str">
        <f t="shared" si="119"/>
        <v>G1</v>
      </c>
      <c r="F160" s="10" t="s">
        <v>536</v>
      </c>
      <c r="G160" s="8" t="str">
        <f t="shared" si="120"/>
        <v>G2</v>
      </c>
      <c r="H160" t="s">
        <v>981</v>
      </c>
      <c r="J160" s="11">
        <f>VLOOKUP($B160&amp;"-"&amp;$F160,'dataset cleaned'!$A:$BK,J$2,FALSE())/60</f>
        <v>4.3190333333333335</v>
      </c>
      <c r="K160">
        <f>VLOOKUP($B160&amp;"-"&amp;$F160,'dataset cleaned'!$A:$BK,K$2,FALSE())</f>
        <v>22</v>
      </c>
      <c r="L160" t="str">
        <f>VLOOKUP($B160&amp;"-"&amp;$F160,'dataset cleaned'!$A:$BK,L$2,FALSE())</f>
        <v>Male</v>
      </c>
      <c r="M160" t="str">
        <f>VLOOKUP($B160&amp;"-"&amp;$F160,'dataset cleaned'!$A:$BK,M$2,FALSE())</f>
        <v>Proficient (C2)</v>
      </c>
      <c r="N160">
        <f>VLOOKUP($B160&amp;"-"&amp;$F160,'dataset cleaned'!$A:$BK,N$2,FALSE())</f>
        <v>3</v>
      </c>
      <c r="O160" t="str">
        <f>VLOOKUP($B160&amp;"-"&amp;$F160,'dataset cleaned'!$A:$BK,O$2,FALSE())</f>
        <v>Computer Science</v>
      </c>
      <c r="P160" t="str">
        <f>VLOOKUP($B160&amp;"-"&amp;$F160,'dataset cleaned'!$A:$BK,P$2,FALSE())</f>
        <v>Yes</v>
      </c>
      <c r="Q160">
        <f>VLOOKUP($B160&amp;"-"&amp;$F160,'dataset cleaned'!$A:$BK,Q$2,FALSE())</f>
        <v>0.5</v>
      </c>
      <c r="R160" s="6" t="str">
        <f>VLOOKUP($B160&amp;"-"&amp;$F160,'dataset cleaned'!$A:$BK,R$2,FALSE())</f>
        <v>Developer, Software architect</v>
      </c>
      <c r="S160" t="str">
        <f>VLOOKUP($B160&amp;"-"&amp;$F160,'dataset cleaned'!$A:$BK,S$2,FALSE())</f>
        <v>No</v>
      </c>
      <c r="T160">
        <f>VLOOKUP($B160&amp;"-"&amp;$F160,'dataset cleaned'!$A:$BK,T$2,FALSE())</f>
        <v>0</v>
      </c>
      <c r="U160" t="str">
        <f>VLOOKUP($B160&amp;"-"&amp;$F160,'dataset cleaned'!$A:$BK,U$2,FALSE())</f>
        <v>None</v>
      </c>
      <c r="V160">
        <f>VLOOKUP(VLOOKUP($B160&amp;"-"&amp;$F160,'dataset cleaned'!$A:$BK,V$2,FALSE()),Dictionary!$A:$B,2,FALSE())</f>
        <v>1</v>
      </c>
      <c r="W160">
        <f>VLOOKUP(VLOOKUP($B160&amp;"-"&amp;$F160,'dataset cleaned'!$A:$BK,W$2,FALSE()),Dictionary!$A:$B,2,FALSE())</f>
        <v>1</v>
      </c>
      <c r="X160">
        <f>VLOOKUP(VLOOKUP($B160&amp;"-"&amp;$F160,'dataset cleaned'!$A:$BK,X$2,FALSE()),Dictionary!$A:$B,2,FALSE())</f>
        <v>1</v>
      </c>
      <c r="Y160">
        <f>VLOOKUP(VLOOKUP($B160&amp;"-"&amp;$F160,'dataset cleaned'!$A:$BK,Y$2,FALSE()),Dictionary!$A:$B,2,FALSE())</f>
        <v>1</v>
      </c>
      <c r="Z160">
        <f t="shared" si="121"/>
        <v>1</v>
      </c>
      <c r="AA160">
        <f>VLOOKUP(VLOOKUP($B160&amp;"-"&amp;$F160,'dataset cleaned'!$A:$BK,AA$2,FALSE()),Dictionary!$A:$B,2,FALSE())</f>
        <v>1</v>
      </c>
      <c r="AB160">
        <f>VLOOKUP(VLOOKUP($B160&amp;"-"&amp;$F160,'dataset cleaned'!$A:$BK,AB$2,FALSE()),Dictionary!$A:$B,2,FALSE())</f>
        <v>3</v>
      </c>
      <c r="AC160">
        <f>VLOOKUP(VLOOKUP($B160&amp;"-"&amp;$F160,'dataset cleaned'!$A:$BK,AC$2,FALSE()),Dictionary!$A:$B,2,FALSE())</f>
        <v>3</v>
      </c>
      <c r="AD160">
        <f>VLOOKUP(VLOOKUP($B160&amp;"-"&amp;$F160,'dataset cleaned'!$A:$BK,AD$2,FALSE()),Dictionary!$A:$B,2,FALSE())</f>
        <v>1</v>
      </c>
      <c r="AE160">
        <f>IF(ISNA(VLOOKUP(VLOOKUP($B160&amp;"-"&amp;$F160,'dataset cleaned'!$A:$BK,AE$2,FALSE()),Dictionary!$A:$B,2,FALSE())),"",VLOOKUP(VLOOKUP($B160&amp;"-"&amp;$F160,'dataset cleaned'!$A:$BK,AE$2,FALSE()),Dictionary!$A:$B,2,FALSE()))</f>
        <v>3</v>
      </c>
      <c r="AF160">
        <f>VLOOKUP(VLOOKUP($B160&amp;"-"&amp;$F160,'dataset cleaned'!$A:$BK,AF$2,FALSE()),Dictionary!$A:$B,2,FALSE())</f>
        <v>5</v>
      </c>
      <c r="AG160">
        <f>VLOOKUP(VLOOKUP($B160&amp;"-"&amp;$F160,'dataset cleaned'!$A:$BK,AG$2,FALSE()),Dictionary!$A:$B,2,FALSE())</f>
        <v>3</v>
      </c>
      <c r="AH160">
        <f>VLOOKUP(VLOOKUP($B160&amp;"-"&amp;$F160,'dataset cleaned'!$A:$BK,AH$2,FALSE()),Dictionary!$A:$B,2,FALSE())</f>
        <v>4</v>
      </c>
      <c r="AI160">
        <f>VLOOKUP(VLOOKUP($B160&amp;"-"&amp;$F160,'dataset cleaned'!$A:$BK,AI$2,FALSE()),Dictionary!$A:$B,2,FALSE())</f>
        <v>4</v>
      </c>
      <c r="AJ160">
        <f>VLOOKUP(VLOOKUP($B160&amp;"-"&amp;$F160,'dataset cleaned'!$A:$BK,AJ$2,FALSE()),Dictionary!$A:$B,2,FALSE())</f>
        <v>2</v>
      </c>
      <c r="AK160" t="str">
        <f>IF(ISNA(VLOOKUP(VLOOKUP($B160&amp;"-"&amp;$F160,'dataset cleaned'!$A:$BK,AK$2,FALSE()),Dictionary!$A:$B,2,FALSE())),"",VLOOKUP(VLOOKUP($B160&amp;"-"&amp;$F160,'dataset cleaned'!$A:$BK,AK$2,FALSE()),Dictionary!$A:$B,2,FALSE()))</f>
        <v/>
      </c>
      <c r="AL160">
        <f>IF(ISNA(VLOOKUP(VLOOKUP($B160&amp;"-"&amp;$F160,'dataset cleaned'!$A:$BK,AL$2,FALSE()),Dictionary!$A:$B,2,FALSE())),"",VLOOKUP(VLOOKUP($B160&amp;"-"&amp;$F160,'dataset cleaned'!$A:$BK,AL$2,FALSE()),Dictionary!$A:$B,2,FALSE()))</f>
        <v>2</v>
      </c>
      <c r="AM160">
        <f>VLOOKUP(VLOOKUP($B160&amp;"-"&amp;$F160,'dataset cleaned'!$A:$BK,AM$2,FALSE()),Dictionary!$A:$B,2,FALSE())</f>
        <v>4</v>
      </c>
      <c r="AN160">
        <f>IF(ISNA(VLOOKUP(VLOOKUP($B160&amp;"-"&amp;$F160,'dataset cleaned'!$A:$BK,AN$2,FALSE()),Dictionary!$A:$B,2,FALSE())),"",VLOOKUP(VLOOKUP($B160&amp;"-"&amp;$F160,'dataset cleaned'!$A:$BK,AN$2,FALSE()),Dictionary!$A:$B,2,FALSE()))</f>
        <v>4</v>
      </c>
      <c r="AO160">
        <f>VLOOKUP($B160&amp;"-"&amp;$F160,'Results Check'!$A:$CB,AO$2,FALSE())</f>
        <v>1</v>
      </c>
      <c r="AP160">
        <f>VLOOKUP($B160&amp;"-"&amp;$F160,'Results Check'!$A:$CB,AP$2,FALSE())</f>
        <v>1</v>
      </c>
      <c r="AQ160">
        <f>VLOOKUP($B160&amp;"-"&amp;$F160,'Results Check'!$A:$CB,AQ$2,FALSE())</f>
        <v>2</v>
      </c>
      <c r="AR160">
        <f t="shared" si="122"/>
        <v>1</v>
      </c>
      <c r="AS160">
        <f t="shared" si="123"/>
        <v>0.5</v>
      </c>
      <c r="AT160">
        <f t="shared" si="124"/>
        <v>0.66666666666666663</v>
      </c>
      <c r="AU160">
        <f>VLOOKUP($B160&amp;"-"&amp;$F160,'Results Check'!$A:$CB,AU$2,FALSE())</f>
        <v>1</v>
      </c>
      <c r="AV160">
        <f>VLOOKUP($B160&amp;"-"&amp;$F160,'Results Check'!$A:$CB,AV$2,FALSE())</f>
        <v>2</v>
      </c>
      <c r="AW160">
        <f>VLOOKUP($B160&amp;"-"&amp;$F160,'Results Check'!$A:$CB,AW$2,FALSE())</f>
        <v>3</v>
      </c>
      <c r="AX160">
        <f t="shared" si="125"/>
        <v>0.5</v>
      </c>
      <c r="AY160">
        <f t="shared" si="126"/>
        <v>0.33333333333333331</v>
      </c>
      <c r="AZ160">
        <f t="shared" si="127"/>
        <v>0.4</v>
      </c>
      <c r="BA160">
        <f>VLOOKUP($B160&amp;"-"&amp;$F160,'Results Check'!$A:$CB,BA$2,FALSE())</f>
        <v>1</v>
      </c>
      <c r="BB160">
        <f>VLOOKUP($B160&amp;"-"&amp;$F160,'Results Check'!$A:$CB,BB$2,FALSE())</f>
        <v>1</v>
      </c>
      <c r="BC160">
        <f>VLOOKUP($B160&amp;"-"&amp;$F160,'Results Check'!$A:$CB,BC$2,FALSE())</f>
        <v>4</v>
      </c>
      <c r="BD160">
        <f t="shared" si="128"/>
        <v>1</v>
      </c>
      <c r="BE160">
        <f t="shared" si="129"/>
        <v>0.25</v>
      </c>
      <c r="BF160">
        <f t="shared" si="130"/>
        <v>0.4</v>
      </c>
      <c r="BG160">
        <f>VLOOKUP($B160&amp;"-"&amp;$F160,'Results Check'!$A:$CB,BG$2,FALSE())</f>
        <v>2</v>
      </c>
      <c r="BH160">
        <f>VLOOKUP($B160&amp;"-"&amp;$F160,'Results Check'!$A:$CB,BH$2,FALSE())</f>
        <v>2</v>
      </c>
      <c r="BI160">
        <f>VLOOKUP($B160&amp;"-"&amp;$F160,'Results Check'!$A:$CB,BI$2,FALSE())</f>
        <v>2</v>
      </c>
      <c r="BJ160">
        <f t="shared" si="131"/>
        <v>1</v>
      </c>
      <c r="BK160">
        <f t="shared" si="132"/>
        <v>1</v>
      </c>
      <c r="BL160">
        <f t="shared" si="133"/>
        <v>1</v>
      </c>
      <c r="BM160">
        <f>VLOOKUP($B160&amp;"-"&amp;$F160,'Results Check'!$A:$CB,BM$2,FALSE())</f>
        <v>0</v>
      </c>
      <c r="BN160">
        <f>VLOOKUP($B160&amp;"-"&amp;$F160,'Results Check'!$A:$CB,BN$2,FALSE())</f>
        <v>1</v>
      </c>
      <c r="BO160">
        <f>VLOOKUP($B160&amp;"-"&amp;$F160,'Results Check'!$A:$CB,BO$2,FALSE())</f>
        <v>1</v>
      </c>
      <c r="BP160">
        <f t="shared" si="134"/>
        <v>0</v>
      </c>
      <c r="BQ160">
        <f t="shared" si="135"/>
        <v>0</v>
      </c>
      <c r="BR160">
        <f t="shared" si="136"/>
        <v>0</v>
      </c>
      <c r="BS160">
        <f>VLOOKUP($B160&amp;"-"&amp;$F160,'Results Check'!$A:$CB,BS$2,FALSE())</f>
        <v>0</v>
      </c>
      <c r="BT160">
        <f>VLOOKUP($B160&amp;"-"&amp;$F160,'Results Check'!$A:$CB,BT$2,FALSE())</f>
        <v>1</v>
      </c>
      <c r="BU160">
        <f>VLOOKUP($B160&amp;"-"&amp;$F160,'Results Check'!$A:$CB,BU$2,FALSE())</f>
        <v>4</v>
      </c>
      <c r="BV160">
        <f t="shared" si="137"/>
        <v>0</v>
      </c>
      <c r="BW160">
        <f t="shared" si="138"/>
        <v>0</v>
      </c>
      <c r="BX160">
        <f t="shared" si="139"/>
        <v>0</v>
      </c>
      <c r="BY160">
        <f t="shared" si="140"/>
        <v>5</v>
      </c>
      <c r="BZ160">
        <f t="shared" si="141"/>
        <v>8</v>
      </c>
      <c r="CA160">
        <f t="shared" si="142"/>
        <v>16</v>
      </c>
      <c r="CB160" s="4">
        <f t="shared" si="143"/>
        <v>0.625</v>
      </c>
      <c r="CC160" s="4">
        <f t="shared" si="144"/>
        <v>0.3125</v>
      </c>
      <c r="CD160">
        <f t="shared" si="145"/>
        <v>0.41666666666666669</v>
      </c>
      <c r="CE160" t="str">
        <f>IF(VLOOKUP($B160&amp;"-"&amp;$F160,'Results Check'!$A:$CB,CE$2,FALSE())=0,"",VLOOKUP($B160&amp;"-"&amp;$F160,'Results Check'!$A:$CB,CE$2,FALSE()))</f>
        <v>Missing vulnerability</v>
      </c>
      <c r="CF160" t="str">
        <f>IF(VLOOKUP($B160&amp;"-"&amp;$F160,'Results Check'!$A:$CB,CF$2,FALSE())=0,"",VLOOKUP($B160&amp;"-"&amp;$F160,'Results Check'!$A:$CB,CF$2,FALSE()))</f>
        <v>Wrong UI</v>
      </c>
      <c r="CG160" t="str">
        <f>IF(VLOOKUP($B160&amp;"-"&amp;$F160,'Results Check'!$A:$CB,CG$2,FALSE())=0,"",VLOOKUP($B160&amp;"-"&amp;$F160,'Results Check'!$A:$CB,CG$2,FALSE()))</f>
        <v>Missing treatment</v>
      </c>
      <c r="CH160" t="str">
        <f>IF(VLOOKUP($B160&amp;"-"&amp;$F160,'Results Check'!$A:$CB,CH$2,FALSE())=0,"",VLOOKUP($B160&amp;"-"&amp;$F160,'Results Check'!$A:$CB,CH$2,FALSE()))</f>
        <v/>
      </c>
      <c r="CI160" t="str">
        <f>IF(VLOOKUP($B160&amp;"-"&amp;$F160,'Results Check'!$A:$CB,CI$2,FALSE())=0,"",VLOOKUP($B160&amp;"-"&amp;$F160,'Results Check'!$A:$CB,CI$2,FALSE()))</f>
        <v/>
      </c>
      <c r="CJ160" t="str">
        <f>IF(VLOOKUP($B160&amp;"-"&amp;$F160,'Results Check'!$A:$CB,CJ$2,FALSE())=0,"",VLOOKUP($B160&amp;"-"&amp;$F160,'Results Check'!$A:$CB,CJ$2,FALSE()))</f>
        <v>Wrong vulnerability</v>
      </c>
      <c r="CK160">
        <f>IF(VLOOKUP($B160&amp;"-"&amp;$F160,'dataset cleaned'!$A:$CK,CK$2,FALSE())&lt;0,"N/A",VLOOKUP(VLOOKUP($B160&amp;"-"&amp;$F160,'dataset cleaned'!$A:$CK,CK$2,FALSE()),Dictionary!$A:$B,2,FALSE()))</f>
        <v>3</v>
      </c>
      <c r="CL160">
        <f>IF(VLOOKUP($B160&amp;"-"&amp;$F160,'dataset cleaned'!$A:$CK,CL$2,FALSE())&lt;0,"N/A",VLOOKUP(VLOOKUP($B160&amp;"-"&amp;$F160,'dataset cleaned'!$A:$CK,CL$2,FALSE()),Dictionary!$A:$B,2,FALSE()))</f>
        <v>3</v>
      </c>
      <c r="CM160">
        <f>IF(VLOOKUP($B160&amp;"-"&amp;$F160,'dataset cleaned'!$A:$CK,CM$2,FALSE())&lt;0,"N/A",VLOOKUP(VLOOKUP($B160&amp;"-"&amp;$F160,'dataset cleaned'!$A:$CK,CM$2,FALSE()),Dictionary!$A:$B,2,FALSE()))</f>
        <v>2</v>
      </c>
      <c r="CN160">
        <f>IF(VLOOKUP($B160&amp;"-"&amp;$F160,'dataset cleaned'!$A:$CK,CN$2,FALSE())&lt;0,"N/A",VLOOKUP(VLOOKUP($B160&amp;"-"&amp;$F160,'dataset cleaned'!$A:$CK,CN$2,FALSE()),Dictionary!$A:$B,2,FALSE()))</f>
        <v>2</v>
      </c>
      <c r="CO160">
        <f>IF(VLOOKUP($B160&amp;"-"&amp;$F160,'dataset cleaned'!$A:$CK,CO$2,FALSE())&lt;0,"N/A",VLOOKUP(VLOOKUP($B160&amp;"-"&amp;$F160,'dataset cleaned'!$A:$CK,CO$2,FALSE()),Dictionary!$A:$B,2,FALSE()))</f>
        <v>2</v>
      </c>
      <c r="CP160">
        <f>IF(VLOOKUP($B160&amp;"-"&amp;$F160,'dataset cleaned'!$A:$CK,CP$2,FALSE())&lt;0,"N/A",VLOOKUP(VLOOKUP($B160&amp;"-"&amp;$F160,'dataset cleaned'!$A:$CK,CP$2,FALSE()),Dictionary!$A:$B,2,FALSE()))</f>
        <v>2</v>
      </c>
      <c r="CQ160">
        <f>IF(VLOOKUP($B160&amp;"-"&amp;$F160,'dataset cleaned'!$A:$CK,CQ$2,FALSE())&lt;0,"N/A",VLOOKUP(VLOOKUP($B160&amp;"-"&amp;$F160,'dataset cleaned'!$A:$CK,CQ$2,FALSE()),Dictionary!$A:$B,2,FALSE()))</f>
        <v>3</v>
      </c>
      <c r="CR160">
        <f>IF(VLOOKUP($B160&amp;"-"&amp;$F160,'dataset cleaned'!$A:$CK,CR$2,FALSE())&lt;0,"N/A",VLOOKUP(VLOOKUP($B160&amp;"-"&amp;$F160,'dataset cleaned'!$A:$CK,CR$2,FALSE()),Dictionary!$A:$B,2,FALSE()))</f>
        <v>2</v>
      </c>
      <c r="CS160">
        <f>IF(VLOOKUP($B160&amp;"-"&amp;$F160,'dataset cleaned'!$A:$CK,CS$2,FALSE())&lt;0,"N/A",VLOOKUP(VLOOKUP($B160&amp;"-"&amp;$F160,'dataset cleaned'!$A:$CK,CS$2,FALSE()),Dictionary!$A:$B,2,FALSE()))</f>
        <v>2</v>
      </c>
      <c r="CT160">
        <f>IF(VLOOKUP($B160&amp;"-"&amp;$F160,'dataset cleaned'!$A:$CK,CT$2,FALSE())&lt;0,"N/A",VLOOKUP(VLOOKUP($B160&amp;"-"&amp;$F160,'dataset cleaned'!$A:$CK,CT$2,FALSE()),Dictionary!$A:$B,2,FALSE()))</f>
        <v>2</v>
      </c>
      <c r="CU160">
        <f>IF(VLOOKUP($B160&amp;"-"&amp;$F160,'dataset cleaned'!$A:$CK,CU$2,FALSE())&lt;0,"N/A",VLOOKUP(VLOOKUP($B160&amp;"-"&amp;$F160,'dataset cleaned'!$A:$CK,CU$2,FALSE()),Dictionary!$A:$B,2,FALSE()))</f>
        <v>3</v>
      </c>
      <c r="CV160">
        <f>IF(VLOOKUP($B160&amp;"-"&amp;$F160,'dataset cleaned'!$A:$CK,CV$2,FALSE())&lt;0,"N/A",VLOOKUP(VLOOKUP($B160&amp;"-"&amp;$F160,'dataset cleaned'!$A:$CK,CV$2,FALSE()),Dictionary!$A:$B,2,FALSE()))</f>
        <v>2</v>
      </c>
    </row>
    <row r="161" spans="1:100" ht="17" x14ac:dyDescent="0.2">
      <c r="A161" t="str">
        <f t="shared" si="117"/>
        <v>R_2cA6aCrtooXvx9U-P2</v>
      </c>
      <c r="B161" t="s">
        <v>916</v>
      </c>
      <c r="C161" t="s">
        <v>373</v>
      </c>
      <c r="D161" s="16" t="str">
        <f t="shared" si="118"/>
        <v>UML</v>
      </c>
      <c r="E161" s="8" t="str">
        <f t="shared" si="119"/>
        <v>G1</v>
      </c>
      <c r="F161" s="10" t="s">
        <v>536</v>
      </c>
      <c r="G161" s="8" t="str">
        <f t="shared" si="120"/>
        <v>G2</v>
      </c>
      <c r="H161" t="s">
        <v>981</v>
      </c>
      <c r="J161" s="11">
        <f>VLOOKUP($B161&amp;"-"&amp;$F161,'dataset cleaned'!$A:$BK,J$2,FALSE())/60</f>
        <v>7.6002166666666664</v>
      </c>
      <c r="K161">
        <f>VLOOKUP($B161&amp;"-"&amp;$F161,'dataset cleaned'!$A:$BK,K$2,FALSE())</f>
        <v>23</v>
      </c>
      <c r="L161" t="str">
        <f>VLOOKUP($B161&amp;"-"&amp;$F161,'dataset cleaned'!$A:$BK,L$2,FALSE())</f>
        <v>Male</v>
      </c>
      <c r="M161" t="str">
        <f>VLOOKUP($B161&amp;"-"&amp;$F161,'dataset cleaned'!$A:$BK,M$2,FALSE())</f>
        <v>Advanced (C1)</v>
      </c>
      <c r="N161">
        <f>VLOOKUP($B161&amp;"-"&amp;$F161,'dataset cleaned'!$A:$BK,N$2,FALSE())</f>
        <v>5</v>
      </c>
      <c r="O161" t="str">
        <f>VLOOKUP($B161&amp;"-"&amp;$F161,'dataset cleaned'!$A:$BK,O$2,FALSE())</f>
        <v>Computer Science, Cyber Security</v>
      </c>
      <c r="P161" t="str">
        <f>VLOOKUP($B161&amp;"-"&amp;$F161,'dataset cleaned'!$A:$BK,P$2,FALSE())</f>
        <v>Yes</v>
      </c>
      <c r="Q161">
        <f>VLOOKUP($B161&amp;"-"&amp;$F161,'dataset cleaned'!$A:$BK,Q$2,FALSE())</f>
        <v>3</v>
      </c>
      <c r="R161" s="6" t="str">
        <f>VLOOKUP($B161&amp;"-"&amp;$F161,'dataset cleaned'!$A:$BK,R$2,FALSE())</f>
        <v>Developer</v>
      </c>
      <c r="S161" t="str">
        <f>VLOOKUP($B161&amp;"-"&amp;$F161,'dataset cleaned'!$A:$BK,S$2,FALSE())</f>
        <v>No</v>
      </c>
      <c r="T161">
        <f>VLOOKUP($B161&amp;"-"&amp;$F161,'dataset cleaned'!$A:$BK,T$2,FALSE())</f>
        <v>0</v>
      </c>
      <c r="U161" t="str">
        <f>VLOOKUP($B161&amp;"-"&amp;$F161,'dataset cleaned'!$A:$BK,U$2,FALSE())</f>
        <v>ISO 27001</v>
      </c>
      <c r="V161">
        <f>VLOOKUP(VLOOKUP($B161&amp;"-"&amp;$F161,'dataset cleaned'!$A:$BK,V$2,FALSE()),Dictionary!$A:$B,2,FALSE())</f>
        <v>2</v>
      </c>
      <c r="W161">
        <f>VLOOKUP(VLOOKUP($B161&amp;"-"&amp;$F161,'dataset cleaned'!$A:$BK,W$2,FALSE()),Dictionary!$A:$B,2,FALSE())</f>
        <v>2</v>
      </c>
      <c r="X161">
        <f>VLOOKUP(VLOOKUP($B161&amp;"-"&amp;$F161,'dataset cleaned'!$A:$BK,X$2,FALSE()),Dictionary!$A:$B,2,FALSE())</f>
        <v>3</v>
      </c>
      <c r="Y161">
        <f>VLOOKUP(VLOOKUP($B161&amp;"-"&amp;$F161,'dataset cleaned'!$A:$BK,Y$2,FALSE()),Dictionary!$A:$B,2,FALSE())</f>
        <v>1</v>
      </c>
      <c r="Z161">
        <f t="shared" si="121"/>
        <v>3</v>
      </c>
      <c r="AA161">
        <f>VLOOKUP(VLOOKUP($B161&amp;"-"&amp;$F161,'dataset cleaned'!$A:$BK,AA$2,FALSE()),Dictionary!$A:$B,2,FALSE())</f>
        <v>2</v>
      </c>
      <c r="AB161">
        <f>VLOOKUP(VLOOKUP($B161&amp;"-"&amp;$F161,'dataset cleaned'!$A:$BK,AB$2,FALSE()),Dictionary!$A:$B,2,FALSE())</f>
        <v>1</v>
      </c>
      <c r="AC161">
        <f>VLOOKUP(VLOOKUP($B161&amp;"-"&amp;$F161,'dataset cleaned'!$A:$BK,AC$2,FALSE()),Dictionary!$A:$B,2,FALSE())</f>
        <v>2</v>
      </c>
      <c r="AD161">
        <f>VLOOKUP(VLOOKUP($B161&amp;"-"&amp;$F161,'dataset cleaned'!$A:$BK,AD$2,FALSE()),Dictionary!$A:$B,2,FALSE())</f>
        <v>2</v>
      </c>
      <c r="AE161">
        <f>IF(ISNA(VLOOKUP(VLOOKUP($B161&amp;"-"&amp;$F161,'dataset cleaned'!$A:$BK,AE$2,FALSE()),Dictionary!$A:$B,2,FALSE())),"",VLOOKUP(VLOOKUP($B161&amp;"-"&amp;$F161,'dataset cleaned'!$A:$BK,AE$2,FALSE()),Dictionary!$A:$B,2,FALSE()))</f>
        <v>4</v>
      </c>
      <c r="AF161">
        <f>VLOOKUP(VLOOKUP($B161&amp;"-"&amp;$F161,'dataset cleaned'!$A:$BK,AF$2,FALSE()),Dictionary!$A:$B,2,FALSE())</f>
        <v>4</v>
      </c>
      <c r="AG161">
        <f>VLOOKUP(VLOOKUP($B161&amp;"-"&amp;$F161,'dataset cleaned'!$A:$BK,AG$2,FALSE()),Dictionary!$A:$B,2,FALSE())</f>
        <v>5</v>
      </c>
      <c r="AH161">
        <f>VLOOKUP(VLOOKUP($B161&amp;"-"&amp;$F161,'dataset cleaned'!$A:$BK,AH$2,FALSE()),Dictionary!$A:$B,2,FALSE())</f>
        <v>5</v>
      </c>
      <c r="AI161">
        <f>VLOOKUP(VLOOKUP($B161&amp;"-"&amp;$F161,'dataset cleaned'!$A:$BK,AI$2,FALSE()),Dictionary!$A:$B,2,FALSE())</f>
        <v>4</v>
      </c>
      <c r="AJ161">
        <f>VLOOKUP(VLOOKUP($B161&amp;"-"&amp;$F161,'dataset cleaned'!$A:$BK,AJ$2,FALSE()),Dictionary!$A:$B,2,FALSE())</f>
        <v>4</v>
      </c>
      <c r="AK161" t="str">
        <f>IF(ISNA(VLOOKUP(VLOOKUP($B161&amp;"-"&amp;$F161,'dataset cleaned'!$A:$BK,AK$2,FALSE()),Dictionary!$A:$B,2,FALSE())),"",VLOOKUP(VLOOKUP($B161&amp;"-"&amp;$F161,'dataset cleaned'!$A:$BK,AK$2,FALSE()),Dictionary!$A:$B,2,FALSE()))</f>
        <v/>
      </c>
      <c r="AL161">
        <f>IF(ISNA(VLOOKUP(VLOOKUP($B161&amp;"-"&amp;$F161,'dataset cleaned'!$A:$BK,AL$2,FALSE()),Dictionary!$A:$B,2,FALSE())),"",VLOOKUP(VLOOKUP($B161&amp;"-"&amp;$F161,'dataset cleaned'!$A:$BK,AL$2,FALSE()),Dictionary!$A:$B,2,FALSE()))</f>
        <v>4</v>
      </c>
      <c r="AM161">
        <f>VLOOKUP(VLOOKUP($B161&amp;"-"&amp;$F161,'dataset cleaned'!$A:$BK,AM$2,FALSE()),Dictionary!$A:$B,2,FALSE())</f>
        <v>4</v>
      </c>
      <c r="AN161">
        <f>IF(ISNA(VLOOKUP(VLOOKUP($B161&amp;"-"&amp;$F161,'dataset cleaned'!$A:$BK,AN$2,FALSE()),Dictionary!$A:$B,2,FALSE())),"",VLOOKUP(VLOOKUP($B161&amp;"-"&amp;$F161,'dataset cleaned'!$A:$BK,AN$2,FALSE()),Dictionary!$A:$B,2,FALSE()))</f>
        <v>4</v>
      </c>
      <c r="AO161">
        <f>VLOOKUP($B161&amp;"-"&amp;$F161,'Results Check'!$A:$CB,AO$2,FALSE())</f>
        <v>1</v>
      </c>
      <c r="AP161">
        <f>VLOOKUP($B161&amp;"-"&amp;$F161,'Results Check'!$A:$CB,AP$2,FALSE())</f>
        <v>2</v>
      </c>
      <c r="AQ161">
        <f>VLOOKUP($B161&amp;"-"&amp;$F161,'Results Check'!$A:$CB,AQ$2,FALSE())</f>
        <v>2</v>
      </c>
      <c r="AR161">
        <f t="shared" si="122"/>
        <v>0.5</v>
      </c>
      <c r="AS161">
        <f t="shared" si="123"/>
        <v>0.5</v>
      </c>
      <c r="AT161">
        <f t="shared" si="124"/>
        <v>0.5</v>
      </c>
      <c r="AU161">
        <f>VLOOKUP($B161&amp;"-"&amp;$F161,'Results Check'!$A:$CB,AU$2,FALSE())</f>
        <v>2</v>
      </c>
      <c r="AV161">
        <f>VLOOKUP($B161&amp;"-"&amp;$F161,'Results Check'!$A:$CB,AV$2,FALSE())</f>
        <v>2</v>
      </c>
      <c r="AW161">
        <f>VLOOKUP($B161&amp;"-"&amp;$F161,'Results Check'!$A:$CB,AW$2,FALSE())</f>
        <v>3</v>
      </c>
      <c r="AX161">
        <f t="shared" si="125"/>
        <v>1</v>
      </c>
      <c r="AY161">
        <f t="shared" si="126"/>
        <v>0.66666666666666663</v>
      </c>
      <c r="AZ161">
        <f t="shared" si="127"/>
        <v>0.8</v>
      </c>
      <c r="BA161">
        <f>VLOOKUP($B161&amp;"-"&amp;$F161,'Results Check'!$A:$CB,BA$2,FALSE())</f>
        <v>4</v>
      </c>
      <c r="BB161">
        <f>VLOOKUP($B161&amp;"-"&amp;$F161,'Results Check'!$A:$CB,BB$2,FALSE())</f>
        <v>6</v>
      </c>
      <c r="BC161">
        <f>VLOOKUP($B161&amp;"-"&amp;$F161,'Results Check'!$A:$CB,BC$2,FALSE())</f>
        <v>4</v>
      </c>
      <c r="BD161">
        <f t="shared" si="128"/>
        <v>0.66666666666666663</v>
      </c>
      <c r="BE161">
        <f t="shared" si="129"/>
        <v>1</v>
      </c>
      <c r="BF161">
        <f t="shared" si="130"/>
        <v>0.8</v>
      </c>
      <c r="BG161">
        <f>VLOOKUP($B161&amp;"-"&amp;$F161,'Results Check'!$A:$CB,BG$2,FALSE())</f>
        <v>2</v>
      </c>
      <c r="BH161">
        <f>VLOOKUP($B161&amp;"-"&amp;$F161,'Results Check'!$A:$CB,BH$2,FALSE())</f>
        <v>2</v>
      </c>
      <c r="BI161">
        <f>VLOOKUP($B161&amp;"-"&amp;$F161,'Results Check'!$A:$CB,BI$2,FALSE())</f>
        <v>2</v>
      </c>
      <c r="BJ161">
        <f t="shared" si="131"/>
        <v>1</v>
      </c>
      <c r="BK161">
        <f t="shared" si="132"/>
        <v>1</v>
      </c>
      <c r="BL161">
        <f t="shared" si="133"/>
        <v>1</v>
      </c>
      <c r="BM161">
        <f>VLOOKUP($B161&amp;"-"&amp;$F161,'Results Check'!$A:$CB,BM$2,FALSE())</f>
        <v>0</v>
      </c>
      <c r="BN161">
        <f>VLOOKUP($B161&amp;"-"&amp;$F161,'Results Check'!$A:$CB,BN$2,FALSE())</f>
        <v>1</v>
      </c>
      <c r="BO161">
        <f>VLOOKUP($B161&amp;"-"&amp;$F161,'Results Check'!$A:$CB,BO$2,FALSE())</f>
        <v>1</v>
      </c>
      <c r="BP161">
        <f t="shared" si="134"/>
        <v>0</v>
      </c>
      <c r="BQ161">
        <f t="shared" si="135"/>
        <v>0</v>
      </c>
      <c r="BR161">
        <f t="shared" si="136"/>
        <v>0</v>
      </c>
      <c r="BS161">
        <f>VLOOKUP($B161&amp;"-"&amp;$F161,'Results Check'!$A:$CB,BS$2,FALSE())</f>
        <v>2</v>
      </c>
      <c r="BT161">
        <f>VLOOKUP($B161&amp;"-"&amp;$F161,'Results Check'!$A:$CB,BT$2,FALSE())</f>
        <v>4</v>
      </c>
      <c r="BU161">
        <f>VLOOKUP($B161&amp;"-"&amp;$F161,'Results Check'!$A:$CB,BU$2,FALSE())</f>
        <v>4</v>
      </c>
      <c r="BV161">
        <f t="shared" si="137"/>
        <v>0.5</v>
      </c>
      <c r="BW161">
        <f t="shared" si="138"/>
        <v>0.5</v>
      </c>
      <c r="BX161">
        <f t="shared" si="139"/>
        <v>0.5</v>
      </c>
      <c r="BY161">
        <f t="shared" si="140"/>
        <v>11</v>
      </c>
      <c r="BZ161">
        <f t="shared" si="141"/>
        <v>17</v>
      </c>
      <c r="CA161">
        <f t="shared" si="142"/>
        <v>16</v>
      </c>
      <c r="CB161" s="4">
        <f t="shared" si="143"/>
        <v>0.6470588235294118</v>
      </c>
      <c r="CC161" s="4">
        <f t="shared" si="144"/>
        <v>0.6875</v>
      </c>
      <c r="CD161">
        <f t="shared" si="145"/>
        <v>0.66666666666666674</v>
      </c>
      <c r="CE161" t="str">
        <f>IF(VLOOKUP($B161&amp;"-"&amp;$F161,'Results Check'!$A:$CB,CE$2,FALSE())=0,"",VLOOKUP($B161&amp;"-"&amp;$F161,'Results Check'!$A:$CB,CE$2,FALSE()))</f>
        <v>Wrong vulnerability</v>
      </c>
      <c r="CF161" t="str">
        <f>IF(VLOOKUP($B161&amp;"-"&amp;$F161,'Results Check'!$A:$CB,CF$2,FALSE())=0,"",VLOOKUP($B161&amp;"-"&amp;$F161,'Results Check'!$A:$CB,CF$2,FALSE()))</f>
        <v>Missing UI</v>
      </c>
      <c r="CG161" t="str">
        <f>IF(VLOOKUP($B161&amp;"-"&amp;$F161,'Results Check'!$A:$CB,CG$2,FALSE())=0,"",VLOOKUP($B161&amp;"-"&amp;$F161,'Results Check'!$A:$CB,CG$2,FALSE()))</f>
        <v>Missing treatment</v>
      </c>
      <c r="CH161" t="str">
        <f>IF(VLOOKUP($B161&amp;"-"&amp;$F161,'Results Check'!$A:$CB,CH$2,FALSE())=0,"",VLOOKUP($B161&amp;"-"&amp;$F161,'Results Check'!$A:$CB,CH$2,FALSE()))</f>
        <v/>
      </c>
      <c r="CI161" t="str">
        <f>IF(VLOOKUP($B161&amp;"-"&amp;$F161,'Results Check'!$A:$CB,CI$2,FALSE())=0,"",VLOOKUP($B161&amp;"-"&amp;$F161,'Results Check'!$A:$CB,CI$2,FALSE()))</f>
        <v/>
      </c>
      <c r="CJ161" t="str">
        <f>IF(VLOOKUP($B161&amp;"-"&amp;$F161,'Results Check'!$A:$CB,CJ$2,FALSE())=0,"",VLOOKUP($B161&amp;"-"&amp;$F161,'Results Check'!$A:$CB,CJ$2,FALSE()))</f>
        <v/>
      </c>
      <c r="CK161">
        <f>IF(VLOOKUP($B161&amp;"-"&amp;$F161,'dataset cleaned'!$A:$CK,CK$2,FALSE())&lt;0,"N/A",VLOOKUP(VLOOKUP($B161&amp;"-"&amp;$F161,'dataset cleaned'!$A:$CK,CK$2,FALSE()),Dictionary!$A:$B,2,FALSE()))</f>
        <v>3</v>
      </c>
      <c r="CL161">
        <f>IF(VLOOKUP($B161&amp;"-"&amp;$F161,'dataset cleaned'!$A:$CK,CL$2,FALSE())&lt;0,"N/A",VLOOKUP(VLOOKUP($B161&amp;"-"&amp;$F161,'dataset cleaned'!$A:$CK,CL$2,FALSE()),Dictionary!$A:$B,2,FALSE()))</f>
        <v>4</v>
      </c>
      <c r="CM161">
        <f>IF(VLOOKUP($B161&amp;"-"&amp;$F161,'dataset cleaned'!$A:$CK,CM$2,FALSE())&lt;0,"N/A",VLOOKUP(VLOOKUP($B161&amp;"-"&amp;$F161,'dataset cleaned'!$A:$CK,CM$2,FALSE()),Dictionary!$A:$B,2,FALSE()))</f>
        <v>3</v>
      </c>
      <c r="CN161">
        <f>IF(VLOOKUP($B161&amp;"-"&amp;$F161,'dataset cleaned'!$A:$CK,CN$2,FALSE())&lt;0,"N/A",VLOOKUP(VLOOKUP($B161&amp;"-"&amp;$F161,'dataset cleaned'!$A:$CK,CN$2,FALSE()),Dictionary!$A:$B,2,FALSE()))</f>
        <v>4</v>
      </c>
      <c r="CO161">
        <f>IF(VLOOKUP($B161&amp;"-"&amp;$F161,'dataset cleaned'!$A:$CK,CO$2,FALSE())&lt;0,"N/A",VLOOKUP(VLOOKUP($B161&amp;"-"&amp;$F161,'dataset cleaned'!$A:$CK,CO$2,FALSE()),Dictionary!$A:$B,2,FALSE()))</f>
        <v>2</v>
      </c>
      <c r="CP161">
        <f>IF(VLOOKUP($B161&amp;"-"&amp;$F161,'dataset cleaned'!$A:$CK,CP$2,FALSE())&lt;0,"N/A",VLOOKUP(VLOOKUP($B161&amp;"-"&amp;$F161,'dataset cleaned'!$A:$CK,CP$2,FALSE()),Dictionary!$A:$B,2,FALSE()))</f>
        <v>4</v>
      </c>
      <c r="CQ161">
        <f>IF(VLOOKUP($B161&amp;"-"&amp;$F161,'dataset cleaned'!$A:$CK,CQ$2,FALSE())&lt;0,"N/A",VLOOKUP(VLOOKUP($B161&amp;"-"&amp;$F161,'dataset cleaned'!$A:$CK,CQ$2,FALSE()),Dictionary!$A:$B,2,FALSE()))</f>
        <v>3</v>
      </c>
      <c r="CR161">
        <f>IF(VLOOKUP($B161&amp;"-"&amp;$F161,'dataset cleaned'!$A:$CK,CR$2,FALSE())&lt;0,"N/A",VLOOKUP(VLOOKUP($B161&amp;"-"&amp;$F161,'dataset cleaned'!$A:$CK,CR$2,FALSE()),Dictionary!$A:$B,2,FALSE()))</f>
        <v>4</v>
      </c>
      <c r="CS161">
        <f>IF(VLOOKUP($B161&amp;"-"&amp;$F161,'dataset cleaned'!$A:$CK,CS$2,FALSE())&lt;0,"N/A",VLOOKUP(VLOOKUP($B161&amp;"-"&amp;$F161,'dataset cleaned'!$A:$CK,CS$2,FALSE()),Dictionary!$A:$B,2,FALSE()))</f>
        <v>4</v>
      </c>
      <c r="CT161">
        <f>IF(VLOOKUP($B161&amp;"-"&amp;$F161,'dataset cleaned'!$A:$CK,CT$2,FALSE())&lt;0,"N/A",VLOOKUP(VLOOKUP($B161&amp;"-"&amp;$F161,'dataset cleaned'!$A:$CK,CT$2,FALSE()),Dictionary!$A:$B,2,FALSE()))</f>
        <v>4</v>
      </c>
      <c r="CU161">
        <f>IF(VLOOKUP($B161&amp;"-"&amp;$F161,'dataset cleaned'!$A:$CK,CU$2,FALSE())&lt;0,"N/A",VLOOKUP(VLOOKUP($B161&amp;"-"&amp;$F161,'dataset cleaned'!$A:$CK,CU$2,FALSE()),Dictionary!$A:$B,2,FALSE()))</f>
        <v>3</v>
      </c>
      <c r="CV161">
        <f>IF(VLOOKUP($B161&amp;"-"&amp;$F161,'dataset cleaned'!$A:$CK,CV$2,FALSE())&lt;0,"N/A",VLOOKUP(VLOOKUP($B161&amp;"-"&amp;$F161,'dataset cleaned'!$A:$CK,CV$2,FALSE()),Dictionary!$A:$B,2,FALSE()))</f>
        <v>4</v>
      </c>
    </row>
    <row r="162" spans="1:100" ht="17" x14ac:dyDescent="0.2">
      <c r="A162" t="str">
        <f t="shared" si="117"/>
        <v>R_2Qt9QoU1ujHjfwI-P2</v>
      </c>
      <c r="B162" t="s">
        <v>893</v>
      </c>
      <c r="C162" t="s">
        <v>373</v>
      </c>
      <c r="D162" s="16" t="str">
        <f t="shared" si="118"/>
        <v>UML</v>
      </c>
      <c r="E162" s="8" t="str">
        <f t="shared" si="119"/>
        <v>G1</v>
      </c>
      <c r="F162" s="10" t="s">
        <v>536</v>
      </c>
      <c r="G162" s="8" t="str">
        <f t="shared" si="120"/>
        <v>G2</v>
      </c>
      <c r="H162" t="s">
        <v>981</v>
      </c>
      <c r="I162" t="s">
        <v>1227</v>
      </c>
      <c r="J162" s="11">
        <f>VLOOKUP($B162&amp;"-"&amp;$F162,'dataset cleaned'!$A:$BK,J$2,FALSE())/60</f>
        <v>10.777199999999999</v>
      </c>
      <c r="K162">
        <f>VLOOKUP($B162&amp;"-"&amp;$F162,'dataset cleaned'!$A:$BK,K$2,FALSE())</f>
        <v>23</v>
      </c>
      <c r="L162" t="str">
        <f>VLOOKUP($B162&amp;"-"&amp;$F162,'dataset cleaned'!$A:$BK,L$2,FALSE())</f>
        <v>Male</v>
      </c>
      <c r="M162" t="str">
        <f>VLOOKUP($B162&amp;"-"&amp;$F162,'dataset cleaned'!$A:$BK,M$2,FALSE())</f>
        <v>Proficient (C2)</v>
      </c>
      <c r="N162">
        <f>VLOOKUP($B162&amp;"-"&amp;$F162,'dataset cleaned'!$A:$BK,N$2,FALSE())</f>
        <v>4</v>
      </c>
      <c r="O162" t="str">
        <f>VLOOKUP($B162&amp;"-"&amp;$F162,'dataset cleaned'!$A:$BK,O$2,FALSE())</f>
        <v>Computer Science</v>
      </c>
      <c r="P162" t="str">
        <f>VLOOKUP($B162&amp;"-"&amp;$F162,'dataset cleaned'!$A:$BK,P$2,FALSE())</f>
        <v>Yes</v>
      </c>
      <c r="Q162">
        <f>VLOOKUP($B162&amp;"-"&amp;$F162,'dataset cleaned'!$A:$BK,Q$2,FALSE())</f>
        <v>2</v>
      </c>
      <c r="R162" s="6" t="str">
        <f>VLOOKUP($B162&amp;"-"&amp;$F162,'dataset cleaned'!$A:$BK,R$2,FALSE())</f>
        <v>Quality Assurance, Software Testing</v>
      </c>
      <c r="S162" t="str">
        <f>VLOOKUP($B162&amp;"-"&amp;$F162,'dataset cleaned'!$A:$BK,S$2,FALSE())</f>
        <v>No</v>
      </c>
      <c r="T162">
        <f>VLOOKUP($B162&amp;"-"&amp;$F162,'dataset cleaned'!$A:$BK,T$2,FALSE())</f>
        <v>0</v>
      </c>
      <c r="U162" t="str">
        <f>VLOOKUP($B162&amp;"-"&amp;$F162,'dataset cleaned'!$A:$BK,U$2,FALSE())</f>
        <v>None</v>
      </c>
      <c r="V162">
        <f>VLOOKUP(VLOOKUP($B162&amp;"-"&amp;$F162,'dataset cleaned'!$A:$BK,V$2,FALSE()),Dictionary!$A:$B,2,FALSE())</f>
        <v>2</v>
      </c>
      <c r="W162">
        <f>VLOOKUP(VLOOKUP($B162&amp;"-"&amp;$F162,'dataset cleaned'!$A:$BK,W$2,FALSE()),Dictionary!$A:$B,2,FALSE())</f>
        <v>2</v>
      </c>
      <c r="X162">
        <f>VLOOKUP(VLOOKUP($B162&amp;"-"&amp;$F162,'dataset cleaned'!$A:$BK,X$2,FALSE()),Dictionary!$A:$B,2,FALSE())</f>
        <v>2</v>
      </c>
      <c r="Y162">
        <f>VLOOKUP(VLOOKUP($B162&amp;"-"&amp;$F162,'dataset cleaned'!$A:$BK,Y$2,FALSE()),Dictionary!$A:$B,2,FALSE())</f>
        <v>2</v>
      </c>
      <c r="Z162">
        <f t="shared" si="121"/>
        <v>2</v>
      </c>
      <c r="AA162">
        <f>VLOOKUP(VLOOKUP($B162&amp;"-"&amp;$F162,'dataset cleaned'!$A:$BK,AA$2,FALSE()),Dictionary!$A:$B,2,FALSE())</f>
        <v>1</v>
      </c>
      <c r="AB162">
        <f>VLOOKUP(VLOOKUP($B162&amp;"-"&amp;$F162,'dataset cleaned'!$A:$BK,AB$2,FALSE()),Dictionary!$A:$B,2,FALSE())</f>
        <v>1</v>
      </c>
      <c r="AC162">
        <f>VLOOKUP(VLOOKUP($B162&amp;"-"&amp;$F162,'dataset cleaned'!$A:$BK,AC$2,FALSE()),Dictionary!$A:$B,2,FALSE())</f>
        <v>2</v>
      </c>
      <c r="AD162">
        <f>VLOOKUP(VLOOKUP($B162&amp;"-"&amp;$F162,'dataset cleaned'!$A:$BK,AD$2,FALSE()),Dictionary!$A:$B,2,FALSE())</f>
        <v>3</v>
      </c>
      <c r="AE162">
        <f>IF(ISNA(VLOOKUP(VLOOKUP($B162&amp;"-"&amp;$F162,'dataset cleaned'!$A:$BK,AE$2,FALSE()),Dictionary!$A:$B,2,FALSE())),"",VLOOKUP(VLOOKUP($B162&amp;"-"&amp;$F162,'dataset cleaned'!$A:$BK,AE$2,FALSE()),Dictionary!$A:$B,2,FALSE()))</f>
        <v>2</v>
      </c>
      <c r="AF162">
        <f>VLOOKUP(VLOOKUP($B162&amp;"-"&amp;$F162,'dataset cleaned'!$A:$BK,AF$2,FALSE()),Dictionary!$A:$B,2,FALSE())</f>
        <v>2</v>
      </c>
      <c r="AG162">
        <f>VLOOKUP(VLOOKUP($B162&amp;"-"&amp;$F162,'dataset cleaned'!$A:$BK,AG$2,FALSE()),Dictionary!$A:$B,2,FALSE())</f>
        <v>4</v>
      </c>
      <c r="AH162">
        <f>VLOOKUP(VLOOKUP($B162&amp;"-"&amp;$F162,'dataset cleaned'!$A:$BK,AH$2,FALSE()),Dictionary!$A:$B,2,FALSE())</f>
        <v>4</v>
      </c>
      <c r="AI162">
        <f>VLOOKUP(VLOOKUP($B162&amp;"-"&amp;$F162,'dataset cleaned'!$A:$BK,AI$2,FALSE()),Dictionary!$A:$B,2,FALSE())</f>
        <v>4</v>
      </c>
      <c r="AJ162">
        <f>VLOOKUP(VLOOKUP($B162&amp;"-"&amp;$F162,'dataset cleaned'!$A:$BK,AJ$2,FALSE()),Dictionary!$A:$B,2,FALSE())</f>
        <v>1</v>
      </c>
      <c r="AK162" t="str">
        <f>IF(ISNA(VLOOKUP(VLOOKUP($B162&amp;"-"&amp;$F162,'dataset cleaned'!$A:$BK,AK$2,FALSE()),Dictionary!$A:$B,2,FALSE())),"",VLOOKUP(VLOOKUP($B162&amp;"-"&amp;$F162,'dataset cleaned'!$A:$BK,AK$2,FALSE()),Dictionary!$A:$B,2,FALSE()))</f>
        <v/>
      </c>
      <c r="AL162">
        <f>IF(ISNA(VLOOKUP(VLOOKUP($B162&amp;"-"&amp;$F162,'dataset cleaned'!$A:$BK,AL$2,FALSE()),Dictionary!$A:$B,2,FALSE())),"",VLOOKUP(VLOOKUP($B162&amp;"-"&amp;$F162,'dataset cleaned'!$A:$BK,AL$2,FALSE()),Dictionary!$A:$B,2,FALSE()))</f>
        <v>2</v>
      </c>
      <c r="AM162">
        <f>VLOOKUP(VLOOKUP($B162&amp;"-"&amp;$F162,'dataset cleaned'!$A:$BK,AM$2,FALSE()),Dictionary!$A:$B,2,FALSE())</f>
        <v>2</v>
      </c>
      <c r="AN162">
        <f>IF(ISNA(VLOOKUP(VLOOKUP($B162&amp;"-"&amp;$F162,'dataset cleaned'!$A:$BK,AN$2,FALSE()),Dictionary!$A:$B,2,FALSE())),"",VLOOKUP(VLOOKUP($B162&amp;"-"&amp;$F162,'dataset cleaned'!$A:$BK,AN$2,FALSE()),Dictionary!$A:$B,2,FALSE()))</f>
        <v>5</v>
      </c>
      <c r="AO162">
        <f>VLOOKUP($B162&amp;"-"&amp;$F162,'Results Check'!$A:$CB,AO$2,FALSE())</f>
        <v>0</v>
      </c>
      <c r="AP162">
        <f>VLOOKUP($B162&amp;"-"&amp;$F162,'Results Check'!$A:$CB,AP$2,FALSE())</f>
        <v>3</v>
      </c>
      <c r="AQ162">
        <f>VLOOKUP($B162&amp;"-"&amp;$F162,'Results Check'!$A:$CB,AQ$2,FALSE())</f>
        <v>2</v>
      </c>
      <c r="AR162">
        <f t="shared" si="122"/>
        <v>0</v>
      </c>
      <c r="AS162">
        <f t="shared" si="123"/>
        <v>0</v>
      </c>
      <c r="AT162">
        <f t="shared" si="124"/>
        <v>0</v>
      </c>
      <c r="AU162">
        <f>VLOOKUP($B162&amp;"-"&amp;$F162,'Results Check'!$A:$CB,AU$2,FALSE())</f>
        <v>2</v>
      </c>
      <c r="AV162">
        <f>VLOOKUP($B162&amp;"-"&amp;$F162,'Results Check'!$A:$CB,AV$2,FALSE())</f>
        <v>2</v>
      </c>
      <c r="AW162">
        <f>VLOOKUP($B162&amp;"-"&amp;$F162,'Results Check'!$A:$CB,AW$2,FALSE())</f>
        <v>3</v>
      </c>
      <c r="AX162">
        <f t="shared" si="125"/>
        <v>1</v>
      </c>
      <c r="AY162">
        <f t="shared" si="126"/>
        <v>0.66666666666666663</v>
      </c>
      <c r="AZ162">
        <f t="shared" si="127"/>
        <v>0.8</v>
      </c>
      <c r="BA162">
        <f>VLOOKUP($B162&amp;"-"&amp;$F162,'Results Check'!$A:$CB,BA$2,FALSE())</f>
        <v>1</v>
      </c>
      <c r="BB162">
        <f>VLOOKUP($B162&amp;"-"&amp;$F162,'Results Check'!$A:$CB,BB$2,FALSE())</f>
        <v>2</v>
      </c>
      <c r="BC162">
        <f>VLOOKUP($B162&amp;"-"&amp;$F162,'Results Check'!$A:$CB,BC$2,FALSE())</f>
        <v>4</v>
      </c>
      <c r="BD162">
        <f t="shared" si="128"/>
        <v>0.5</v>
      </c>
      <c r="BE162">
        <f t="shared" si="129"/>
        <v>0.25</v>
      </c>
      <c r="BF162">
        <f t="shared" si="130"/>
        <v>0.33333333333333331</v>
      </c>
      <c r="BG162">
        <f>VLOOKUP($B162&amp;"-"&amp;$F162,'Results Check'!$A:$CB,BG$2,FALSE())</f>
        <v>1</v>
      </c>
      <c r="BH162">
        <f>VLOOKUP($B162&amp;"-"&amp;$F162,'Results Check'!$A:$CB,BH$2,FALSE())</f>
        <v>8</v>
      </c>
      <c r="BI162">
        <f>VLOOKUP($B162&amp;"-"&amp;$F162,'Results Check'!$A:$CB,BI$2,FALSE())</f>
        <v>2</v>
      </c>
      <c r="BJ162">
        <f t="shared" si="131"/>
        <v>0.125</v>
      </c>
      <c r="BK162">
        <f t="shared" si="132"/>
        <v>0.5</v>
      </c>
      <c r="BL162">
        <f t="shared" si="133"/>
        <v>0.2</v>
      </c>
      <c r="BM162">
        <f>VLOOKUP($B162&amp;"-"&amp;$F162,'Results Check'!$A:$CB,BM$2,FALSE())</f>
        <v>0</v>
      </c>
      <c r="BN162">
        <f>VLOOKUP($B162&amp;"-"&amp;$F162,'Results Check'!$A:$CB,BN$2,FALSE())</f>
        <v>1</v>
      </c>
      <c r="BO162">
        <f>VLOOKUP($B162&amp;"-"&amp;$F162,'Results Check'!$A:$CB,BO$2,FALSE())</f>
        <v>1</v>
      </c>
      <c r="BP162">
        <f t="shared" si="134"/>
        <v>0</v>
      </c>
      <c r="BQ162">
        <f t="shared" si="135"/>
        <v>0</v>
      </c>
      <c r="BR162">
        <f t="shared" si="136"/>
        <v>0</v>
      </c>
      <c r="BS162">
        <f>VLOOKUP($B162&amp;"-"&amp;$F162,'Results Check'!$A:$CB,BS$2,FALSE())</f>
        <v>0</v>
      </c>
      <c r="BT162">
        <f>VLOOKUP($B162&amp;"-"&amp;$F162,'Results Check'!$A:$CB,BT$2,FALSE())</f>
        <v>3</v>
      </c>
      <c r="BU162">
        <f>VLOOKUP($B162&amp;"-"&amp;$F162,'Results Check'!$A:$CB,BU$2,FALSE())</f>
        <v>4</v>
      </c>
      <c r="BV162">
        <f t="shared" si="137"/>
        <v>0</v>
      </c>
      <c r="BW162">
        <f t="shared" si="138"/>
        <v>0</v>
      </c>
      <c r="BX162">
        <f t="shared" si="139"/>
        <v>0</v>
      </c>
      <c r="BY162">
        <f t="shared" si="140"/>
        <v>4</v>
      </c>
      <c r="BZ162">
        <f t="shared" si="141"/>
        <v>19</v>
      </c>
      <c r="CA162">
        <f t="shared" si="142"/>
        <v>16</v>
      </c>
      <c r="CB162" s="4">
        <f t="shared" si="143"/>
        <v>0.21052631578947367</v>
      </c>
      <c r="CC162" s="4">
        <f t="shared" si="144"/>
        <v>0.25</v>
      </c>
      <c r="CD162">
        <f t="shared" si="145"/>
        <v>0.22857142857142856</v>
      </c>
      <c r="CE162" t="str">
        <f>IF(VLOOKUP($B162&amp;"-"&amp;$F162,'Results Check'!$A:$CB,CE$2,FALSE())=0,"",VLOOKUP($B162&amp;"-"&amp;$F162,'Results Check'!$A:$CB,CE$2,FALSE()))</f>
        <v>Mixed concepts</v>
      </c>
      <c r="CF162" t="str">
        <f>IF(VLOOKUP($B162&amp;"-"&amp;$F162,'Results Check'!$A:$CB,CF$2,FALSE())=0,"",VLOOKUP($B162&amp;"-"&amp;$F162,'Results Check'!$A:$CB,CF$2,FALSE()))</f>
        <v>Missing UI</v>
      </c>
      <c r="CG162" t="str">
        <f>IF(VLOOKUP($B162&amp;"-"&amp;$F162,'Results Check'!$A:$CB,CG$2,FALSE())=0,"",VLOOKUP($B162&amp;"-"&amp;$F162,'Results Check'!$A:$CB,CG$2,FALSE()))</f>
        <v>Missing treatment</v>
      </c>
      <c r="CH162" t="str">
        <f>IF(VLOOKUP($B162&amp;"-"&amp;$F162,'Results Check'!$A:$CB,CH$2,FALSE())=0,"",VLOOKUP($B162&amp;"-"&amp;$F162,'Results Check'!$A:$CB,CH$2,FALSE()))</f>
        <v>Mixed concepts</v>
      </c>
      <c r="CI162" t="str">
        <f>IF(VLOOKUP($B162&amp;"-"&amp;$F162,'Results Check'!$A:$CB,CI$2,FALSE())=0,"",VLOOKUP($B162&amp;"-"&amp;$F162,'Results Check'!$A:$CB,CI$2,FALSE()))</f>
        <v/>
      </c>
      <c r="CJ162" t="str">
        <f>IF(VLOOKUP($B162&amp;"-"&amp;$F162,'Results Check'!$A:$CB,CJ$2,FALSE())=0,"",VLOOKUP($B162&amp;"-"&amp;$F162,'Results Check'!$A:$CB,CJ$2,FALSE()))</f>
        <v>Wrong vulnerability</v>
      </c>
      <c r="CK162">
        <f>IF(VLOOKUP($B162&amp;"-"&amp;$F162,'dataset cleaned'!$A:$CK,CK$2,FALSE())&lt;0,"N/A",VLOOKUP(VLOOKUP($B162&amp;"-"&amp;$F162,'dataset cleaned'!$A:$CK,CK$2,FALSE()),Dictionary!$A:$B,2,FALSE()))</f>
        <v>2</v>
      </c>
      <c r="CL162">
        <f>IF(VLOOKUP($B162&amp;"-"&amp;$F162,'dataset cleaned'!$A:$CK,CL$2,FALSE())&lt;0,"N/A",VLOOKUP(VLOOKUP($B162&amp;"-"&amp;$F162,'dataset cleaned'!$A:$CK,CL$2,FALSE()),Dictionary!$A:$B,2,FALSE()))</f>
        <v>2</v>
      </c>
      <c r="CM162">
        <f>IF(VLOOKUP($B162&amp;"-"&amp;$F162,'dataset cleaned'!$A:$CK,CM$2,FALSE())&lt;0,"N/A",VLOOKUP(VLOOKUP($B162&amp;"-"&amp;$F162,'dataset cleaned'!$A:$CK,CM$2,FALSE()),Dictionary!$A:$B,2,FALSE()))</f>
        <v>2</v>
      </c>
      <c r="CN162">
        <f>IF(VLOOKUP($B162&amp;"-"&amp;$F162,'dataset cleaned'!$A:$CK,CN$2,FALSE())&lt;0,"N/A",VLOOKUP(VLOOKUP($B162&amp;"-"&amp;$F162,'dataset cleaned'!$A:$CK,CN$2,FALSE()),Dictionary!$A:$B,2,FALSE()))</f>
        <v>2</v>
      </c>
      <c r="CO162">
        <f>IF(VLOOKUP($B162&amp;"-"&amp;$F162,'dataset cleaned'!$A:$CK,CO$2,FALSE())&lt;0,"N/A",VLOOKUP(VLOOKUP($B162&amp;"-"&amp;$F162,'dataset cleaned'!$A:$CK,CO$2,FALSE()),Dictionary!$A:$B,2,FALSE()))</f>
        <v>2</v>
      </c>
      <c r="CP162">
        <f>IF(VLOOKUP($B162&amp;"-"&amp;$F162,'dataset cleaned'!$A:$CK,CP$2,FALSE())&lt;0,"N/A",VLOOKUP(VLOOKUP($B162&amp;"-"&amp;$F162,'dataset cleaned'!$A:$CK,CP$2,FALSE()),Dictionary!$A:$B,2,FALSE()))</f>
        <v>2</v>
      </c>
      <c r="CQ162">
        <f>IF(VLOOKUP($B162&amp;"-"&amp;$F162,'dataset cleaned'!$A:$CK,CQ$2,FALSE())&lt;0,"N/A",VLOOKUP(VLOOKUP($B162&amp;"-"&amp;$F162,'dataset cleaned'!$A:$CK,CQ$2,FALSE()),Dictionary!$A:$B,2,FALSE()))</f>
        <v>1</v>
      </c>
      <c r="CR162">
        <f>IF(VLOOKUP($B162&amp;"-"&amp;$F162,'dataset cleaned'!$A:$CK,CR$2,FALSE())&lt;0,"N/A",VLOOKUP(VLOOKUP($B162&amp;"-"&amp;$F162,'dataset cleaned'!$A:$CK,CR$2,FALSE()),Dictionary!$A:$B,2,FALSE()))</f>
        <v>1</v>
      </c>
      <c r="CS162">
        <f>IF(VLOOKUP($B162&amp;"-"&amp;$F162,'dataset cleaned'!$A:$CK,CS$2,FALSE())&lt;0,"N/A",VLOOKUP(VLOOKUP($B162&amp;"-"&amp;$F162,'dataset cleaned'!$A:$CK,CS$2,FALSE()),Dictionary!$A:$B,2,FALSE()))</f>
        <v>3</v>
      </c>
      <c r="CT162">
        <f>IF(VLOOKUP($B162&amp;"-"&amp;$F162,'dataset cleaned'!$A:$CK,CT$2,FALSE())&lt;0,"N/A",VLOOKUP(VLOOKUP($B162&amp;"-"&amp;$F162,'dataset cleaned'!$A:$CK,CT$2,FALSE()),Dictionary!$A:$B,2,FALSE()))</f>
        <v>2</v>
      </c>
      <c r="CU162">
        <f>IF(VLOOKUP($B162&amp;"-"&amp;$F162,'dataset cleaned'!$A:$CK,CU$2,FALSE())&lt;0,"N/A",VLOOKUP(VLOOKUP($B162&amp;"-"&amp;$F162,'dataset cleaned'!$A:$CK,CU$2,FALSE()),Dictionary!$A:$B,2,FALSE()))</f>
        <v>1</v>
      </c>
      <c r="CV162">
        <f>IF(VLOOKUP($B162&amp;"-"&amp;$F162,'dataset cleaned'!$A:$CK,CV$2,FALSE())&lt;0,"N/A",VLOOKUP(VLOOKUP($B162&amp;"-"&amp;$F162,'dataset cleaned'!$A:$CK,CV$2,FALSE()),Dictionary!$A:$B,2,FALSE()))</f>
        <v>1</v>
      </c>
    </row>
    <row r="163" spans="1:100" ht="17" x14ac:dyDescent="0.2">
      <c r="A163" t="str">
        <f t="shared" si="117"/>
        <v>R_2VKfJHEJBjInvob-P2</v>
      </c>
      <c r="B163" t="s">
        <v>643</v>
      </c>
      <c r="C163" t="s">
        <v>373</v>
      </c>
      <c r="D163" s="16" t="str">
        <f t="shared" si="118"/>
        <v>UML</v>
      </c>
      <c r="E163" s="8" t="str">
        <f t="shared" si="119"/>
        <v>G1</v>
      </c>
      <c r="F163" s="10" t="s">
        <v>536</v>
      </c>
      <c r="G163" s="8" t="str">
        <f t="shared" si="120"/>
        <v>G2</v>
      </c>
      <c r="H163" t="s">
        <v>981</v>
      </c>
      <c r="J163" s="11">
        <f>VLOOKUP($B163&amp;"-"&amp;$F163,'dataset cleaned'!$A:$BK,J$2,FALSE())/60</f>
        <v>5.2724500000000001</v>
      </c>
      <c r="K163">
        <f>VLOOKUP($B163&amp;"-"&amp;$F163,'dataset cleaned'!$A:$BK,K$2,FALSE())</f>
        <v>22</v>
      </c>
      <c r="L163" t="str">
        <f>VLOOKUP($B163&amp;"-"&amp;$F163,'dataset cleaned'!$A:$BK,L$2,FALSE())</f>
        <v>Male</v>
      </c>
      <c r="M163" t="str">
        <f>VLOOKUP($B163&amp;"-"&amp;$F163,'dataset cleaned'!$A:$BK,M$2,FALSE())</f>
        <v>Advanced (C1)</v>
      </c>
      <c r="N163">
        <f>VLOOKUP($B163&amp;"-"&amp;$F163,'dataset cleaned'!$A:$BK,N$2,FALSE())</f>
        <v>4</v>
      </c>
      <c r="O163" t="str">
        <f>VLOOKUP($B163&amp;"-"&amp;$F163,'dataset cleaned'!$A:$BK,O$2,FALSE())</f>
        <v>Computer Science, Cyber Security</v>
      </c>
      <c r="P163" t="str">
        <f>VLOOKUP($B163&amp;"-"&amp;$F163,'dataset cleaned'!$A:$BK,P$2,FALSE())</f>
        <v>Yes</v>
      </c>
      <c r="Q163">
        <f>VLOOKUP($B163&amp;"-"&amp;$F163,'dataset cleaned'!$A:$BK,Q$2,FALSE())</f>
        <v>8</v>
      </c>
      <c r="R163" s="6" t="str">
        <f>VLOOKUP($B163&amp;"-"&amp;$F163,'dataset cleaned'!$A:$BK,R$2,FALSE())</f>
        <v>Developer</v>
      </c>
      <c r="S163" t="str">
        <f>VLOOKUP($B163&amp;"-"&amp;$F163,'dataset cleaned'!$A:$BK,S$2,FALSE())</f>
        <v>No</v>
      </c>
      <c r="T163">
        <f>VLOOKUP($B163&amp;"-"&amp;$F163,'dataset cleaned'!$A:$BK,T$2,FALSE())</f>
        <v>0</v>
      </c>
      <c r="U163" t="str">
        <f>VLOOKUP($B163&amp;"-"&amp;$F163,'dataset cleaned'!$A:$BK,U$2,FALSE())</f>
        <v>None</v>
      </c>
      <c r="V163">
        <f>VLOOKUP(VLOOKUP($B163&amp;"-"&amp;$F163,'dataset cleaned'!$A:$BK,V$2,FALSE()),Dictionary!$A:$B,2,FALSE())</f>
        <v>2</v>
      </c>
      <c r="W163">
        <f>VLOOKUP(VLOOKUP($B163&amp;"-"&amp;$F163,'dataset cleaned'!$A:$BK,W$2,FALSE()),Dictionary!$A:$B,2,FALSE())</f>
        <v>2</v>
      </c>
      <c r="X163">
        <f>VLOOKUP(VLOOKUP($B163&amp;"-"&amp;$F163,'dataset cleaned'!$A:$BK,X$2,FALSE()),Dictionary!$A:$B,2,FALSE())</f>
        <v>2</v>
      </c>
      <c r="Y163">
        <f>VLOOKUP(VLOOKUP($B163&amp;"-"&amp;$F163,'dataset cleaned'!$A:$BK,Y$2,FALSE()),Dictionary!$A:$B,2,FALSE())</f>
        <v>3</v>
      </c>
      <c r="Z163">
        <f t="shared" si="121"/>
        <v>3</v>
      </c>
      <c r="AA163">
        <f>VLOOKUP(VLOOKUP($B163&amp;"-"&amp;$F163,'dataset cleaned'!$A:$BK,AA$2,FALSE()),Dictionary!$A:$B,2,FALSE())</f>
        <v>3</v>
      </c>
      <c r="AB163">
        <f>VLOOKUP(VLOOKUP($B163&amp;"-"&amp;$F163,'dataset cleaned'!$A:$BK,AB$2,FALSE()),Dictionary!$A:$B,2,FALSE())</f>
        <v>4</v>
      </c>
      <c r="AC163">
        <f>VLOOKUP(VLOOKUP($B163&amp;"-"&amp;$F163,'dataset cleaned'!$A:$BK,AC$2,FALSE()),Dictionary!$A:$B,2,FALSE())</f>
        <v>4</v>
      </c>
      <c r="AD163">
        <f>VLOOKUP(VLOOKUP($B163&amp;"-"&amp;$F163,'dataset cleaned'!$A:$BK,AD$2,FALSE()),Dictionary!$A:$B,2,FALSE())</f>
        <v>2</v>
      </c>
      <c r="AE163">
        <f>IF(ISNA(VLOOKUP(VLOOKUP($B163&amp;"-"&amp;$F163,'dataset cleaned'!$A:$BK,AE$2,FALSE()),Dictionary!$A:$B,2,FALSE())),"",VLOOKUP(VLOOKUP($B163&amp;"-"&amp;$F163,'dataset cleaned'!$A:$BK,AE$2,FALSE()),Dictionary!$A:$B,2,FALSE()))</f>
        <v>3</v>
      </c>
      <c r="AF163">
        <f>VLOOKUP(VLOOKUP($B163&amp;"-"&amp;$F163,'dataset cleaned'!$A:$BK,AF$2,FALSE()),Dictionary!$A:$B,2,FALSE())</f>
        <v>4</v>
      </c>
      <c r="AG163">
        <f>VLOOKUP(VLOOKUP($B163&amp;"-"&amp;$F163,'dataset cleaned'!$A:$BK,AG$2,FALSE()),Dictionary!$A:$B,2,FALSE())</f>
        <v>5</v>
      </c>
      <c r="AH163">
        <f>VLOOKUP(VLOOKUP($B163&amp;"-"&amp;$F163,'dataset cleaned'!$A:$BK,AH$2,FALSE()),Dictionary!$A:$B,2,FALSE())</f>
        <v>5</v>
      </c>
      <c r="AI163">
        <f>VLOOKUP(VLOOKUP($B163&amp;"-"&amp;$F163,'dataset cleaned'!$A:$BK,AI$2,FALSE()),Dictionary!$A:$B,2,FALSE())</f>
        <v>5</v>
      </c>
      <c r="AJ163">
        <f>VLOOKUP(VLOOKUP($B163&amp;"-"&amp;$F163,'dataset cleaned'!$A:$BK,AJ$2,FALSE()),Dictionary!$A:$B,2,FALSE())</f>
        <v>1</v>
      </c>
      <c r="AK163" t="str">
        <f>IF(ISNA(VLOOKUP(VLOOKUP($B163&amp;"-"&amp;$F163,'dataset cleaned'!$A:$BK,AK$2,FALSE()),Dictionary!$A:$B,2,FALSE())),"",VLOOKUP(VLOOKUP($B163&amp;"-"&amp;$F163,'dataset cleaned'!$A:$BK,AK$2,FALSE()),Dictionary!$A:$B,2,FALSE()))</f>
        <v/>
      </c>
      <c r="AL163">
        <f>IF(ISNA(VLOOKUP(VLOOKUP($B163&amp;"-"&amp;$F163,'dataset cleaned'!$A:$BK,AL$2,FALSE()),Dictionary!$A:$B,2,FALSE())),"",VLOOKUP(VLOOKUP($B163&amp;"-"&amp;$F163,'dataset cleaned'!$A:$BK,AL$2,FALSE()),Dictionary!$A:$B,2,FALSE()))</f>
        <v>2</v>
      </c>
      <c r="AM163">
        <f>VLOOKUP(VLOOKUP($B163&amp;"-"&amp;$F163,'dataset cleaned'!$A:$BK,AM$2,FALSE()),Dictionary!$A:$B,2,FALSE())</f>
        <v>5</v>
      </c>
      <c r="AN163">
        <f>IF(ISNA(VLOOKUP(VLOOKUP($B163&amp;"-"&amp;$F163,'dataset cleaned'!$A:$BK,AN$2,FALSE()),Dictionary!$A:$B,2,FALSE())),"",VLOOKUP(VLOOKUP($B163&amp;"-"&amp;$F163,'dataset cleaned'!$A:$BK,AN$2,FALSE()),Dictionary!$A:$B,2,FALSE()))</f>
        <v>5</v>
      </c>
      <c r="AO163">
        <f>VLOOKUP($B163&amp;"-"&amp;$F163,'Results Check'!$A:$CB,AO$2,FALSE())</f>
        <v>0</v>
      </c>
      <c r="AP163">
        <f>VLOOKUP($B163&amp;"-"&amp;$F163,'Results Check'!$A:$CB,AP$2,FALSE())</f>
        <v>2</v>
      </c>
      <c r="AQ163">
        <f>VLOOKUP($B163&amp;"-"&amp;$F163,'Results Check'!$A:$CB,AQ$2,FALSE())</f>
        <v>2</v>
      </c>
      <c r="AR163">
        <f t="shared" si="122"/>
        <v>0</v>
      </c>
      <c r="AS163">
        <f t="shared" si="123"/>
        <v>0</v>
      </c>
      <c r="AT163">
        <f t="shared" si="124"/>
        <v>0</v>
      </c>
      <c r="AU163">
        <f>VLOOKUP($B163&amp;"-"&amp;$F163,'Results Check'!$A:$CB,AU$2,FALSE())</f>
        <v>1</v>
      </c>
      <c r="AV163">
        <f>VLOOKUP($B163&amp;"-"&amp;$F163,'Results Check'!$A:$CB,AV$2,FALSE())</f>
        <v>2</v>
      </c>
      <c r="AW163">
        <f>VLOOKUP($B163&amp;"-"&amp;$F163,'Results Check'!$A:$CB,AW$2,FALSE())</f>
        <v>3</v>
      </c>
      <c r="AX163">
        <f t="shared" si="125"/>
        <v>0.5</v>
      </c>
      <c r="AY163">
        <f t="shared" si="126"/>
        <v>0.33333333333333331</v>
      </c>
      <c r="AZ163">
        <f t="shared" si="127"/>
        <v>0.4</v>
      </c>
      <c r="BA163">
        <f>VLOOKUP($B163&amp;"-"&amp;$F163,'Results Check'!$A:$CB,BA$2,FALSE())</f>
        <v>1</v>
      </c>
      <c r="BB163">
        <f>VLOOKUP($B163&amp;"-"&amp;$F163,'Results Check'!$A:$CB,BB$2,FALSE())</f>
        <v>2</v>
      </c>
      <c r="BC163">
        <f>VLOOKUP($B163&amp;"-"&amp;$F163,'Results Check'!$A:$CB,BC$2,FALSE())</f>
        <v>4</v>
      </c>
      <c r="BD163">
        <f t="shared" si="128"/>
        <v>0.5</v>
      </c>
      <c r="BE163">
        <f t="shared" si="129"/>
        <v>0.25</v>
      </c>
      <c r="BF163">
        <f t="shared" si="130"/>
        <v>0.33333333333333331</v>
      </c>
      <c r="BG163">
        <f>VLOOKUP($B163&amp;"-"&amp;$F163,'Results Check'!$A:$CB,BG$2,FALSE())</f>
        <v>2</v>
      </c>
      <c r="BH163">
        <f>VLOOKUP($B163&amp;"-"&amp;$F163,'Results Check'!$A:$CB,BH$2,FALSE())</f>
        <v>2</v>
      </c>
      <c r="BI163">
        <f>VLOOKUP($B163&amp;"-"&amp;$F163,'Results Check'!$A:$CB,BI$2,FALSE())</f>
        <v>2</v>
      </c>
      <c r="BJ163">
        <f t="shared" si="131"/>
        <v>1</v>
      </c>
      <c r="BK163">
        <f t="shared" si="132"/>
        <v>1</v>
      </c>
      <c r="BL163">
        <f t="shared" si="133"/>
        <v>1</v>
      </c>
      <c r="BM163">
        <f>VLOOKUP($B163&amp;"-"&amp;$F163,'Results Check'!$A:$CB,BM$2,FALSE())</f>
        <v>0</v>
      </c>
      <c r="BN163">
        <f>VLOOKUP($B163&amp;"-"&amp;$F163,'Results Check'!$A:$CB,BN$2,FALSE())</f>
        <v>1</v>
      </c>
      <c r="BO163">
        <f>VLOOKUP($B163&amp;"-"&amp;$F163,'Results Check'!$A:$CB,BO$2,FALSE())</f>
        <v>1</v>
      </c>
      <c r="BP163">
        <f t="shared" si="134"/>
        <v>0</v>
      </c>
      <c r="BQ163">
        <f t="shared" si="135"/>
        <v>0</v>
      </c>
      <c r="BR163">
        <f t="shared" si="136"/>
        <v>0</v>
      </c>
      <c r="BS163">
        <f>VLOOKUP($B163&amp;"-"&amp;$F163,'Results Check'!$A:$CB,BS$2,FALSE())</f>
        <v>1</v>
      </c>
      <c r="BT163">
        <f>VLOOKUP($B163&amp;"-"&amp;$F163,'Results Check'!$A:$CB,BT$2,FALSE())</f>
        <v>3</v>
      </c>
      <c r="BU163">
        <f>VLOOKUP($B163&amp;"-"&amp;$F163,'Results Check'!$A:$CB,BU$2,FALSE())</f>
        <v>4</v>
      </c>
      <c r="BV163">
        <f t="shared" si="137"/>
        <v>0.33333333333333331</v>
      </c>
      <c r="BW163">
        <f t="shared" si="138"/>
        <v>0.25</v>
      </c>
      <c r="BX163">
        <f t="shared" si="139"/>
        <v>0.28571428571428575</v>
      </c>
      <c r="BY163">
        <f t="shared" si="140"/>
        <v>5</v>
      </c>
      <c r="BZ163">
        <f t="shared" si="141"/>
        <v>12</v>
      </c>
      <c r="CA163">
        <f t="shared" si="142"/>
        <v>16</v>
      </c>
      <c r="CB163" s="4">
        <f t="shared" si="143"/>
        <v>0.41666666666666669</v>
      </c>
      <c r="CC163" s="4">
        <f t="shared" si="144"/>
        <v>0.3125</v>
      </c>
      <c r="CD163">
        <f t="shared" si="145"/>
        <v>0.35714285714285715</v>
      </c>
      <c r="CE163" t="str">
        <f>IF(VLOOKUP($B163&amp;"-"&amp;$F163,'Results Check'!$A:$CB,CE$2,FALSE())=0,"",VLOOKUP($B163&amp;"-"&amp;$F163,'Results Check'!$A:$CB,CE$2,FALSE()))</f>
        <v>Wrong vulnerability</v>
      </c>
      <c r="CF163" t="str">
        <f>IF(VLOOKUP($B163&amp;"-"&amp;$F163,'Results Check'!$A:$CB,CF$2,FALSE())=0,"",VLOOKUP($B163&amp;"-"&amp;$F163,'Results Check'!$A:$CB,CF$2,FALSE()))</f>
        <v>Mixed consepts</v>
      </c>
      <c r="CG163" t="str">
        <f>IF(VLOOKUP($B163&amp;"-"&amp;$F163,'Results Check'!$A:$CB,CG$2,FALSE())=0,"",VLOOKUP($B163&amp;"-"&amp;$F163,'Results Check'!$A:$CB,CG$2,FALSE()))</f>
        <v>Wrong threat scenario</v>
      </c>
      <c r="CH163" t="str">
        <f>IF(VLOOKUP($B163&amp;"-"&amp;$F163,'Results Check'!$A:$CB,CH$2,FALSE())=0,"",VLOOKUP($B163&amp;"-"&amp;$F163,'Results Check'!$A:$CB,CH$2,FALSE()))</f>
        <v/>
      </c>
      <c r="CI163" t="str">
        <f>IF(VLOOKUP($B163&amp;"-"&amp;$F163,'Results Check'!$A:$CB,CI$2,FALSE())=0,"",VLOOKUP($B163&amp;"-"&amp;$F163,'Results Check'!$A:$CB,CI$2,FALSE()))</f>
        <v/>
      </c>
      <c r="CJ163" t="str">
        <f>IF(VLOOKUP($B163&amp;"-"&amp;$F163,'Results Check'!$A:$CB,CJ$2,FALSE())=0,"",VLOOKUP($B163&amp;"-"&amp;$F163,'Results Check'!$A:$CB,CJ$2,FALSE()))</f>
        <v>Wrong vulnerability</v>
      </c>
      <c r="CK163">
        <f>IF(VLOOKUP($B163&amp;"-"&amp;$F163,'dataset cleaned'!$A:$CK,CK$2,FALSE())&lt;0,"N/A",VLOOKUP(VLOOKUP($B163&amp;"-"&amp;$F163,'dataset cleaned'!$A:$CK,CK$2,FALSE()),Dictionary!$A:$B,2,FALSE()))</f>
        <v>2</v>
      </c>
      <c r="CL163">
        <f>IF(VLOOKUP($B163&amp;"-"&amp;$F163,'dataset cleaned'!$A:$CK,CL$2,FALSE())&lt;0,"N/A",VLOOKUP(VLOOKUP($B163&amp;"-"&amp;$F163,'dataset cleaned'!$A:$CK,CL$2,FALSE()),Dictionary!$A:$B,2,FALSE()))</f>
        <v>2</v>
      </c>
      <c r="CM163">
        <f>IF(VLOOKUP($B163&amp;"-"&amp;$F163,'dataset cleaned'!$A:$CK,CM$2,FALSE())&lt;0,"N/A",VLOOKUP(VLOOKUP($B163&amp;"-"&amp;$F163,'dataset cleaned'!$A:$CK,CM$2,FALSE()),Dictionary!$A:$B,2,FALSE()))</f>
        <v>1</v>
      </c>
      <c r="CN163">
        <f>IF(VLOOKUP($B163&amp;"-"&amp;$F163,'dataset cleaned'!$A:$CK,CN$2,FALSE())&lt;0,"N/A",VLOOKUP(VLOOKUP($B163&amp;"-"&amp;$F163,'dataset cleaned'!$A:$CK,CN$2,FALSE()),Dictionary!$A:$B,2,FALSE()))</f>
        <v>2</v>
      </c>
      <c r="CO163">
        <f>IF(VLOOKUP($B163&amp;"-"&amp;$F163,'dataset cleaned'!$A:$CK,CO$2,FALSE())&lt;0,"N/A",VLOOKUP(VLOOKUP($B163&amp;"-"&amp;$F163,'dataset cleaned'!$A:$CK,CO$2,FALSE()),Dictionary!$A:$B,2,FALSE()))</f>
        <v>2</v>
      </c>
      <c r="CP163">
        <f>IF(VLOOKUP($B163&amp;"-"&amp;$F163,'dataset cleaned'!$A:$CK,CP$2,FALSE())&lt;0,"N/A",VLOOKUP(VLOOKUP($B163&amp;"-"&amp;$F163,'dataset cleaned'!$A:$CK,CP$2,FALSE()),Dictionary!$A:$B,2,FALSE()))</f>
        <v>2</v>
      </c>
      <c r="CQ163">
        <f>IF(VLOOKUP($B163&amp;"-"&amp;$F163,'dataset cleaned'!$A:$CK,CQ$2,FALSE())&lt;0,"N/A",VLOOKUP(VLOOKUP($B163&amp;"-"&amp;$F163,'dataset cleaned'!$A:$CK,CQ$2,FALSE()),Dictionary!$A:$B,2,FALSE()))</f>
        <v>2</v>
      </c>
      <c r="CR163">
        <f>IF(VLOOKUP($B163&amp;"-"&amp;$F163,'dataset cleaned'!$A:$CK,CR$2,FALSE())&lt;0,"N/A",VLOOKUP(VLOOKUP($B163&amp;"-"&amp;$F163,'dataset cleaned'!$A:$CK,CR$2,FALSE()),Dictionary!$A:$B,2,FALSE()))</f>
        <v>3</v>
      </c>
      <c r="CS163">
        <f>IF(VLOOKUP($B163&amp;"-"&amp;$F163,'dataset cleaned'!$A:$CK,CS$2,FALSE())&lt;0,"N/A",VLOOKUP(VLOOKUP($B163&amp;"-"&amp;$F163,'dataset cleaned'!$A:$CK,CS$2,FALSE()),Dictionary!$A:$B,2,FALSE()))</f>
        <v>3</v>
      </c>
      <c r="CT163">
        <f>IF(VLOOKUP($B163&amp;"-"&amp;$F163,'dataset cleaned'!$A:$CK,CT$2,FALSE())&lt;0,"N/A",VLOOKUP(VLOOKUP($B163&amp;"-"&amp;$F163,'dataset cleaned'!$A:$CK,CT$2,FALSE()),Dictionary!$A:$B,2,FALSE()))</f>
        <v>2</v>
      </c>
      <c r="CU163">
        <f>IF(VLOOKUP($B163&amp;"-"&amp;$F163,'dataset cleaned'!$A:$CK,CU$2,FALSE())&lt;0,"N/A",VLOOKUP(VLOOKUP($B163&amp;"-"&amp;$F163,'dataset cleaned'!$A:$CK,CU$2,FALSE()),Dictionary!$A:$B,2,FALSE()))</f>
        <v>2</v>
      </c>
      <c r="CV163">
        <f>IF(VLOOKUP($B163&amp;"-"&amp;$F163,'dataset cleaned'!$A:$CK,CV$2,FALSE())&lt;0,"N/A",VLOOKUP(VLOOKUP($B163&amp;"-"&amp;$F163,'dataset cleaned'!$A:$CK,CV$2,FALSE()),Dictionary!$A:$B,2,FALSE()))</f>
        <v>1</v>
      </c>
    </row>
    <row r="164" spans="1:100" ht="17" x14ac:dyDescent="0.2">
      <c r="A164" t="str">
        <f t="shared" ref="A164:A185" si="146">B164&amp;"-"&amp;F164</f>
        <v>R_3KIpSmsOOzSxb02-P2</v>
      </c>
      <c r="B164" s="1" t="s">
        <v>991</v>
      </c>
      <c r="C164" t="s">
        <v>373</v>
      </c>
      <c r="D164" s="16" t="str">
        <f t="shared" ref="D164:D185" si="147">LEFT( $C164,FIND( "-", $C164 ) - 1 )</f>
        <v>UML</v>
      </c>
      <c r="E164" s="8" t="str">
        <f t="shared" ref="E164:E185" si="148">RIGHT( $C164,LEN($C164)-FIND( "-", $C164 ) )</f>
        <v>G1</v>
      </c>
      <c r="F164" s="1" t="s">
        <v>536</v>
      </c>
      <c r="G164" s="8" t="str">
        <f t="shared" ref="G164:G185" si="149">IF(F164="P1",E164,IF(E164="G1","G2","G1"))</f>
        <v>G2</v>
      </c>
      <c r="H164" t="s">
        <v>1128</v>
      </c>
      <c r="J164" s="11">
        <f>VLOOKUP($B164&amp;"-"&amp;$F164,'dataset cleaned'!$A:$BK,J$2,FALSE())/60</f>
        <v>5.0656500000000007</v>
      </c>
      <c r="K164">
        <f>VLOOKUP($B164&amp;"-"&amp;$F164,'dataset cleaned'!$A:$BK,K$2,FALSE())</f>
        <v>21</v>
      </c>
      <c r="L164" t="str">
        <f>VLOOKUP($B164&amp;"-"&amp;$F164,'dataset cleaned'!$A:$BK,L$2,FALSE())</f>
        <v>Male</v>
      </c>
      <c r="M164" t="str">
        <f>VLOOKUP($B164&amp;"-"&amp;$F164,'dataset cleaned'!$A:$BK,M$2,FALSE())</f>
        <v>Proficient (C2)</v>
      </c>
      <c r="N164">
        <f>VLOOKUP($B164&amp;"-"&amp;$F164,'dataset cleaned'!$A:$BK,N$2,FALSE())</f>
        <v>2</v>
      </c>
      <c r="O164" t="str">
        <f>VLOOKUP($B164&amp;"-"&amp;$F164,'dataset cleaned'!$A:$BK,O$2,FALSE())</f>
        <v>Political Science, Economics, History, Culture, Language Studies</v>
      </c>
      <c r="P164" t="str">
        <f>VLOOKUP($B164&amp;"-"&amp;$F164,'dataset cleaned'!$A:$BK,P$2,FALSE())</f>
        <v>Yes</v>
      </c>
      <c r="Q164">
        <f>VLOOKUP($B164&amp;"-"&amp;$F164,'dataset cleaned'!$A:$BK,Q$2,FALSE())</f>
        <v>7</v>
      </c>
      <c r="R164" s="6" t="str">
        <f>VLOOKUP($B164&amp;"-"&amp;$F164,'dataset cleaned'!$A:$BK,R$2,FALSE())</f>
        <v>Restaurant assistant, Office clerk, Barista</v>
      </c>
      <c r="S164" t="str">
        <f>VLOOKUP($B164&amp;"-"&amp;$F164,'dataset cleaned'!$A:$BK,S$2,FALSE())</f>
        <v>No</v>
      </c>
      <c r="T164">
        <f>VLOOKUP($B164&amp;"-"&amp;$F164,'dataset cleaned'!$A:$BK,T$2,FALSE())</f>
        <v>0</v>
      </c>
      <c r="U164" t="str">
        <f>VLOOKUP($B164&amp;"-"&amp;$F164,'dataset cleaned'!$A:$BK,U$2,FALSE())</f>
        <v>None</v>
      </c>
      <c r="V164">
        <f>VLOOKUP(VLOOKUP($B164&amp;"-"&amp;$F164,'dataset cleaned'!$A:$BK,V$2,FALSE()),Dictionary!$A:$B,2,FALSE())</f>
        <v>3</v>
      </c>
      <c r="W164">
        <f>VLOOKUP(VLOOKUP($B164&amp;"-"&amp;$F164,'dataset cleaned'!$A:$BK,W$2,FALSE()),Dictionary!$A:$B,2,FALSE())</f>
        <v>3</v>
      </c>
      <c r="X164">
        <f>VLOOKUP(VLOOKUP($B164&amp;"-"&amp;$F164,'dataset cleaned'!$A:$BK,X$2,FALSE()),Dictionary!$A:$B,2,FALSE())</f>
        <v>2</v>
      </c>
      <c r="Y164">
        <f>VLOOKUP(VLOOKUP($B164&amp;"-"&amp;$F164,'dataset cleaned'!$A:$BK,Y$2,FALSE()),Dictionary!$A:$B,2,FALSE())</f>
        <v>3</v>
      </c>
      <c r="Z164">
        <f t="shared" ref="Z164:Z185" si="150">MAX(V164:Y164)</f>
        <v>3</v>
      </c>
      <c r="AA164">
        <f>VLOOKUP(VLOOKUP($B164&amp;"-"&amp;$F164,'dataset cleaned'!$A:$BK,AA$2,FALSE()),Dictionary!$A:$B,2,FALSE())</f>
        <v>2</v>
      </c>
      <c r="AB164">
        <f>VLOOKUP(VLOOKUP($B164&amp;"-"&amp;$F164,'dataset cleaned'!$A:$BK,AB$2,FALSE()),Dictionary!$A:$B,2,FALSE())</f>
        <v>2</v>
      </c>
      <c r="AC164">
        <f>VLOOKUP(VLOOKUP($B164&amp;"-"&amp;$F164,'dataset cleaned'!$A:$BK,AC$2,FALSE()),Dictionary!$A:$B,2,FALSE())</f>
        <v>1</v>
      </c>
      <c r="AD164">
        <f>VLOOKUP(VLOOKUP($B164&amp;"-"&amp;$F164,'dataset cleaned'!$A:$BK,AD$2,FALSE()),Dictionary!$A:$B,2,FALSE())</f>
        <v>3</v>
      </c>
      <c r="AE164">
        <f>IF(ISNA(VLOOKUP(VLOOKUP($B164&amp;"-"&amp;$F164,'dataset cleaned'!$A:$BK,AE$2,FALSE()),Dictionary!$A:$B,2,FALSE())),"",VLOOKUP(VLOOKUP($B164&amp;"-"&amp;$F164,'dataset cleaned'!$A:$BK,AE$2,FALSE()),Dictionary!$A:$B,2,FALSE()))</f>
        <v>3</v>
      </c>
      <c r="AF164">
        <f>VLOOKUP(VLOOKUP($B164&amp;"-"&amp;$F164,'dataset cleaned'!$A:$BK,AF$2,FALSE()),Dictionary!$A:$B,2,FALSE())</f>
        <v>4</v>
      </c>
      <c r="AG164">
        <f>VLOOKUP(VLOOKUP($B164&amp;"-"&amp;$F164,'dataset cleaned'!$A:$BK,AG$2,FALSE()),Dictionary!$A:$B,2,FALSE())</f>
        <v>4</v>
      </c>
      <c r="AH164">
        <f>VLOOKUP(VLOOKUP($B164&amp;"-"&amp;$F164,'dataset cleaned'!$A:$BK,AH$2,FALSE()),Dictionary!$A:$B,2,FALSE())</f>
        <v>3</v>
      </c>
      <c r="AI164">
        <f>VLOOKUP(VLOOKUP($B164&amp;"-"&amp;$F164,'dataset cleaned'!$A:$BK,AI$2,FALSE()),Dictionary!$A:$B,2,FALSE())</f>
        <v>4</v>
      </c>
      <c r="AJ164">
        <f>VLOOKUP(VLOOKUP($B164&amp;"-"&amp;$F164,'dataset cleaned'!$A:$BK,AJ$2,FALSE()),Dictionary!$A:$B,2,FALSE())</f>
        <v>4</v>
      </c>
      <c r="AK164" t="str">
        <f>IF(ISNA(VLOOKUP(VLOOKUP($B164&amp;"-"&amp;$F164,'dataset cleaned'!$A:$BK,AK$2,FALSE()),Dictionary!$A:$B,2,FALSE())),"",VLOOKUP(VLOOKUP($B164&amp;"-"&amp;$F164,'dataset cleaned'!$A:$BK,AK$2,FALSE()),Dictionary!$A:$B,2,FALSE()))</f>
        <v/>
      </c>
      <c r="AL164">
        <f>IF(ISNA(VLOOKUP(VLOOKUP($B164&amp;"-"&amp;$F164,'dataset cleaned'!$A:$BK,AL$2,FALSE()),Dictionary!$A:$B,2,FALSE())),"",VLOOKUP(VLOOKUP($B164&amp;"-"&amp;$F164,'dataset cleaned'!$A:$BK,AL$2,FALSE()),Dictionary!$A:$B,2,FALSE()))</f>
        <v>2</v>
      </c>
      <c r="AM164">
        <f>VLOOKUP(VLOOKUP($B164&amp;"-"&amp;$F164,'dataset cleaned'!$A:$BK,AM$2,FALSE()),Dictionary!$A:$B,2,FALSE())</f>
        <v>4</v>
      </c>
      <c r="AN164">
        <f>IF(ISNA(VLOOKUP(VLOOKUP($B164&amp;"-"&amp;$F164,'dataset cleaned'!$A:$BK,AN$2,FALSE()),Dictionary!$A:$B,2,FALSE())),"",VLOOKUP(VLOOKUP($B164&amp;"-"&amp;$F164,'dataset cleaned'!$A:$BK,AN$2,FALSE()),Dictionary!$A:$B,2,FALSE()))</f>
        <v>4</v>
      </c>
      <c r="AO164">
        <f>VLOOKUP($B164&amp;"-"&amp;$F164,'Results Check'!$A:$CB,AO$2,FALSE())</f>
        <v>1</v>
      </c>
      <c r="AP164">
        <f>VLOOKUP($B164&amp;"-"&amp;$F164,'Results Check'!$A:$CB,AP$2,FALSE())</f>
        <v>3</v>
      </c>
      <c r="AQ164">
        <f>VLOOKUP($B164&amp;"-"&amp;$F164,'Results Check'!$A:$CB,AQ$2,FALSE())</f>
        <v>2</v>
      </c>
      <c r="AR164">
        <f t="shared" ref="AR164:AR185" si="151">IF(AP164&gt;0,AO164/AP164,0)</f>
        <v>0.33333333333333331</v>
      </c>
      <c r="AS164">
        <f t="shared" ref="AS164:AS185" si="152">AO164/AQ164</f>
        <v>0.5</v>
      </c>
      <c r="AT164">
        <f t="shared" ref="AT164:AT185" si="153">IF(SUM(AR164,AS164)&gt;0,2*(AR164*AS164)/SUM(AR164,AS164),0)</f>
        <v>0.4</v>
      </c>
      <c r="AU164">
        <f>VLOOKUP($B164&amp;"-"&amp;$F164,'Results Check'!$A:$CB,AU$2,FALSE())</f>
        <v>3</v>
      </c>
      <c r="AV164">
        <f>VLOOKUP($B164&amp;"-"&amp;$F164,'Results Check'!$A:$CB,AV$2,FALSE())</f>
        <v>4</v>
      </c>
      <c r="AW164">
        <f>VLOOKUP($B164&amp;"-"&amp;$F164,'Results Check'!$A:$CB,AW$2,FALSE())</f>
        <v>3</v>
      </c>
      <c r="AX164">
        <f t="shared" ref="AX164:AX185" si="154">IF(AV164&gt;0,AU164/AV164,0)</f>
        <v>0.75</v>
      </c>
      <c r="AY164">
        <f t="shared" ref="AY164:AY185" si="155">AU164/AW164</f>
        <v>1</v>
      </c>
      <c r="AZ164">
        <f t="shared" ref="AZ164:AZ185" si="156">IF(SUM(AX164,AY164)&gt;0,2*(AX164*AY164)/SUM(AX164,AY164),0)</f>
        <v>0.8571428571428571</v>
      </c>
      <c r="BA164">
        <f>VLOOKUP($B164&amp;"-"&amp;$F164,'Results Check'!$A:$CB,BA$2,FALSE())</f>
        <v>2</v>
      </c>
      <c r="BB164">
        <f>VLOOKUP($B164&amp;"-"&amp;$F164,'Results Check'!$A:$CB,BB$2,FALSE())</f>
        <v>5</v>
      </c>
      <c r="BC164">
        <f>VLOOKUP($B164&amp;"-"&amp;$F164,'Results Check'!$A:$CB,BC$2,FALSE())</f>
        <v>4</v>
      </c>
      <c r="BD164">
        <f t="shared" ref="BD164:BD185" si="157">IF(BB164&gt;0,BA164/BB164,0)</f>
        <v>0.4</v>
      </c>
      <c r="BE164">
        <f t="shared" ref="BE164:BE185" si="158">BA164/BC164</f>
        <v>0.5</v>
      </c>
      <c r="BF164">
        <f t="shared" ref="BF164:BF185" si="159">IF(SUM(BD164,BE164)&gt;0,2*(BD164*BE164)/SUM(BD164,BE164),0)</f>
        <v>0.44444444444444448</v>
      </c>
      <c r="BG164">
        <f>VLOOKUP($B164&amp;"-"&amp;$F164,'Results Check'!$A:$CB,BG$2,FALSE())</f>
        <v>2</v>
      </c>
      <c r="BH164">
        <f>VLOOKUP($B164&amp;"-"&amp;$F164,'Results Check'!$A:$CB,BH$2,FALSE())</f>
        <v>4</v>
      </c>
      <c r="BI164">
        <f>VLOOKUP($B164&amp;"-"&amp;$F164,'Results Check'!$A:$CB,BI$2,FALSE())</f>
        <v>2</v>
      </c>
      <c r="BJ164">
        <f t="shared" ref="BJ164:BJ185" si="160">IF(BH164&gt;0,BG164/BH164,0)</f>
        <v>0.5</v>
      </c>
      <c r="BK164">
        <f t="shared" ref="BK164:BK185" si="161">BG164/BI164</f>
        <v>1</v>
      </c>
      <c r="BL164">
        <f t="shared" ref="BL164:BL185" si="162">IF(SUM(BJ164,BK164)&gt;0,2*(BJ164*BK164)/SUM(BJ164,BK164),0)</f>
        <v>0.66666666666666663</v>
      </c>
      <c r="BM164">
        <f>VLOOKUP($B164&amp;"-"&amp;$F164,'Results Check'!$A:$CB,BM$2,FALSE())</f>
        <v>0</v>
      </c>
      <c r="BN164">
        <f>VLOOKUP($B164&amp;"-"&amp;$F164,'Results Check'!$A:$CB,BN$2,FALSE())</f>
        <v>1</v>
      </c>
      <c r="BO164">
        <f>VLOOKUP($B164&amp;"-"&amp;$F164,'Results Check'!$A:$CB,BO$2,FALSE())</f>
        <v>1</v>
      </c>
      <c r="BP164">
        <f t="shared" ref="BP164:BP185" si="163">IF(BN164&gt;0,BM164/BN164,0)</f>
        <v>0</v>
      </c>
      <c r="BQ164">
        <f t="shared" ref="BQ164:BQ185" si="164">BM164/BO164</f>
        <v>0</v>
      </c>
      <c r="BR164">
        <f t="shared" ref="BR164:BR185" si="165">IF(SUM(BP164,BQ164)&gt;0,2*(BP164*BQ164)/SUM(BP164,BQ164),0)</f>
        <v>0</v>
      </c>
      <c r="BS164">
        <f>VLOOKUP($B164&amp;"-"&amp;$F164,'Results Check'!$A:$CB,BS$2,FALSE())</f>
        <v>1</v>
      </c>
      <c r="BT164">
        <f>VLOOKUP($B164&amp;"-"&amp;$F164,'Results Check'!$A:$CB,BT$2,FALSE())</f>
        <v>5</v>
      </c>
      <c r="BU164">
        <f>VLOOKUP($B164&amp;"-"&amp;$F164,'Results Check'!$A:$CB,BU$2,FALSE())</f>
        <v>4</v>
      </c>
      <c r="BV164">
        <f t="shared" ref="BV164:BV185" si="166">IF(BT164&gt;0,BS164/BT164,0)</f>
        <v>0.2</v>
      </c>
      <c r="BW164">
        <f t="shared" ref="BW164:BW185" si="167">BS164/BU164</f>
        <v>0.25</v>
      </c>
      <c r="BX164">
        <f t="shared" ref="BX164:BX185" si="168">IF(SUM(BV164,BW164)&gt;0,2*(BV164*BW164)/SUM(BV164,BW164),0)</f>
        <v>0.22222222222222224</v>
      </c>
      <c r="BY164">
        <f t="shared" ref="BY164:BY185" si="169">SUM(AO164,AU164,BA164,BG164,BM164,BS164)</f>
        <v>9</v>
      </c>
      <c r="BZ164">
        <f t="shared" ref="BZ164:BZ185" si="170">SUM(AP164,AV164,BB164,BH164,BN164,BT164)</f>
        <v>22</v>
      </c>
      <c r="CA164">
        <f t="shared" ref="CA164:CA185" si="171">SUM(AQ164,AW164,BC164,BI164,BO164,BU164)</f>
        <v>16</v>
      </c>
      <c r="CB164" s="4">
        <f t="shared" ref="CB164:CB185" si="172">IF(BZ164&gt;0,BY164/BZ164,0)</f>
        <v>0.40909090909090912</v>
      </c>
      <c r="CC164" s="4">
        <f t="shared" ref="CC164:CC185" si="173">BY164/CA164</f>
        <v>0.5625</v>
      </c>
      <c r="CD164">
        <f t="shared" ref="CD164:CD185" si="174">IF(SUM(CB164,CC164)&gt;0,2*CB164*CC164/SUM(CB164:CC164),0)</f>
        <v>0.47368421052631576</v>
      </c>
      <c r="CE164" t="str">
        <f>IF(VLOOKUP($B164&amp;"-"&amp;$F164,'Results Check'!$A:$CB,CE$2,FALSE())=0,"",VLOOKUP($B164&amp;"-"&amp;$F164,'Results Check'!$A:$CB,CE$2,FALSE()))</f>
        <v>Wrong vulnerability</v>
      </c>
      <c r="CF164" t="str">
        <f>IF(VLOOKUP($B164&amp;"-"&amp;$F164,'Results Check'!$A:$CB,CF$2,FALSE())=0,"",VLOOKUP($B164&amp;"-"&amp;$F164,'Results Check'!$A:$CB,CF$2,FALSE()))</f>
        <v>Wrong UI</v>
      </c>
      <c r="CG164" t="str">
        <f>IF(VLOOKUP($B164&amp;"-"&amp;$F164,'Results Check'!$A:$CB,CG$2,FALSE())=0,"",VLOOKUP($B164&amp;"-"&amp;$F164,'Results Check'!$A:$CB,CG$2,FALSE()))</f>
        <v>Wrong threat scenario</v>
      </c>
      <c r="CH164" t="str">
        <f>IF(VLOOKUP($B164&amp;"-"&amp;$F164,'Results Check'!$A:$CB,CH$2,FALSE())=0,"",VLOOKUP($B164&amp;"-"&amp;$F164,'Results Check'!$A:$CB,CH$2,FALSE()))</f>
        <v>Threat scenario</v>
      </c>
      <c r="CI164" t="str">
        <f>IF(VLOOKUP($B164&amp;"-"&amp;$F164,'Results Check'!$A:$CB,CI$2,FALSE())=0,"",VLOOKUP($B164&amp;"-"&amp;$F164,'Results Check'!$A:$CB,CI$2,FALSE()))</f>
        <v/>
      </c>
      <c r="CJ164" t="str">
        <f>IF(VLOOKUP($B164&amp;"-"&amp;$F164,'Results Check'!$A:$CB,CJ$2,FALSE())=0,"",VLOOKUP($B164&amp;"-"&amp;$F164,'Results Check'!$A:$CB,CJ$2,FALSE()))</f>
        <v>Mixed concepts</v>
      </c>
      <c r="CK164">
        <f>IF(VLOOKUP($B164&amp;"-"&amp;$F164,'dataset cleaned'!$A:$CK,CK$2,FALSE())&lt;0,"N/A",VLOOKUP(VLOOKUP($B164&amp;"-"&amp;$F164,'dataset cleaned'!$A:$CK,CK$2,FALSE()),Dictionary!$A:$B,2,FALSE()))</f>
        <v>3</v>
      </c>
      <c r="CL164">
        <f>IF(VLOOKUP($B164&amp;"-"&amp;$F164,'dataset cleaned'!$A:$CK,CL$2,FALSE())&lt;0,"N/A",VLOOKUP(VLOOKUP($B164&amp;"-"&amp;$F164,'dataset cleaned'!$A:$CK,CL$2,FALSE()),Dictionary!$A:$B,2,FALSE()))</f>
        <v>3</v>
      </c>
      <c r="CM164">
        <f>IF(VLOOKUP($B164&amp;"-"&amp;$F164,'dataset cleaned'!$A:$CK,CM$2,FALSE())&lt;0,"N/A",VLOOKUP(VLOOKUP($B164&amp;"-"&amp;$F164,'dataset cleaned'!$A:$CK,CM$2,FALSE()),Dictionary!$A:$B,2,FALSE()))</f>
        <v>3</v>
      </c>
      <c r="CN164">
        <f>IF(VLOOKUP($B164&amp;"-"&amp;$F164,'dataset cleaned'!$A:$CK,CN$2,FALSE())&lt;0,"N/A",VLOOKUP(VLOOKUP($B164&amp;"-"&amp;$F164,'dataset cleaned'!$A:$CK,CN$2,FALSE()),Dictionary!$A:$B,2,FALSE()))</f>
        <v>2</v>
      </c>
      <c r="CO164">
        <f>IF(VLOOKUP($B164&amp;"-"&amp;$F164,'dataset cleaned'!$A:$CK,CO$2,FALSE())&lt;0,"N/A",VLOOKUP(VLOOKUP($B164&amp;"-"&amp;$F164,'dataset cleaned'!$A:$CK,CO$2,FALSE()),Dictionary!$A:$B,2,FALSE()))</f>
        <v>4</v>
      </c>
      <c r="CP164">
        <f>IF(VLOOKUP($B164&amp;"-"&amp;$F164,'dataset cleaned'!$A:$CK,CP$2,FALSE())&lt;0,"N/A",VLOOKUP(VLOOKUP($B164&amp;"-"&amp;$F164,'dataset cleaned'!$A:$CK,CP$2,FALSE()),Dictionary!$A:$B,2,FALSE()))</f>
        <v>3</v>
      </c>
      <c r="CQ164">
        <f>IF(VLOOKUP($B164&amp;"-"&amp;$F164,'dataset cleaned'!$A:$CK,CQ$2,FALSE())&lt;0,"N/A",VLOOKUP(VLOOKUP($B164&amp;"-"&amp;$F164,'dataset cleaned'!$A:$CK,CQ$2,FALSE()),Dictionary!$A:$B,2,FALSE()))</f>
        <v>4</v>
      </c>
      <c r="CR164">
        <f>IF(VLOOKUP($B164&amp;"-"&amp;$F164,'dataset cleaned'!$A:$CK,CR$2,FALSE())&lt;0,"N/A",VLOOKUP(VLOOKUP($B164&amp;"-"&amp;$F164,'dataset cleaned'!$A:$CK,CR$2,FALSE()),Dictionary!$A:$B,2,FALSE()))</f>
        <v>4</v>
      </c>
      <c r="CS164">
        <f>IF(VLOOKUP($B164&amp;"-"&amp;$F164,'dataset cleaned'!$A:$CK,CS$2,FALSE())&lt;0,"N/A",VLOOKUP(VLOOKUP($B164&amp;"-"&amp;$F164,'dataset cleaned'!$A:$CK,CS$2,FALSE()),Dictionary!$A:$B,2,FALSE()))</f>
        <v>3</v>
      </c>
      <c r="CT164">
        <f>IF(VLOOKUP($B164&amp;"-"&amp;$F164,'dataset cleaned'!$A:$CK,CT$2,FALSE())&lt;0,"N/A",VLOOKUP(VLOOKUP($B164&amp;"-"&amp;$F164,'dataset cleaned'!$A:$CK,CT$2,FALSE()),Dictionary!$A:$B,2,FALSE()))</f>
        <v>2</v>
      </c>
      <c r="CU164">
        <f>IF(VLOOKUP($B164&amp;"-"&amp;$F164,'dataset cleaned'!$A:$CK,CU$2,FALSE())&lt;0,"N/A",VLOOKUP(VLOOKUP($B164&amp;"-"&amp;$F164,'dataset cleaned'!$A:$CK,CU$2,FALSE()),Dictionary!$A:$B,2,FALSE()))</f>
        <v>4</v>
      </c>
      <c r="CV164">
        <f>IF(VLOOKUP($B164&amp;"-"&amp;$F164,'dataset cleaned'!$A:$CK,CV$2,FALSE())&lt;0,"N/A",VLOOKUP(VLOOKUP($B164&amp;"-"&amp;$F164,'dataset cleaned'!$A:$CK,CV$2,FALSE()),Dictionary!$A:$B,2,FALSE()))</f>
        <v>4</v>
      </c>
    </row>
    <row r="165" spans="1:100" ht="34" x14ac:dyDescent="0.2">
      <c r="A165" t="str">
        <f t="shared" si="146"/>
        <v>R_3kuAup9Vn5F6ZKq-P2</v>
      </c>
      <c r="B165" t="s">
        <v>731</v>
      </c>
      <c r="C165" t="s">
        <v>373</v>
      </c>
      <c r="D165" s="16" t="str">
        <f t="shared" si="147"/>
        <v>UML</v>
      </c>
      <c r="E165" s="8" t="str">
        <f t="shared" si="148"/>
        <v>G1</v>
      </c>
      <c r="F165" s="10" t="s">
        <v>536</v>
      </c>
      <c r="G165" s="8" t="str">
        <f t="shared" si="149"/>
        <v>G2</v>
      </c>
      <c r="H165" t="s">
        <v>981</v>
      </c>
      <c r="J165" s="11">
        <f>VLOOKUP($B165&amp;"-"&amp;$F165,'dataset cleaned'!$A:$BK,J$2,FALSE())/60</f>
        <v>6.2668500000000007</v>
      </c>
      <c r="K165">
        <f>VLOOKUP($B165&amp;"-"&amp;$F165,'dataset cleaned'!$A:$BK,K$2,FALSE())</f>
        <v>26</v>
      </c>
      <c r="L165" t="str">
        <f>VLOOKUP($B165&amp;"-"&amp;$F165,'dataset cleaned'!$A:$BK,L$2,FALSE())</f>
        <v>Male</v>
      </c>
      <c r="M165" t="str">
        <f>VLOOKUP($B165&amp;"-"&amp;$F165,'dataset cleaned'!$A:$BK,M$2,FALSE())</f>
        <v>Proficient (C2)</v>
      </c>
      <c r="N165">
        <f>VLOOKUP($B165&amp;"-"&amp;$F165,'dataset cleaned'!$A:$BK,N$2,FALSE())</f>
        <v>6</v>
      </c>
      <c r="O165" t="str">
        <f>VLOOKUP($B165&amp;"-"&amp;$F165,'dataset cleaned'!$A:$BK,O$2,FALSE())</f>
        <v>Computer Science and Telecommunications, Networking</v>
      </c>
      <c r="P165" t="str">
        <f>VLOOKUP($B165&amp;"-"&amp;$F165,'dataset cleaned'!$A:$BK,P$2,FALSE())</f>
        <v>Yes</v>
      </c>
      <c r="Q165">
        <f>VLOOKUP($B165&amp;"-"&amp;$F165,'dataset cleaned'!$A:$BK,Q$2,FALSE())</f>
        <v>2</v>
      </c>
      <c r="R165" s="6" t="str">
        <f>VLOOKUP($B165&amp;"-"&amp;$F165,'dataset cleaned'!$A:$BK,R$2,FALSE())</f>
        <v>1 year as Field service agent,1 year as a Senior Service Desk agent</v>
      </c>
      <c r="S165" t="str">
        <f>VLOOKUP($B165&amp;"-"&amp;$F165,'dataset cleaned'!$A:$BK,S$2,FALSE())</f>
        <v>No</v>
      </c>
      <c r="T165">
        <f>VLOOKUP($B165&amp;"-"&amp;$F165,'dataset cleaned'!$A:$BK,T$2,FALSE())</f>
        <v>0</v>
      </c>
      <c r="U165" t="str">
        <f>VLOOKUP($B165&amp;"-"&amp;$F165,'dataset cleaned'!$A:$BK,U$2,FALSE())</f>
        <v>None</v>
      </c>
      <c r="V165">
        <f>VLOOKUP(VLOOKUP($B165&amp;"-"&amp;$F165,'dataset cleaned'!$A:$BK,V$2,FALSE()),Dictionary!$A:$B,2,FALSE())</f>
        <v>1</v>
      </c>
      <c r="W165">
        <f>VLOOKUP(VLOOKUP($B165&amp;"-"&amp;$F165,'dataset cleaned'!$A:$BK,W$2,FALSE()),Dictionary!$A:$B,2,FALSE())</f>
        <v>1</v>
      </c>
      <c r="X165">
        <f>VLOOKUP(VLOOKUP($B165&amp;"-"&amp;$F165,'dataset cleaned'!$A:$BK,X$2,FALSE()),Dictionary!$A:$B,2,FALSE())</f>
        <v>1</v>
      </c>
      <c r="Y165">
        <f>VLOOKUP(VLOOKUP($B165&amp;"-"&amp;$F165,'dataset cleaned'!$A:$BK,Y$2,FALSE()),Dictionary!$A:$B,2,FALSE())</f>
        <v>1</v>
      </c>
      <c r="Z165">
        <f t="shared" si="150"/>
        <v>1</v>
      </c>
      <c r="AA165">
        <f>VLOOKUP(VLOOKUP($B165&amp;"-"&amp;$F165,'dataset cleaned'!$A:$BK,AA$2,FALSE()),Dictionary!$A:$B,2,FALSE())</f>
        <v>1</v>
      </c>
      <c r="AB165">
        <f>VLOOKUP(VLOOKUP($B165&amp;"-"&amp;$F165,'dataset cleaned'!$A:$BK,AB$2,FALSE()),Dictionary!$A:$B,2,FALSE())</f>
        <v>1</v>
      </c>
      <c r="AC165">
        <f>VLOOKUP(VLOOKUP($B165&amp;"-"&amp;$F165,'dataset cleaned'!$A:$BK,AC$2,FALSE()),Dictionary!$A:$B,2,FALSE())</f>
        <v>1</v>
      </c>
      <c r="AD165">
        <f>VLOOKUP(VLOOKUP($B165&amp;"-"&amp;$F165,'dataset cleaned'!$A:$BK,AD$2,FALSE()),Dictionary!$A:$B,2,FALSE())</f>
        <v>1</v>
      </c>
      <c r="AE165">
        <f>IF(ISNA(VLOOKUP(VLOOKUP($B165&amp;"-"&amp;$F165,'dataset cleaned'!$A:$BK,AE$2,FALSE()),Dictionary!$A:$B,2,FALSE())),"",VLOOKUP(VLOOKUP($B165&amp;"-"&amp;$F165,'dataset cleaned'!$A:$BK,AE$2,FALSE()),Dictionary!$A:$B,2,FALSE()))</f>
        <v>2</v>
      </c>
      <c r="AF165">
        <f>VLOOKUP(VLOOKUP($B165&amp;"-"&amp;$F165,'dataset cleaned'!$A:$BK,AF$2,FALSE()),Dictionary!$A:$B,2,FALSE())</f>
        <v>5</v>
      </c>
      <c r="AG165">
        <f>VLOOKUP(VLOOKUP($B165&amp;"-"&amp;$F165,'dataset cleaned'!$A:$BK,AG$2,FALSE()),Dictionary!$A:$B,2,FALSE())</f>
        <v>4</v>
      </c>
      <c r="AH165">
        <f>VLOOKUP(VLOOKUP($B165&amp;"-"&amp;$F165,'dataset cleaned'!$A:$BK,AH$2,FALSE()),Dictionary!$A:$B,2,FALSE())</f>
        <v>4</v>
      </c>
      <c r="AI165">
        <f>VLOOKUP(VLOOKUP($B165&amp;"-"&amp;$F165,'dataset cleaned'!$A:$BK,AI$2,FALSE()),Dictionary!$A:$B,2,FALSE())</f>
        <v>3</v>
      </c>
      <c r="AJ165">
        <f>VLOOKUP(VLOOKUP($B165&amp;"-"&amp;$F165,'dataset cleaned'!$A:$BK,AJ$2,FALSE()),Dictionary!$A:$B,2,FALSE())</f>
        <v>2</v>
      </c>
      <c r="AK165" t="str">
        <f>IF(ISNA(VLOOKUP(VLOOKUP($B165&amp;"-"&amp;$F165,'dataset cleaned'!$A:$BK,AK$2,FALSE()),Dictionary!$A:$B,2,FALSE())),"",VLOOKUP(VLOOKUP($B165&amp;"-"&amp;$F165,'dataset cleaned'!$A:$BK,AK$2,FALSE()),Dictionary!$A:$B,2,FALSE()))</f>
        <v/>
      </c>
      <c r="AL165">
        <f>IF(ISNA(VLOOKUP(VLOOKUP($B165&amp;"-"&amp;$F165,'dataset cleaned'!$A:$BK,AL$2,FALSE()),Dictionary!$A:$B,2,FALSE())),"",VLOOKUP(VLOOKUP($B165&amp;"-"&amp;$F165,'dataset cleaned'!$A:$BK,AL$2,FALSE()),Dictionary!$A:$B,2,FALSE()))</f>
        <v>1</v>
      </c>
      <c r="AM165">
        <f>VLOOKUP(VLOOKUP($B165&amp;"-"&amp;$F165,'dataset cleaned'!$A:$BK,AM$2,FALSE()),Dictionary!$A:$B,2,FALSE())</f>
        <v>4</v>
      </c>
      <c r="AN165">
        <f>IF(ISNA(VLOOKUP(VLOOKUP($B165&amp;"-"&amp;$F165,'dataset cleaned'!$A:$BK,AN$2,FALSE()),Dictionary!$A:$B,2,FALSE())),"",VLOOKUP(VLOOKUP($B165&amp;"-"&amp;$F165,'dataset cleaned'!$A:$BK,AN$2,FALSE()),Dictionary!$A:$B,2,FALSE()))</f>
        <v>5</v>
      </c>
      <c r="AO165">
        <f>VLOOKUP($B165&amp;"-"&amp;$F165,'Results Check'!$A:$CB,AO$2,FALSE())</f>
        <v>1</v>
      </c>
      <c r="AP165">
        <f>VLOOKUP($B165&amp;"-"&amp;$F165,'Results Check'!$A:$CB,AP$2,FALSE())</f>
        <v>1</v>
      </c>
      <c r="AQ165">
        <f>VLOOKUP($B165&amp;"-"&amp;$F165,'Results Check'!$A:$CB,AQ$2,FALSE())</f>
        <v>2</v>
      </c>
      <c r="AR165">
        <f t="shared" si="151"/>
        <v>1</v>
      </c>
      <c r="AS165">
        <f t="shared" si="152"/>
        <v>0.5</v>
      </c>
      <c r="AT165">
        <f t="shared" si="153"/>
        <v>0.66666666666666663</v>
      </c>
      <c r="AU165">
        <f>VLOOKUP($B165&amp;"-"&amp;$F165,'Results Check'!$A:$CB,AU$2,FALSE())</f>
        <v>1</v>
      </c>
      <c r="AV165">
        <f>VLOOKUP($B165&amp;"-"&amp;$F165,'Results Check'!$A:$CB,AV$2,FALSE())</f>
        <v>2</v>
      </c>
      <c r="AW165">
        <f>VLOOKUP($B165&amp;"-"&amp;$F165,'Results Check'!$A:$CB,AW$2,FALSE())</f>
        <v>3</v>
      </c>
      <c r="AX165">
        <f t="shared" si="154"/>
        <v>0.5</v>
      </c>
      <c r="AY165">
        <f t="shared" si="155"/>
        <v>0.33333333333333331</v>
      </c>
      <c r="AZ165">
        <f t="shared" si="156"/>
        <v>0.4</v>
      </c>
      <c r="BA165">
        <f>VLOOKUP($B165&amp;"-"&amp;$F165,'Results Check'!$A:$CB,BA$2,FALSE())</f>
        <v>2</v>
      </c>
      <c r="BB165">
        <f>VLOOKUP($B165&amp;"-"&amp;$F165,'Results Check'!$A:$CB,BB$2,FALSE())</f>
        <v>2</v>
      </c>
      <c r="BC165">
        <f>VLOOKUP($B165&amp;"-"&amp;$F165,'Results Check'!$A:$CB,BC$2,FALSE())</f>
        <v>4</v>
      </c>
      <c r="BD165">
        <f t="shared" si="157"/>
        <v>1</v>
      </c>
      <c r="BE165">
        <f t="shared" si="158"/>
        <v>0.5</v>
      </c>
      <c r="BF165">
        <f t="shared" si="159"/>
        <v>0.66666666666666663</v>
      </c>
      <c r="BG165">
        <f>VLOOKUP($B165&amp;"-"&amp;$F165,'Results Check'!$A:$CB,BG$2,FALSE())</f>
        <v>0</v>
      </c>
      <c r="BH165">
        <f>VLOOKUP($B165&amp;"-"&amp;$F165,'Results Check'!$A:$CB,BH$2,FALSE())</f>
        <v>3</v>
      </c>
      <c r="BI165">
        <f>VLOOKUP($B165&amp;"-"&amp;$F165,'Results Check'!$A:$CB,BI$2,FALSE())</f>
        <v>2</v>
      </c>
      <c r="BJ165">
        <f t="shared" si="160"/>
        <v>0</v>
      </c>
      <c r="BK165">
        <f t="shared" si="161"/>
        <v>0</v>
      </c>
      <c r="BL165">
        <f t="shared" si="162"/>
        <v>0</v>
      </c>
      <c r="BM165">
        <f>VLOOKUP($B165&amp;"-"&amp;$F165,'Results Check'!$A:$CB,BM$2,FALSE())</f>
        <v>1</v>
      </c>
      <c r="BN165">
        <f>VLOOKUP($B165&amp;"-"&amp;$F165,'Results Check'!$A:$CB,BN$2,FALSE())</f>
        <v>1</v>
      </c>
      <c r="BO165">
        <f>VLOOKUP($B165&amp;"-"&amp;$F165,'Results Check'!$A:$CB,BO$2,FALSE())</f>
        <v>1</v>
      </c>
      <c r="BP165">
        <f t="shared" si="163"/>
        <v>1</v>
      </c>
      <c r="BQ165">
        <f t="shared" si="164"/>
        <v>1</v>
      </c>
      <c r="BR165">
        <f t="shared" si="165"/>
        <v>1</v>
      </c>
      <c r="BS165">
        <f>VLOOKUP($B165&amp;"-"&amp;$F165,'Results Check'!$A:$CB,BS$2,FALSE())</f>
        <v>1</v>
      </c>
      <c r="BT165">
        <f>VLOOKUP($B165&amp;"-"&amp;$F165,'Results Check'!$A:$CB,BT$2,FALSE())</f>
        <v>2</v>
      </c>
      <c r="BU165">
        <f>VLOOKUP($B165&amp;"-"&amp;$F165,'Results Check'!$A:$CB,BU$2,FALSE())</f>
        <v>4</v>
      </c>
      <c r="BV165">
        <f t="shared" si="166"/>
        <v>0.5</v>
      </c>
      <c r="BW165">
        <f t="shared" si="167"/>
        <v>0.25</v>
      </c>
      <c r="BX165">
        <f t="shared" si="168"/>
        <v>0.33333333333333331</v>
      </c>
      <c r="BY165">
        <f t="shared" si="169"/>
        <v>6</v>
      </c>
      <c r="BZ165">
        <f t="shared" si="170"/>
        <v>11</v>
      </c>
      <c r="CA165">
        <f t="shared" si="171"/>
        <v>16</v>
      </c>
      <c r="CB165" s="4">
        <f t="shared" si="172"/>
        <v>0.54545454545454541</v>
      </c>
      <c r="CC165" s="4">
        <f t="shared" si="173"/>
        <v>0.375</v>
      </c>
      <c r="CD165">
        <f t="shared" si="174"/>
        <v>0.44444444444444442</v>
      </c>
      <c r="CE165" t="str">
        <f>IF(VLOOKUP($B165&amp;"-"&amp;$F165,'Results Check'!$A:$CB,CE$2,FALSE())=0,"",VLOOKUP($B165&amp;"-"&amp;$F165,'Results Check'!$A:$CB,CE$2,FALSE()))</f>
        <v>Missing vulnerability</v>
      </c>
      <c r="CF165" t="str">
        <f>IF(VLOOKUP($B165&amp;"-"&amp;$F165,'Results Check'!$A:$CB,CF$2,FALSE())=0,"",VLOOKUP($B165&amp;"-"&amp;$F165,'Results Check'!$A:$CB,CF$2,FALSE()))</f>
        <v>Wrong UI</v>
      </c>
      <c r="CG165" t="str">
        <f>IF(VLOOKUP($B165&amp;"-"&amp;$F165,'Results Check'!$A:$CB,CG$2,FALSE())=0,"",VLOOKUP($B165&amp;"-"&amp;$F165,'Results Check'!$A:$CB,CG$2,FALSE()))</f>
        <v>Missing threat scenario</v>
      </c>
      <c r="CH165" t="str">
        <f>IF(VLOOKUP($B165&amp;"-"&amp;$F165,'Results Check'!$A:$CB,CH$2,FALSE())=0,"",VLOOKUP($B165&amp;"-"&amp;$F165,'Results Check'!$A:$CB,CH$2,FALSE()))</f>
        <v>Vulnerability</v>
      </c>
      <c r="CI165" t="str">
        <f>IF(VLOOKUP($B165&amp;"-"&amp;$F165,'Results Check'!$A:$CB,CI$2,FALSE())=0,"",VLOOKUP($B165&amp;"-"&amp;$F165,'Results Check'!$A:$CB,CI$2,FALSE()))</f>
        <v/>
      </c>
      <c r="CJ165" t="str">
        <f>IF(VLOOKUP($B165&amp;"-"&amp;$F165,'Results Check'!$A:$CB,CJ$2,FALSE())=0,"",VLOOKUP($B165&amp;"-"&amp;$F165,'Results Check'!$A:$CB,CJ$2,FALSE()))</f>
        <v>Wrong vulnerability</v>
      </c>
      <c r="CK165">
        <f>IF(VLOOKUP($B165&amp;"-"&amp;$F165,'dataset cleaned'!$A:$CK,CK$2,FALSE())&lt;0,"N/A",VLOOKUP(VLOOKUP($B165&amp;"-"&amp;$F165,'dataset cleaned'!$A:$CK,CK$2,FALSE()),Dictionary!$A:$B,2,FALSE()))</f>
        <v>4</v>
      </c>
      <c r="CL165">
        <f>IF(VLOOKUP($B165&amp;"-"&amp;$F165,'dataset cleaned'!$A:$CK,CL$2,FALSE())&lt;0,"N/A",VLOOKUP(VLOOKUP($B165&amp;"-"&amp;$F165,'dataset cleaned'!$A:$CK,CL$2,FALSE()),Dictionary!$A:$B,2,FALSE()))</f>
        <v>4</v>
      </c>
      <c r="CM165">
        <f>IF(VLOOKUP($B165&amp;"-"&amp;$F165,'dataset cleaned'!$A:$CK,CM$2,FALSE())&lt;0,"N/A",VLOOKUP(VLOOKUP($B165&amp;"-"&amp;$F165,'dataset cleaned'!$A:$CK,CM$2,FALSE()),Dictionary!$A:$B,2,FALSE()))</f>
        <v>3</v>
      </c>
      <c r="CN165">
        <f>IF(VLOOKUP($B165&amp;"-"&amp;$F165,'dataset cleaned'!$A:$CK,CN$2,FALSE())&lt;0,"N/A",VLOOKUP(VLOOKUP($B165&amp;"-"&amp;$F165,'dataset cleaned'!$A:$CK,CN$2,FALSE()),Dictionary!$A:$B,2,FALSE()))</f>
        <v>3</v>
      </c>
      <c r="CO165">
        <f>IF(VLOOKUP($B165&amp;"-"&amp;$F165,'dataset cleaned'!$A:$CK,CO$2,FALSE())&lt;0,"N/A",VLOOKUP(VLOOKUP($B165&amp;"-"&amp;$F165,'dataset cleaned'!$A:$CK,CO$2,FALSE()),Dictionary!$A:$B,2,FALSE()))</f>
        <v>3</v>
      </c>
      <c r="CP165">
        <f>IF(VLOOKUP($B165&amp;"-"&amp;$F165,'dataset cleaned'!$A:$CK,CP$2,FALSE())&lt;0,"N/A",VLOOKUP(VLOOKUP($B165&amp;"-"&amp;$F165,'dataset cleaned'!$A:$CK,CP$2,FALSE()),Dictionary!$A:$B,2,FALSE()))</f>
        <v>3</v>
      </c>
      <c r="CQ165">
        <f>IF(VLOOKUP($B165&amp;"-"&amp;$F165,'dataset cleaned'!$A:$CK,CQ$2,FALSE())&lt;0,"N/A",VLOOKUP(VLOOKUP($B165&amp;"-"&amp;$F165,'dataset cleaned'!$A:$CK,CQ$2,FALSE()),Dictionary!$A:$B,2,FALSE()))</f>
        <v>2</v>
      </c>
      <c r="CR165">
        <f>IF(VLOOKUP($B165&amp;"-"&amp;$F165,'dataset cleaned'!$A:$CK,CR$2,FALSE())&lt;0,"N/A",VLOOKUP(VLOOKUP($B165&amp;"-"&amp;$F165,'dataset cleaned'!$A:$CK,CR$2,FALSE()),Dictionary!$A:$B,2,FALSE()))</f>
        <v>3</v>
      </c>
      <c r="CS165">
        <f>IF(VLOOKUP($B165&amp;"-"&amp;$F165,'dataset cleaned'!$A:$CK,CS$2,FALSE())&lt;0,"N/A",VLOOKUP(VLOOKUP($B165&amp;"-"&amp;$F165,'dataset cleaned'!$A:$CK,CS$2,FALSE()),Dictionary!$A:$B,2,FALSE()))</f>
        <v>1</v>
      </c>
      <c r="CT165">
        <f>IF(VLOOKUP($B165&amp;"-"&amp;$F165,'dataset cleaned'!$A:$CK,CT$2,FALSE())&lt;0,"N/A",VLOOKUP(VLOOKUP($B165&amp;"-"&amp;$F165,'dataset cleaned'!$A:$CK,CT$2,FALSE()),Dictionary!$A:$B,2,FALSE()))</f>
        <v>4</v>
      </c>
      <c r="CU165">
        <f>IF(VLOOKUP($B165&amp;"-"&amp;$F165,'dataset cleaned'!$A:$CK,CU$2,FALSE())&lt;0,"N/A",VLOOKUP(VLOOKUP($B165&amp;"-"&amp;$F165,'dataset cleaned'!$A:$CK,CU$2,FALSE()),Dictionary!$A:$B,2,FALSE()))</f>
        <v>2</v>
      </c>
      <c r="CV165">
        <f>IF(VLOOKUP($B165&amp;"-"&amp;$F165,'dataset cleaned'!$A:$CK,CV$2,FALSE())&lt;0,"N/A",VLOOKUP(VLOOKUP($B165&amp;"-"&amp;$F165,'dataset cleaned'!$A:$CK,CV$2,FALSE()),Dictionary!$A:$B,2,FALSE()))</f>
        <v>3</v>
      </c>
    </row>
    <row r="166" spans="1:100" ht="34" x14ac:dyDescent="0.2">
      <c r="A166" t="str">
        <f t="shared" si="146"/>
        <v>R_3NxPxxI1kSXnXiG-P2</v>
      </c>
      <c r="B166" s="1" t="s">
        <v>1010</v>
      </c>
      <c r="C166" t="s">
        <v>373</v>
      </c>
      <c r="D166" s="16" t="str">
        <f t="shared" si="147"/>
        <v>UML</v>
      </c>
      <c r="E166" s="8" t="str">
        <f t="shared" si="148"/>
        <v>G1</v>
      </c>
      <c r="F166" s="1" t="s">
        <v>536</v>
      </c>
      <c r="G166" s="8" t="str">
        <f t="shared" si="149"/>
        <v>G2</v>
      </c>
      <c r="H166" t="s">
        <v>1128</v>
      </c>
      <c r="J166" s="11">
        <f>VLOOKUP($B166&amp;"-"&amp;$F166,'dataset cleaned'!$A:$BK,J$2,FALSE())/60</f>
        <v>5.1464499999999997</v>
      </c>
      <c r="K166">
        <f>VLOOKUP($B166&amp;"-"&amp;$F166,'dataset cleaned'!$A:$BK,K$2,FALSE())</f>
        <v>21</v>
      </c>
      <c r="L166" t="str">
        <f>VLOOKUP($B166&amp;"-"&amp;$F166,'dataset cleaned'!$A:$BK,L$2,FALSE())</f>
        <v>Male</v>
      </c>
      <c r="M166" t="str">
        <f>VLOOKUP($B166&amp;"-"&amp;$F166,'dataset cleaned'!$A:$BK,M$2,FALSE())</f>
        <v>Proficient (C2)</v>
      </c>
      <c r="N166">
        <f>VLOOKUP($B166&amp;"-"&amp;$F166,'dataset cleaned'!$A:$BK,N$2,FALSE())</f>
        <v>2</v>
      </c>
      <c r="O166" t="str">
        <f>VLOOKUP($B166&amp;"-"&amp;$F166,'dataset cleaned'!$A:$BK,O$2,FALSE())</f>
        <v xml:space="preserve">Modern history, Cold War, security, politics, area studies, nuclear strategy. </v>
      </c>
      <c r="P166" t="str">
        <f>VLOOKUP($B166&amp;"-"&amp;$F166,'dataset cleaned'!$A:$BK,P$2,FALSE())</f>
        <v>Yes</v>
      </c>
      <c r="Q166">
        <f>VLOOKUP($B166&amp;"-"&amp;$F166,'dataset cleaned'!$A:$BK,Q$2,FALSE())</f>
        <v>2</v>
      </c>
      <c r="R166" s="6" t="str">
        <f>VLOOKUP($B166&amp;"-"&amp;$F166,'dataset cleaned'!$A:$BK,R$2,FALSE())</f>
        <v>Research assistant, research intern, student assistant, website developer.</v>
      </c>
      <c r="S166" t="str">
        <f>VLOOKUP($B166&amp;"-"&amp;$F166,'dataset cleaned'!$A:$BK,S$2,FALSE())</f>
        <v>No</v>
      </c>
      <c r="T166">
        <f>VLOOKUP($B166&amp;"-"&amp;$F166,'dataset cleaned'!$A:$BK,T$2,FALSE())</f>
        <v>0</v>
      </c>
      <c r="U166" t="str">
        <f>VLOOKUP($B166&amp;"-"&amp;$F166,'dataset cleaned'!$A:$BK,U$2,FALSE())</f>
        <v>None</v>
      </c>
      <c r="V166">
        <f>VLOOKUP(VLOOKUP($B166&amp;"-"&amp;$F166,'dataset cleaned'!$A:$BK,V$2,FALSE()),Dictionary!$A:$B,2,FALSE())</f>
        <v>1</v>
      </c>
      <c r="W166">
        <f>VLOOKUP(VLOOKUP($B166&amp;"-"&amp;$F166,'dataset cleaned'!$A:$BK,W$2,FALSE()),Dictionary!$A:$B,2,FALSE())</f>
        <v>1</v>
      </c>
      <c r="X166">
        <f>VLOOKUP(VLOOKUP($B166&amp;"-"&amp;$F166,'dataset cleaned'!$A:$BK,X$2,FALSE()),Dictionary!$A:$B,2,FALSE())</f>
        <v>2</v>
      </c>
      <c r="Y166">
        <f>VLOOKUP(VLOOKUP($B166&amp;"-"&amp;$F166,'dataset cleaned'!$A:$BK,Y$2,FALSE()),Dictionary!$A:$B,2,FALSE())</f>
        <v>2</v>
      </c>
      <c r="Z166">
        <f t="shared" si="150"/>
        <v>2</v>
      </c>
      <c r="AA166">
        <f>VLOOKUP(VLOOKUP($B166&amp;"-"&amp;$F166,'dataset cleaned'!$A:$BK,AA$2,FALSE()),Dictionary!$A:$B,2,FALSE())</f>
        <v>1</v>
      </c>
      <c r="AB166">
        <f>VLOOKUP(VLOOKUP($B166&amp;"-"&amp;$F166,'dataset cleaned'!$A:$BK,AB$2,FALSE()),Dictionary!$A:$B,2,FALSE())</f>
        <v>1</v>
      </c>
      <c r="AC166">
        <f>VLOOKUP(VLOOKUP($B166&amp;"-"&amp;$F166,'dataset cleaned'!$A:$BK,AC$2,FALSE()),Dictionary!$A:$B,2,FALSE())</f>
        <v>1</v>
      </c>
      <c r="AD166">
        <f>VLOOKUP(VLOOKUP($B166&amp;"-"&amp;$F166,'dataset cleaned'!$A:$BK,AD$2,FALSE()),Dictionary!$A:$B,2,FALSE())</f>
        <v>1</v>
      </c>
      <c r="AE166">
        <f>IF(ISNA(VLOOKUP(VLOOKUP($B166&amp;"-"&amp;$F166,'dataset cleaned'!$A:$BK,AE$2,FALSE()),Dictionary!$A:$B,2,FALSE())),"",VLOOKUP(VLOOKUP($B166&amp;"-"&amp;$F166,'dataset cleaned'!$A:$BK,AE$2,FALSE()),Dictionary!$A:$B,2,FALSE()))</f>
        <v>4</v>
      </c>
      <c r="AF166">
        <f>VLOOKUP(VLOOKUP($B166&amp;"-"&amp;$F166,'dataset cleaned'!$A:$BK,AF$2,FALSE()),Dictionary!$A:$B,2,FALSE())</f>
        <v>4</v>
      </c>
      <c r="AG166">
        <f>VLOOKUP(VLOOKUP($B166&amp;"-"&amp;$F166,'dataset cleaned'!$A:$BK,AG$2,FALSE()),Dictionary!$A:$B,2,FALSE())</f>
        <v>4</v>
      </c>
      <c r="AH166">
        <f>VLOOKUP(VLOOKUP($B166&amp;"-"&amp;$F166,'dataset cleaned'!$A:$BK,AH$2,FALSE()),Dictionary!$A:$B,2,FALSE())</f>
        <v>3</v>
      </c>
      <c r="AI166">
        <f>VLOOKUP(VLOOKUP($B166&amp;"-"&amp;$F166,'dataset cleaned'!$A:$BK,AI$2,FALSE()),Dictionary!$A:$B,2,FALSE())</f>
        <v>1</v>
      </c>
      <c r="AJ166">
        <f>VLOOKUP(VLOOKUP($B166&amp;"-"&amp;$F166,'dataset cleaned'!$A:$BK,AJ$2,FALSE()),Dictionary!$A:$B,2,FALSE())</f>
        <v>1</v>
      </c>
      <c r="AK166" t="str">
        <f>IF(ISNA(VLOOKUP(VLOOKUP($B166&amp;"-"&amp;$F166,'dataset cleaned'!$A:$BK,AK$2,FALSE()),Dictionary!$A:$B,2,FALSE())),"",VLOOKUP(VLOOKUP($B166&amp;"-"&amp;$F166,'dataset cleaned'!$A:$BK,AK$2,FALSE()),Dictionary!$A:$B,2,FALSE()))</f>
        <v/>
      </c>
      <c r="AL166">
        <f>IF(ISNA(VLOOKUP(VLOOKUP($B166&amp;"-"&amp;$F166,'dataset cleaned'!$A:$BK,AL$2,FALSE()),Dictionary!$A:$B,2,FALSE())),"",VLOOKUP(VLOOKUP($B166&amp;"-"&amp;$F166,'dataset cleaned'!$A:$BK,AL$2,FALSE()),Dictionary!$A:$B,2,FALSE()))</f>
        <v>3</v>
      </c>
      <c r="AM166">
        <f>VLOOKUP(VLOOKUP($B166&amp;"-"&amp;$F166,'dataset cleaned'!$A:$BK,AM$2,FALSE()),Dictionary!$A:$B,2,FALSE())</f>
        <v>4</v>
      </c>
      <c r="AN166">
        <f>IF(ISNA(VLOOKUP(VLOOKUP($B166&amp;"-"&amp;$F166,'dataset cleaned'!$A:$BK,AN$2,FALSE()),Dictionary!$A:$B,2,FALSE())),"",VLOOKUP(VLOOKUP($B166&amp;"-"&amp;$F166,'dataset cleaned'!$A:$BK,AN$2,FALSE()),Dictionary!$A:$B,2,FALSE()))</f>
        <v>2</v>
      </c>
      <c r="AO166">
        <f>VLOOKUP($B166&amp;"-"&amp;$F166,'Results Check'!$A:$CB,AO$2,FALSE())</f>
        <v>0</v>
      </c>
      <c r="AP166">
        <f>VLOOKUP($B166&amp;"-"&amp;$F166,'Results Check'!$A:$CB,AP$2,FALSE())</f>
        <v>1</v>
      </c>
      <c r="AQ166">
        <f>VLOOKUP($B166&amp;"-"&amp;$F166,'Results Check'!$A:$CB,AQ$2,FALSE())</f>
        <v>2</v>
      </c>
      <c r="AR166">
        <f t="shared" si="151"/>
        <v>0</v>
      </c>
      <c r="AS166">
        <f t="shared" si="152"/>
        <v>0</v>
      </c>
      <c r="AT166">
        <f t="shared" si="153"/>
        <v>0</v>
      </c>
      <c r="AU166">
        <f>VLOOKUP($B166&amp;"-"&amp;$F166,'Results Check'!$A:$CB,AU$2,FALSE())</f>
        <v>3</v>
      </c>
      <c r="AV166">
        <f>VLOOKUP($B166&amp;"-"&amp;$F166,'Results Check'!$A:$CB,AV$2,FALSE())</f>
        <v>4</v>
      </c>
      <c r="AW166">
        <f>VLOOKUP($B166&amp;"-"&amp;$F166,'Results Check'!$A:$CB,AW$2,FALSE())</f>
        <v>3</v>
      </c>
      <c r="AX166">
        <f t="shared" si="154"/>
        <v>0.75</v>
      </c>
      <c r="AY166">
        <f t="shared" si="155"/>
        <v>1</v>
      </c>
      <c r="AZ166">
        <f t="shared" si="156"/>
        <v>0.8571428571428571</v>
      </c>
      <c r="BA166">
        <f>VLOOKUP($B166&amp;"-"&amp;$F166,'Results Check'!$A:$CB,BA$2,FALSE())</f>
        <v>3</v>
      </c>
      <c r="BB166">
        <f>VLOOKUP($B166&amp;"-"&amp;$F166,'Results Check'!$A:$CB,BB$2,FALSE())</f>
        <v>3</v>
      </c>
      <c r="BC166">
        <f>VLOOKUP($B166&amp;"-"&amp;$F166,'Results Check'!$A:$CB,BC$2,FALSE())</f>
        <v>4</v>
      </c>
      <c r="BD166">
        <f t="shared" si="157"/>
        <v>1</v>
      </c>
      <c r="BE166">
        <f t="shared" si="158"/>
        <v>0.75</v>
      </c>
      <c r="BF166">
        <f t="shared" si="159"/>
        <v>0.8571428571428571</v>
      </c>
      <c r="BG166">
        <f>VLOOKUP($B166&amp;"-"&amp;$F166,'Results Check'!$A:$CB,BG$2,FALSE())</f>
        <v>0</v>
      </c>
      <c r="BH166">
        <f>VLOOKUP($B166&amp;"-"&amp;$F166,'Results Check'!$A:$CB,BH$2,FALSE())</f>
        <v>4</v>
      </c>
      <c r="BI166">
        <f>VLOOKUP($B166&amp;"-"&amp;$F166,'Results Check'!$A:$CB,BI$2,FALSE())</f>
        <v>2</v>
      </c>
      <c r="BJ166">
        <f t="shared" si="160"/>
        <v>0</v>
      </c>
      <c r="BK166">
        <f t="shared" si="161"/>
        <v>0</v>
      </c>
      <c r="BL166">
        <f t="shared" si="162"/>
        <v>0</v>
      </c>
      <c r="BM166">
        <f>VLOOKUP($B166&amp;"-"&amp;$F166,'Results Check'!$A:$CB,BM$2,FALSE())</f>
        <v>0</v>
      </c>
      <c r="BN166">
        <f>VLOOKUP($B166&amp;"-"&amp;$F166,'Results Check'!$A:$CB,BN$2,FALSE())</f>
        <v>1</v>
      </c>
      <c r="BO166">
        <f>VLOOKUP($B166&amp;"-"&amp;$F166,'Results Check'!$A:$CB,BO$2,FALSE())</f>
        <v>1</v>
      </c>
      <c r="BP166">
        <f t="shared" si="163"/>
        <v>0</v>
      </c>
      <c r="BQ166">
        <f t="shared" si="164"/>
        <v>0</v>
      </c>
      <c r="BR166">
        <f t="shared" si="165"/>
        <v>0</v>
      </c>
      <c r="BS166">
        <f>VLOOKUP($B166&amp;"-"&amp;$F166,'Results Check'!$A:$CB,BS$2,FALSE())</f>
        <v>0</v>
      </c>
      <c r="BT166">
        <f>VLOOKUP($B166&amp;"-"&amp;$F166,'Results Check'!$A:$CB,BT$2,FALSE())</f>
        <v>0</v>
      </c>
      <c r="BU166">
        <f>VLOOKUP($B166&amp;"-"&amp;$F166,'Results Check'!$A:$CB,BU$2,FALSE())</f>
        <v>4</v>
      </c>
      <c r="BV166">
        <f t="shared" si="166"/>
        <v>0</v>
      </c>
      <c r="BW166">
        <f t="shared" si="167"/>
        <v>0</v>
      </c>
      <c r="BX166">
        <f t="shared" si="168"/>
        <v>0</v>
      </c>
      <c r="BY166">
        <f t="shared" si="169"/>
        <v>6</v>
      </c>
      <c r="BZ166">
        <f t="shared" si="170"/>
        <v>13</v>
      </c>
      <c r="CA166">
        <f t="shared" si="171"/>
        <v>16</v>
      </c>
      <c r="CB166" s="4">
        <f t="shared" si="172"/>
        <v>0.46153846153846156</v>
      </c>
      <c r="CC166" s="4">
        <f t="shared" si="173"/>
        <v>0.375</v>
      </c>
      <c r="CD166">
        <f t="shared" si="174"/>
        <v>0.41379310344827586</v>
      </c>
      <c r="CE166" t="str">
        <f>IF(VLOOKUP($B166&amp;"-"&amp;$F166,'Results Check'!$A:$CB,CE$2,FALSE())=0,"",VLOOKUP($B166&amp;"-"&amp;$F166,'Results Check'!$A:$CB,CE$2,FALSE()))</f>
        <v>Threat scenario</v>
      </c>
      <c r="CF166" t="str">
        <f>IF(VLOOKUP($B166&amp;"-"&amp;$F166,'Results Check'!$A:$CB,CF$2,FALSE())=0,"",VLOOKUP($B166&amp;"-"&amp;$F166,'Results Check'!$A:$CB,CF$2,FALSE()))</f>
        <v>Wrong UI</v>
      </c>
      <c r="CG166" t="str">
        <f>IF(VLOOKUP($B166&amp;"-"&amp;$F166,'Results Check'!$A:$CB,CG$2,FALSE())=0,"",VLOOKUP($B166&amp;"-"&amp;$F166,'Results Check'!$A:$CB,CG$2,FALSE()))</f>
        <v>Missing threat scenario</v>
      </c>
      <c r="CH166" t="str">
        <f>IF(VLOOKUP($B166&amp;"-"&amp;$F166,'Results Check'!$A:$CB,CH$2,FALSE())=0,"",VLOOKUP($B166&amp;"-"&amp;$F166,'Results Check'!$A:$CB,CH$2,FALSE()))</f>
        <v>UI</v>
      </c>
      <c r="CI166" t="str">
        <f>IF(VLOOKUP($B166&amp;"-"&amp;$F166,'Results Check'!$A:$CB,CI$2,FALSE())=0,"",VLOOKUP($B166&amp;"-"&amp;$F166,'Results Check'!$A:$CB,CI$2,FALSE()))</f>
        <v/>
      </c>
      <c r="CJ166" t="str">
        <f>IF(VLOOKUP($B166&amp;"-"&amp;$F166,'Results Check'!$A:$CB,CJ$2,FALSE())=0,"",VLOOKUP($B166&amp;"-"&amp;$F166,'Results Check'!$A:$CB,CJ$2,FALSE()))</f>
        <v>Out of time</v>
      </c>
      <c r="CK166">
        <f>IF(VLOOKUP($B166&amp;"-"&amp;$F166,'dataset cleaned'!$A:$CK,CK$2,FALSE())&lt;0,"N/A",VLOOKUP(VLOOKUP($B166&amp;"-"&amp;$F166,'dataset cleaned'!$A:$CK,CK$2,FALSE()),Dictionary!$A:$B,2,FALSE()))</f>
        <v>4</v>
      </c>
      <c r="CL166">
        <f>IF(VLOOKUP($B166&amp;"-"&amp;$F166,'dataset cleaned'!$A:$CK,CL$2,FALSE())&lt;0,"N/A",VLOOKUP(VLOOKUP($B166&amp;"-"&amp;$F166,'dataset cleaned'!$A:$CK,CL$2,FALSE()),Dictionary!$A:$B,2,FALSE()))</f>
        <v>4</v>
      </c>
      <c r="CM166">
        <f>IF(VLOOKUP($B166&amp;"-"&amp;$F166,'dataset cleaned'!$A:$CK,CM$2,FALSE())&lt;0,"N/A",VLOOKUP(VLOOKUP($B166&amp;"-"&amp;$F166,'dataset cleaned'!$A:$CK,CM$2,FALSE()),Dictionary!$A:$B,2,FALSE()))</f>
        <v>2</v>
      </c>
      <c r="CN166">
        <f>IF(VLOOKUP($B166&amp;"-"&amp;$F166,'dataset cleaned'!$A:$CK,CN$2,FALSE())&lt;0,"N/A",VLOOKUP(VLOOKUP($B166&amp;"-"&amp;$F166,'dataset cleaned'!$A:$CK,CN$2,FALSE()),Dictionary!$A:$B,2,FALSE()))</f>
        <v>1</v>
      </c>
      <c r="CO166">
        <f>IF(VLOOKUP($B166&amp;"-"&amp;$F166,'dataset cleaned'!$A:$CK,CO$2,FALSE())&lt;0,"N/A",VLOOKUP(VLOOKUP($B166&amp;"-"&amp;$F166,'dataset cleaned'!$A:$CK,CO$2,FALSE()),Dictionary!$A:$B,2,FALSE()))</f>
        <v>3</v>
      </c>
      <c r="CP166">
        <f>IF(VLOOKUP($B166&amp;"-"&amp;$F166,'dataset cleaned'!$A:$CK,CP$2,FALSE())&lt;0,"N/A",VLOOKUP(VLOOKUP($B166&amp;"-"&amp;$F166,'dataset cleaned'!$A:$CK,CP$2,FALSE()),Dictionary!$A:$B,2,FALSE()))</f>
        <v>2</v>
      </c>
      <c r="CQ166">
        <f>IF(VLOOKUP($B166&amp;"-"&amp;$F166,'dataset cleaned'!$A:$CK,CQ$2,FALSE())&lt;0,"N/A",VLOOKUP(VLOOKUP($B166&amp;"-"&amp;$F166,'dataset cleaned'!$A:$CK,CQ$2,FALSE()),Dictionary!$A:$B,2,FALSE()))</f>
        <v>1</v>
      </c>
      <c r="CR166">
        <f>IF(VLOOKUP($B166&amp;"-"&amp;$F166,'dataset cleaned'!$A:$CK,CR$2,FALSE())&lt;0,"N/A",VLOOKUP(VLOOKUP($B166&amp;"-"&amp;$F166,'dataset cleaned'!$A:$CK,CR$2,FALSE()),Dictionary!$A:$B,2,FALSE()))</f>
        <v>2</v>
      </c>
      <c r="CS166">
        <f>IF(VLOOKUP($B166&amp;"-"&amp;$F166,'dataset cleaned'!$A:$CK,CS$2,FALSE())&lt;0,"N/A",VLOOKUP(VLOOKUP($B166&amp;"-"&amp;$F166,'dataset cleaned'!$A:$CK,CS$2,FALSE()),Dictionary!$A:$B,2,FALSE()))</f>
        <v>3</v>
      </c>
      <c r="CT166">
        <f>IF(VLOOKUP($B166&amp;"-"&amp;$F166,'dataset cleaned'!$A:$CK,CT$2,FALSE())&lt;0,"N/A",VLOOKUP(VLOOKUP($B166&amp;"-"&amp;$F166,'dataset cleaned'!$A:$CK,CT$2,FALSE()),Dictionary!$A:$B,2,FALSE()))</f>
        <v>3</v>
      </c>
      <c r="CU166">
        <f>IF(VLOOKUP($B166&amp;"-"&amp;$F166,'dataset cleaned'!$A:$CK,CU$2,FALSE())&lt;0,"N/A",VLOOKUP(VLOOKUP($B166&amp;"-"&amp;$F166,'dataset cleaned'!$A:$CK,CU$2,FALSE()),Dictionary!$A:$B,2,FALSE()))</f>
        <v>1</v>
      </c>
      <c r="CV166">
        <f>IF(VLOOKUP($B166&amp;"-"&amp;$F166,'dataset cleaned'!$A:$CK,CV$2,FALSE())&lt;0,"N/A",VLOOKUP(VLOOKUP($B166&amp;"-"&amp;$F166,'dataset cleaned'!$A:$CK,CV$2,FALSE()),Dictionary!$A:$B,2,FALSE()))</f>
        <v>1</v>
      </c>
    </row>
    <row r="167" spans="1:100" ht="17" x14ac:dyDescent="0.2">
      <c r="A167" t="str">
        <f t="shared" si="146"/>
        <v>R_3q8xQtKI6p2Jm3p-P2</v>
      </c>
      <c r="B167" s="1" t="s">
        <v>1049</v>
      </c>
      <c r="C167" t="s">
        <v>373</v>
      </c>
      <c r="D167" s="16" t="str">
        <f t="shared" si="147"/>
        <v>UML</v>
      </c>
      <c r="E167" s="8" t="str">
        <f t="shared" si="148"/>
        <v>G1</v>
      </c>
      <c r="F167" s="1" t="s">
        <v>536</v>
      </c>
      <c r="G167" s="8" t="str">
        <f t="shared" si="149"/>
        <v>G2</v>
      </c>
      <c r="H167" t="s">
        <v>1128</v>
      </c>
      <c r="J167" s="11">
        <f>VLOOKUP($B167&amp;"-"&amp;$F167,'dataset cleaned'!$A:$BK,J$2,FALSE())/60</f>
        <v>7.6847000000000003</v>
      </c>
      <c r="K167">
        <f>VLOOKUP($B167&amp;"-"&amp;$F167,'dataset cleaned'!$A:$BK,K$2,FALSE())</f>
        <v>20</v>
      </c>
      <c r="L167" t="str">
        <f>VLOOKUP($B167&amp;"-"&amp;$F167,'dataset cleaned'!$A:$BK,L$2,FALSE())</f>
        <v>Male</v>
      </c>
      <c r="M167" t="str">
        <f>VLOOKUP($B167&amp;"-"&amp;$F167,'dataset cleaned'!$A:$BK,M$2,FALSE())</f>
        <v>Proficient (C2)</v>
      </c>
      <c r="N167">
        <f>VLOOKUP($B167&amp;"-"&amp;$F167,'dataset cleaned'!$A:$BK,N$2,FALSE())</f>
        <v>2</v>
      </c>
      <c r="O167" t="str">
        <f>VLOOKUP($B167&amp;"-"&amp;$F167,'dataset cleaned'!$A:$BK,O$2,FALSE())</f>
        <v>Communication</v>
      </c>
      <c r="P167" t="str">
        <f>VLOOKUP($B167&amp;"-"&amp;$F167,'dataset cleaned'!$A:$BK,P$2,FALSE())</f>
        <v>Yes</v>
      </c>
      <c r="Q167">
        <f>VLOOKUP($B167&amp;"-"&amp;$F167,'dataset cleaned'!$A:$BK,Q$2,FALSE())</f>
        <v>0.5</v>
      </c>
      <c r="R167" s="6" t="str">
        <f>VLOOKUP($B167&amp;"-"&amp;$F167,'dataset cleaned'!$A:$BK,R$2,FALSE())</f>
        <v>Internal communications</v>
      </c>
      <c r="S167" t="str">
        <f>VLOOKUP($B167&amp;"-"&amp;$F167,'dataset cleaned'!$A:$BK,S$2,FALSE())</f>
        <v>No</v>
      </c>
      <c r="T167">
        <f>VLOOKUP($B167&amp;"-"&amp;$F167,'dataset cleaned'!$A:$BK,T$2,FALSE())</f>
        <v>0</v>
      </c>
      <c r="U167" t="str">
        <f>VLOOKUP($B167&amp;"-"&amp;$F167,'dataset cleaned'!$A:$BK,U$2,FALSE())</f>
        <v>None</v>
      </c>
      <c r="V167">
        <f>VLOOKUP(VLOOKUP($B167&amp;"-"&amp;$F167,'dataset cleaned'!$A:$BK,V$2,FALSE()),Dictionary!$A:$B,2,FALSE())</f>
        <v>2</v>
      </c>
      <c r="W167">
        <f>VLOOKUP(VLOOKUP($B167&amp;"-"&amp;$F167,'dataset cleaned'!$A:$BK,W$2,FALSE()),Dictionary!$A:$B,2,FALSE())</f>
        <v>2</v>
      </c>
      <c r="X167">
        <f>VLOOKUP(VLOOKUP($B167&amp;"-"&amp;$F167,'dataset cleaned'!$A:$BK,X$2,FALSE()),Dictionary!$A:$B,2,FALSE())</f>
        <v>2</v>
      </c>
      <c r="Y167">
        <f>VLOOKUP(VLOOKUP($B167&amp;"-"&amp;$F167,'dataset cleaned'!$A:$BK,Y$2,FALSE()),Dictionary!$A:$B,2,FALSE())</f>
        <v>2</v>
      </c>
      <c r="Z167">
        <f t="shared" si="150"/>
        <v>2</v>
      </c>
      <c r="AA167">
        <f>VLOOKUP(VLOOKUP($B167&amp;"-"&amp;$F167,'dataset cleaned'!$A:$BK,AA$2,FALSE()),Dictionary!$A:$B,2,FALSE())</f>
        <v>3</v>
      </c>
      <c r="AB167">
        <f>VLOOKUP(VLOOKUP($B167&amp;"-"&amp;$F167,'dataset cleaned'!$A:$BK,AB$2,FALSE()),Dictionary!$A:$B,2,FALSE())</f>
        <v>1</v>
      </c>
      <c r="AC167">
        <f>VLOOKUP(VLOOKUP($B167&amp;"-"&amp;$F167,'dataset cleaned'!$A:$BK,AC$2,FALSE()),Dictionary!$A:$B,2,FALSE())</f>
        <v>1</v>
      </c>
      <c r="AD167">
        <f>VLOOKUP(VLOOKUP($B167&amp;"-"&amp;$F167,'dataset cleaned'!$A:$BK,AD$2,FALSE()),Dictionary!$A:$B,2,FALSE())</f>
        <v>1</v>
      </c>
      <c r="AE167">
        <f>IF(ISNA(VLOOKUP(VLOOKUP($B167&amp;"-"&amp;$F167,'dataset cleaned'!$A:$BK,AE$2,FALSE()),Dictionary!$A:$B,2,FALSE())),"",VLOOKUP(VLOOKUP($B167&amp;"-"&amp;$F167,'dataset cleaned'!$A:$BK,AE$2,FALSE()),Dictionary!$A:$B,2,FALSE()))</f>
        <v>4</v>
      </c>
      <c r="AF167">
        <f>VLOOKUP(VLOOKUP($B167&amp;"-"&amp;$F167,'dataset cleaned'!$A:$BK,AF$2,FALSE()),Dictionary!$A:$B,2,FALSE())</f>
        <v>4</v>
      </c>
      <c r="AG167">
        <f>VLOOKUP(VLOOKUP($B167&amp;"-"&amp;$F167,'dataset cleaned'!$A:$BK,AG$2,FALSE()),Dictionary!$A:$B,2,FALSE())</f>
        <v>4</v>
      </c>
      <c r="AH167">
        <f>VLOOKUP(VLOOKUP($B167&amp;"-"&amp;$F167,'dataset cleaned'!$A:$BK,AH$2,FALSE()),Dictionary!$A:$B,2,FALSE())</f>
        <v>4</v>
      </c>
      <c r="AI167">
        <f>VLOOKUP(VLOOKUP($B167&amp;"-"&amp;$F167,'dataset cleaned'!$A:$BK,AI$2,FALSE()),Dictionary!$A:$B,2,FALSE())</f>
        <v>4</v>
      </c>
      <c r="AJ167">
        <f>VLOOKUP(VLOOKUP($B167&amp;"-"&amp;$F167,'dataset cleaned'!$A:$BK,AJ$2,FALSE()),Dictionary!$A:$B,2,FALSE())</f>
        <v>2</v>
      </c>
      <c r="AK167" t="str">
        <f>IF(ISNA(VLOOKUP(VLOOKUP($B167&amp;"-"&amp;$F167,'dataset cleaned'!$A:$BK,AK$2,FALSE()),Dictionary!$A:$B,2,FALSE())),"",VLOOKUP(VLOOKUP($B167&amp;"-"&amp;$F167,'dataset cleaned'!$A:$BK,AK$2,FALSE()),Dictionary!$A:$B,2,FALSE()))</f>
        <v/>
      </c>
      <c r="AL167">
        <f>IF(ISNA(VLOOKUP(VLOOKUP($B167&amp;"-"&amp;$F167,'dataset cleaned'!$A:$BK,AL$2,FALSE()),Dictionary!$A:$B,2,FALSE())),"",VLOOKUP(VLOOKUP($B167&amp;"-"&amp;$F167,'dataset cleaned'!$A:$BK,AL$2,FALSE()),Dictionary!$A:$B,2,FALSE()))</f>
        <v>3</v>
      </c>
      <c r="AM167">
        <f>VLOOKUP(VLOOKUP($B167&amp;"-"&amp;$F167,'dataset cleaned'!$A:$BK,AM$2,FALSE()),Dictionary!$A:$B,2,FALSE())</f>
        <v>4</v>
      </c>
      <c r="AN167">
        <f>IF(ISNA(VLOOKUP(VLOOKUP($B167&amp;"-"&amp;$F167,'dataset cleaned'!$A:$BK,AN$2,FALSE()),Dictionary!$A:$B,2,FALSE())),"",VLOOKUP(VLOOKUP($B167&amp;"-"&amp;$F167,'dataset cleaned'!$A:$BK,AN$2,FALSE()),Dictionary!$A:$B,2,FALSE()))</f>
        <v>4</v>
      </c>
      <c r="AO167">
        <f>VLOOKUP($B167&amp;"-"&amp;$F167,'Results Check'!$A:$CB,AO$2,FALSE())</f>
        <v>2</v>
      </c>
      <c r="AP167">
        <f>VLOOKUP($B167&amp;"-"&amp;$F167,'Results Check'!$A:$CB,AP$2,FALSE())</f>
        <v>4</v>
      </c>
      <c r="AQ167">
        <f>VLOOKUP($B167&amp;"-"&amp;$F167,'Results Check'!$A:$CB,AQ$2,FALSE())</f>
        <v>2</v>
      </c>
      <c r="AR167">
        <f t="shared" si="151"/>
        <v>0.5</v>
      </c>
      <c r="AS167">
        <f t="shared" si="152"/>
        <v>1</v>
      </c>
      <c r="AT167">
        <f t="shared" si="153"/>
        <v>0.66666666666666663</v>
      </c>
      <c r="AU167">
        <f>VLOOKUP($B167&amp;"-"&amp;$F167,'Results Check'!$A:$CB,AU$2,FALSE())</f>
        <v>0</v>
      </c>
      <c r="AV167">
        <f>VLOOKUP($B167&amp;"-"&amp;$F167,'Results Check'!$A:$CB,AV$2,FALSE())</f>
        <v>3</v>
      </c>
      <c r="AW167">
        <f>VLOOKUP($B167&amp;"-"&amp;$F167,'Results Check'!$A:$CB,AW$2,FALSE())</f>
        <v>3</v>
      </c>
      <c r="AX167">
        <f t="shared" si="154"/>
        <v>0</v>
      </c>
      <c r="AY167">
        <f t="shared" si="155"/>
        <v>0</v>
      </c>
      <c r="AZ167">
        <f t="shared" si="156"/>
        <v>0</v>
      </c>
      <c r="BA167">
        <f>VLOOKUP($B167&amp;"-"&amp;$F167,'Results Check'!$A:$CB,BA$2,FALSE())</f>
        <v>2</v>
      </c>
      <c r="BB167">
        <f>VLOOKUP($B167&amp;"-"&amp;$F167,'Results Check'!$A:$CB,BB$2,FALSE())</f>
        <v>6</v>
      </c>
      <c r="BC167">
        <f>VLOOKUP($B167&amp;"-"&amp;$F167,'Results Check'!$A:$CB,BC$2,FALSE())</f>
        <v>4</v>
      </c>
      <c r="BD167">
        <f t="shared" si="157"/>
        <v>0.33333333333333331</v>
      </c>
      <c r="BE167">
        <f t="shared" si="158"/>
        <v>0.5</v>
      </c>
      <c r="BF167">
        <f t="shared" si="159"/>
        <v>0.4</v>
      </c>
      <c r="BG167">
        <f>VLOOKUP($B167&amp;"-"&amp;$F167,'Results Check'!$A:$CB,BG$2,FALSE())</f>
        <v>2</v>
      </c>
      <c r="BH167">
        <f>VLOOKUP($B167&amp;"-"&amp;$F167,'Results Check'!$A:$CB,BH$2,FALSE())</f>
        <v>2</v>
      </c>
      <c r="BI167">
        <f>VLOOKUP($B167&amp;"-"&amp;$F167,'Results Check'!$A:$CB,BI$2,FALSE())</f>
        <v>2</v>
      </c>
      <c r="BJ167">
        <f t="shared" si="160"/>
        <v>1</v>
      </c>
      <c r="BK167">
        <f t="shared" si="161"/>
        <v>1</v>
      </c>
      <c r="BL167">
        <f t="shared" si="162"/>
        <v>1</v>
      </c>
      <c r="BM167">
        <f>VLOOKUP($B167&amp;"-"&amp;$F167,'Results Check'!$A:$CB,BM$2,FALSE())</f>
        <v>0</v>
      </c>
      <c r="BN167">
        <f>VLOOKUP($B167&amp;"-"&amp;$F167,'Results Check'!$A:$CB,BN$2,FALSE())</f>
        <v>1</v>
      </c>
      <c r="BO167">
        <f>VLOOKUP($B167&amp;"-"&amp;$F167,'Results Check'!$A:$CB,BO$2,FALSE())</f>
        <v>1</v>
      </c>
      <c r="BP167">
        <f t="shared" si="163"/>
        <v>0</v>
      </c>
      <c r="BQ167">
        <f t="shared" si="164"/>
        <v>0</v>
      </c>
      <c r="BR167">
        <f t="shared" si="165"/>
        <v>0</v>
      </c>
      <c r="BS167">
        <f>VLOOKUP($B167&amp;"-"&amp;$F167,'Results Check'!$A:$CB,BS$2,FALSE())</f>
        <v>2</v>
      </c>
      <c r="BT167">
        <f>VLOOKUP($B167&amp;"-"&amp;$F167,'Results Check'!$A:$CB,BT$2,FALSE())</f>
        <v>4</v>
      </c>
      <c r="BU167">
        <f>VLOOKUP($B167&amp;"-"&amp;$F167,'Results Check'!$A:$CB,BU$2,FALSE())</f>
        <v>4</v>
      </c>
      <c r="BV167">
        <f t="shared" si="166"/>
        <v>0.5</v>
      </c>
      <c r="BW167">
        <f t="shared" si="167"/>
        <v>0.5</v>
      </c>
      <c r="BX167">
        <f t="shared" si="168"/>
        <v>0.5</v>
      </c>
      <c r="BY167">
        <f t="shared" si="169"/>
        <v>8</v>
      </c>
      <c r="BZ167">
        <f t="shared" si="170"/>
        <v>20</v>
      </c>
      <c r="CA167">
        <f t="shared" si="171"/>
        <v>16</v>
      </c>
      <c r="CB167" s="4">
        <f t="shared" si="172"/>
        <v>0.4</v>
      </c>
      <c r="CC167" s="4">
        <f t="shared" si="173"/>
        <v>0.5</v>
      </c>
      <c r="CD167">
        <f t="shared" si="174"/>
        <v>0.44444444444444448</v>
      </c>
      <c r="CE167" t="str">
        <f>IF(VLOOKUP($B167&amp;"-"&amp;$F167,'Results Check'!$A:$CB,CE$2,FALSE())=0,"",VLOOKUP($B167&amp;"-"&amp;$F167,'Results Check'!$A:$CB,CE$2,FALSE()))</f>
        <v>Mixed concepts</v>
      </c>
      <c r="CF167" t="str">
        <f>IF(VLOOKUP($B167&amp;"-"&amp;$F167,'Results Check'!$A:$CB,CF$2,FALSE())=0,"",VLOOKUP($B167&amp;"-"&amp;$F167,'Results Check'!$A:$CB,CF$2,FALSE()))</f>
        <v>Asset</v>
      </c>
      <c r="CG167" t="str">
        <f>IF(VLOOKUP($B167&amp;"-"&amp;$F167,'Results Check'!$A:$CB,CG$2,FALSE())=0,"",VLOOKUP($B167&amp;"-"&amp;$F167,'Results Check'!$A:$CB,CG$2,FALSE()))</f>
        <v>Mixed consepts</v>
      </c>
      <c r="CH167" t="str">
        <f>IF(VLOOKUP($B167&amp;"-"&amp;$F167,'Results Check'!$A:$CB,CH$2,FALSE())=0,"",VLOOKUP($B167&amp;"-"&amp;$F167,'Results Check'!$A:$CB,CH$2,FALSE()))</f>
        <v/>
      </c>
      <c r="CI167" t="str">
        <f>IF(VLOOKUP($B167&amp;"-"&amp;$F167,'Results Check'!$A:$CB,CI$2,FALSE())=0,"",VLOOKUP($B167&amp;"-"&amp;$F167,'Results Check'!$A:$CB,CI$2,FALSE()))</f>
        <v/>
      </c>
      <c r="CJ167" t="str">
        <f>IF(VLOOKUP($B167&amp;"-"&amp;$F167,'Results Check'!$A:$CB,CJ$2,FALSE())=0,"",VLOOKUP($B167&amp;"-"&amp;$F167,'Results Check'!$A:$CB,CJ$2,FALSE()))</f>
        <v>Wrong vulnerability</v>
      </c>
      <c r="CK167">
        <f>IF(VLOOKUP($B167&amp;"-"&amp;$F167,'dataset cleaned'!$A:$CK,CK$2,FALSE())&lt;0,"N/A",VLOOKUP(VLOOKUP($B167&amp;"-"&amp;$F167,'dataset cleaned'!$A:$CK,CK$2,FALSE()),Dictionary!$A:$B,2,FALSE()))</f>
        <v>3</v>
      </c>
      <c r="CL167">
        <f>IF(VLOOKUP($B167&amp;"-"&amp;$F167,'dataset cleaned'!$A:$CK,CL$2,FALSE())&lt;0,"N/A",VLOOKUP(VLOOKUP($B167&amp;"-"&amp;$F167,'dataset cleaned'!$A:$CK,CL$2,FALSE()),Dictionary!$A:$B,2,FALSE()))</f>
        <v>3</v>
      </c>
      <c r="CM167">
        <f>IF(VLOOKUP($B167&amp;"-"&amp;$F167,'dataset cleaned'!$A:$CK,CM$2,FALSE())&lt;0,"N/A",VLOOKUP(VLOOKUP($B167&amp;"-"&amp;$F167,'dataset cleaned'!$A:$CK,CM$2,FALSE()),Dictionary!$A:$B,2,FALSE()))</f>
        <v>3</v>
      </c>
      <c r="CN167">
        <f>IF(VLOOKUP($B167&amp;"-"&amp;$F167,'dataset cleaned'!$A:$CK,CN$2,FALSE())&lt;0,"N/A",VLOOKUP(VLOOKUP($B167&amp;"-"&amp;$F167,'dataset cleaned'!$A:$CK,CN$2,FALSE()),Dictionary!$A:$B,2,FALSE()))</f>
        <v>3</v>
      </c>
      <c r="CO167">
        <f>IF(VLOOKUP($B167&amp;"-"&amp;$F167,'dataset cleaned'!$A:$CK,CO$2,FALSE())&lt;0,"N/A",VLOOKUP(VLOOKUP($B167&amp;"-"&amp;$F167,'dataset cleaned'!$A:$CK,CO$2,FALSE()),Dictionary!$A:$B,2,FALSE()))</f>
        <v>3</v>
      </c>
      <c r="CP167">
        <f>IF(VLOOKUP($B167&amp;"-"&amp;$F167,'dataset cleaned'!$A:$CK,CP$2,FALSE())&lt;0,"N/A",VLOOKUP(VLOOKUP($B167&amp;"-"&amp;$F167,'dataset cleaned'!$A:$CK,CP$2,FALSE()),Dictionary!$A:$B,2,FALSE()))</f>
        <v>3</v>
      </c>
      <c r="CQ167">
        <f>IF(VLOOKUP($B167&amp;"-"&amp;$F167,'dataset cleaned'!$A:$CK,CQ$2,FALSE())&lt;0,"N/A",VLOOKUP(VLOOKUP($B167&amp;"-"&amp;$F167,'dataset cleaned'!$A:$CK,CQ$2,FALSE()),Dictionary!$A:$B,2,FALSE()))</f>
        <v>4</v>
      </c>
      <c r="CR167">
        <f>IF(VLOOKUP($B167&amp;"-"&amp;$F167,'dataset cleaned'!$A:$CK,CR$2,FALSE())&lt;0,"N/A",VLOOKUP(VLOOKUP($B167&amp;"-"&amp;$F167,'dataset cleaned'!$A:$CK,CR$2,FALSE()),Dictionary!$A:$B,2,FALSE()))</f>
        <v>4</v>
      </c>
      <c r="CS167">
        <f>IF(VLOOKUP($B167&amp;"-"&amp;$F167,'dataset cleaned'!$A:$CK,CS$2,FALSE())&lt;0,"N/A",VLOOKUP(VLOOKUP($B167&amp;"-"&amp;$F167,'dataset cleaned'!$A:$CK,CS$2,FALSE()),Dictionary!$A:$B,2,FALSE()))</f>
        <v>3</v>
      </c>
      <c r="CT167">
        <f>IF(VLOOKUP($B167&amp;"-"&amp;$F167,'dataset cleaned'!$A:$CK,CT$2,FALSE())&lt;0,"N/A",VLOOKUP(VLOOKUP($B167&amp;"-"&amp;$F167,'dataset cleaned'!$A:$CK,CT$2,FALSE()),Dictionary!$A:$B,2,FALSE()))</f>
        <v>4</v>
      </c>
      <c r="CU167">
        <f>IF(VLOOKUP($B167&amp;"-"&amp;$F167,'dataset cleaned'!$A:$CK,CU$2,FALSE())&lt;0,"N/A",VLOOKUP(VLOOKUP($B167&amp;"-"&amp;$F167,'dataset cleaned'!$A:$CK,CU$2,FALSE()),Dictionary!$A:$B,2,FALSE()))</f>
        <v>3</v>
      </c>
      <c r="CV167">
        <f>IF(VLOOKUP($B167&amp;"-"&amp;$F167,'dataset cleaned'!$A:$CK,CV$2,FALSE())&lt;0,"N/A",VLOOKUP(VLOOKUP($B167&amp;"-"&amp;$F167,'dataset cleaned'!$A:$CK,CV$2,FALSE()),Dictionary!$A:$B,2,FALSE()))</f>
        <v>4</v>
      </c>
    </row>
    <row r="168" spans="1:100" ht="17" x14ac:dyDescent="0.2">
      <c r="A168" t="str">
        <f t="shared" si="146"/>
        <v>R_beGPXPLGP6KuzAt-P2</v>
      </c>
      <c r="B168" t="s">
        <v>746</v>
      </c>
      <c r="C168" t="s">
        <v>373</v>
      </c>
      <c r="D168" s="16" t="str">
        <f t="shared" si="147"/>
        <v>UML</v>
      </c>
      <c r="E168" s="8" t="str">
        <f t="shared" si="148"/>
        <v>G1</v>
      </c>
      <c r="F168" s="10" t="s">
        <v>536</v>
      </c>
      <c r="G168" s="8" t="str">
        <f t="shared" si="149"/>
        <v>G2</v>
      </c>
      <c r="H168" t="s">
        <v>981</v>
      </c>
      <c r="J168" s="11">
        <f>VLOOKUP($B168&amp;"-"&amp;$F168,'dataset cleaned'!$A:$BK,J$2,FALSE())/60</f>
        <v>6.2462</v>
      </c>
      <c r="K168">
        <f>VLOOKUP($B168&amp;"-"&amp;$F168,'dataset cleaned'!$A:$BK,K$2,FALSE())</f>
        <v>22</v>
      </c>
      <c r="L168" t="str">
        <f>VLOOKUP($B168&amp;"-"&amp;$F168,'dataset cleaned'!$A:$BK,L$2,FALSE())</f>
        <v>Female</v>
      </c>
      <c r="M168" t="str">
        <f>VLOOKUP($B168&amp;"-"&amp;$F168,'dataset cleaned'!$A:$BK,M$2,FALSE())</f>
        <v>Advanced (C1)</v>
      </c>
      <c r="N168">
        <f>VLOOKUP($B168&amp;"-"&amp;$F168,'dataset cleaned'!$A:$BK,N$2,FALSE())</f>
        <v>5</v>
      </c>
      <c r="O168" t="str">
        <f>VLOOKUP($B168&amp;"-"&amp;$F168,'dataset cleaned'!$A:$BK,O$2,FALSE())</f>
        <v>Technical Computer Science</v>
      </c>
      <c r="P168" t="str">
        <f>VLOOKUP($B168&amp;"-"&amp;$F168,'dataset cleaned'!$A:$BK,P$2,FALSE())</f>
        <v>Yes</v>
      </c>
      <c r="Q168">
        <f>VLOOKUP($B168&amp;"-"&amp;$F168,'dataset cleaned'!$A:$BK,Q$2,FALSE())</f>
        <v>1</v>
      </c>
      <c r="R168" s="6" t="str">
        <f>VLOOKUP($B168&amp;"-"&amp;$F168,'dataset cleaned'!$A:$BK,R$2,FALSE())</f>
        <v>Coding, implementing new features</v>
      </c>
      <c r="S168" t="str">
        <f>VLOOKUP($B168&amp;"-"&amp;$F168,'dataset cleaned'!$A:$BK,S$2,FALSE())</f>
        <v>No</v>
      </c>
      <c r="T168">
        <f>VLOOKUP($B168&amp;"-"&amp;$F168,'dataset cleaned'!$A:$BK,T$2,FALSE())</f>
        <v>0</v>
      </c>
      <c r="U168" t="str">
        <f>VLOOKUP($B168&amp;"-"&amp;$F168,'dataset cleaned'!$A:$BK,U$2,FALSE())</f>
        <v>None</v>
      </c>
      <c r="V168">
        <f>VLOOKUP(VLOOKUP($B168&amp;"-"&amp;$F168,'dataset cleaned'!$A:$BK,V$2,FALSE()),Dictionary!$A:$B,2,FALSE())</f>
        <v>2</v>
      </c>
      <c r="W168">
        <f>VLOOKUP(VLOOKUP($B168&amp;"-"&amp;$F168,'dataset cleaned'!$A:$BK,W$2,FALSE()),Dictionary!$A:$B,2,FALSE())</f>
        <v>1</v>
      </c>
      <c r="X168">
        <f>VLOOKUP(VLOOKUP($B168&amp;"-"&amp;$F168,'dataset cleaned'!$A:$BK,X$2,FALSE()),Dictionary!$A:$B,2,FALSE())</f>
        <v>2</v>
      </c>
      <c r="Y168">
        <f>VLOOKUP(VLOOKUP($B168&amp;"-"&amp;$F168,'dataset cleaned'!$A:$BK,Y$2,FALSE()),Dictionary!$A:$B,2,FALSE())</f>
        <v>1</v>
      </c>
      <c r="Z168">
        <f t="shared" si="150"/>
        <v>2</v>
      </c>
      <c r="AA168">
        <f>VLOOKUP(VLOOKUP($B168&amp;"-"&amp;$F168,'dataset cleaned'!$A:$BK,AA$2,FALSE()),Dictionary!$A:$B,2,FALSE())</f>
        <v>1</v>
      </c>
      <c r="AB168">
        <f>VLOOKUP(VLOOKUP($B168&amp;"-"&amp;$F168,'dataset cleaned'!$A:$BK,AB$2,FALSE()),Dictionary!$A:$B,2,FALSE())</f>
        <v>2</v>
      </c>
      <c r="AC168">
        <f>VLOOKUP(VLOOKUP($B168&amp;"-"&amp;$F168,'dataset cleaned'!$A:$BK,AC$2,FALSE()),Dictionary!$A:$B,2,FALSE())</f>
        <v>2</v>
      </c>
      <c r="AD168">
        <f>VLOOKUP(VLOOKUP($B168&amp;"-"&amp;$F168,'dataset cleaned'!$A:$BK,AD$2,FALSE()),Dictionary!$A:$B,2,FALSE())</f>
        <v>1</v>
      </c>
      <c r="AE168">
        <f>IF(ISNA(VLOOKUP(VLOOKUP($B168&amp;"-"&amp;$F168,'dataset cleaned'!$A:$BK,AE$2,FALSE()),Dictionary!$A:$B,2,FALSE())),"",VLOOKUP(VLOOKUP($B168&amp;"-"&amp;$F168,'dataset cleaned'!$A:$BK,AE$2,FALSE()),Dictionary!$A:$B,2,FALSE()))</f>
        <v>3</v>
      </c>
      <c r="AF168">
        <f>VLOOKUP(VLOOKUP($B168&amp;"-"&amp;$F168,'dataset cleaned'!$A:$BK,AF$2,FALSE()),Dictionary!$A:$B,2,FALSE())</f>
        <v>4</v>
      </c>
      <c r="AG168">
        <f>VLOOKUP(VLOOKUP($B168&amp;"-"&amp;$F168,'dataset cleaned'!$A:$BK,AG$2,FALSE()),Dictionary!$A:$B,2,FALSE())</f>
        <v>2</v>
      </c>
      <c r="AH168">
        <f>VLOOKUP(VLOOKUP($B168&amp;"-"&amp;$F168,'dataset cleaned'!$A:$BK,AH$2,FALSE()),Dictionary!$A:$B,2,FALSE())</f>
        <v>4</v>
      </c>
      <c r="AI168">
        <f>VLOOKUP(VLOOKUP($B168&amp;"-"&amp;$F168,'dataset cleaned'!$A:$BK,AI$2,FALSE()),Dictionary!$A:$B,2,FALSE())</f>
        <v>4</v>
      </c>
      <c r="AJ168">
        <f>VLOOKUP(VLOOKUP($B168&amp;"-"&amp;$F168,'dataset cleaned'!$A:$BK,AJ$2,FALSE()),Dictionary!$A:$B,2,FALSE())</f>
        <v>2</v>
      </c>
      <c r="AK168" t="str">
        <f>IF(ISNA(VLOOKUP(VLOOKUP($B168&amp;"-"&amp;$F168,'dataset cleaned'!$A:$BK,AK$2,FALSE()),Dictionary!$A:$B,2,FALSE())),"",VLOOKUP(VLOOKUP($B168&amp;"-"&amp;$F168,'dataset cleaned'!$A:$BK,AK$2,FALSE()),Dictionary!$A:$B,2,FALSE()))</f>
        <v/>
      </c>
      <c r="AL168">
        <f>IF(ISNA(VLOOKUP(VLOOKUP($B168&amp;"-"&amp;$F168,'dataset cleaned'!$A:$BK,AL$2,FALSE()),Dictionary!$A:$B,2,FALSE())),"",VLOOKUP(VLOOKUP($B168&amp;"-"&amp;$F168,'dataset cleaned'!$A:$BK,AL$2,FALSE()),Dictionary!$A:$B,2,FALSE()))</f>
        <v>2</v>
      </c>
      <c r="AM168">
        <f>VLOOKUP(VLOOKUP($B168&amp;"-"&amp;$F168,'dataset cleaned'!$A:$BK,AM$2,FALSE()),Dictionary!$A:$B,2,FALSE())</f>
        <v>3</v>
      </c>
      <c r="AN168">
        <f>IF(ISNA(VLOOKUP(VLOOKUP($B168&amp;"-"&amp;$F168,'dataset cleaned'!$A:$BK,AN$2,FALSE()),Dictionary!$A:$B,2,FALSE())),"",VLOOKUP(VLOOKUP($B168&amp;"-"&amp;$F168,'dataset cleaned'!$A:$BK,AN$2,FALSE()),Dictionary!$A:$B,2,FALSE()))</f>
        <v>4</v>
      </c>
      <c r="AO168">
        <f>VLOOKUP($B168&amp;"-"&amp;$F168,'Results Check'!$A:$CB,AO$2,FALSE())</f>
        <v>2</v>
      </c>
      <c r="AP168">
        <f>VLOOKUP($B168&amp;"-"&amp;$F168,'Results Check'!$A:$CB,AP$2,FALSE())</f>
        <v>4</v>
      </c>
      <c r="AQ168">
        <f>VLOOKUP($B168&amp;"-"&amp;$F168,'Results Check'!$A:$CB,AQ$2,FALSE())</f>
        <v>2</v>
      </c>
      <c r="AR168">
        <f t="shared" si="151"/>
        <v>0.5</v>
      </c>
      <c r="AS168">
        <f t="shared" si="152"/>
        <v>1</v>
      </c>
      <c r="AT168">
        <f t="shared" si="153"/>
        <v>0.66666666666666663</v>
      </c>
      <c r="AU168">
        <f>VLOOKUP($B168&amp;"-"&amp;$F168,'Results Check'!$A:$CB,AU$2,FALSE())</f>
        <v>1</v>
      </c>
      <c r="AV168">
        <f>VLOOKUP($B168&amp;"-"&amp;$F168,'Results Check'!$A:$CB,AV$2,FALSE())</f>
        <v>1</v>
      </c>
      <c r="AW168">
        <f>VLOOKUP($B168&amp;"-"&amp;$F168,'Results Check'!$A:$CB,AW$2,FALSE())</f>
        <v>3</v>
      </c>
      <c r="AX168">
        <f t="shared" si="154"/>
        <v>1</v>
      </c>
      <c r="AY168">
        <f t="shared" si="155"/>
        <v>0.33333333333333331</v>
      </c>
      <c r="AZ168">
        <f t="shared" si="156"/>
        <v>0.5</v>
      </c>
      <c r="BA168">
        <f>VLOOKUP($B168&amp;"-"&amp;$F168,'Results Check'!$A:$CB,BA$2,FALSE())</f>
        <v>2</v>
      </c>
      <c r="BB168">
        <f>VLOOKUP($B168&amp;"-"&amp;$F168,'Results Check'!$A:$CB,BB$2,FALSE())</f>
        <v>4</v>
      </c>
      <c r="BC168">
        <f>VLOOKUP($B168&amp;"-"&amp;$F168,'Results Check'!$A:$CB,BC$2,FALSE())</f>
        <v>4</v>
      </c>
      <c r="BD168">
        <f t="shared" si="157"/>
        <v>0.5</v>
      </c>
      <c r="BE168">
        <f t="shared" si="158"/>
        <v>0.5</v>
      </c>
      <c r="BF168">
        <f t="shared" si="159"/>
        <v>0.5</v>
      </c>
      <c r="BG168">
        <f>VLOOKUP($B168&amp;"-"&amp;$F168,'Results Check'!$A:$CB,BG$2,FALSE())</f>
        <v>2</v>
      </c>
      <c r="BH168">
        <f>VLOOKUP($B168&amp;"-"&amp;$F168,'Results Check'!$A:$CB,BH$2,FALSE())</f>
        <v>3</v>
      </c>
      <c r="BI168">
        <f>VLOOKUP($B168&amp;"-"&amp;$F168,'Results Check'!$A:$CB,BI$2,FALSE())</f>
        <v>2</v>
      </c>
      <c r="BJ168">
        <f t="shared" si="160"/>
        <v>0.66666666666666663</v>
      </c>
      <c r="BK168">
        <f t="shared" si="161"/>
        <v>1</v>
      </c>
      <c r="BL168">
        <f t="shared" si="162"/>
        <v>0.8</v>
      </c>
      <c r="BM168">
        <f>VLOOKUP($B168&amp;"-"&amp;$F168,'Results Check'!$A:$CB,BM$2,FALSE())</f>
        <v>0</v>
      </c>
      <c r="BN168">
        <f>VLOOKUP($B168&amp;"-"&amp;$F168,'Results Check'!$A:$CB,BN$2,FALSE())</f>
        <v>1</v>
      </c>
      <c r="BO168">
        <f>VLOOKUP($B168&amp;"-"&amp;$F168,'Results Check'!$A:$CB,BO$2,FALSE())</f>
        <v>1</v>
      </c>
      <c r="BP168">
        <f t="shared" si="163"/>
        <v>0</v>
      </c>
      <c r="BQ168">
        <f t="shared" si="164"/>
        <v>0</v>
      </c>
      <c r="BR168">
        <f t="shared" si="165"/>
        <v>0</v>
      </c>
      <c r="BS168">
        <f>VLOOKUP($B168&amp;"-"&amp;$F168,'Results Check'!$A:$CB,BS$2,FALSE())</f>
        <v>2</v>
      </c>
      <c r="BT168">
        <f>VLOOKUP($B168&amp;"-"&amp;$F168,'Results Check'!$A:$CB,BT$2,FALSE())</f>
        <v>2</v>
      </c>
      <c r="BU168">
        <f>VLOOKUP($B168&amp;"-"&amp;$F168,'Results Check'!$A:$CB,BU$2,FALSE())</f>
        <v>4</v>
      </c>
      <c r="BV168">
        <f t="shared" si="166"/>
        <v>1</v>
      </c>
      <c r="BW168">
        <f t="shared" si="167"/>
        <v>0.5</v>
      </c>
      <c r="BX168">
        <f t="shared" si="168"/>
        <v>0.66666666666666663</v>
      </c>
      <c r="BY168">
        <f t="shared" si="169"/>
        <v>9</v>
      </c>
      <c r="BZ168">
        <f t="shared" si="170"/>
        <v>15</v>
      </c>
      <c r="CA168">
        <f t="shared" si="171"/>
        <v>16</v>
      </c>
      <c r="CB168" s="4">
        <f t="shared" si="172"/>
        <v>0.6</v>
      </c>
      <c r="CC168" s="4">
        <f t="shared" si="173"/>
        <v>0.5625</v>
      </c>
      <c r="CD168">
        <f t="shared" si="174"/>
        <v>0.58064516129032251</v>
      </c>
      <c r="CE168" t="str">
        <f>IF(VLOOKUP($B168&amp;"-"&amp;$F168,'Results Check'!$A:$CB,CE$2,FALSE())=0,"",VLOOKUP($B168&amp;"-"&amp;$F168,'Results Check'!$A:$CB,CE$2,FALSE()))</f>
        <v>Wrong vulnerability</v>
      </c>
      <c r="CF168" t="str">
        <f>IF(VLOOKUP($B168&amp;"-"&amp;$F168,'Results Check'!$A:$CB,CF$2,FALSE())=0,"",VLOOKUP($B168&amp;"-"&amp;$F168,'Results Check'!$A:$CB,CF$2,FALSE()))</f>
        <v>Missing UI</v>
      </c>
      <c r="CG168" t="str">
        <f>IF(VLOOKUP($B168&amp;"-"&amp;$F168,'Results Check'!$A:$CB,CG$2,FALSE())=0,"",VLOOKUP($B168&amp;"-"&amp;$F168,'Results Check'!$A:$CB,CG$2,FALSE()))</f>
        <v>Wrong threat scenario</v>
      </c>
      <c r="CH168" t="str">
        <f>IF(VLOOKUP($B168&amp;"-"&amp;$F168,'Results Check'!$A:$CB,CH$2,FALSE())=0,"",VLOOKUP($B168&amp;"-"&amp;$F168,'Results Check'!$A:$CB,CH$2,FALSE()))</f>
        <v>Wrong threat</v>
      </c>
      <c r="CI168" t="str">
        <f>IF(VLOOKUP($B168&amp;"-"&amp;$F168,'Results Check'!$A:$CB,CI$2,FALSE())=0,"",VLOOKUP($B168&amp;"-"&amp;$F168,'Results Check'!$A:$CB,CI$2,FALSE()))</f>
        <v/>
      </c>
      <c r="CJ168" t="str">
        <f>IF(VLOOKUP($B168&amp;"-"&amp;$F168,'Results Check'!$A:$CB,CJ$2,FALSE())=0,"",VLOOKUP($B168&amp;"-"&amp;$F168,'Results Check'!$A:$CB,CJ$2,FALSE()))</f>
        <v>Missing vulnerability</v>
      </c>
      <c r="CK168">
        <f>IF(VLOOKUP($B168&amp;"-"&amp;$F168,'dataset cleaned'!$A:$CK,CK$2,FALSE())&lt;0,"N/A",VLOOKUP(VLOOKUP($B168&amp;"-"&amp;$F168,'dataset cleaned'!$A:$CK,CK$2,FALSE()),Dictionary!$A:$B,2,FALSE()))</f>
        <v>3</v>
      </c>
      <c r="CL168">
        <f>IF(VLOOKUP($B168&amp;"-"&amp;$F168,'dataset cleaned'!$A:$CK,CL$2,FALSE())&lt;0,"N/A",VLOOKUP(VLOOKUP($B168&amp;"-"&amp;$F168,'dataset cleaned'!$A:$CK,CL$2,FALSE()),Dictionary!$A:$B,2,FALSE()))</f>
        <v>2</v>
      </c>
      <c r="CM168">
        <f>IF(VLOOKUP($B168&amp;"-"&amp;$F168,'dataset cleaned'!$A:$CK,CM$2,FALSE())&lt;0,"N/A",VLOOKUP(VLOOKUP($B168&amp;"-"&amp;$F168,'dataset cleaned'!$A:$CK,CM$2,FALSE()),Dictionary!$A:$B,2,FALSE()))</f>
        <v>2</v>
      </c>
      <c r="CN168">
        <f>IF(VLOOKUP($B168&amp;"-"&amp;$F168,'dataset cleaned'!$A:$CK,CN$2,FALSE())&lt;0,"N/A",VLOOKUP(VLOOKUP($B168&amp;"-"&amp;$F168,'dataset cleaned'!$A:$CK,CN$2,FALSE()),Dictionary!$A:$B,2,FALSE()))</f>
        <v>2</v>
      </c>
      <c r="CO168">
        <f>IF(VLOOKUP($B168&amp;"-"&amp;$F168,'dataset cleaned'!$A:$CK,CO$2,FALSE())&lt;0,"N/A",VLOOKUP(VLOOKUP($B168&amp;"-"&amp;$F168,'dataset cleaned'!$A:$CK,CO$2,FALSE()),Dictionary!$A:$B,2,FALSE()))</f>
        <v>2</v>
      </c>
      <c r="CP168">
        <f>IF(VLOOKUP($B168&amp;"-"&amp;$F168,'dataset cleaned'!$A:$CK,CP$2,FALSE())&lt;0,"N/A",VLOOKUP(VLOOKUP($B168&amp;"-"&amp;$F168,'dataset cleaned'!$A:$CK,CP$2,FALSE()),Dictionary!$A:$B,2,FALSE()))</f>
        <v>2</v>
      </c>
      <c r="CQ168">
        <f>IF(VLOOKUP($B168&amp;"-"&amp;$F168,'dataset cleaned'!$A:$CK,CQ$2,FALSE())&lt;0,"N/A",VLOOKUP(VLOOKUP($B168&amp;"-"&amp;$F168,'dataset cleaned'!$A:$CK,CQ$2,FALSE()),Dictionary!$A:$B,2,FALSE()))</f>
        <v>3</v>
      </c>
      <c r="CR168">
        <f>IF(VLOOKUP($B168&amp;"-"&amp;$F168,'dataset cleaned'!$A:$CK,CR$2,FALSE())&lt;0,"N/A",VLOOKUP(VLOOKUP($B168&amp;"-"&amp;$F168,'dataset cleaned'!$A:$CK,CR$2,FALSE()),Dictionary!$A:$B,2,FALSE()))</f>
        <v>2</v>
      </c>
      <c r="CS168">
        <f>IF(VLOOKUP($B168&amp;"-"&amp;$F168,'dataset cleaned'!$A:$CK,CS$2,FALSE())&lt;0,"N/A",VLOOKUP(VLOOKUP($B168&amp;"-"&amp;$F168,'dataset cleaned'!$A:$CK,CS$2,FALSE()),Dictionary!$A:$B,2,FALSE()))</f>
        <v>2</v>
      </c>
      <c r="CT168">
        <f>IF(VLOOKUP($B168&amp;"-"&amp;$F168,'dataset cleaned'!$A:$CK,CT$2,FALSE())&lt;0,"N/A",VLOOKUP(VLOOKUP($B168&amp;"-"&amp;$F168,'dataset cleaned'!$A:$CK,CT$2,FALSE()),Dictionary!$A:$B,2,FALSE()))</f>
        <v>2</v>
      </c>
      <c r="CU168">
        <f>IF(VLOOKUP($B168&amp;"-"&amp;$F168,'dataset cleaned'!$A:$CK,CU$2,FALSE())&lt;0,"N/A",VLOOKUP(VLOOKUP($B168&amp;"-"&amp;$F168,'dataset cleaned'!$A:$CK,CU$2,FALSE()),Dictionary!$A:$B,2,FALSE()))</f>
        <v>2</v>
      </c>
      <c r="CV168">
        <f>IF(VLOOKUP($B168&amp;"-"&amp;$F168,'dataset cleaned'!$A:$CK,CV$2,FALSE())&lt;0,"N/A",VLOOKUP(VLOOKUP($B168&amp;"-"&amp;$F168,'dataset cleaned'!$A:$CK,CV$2,FALSE()),Dictionary!$A:$B,2,FALSE()))</f>
        <v>2</v>
      </c>
    </row>
    <row r="169" spans="1:100" ht="34" x14ac:dyDescent="0.2">
      <c r="A169" t="str">
        <f t="shared" si="146"/>
        <v>R_u34Bwyr1na9Q3dL-P2</v>
      </c>
      <c r="B169" t="s">
        <v>759</v>
      </c>
      <c r="C169" t="s">
        <v>373</v>
      </c>
      <c r="D169" s="16" t="str">
        <f t="shared" si="147"/>
        <v>UML</v>
      </c>
      <c r="E169" s="8" t="str">
        <f t="shared" si="148"/>
        <v>G1</v>
      </c>
      <c r="F169" s="10" t="s">
        <v>536</v>
      </c>
      <c r="G169" s="8" t="str">
        <f t="shared" si="149"/>
        <v>G2</v>
      </c>
      <c r="H169" t="s">
        <v>981</v>
      </c>
      <c r="J169" s="11">
        <f>VLOOKUP($B169&amp;"-"&amp;$F169,'dataset cleaned'!$A:$BK,J$2,FALSE())/60</f>
        <v>8.7721166666666672</v>
      </c>
      <c r="K169">
        <f>VLOOKUP($B169&amp;"-"&amp;$F169,'dataset cleaned'!$A:$BK,K$2,FALSE())</f>
        <v>27</v>
      </c>
      <c r="L169" t="str">
        <f>VLOOKUP($B169&amp;"-"&amp;$F169,'dataset cleaned'!$A:$BK,L$2,FALSE())</f>
        <v>Male</v>
      </c>
      <c r="M169" t="str">
        <f>VLOOKUP($B169&amp;"-"&amp;$F169,'dataset cleaned'!$A:$BK,M$2,FALSE())</f>
        <v>Proficient (C2)</v>
      </c>
      <c r="N169">
        <f>VLOOKUP($B169&amp;"-"&amp;$F169,'dataset cleaned'!$A:$BK,N$2,FALSE())</f>
        <v>8</v>
      </c>
      <c r="O169" t="str">
        <f>VLOOKUP($B169&amp;"-"&amp;$F169,'dataset cleaned'!$A:$BK,O$2,FALSE())</f>
        <v>Industrial Design, Biomedical Engineering, Management of Technology, Cyber Security</v>
      </c>
      <c r="P169" t="str">
        <f>VLOOKUP($B169&amp;"-"&amp;$F169,'dataset cleaned'!$A:$BK,P$2,FALSE())</f>
        <v>Yes</v>
      </c>
      <c r="Q169">
        <f>VLOOKUP($B169&amp;"-"&amp;$F169,'dataset cleaned'!$A:$BK,Q$2,FALSE())</f>
        <v>5</v>
      </c>
      <c r="R169" s="6" t="str">
        <f>VLOOKUP($B169&amp;"-"&amp;$F169,'dataset cleaned'!$A:$BK,R$2,FALSE())</f>
        <v>Managing an employee base of 300+ people, managing events with teams of up to about 70 people.</v>
      </c>
      <c r="S169" t="str">
        <f>VLOOKUP($B169&amp;"-"&amp;$F169,'dataset cleaned'!$A:$BK,S$2,FALSE())</f>
        <v>No</v>
      </c>
      <c r="T169">
        <f>VLOOKUP($B169&amp;"-"&amp;$F169,'dataset cleaned'!$A:$BK,T$2,FALSE())</f>
        <v>0</v>
      </c>
      <c r="U169" t="str">
        <f>VLOOKUP($B169&amp;"-"&amp;$F169,'dataset cleaned'!$A:$BK,U$2,FALSE())</f>
        <v>None</v>
      </c>
      <c r="V169">
        <f>VLOOKUP(VLOOKUP($B169&amp;"-"&amp;$F169,'dataset cleaned'!$A:$BK,V$2,FALSE()),Dictionary!$A:$B,2,FALSE())</f>
        <v>1</v>
      </c>
      <c r="W169">
        <f>VLOOKUP(VLOOKUP($B169&amp;"-"&amp;$F169,'dataset cleaned'!$A:$BK,W$2,FALSE()),Dictionary!$A:$B,2,FALSE())</f>
        <v>1</v>
      </c>
      <c r="X169">
        <f>VLOOKUP(VLOOKUP($B169&amp;"-"&amp;$F169,'dataset cleaned'!$A:$BK,X$2,FALSE()),Dictionary!$A:$B,2,FALSE())</f>
        <v>1</v>
      </c>
      <c r="Y169">
        <f>VLOOKUP(VLOOKUP($B169&amp;"-"&amp;$F169,'dataset cleaned'!$A:$BK,Y$2,FALSE()),Dictionary!$A:$B,2,FALSE())</f>
        <v>1</v>
      </c>
      <c r="Z169">
        <f t="shared" si="150"/>
        <v>1</v>
      </c>
      <c r="AA169">
        <f>VLOOKUP(VLOOKUP($B169&amp;"-"&amp;$F169,'dataset cleaned'!$A:$BK,AA$2,FALSE()),Dictionary!$A:$B,2,FALSE())</f>
        <v>1</v>
      </c>
      <c r="AB169">
        <f>VLOOKUP(VLOOKUP($B169&amp;"-"&amp;$F169,'dataset cleaned'!$A:$BK,AB$2,FALSE()),Dictionary!$A:$B,2,FALSE())</f>
        <v>3</v>
      </c>
      <c r="AC169">
        <f>VLOOKUP(VLOOKUP($B169&amp;"-"&amp;$F169,'dataset cleaned'!$A:$BK,AC$2,FALSE()),Dictionary!$A:$B,2,FALSE())</f>
        <v>3</v>
      </c>
      <c r="AD169">
        <f>VLOOKUP(VLOOKUP($B169&amp;"-"&amp;$F169,'dataset cleaned'!$A:$BK,AD$2,FALSE()),Dictionary!$A:$B,2,FALSE())</f>
        <v>1</v>
      </c>
      <c r="AE169">
        <f>IF(ISNA(VLOOKUP(VLOOKUP($B169&amp;"-"&amp;$F169,'dataset cleaned'!$A:$BK,AE$2,FALSE()),Dictionary!$A:$B,2,FALSE())),"",VLOOKUP(VLOOKUP($B169&amp;"-"&amp;$F169,'dataset cleaned'!$A:$BK,AE$2,FALSE()),Dictionary!$A:$B,2,FALSE()))</f>
        <v>2</v>
      </c>
      <c r="AF169">
        <f>VLOOKUP(VLOOKUP($B169&amp;"-"&amp;$F169,'dataset cleaned'!$A:$BK,AF$2,FALSE()),Dictionary!$A:$B,2,FALSE())</f>
        <v>5</v>
      </c>
      <c r="AG169">
        <f>VLOOKUP(VLOOKUP($B169&amp;"-"&amp;$F169,'dataset cleaned'!$A:$BK,AG$2,FALSE()),Dictionary!$A:$B,2,FALSE())</f>
        <v>5</v>
      </c>
      <c r="AH169">
        <f>VLOOKUP(VLOOKUP($B169&amp;"-"&amp;$F169,'dataset cleaned'!$A:$BK,AH$2,FALSE()),Dictionary!$A:$B,2,FALSE())</f>
        <v>5</v>
      </c>
      <c r="AI169">
        <f>VLOOKUP(VLOOKUP($B169&amp;"-"&amp;$F169,'dataset cleaned'!$A:$BK,AI$2,FALSE()),Dictionary!$A:$B,2,FALSE())</f>
        <v>5</v>
      </c>
      <c r="AJ169">
        <f>VLOOKUP(VLOOKUP($B169&amp;"-"&amp;$F169,'dataset cleaned'!$A:$BK,AJ$2,FALSE()),Dictionary!$A:$B,2,FALSE())</f>
        <v>2</v>
      </c>
      <c r="AK169" t="str">
        <f>IF(ISNA(VLOOKUP(VLOOKUP($B169&amp;"-"&amp;$F169,'dataset cleaned'!$A:$BK,AK$2,FALSE()),Dictionary!$A:$B,2,FALSE())),"",VLOOKUP(VLOOKUP($B169&amp;"-"&amp;$F169,'dataset cleaned'!$A:$BK,AK$2,FALSE()),Dictionary!$A:$B,2,FALSE()))</f>
        <v/>
      </c>
      <c r="AL169">
        <f>IF(ISNA(VLOOKUP(VLOOKUP($B169&amp;"-"&amp;$F169,'dataset cleaned'!$A:$BK,AL$2,FALSE()),Dictionary!$A:$B,2,FALSE())),"",VLOOKUP(VLOOKUP($B169&amp;"-"&amp;$F169,'dataset cleaned'!$A:$BK,AL$2,FALSE()),Dictionary!$A:$B,2,FALSE()))</f>
        <v>3</v>
      </c>
      <c r="AM169">
        <f>VLOOKUP(VLOOKUP($B169&amp;"-"&amp;$F169,'dataset cleaned'!$A:$BK,AM$2,FALSE()),Dictionary!$A:$B,2,FALSE())</f>
        <v>4</v>
      </c>
      <c r="AN169">
        <f>IF(ISNA(VLOOKUP(VLOOKUP($B169&amp;"-"&amp;$F169,'dataset cleaned'!$A:$BK,AN$2,FALSE()),Dictionary!$A:$B,2,FALSE())),"",VLOOKUP(VLOOKUP($B169&amp;"-"&amp;$F169,'dataset cleaned'!$A:$BK,AN$2,FALSE()),Dictionary!$A:$B,2,FALSE()))</f>
        <v>4</v>
      </c>
      <c r="AO169">
        <f>VLOOKUP($B169&amp;"-"&amp;$F169,'Results Check'!$A:$CB,AO$2,FALSE())</f>
        <v>1</v>
      </c>
      <c r="AP169">
        <f>VLOOKUP($B169&amp;"-"&amp;$F169,'Results Check'!$A:$CB,AP$2,FALSE())</f>
        <v>2</v>
      </c>
      <c r="AQ169">
        <f>VLOOKUP($B169&amp;"-"&amp;$F169,'Results Check'!$A:$CB,AQ$2,FALSE())</f>
        <v>2</v>
      </c>
      <c r="AR169">
        <f t="shared" si="151"/>
        <v>0.5</v>
      </c>
      <c r="AS169">
        <f t="shared" si="152"/>
        <v>0.5</v>
      </c>
      <c r="AT169">
        <f t="shared" si="153"/>
        <v>0.5</v>
      </c>
      <c r="AU169">
        <f>VLOOKUP($B169&amp;"-"&amp;$F169,'Results Check'!$A:$CB,AU$2,FALSE())</f>
        <v>1</v>
      </c>
      <c r="AV169">
        <f>VLOOKUP($B169&amp;"-"&amp;$F169,'Results Check'!$A:$CB,AV$2,FALSE())</f>
        <v>1</v>
      </c>
      <c r="AW169">
        <f>VLOOKUP($B169&amp;"-"&amp;$F169,'Results Check'!$A:$CB,AW$2,FALSE())</f>
        <v>3</v>
      </c>
      <c r="AX169">
        <f t="shared" si="154"/>
        <v>1</v>
      </c>
      <c r="AY169">
        <f t="shared" si="155"/>
        <v>0.33333333333333331</v>
      </c>
      <c r="AZ169">
        <f t="shared" si="156"/>
        <v>0.5</v>
      </c>
      <c r="BA169">
        <f>VLOOKUP($B169&amp;"-"&amp;$F169,'Results Check'!$A:$CB,BA$2,FALSE())</f>
        <v>2</v>
      </c>
      <c r="BB169">
        <f>VLOOKUP($B169&amp;"-"&amp;$F169,'Results Check'!$A:$CB,BB$2,FALSE())</f>
        <v>2</v>
      </c>
      <c r="BC169">
        <f>VLOOKUP($B169&amp;"-"&amp;$F169,'Results Check'!$A:$CB,BC$2,FALSE())</f>
        <v>4</v>
      </c>
      <c r="BD169">
        <f t="shared" si="157"/>
        <v>1</v>
      </c>
      <c r="BE169">
        <f t="shared" si="158"/>
        <v>0.5</v>
      </c>
      <c r="BF169">
        <f t="shared" si="159"/>
        <v>0.66666666666666663</v>
      </c>
      <c r="BG169">
        <f>VLOOKUP($B169&amp;"-"&amp;$F169,'Results Check'!$A:$CB,BG$2,FALSE())</f>
        <v>2</v>
      </c>
      <c r="BH169">
        <f>VLOOKUP($B169&amp;"-"&amp;$F169,'Results Check'!$A:$CB,BH$2,FALSE())</f>
        <v>3</v>
      </c>
      <c r="BI169">
        <f>VLOOKUP($B169&amp;"-"&amp;$F169,'Results Check'!$A:$CB,BI$2,FALSE())</f>
        <v>2</v>
      </c>
      <c r="BJ169">
        <f t="shared" si="160"/>
        <v>0.66666666666666663</v>
      </c>
      <c r="BK169">
        <f t="shared" si="161"/>
        <v>1</v>
      </c>
      <c r="BL169">
        <f t="shared" si="162"/>
        <v>0.8</v>
      </c>
      <c r="BM169">
        <f>VLOOKUP($B169&amp;"-"&amp;$F169,'Results Check'!$A:$CB,BM$2,FALSE())</f>
        <v>0</v>
      </c>
      <c r="BN169">
        <f>VLOOKUP($B169&amp;"-"&amp;$F169,'Results Check'!$A:$CB,BN$2,FALSE())</f>
        <v>1</v>
      </c>
      <c r="BO169">
        <f>VLOOKUP($B169&amp;"-"&amp;$F169,'Results Check'!$A:$CB,BO$2,FALSE())</f>
        <v>1</v>
      </c>
      <c r="BP169">
        <f t="shared" si="163"/>
        <v>0</v>
      </c>
      <c r="BQ169">
        <f t="shared" si="164"/>
        <v>0</v>
      </c>
      <c r="BR169">
        <f t="shared" si="165"/>
        <v>0</v>
      </c>
      <c r="BS169">
        <f>VLOOKUP($B169&amp;"-"&amp;$F169,'Results Check'!$A:$CB,BS$2,FALSE())</f>
        <v>2</v>
      </c>
      <c r="BT169">
        <f>VLOOKUP($B169&amp;"-"&amp;$F169,'Results Check'!$A:$CB,BT$2,FALSE())</f>
        <v>3</v>
      </c>
      <c r="BU169">
        <f>VLOOKUP($B169&amp;"-"&amp;$F169,'Results Check'!$A:$CB,BU$2,FALSE())</f>
        <v>4</v>
      </c>
      <c r="BV169">
        <f t="shared" si="166"/>
        <v>0.66666666666666663</v>
      </c>
      <c r="BW169">
        <f t="shared" si="167"/>
        <v>0.5</v>
      </c>
      <c r="BX169">
        <f t="shared" si="168"/>
        <v>0.57142857142857151</v>
      </c>
      <c r="BY169">
        <f t="shared" si="169"/>
        <v>8</v>
      </c>
      <c r="BZ169">
        <f t="shared" si="170"/>
        <v>12</v>
      </c>
      <c r="CA169">
        <f t="shared" si="171"/>
        <v>16</v>
      </c>
      <c r="CB169" s="4">
        <f t="shared" si="172"/>
        <v>0.66666666666666663</v>
      </c>
      <c r="CC169" s="4">
        <f t="shared" si="173"/>
        <v>0.5</v>
      </c>
      <c r="CD169">
        <f t="shared" si="174"/>
        <v>0.57142857142857151</v>
      </c>
      <c r="CE169" t="str">
        <f>IF(VLOOKUP($B169&amp;"-"&amp;$F169,'Results Check'!$A:$CB,CE$2,FALSE())=0,"",VLOOKUP($B169&amp;"-"&amp;$F169,'Results Check'!$A:$CB,CE$2,FALSE()))</f>
        <v>Wrong vulnerability</v>
      </c>
      <c r="CF169" t="str">
        <f>IF(VLOOKUP($B169&amp;"-"&amp;$F169,'Results Check'!$A:$CB,CF$2,FALSE())=0,"",VLOOKUP($B169&amp;"-"&amp;$F169,'Results Check'!$A:$CB,CF$2,FALSE()))</f>
        <v>Missing UI</v>
      </c>
      <c r="CG169" t="str">
        <f>IF(VLOOKUP($B169&amp;"-"&amp;$F169,'Results Check'!$A:$CB,CG$2,FALSE())=0,"",VLOOKUP($B169&amp;"-"&amp;$F169,'Results Check'!$A:$CB,CG$2,FALSE()))</f>
        <v>Missing threat scenario</v>
      </c>
      <c r="CH169" t="str">
        <f>IF(VLOOKUP($B169&amp;"-"&amp;$F169,'Results Check'!$A:$CB,CH$2,FALSE())=0,"",VLOOKUP($B169&amp;"-"&amp;$F169,'Results Check'!$A:$CB,CH$2,FALSE()))</f>
        <v>Wrong threat</v>
      </c>
      <c r="CI169" t="str">
        <f>IF(VLOOKUP($B169&amp;"-"&amp;$F169,'Results Check'!$A:$CB,CI$2,FALSE())=0,"",VLOOKUP($B169&amp;"-"&amp;$F169,'Results Check'!$A:$CB,CI$2,FALSE()))</f>
        <v/>
      </c>
      <c r="CJ169" t="str">
        <f>IF(VLOOKUP($B169&amp;"-"&amp;$F169,'Results Check'!$A:$CB,CJ$2,FALSE())=0,"",VLOOKUP($B169&amp;"-"&amp;$F169,'Results Check'!$A:$CB,CJ$2,FALSE()))</f>
        <v>Wrong vulnerability</v>
      </c>
      <c r="CK169">
        <f>IF(VLOOKUP($B169&amp;"-"&amp;$F169,'dataset cleaned'!$A:$CK,CK$2,FALSE())&lt;0,"N/A",VLOOKUP(VLOOKUP($B169&amp;"-"&amp;$F169,'dataset cleaned'!$A:$CK,CK$2,FALSE()),Dictionary!$A:$B,2,FALSE()))</f>
        <v>3</v>
      </c>
      <c r="CL169">
        <f>IF(VLOOKUP($B169&amp;"-"&amp;$F169,'dataset cleaned'!$A:$CK,CL$2,FALSE())&lt;0,"N/A",VLOOKUP(VLOOKUP($B169&amp;"-"&amp;$F169,'dataset cleaned'!$A:$CK,CL$2,FALSE()),Dictionary!$A:$B,2,FALSE()))</f>
        <v>2</v>
      </c>
      <c r="CM169">
        <f>IF(VLOOKUP($B169&amp;"-"&amp;$F169,'dataset cleaned'!$A:$CK,CM$2,FALSE())&lt;0,"N/A",VLOOKUP(VLOOKUP($B169&amp;"-"&amp;$F169,'dataset cleaned'!$A:$CK,CM$2,FALSE()),Dictionary!$A:$B,2,FALSE()))</f>
        <v>2</v>
      </c>
      <c r="CN169">
        <f>IF(VLOOKUP($B169&amp;"-"&amp;$F169,'dataset cleaned'!$A:$CK,CN$2,FALSE())&lt;0,"N/A",VLOOKUP(VLOOKUP($B169&amp;"-"&amp;$F169,'dataset cleaned'!$A:$CK,CN$2,FALSE()),Dictionary!$A:$B,2,FALSE()))</f>
        <v>2</v>
      </c>
      <c r="CO169">
        <f>IF(VLOOKUP($B169&amp;"-"&amp;$F169,'dataset cleaned'!$A:$CK,CO$2,FALSE())&lt;0,"N/A",VLOOKUP(VLOOKUP($B169&amp;"-"&amp;$F169,'dataset cleaned'!$A:$CK,CO$2,FALSE()),Dictionary!$A:$B,2,FALSE()))</f>
        <v>3</v>
      </c>
      <c r="CP169">
        <f>IF(VLOOKUP($B169&amp;"-"&amp;$F169,'dataset cleaned'!$A:$CK,CP$2,FALSE())&lt;0,"N/A",VLOOKUP(VLOOKUP($B169&amp;"-"&amp;$F169,'dataset cleaned'!$A:$CK,CP$2,FALSE()),Dictionary!$A:$B,2,FALSE()))</f>
        <v>3</v>
      </c>
      <c r="CQ169">
        <f>IF(VLOOKUP($B169&amp;"-"&amp;$F169,'dataset cleaned'!$A:$CK,CQ$2,FALSE())&lt;0,"N/A",VLOOKUP(VLOOKUP($B169&amp;"-"&amp;$F169,'dataset cleaned'!$A:$CK,CQ$2,FALSE()),Dictionary!$A:$B,2,FALSE()))</f>
        <v>3</v>
      </c>
      <c r="CR169">
        <f>IF(VLOOKUP($B169&amp;"-"&amp;$F169,'dataset cleaned'!$A:$CK,CR$2,FALSE())&lt;0,"N/A",VLOOKUP(VLOOKUP($B169&amp;"-"&amp;$F169,'dataset cleaned'!$A:$CK,CR$2,FALSE()),Dictionary!$A:$B,2,FALSE()))</f>
        <v>2</v>
      </c>
      <c r="CS169">
        <f>IF(VLOOKUP($B169&amp;"-"&amp;$F169,'dataset cleaned'!$A:$CK,CS$2,FALSE())&lt;0,"N/A",VLOOKUP(VLOOKUP($B169&amp;"-"&amp;$F169,'dataset cleaned'!$A:$CK,CS$2,FALSE()),Dictionary!$A:$B,2,FALSE()))</f>
        <v>3</v>
      </c>
      <c r="CT169">
        <f>IF(VLOOKUP($B169&amp;"-"&amp;$F169,'dataset cleaned'!$A:$CK,CT$2,FALSE())&lt;0,"N/A",VLOOKUP(VLOOKUP($B169&amp;"-"&amp;$F169,'dataset cleaned'!$A:$CK,CT$2,FALSE()),Dictionary!$A:$B,2,FALSE()))</f>
        <v>3</v>
      </c>
      <c r="CU169">
        <f>IF(VLOOKUP($B169&amp;"-"&amp;$F169,'dataset cleaned'!$A:$CK,CU$2,FALSE())&lt;0,"N/A",VLOOKUP(VLOOKUP($B169&amp;"-"&amp;$F169,'dataset cleaned'!$A:$CK,CU$2,FALSE()),Dictionary!$A:$B,2,FALSE()))</f>
        <v>2</v>
      </c>
      <c r="CV169">
        <f>IF(VLOOKUP($B169&amp;"-"&amp;$F169,'dataset cleaned'!$A:$CK,CV$2,FALSE())&lt;0,"N/A",VLOOKUP(VLOOKUP($B169&amp;"-"&amp;$F169,'dataset cleaned'!$A:$CK,CV$2,FALSE()),Dictionary!$A:$B,2,FALSE()))</f>
        <v>2</v>
      </c>
    </row>
    <row r="170" spans="1:100" ht="17" x14ac:dyDescent="0.2">
      <c r="A170" t="str">
        <f t="shared" si="146"/>
        <v>R_u8jabVDokDMB2X7-P2</v>
      </c>
      <c r="B170" t="s">
        <v>700</v>
      </c>
      <c r="C170" t="s">
        <v>373</v>
      </c>
      <c r="D170" s="16" t="str">
        <f t="shared" si="147"/>
        <v>UML</v>
      </c>
      <c r="E170" s="8" t="str">
        <f t="shared" si="148"/>
        <v>G1</v>
      </c>
      <c r="F170" s="10" t="s">
        <v>536</v>
      </c>
      <c r="G170" s="8" t="str">
        <f t="shared" si="149"/>
        <v>G2</v>
      </c>
      <c r="H170" t="s">
        <v>981</v>
      </c>
      <c r="J170" s="11">
        <f>VLOOKUP($B170&amp;"-"&amp;$F170,'dataset cleaned'!$A:$BK,J$2,FALSE())/60</f>
        <v>5.8208499999999992</v>
      </c>
      <c r="K170">
        <f>VLOOKUP($B170&amp;"-"&amp;$F170,'dataset cleaned'!$A:$BK,K$2,FALSE())</f>
        <v>23</v>
      </c>
      <c r="L170" t="str">
        <f>VLOOKUP($B170&amp;"-"&amp;$F170,'dataset cleaned'!$A:$BK,L$2,FALSE())</f>
        <v>Male</v>
      </c>
      <c r="M170" t="str">
        <f>VLOOKUP($B170&amp;"-"&amp;$F170,'dataset cleaned'!$A:$BK,M$2,FALSE())</f>
        <v>Proficient (C2)</v>
      </c>
      <c r="N170">
        <f>VLOOKUP($B170&amp;"-"&amp;$F170,'dataset cleaned'!$A:$BK,N$2,FALSE())</f>
        <v>4</v>
      </c>
      <c r="O170" t="str">
        <f>VLOOKUP($B170&amp;"-"&amp;$F170,'dataset cleaned'!$A:$BK,O$2,FALSE())</f>
        <v>Computer Science, Mathematics, Cyber Security</v>
      </c>
      <c r="P170" t="str">
        <f>VLOOKUP($B170&amp;"-"&amp;$F170,'dataset cleaned'!$A:$BK,P$2,FALSE())</f>
        <v>Yes</v>
      </c>
      <c r="Q170">
        <f>VLOOKUP($B170&amp;"-"&amp;$F170,'dataset cleaned'!$A:$BK,Q$2,FALSE())</f>
        <v>1</v>
      </c>
      <c r="R170" s="6" t="str">
        <f>VLOOKUP($B170&amp;"-"&amp;$F170,'dataset cleaned'!$A:$BK,R$2,FALSE())</f>
        <v>Technology Analyst</v>
      </c>
      <c r="S170" t="str">
        <f>VLOOKUP($B170&amp;"-"&amp;$F170,'dataset cleaned'!$A:$BK,S$2,FALSE())</f>
        <v>No</v>
      </c>
      <c r="T170">
        <f>VLOOKUP($B170&amp;"-"&amp;$F170,'dataset cleaned'!$A:$BK,T$2,FALSE())</f>
        <v>0</v>
      </c>
      <c r="U170" t="str">
        <f>VLOOKUP($B170&amp;"-"&amp;$F170,'dataset cleaned'!$A:$BK,U$2,FALSE())</f>
        <v>None</v>
      </c>
      <c r="V170">
        <f>VLOOKUP(VLOOKUP($B170&amp;"-"&amp;$F170,'dataset cleaned'!$A:$BK,V$2,FALSE()),Dictionary!$A:$B,2,FALSE())</f>
        <v>4</v>
      </c>
      <c r="W170">
        <f>VLOOKUP(VLOOKUP($B170&amp;"-"&amp;$F170,'dataset cleaned'!$A:$BK,W$2,FALSE()),Dictionary!$A:$B,2,FALSE())</f>
        <v>2</v>
      </c>
      <c r="X170">
        <f>VLOOKUP(VLOOKUP($B170&amp;"-"&amp;$F170,'dataset cleaned'!$A:$BK,X$2,FALSE()),Dictionary!$A:$B,2,FALSE())</f>
        <v>4</v>
      </c>
      <c r="Y170">
        <f>VLOOKUP(VLOOKUP($B170&amp;"-"&amp;$F170,'dataset cleaned'!$A:$BK,Y$2,FALSE()),Dictionary!$A:$B,2,FALSE())</f>
        <v>2</v>
      </c>
      <c r="Z170">
        <f t="shared" si="150"/>
        <v>4</v>
      </c>
      <c r="AA170">
        <f>VLOOKUP(VLOOKUP($B170&amp;"-"&amp;$F170,'dataset cleaned'!$A:$BK,AA$2,FALSE()),Dictionary!$A:$B,2,FALSE())</f>
        <v>1</v>
      </c>
      <c r="AB170">
        <f>VLOOKUP(VLOOKUP($B170&amp;"-"&amp;$F170,'dataset cleaned'!$A:$BK,AB$2,FALSE()),Dictionary!$A:$B,2,FALSE())</f>
        <v>3</v>
      </c>
      <c r="AC170">
        <f>VLOOKUP(VLOOKUP($B170&amp;"-"&amp;$F170,'dataset cleaned'!$A:$BK,AC$2,FALSE()),Dictionary!$A:$B,2,FALSE())</f>
        <v>3</v>
      </c>
      <c r="AD170">
        <f>VLOOKUP(VLOOKUP($B170&amp;"-"&amp;$F170,'dataset cleaned'!$A:$BK,AD$2,FALSE()),Dictionary!$A:$B,2,FALSE())</f>
        <v>4</v>
      </c>
      <c r="AE170">
        <f>IF(ISNA(VLOOKUP(VLOOKUP($B170&amp;"-"&amp;$F170,'dataset cleaned'!$A:$BK,AE$2,FALSE()),Dictionary!$A:$B,2,FALSE())),"",VLOOKUP(VLOOKUP($B170&amp;"-"&amp;$F170,'dataset cleaned'!$A:$BK,AE$2,FALSE()),Dictionary!$A:$B,2,FALSE()))</f>
        <v>3</v>
      </c>
      <c r="AF170">
        <f>VLOOKUP(VLOOKUP($B170&amp;"-"&amp;$F170,'dataset cleaned'!$A:$BK,AF$2,FALSE()),Dictionary!$A:$B,2,FALSE())</f>
        <v>5</v>
      </c>
      <c r="AG170">
        <f>VLOOKUP(VLOOKUP($B170&amp;"-"&amp;$F170,'dataset cleaned'!$A:$BK,AG$2,FALSE()),Dictionary!$A:$B,2,FALSE())</f>
        <v>5</v>
      </c>
      <c r="AH170">
        <f>VLOOKUP(VLOOKUP($B170&amp;"-"&amp;$F170,'dataset cleaned'!$A:$BK,AH$2,FALSE()),Dictionary!$A:$B,2,FALSE())</f>
        <v>5</v>
      </c>
      <c r="AI170">
        <f>VLOOKUP(VLOOKUP($B170&amp;"-"&amp;$F170,'dataset cleaned'!$A:$BK,AI$2,FALSE()),Dictionary!$A:$B,2,FALSE())</f>
        <v>4</v>
      </c>
      <c r="AJ170">
        <f>VLOOKUP(VLOOKUP($B170&amp;"-"&amp;$F170,'dataset cleaned'!$A:$BK,AJ$2,FALSE()),Dictionary!$A:$B,2,FALSE())</f>
        <v>4</v>
      </c>
      <c r="AK170" t="str">
        <f>IF(ISNA(VLOOKUP(VLOOKUP($B170&amp;"-"&amp;$F170,'dataset cleaned'!$A:$BK,AK$2,FALSE()),Dictionary!$A:$B,2,FALSE())),"",VLOOKUP(VLOOKUP($B170&amp;"-"&amp;$F170,'dataset cleaned'!$A:$BK,AK$2,FALSE()),Dictionary!$A:$B,2,FALSE()))</f>
        <v/>
      </c>
      <c r="AL170">
        <f>IF(ISNA(VLOOKUP(VLOOKUP($B170&amp;"-"&amp;$F170,'dataset cleaned'!$A:$BK,AL$2,FALSE()),Dictionary!$A:$B,2,FALSE())),"",VLOOKUP(VLOOKUP($B170&amp;"-"&amp;$F170,'dataset cleaned'!$A:$BK,AL$2,FALSE()),Dictionary!$A:$B,2,FALSE()))</f>
        <v>3</v>
      </c>
      <c r="AM170">
        <f>VLOOKUP(VLOOKUP($B170&amp;"-"&amp;$F170,'dataset cleaned'!$A:$BK,AM$2,FALSE()),Dictionary!$A:$B,2,FALSE())</f>
        <v>5</v>
      </c>
      <c r="AN170">
        <f>IF(ISNA(VLOOKUP(VLOOKUP($B170&amp;"-"&amp;$F170,'dataset cleaned'!$A:$BK,AN$2,FALSE()),Dictionary!$A:$B,2,FALSE())),"",VLOOKUP(VLOOKUP($B170&amp;"-"&amp;$F170,'dataset cleaned'!$A:$BK,AN$2,FALSE()),Dictionary!$A:$B,2,FALSE()))</f>
        <v>4</v>
      </c>
      <c r="AO170">
        <f>VLOOKUP($B170&amp;"-"&amp;$F170,'Results Check'!$A:$CB,AO$2,FALSE())</f>
        <v>2</v>
      </c>
      <c r="AP170">
        <f>VLOOKUP($B170&amp;"-"&amp;$F170,'Results Check'!$A:$CB,AP$2,FALSE())</f>
        <v>2</v>
      </c>
      <c r="AQ170">
        <f>VLOOKUP($B170&amp;"-"&amp;$F170,'Results Check'!$A:$CB,AQ$2,FALSE())</f>
        <v>2</v>
      </c>
      <c r="AR170">
        <f t="shared" si="151"/>
        <v>1</v>
      </c>
      <c r="AS170">
        <f t="shared" si="152"/>
        <v>1</v>
      </c>
      <c r="AT170">
        <f t="shared" si="153"/>
        <v>1</v>
      </c>
      <c r="AU170">
        <f>VLOOKUP($B170&amp;"-"&amp;$F170,'Results Check'!$A:$CB,AU$2,FALSE())</f>
        <v>2</v>
      </c>
      <c r="AV170">
        <f>VLOOKUP($B170&amp;"-"&amp;$F170,'Results Check'!$A:$CB,AV$2,FALSE())</f>
        <v>2</v>
      </c>
      <c r="AW170">
        <f>VLOOKUP($B170&amp;"-"&amp;$F170,'Results Check'!$A:$CB,AW$2,FALSE())</f>
        <v>3</v>
      </c>
      <c r="AX170">
        <f t="shared" si="154"/>
        <v>1</v>
      </c>
      <c r="AY170">
        <f t="shared" si="155"/>
        <v>0.66666666666666663</v>
      </c>
      <c r="AZ170">
        <f t="shared" si="156"/>
        <v>0.8</v>
      </c>
      <c r="BA170">
        <f>VLOOKUP($B170&amp;"-"&amp;$F170,'Results Check'!$A:$CB,BA$2,FALSE())</f>
        <v>2</v>
      </c>
      <c r="BB170">
        <f>VLOOKUP($B170&amp;"-"&amp;$F170,'Results Check'!$A:$CB,BB$2,FALSE())</f>
        <v>2</v>
      </c>
      <c r="BC170">
        <f>VLOOKUP($B170&amp;"-"&amp;$F170,'Results Check'!$A:$CB,BC$2,FALSE())</f>
        <v>4</v>
      </c>
      <c r="BD170">
        <f t="shared" si="157"/>
        <v>1</v>
      </c>
      <c r="BE170">
        <f t="shared" si="158"/>
        <v>0.5</v>
      </c>
      <c r="BF170">
        <f t="shared" si="159"/>
        <v>0.66666666666666663</v>
      </c>
      <c r="BG170">
        <f>VLOOKUP($B170&amp;"-"&amp;$F170,'Results Check'!$A:$CB,BG$2,FALSE())</f>
        <v>2</v>
      </c>
      <c r="BH170">
        <f>VLOOKUP($B170&amp;"-"&amp;$F170,'Results Check'!$A:$CB,BH$2,FALSE())</f>
        <v>2</v>
      </c>
      <c r="BI170">
        <f>VLOOKUP($B170&amp;"-"&amp;$F170,'Results Check'!$A:$CB,BI$2,FALSE())</f>
        <v>2</v>
      </c>
      <c r="BJ170">
        <f t="shared" si="160"/>
        <v>1</v>
      </c>
      <c r="BK170">
        <f t="shared" si="161"/>
        <v>1</v>
      </c>
      <c r="BL170">
        <f t="shared" si="162"/>
        <v>1</v>
      </c>
      <c r="BM170">
        <f>VLOOKUP($B170&amp;"-"&amp;$F170,'Results Check'!$A:$CB,BM$2,FALSE())</f>
        <v>0</v>
      </c>
      <c r="BN170">
        <f>VLOOKUP($B170&amp;"-"&amp;$F170,'Results Check'!$A:$CB,BN$2,FALSE())</f>
        <v>1</v>
      </c>
      <c r="BO170">
        <f>VLOOKUP($B170&amp;"-"&amp;$F170,'Results Check'!$A:$CB,BO$2,FALSE())</f>
        <v>1</v>
      </c>
      <c r="BP170">
        <f t="shared" si="163"/>
        <v>0</v>
      </c>
      <c r="BQ170">
        <f t="shared" si="164"/>
        <v>0</v>
      </c>
      <c r="BR170">
        <f t="shared" si="165"/>
        <v>0</v>
      </c>
      <c r="BS170">
        <f>VLOOKUP($B170&amp;"-"&amp;$F170,'Results Check'!$A:$CB,BS$2,FALSE())</f>
        <v>1</v>
      </c>
      <c r="BT170">
        <f>VLOOKUP($B170&amp;"-"&amp;$F170,'Results Check'!$A:$CB,BT$2,FALSE())</f>
        <v>3</v>
      </c>
      <c r="BU170">
        <f>VLOOKUP($B170&amp;"-"&amp;$F170,'Results Check'!$A:$CB,BU$2,FALSE())</f>
        <v>4</v>
      </c>
      <c r="BV170">
        <f t="shared" si="166"/>
        <v>0.33333333333333331</v>
      </c>
      <c r="BW170">
        <f t="shared" si="167"/>
        <v>0.25</v>
      </c>
      <c r="BX170">
        <f t="shared" si="168"/>
        <v>0.28571428571428575</v>
      </c>
      <c r="BY170">
        <f t="shared" si="169"/>
        <v>9</v>
      </c>
      <c r="BZ170">
        <f t="shared" si="170"/>
        <v>12</v>
      </c>
      <c r="CA170">
        <f t="shared" si="171"/>
        <v>16</v>
      </c>
      <c r="CB170" s="4">
        <f t="shared" si="172"/>
        <v>0.75</v>
      </c>
      <c r="CC170" s="4">
        <f t="shared" si="173"/>
        <v>0.5625</v>
      </c>
      <c r="CD170">
        <f t="shared" si="174"/>
        <v>0.6428571428571429</v>
      </c>
      <c r="CE170" t="str">
        <f>IF(VLOOKUP($B170&amp;"-"&amp;$F170,'Results Check'!$A:$CB,CE$2,FALSE())=0,"",VLOOKUP($B170&amp;"-"&amp;$F170,'Results Check'!$A:$CB,CE$2,FALSE()))</f>
        <v/>
      </c>
      <c r="CF170" t="str">
        <f>IF(VLOOKUP($B170&amp;"-"&amp;$F170,'Results Check'!$A:$CB,CF$2,FALSE())=0,"",VLOOKUP($B170&amp;"-"&amp;$F170,'Results Check'!$A:$CB,CF$2,FALSE()))</f>
        <v>Missing UI</v>
      </c>
      <c r="CG170" t="str">
        <f>IF(VLOOKUP($B170&amp;"-"&amp;$F170,'Results Check'!$A:$CB,CG$2,FALSE())=0,"",VLOOKUP($B170&amp;"-"&amp;$F170,'Results Check'!$A:$CB,CG$2,FALSE()))</f>
        <v>Missing threat scenario</v>
      </c>
      <c r="CH170" t="str">
        <f>IF(VLOOKUP($B170&amp;"-"&amp;$F170,'Results Check'!$A:$CB,CH$2,FALSE())=0,"",VLOOKUP($B170&amp;"-"&amp;$F170,'Results Check'!$A:$CB,CH$2,FALSE()))</f>
        <v/>
      </c>
      <c r="CI170" t="str">
        <f>IF(VLOOKUP($B170&amp;"-"&amp;$F170,'Results Check'!$A:$CB,CI$2,FALSE())=0,"",VLOOKUP($B170&amp;"-"&amp;$F170,'Results Check'!$A:$CB,CI$2,FALSE()))</f>
        <v/>
      </c>
      <c r="CJ170" t="str">
        <f>IF(VLOOKUP($B170&amp;"-"&amp;$F170,'Results Check'!$A:$CB,CJ$2,FALSE())=0,"",VLOOKUP($B170&amp;"-"&amp;$F170,'Results Check'!$A:$CB,CJ$2,FALSE()))</f>
        <v>Missing vulnerability</v>
      </c>
      <c r="CK170">
        <f>IF(VLOOKUP($B170&amp;"-"&amp;$F170,'dataset cleaned'!$A:$CK,CK$2,FALSE())&lt;0,"N/A",VLOOKUP(VLOOKUP($B170&amp;"-"&amp;$F170,'dataset cleaned'!$A:$CK,CK$2,FALSE()),Dictionary!$A:$B,2,FALSE()))</f>
        <v>3</v>
      </c>
      <c r="CL170">
        <f>IF(VLOOKUP($B170&amp;"-"&amp;$F170,'dataset cleaned'!$A:$CK,CL$2,FALSE())&lt;0,"N/A",VLOOKUP(VLOOKUP($B170&amp;"-"&amp;$F170,'dataset cleaned'!$A:$CK,CL$2,FALSE()),Dictionary!$A:$B,2,FALSE()))</f>
        <v>4</v>
      </c>
      <c r="CM170">
        <f>IF(VLOOKUP($B170&amp;"-"&amp;$F170,'dataset cleaned'!$A:$CK,CM$2,FALSE())&lt;0,"N/A",VLOOKUP(VLOOKUP($B170&amp;"-"&amp;$F170,'dataset cleaned'!$A:$CK,CM$2,FALSE()),Dictionary!$A:$B,2,FALSE()))</f>
        <v>3</v>
      </c>
      <c r="CN170">
        <f>IF(VLOOKUP($B170&amp;"-"&amp;$F170,'dataset cleaned'!$A:$CK,CN$2,FALSE())&lt;0,"N/A",VLOOKUP(VLOOKUP($B170&amp;"-"&amp;$F170,'dataset cleaned'!$A:$CK,CN$2,FALSE()),Dictionary!$A:$B,2,FALSE()))</f>
        <v>3</v>
      </c>
      <c r="CO170">
        <f>IF(VLOOKUP($B170&amp;"-"&amp;$F170,'dataset cleaned'!$A:$CK,CO$2,FALSE())&lt;0,"N/A",VLOOKUP(VLOOKUP($B170&amp;"-"&amp;$F170,'dataset cleaned'!$A:$CK,CO$2,FALSE()),Dictionary!$A:$B,2,FALSE()))</f>
        <v>3</v>
      </c>
      <c r="CP170">
        <f>IF(VLOOKUP($B170&amp;"-"&amp;$F170,'dataset cleaned'!$A:$CK,CP$2,FALSE())&lt;0,"N/A",VLOOKUP(VLOOKUP($B170&amp;"-"&amp;$F170,'dataset cleaned'!$A:$CK,CP$2,FALSE()),Dictionary!$A:$B,2,FALSE()))</f>
        <v>4</v>
      </c>
      <c r="CQ170">
        <f>IF(VLOOKUP($B170&amp;"-"&amp;$F170,'dataset cleaned'!$A:$CK,CQ$2,FALSE())&lt;0,"N/A",VLOOKUP(VLOOKUP($B170&amp;"-"&amp;$F170,'dataset cleaned'!$A:$CK,CQ$2,FALSE()),Dictionary!$A:$B,2,FALSE()))</f>
        <v>5</v>
      </c>
      <c r="CR170">
        <f>IF(VLOOKUP($B170&amp;"-"&amp;$F170,'dataset cleaned'!$A:$CK,CR$2,FALSE())&lt;0,"N/A",VLOOKUP(VLOOKUP($B170&amp;"-"&amp;$F170,'dataset cleaned'!$A:$CK,CR$2,FALSE()),Dictionary!$A:$B,2,FALSE()))</f>
        <v>4</v>
      </c>
      <c r="CS170">
        <f>IF(VLOOKUP($B170&amp;"-"&amp;$F170,'dataset cleaned'!$A:$CK,CS$2,FALSE())&lt;0,"N/A",VLOOKUP(VLOOKUP($B170&amp;"-"&amp;$F170,'dataset cleaned'!$A:$CK,CS$2,FALSE()),Dictionary!$A:$B,2,FALSE()))</f>
        <v>2</v>
      </c>
      <c r="CT170">
        <f>IF(VLOOKUP($B170&amp;"-"&amp;$F170,'dataset cleaned'!$A:$CK,CT$2,FALSE())&lt;0,"N/A",VLOOKUP(VLOOKUP($B170&amp;"-"&amp;$F170,'dataset cleaned'!$A:$CK,CT$2,FALSE()),Dictionary!$A:$B,2,FALSE()))</f>
        <v>4</v>
      </c>
      <c r="CU170">
        <f>IF(VLOOKUP($B170&amp;"-"&amp;$F170,'dataset cleaned'!$A:$CK,CU$2,FALSE())&lt;0,"N/A",VLOOKUP(VLOOKUP($B170&amp;"-"&amp;$F170,'dataset cleaned'!$A:$CK,CU$2,FALSE()),Dictionary!$A:$B,2,FALSE()))</f>
        <v>2</v>
      </c>
      <c r="CV170">
        <f>IF(VLOOKUP($B170&amp;"-"&amp;$F170,'dataset cleaned'!$A:$CK,CV$2,FALSE())&lt;0,"N/A",VLOOKUP(VLOOKUP($B170&amp;"-"&amp;$F170,'dataset cleaned'!$A:$CK,CV$2,FALSE()),Dictionary!$A:$B,2,FALSE()))</f>
        <v>4</v>
      </c>
    </row>
    <row r="171" spans="1:100" x14ac:dyDescent="0.2">
      <c r="A171" t="str">
        <f t="shared" si="146"/>
        <v>R_vCuUsEhKt9IxDMZ-P2</v>
      </c>
      <c r="B171" s="1" t="s">
        <v>1071</v>
      </c>
      <c r="C171" t="s">
        <v>373</v>
      </c>
      <c r="D171" s="16" t="str">
        <f t="shared" si="147"/>
        <v>UML</v>
      </c>
      <c r="E171" s="8" t="str">
        <f t="shared" si="148"/>
        <v>G1</v>
      </c>
      <c r="F171" s="1" t="s">
        <v>536</v>
      </c>
      <c r="G171" s="8" t="str">
        <f t="shared" si="149"/>
        <v>G2</v>
      </c>
      <c r="H171" t="s">
        <v>1128</v>
      </c>
      <c r="J171" s="11">
        <f>VLOOKUP($B171&amp;"-"&amp;$F171,'dataset cleaned'!$A:$BK,J$2,FALSE())/60</f>
        <v>8.7686666666666664</v>
      </c>
      <c r="K171">
        <f>VLOOKUP($B171&amp;"-"&amp;$F171,'dataset cleaned'!$A:$BK,K$2,FALSE())</f>
        <v>20</v>
      </c>
      <c r="L171" t="str">
        <f>VLOOKUP($B171&amp;"-"&amp;$F171,'dataset cleaned'!$A:$BK,L$2,FALSE())</f>
        <v>Male</v>
      </c>
      <c r="M171" t="str">
        <f>VLOOKUP($B171&amp;"-"&amp;$F171,'dataset cleaned'!$A:$BK,M$2,FALSE())</f>
        <v>Advanced (C1)</v>
      </c>
      <c r="N171">
        <f>VLOOKUP($B171&amp;"-"&amp;$F171,'dataset cleaned'!$A:$BK,N$2,FALSE())</f>
        <v>2</v>
      </c>
      <c r="O171" t="str">
        <f>VLOOKUP($B171&amp;"-"&amp;$F171,'dataset cleaned'!$A:$BK,O$2,FALSE())</f>
        <v>mechanical engineering</v>
      </c>
      <c r="P171" t="str">
        <f>VLOOKUP($B171&amp;"-"&amp;$F171,'dataset cleaned'!$A:$BK,P$2,FALSE())</f>
        <v>No</v>
      </c>
      <c r="Q171">
        <f>VLOOKUP($B171&amp;"-"&amp;$F171,'dataset cleaned'!$A:$BK,Q$2,FALSE())</f>
        <v>0</v>
      </c>
      <c r="R171" s="6">
        <f>VLOOKUP($B171&amp;"-"&amp;$F171,'dataset cleaned'!$A:$BK,R$2,FALSE())</f>
        <v>0</v>
      </c>
      <c r="S171" t="str">
        <f>VLOOKUP($B171&amp;"-"&amp;$F171,'dataset cleaned'!$A:$BK,S$2,FALSE())</f>
        <v>No</v>
      </c>
      <c r="T171">
        <f>VLOOKUP($B171&amp;"-"&amp;$F171,'dataset cleaned'!$A:$BK,T$2,FALSE())</f>
        <v>0</v>
      </c>
      <c r="U171" t="str">
        <f>VLOOKUP($B171&amp;"-"&amp;$F171,'dataset cleaned'!$A:$BK,U$2,FALSE())</f>
        <v>None</v>
      </c>
      <c r="V171">
        <f>VLOOKUP(VLOOKUP($B171&amp;"-"&amp;$F171,'dataset cleaned'!$A:$BK,V$2,FALSE()),Dictionary!$A:$B,2,FALSE())</f>
        <v>2</v>
      </c>
      <c r="W171">
        <f>VLOOKUP(VLOOKUP($B171&amp;"-"&amp;$F171,'dataset cleaned'!$A:$BK,W$2,FALSE()),Dictionary!$A:$B,2,FALSE())</f>
        <v>2</v>
      </c>
      <c r="X171">
        <f>VLOOKUP(VLOOKUP($B171&amp;"-"&amp;$F171,'dataset cleaned'!$A:$BK,X$2,FALSE()),Dictionary!$A:$B,2,FALSE())</f>
        <v>2</v>
      </c>
      <c r="Y171">
        <f>VLOOKUP(VLOOKUP($B171&amp;"-"&amp;$F171,'dataset cleaned'!$A:$BK,Y$2,FALSE()),Dictionary!$A:$B,2,FALSE())</f>
        <v>2</v>
      </c>
      <c r="Z171">
        <f t="shared" si="150"/>
        <v>2</v>
      </c>
      <c r="AA171">
        <f>VLOOKUP(VLOOKUP($B171&amp;"-"&amp;$F171,'dataset cleaned'!$A:$BK,AA$2,FALSE()),Dictionary!$A:$B,2,FALSE())</f>
        <v>1</v>
      </c>
      <c r="AB171">
        <f>VLOOKUP(VLOOKUP($B171&amp;"-"&amp;$F171,'dataset cleaned'!$A:$BK,AB$2,FALSE()),Dictionary!$A:$B,2,FALSE())</f>
        <v>5</v>
      </c>
      <c r="AC171">
        <f>VLOOKUP(VLOOKUP($B171&amp;"-"&amp;$F171,'dataset cleaned'!$A:$BK,AC$2,FALSE()),Dictionary!$A:$B,2,FALSE())</f>
        <v>1</v>
      </c>
      <c r="AD171">
        <f>VLOOKUP(VLOOKUP($B171&amp;"-"&amp;$F171,'dataset cleaned'!$A:$BK,AD$2,FALSE()),Dictionary!$A:$B,2,FALSE())</f>
        <v>1</v>
      </c>
      <c r="AE171">
        <f>IF(ISNA(VLOOKUP(VLOOKUP($B171&amp;"-"&amp;$F171,'dataset cleaned'!$A:$BK,AE$2,FALSE()),Dictionary!$A:$B,2,FALSE())),"",VLOOKUP(VLOOKUP($B171&amp;"-"&amp;$F171,'dataset cleaned'!$A:$BK,AE$2,FALSE()),Dictionary!$A:$B,2,FALSE()))</f>
        <v>5</v>
      </c>
      <c r="AF171">
        <f>VLOOKUP(VLOOKUP($B171&amp;"-"&amp;$F171,'dataset cleaned'!$A:$BK,AF$2,FALSE()),Dictionary!$A:$B,2,FALSE())</f>
        <v>5</v>
      </c>
      <c r="AG171">
        <f>VLOOKUP(VLOOKUP($B171&amp;"-"&amp;$F171,'dataset cleaned'!$A:$BK,AG$2,FALSE()),Dictionary!$A:$B,2,FALSE())</f>
        <v>5</v>
      </c>
      <c r="AH171">
        <f>VLOOKUP(VLOOKUP($B171&amp;"-"&amp;$F171,'dataset cleaned'!$A:$BK,AH$2,FALSE()),Dictionary!$A:$B,2,FALSE())</f>
        <v>5</v>
      </c>
      <c r="AI171">
        <f>VLOOKUP(VLOOKUP($B171&amp;"-"&amp;$F171,'dataset cleaned'!$A:$BK,AI$2,FALSE()),Dictionary!$A:$B,2,FALSE())</f>
        <v>4</v>
      </c>
      <c r="AJ171">
        <f>VLOOKUP(VLOOKUP($B171&amp;"-"&amp;$F171,'dataset cleaned'!$A:$BK,AJ$2,FALSE()),Dictionary!$A:$B,2,FALSE())</f>
        <v>3</v>
      </c>
      <c r="AK171" t="str">
        <f>IF(ISNA(VLOOKUP(VLOOKUP($B171&amp;"-"&amp;$F171,'dataset cleaned'!$A:$BK,AK$2,FALSE()),Dictionary!$A:$B,2,FALSE())),"",VLOOKUP(VLOOKUP($B171&amp;"-"&amp;$F171,'dataset cleaned'!$A:$BK,AK$2,FALSE()),Dictionary!$A:$B,2,FALSE()))</f>
        <v/>
      </c>
      <c r="AL171">
        <f>IF(ISNA(VLOOKUP(VLOOKUP($B171&amp;"-"&amp;$F171,'dataset cleaned'!$A:$BK,AL$2,FALSE()),Dictionary!$A:$B,2,FALSE())),"",VLOOKUP(VLOOKUP($B171&amp;"-"&amp;$F171,'dataset cleaned'!$A:$BK,AL$2,FALSE()),Dictionary!$A:$B,2,FALSE()))</f>
        <v>1</v>
      </c>
      <c r="AM171">
        <f>VLOOKUP(VLOOKUP($B171&amp;"-"&amp;$F171,'dataset cleaned'!$A:$BK,AM$2,FALSE()),Dictionary!$A:$B,2,FALSE())</f>
        <v>4</v>
      </c>
      <c r="AN171">
        <f>IF(ISNA(VLOOKUP(VLOOKUP($B171&amp;"-"&amp;$F171,'dataset cleaned'!$A:$BK,AN$2,FALSE()),Dictionary!$A:$B,2,FALSE())),"",VLOOKUP(VLOOKUP($B171&amp;"-"&amp;$F171,'dataset cleaned'!$A:$BK,AN$2,FALSE()),Dictionary!$A:$B,2,FALSE()))</f>
        <v>4</v>
      </c>
      <c r="AO171">
        <f>VLOOKUP($B171&amp;"-"&amp;$F171,'Results Check'!$A:$CB,AO$2,FALSE())</f>
        <v>1</v>
      </c>
      <c r="AP171">
        <f>VLOOKUP($B171&amp;"-"&amp;$F171,'Results Check'!$A:$CB,AP$2,FALSE())</f>
        <v>1</v>
      </c>
      <c r="AQ171">
        <f>VLOOKUP($B171&amp;"-"&amp;$F171,'Results Check'!$A:$CB,AQ$2,FALSE())</f>
        <v>2</v>
      </c>
      <c r="AR171">
        <f t="shared" si="151"/>
        <v>1</v>
      </c>
      <c r="AS171">
        <f t="shared" si="152"/>
        <v>0.5</v>
      </c>
      <c r="AT171">
        <f t="shared" si="153"/>
        <v>0.66666666666666663</v>
      </c>
      <c r="AU171">
        <f>VLOOKUP($B171&amp;"-"&amp;$F171,'Results Check'!$A:$CB,AU$2,FALSE())</f>
        <v>2</v>
      </c>
      <c r="AV171">
        <f>VLOOKUP($B171&amp;"-"&amp;$F171,'Results Check'!$A:$CB,AV$2,FALSE())</f>
        <v>2</v>
      </c>
      <c r="AW171">
        <f>VLOOKUP($B171&amp;"-"&amp;$F171,'Results Check'!$A:$CB,AW$2,FALSE())</f>
        <v>3</v>
      </c>
      <c r="AX171">
        <f t="shared" si="154"/>
        <v>1</v>
      </c>
      <c r="AY171">
        <f t="shared" si="155"/>
        <v>0.66666666666666663</v>
      </c>
      <c r="AZ171">
        <f t="shared" si="156"/>
        <v>0.8</v>
      </c>
      <c r="BA171">
        <f>VLOOKUP($B171&amp;"-"&amp;$F171,'Results Check'!$A:$CB,BA$2,FALSE())</f>
        <v>3</v>
      </c>
      <c r="BB171">
        <f>VLOOKUP($B171&amp;"-"&amp;$F171,'Results Check'!$A:$CB,BB$2,FALSE())</f>
        <v>5</v>
      </c>
      <c r="BC171">
        <f>VLOOKUP($B171&amp;"-"&amp;$F171,'Results Check'!$A:$CB,BC$2,FALSE())</f>
        <v>4</v>
      </c>
      <c r="BD171">
        <f t="shared" si="157"/>
        <v>0.6</v>
      </c>
      <c r="BE171">
        <f t="shared" si="158"/>
        <v>0.75</v>
      </c>
      <c r="BF171">
        <f t="shared" si="159"/>
        <v>0.66666666666666652</v>
      </c>
      <c r="BG171">
        <f>VLOOKUP($B171&amp;"-"&amp;$F171,'Results Check'!$A:$CB,BG$2,FALSE())</f>
        <v>0</v>
      </c>
      <c r="BH171">
        <f>VLOOKUP($B171&amp;"-"&amp;$F171,'Results Check'!$A:$CB,BH$2,FALSE())</f>
        <v>4</v>
      </c>
      <c r="BI171">
        <f>VLOOKUP($B171&amp;"-"&amp;$F171,'Results Check'!$A:$CB,BI$2,FALSE())</f>
        <v>2</v>
      </c>
      <c r="BJ171">
        <f t="shared" si="160"/>
        <v>0</v>
      </c>
      <c r="BK171">
        <f t="shared" si="161"/>
        <v>0</v>
      </c>
      <c r="BL171">
        <f t="shared" si="162"/>
        <v>0</v>
      </c>
      <c r="BM171">
        <f>VLOOKUP($B171&amp;"-"&amp;$F171,'Results Check'!$A:$CB,BM$2,FALSE())</f>
        <v>0</v>
      </c>
      <c r="BN171">
        <f>VLOOKUP($B171&amp;"-"&amp;$F171,'Results Check'!$A:$CB,BN$2,FALSE())</f>
        <v>1</v>
      </c>
      <c r="BO171">
        <f>VLOOKUP($B171&amp;"-"&amp;$F171,'Results Check'!$A:$CB,BO$2,FALSE())</f>
        <v>1</v>
      </c>
      <c r="BP171">
        <f t="shared" si="163"/>
        <v>0</v>
      </c>
      <c r="BQ171">
        <f t="shared" si="164"/>
        <v>0</v>
      </c>
      <c r="BR171">
        <f t="shared" si="165"/>
        <v>0</v>
      </c>
      <c r="BS171">
        <f>VLOOKUP($B171&amp;"-"&amp;$F171,'Results Check'!$A:$CB,BS$2,FALSE())</f>
        <v>0</v>
      </c>
      <c r="BT171">
        <f>VLOOKUP($B171&amp;"-"&amp;$F171,'Results Check'!$A:$CB,BT$2,FALSE())</f>
        <v>5</v>
      </c>
      <c r="BU171">
        <f>VLOOKUP($B171&amp;"-"&amp;$F171,'Results Check'!$A:$CB,BU$2,FALSE())</f>
        <v>4</v>
      </c>
      <c r="BV171">
        <f t="shared" si="166"/>
        <v>0</v>
      </c>
      <c r="BW171">
        <f t="shared" si="167"/>
        <v>0</v>
      </c>
      <c r="BX171">
        <f t="shared" si="168"/>
        <v>0</v>
      </c>
      <c r="BY171">
        <f t="shared" si="169"/>
        <v>6</v>
      </c>
      <c r="BZ171">
        <f t="shared" si="170"/>
        <v>18</v>
      </c>
      <c r="CA171">
        <f t="shared" si="171"/>
        <v>16</v>
      </c>
      <c r="CB171" s="4">
        <f t="shared" si="172"/>
        <v>0.33333333333333331</v>
      </c>
      <c r="CC171" s="4">
        <f t="shared" si="173"/>
        <v>0.375</v>
      </c>
      <c r="CD171">
        <f t="shared" si="174"/>
        <v>0.35294117647058826</v>
      </c>
      <c r="CE171" t="str">
        <f>IF(VLOOKUP($B171&amp;"-"&amp;$F171,'Results Check'!$A:$CB,CE$2,FALSE())=0,"",VLOOKUP($B171&amp;"-"&amp;$F171,'Results Check'!$A:$CB,CE$2,FALSE()))</f>
        <v>Missing vulnerability</v>
      </c>
      <c r="CF171" t="str">
        <f>IF(VLOOKUP($B171&amp;"-"&amp;$F171,'Results Check'!$A:$CB,CF$2,FALSE())=0,"",VLOOKUP($B171&amp;"-"&amp;$F171,'Results Check'!$A:$CB,CF$2,FALSE()))</f>
        <v>Missing UI</v>
      </c>
      <c r="CG171" t="str">
        <f>IF(VLOOKUP($B171&amp;"-"&amp;$F171,'Results Check'!$A:$CB,CG$2,FALSE())=0,"",VLOOKUP($B171&amp;"-"&amp;$F171,'Results Check'!$A:$CB,CG$2,FALSE()))</f>
        <v>Wrong threat scenario</v>
      </c>
      <c r="CH171" t="str">
        <f>IF(VLOOKUP($B171&amp;"-"&amp;$F171,'Results Check'!$A:$CB,CH$2,FALSE())=0,"",VLOOKUP($B171&amp;"-"&amp;$F171,'Results Check'!$A:$CB,CH$2,FALSE()))</f>
        <v>Threat scenario</v>
      </c>
      <c r="CI171" t="str">
        <f>IF(VLOOKUP($B171&amp;"-"&amp;$F171,'Results Check'!$A:$CB,CI$2,FALSE())=0,"",VLOOKUP($B171&amp;"-"&amp;$F171,'Results Check'!$A:$CB,CI$2,FALSE()))</f>
        <v/>
      </c>
      <c r="CJ171" t="str">
        <f>IF(VLOOKUP($B171&amp;"-"&amp;$F171,'Results Check'!$A:$CB,CJ$2,FALSE())=0,"",VLOOKUP($B171&amp;"-"&amp;$F171,'Results Check'!$A:$CB,CJ$2,FALSE()))</f>
        <v>Mixed concepts</v>
      </c>
      <c r="CK171">
        <f>IF(VLOOKUP($B171&amp;"-"&amp;$F171,'dataset cleaned'!$A:$CK,CK$2,FALSE())&lt;0,"N/A",VLOOKUP(VLOOKUP($B171&amp;"-"&amp;$F171,'dataset cleaned'!$A:$CK,CK$2,FALSE()),Dictionary!$A:$B,2,FALSE()))</f>
        <v>2</v>
      </c>
      <c r="CL171">
        <f>IF(VLOOKUP($B171&amp;"-"&amp;$F171,'dataset cleaned'!$A:$CK,CL$2,FALSE())&lt;0,"N/A",VLOOKUP(VLOOKUP($B171&amp;"-"&amp;$F171,'dataset cleaned'!$A:$CK,CL$2,FALSE()),Dictionary!$A:$B,2,FALSE()))</f>
        <v>3</v>
      </c>
      <c r="CM171">
        <f>IF(VLOOKUP($B171&amp;"-"&amp;$F171,'dataset cleaned'!$A:$CK,CM$2,FALSE())&lt;0,"N/A",VLOOKUP(VLOOKUP($B171&amp;"-"&amp;$F171,'dataset cleaned'!$A:$CK,CM$2,FALSE()),Dictionary!$A:$B,2,FALSE()))</f>
        <v>2</v>
      </c>
      <c r="CN171">
        <f>IF(VLOOKUP($B171&amp;"-"&amp;$F171,'dataset cleaned'!$A:$CK,CN$2,FALSE())&lt;0,"N/A",VLOOKUP(VLOOKUP($B171&amp;"-"&amp;$F171,'dataset cleaned'!$A:$CK,CN$2,FALSE()),Dictionary!$A:$B,2,FALSE()))</f>
        <v>2</v>
      </c>
      <c r="CO171">
        <f>IF(VLOOKUP($B171&amp;"-"&amp;$F171,'dataset cleaned'!$A:$CK,CO$2,FALSE())&lt;0,"N/A",VLOOKUP(VLOOKUP($B171&amp;"-"&amp;$F171,'dataset cleaned'!$A:$CK,CO$2,FALSE()),Dictionary!$A:$B,2,FALSE()))</f>
        <v>2</v>
      </c>
      <c r="CP171">
        <f>IF(VLOOKUP($B171&amp;"-"&amp;$F171,'dataset cleaned'!$A:$CK,CP$2,FALSE())&lt;0,"N/A",VLOOKUP(VLOOKUP($B171&amp;"-"&amp;$F171,'dataset cleaned'!$A:$CK,CP$2,FALSE()),Dictionary!$A:$B,2,FALSE()))</f>
        <v>3</v>
      </c>
      <c r="CQ171">
        <f>IF(VLOOKUP($B171&amp;"-"&amp;$F171,'dataset cleaned'!$A:$CK,CQ$2,FALSE())&lt;0,"N/A",VLOOKUP(VLOOKUP($B171&amp;"-"&amp;$F171,'dataset cleaned'!$A:$CK,CQ$2,FALSE()),Dictionary!$A:$B,2,FALSE()))</f>
        <v>3</v>
      </c>
      <c r="CR171">
        <f>IF(VLOOKUP($B171&amp;"-"&amp;$F171,'dataset cleaned'!$A:$CK,CR$2,FALSE())&lt;0,"N/A",VLOOKUP(VLOOKUP($B171&amp;"-"&amp;$F171,'dataset cleaned'!$A:$CK,CR$2,FALSE()),Dictionary!$A:$B,2,FALSE()))</f>
        <v>4</v>
      </c>
      <c r="CS171">
        <f>IF(VLOOKUP($B171&amp;"-"&amp;$F171,'dataset cleaned'!$A:$CK,CS$2,FALSE())&lt;0,"N/A",VLOOKUP(VLOOKUP($B171&amp;"-"&amp;$F171,'dataset cleaned'!$A:$CK,CS$2,FALSE()),Dictionary!$A:$B,2,FALSE()))</f>
        <v>1</v>
      </c>
      <c r="CT171">
        <f>IF(VLOOKUP($B171&amp;"-"&amp;$F171,'dataset cleaned'!$A:$CK,CT$2,FALSE())&lt;0,"N/A",VLOOKUP(VLOOKUP($B171&amp;"-"&amp;$F171,'dataset cleaned'!$A:$CK,CT$2,FALSE()),Dictionary!$A:$B,2,FALSE()))</f>
        <v>2</v>
      </c>
      <c r="CU171">
        <f>IF(VLOOKUP($B171&amp;"-"&amp;$F171,'dataset cleaned'!$A:$CK,CU$2,FALSE())&lt;0,"N/A",VLOOKUP(VLOOKUP($B171&amp;"-"&amp;$F171,'dataset cleaned'!$A:$CK,CU$2,FALSE()),Dictionary!$A:$B,2,FALSE()))</f>
        <v>1</v>
      </c>
      <c r="CV171">
        <f>IF(VLOOKUP($B171&amp;"-"&amp;$F171,'dataset cleaned'!$A:$CK,CV$2,FALSE())&lt;0,"N/A",VLOOKUP(VLOOKUP($B171&amp;"-"&amp;$F171,'dataset cleaned'!$A:$CK,CV$2,FALSE()),Dictionary!$A:$B,2,FALSE()))</f>
        <v>1</v>
      </c>
    </row>
    <row r="172" spans="1:100" ht="17" x14ac:dyDescent="0.2">
      <c r="A172" t="str">
        <f t="shared" si="146"/>
        <v>R_1QrSOZ3kdCwXMpM-P2</v>
      </c>
      <c r="B172" t="s">
        <v>799</v>
      </c>
      <c r="C172" t="s">
        <v>662</v>
      </c>
      <c r="D172" s="16" t="str">
        <f t="shared" si="147"/>
        <v>UML</v>
      </c>
      <c r="E172" s="8" t="str">
        <f t="shared" si="148"/>
        <v>G2</v>
      </c>
      <c r="F172" s="10" t="s">
        <v>536</v>
      </c>
      <c r="G172" s="8" t="str">
        <f t="shared" si="149"/>
        <v>G1</v>
      </c>
      <c r="H172" t="s">
        <v>981</v>
      </c>
      <c r="J172" s="11">
        <f>VLOOKUP($B172&amp;"-"&amp;$F172,'dataset cleaned'!$A:$BK,J$2,FALSE())/60</f>
        <v>7.1019333333333332</v>
      </c>
      <c r="K172">
        <f>VLOOKUP($B172&amp;"-"&amp;$F172,'dataset cleaned'!$A:$BK,K$2,FALSE())</f>
        <v>23</v>
      </c>
      <c r="L172" t="str">
        <f>VLOOKUP($B172&amp;"-"&amp;$F172,'dataset cleaned'!$A:$BK,L$2,FALSE())</f>
        <v>Female</v>
      </c>
      <c r="M172" t="str">
        <f>VLOOKUP($B172&amp;"-"&amp;$F172,'dataset cleaned'!$A:$BK,M$2,FALSE())</f>
        <v>Upper-Intermediate (B2)</v>
      </c>
      <c r="N172">
        <f>VLOOKUP($B172&amp;"-"&amp;$F172,'dataset cleaned'!$A:$BK,N$2,FALSE())</f>
        <v>4</v>
      </c>
      <c r="O172" t="str">
        <f>VLOOKUP($B172&amp;"-"&amp;$F172,'dataset cleaned'!$A:$BK,O$2,FALSE())</f>
        <v>Systems Engineering, Policy Analysis, Management, Information &amp; Communication Technology</v>
      </c>
      <c r="P172" t="str">
        <f>VLOOKUP($B172&amp;"-"&amp;$F172,'dataset cleaned'!$A:$BK,P$2,FALSE())</f>
        <v>Yes</v>
      </c>
      <c r="Q172">
        <f>VLOOKUP($B172&amp;"-"&amp;$F172,'dataset cleaned'!$A:$BK,Q$2,FALSE())</f>
        <v>2</v>
      </c>
      <c r="R172" s="6" t="str">
        <f>VLOOKUP($B172&amp;"-"&amp;$F172,'dataset cleaned'!$A:$BK,R$2,FALSE())</f>
        <v>Relation Manager, Intern</v>
      </c>
      <c r="S172" t="str">
        <f>VLOOKUP($B172&amp;"-"&amp;$F172,'dataset cleaned'!$A:$BK,S$2,FALSE())</f>
        <v>No</v>
      </c>
      <c r="T172">
        <f>VLOOKUP($B172&amp;"-"&amp;$F172,'dataset cleaned'!$A:$BK,T$2,FALSE())</f>
        <v>0</v>
      </c>
      <c r="U172" t="str">
        <f>VLOOKUP($B172&amp;"-"&amp;$F172,'dataset cleaned'!$A:$BK,U$2,FALSE())</f>
        <v>None</v>
      </c>
      <c r="V172">
        <f>VLOOKUP(VLOOKUP($B172&amp;"-"&amp;$F172,'dataset cleaned'!$A:$BK,V$2,FALSE()),Dictionary!$A:$B,2,FALSE())</f>
        <v>1</v>
      </c>
      <c r="W172">
        <f>VLOOKUP(VLOOKUP($B172&amp;"-"&amp;$F172,'dataset cleaned'!$A:$BK,W$2,FALSE()),Dictionary!$A:$B,2,FALSE())</f>
        <v>3</v>
      </c>
      <c r="X172">
        <f>VLOOKUP(VLOOKUP($B172&amp;"-"&amp;$F172,'dataset cleaned'!$A:$BK,X$2,FALSE()),Dictionary!$A:$B,2,FALSE())</f>
        <v>1</v>
      </c>
      <c r="Y172">
        <f>VLOOKUP(VLOOKUP($B172&amp;"-"&amp;$F172,'dataset cleaned'!$A:$BK,Y$2,FALSE()),Dictionary!$A:$B,2,FALSE())</f>
        <v>3</v>
      </c>
      <c r="Z172">
        <f t="shared" si="150"/>
        <v>3</v>
      </c>
      <c r="AA172">
        <f>VLOOKUP(VLOOKUP($B172&amp;"-"&amp;$F172,'dataset cleaned'!$A:$BK,AA$2,FALSE()),Dictionary!$A:$B,2,FALSE())</f>
        <v>1</v>
      </c>
      <c r="AB172">
        <f>VLOOKUP(VLOOKUP($B172&amp;"-"&amp;$F172,'dataset cleaned'!$A:$BK,AB$2,FALSE()),Dictionary!$A:$B,2,FALSE())</f>
        <v>2</v>
      </c>
      <c r="AC172">
        <f>VLOOKUP(VLOOKUP($B172&amp;"-"&amp;$F172,'dataset cleaned'!$A:$BK,AC$2,FALSE()),Dictionary!$A:$B,2,FALSE())</f>
        <v>3</v>
      </c>
      <c r="AD172">
        <f>VLOOKUP(VLOOKUP($B172&amp;"-"&amp;$F172,'dataset cleaned'!$A:$BK,AD$2,FALSE()),Dictionary!$A:$B,2,FALSE())</f>
        <v>2</v>
      </c>
      <c r="AE172">
        <f>IF(ISNA(VLOOKUP(VLOOKUP($B172&amp;"-"&amp;$F172,'dataset cleaned'!$A:$BK,AE$2,FALSE()),Dictionary!$A:$B,2,FALSE())),"",VLOOKUP(VLOOKUP($B172&amp;"-"&amp;$F172,'dataset cleaned'!$A:$BK,AE$2,FALSE()),Dictionary!$A:$B,2,FALSE()))</f>
        <v>2</v>
      </c>
      <c r="AF172">
        <f>VLOOKUP(VLOOKUP($B172&amp;"-"&amp;$F172,'dataset cleaned'!$A:$BK,AF$2,FALSE()),Dictionary!$A:$B,2,FALSE())</f>
        <v>4</v>
      </c>
      <c r="AG172">
        <f>VLOOKUP(VLOOKUP($B172&amp;"-"&amp;$F172,'dataset cleaned'!$A:$BK,AG$2,FALSE()),Dictionary!$A:$B,2,FALSE())</f>
        <v>2</v>
      </c>
      <c r="AH172">
        <f>VLOOKUP(VLOOKUP($B172&amp;"-"&amp;$F172,'dataset cleaned'!$A:$BK,AH$2,FALSE()),Dictionary!$A:$B,2,FALSE())</f>
        <v>4</v>
      </c>
      <c r="AI172">
        <f>VLOOKUP(VLOOKUP($B172&amp;"-"&amp;$F172,'dataset cleaned'!$A:$BK,AI$2,FALSE()),Dictionary!$A:$B,2,FALSE())</f>
        <v>4</v>
      </c>
      <c r="AJ172">
        <f>VLOOKUP(VLOOKUP($B172&amp;"-"&amp;$F172,'dataset cleaned'!$A:$BK,AJ$2,FALSE()),Dictionary!$A:$B,2,FALSE())</f>
        <v>3</v>
      </c>
      <c r="AK172" t="str">
        <f>IF(ISNA(VLOOKUP(VLOOKUP($B172&amp;"-"&amp;$F172,'dataset cleaned'!$A:$BK,AK$2,FALSE()),Dictionary!$A:$B,2,FALSE())),"",VLOOKUP(VLOOKUP($B172&amp;"-"&amp;$F172,'dataset cleaned'!$A:$BK,AK$2,FALSE()),Dictionary!$A:$B,2,FALSE()))</f>
        <v/>
      </c>
      <c r="AL172">
        <f>IF(ISNA(VLOOKUP(VLOOKUP($B172&amp;"-"&amp;$F172,'dataset cleaned'!$A:$BK,AL$2,FALSE()),Dictionary!$A:$B,2,FALSE())),"",VLOOKUP(VLOOKUP($B172&amp;"-"&amp;$F172,'dataset cleaned'!$A:$BK,AL$2,FALSE()),Dictionary!$A:$B,2,FALSE()))</f>
        <v>2</v>
      </c>
      <c r="AM172">
        <f>VLOOKUP(VLOOKUP($B172&amp;"-"&amp;$F172,'dataset cleaned'!$A:$BK,AM$2,FALSE()),Dictionary!$A:$B,2,FALSE())</f>
        <v>4</v>
      </c>
      <c r="AN172">
        <f>IF(ISNA(VLOOKUP(VLOOKUP($B172&amp;"-"&amp;$F172,'dataset cleaned'!$A:$BK,AN$2,FALSE()),Dictionary!$A:$B,2,FALSE())),"",VLOOKUP(VLOOKUP($B172&amp;"-"&amp;$F172,'dataset cleaned'!$A:$BK,AN$2,FALSE()),Dictionary!$A:$B,2,FALSE()))</f>
        <v>4</v>
      </c>
      <c r="AO172">
        <f>VLOOKUP($B172&amp;"-"&amp;$F172,'Results Check'!$A:$CB,AO$2,FALSE())</f>
        <v>1</v>
      </c>
      <c r="AP172">
        <f>VLOOKUP($B172&amp;"-"&amp;$F172,'Results Check'!$A:$CB,AP$2,FALSE())</f>
        <v>1</v>
      </c>
      <c r="AQ172">
        <f>VLOOKUP($B172&amp;"-"&amp;$F172,'Results Check'!$A:$CB,AQ$2,FALSE())</f>
        <v>1</v>
      </c>
      <c r="AR172">
        <f t="shared" si="151"/>
        <v>1</v>
      </c>
      <c r="AS172">
        <f t="shared" si="152"/>
        <v>1</v>
      </c>
      <c r="AT172">
        <f t="shared" si="153"/>
        <v>1</v>
      </c>
      <c r="AU172">
        <f>VLOOKUP($B172&amp;"-"&amp;$F172,'Results Check'!$A:$CB,AU$2,FALSE())</f>
        <v>2</v>
      </c>
      <c r="AV172">
        <f>VLOOKUP($B172&amp;"-"&amp;$F172,'Results Check'!$A:$CB,AV$2,FALSE())</f>
        <v>2</v>
      </c>
      <c r="AW172">
        <f>VLOOKUP($B172&amp;"-"&amp;$F172,'Results Check'!$A:$CB,AW$2,FALSE())</f>
        <v>2</v>
      </c>
      <c r="AX172">
        <f t="shared" si="154"/>
        <v>1</v>
      </c>
      <c r="AY172">
        <f t="shared" si="155"/>
        <v>1</v>
      </c>
      <c r="AZ172">
        <f t="shared" si="156"/>
        <v>1</v>
      </c>
      <c r="BA172">
        <f>VLOOKUP($B172&amp;"-"&amp;$F172,'Results Check'!$A:$CB,BA$2,FALSE())</f>
        <v>2</v>
      </c>
      <c r="BB172">
        <f>VLOOKUP($B172&amp;"-"&amp;$F172,'Results Check'!$A:$CB,BB$2,FALSE())</f>
        <v>6</v>
      </c>
      <c r="BC172">
        <f>VLOOKUP($B172&amp;"-"&amp;$F172,'Results Check'!$A:$CB,BC$2,FALSE())</f>
        <v>3</v>
      </c>
      <c r="BD172">
        <f t="shared" si="157"/>
        <v>0.33333333333333331</v>
      </c>
      <c r="BE172">
        <f t="shared" si="158"/>
        <v>0.66666666666666663</v>
      </c>
      <c r="BF172">
        <f t="shared" si="159"/>
        <v>0.44444444444444442</v>
      </c>
      <c r="BG172">
        <f>VLOOKUP($B172&amp;"-"&amp;$F172,'Results Check'!$A:$CB,BG$2,FALSE())</f>
        <v>1</v>
      </c>
      <c r="BH172">
        <f>VLOOKUP($B172&amp;"-"&amp;$F172,'Results Check'!$A:$CB,BH$2,FALSE())</f>
        <v>1</v>
      </c>
      <c r="BI172">
        <f>VLOOKUP($B172&amp;"-"&amp;$F172,'Results Check'!$A:$CB,BI$2,FALSE())</f>
        <v>1</v>
      </c>
      <c r="BJ172">
        <f t="shared" si="160"/>
        <v>1</v>
      </c>
      <c r="BK172">
        <f t="shared" si="161"/>
        <v>1</v>
      </c>
      <c r="BL172">
        <f t="shared" si="162"/>
        <v>1</v>
      </c>
      <c r="BM172">
        <f>VLOOKUP($B172&amp;"-"&amp;$F172,'Results Check'!$A:$CB,BM$2,FALSE())</f>
        <v>0</v>
      </c>
      <c r="BN172">
        <f>VLOOKUP($B172&amp;"-"&amp;$F172,'Results Check'!$A:$CB,BN$2,FALSE())</f>
        <v>3</v>
      </c>
      <c r="BO172">
        <f>VLOOKUP($B172&amp;"-"&amp;$F172,'Results Check'!$A:$CB,BO$2,FALSE())</f>
        <v>2</v>
      </c>
      <c r="BP172">
        <f t="shared" si="163"/>
        <v>0</v>
      </c>
      <c r="BQ172">
        <f t="shared" si="164"/>
        <v>0</v>
      </c>
      <c r="BR172">
        <f t="shared" si="165"/>
        <v>0</v>
      </c>
      <c r="BS172">
        <f>VLOOKUP($B172&amp;"-"&amp;$F172,'Results Check'!$A:$CB,BS$2,FALSE())</f>
        <v>0</v>
      </c>
      <c r="BT172">
        <f>VLOOKUP($B172&amp;"-"&amp;$F172,'Results Check'!$A:$CB,BT$2,FALSE())</f>
        <v>1</v>
      </c>
      <c r="BU172">
        <f>VLOOKUP($B172&amp;"-"&amp;$F172,'Results Check'!$A:$CB,BU$2,FALSE())</f>
        <v>1</v>
      </c>
      <c r="BV172">
        <f t="shared" si="166"/>
        <v>0</v>
      </c>
      <c r="BW172">
        <f t="shared" si="167"/>
        <v>0</v>
      </c>
      <c r="BX172">
        <f t="shared" si="168"/>
        <v>0</v>
      </c>
      <c r="BY172">
        <f t="shared" si="169"/>
        <v>6</v>
      </c>
      <c r="BZ172">
        <f t="shared" si="170"/>
        <v>14</v>
      </c>
      <c r="CA172">
        <f t="shared" si="171"/>
        <v>10</v>
      </c>
      <c r="CB172" s="4">
        <f t="shared" si="172"/>
        <v>0.42857142857142855</v>
      </c>
      <c r="CC172" s="4">
        <f t="shared" si="173"/>
        <v>0.6</v>
      </c>
      <c r="CD172">
        <f t="shared" si="174"/>
        <v>0.5</v>
      </c>
      <c r="CE172" t="str">
        <f>IF(VLOOKUP($B172&amp;"-"&amp;$F172,'Results Check'!$A:$CB,CE$2,FALSE())=0,"",VLOOKUP($B172&amp;"-"&amp;$F172,'Results Check'!$A:$CB,CE$2,FALSE()))</f>
        <v/>
      </c>
      <c r="CF172" t="str">
        <f>IF(VLOOKUP($B172&amp;"-"&amp;$F172,'Results Check'!$A:$CB,CF$2,FALSE())=0,"",VLOOKUP($B172&amp;"-"&amp;$F172,'Results Check'!$A:$CB,CF$2,FALSE()))</f>
        <v/>
      </c>
      <c r="CG172" t="str">
        <f>IF(VLOOKUP($B172&amp;"-"&amp;$F172,'Results Check'!$A:$CB,CG$2,FALSE())=0,"",VLOOKUP($B172&amp;"-"&amp;$F172,'Results Check'!$A:$CB,CG$2,FALSE()))</f>
        <v>Wrong treatment</v>
      </c>
      <c r="CH172" t="str">
        <f>IF(VLOOKUP($B172&amp;"-"&amp;$F172,'Results Check'!$A:$CB,CH$2,FALSE())=0,"",VLOOKUP($B172&amp;"-"&amp;$F172,'Results Check'!$A:$CB,CH$2,FALSE()))</f>
        <v/>
      </c>
      <c r="CI172" t="str">
        <f>IF(VLOOKUP($B172&amp;"-"&amp;$F172,'Results Check'!$A:$CB,CI$2,FALSE())=0,"",VLOOKUP($B172&amp;"-"&amp;$F172,'Results Check'!$A:$CB,CI$2,FALSE()))</f>
        <v>Threat scenario</v>
      </c>
      <c r="CJ172" t="str">
        <f>IF(VLOOKUP($B172&amp;"-"&amp;$F172,'Results Check'!$A:$CB,CJ$2,FALSE())=0,"",VLOOKUP($B172&amp;"-"&amp;$F172,'Results Check'!$A:$CB,CJ$2,FALSE()))</f>
        <v>Wrong consequence</v>
      </c>
      <c r="CK172">
        <f>IF(VLOOKUP($B172&amp;"-"&amp;$F172,'dataset cleaned'!$A:$CK,CK$2,FALSE())&lt;0,"N/A",VLOOKUP(VLOOKUP($B172&amp;"-"&amp;$F172,'dataset cleaned'!$A:$CK,CK$2,FALSE()),Dictionary!$A:$B,2,FALSE()))</f>
        <v>3</v>
      </c>
      <c r="CL172">
        <f>IF(VLOOKUP($B172&amp;"-"&amp;$F172,'dataset cleaned'!$A:$CK,CL$2,FALSE())&lt;0,"N/A",VLOOKUP(VLOOKUP($B172&amp;"-"&amp;$F172,'dataset cleaned'!$A:$CK,CL$2,FALSE()),Dictionary!$A:$B,2,FALSE()))</f>
        <v>3</v>
      </c>
      <c r="CM172">
        <f>IF(VLOOKUP($B172&amp;"-"&amp;$F172,'dataset cleaned'!$A:$CK,CM$2,FALSE())&lt;0,"N/A",VLOOKUP(VLOOKUP($B172&amp;"-"&amp;$F172,'dataset cleaned'!$A:$CK,CM$2,FALSE()),Dictionary!$A:$B,2,FALSE()))</f>
        <v>3</v>
      </c>
      <c r="CN172">
        <f>IF(VLOOKUP($B172&amp;"-"&amp;$F172,'dataset cleaned'!$A:$CK,CN$2,FALSE())&lt;0,"N/A",VLOOKUP(VLOOKUP($B172&amp;"-"&amp;$F172,'dataset cleaned'!$A:$CK,CN$2,FALSE()),Dictionary!$A:$B,2,FALSE()))</f>
        <v>3</v>
      </c>
      <c r="CO172">
        <f>IF(VLOOKUP($B172&amp;"-"&amp;$F172,'dataset cleaned'!$A:$CK,CO$2,FALSE())&lt;0,"N/A",VLOOKUP(VLOOKUP($B172&amp;"-"&amp;$F172,'dataset cleaned'!$A:$CK,CO$2,FALSE()),Dictionary!$A:$B,2,FALSE()))</f>
        <v>1</v>
      </c>
      <c r="CP172">
        <f>IF(VLOOKUP($B172&amp;"-"&amp;$F172,'dataset cleaned'!$A:$CK,CP$2,FALSE())&lt;0,"N/A",VLOOKUP(VLOOKUP($B172&amp;"-"&amp;$F172,'dataset cleaned'!$A:$CK,CP$2,FALSE()),Dictionary!$A:$B,2,FALSE()))</f>
        <v>3</v>
      </c>
      <c r="CQ172">
        <f>IF(VLOOKUP($B172&amp;"-"&amp;$F172,'dataset cleaned'!$A:$CK,CQ$2,FALSE())&lt;0,"N/A",VLOOKUP(VLOOKUP($B172&amp;"-"&amp;$F172,'dataset cleaned'!$A:$CK,CQ$2,FALSE()),Dictionary!$A:$B,2,FALSE()))</f>
        <v>2</v>
      </c>
      <c r="CR172">
        <f>IF(VLOOKUP($B172&amp;"-"&amp;$F172,'dataset cleaned'!$A:$CK,CR$2,FALSE())&lt;0,"N/A",VLOOKUP(VLOOKUP($B172&amp;"-"&amp;$F172,'dataset cleaned'!$A:$CK,CR$2,FALSE()),Dictionary!$A:$B,2,FALSE()))</f>
        <v>3</v>
      </c>
      <c r="CS172">
        <f>IF(VLOOKUP($B172&amp;"-"&amp;$F172,'dataset cleaned'!$A:$CK,CS$2,FALSE())&lt;0,"N/A",VLOOKUP(VLOOKUP($B172&amp;"-"&amp;$F172,'dataset cleaned'!$A:$CK,CS$2,FALSE()),Dictionary!$A:$B,2,FALSE()))</f>
        <v>2</v>
      </c>
      <c r="CT172">
        <f>IF(VLOOKUP($B172&amp;"-"&amp;$F172,'dataset cleaned'!$A:$CK,CT$2,FALSE())&lt;0,"N/A",VLOOKUP(VLOOKUP($B172&amp;"-"&amp;$F172,'dataset cleaned'!$A:$CK,CT$2,FALSE()),Dictionary!$A:$B,2,FALSE()))</f>
        <v>3</v>
      </c>
      <c r="CU172">
        <f>IF(VLOOKUP($B172&amp;"-"&amp;$F172,'dataset cleaned'!$A:$CK,CU$2,FALSE())&lt;0,"N/A",VLOOKUP(VLOOKUP($B172&amp;"-"&amp;$F172,'dataset cleaned'!$A:$CK,CU$2,FALSE()),Dictionary!$A:$B,2,FALSE()))</f>
        <v>1</v>
      </c>
      <c r="CV172">
        <f>IF(VLOOKUP($B172&amp;"-"&amp;$F172,'dataset cleaned'!$A:$CK,CV$2,FALSE())&lt;0,"N/A",VLOOKUP(VLOOKUP($B172&amp;"-"&amp;$F172,'dataset cleaned'!$A:$CK,CV$2,FALSE()),Dictionary!$A:$B,2,FALSE()))</f>
        <v>3</v>
      </c>
    </row>
    <row r="173" spans="1:100" x14ac:dyDescent="0.2">
      <c r="A173" t="str">
        <f t="shared" si="146"/>
        <v>R_24odwsyQxYceSKT-P2</v>
      </c>
      <c r="B173" t="s">
        <v>840</v>
      </c>
      <c r="C173" t="s">
        <v>662</v>
      </c>
      <c r="D173" s="16" t="str">
        <f t="shared" si="147"/>
        <v>UML</v>
      </c>
      <c r="E173" s="8" t="str">
        <f t="shared" si="148"/>
        <v>G2</v>
      </c>
      <c r="F173" s="10" t="s">
        <v>536</v>
      </c>
      <c r="G173" s="8" t="str">
        <f t="shared" si="149"/>
        <v>G1</v>
      </c>
      <c r="H173" t="s">
        <v>981</v>
      </c>
      <c r="J173" s="11">
        <f>VLOOKUP($B173&amp;"-"&amp;$F173,'dataset cleaned'!$A:$BK,J$2,FALSE())/60</f>
        <v>7.4725166666666665</v>
      </c>
      <c r="K173">
        <f>VLOOKUP($B173&amp;"-"&amp;$F173,'dataset cleaned'!$A:$BK,K$2,FALSE())</f>
        <v>23</v>
      </c>
      <c r="L173" t="str">
        <f>VLOOKUP($B173&amp;"-"&amp;$F173,'dataset cleaned'!$A:$BK,L$2,FALSE())</f>
        <v>Male</v>
      </c>
      <c r="M173" t="str">
        <f>VLOOKUP($B173&amp;"-"&amp;$F173,'dataset cleaned'!$A:$BK,M$2,FALSE())</f>
        <v>Upper-Intermediate (B2)</v>
      </c>
      <c r="N173">
        <f>VLOOKUP($B173&amp;"-"&amp;$F173,'dataset cleaned'!$A:$BK,N$2,FALSE())</f>
        <v>5</v>
      </c>
      <c r="O173" t="str">
        <f>VLOOKUP($B173&amp;"-"&amp;$F173,'dataset cleaned'!$A:$BK,O$2,FALSE())</f>
        <v>Policy, Management, Analysis</v>
      </c>
      <c r="P173" t="str">
        <f>VLOOKUP($B173&amp;"-"&amp;$F173,'dataset cleaned'!$A:$BK,P$2,FALSE())</f>
        <v>No</v>
      </c>
      <c r="Q173">
        <f>VLOOKUP($B173&amp;"-"&amp;$F173,'dataset cleaned'!$A:$BK,Q$2,FALSE())</f>
        <v>0</v>
      </c>
      <c r="R173" s="6">
        <f>VLOOKUP($B173&amp;"-"&amp;$F173,'dataset cleaned'!$A:$BK,R$2,FALSE())</f>
        <v>0</v>
      </c>
      <c r="S173" t="str">
        <f>VLOOKUP($B173&amp;"-"&amp;$F173,'dataset cleaned'!$A:$BK,S$2,FALSE())</f>
        <v>No</v>
      </c>
      <c r="T173">
        <f>VLOOKUP($B173&amp;"-"&amp;$F173,'dataset cleaned'!$A:$BK,T$2,FALSE())</f>
        <v>0</v>
      </c>
      <c r="U173" t="str">
        <f>VLOOKUP($B173&amp;"-"&amp;$F173,'dataset cleaned'!$A:$BK,U$2,FALSE())</f>
        <v>None</v>
      </c>
      <c r="V173">
        <f>VLOOKUP(VLOOKUP($B173&amp;"-"&amp;$F173,'dataset cleaned'!$A:$BK,V$2,FALSE()),Dictionary!$A:$B,2,FALSE())</f>
        <v>1</v>
      </c>
      <c r="W173">
        <f>VLOOKUP(VLOOKUP($B173&amp;"-"&amp;$F173,'dataset cleaned'!$A:$BK,W$2,FALSE()),Dictionary!$A:$B,2,FALSE())</f>
        <v>1</v>
      </c>
      <c r="X173">
        <f>VLOOKUP(VLOOKUP($B173&amp;"-"&amp;$F173,'dataset cleaned'!$A:$BK,X$2,FALSE()),Dictionary!$A:$B,2,FALSE())</f>
        <v>1</v>
      </c>
      <c r="Y173">
        <f>VLOOKUP(VLOOKUP($B173&amp;"-"&amp;$F173,'dataset cleaned'!$A:$BK,Y$2,FALSE()),Dictionary!$A:$B,2,FALSE())</f>
        <v>1</v>
      </c>
      <c r="Z173">
        <f t="shared" si="150"/>
        <v>1</v>
      </c>
      <c r="AA173">
        <f>VLOOKUP(VLOOKUP($B173&amp;"-"&amp;$F173,'dataset cleaned'!$A:$BK,AA$2,FALSE()),Dictionary!$A:$B,2,FALSE())</f>
        <v>2</v>
      </c>
      <c r="AB173">
        <f>VLOOKUP(VLOOKUP($B173&amp;"-"&amp;$F173,'dataset cleaned'!$A:$BK,AB$2,FALSE()),Dictionary!$A:$B,2,FALSE())</f>
        <v>3</v>
      </c>
      <c r="AC173">
        <f>VLOOKUP(VLOOKUP($B173&amp;"-"&amp;$F173,'dataset cleaned'!$A:$BK,AC$2,FALSE()),Dictionary!$A:$B,2,FALSE())</f>
        <v>2</v>
      </c>
      <c r="AD173">
        <f>VLOOKUP(VLOOKUP($B173&amp;"-"&amp;$F173,'dataset cleaned'!$A:$BK,AD$2,FALSE()),Dictionary!$A:$B,2,FALSE())</f>
        <v>1</v>
      </c>
      <c r="AE173">
        <f>IF(ISNA(VLOOKUP(VLOOKUP($B173&amp;"-"&amp;$F173,'dataset cleaned'!$A:$BK,AE$2,FALSE()),Dictionary!$A:$B,2,FALSE())),"",VLOOKUP(VLOOKUP($B173&amp;"-"&amp;$F173,'dataset cleaned'!$A:$BK,AE$2,FALSE()),Dictionary!$A:$B,2,FALSE()))</f>
        <v>4</v>
      </c>
      <c r="AF173">
        <f>VLOOKUP(VLOOKUP($B173&amp;"-"&amp;$F173,'dataset cleaned'!$A:$BK,AF$2,FALSE()),Dictionary!$A:$B,2,FALSE())</f>
        <v>4</v>
      </c>
      <c r="AG173">
        <f>VLOOKUP(VLOOKUP($B173&amp;"-"&amp;$F173,'dataset cleaned'!$A:$BK,AG$2,FALSE()),Dictionary!$A:$B,2,FALSE())</f>
        <v>4</v>
      </c>
      <c r="AH173">
        <f>VLOOKUP(VLOOKUP($B173&amp;"-"&amp;$F173,'dataset cleaned'!$A:$BK,AH$2,FALSE()),Dictionary!$A:$B,2,FALSE())</f>
        <v>4</v>
      </c>
      <c r="AI173">
        <f>VLOOKUP(VLOOKUP($B173&amp;"-"&amp;$F173,'dataset cleaned'!$A:$BK,AI$2,FALSE()),Dictionary!$A:$B,2,FALSE())</f>
        <v>4</v>
      </c>
      <c r="AJ173">
        <f>VLOOKUP(VLOOKUP($B173&amp;"-"&amp;$F173,'dataset cleaned'!$A:$BK,AJ$2,FALSE()),Dictionary!$A:$B,2,FALSE())</f>
        <v>1</v>
      </c>
      <c r="AK173" t="str">
        <f>IF(ISNA(VLOOKUP(VLOOKUP($B173&amp;"-"&amp;$F173,'dataset cleaned'!$A:$BK,AK$2,FALSE()),Dictionary!$A:$B,2,FALSE())),"",VLOOKUP(VLOOKUP($B173&amp;"-"&amp;$F173,'dataset cleaned'!$A:$BK,AK$2,FALSE()),Dictionary!$A:$B,2,FALSE()))</f>
        <v/>
      </c>
      <c r="AL173">
        <f>IF(ISNA(VLOOKUP(VLOOKUP($B173&amp;"-"&amp;$F173,'dataset cleaned'!$A:$BK,AL$2,FALSE()),Dictionary!$A:$B,2,FALSE())),"",VLOOKUP(VLOOKUP($B173&amp;"-"&amp;$F173,'dataset cleaned'!$A:$BK,AL$2,FALSE()),Dictionary!$A:$B,2,FALSE()))</f>
        <v>1</v>
      </c>
      <c r="AM173">
        <f>VLOOKUP(VLOOKUP($B173&amp;"-"&amp;$F173,'dataset cleaned'!$A:$BK,AM$2,FALSE()),Dictionary!$A:$B,2,FALSE())</f>
        <v>4</v>
      </c>
      <c r="AN173">
        <f>IF(ISNA(VLOOKUP(VLOOKUP($B173&amp;"-"&amp;$F173,'dataset cleaned'!$A:$BK,AN$2,FALSE()),Dictionary!$A:$B,2,FALSE())),"",VLOOKUP(VLOOKUP($B173&amp;"-"&amp;$F173,'dataset cleaned'!$A:$BK,AN$2,FALSE()),Dictionary!$A:$B,2,FALSE()))</f>
        <v>5</v>
      </c>
      <c r="AO173">
        <f>VLOOKUP($B173&amp;"-"&amp;$F173,'Results Check'!$A:$CB,AO$2,FALSE())</f>
        <v>0</v>
      </c>
      <c r="AP173">
        <f>VLOOKUP($B173&amp;"-"&amp;$F173,'Results Check'!$A:$CB,AP$2,FALSE())</f>
        <v>1</v>
      </c>
      <c r="AQ173">
        <f>VLOOKUP($B173&amp;"-"&amp;$F173,'Results Check'!$A:$CB,AQ$2,FALSE())</f>
        <v>1</v>
      </c>
      <c r="AR173">
        <f t="shared" si="151"/>
        <v>0</v>
      </c>
      <c r="AS173">
        <f t="shared" si="152"/>
        <v>0</v>
      </c>
      <c r="AT173">
        <f t="shared" si="153"/>
        <v>0</v>
      </c>
      <c r="AU173">
        <f>VLOOKUP($B173&amp;"-"&amp;$F173,'Results Check'!$A:$CB,AU$2,FALSE())</f>
        <v>2</v>
      </c>
      <c r="AV173">
        <f>VLOOKUP($B173&amp;"-"&amp;$F173,'Results Check'!$A:$CB,AV$2,FALSE())</f>
        <v>4</v>
      </c>
      <c r="AW173">
        <f>VLOOKUP($B173&amp;"-"&amp;$F173,'Results Check'!$A:$CB,AW$2,FALSE())</f>
        <v>2</v>
      </c>
      <c r="AX173">
        <f t="shared" si="154"/>
        <v>0.5</v>
      </c>
      <c r="AY173">
        <f t="shared" si="155"/>
        <v>1</v>
      </c>
      <c r="AZ173">
        <f t="shared" si="156"/>
        <v>0.66666666666666663</v>
      </c>
      <c r="BA173">
        <f>VLOOKUP($B173&amp;"-"&amp;$F173,'Results Check'!$A:$CB,BA$2,FALSE())</f>
        <v>2</v>
      </c>
      <c r="BB173">
        <f>VLOOKUP($B173&amp;"-"&amp;$F173,'Results Check'!$A:$CB,BB$2,FALSE())</f>
        <v>2</v>
      </c>
      <c r="BC173">
        <f>VLOOKUP($B173&amp;"-"&amp;$F173,'Results Check'!$A:$CB,BC$2,FALSE())</f>
        <v>3</v>
      </c>
      <c r="BD173">
        <f t="shared" si="157"/>
        <v>1</v>
      </c>
      <c r="BE173">
        <f t="shared" si="158"/>
        <v>0.66666666666666663</v>
      </c>
      <c r="BF173">
        <f t="shared" si="159"/>
        <v>0.8</v>
      </c>
      <c r="BG173">
        <f>VLOOKUP($B173&amp;"-"&amp;$F173,'Results Check'!$A:$CB,BG$2,FALSE())</f>
        <v>0</v>
      </c>
      <c r="BH173">
        <f>VLOOKUP($B173&amp;"-"&amp;$F173,'Results Check'!$A:$CB,BH$2,FALSE())</f>
        <v>1</v>
      </c>
      <c r="BI173">
        <f>VLOOKUP($B173&amp;"-"&amp;$F173,'Results Check'!$A:$CB,BI$2,FALSE())</f>
        <v>1</v>
      </c>
      <c r="BJ173">
        <f t="shared" si="160"/>
        <v>0</v>
      </c>
      <c r="BK173">
        <f t="shared" si="161"/>
        <v>0</v>
      </c>
      <c r="BL173">
        <f t="shared" si="162"/>
        <v>0</v>
      </c>
      <c r="BM173">
        <f>VLOOKUP($B173&amp;"-"&amp;$F173,'Results Check'!$A:$CB,BM$2,FALSE())</f>
        <v>0</v>
      </c>
      <c r="BN173">
        <f>VLOOKUP($B173&amp;"-"&amp;$F173,'Results Check'!$A:$CB,BN$2,FALSE())</f>
        <v>1</v>
      </c>
      <c r="BO173">
        <f>VLOOKUP($B173&amp;"-"&amp;$F173,'Results Check'!$A:$CB,BO$2,FALSE())</f>
        <v>2</v>
      </c>
      <c r="BP173">
        <f t="shared" si="163"/>
        <v>0</v>
      </c>
      <c r="BQ173">
        <f t="shared" si="164"/>
        <v>0</v>
      </c>
      <c r="BR173">
        <f t="shared" si="165"/>
        <v>0</v>
      </c>
      <c r="BS173">
        <f>VLOOKUP($B173&amp;"-"&amp;$F173,'Results Check'!$A:$CB,BS$2,FALSE())</f>
        <v>0</v>
      </c>
      <c r="BT173">
        <f>VLOOKUP($B173&amp;"-"&amp;$F173,'Results Check'!$A:$CB,BT$2,FALSE())</f>
        <v>1</v>
      </c>
      <c r="BU173">
        <f>VLOOKUP($B173&amp;"-"&amp;$F173,'Results Check'!$A:$CB,BU$2,FALSE())</f>
        <v>1</v>
      </c>
      <c r="BV173">
        <f t="shared" si="166"/>
        <v>0</v>
      </c>
      <c r="BW173">
        <f t="shared" si="167"/>
        <v>0</v>
      </c>
      <c r="BX173">
        <f t="shared" si="168"/>
        <v>0</v>
      </c>
      <c r="BY173">
        <f t="shared" si="169"/>
        <v>4</v>
      </c>
      <c r="BZ173">
        <f t="shared" si="170"/>
        <v>10</v>
      </c>
      <c r="CA173">
        <f t="shared" si="171"/>
        <v>10</v>
      </c>
      <c r="CB173" s="4">
        <f t="shared" si="172"/>
        <v>0.4</v>
      </c>
      <c r="CC173" s="4">
        <f t="shared" si="173"/>
        <v>0.4</v>
      </c>
      <c r="CD173">
        <f t="shared" si="174"/>
        <v>0.40000000000000008</v>
      </c>
      <c r="CE173" t="str">
        <f>IF(VLOOKUP($B173&amp;"-"&amp;$F173,'Results Check'!$A:$CB,CE$2,FALSE())=0,"",VLOOKUP($B173&amp;"-"&amp;$F173,'Results Check'!$A:$CB,CE$2,FALSE()))</f>
        <v>Threat scenario</v>
      </c>
      <c r="CF173" t="str">
        <f>IF(VLOOKUP($B173&amp;"-"&amp;$F173,'Results Check'!$A:$CB,CF$2,FALSE())=0,"",VLOOKUP($B173&amp;"-"&amp;$F173,'Results Check'!$A:$CB,CF$2,FALSE()))</f>
        <v/>
      </c>
      <c r="CG173" t="str">
        <f>IF(VLOOKUP($B173&amp;"-"&amp;$F173,'Results Check'!$A:$CB,CG$2,FALSE())=0,"",VLOOKUP($B173&amp;"-"&amp;$F173,'Results Check'!$A:$CB,CG$2,FALSE()))</f>
        <v>Missing treatment</v>
      </c>
      <c r="CH173" t="str">
        <f>IF(VLOOKUP($B173&amp;"-"&amp;$F173,'Results Check'!$A:$CB,CH$2,FALSE())=0,"",VLOOKUP($B173&amp;"-"&amp;$F173,'Results Check'!$A:$CB,CH$2,FALSE()))</f>
        <v>UI</v>
      </c>
      <c r="CI173" t="str">
        <f>IF(VLOOKUP($B173&amp;"-"&amp;$F173,'Results Check'!$A:$CB,CI$2,FALSE())=0,"",VLOOKUP($B173&amp;"-"&amp;$F173,'Results Check'!$A:$CB,CI$2,FALSE()))</f>
        <v>Threat scenario</v>
      </c>
      <c r="CJ173" t="str">
        <f>IF(VLOOKUP($B173&amp;"-"&amp;$F173,'Results Check'!$A:$CB,CJ$2,FALSE())=0,"",VLOOKUP($B173&amp;"-"&amp;$F173,'Results Check'!$A:$CB,CJ$2,FALSE()))</f>
        <v>UI</v>
      </c>
      <c r="CK173">
        <f>IF(VLOOKUP($B173&amp;"-"&amp;$F173,'dataset cleaned'!$A:$CK,CK$2,FALSE())&lt;0,"N/A",VLOOKUP(VLOOKUP($B173&amp;"-"&amp;$F173,'dataset cleaned'!$A:$CK,CK$2,FALSE()),Dictionary!$A:$B,2,FALSE()))</f>
        <v>2</v>
      </c>
      <c r="CL173">
        <f>IF(VLOOKUP($B173&amp;"-"&amp;$F173,'dataset cleaned'!$A:$CK,CL$2,FALSE())&lt;0,"N/A",VLOOKUP(VLOOKUP($B173&amp;"-"&amp;$F173,'dataset cleaned'!$A:$CK,CL$2,FALSE()),Dictionary!$A:$B,2,FALSE()))</f>
        <v>3</v>
      </c>
      <c r="CM173">
        <f>IF(VLOOKUP($B173&amp;"-"&amp;$F173,'dataset cleaned'!$A:$CK,CM$2,FALSE())&lt;0,"N/A",VLOOKUP(VLOOKUP($B173&amp;"-"&amp;$F173,'dataset cleaned'!$A:$CK,CM$2,FALSE()),Dictionary!$A:$B,2,FALSE()))</f>
        <v>2</v>
      </c>
      <c r="CN173">
        <f>IF(VLOOKUP($B173&amp;"-"&amp;$F173,'dataset cleaned'!$A:$CK,CN$2,FALSE())&lt;0,"N/A",VLOOKUP(VLOOKUP($B173&amp;"-"&amp;$F173,'dataset cleaned'!$A:$CK,CN$2,FALSE()),Dictionary!$A:$B,2,FALSE()))</f>
        <v>2</v>
      </c>
      <c r="CO173">
        <f>IF(VLOOKUP($B173&amp;"-"&amp;$F173,'dataset cleaned'!$A:$CK,CO$2,FALSE())&lt;0,"N/A",VLOOKUP(VLOOKUP($B173&amp;"-"&amp;$F173,'dataset cleaned'!$A:$CK,CO$2,FALSE()),Dictionary!$A:$B,2,FALSE()))</f>
        <v>2</v>
      </c>
      <c r="CP173">
        <f>IF(VLOOKUP($B173&amp;"-"&amp;$F173,'dataset cleaned'!$A:$CK,CP$2,FALSE())&lt;0,"N/A",VLOOKUP(VLOOKUP($B173&amp;"-"&amp;$F173,'dataset cleaned'!$A:$CK,CP$2,FALSE()),Dictionary!$A:$B,2,FALSE()))</f>
        <v>2</v>
      </c>
      <c r="CQ173">
        <f>IF(VLOOKUP($B173&amp;"-"&amp;$F173,'dataset cleaned'!$A:$CK,CQ$2,FALSE())&lt;0,"N/A",VLOOKUP(VLOOKUP($B173&amp;"-"&amp;$F173,'dataset cleaned'!$A:$CK,CQ$2,FALSE()),Dictionary!$A:$B,2,FALSE()))</f>
        <v>1</v>
      </c>
      <c r="CR173">
        <f>IF(VLOOKUP($B173&amp;"-"&amp;$F173,'dataset cleaned'!$A:$CK,CR$2,FALSE())&lt;0,"N/A",VLOOKUP(VLOOKUP($B173&amp;"-"&amp;$F173,'dataset cleaned'!$A:$CK,CR$2,FALSE()),Dictionary!$A:$B,2,FALSE()))</f>
        <v>2</v>
      </c>
      <c r="CS173">
        <f>IF(VLOOKUP($B173&amp;"-"&amp;$F173,'dataset cleaned'!$A:$CK,CS$2,FALSE())&lt;0,"N/A",VLOOKUP(VLOOKUP($B173&amp;"-"&amp;$F173,'dataset cleaned'!$A:$CK,CS$2,FALSE()),Dictionary!$A:$B,2,FALSE()))</f>
        <v>2</v>
      </c>
      <c r="CT173">
        <f>IF(VLOOKUP($B173&amp;"-"&amp;$F173,'dataset cleaned'!$A:$CK,CT$2,FALSE())&lt;0,"N/A",VLOOKUP(VLOOKUP($B173&amp;"-"&amp;$F173,'dataset cleaned'!$A:$CK,CT$2,FALSE()),Dictionary!$A:$B,2,FALSE()))</f>
        <v>3</v>
      </c>
      <c r="CU173">
        <f>IF(VLOOKUP($B173&amp;"-"&amp;$F173,'dataset cleaned'!$A:$CK,CU$2,FALSE())&lt;0,"N/A",VLOOKUP(VLOOKUP($B173&amp;"-"&amp;$F173,'dataset cleaned'!$A:$CK,CU$2,FALSE()),Dictionary!$A:$B,2,FALSE()))</f>
        <v>1</v>
      </c>
      <c r="CV173">
        <f>IF(VLOOKUP($B173&amp;"-"&amp;$F173,'dataset cleaned'!$A:$CK,CV$2,FALSE())&lt;0,"N/A",VLOOKUP(VLOOKUP($B173&amp;"-"&amp;$F173,'dataset cleaned'!$A:$CK,CV$2,FALSE()),Dictionary!$A:$B,2,FALSE()))</f>
        <v>1</v>
      </c>
    </row>
    <row r="174" spans="1:100" x14ac:dyDescent="0.2">
      <c r="A174" t="str">
        <f t="shared" si="146"/>
        <v>R_2CkwP098yjFCt2t-P2</v>
      </c>
      <c r="B174" t="s">
        <v>688</v>
      </c>
      <c r="C174" t="s">
        <v>662</v>
      </c>
      <c r="D174" s="16" t="str">
        <f t="shared" si="147"/>
        <v>UML</v>
      </c>
      <c r="E174" s="8" t="str">
        <f t="shared" si="148"/>
        <v>G2</v>
      </c>
      <c r="F174" s="10" t="s">
        <v>536</v>
      </c>
      <c r="G174" s="8" t="str">
        <f t="shared" si="149"/>
        <v>G1</v>
      </c>
      <c r="H174" t="s">
        <v>981</v>
      </c>
      <c r="J174" s="11">
        <f>VLOOKUP($B174&amp;"-"&amp;$F174,'dataset cleaned'!$A:$BK,J$2,FALSE())/60</f>
        <v>5.7869833333333336</v>
      </c>
      <c r="K174">
        <f>VLOOKUP($B174&amp;"-"&amp;$F174,'dataset cleaned'!$A:$BK,K$2,FALSE())</f>
        <v>23</v>
      </c>
      <c r="L174" t="str">
        <f>VLOOKUP($B174&amp;"-"&amp;$F174,'dataset cleaned'!$A:$BK,L$2,FALSE())</f>
        <v>Male</v>
      </c>
      <c r="M174" t="str">
        <f>VLOOKUP($B174&amp;"-"&amp;$F174,'dataset cleaned'!$A:$BK,M$2,FALSE())</f>
        <v>Proficient (C2)</v>
      </c>
      <c r="N174">
        <f>VLOOKUP($B174&amp;"-"&amp;$F174,'dataset cleaned'!$A:$BK,N$2,FALSE())</f>
        <v>5</v>
      </c>
      <c r="O174" t="str">
        <f>VLOOKUP($B174&amp;"-"&amp;$F174,'dataset cleaned'!$A:$BK,O$2,FALSE())</f>
        <v>Computer Science</v>
      </c>
      <c r="P174" t="str">
        <f>VLOOKUP($B174&amp;"-"&amp;$F174,'dataset cleaned'!$A:$BK,P$2,FALSE())</f>
        <v>No</v>
      </c>
      <c r="Q174">
        <f>VLOOKUP($B174&amp;"-"&amp;$F174,'dataset cleaned'!$A:$BK,Q$2,FALSE())</f>
        <v>0</v>
      </c>
      <c r="R174" s="6">
        <f>VLOOKUP($B174&amp;"-"&amp;$F174,'dataset cleaned'!$A:$BK,R$2,FALSE())</f>
        <v>0</v>
      </c>
      <c r="S174" t="str">
        <f>VLOOKUP($B174&amp;"-"&amp;$F174,'dataset cleaned'!$A:$BK,S$2,FALSE())</f>
        <v>No</v>
      </c>
      <c r="T174">
        <f>VLOOKUP($B174&amp;"-"&amp;$F174,'dataset cleaned'!$A:$BK,T$2,FALSE())</f>
        <v>0</v>
      </c>
      <c r="U174" t="str">
        <f>VLOOKUP($B174&amp;"-"&amp;$F174,'dataset cleaned'!$A:$BK,U$2,FALSE())</f>
        <v>None</v>
      </c>
      <c r="V174">
        <f>VLOOKUP(VLOOKUP($B174&amp;"-"&amp;$F174,'dataset cleaned'!$A:$BK,V$2,FALSE()),Dictionary!$A:$B,2,FALSE())</f>
        <v>2</v>
      </c>
      <c r="W174">
        <f>VLOOKUP(VLOOKUP($B174&amp;"-"&amp;$F174,'dataset cleaned'!$A:$BK,W$2,FALSE()),Dictionary!$A:$B,2,FALSE())</f>
        <v>2</v>
      </c>
      <c r="X174">
        <f>VLOOKUP(VLOOKUP($B174&amp;"-"&amp;$F174,'dataset cleaned'!$A:$BK,X$2,FALSE()),Dictionary!$A:$B,2,FALSE())</f>
        <v>2</v>
      </c>
      <c r="Y174">
        <f>VLOOKUP(VLOOKUP($B174&amp;"-"&amp;$F174,'dataset cleaned'!$A:$BK,Y$2,FALSE()),Dictionary!$A:$B,2,FALSE())</f>
        <v>1</v>
      </c>
      <c r="Z174">
        <f t="shared" si="150"/>
        <v>2</v>
      </c>
      <c r="AA174">
        <f>VLOOKUP(VLOOKUP($B174&amp;"-"&amp;$F174,'dataset cleaned'!$A:$BK,AA$2,FALSE()),Dictionary!$A:$B,2,FALSE())</f>
        <v>2</v>
      </c>
      <c r="AB174">
        <f>VLOOKUP(VLOOKUP($B174&amp;"-"&amp;$F174,'dataset cleaned'!$A:$BK,AB$2,FALSE()),Dictionary!$A:$B,2,FALSE())</f>
        <v>3</v>
      </c>
      <c r="AC174">
        <f>VLOOKUP(VLOOKUP($B174&amp;"-"&amp;$F174,'dataset cleaned'!$A:$BK,AC$2,FALSE()),Dictionary!$A:$B,2,FALSE())</f>
        <v>3</v>
      </c>
      <c r="AD174">
        <f>VLOOKUP(VLOOKUP($B174&amp;"-"&amp;$F174,'dataset cleaned'!$A:$BK,AD$2,FALSE()),Dictionary!$A:$B,2,FALSE())</f>
        <v>2</v>
      </c>
      <c r="AE174">
        <f>IF(ISNA(VLOOKUP(VLOOKUP($B174&amp;"-"&amp;$F174,'dataset cleaned'!$A:$BK,AE$2,FALSE()),Dictionary!$A:$B,2,FALSE())),"",VLOOKUP(VLOOKUP($B174&amp;"-"&amp;$F174,'dataset cleaned'!$A:$BK,AE$2,FALSE()),Dictionary!$A:$B,2,FALSE()))</f>
        <v>3</v>
      </c>
      <c r="AF174">
        <f>VLOOKUP(VLOOKUP($B174&amp;"-"&amp;$F174,'dataset cleaned'!$A:$BK,AF$2,FALSE()),Dictionary!$A:$B,2,FALSE())</f>
        <v>5</v>
      </c>
      <c r="AG174">
        <f>VLOOKUP(VLOOKUP($B174&amp;"-"&amp;$F174,'dataset cleaned'!$A:$BK,AG$2,FALSE()),Dictionary!$A:$B,2,FALSE())</f>
        <v>5</v>
      </c>
      <c r="AH174">
        <f>VLOOKUP(VLOOKUP($B174&amp;"-"&amp;$F174,'dataset cleaned'!$A:$BK,AH$2,FALSE()),Dictionary!$A:$B,2,FALSE())</f>
        <v>5</v>
      </c>
      <c r="AI174">
        <f>VLOOKUP(VLOOKUP($B174&amp;"-"&amp;$F174,'dataset cleaned'!$A:$BK,AI$2,FALSE()),Dictionary!$A:$B,2,FALSE())</f>
        <v>4</v>
      </c>
      <c r="AJ174">
        <f>VLOOKUP(VLOOKUP($B174&amp;"-"&amp;$F174,'dataset cleaned'!$A:$BK,AJ$2,FALSE()),Dictionary!$A:$B,2,FALSE())</f>
        <v>4</v>
      </c>
      <c r="AK174" t="str">
        <f>IF(ISNA(VLOOKUP(VLOOKUP($B174&amp;"-"&amp;$F174,'dataset cleaned'!$A:$BK,AK$2,FALSE()),Dictionary!$A:$B,2,FALSE())),"",VLOOKUP(VLOOKUP($B174&amp;"-"&amp;$F174,'dataset cleaned'!$A:$BK,AK$2,FALSE()),Dictionary!$A:$B,2,FALSE()))</f>
        <v/>
      </c>
      <c r="AL174">
        <f>IF(ISNA(VLOOKUP(VLOOKUP($B174&amp;"-"&amp;$F174,'dataset cleaned'!$A:$BK,AL$2,FALSE()),Dictionary!$A:$B,2,FALSE())),"",VLOOKUP(VLOOKUP($B174&amp;"-"&amp;$F174,'dataset cleaned'!$A:$BK,AL$2,FALSE()),Dictionary!$A:$B,2,FALSE()))</f>
        <v>4</v>
      </c>
      <c r="AM174">
        <f>VLOOKUP(VLOOKUP($B174&amp;"-"&amp;$F174,'dataset cleaned'!$A:$BK,AM$2,FALSE()),Dictionary!$A:$B,2,FALSE())</f>
        <v>5</v>
      </c>
      <c r="AN174">
        <f>IF(ISNA(VLOOKUP(VLOOKUP($B174&amp;"-"&amp;$F174,'dataset cleaned'!$A:$BK,AN$2,FALSE()),Dictionary!$A:$B,2,FALSE())),"",VLOOKUP(VLOOKUP($B174&amp;"-"&amp;$F174,'dataset cleaned'!$A:$BK,AN$2,FALSE()),Dictionary!$A:$B,2,FALSE()))</f>
        <v>5</v>
      </c>
      <c r="AO174">
        <f>VLOOKUP($B174&amp;"-"&amp;$F174,'Results Check'!$A:$CB,AO$2,FALSE())</f>
        <v>0</v>
      </c>
      <c r="AP174">
        <f>VLOOKUP($B174&amp;"-"&amp;$F174,'Results Check'!$A:$CB,AP$2,FALSE())</f>
        <v>2</v>
      </c>
      <c r="AQ174">
        <f>VLOOKUP($B174&amp;"-"&amp;$F174,'Results Check'!$A:$CB,AQ$2,FALSE())</f>
        <v>1</v>
      </c>
      <c r="AR174">
        <f t="shared" si="151"/>
        <v>0</v>
      </c>
      <c r="AS174">
        <f t="shared" si="152"/>
        <v>0</v>
      </c>
      <c r="AT174">
        <f t="shared" si="153"/>
        <v>0</v>
      </c>
      <c r="AU174">
        <f>VLOOKUP($B174&amp;"-"&amp;$F174,'Results Check'!$A:$CB,AU$2,FALSE())</f>
        <v>1</v>
      </c>
      <c r="AV174">
        <f>VLOOKUP($B174&amp;"-"&amp;$F174,'Results Check'!$A:$CB,AV$2,FALSE())</f>
        <v>1</v>
      </c>
      <c r="AW174">
        <f>VLOOKUP($B174&amp;"-"&amp;$F174,'Results Check'!$A:$CB,AW$2,FALSE())</f>
        <v>2</v>
      </c>
      <c r="AX174">
        <f t="shared" si="154"/>
        <v>1</v>
      </c>
      <c r="AY174">
        <f t="shared" si="155"/>
        <v>0.5</v>
      </c>
      <c r="AZ174">
        <f t="shared" si="156"/>
        <v>0.66666666666666663</v>
      </c>
      <c r="BA174">
        <f>VLOOKUP($B174&amp;"-"&amp;$F174,'Results Check'!$A:$CB,BA$2,FALSE())</f>
        <v>1</v>
      </c>
      <c r="BB174">
        <f>VLOOKUP($B174&amp;"-"&amp;$F174,'Results Check'!$A:$CB,BB$2,FALSE())</f>
        <v>2</v>
      </c>
      <c r="BC174">
        <f>VLOOKUP($B174&amp;"-"&amp;$F174,'Results Check'!$A:$CB,BC$2,FALSE())</f>
        <v>3</v>
      </c>
      <c r="BD174">
        <f t="shared" si="157"/>
        <v>0.5</v>
      </c>
      <c r="BE174">
        <f t="shared" si="158"/>
        <v>0.33333333333333331</v>
      </c>
      <c r="BF174">
        <f t="shared" si="159"/>
        <v>0.4</v>
      </c>
      <c r="BG174">
        <f>VLOOKUP($B174&amp;"-"&amp;$F174,'Results Check'!$A:$CB,BG$2,FALSE())</f>
        <v>1</v>
      </c>
      <c r="BH174">
        <f>VLOOKUP($B174&amp;"-"&amp;$F174,'Results Check'!$A:$CB,BH$2,FALSE())</f>
        <v>1</v>
      </c>
      <c r="BI174">
        <f>VLOOKUP($B174&amp;"-"&amp;$F174,'Results Check'!$A:$CB,BI$2,FALSE())</f>
        <v>1</v>
      </c>
      <c r="BJ174">
        <f t="shared" si="160"/>
        <v>1</v>
      </c>
      <c r="BK174">
        <f t="shared" si="161"/>
        <v>1</v>
      </c>
      <c r="BL174">
        <f t="shared" si="162"/>
        <v>1</v>
      </c>
      <c r="BM174">
        <f>VLOOKUP($B174&amp;"-"&amp;$F174,'Results Check'!$A:$CB,BM$2,FALSE())</f>
        <v>0</v>
      </c>
      <c r="BN174">
        <f>VLOOKUP($B174&amp;"-"&amp;$F174,'Results Check'!$A:$CB,BN$2,FALSE())</f>
        <v>2</v>
      </c>
      <c r="BO174">
        <f>VLOOKUP($B174&amp;"-"&amp;$F174,'Results Check'!$A:$CB,BO$2,FALSE())</f>
        <v>2</v>
      </c>
      <c r="BP174">
        <f t="shared" si="163"/>
        <v>0</v>
      </c>
      <c r="BQ174">
        <f t="shared" si="164"/>
        <v>0</v>
      </c>
      <c r="BR174">
        <f t="shared" si="165"/>
        <v>0</v>
      </c>
      <c r="BS174">
        <f>VLOOKUP($B174&amp;"-"&amp;$F174,'Results Check'!$A:$CB,BS$2,FALSE())</f>
        <v>0</v>
      </c>
      <c r="BT174">
        <f>VLOOKUP($B174&amp;"-"&amp;$F174,'Results Check'!$A:$CB,BT$2,FALSE())</f>
        <v>1</v>
      </c>
      <c r="BU174">
        <f>VLOOKUP($B174&amp;"-"&amp;$F174,'Results Check'!$A:$CB,BU$2,FALSE())</f>
        <v>1</v>
      </c>
      <c r="BV174">
        <f t="shared" si="166"/>
        <v>0</v>
      </c>
      <c r="BW174">
        <f t="shared" si="167"/>
        <v>0</v>
      </c>
      <c r="BX174">
        <f t="shared" si="168"/>
        <v>0</v>
      </c>
      <c r="BY174">
        <f t="shared" si="169"/>
        <v>3</v>
      </c>
      <c r="BZ174">
        <f t="shared" si="170"/>
        <v>9</v>
      </c>
      <c r="CA174">
        <f t="shared" si="171"/>
        <v>10</v>
      </c>
      <c r="CB174" s="4">
        <f t="shared" si="172"/>
        <v>0.33333333333333331</v>
      </c>
      <c r="CC174" s="4">
        <f t="shared" si="173"/>
        <v>0.3</v>
      </c>
      <c r="CD174">
        <f t="shared" si="174"/>
        <v>0.31578947368421051</v>
      </c>
      <c r="CE174" t="str">
        <f>IF(VLOOKUP($B174&amp;"-"&amp;$F174,'Results Check'!$A:$CB,CE$2,FALSE())=0,"",VLOOKUP($B174&amp;"-"&amp;$F174,'Results Check'!$A:$CB,CE$2,FALSE()))</f>
        <v>Threat scenario</v>
      </c>
      <c r="CF174" t="str">
        <f>IF(VLOOKUP($B174&amp;"-"&amp;$F174,'Results Check'!$A:$CB,CF$2,FALSE())=0,"",VLOOKUP($B174&amp;"-"&amp;$F174,'Results Check'!$A:$CB,CF$2,FALSE()))</f>
        <v>Asset</v>
      </c>
      <c r="CG174" t="str">
        <f>IF(VLOOKUP($B174&amp;"-"&amp;$F174,'Results Check'!$A:$CB,CG$2,FALSE())=0,"",VLOOKUP($B174&amp;"-"&amp;$F174,'Results Check'!$A:$CB,CG$2,FALSE()))</f>
        <v>Wrong treatment</v>
      </c>
      <c r="CH174" t="str">
        <f>IF(VLOOKUP($B174&amp;"-"&amp;$F174,'Results Check'!$A:$CB,CH$2,FALSE())=0,"",VLOOKUP($B174&amp;"-"&amp;$F174,'Results Check'!$A:$CB,CH$2,FALSE()))</f>
        <v/>
      </c>
      <c r="CI174" t="str">
        <f>IF(VLOOKUP($B174&amp;"-"&amp;$F174,'Results Check'!$A:$CB,CI$2,FALSE())=0,"",VLOOKUP($B174&amp;"-"&amp;$F174,'Results Check'!$A:$CB,CI$2,FALSE()))</f>
        <v>Threat scenario</v>
      </c>
      <c r="CJ174" t="str">
        <f>IF(VLOOKUP($B174&amp;"-"&amp;$F174,'Results Check'!$A:$CB,CJ$2,FALSE())=0,"",VLOOKUP($B174&amp;"-"&amp;$F174,'Results Check'!$A:$CB,CJ$2,FALSE()))</f>
        <v>Wrong consequence</v>
      </c>
      <c r="CK174">
        <f>IF(VLOOKUP($B174&amp;"-"&amp;$F174,'dataset cleaned'!$A:$CK,CK$2,FALSE())&lt;0,"N/A",VLOOKUP(VLOOKUP($B174&amp;"-"&amp;$F174,'dataset cleaned'!$A:$CK,CK$2,FALSE()),Dictionary!$A:$B,2,FALSE()))</f>
        <v>4</v>
      </c>
      <c r="CL174">
        <f>IF(VLOOKUP($B174&amp;"-"&amp;$F174,'dataset cleaned'!$A:$CK,CL$2,FALSE())&lt;0,"N/A",VLOOKUP(VLOOKUP($B174&amp;"-"&amp;$F174,'dataset cleaned'!$A:$CK,CL$2,FALSE()),Dictionary!$A:$B,2,FALSE()))</f>
        <v>4</v>
      </c>
      <c r="CM174">
        <f>IF(VLOOKUP($B174&amp;"-"&amp;$F174,'dataset cleaned'!$A:$CK,CM$2,FALSE())&lt;0,"N/A",VLOOKUP(VLOOKUP($B174&amp;"-"&amp;$F174,'dataset cleaned'!$A:$CK,CM$2,FALSE()),Dictionary!$A:$B,2,FALSE()))</f>
        <v>4</v>
      </c>
      <c r="CN174">
        <f>IF(VLOOKUP($B174&amp;"-"&amp;$F174,'dataset cleaned'!$A:$CK,CN$2,FALSE())&lt;0,"N/A",VLOOKUP(VLOOKUP($B174&amp;"-"&amp;$F174,'dataset cleaned'!$A:$CK,CN$2,FALSE()),Dictionary!$A:$B,2,FALSE()))</f>
        <v>5</v>
      </c>
      <c r="CO174">
        <f>IF(VLOOKUP($B174&amp;"-"&amp;$F174,'dataset cleaned'!$A:$CK,CO$2,FALSE())&lt;0,"N/A",VLOOKUP(VLOOKUP($B174&amp;"-"&amp;$F174,'dataset cleaned'!$A:$CK,CO$2,FALSE()),Dictionary!$A:$B,2,FALSE()))</f>
        <v>4</v>
      </c>
      <c r="CP174">
        <f>IF(VLOOKUP($B174&amp;"-"&amp;$F174,'dataset cleaned'!$A:$CK,CP$2,FALSE())&lt;0,"N/A",VLOOKUP(VLOOKUP($B174&amp;"-"&amp;$F174,'dataset cleaned'!$A:$CK,CP$2,FALSE()),Dictionary!$A:$B,2,FALSE()))</f>
        <v>4</v>
      </c>
      <c r="CQ174">
        <f>IF(VLOOKUP($B174&amp;"-"&amp;$F174,'dataset cleaned'!$A:$CK,CQ$2,FALSE())&lt;0,"N/A",VLOOKUP(VLOOKUP($B174&amp;"-"&amp;$F174,'dataset cleaned'!$A:$CK,CQ$2,FALSE()),Dictionary!$A:$B,2,FALSE()))</f>
        <v>3</v>
      </c>
      <c r="CR174">
        <f>IF(VLOOKUP($B174&amp;"-"&amp;$F174,'dataset cleaned'!$A:$CK,CR$2,FALSE())&lt;0,"N/A",VLOOKUP(VLOOKUP($B174&amp;"-"&amp;$F174,'dataset cleaned'!$A:$CK,CR$2,FALSE()),Dictionary!$A:$B,2,FALSE()))</f>
        <v>3</v>
      </c>
      <c r="CS174">
        <f>IF(VLOOKUP($B174&amp;"-"&amp;$F174,'dataset cleaned'!$A:$CK,CS$2,FALSE())&lt;0,"N/A",VLOOKUP(VLOOKUP($B174&amp;"-"&amp;$F174,'dataset cleaned'!$A:$CK,CS$2,FALSE()),Dictionary!$A:$B,2,FALSE()))</f>
        <v>4</v>
      </c>
      <c r="CT174">
        <f>IF(VLOOKUP($B174&amp;"-"&amp;$F174,'dataset cleaned'!$A:$CK,CT$2,FALSE())&lt;0,"N/A",VLOOKUP(VLOOKUP($B174&amp;"-"&amp;$F174,'dataset cleaned'!$A:$CK,CT$2,FALSE()),Dictionary!$A:$B,2,FALSE()))</f>
        <v>4</v>
      </c>
      <c r="CU174">
        <f>IF(VLOOKUP($B174&amp;"-"&amp;$F174,'dataset cleaned'!$A:$CK,CU$2,FALSE())&lt;0,"N/A",VLOOKUP(VLOOKUP($B174&amp;"-"&amp;$F174,'dataset cleaned'!$A:$CK,CU$2,FALSE()),Dictionary!$A:$B,2,FALSE()))</f>
        <v>2</v>
      </c>
      <c r="CV174">
        <f>IF(VLOOKUP($B174&amp;"-"&amp;$F174,'dataset cleaned'!$A:$CK,CV$2,FALSE())&lt;0,"N/A",VLOOKUP(VLOOKUP($B174&amp;"-"&amp;$F174,'dataset cleaned'!$A:$CK,CV$2,FALSE()),Dictionary!$A:$B,2,FALSE()))</f>
        <v>3</v>
      </c>
    </row>
    <row r="175" spans="1:100" ht="17" x14ac:dyDescent="0.2">
      <c r="A175" t="str">
        <f t="shared" si="146"/>
        <v>R_2dEXseH6bzYEmSN-P2</v>
      </c>
      <c r="B175" s="1" t="s">
        <v>1065</v>
      </c>
      <c r="C175" t="s">
        <v>662</v>
      </c>
      <c r="D175" s="16" t="str">
        <f t="shared" si="147"/>
        <v>UML</v>
      </c>
      <c r="E175" s="8" t="str">
        <f t="shared" si="148"/>
        <v>G2</v>
      </c>
      <c r="F175" s="1" t="s">
        <v>536</v>
      </c>
      <c r="G175" s="8" t="str">
        <f t="shared" si="149"/>
        <v>G1</v>
      </c>
      <c r="H175" t="s">
        <v>1128</v>
      </c>
      <c r="J175" s="11">
        <f>VLOOKUP($B175&amp;"-"&amp;$F175,'dataset cleaned'!$A:$BK,J$2,FALSE())/60</f>
        <v>8.4377166666666668</v>
      </c>
      <c r="K175">
        <f>VLOOKUP($B175&amp;"-"&amp;$F175,'dataset cleaned'!$A:$BK,K$2,FALSE())</f>
        <v>20</v>
      </c>
      <c r="L175" t="str">
        <f>VLOOKUP($B175&amp;"-"&amp;$F175,'dataset cleaned'!$A:$BK,L$2,FALSE())</f>
        <v>Male</v>
      </c>
      <c r="M175" t="str">
        <f>VLOOKUP($B175&amp;"-"&amp;$F175,'dataset cleaned'!$A:$BK,M$2,FALSE())</f>
        <v>Advanced (C1)</v>
      </c>
      <c r="N175">
        <f>VLOOKUP($B175&amp;"-"&amp;$F175,'dataset cleaned'!$A:$BK,N$2,FALSE())</f>
        <v>3</v>
      </c>
      <c r="O175" t="str">
        <f>VLOOKUP($B175&amp;"-"&amp;$F175,'dataset cleaned'!$A:$BK,O$2,FALSE())</f>
        <v>Public Administration, Policy Analysis, System engineering</v>
      </c>
      <c r="P175" t="str">
        <f>VLOOKUP($B175&amp;"-"&amp;$F175,'dataset cleaned'!$A:$BK,P$2,FALSE())</f>
        <v>Yes</v>
      </c>
      <c r="Q175">
        <f>VLOOKUP($B175&amp;"-"&amp;$F175,'dataset cleaned'!$A:$BK,Q$2,FALSE())</f>
        <v>5</v>
      </c>
      <c r="R175" s="6" t="str">
        <f>VLOOKUP($B175&amp;"-"&amp;$F175,'dataset cleaned'!$A:$BK,R$2,FALSE())</f>
        <v>Administrative worker, Consultancy</v>
      </c>
      <c r="S175" t="str">
        <f>VLOOKUP($B175&amp;"-"&amp;$F175,'dataset cleaned'!$A:$BK,S$2,FALSE())</f>
        <v>No</v>
      </c>
      <c r="T175">
        <f>VLOOKUP($B175&amp;"-"&amp;$F175,'dataset cleaned'!$A:$BK,T$2,FALSE())</f>
        <v>0</v>
      </c>
      <c r="U175" t="str">
        <f>VLOOKUP($B175&amp;"-"&amp;$F175,'dataset cleaned'!$A:$BK,U$2,FALSE())</f>
        <v>BSI IT-Grundschutz</v>
      </c>
      <c r="V175">
        <f>VLOOKUP(VLOOKUP($B175&amp;"-"&amp;$F175,'dataset cleaned'!$A:$BK,V$2,FALSE()),Dictionary!$A:$B,2,FALSE())</f>
        <v>1</v>
      </c>
      <c r="W175">
        <f>VLOOKUP(VLOOKUP($B175&amp;"-"&amp;$F175,'dataset cleaned'!$A:$BK,W$2,FALSE()),Dictionary!$A:$B,2,FALSE())</f>
        <v>1</v>
      </c>
      <c r="X175">
        <f>VLOOKUP(VLOOKUP($B175&amp;"-"&amp;$F175,'dataset cleaned'!$A:$BK,X$2,FALSE()),Dictionary!$A:$B,2,FALSE())</f>
        <v>2</v>
      </c>
      <c r="Y175">
        <f>VLOOKUP(VLOOKUP($B175&amp;"-"&amp;$F175,'dataset cleaned'!$A:$BK,Y$2,FALSE()),Dictionary!$A:$B,2,FALSE())</f>
        <v>1</v>
      </c>
      <c r="Z175">
        <f t="shared" si="150"/>
        <v>2</v>
      </c>
      <c r="AA175">
        <f>VLOOKUP(VLOOKUP($B175&amp;"-"&amp;$F175,'dataset cleaned'!$A:$BK,AA$2,FALSE()),Dictionary!$A:$B,2,FALSE())</f>
        <v>2</v>
      </c>
      <c r="AB175">
        <f>VLOOKUP(VLOOKUP($B175&amp;"-"&amp;$F175,'dataset cleaned'!$A:$BK,AB$2,FALSE()),Dictionary!$A:$B,2,FALSE())</f>
        <v>1</v>
      </c>
      <c r="AC175">
        <f>VLOOKUP(VLOOKUP($B175&amp;"-"&amp;$F175,'dataset cleaned'!$A:$BK,AC$2,FALSE()),Dictionary!$A:$B,2,FALSE())</f>
        <v>3</v>
      </c>
      <c r="AD175">
        <f>VLOOKUP(VLOOKUP($B175&amp;"-"&amp;$F175,'dataset cleaned'!$A:$BK,AD$2,FALSE()),Dictionary!$A:$B,2,FALSE())</f>
        <v>2</v>
      </c>
      <c r="AE175">
        <f>IF(ISNA(VLOOKUP(VLOOKUP($B175&amp;"-"&amp;$F175,'dataset cleaned'!$A:$BK,AE$2,FALSE()),Dictionary!$A:$B,2,FALSE())),"",VLOOKUP(VLOOKUP($B175&amp;"-"&amp;$F175,'dataset cleaned'!$A:$BK,AE$2,FALSE()),Dictionary!$A:$B,2,FALSE()))</f>
        <v>4</v>
      </c>
      <c r="AF175">
        <f>VLOOKUP(VLOOKUP($B175&amp;"-"&amp;$F175,'dataset cleaned'!$A:$BK,AF$2,FALSE()),Dictionary!$A:$B,2,FALSE())</f>
        <v>4</v>
      </c>
      <c r="AG175">
        <f>VLOOKUP(VLOOKUP($B175&amp;"-"&amp;$F175,'dataset cleaned'!$A:$BK,AG$2,FALSE()),Dictionary!$A:$B,2,FALSE())</f>
        <v>4</v>
      </c>
      <c r="AH175">
        <f>VLOOKUP(VLOOKUP($B175&amp;"-"&amp;$F175,'dataset cleaned'!$A:$BK,AH$2,FALSE()),Dictionary!$A:$B,2,FALSE())</f>
        <v>4</v>
      </c>
      <c r="AI175">
        <f>VLOOKUP(VLOOKUP($B175&amp;"-"&amp;$F175,'dataset cleaned'!$A:$BK,AI$2,FALSE()),Dictionary!$A:$B,2,FALSE())</f>
        <v>3</v>
      </c>
      <c r="AJ175">
        <f>VLOOKUP(VLOOKUP($B175&amp;"-"&amp;$F175,'dataset cleaned'!$A:$BK,AJ$2,FALSE()),Dictionary!$A:$B,2,FALSE())</f>
        <v>3</v>
      </c>
      <c r="AK175" t="str">
        <f>IF(ISNA(VLOOKUP(VLOOKUP($B175&amp;"-"&amp;$F175,'dataset cleaned'!$A:$BK,AK$2,FALSE()),Dictionary!$A:$B,2,FALSE())),"",VLOOKUP(VLOOKUP($B175&amp;"-"&amp;$F175,'dataset cleaned'!$A:$BK,AK$2,FALSE()),Dictionary!$A:$B,2,FALSE()))</f>
        <v/>
      </c>
      <c r="AL175">
        <f>IF(ISNA(VLOOKUP(VLOOKUP($B175&amp;"-"&amp;$F175,'dataset cleaned'!$A:$BK,AL$2,FALSE()),Dictionary!$A:$B,2,FALSE())),"",VLOOKUP(VLOOKUP($B175&amp;"-"&amp;$F175,'dataset cleaned'!$A:$BK,AL$2,FALSE()),Dictionary!$A:$B,2,FALSE()))</f>
        <v>3</v>
      </c>
      <c r="AM175">
        <f>VLOOKUP(VLOOKUP($B175&amp;"-"&amp;$F175,'dataset cleaned'!$A:$BK,AM$2,FALSE()),Dictionary!$A:$B,2,FALSE())</f>
        <v>4</v>
      </c>
      <c r="AN175">
        <f>IF(ISNA(VLOOKUP(VLOOKUP($B175&amp;"-"&amp;$F175,'dataset cleaned'!$A:$BK,AN$2,FALSE()),Dictionary!$A:$B,2,FALSE())),"",VLOOKUP(VLOOKUP($B175&amp;"-"&amp;$F175,'dataset cleaned'!$A:$BK,AN$2,FALSE()),Dictionary!$A:$B,2,FALSE()))</f>
        <v>4</v>
      </c>
      <c r="AO175">
        <f>VLOOKUP($B175&amp;"-"&amp;$F175,'Results Check'!$A:$CB,AO$2,FALSE())</f>
        <v>0</v>
      </c>
      <c r="AP175">
        <f>VLOOKUP($B175&amp;"-"&amp;$F175,'Results Check'!$A:$CB,AP$2,FALSE())</f>
        <v>2</v>
      </c>
      <c r="AQ175">
        <f>VLOOKUP($B175&amp;"-"&amp;$F175,'Results Check'!$A:$CB,AQ$2,FALSE())</f>
        <v>1</v>
      </c>
      <c r="AR175">
        <f t="shared" si="151"/>
        <v>0</v>
      </c>
      <c r="AS175">
        <f t="shared" si="152"/>
        <v>0</v>
      </c>
      <c r="AT175">
        <f t="shared" si="153"/>
        <v>0</v>
      </c>
      <c r="AU175">
        <f>VLOOKUP($B175&amp;"-"&amp;$F175,'Results Check'!$A:$CB,AU$2,FALSE())</f>
        <v>2</v>
      </c>
      <c r="AV175">
        <f>VLOOKUP($B175&amp;"-"&amp;$F175,'Results Check'!$A:$CB,AV$2,FALSE())</f>
        <v>6</v>
      </c>
      <c r="AW175">
        <f>VLOOKUP($B175&amp;"-"&amp;$F175,'Results Check'!$A:$CB,AW$2,FALSE())</f>
        <v>2</v>
      </c>
      <c r="AX175">
        <f t="shared" si="154"/>
        <v>0.33333333333333331</v>
      </c>
      <c r="AY175">
        <f t="shared" si="155"/>
        <v>1</v>
      </c>
      <c r="AZ175">
        <f t="shared" si="156"/>
        <v>0.5</v>
      </c>
      <c r="BA175">
        <f>VLOOKUP($B175&amp;"-"&amp;$F175,'Results Check'!$A:$CB,BA$2,FALSE())</f>
        <v>2</v>
      </c>
      <c r="BB175">
        <f>VLOOKUP($B175&amp;"-"&amp;$F175,'Results Check'!$A:$CB,BB$2,FALSE())</f>
        <v>4</v>
      </c>
      <c r="BC175">
        <f>VLOOKUP($B175&amp;"-"&amp;$F175,'Results Check'!$A:$CB,BC$2,FALSE())</f>
        <v>3</v>
      </c>
      <c r="BD175">
        <f t="shared" si="157"/>
        <v>0.5</v>
      </c>
      <c r="BE175">
        <f t="shared" si="158"/>
        <v>0.66666666666666663</v>
      </c>
      <c r="BF175">
        <f t="shared" si="159"/>
        <v>0.57142857142857151</v>
      </c>
      <c r="BG175">
        <f>VLOOKUP($B175&amp;"-"&amp;$F175,'Results Check'!$A:$CB,BG$2,FALSE())</f>
        <v>0</v>
      </c>
      <c r="BH175">
        <f>VLOOKUP($B175&amp;"-"&amp;$F175,'Results Check'!$A:$CB,BH$2,FALSE())</f>
        <v>1</v>
      </c>
      <c r="BI175">
        <f>VLOOKUP($B175&amp;"-"&amp;$F175,'Results Check'!$A:$CB,BI$2,FALSE())</f>
        <v>1</v>
      </c>
      <c r="BJ175">
        <f t="shared" si="160"/>
        <v>0</v>
      </c>
      <c r="BK175">
        <f t="shared" si="161"/>
        <v>0</v>
      </c>
      <c r="BL175">
        <f t="shared" si="162"/>
        <v>0</v>
      </c>
      <c r="BM175">
        <f>VLOOKUP($B175&amp;"-"&amp;$F175,'Results Check'!$A:$CB,BM$2,FALSE())</f>
        <v>1</v>
      </c>
      <c r="BN175">
        <f>VLOOKUP($B175&amp;"-"&amp;$F175,'Results Check'!$A:$CB,BN$2,FALSE())</f>
        <v>4</v>
      </c>
      <c r="BO175">
        <f>VLOOKUP($B175&amp;"-"&amp;$F175,'Results Check'!$A:$CB,BO$2,FALSE())</f>
        <v>2</v>
      </c>
      <c r="BP175">
        <f t="shared" si="163"/>
        <v>0.25</v>
      </c>
      <c r="BQ175">
        <f t="shared" si="164"/>
        <v>0.5</v>
      </c>
      <c r="BR175">
        <f t="shared" si="165"/>
        <v>0.33333333333333331</v>
      </c>
      <c r="BS175">
        <f>VLOOKUP($B175&amp;"-"&amp;$F175,'Results Check'!$A:$CB,BS$2,FALSE())</f>
        <v>0</v>
      </c>
      <c r="BT175">
        <f>VLOOKUP($B175&amp;"-"&amp;$F175,'Results Check'!$A:$CB,BT$2,FALSE())</f>
        <v>1</v>
      </c>
      <c r="BU175">
        <f>VLOOKUP($B175&amp;"-"&amp;$F175,'Results Check'!$A:$CB,BU$2,FALSE())</f>
        <v>1</v>
      </c>
      <c r="BV175">
        <f t="shared" si="166"/>
        <v>0</v>
      </c>
      <c r="BW175">
        <f t="shared" si="167"/>
        <v>0</v>
      </c>
      <c r="BX175">
        <f t="shared" si="168"/>
        <v>0</v>
      </c>
      <c r="BY175">
        <f t="shared" si="169"/>
        <v>5</v>
      </c>
      <c r="BZ175">
        <f t="shared" si="170"/>
        <v>18</v>
      </c>
      <c r="CA175">
        <f t="shared" si="171"/>
        <v>10</v>
      </c>
      <c r="CB175" s="4">
        <f t="shared" si="172"/>
        <v>0.27777777777777779</v>
      </c>
      <c r="CC175" s="4">
        <f t="shared" si="173"/>
        <v>0.5</v>
      </c>
      <c r="CD175">
        <f t="shared" si="174"/>
        <v>0.35714285714285715</v>
      </c>
      <c r="CE175" t="str">
        <f>IF(VLOOKUP($B175&amp;"-"&amp;$F175,'Results Check'!$A:$CB,CE$2,FALSE())=0,"",VLOOKUP($B175&amp;"-"&amp;$F175,'Results Check'!$A:$CB,CE$2,FALSE()))</f>
        <v>Asset</v>
      </c>
      <c r="CF175" t="str">
        <f>IF(VLOOKUP($B175&amp;"-"&amp;$F175,'Results Check'!$A:$CB,CF$2,FALSE())=0,"",VLOOKUP($B175&amp;"-"&amp;$F175,'Results Check'!$A:$CB,CF$2,FALSE()))</f>
        <v/>
      </c>
      <c r="CG175" t="str">
        <f>IF(VLOOKUP($B175&amp;"-"&amp;$F175,'Results Check'!$A:$CB,CG$2,FALSE())=0,"",VLOOKUP($B175&amp;"-"&amp;$F175,'Results Check'!$A:$CB,CG$2,FALSE()))</f>
        <v>Wrong treatment</v>
      </c>
      <c r="CH175" t="str">
        <f>IF(VLOOKUP($B175&amp;"-"&amp;$F175,'Results Check'!$A:$CB,CH$2,FALSE())=0,"",VLOOKUP($B175&amp;"-"&amp;$F175,'Results Check'!$A:$CB,CH$2,FALSE()))</f>
        <v>Likelihood</v>
      </c>
      <c r="CI175" t="str">
        <f>IF(VLOOKUP($B175&amp;"-"&amp;$F175,'Results Check'!$A:$CB,CI$2,FALSE())=0,"",VLOOKUP($B175&amp;"-"&amp;$F175,'Results Check'!$A:$CB,CI$2,FALSE()))</f>
        <v>Mixed concepts</v>
      </c>
      <c r="CJ175" t="str">
        <f>IF(VLOOKUP($B175&amp;"-"&amp;$F175,'Results Check'!$A:$CB,CJ$2,FALSE())=0,"",VLOOKUP($B175&amp;"-"&amp;$F175,'Results Check'!$A:$CB,CJ$2,FALSE()))</f>
        <v>Likelihood</v>
      </c>
      <c r="CK175">
        <f>IF(VLOOKUP($B175&amp;"-"&amp;$F175,'dataset cleaned'!$A:$CK,CK$2,FALSE())&lt;0,"N/A",VLOOKUP(VLOOKUP($B175&amp;"-"&amp;$F175,'dataset cleaned'!$A:$CK,CK$2,FALSE()),Dictionary!$A:$B,2,FALSE()))</f>
        <v>3</v>
      </c>
      <c r="CL175">
        <f>IF(VLOOKUP($B175&amp;"-"&amp;$F175,'dataset cleaned'!$A:$CK,CL$2,FALSE())&lt;0,"N/A",VLOOKUP(VLOOKUP($B175&amp;"-"&amp;$F175,'dataset cleaned'!$A:$CK,CL$2,FALSE()),Dictionary!$A:$B,2,FALSE()))</f>
        <v>3</v>
      </c>
      <c r="CM175">
        <f>IF(VLOOKUP($B175&amp;"-"&amp;$F175,'dataset cleaned'!$A:$CK,CM$2,FALSE())&lt;0,"N/A",VLOOKUP(VLOOKUP($B175&amp;"-"&amp;$F175,'dataset cleaned'!$A:$CK,CM$2,FALSE()),Dictionary!$A:$B,2,FALSE()))</f>
        <v>2</v>
      </c>
      <c r="CN175">
        <f>IF(VLOOKUP($B175&amp;"-"&amp;$F175,'dataset cleaned'!$A:$CK,CN$2,FALSE())&lt;0,"N/A",VLOOKUP(VLOOKUP($B175&amp;"-"&amp;$F175,'dataset cleaned'!$A:$CK,CN$2,FALSE()),Dictionary!$A:$B,2,FALSE()))</f>
        <v>2</v>
      </c>
      <c r="CO175">
        <f>IF(VLOOKUP($B175&amp;"-"&amp;$F175,'dataset cleaned'!$A:$CK,CO$2,FALSE())&lt;0,"N/A",VLOOKUP(VLOOKUP($B175&amp;"-"&amp;$F175,'dataset cleaned'!$A:$CK,CO$2,FALSE()),Dictionary!$A:$B,2,FALSE()))</f>
        <v>4</v>
      </c>
      <c r="CP175">
        <f>IF(VLOOKUP($B175&amp;"-"&amp;$F175,'dataset cleaned'!$A:$CK,CP$2,FALSE())&lt;0,"N/A",VLOOKUP(VLOOKUP($B175&amp;"-"&amp;$F175,'dataset cleaned'!$A:$CK,CP$2,FALSE()),Dictionary!$A:$B,2,FALSE()))</f>
        <v>3</v>
      </c>
      <c r="CQ175">
        <f>IF(VLOOKUP($B175&amp;"-"&amp;$F175,'dataset cleaned'!$A:$CK,CQ$2,FALSE())&lt;0,"N/A",VLOOKUP(VLOOKUP($B175&amp;"-"&amp;$F175,'dataset cleaned'!$A:$CK,CQ$2,FALSE()),Dictionary!$A:$B,2,FALSE()))</f>
        <v>4</v>
      </c>
      <c r="CR175">
        <f>IF(VLOOKUP($B175&amp;"-"&amp;$F175,'dataset cleaned'!$A:$CK,CR$2,FALSE())&lt;0,"N/A",VLOOKUP(VLOOKUP($B175&amp;"-"&amp;$F175,'dataset cleaned'!$A:$CK,CR$2,FALSE()),Dictionary!$A:$B,2,FALSE()))</f>
        <v>4</v>
      </c>
      <c r="CS175">
        <f>IF(VLOOKUP($B175&amp;"-"&amp;$F175,'dataset cleaned'!$A:$CK,CS$2,FALSE())&lt;0,"N/A",VLOOKUP(VLOOKUP($B175&amp;"-"&amp;$F175,'dataset cleaned'!$A:$CK,CS$2,FALSE()),Dictionary!$A:$B,2,FALSE()))</f>
        <v>3</v>
      </c>
      <c r="CT175">
        <f>IF(VLOOKUP($B175&amp;"-"&amp;$F175,'dataset cleaned'!$A:$CK,CT$2,FALSE())&lt;0,"N/A",VLOOKUP(VLOOKUP($B175&amp;"-"&amp;$F175,'dataset cleaned'!$A:$CK,CT$2,FALSE()),Dictionary!$A:$B,2,FALSE()))</f>
        <v>3</v>
      </c>
      <c r="CU175">
        <f>IF(VLOOKUP($B175&amp;"-"&amp;$F175,'dataset cleaned'!$A:$CK,CU$2,FALSE())&lt;0,"N/A",VLOOKUP(VLOOKUP($B175&amp;"-"&amp;$F175,'dataset cleaned'!$A:$CK,CU$2,FALSE()),Dictionary!$A:$B,2,FALSE()))</f>
        <v>2</v>
      </c>
      <c r="CV175">
        <f>IF(VLOOKUP($B175&amp;"-"&amp;$F175,'dataset cleaned'!$A:$CK,CV$2,FALSE())&lt;0,"N/A",VLOOKUP(VLOOKUP($B175&amp;"-"&amp;$F175,'dataset cleaned'!$A:$CK,CV$2,FALSE()),Dictionary!$A:$B,2,FALSE()))</f>
        <v>3</v>
      </c>
    </row>
    <row r="176" spans="1:100" ht="17" x14ac:dyDescent="0.2">
      <c r="A176" t="str">
        <f t="shared" si="146"/>
        <v>R_2TS519uIksnK4Te-P2</v>
      </c>
      <c r="B176" t="s">
        <v>788</v>
      </c>
      <c r="C176" t="s">
        <v>662</v>
      </c>
      <c r="D176" s="16" t="str">
        <f t="shared" si="147"/>
        <v>UML</v>
      </c>
      <c r="E176" s="8" t="str">
        <f t="shared" si="148"/>
        <v>G2</v>
      </c>
      <c r="F176" s="10" t="s">
        <v>536</v>
      </c>
      <c r="G176" s="8" t="str">
        <f t="shared" si="149"/>
        <v>G1</v>
      </c>
      <c r="H176" t="s">
        <v>981</v>
      </c>
      <c r="J176" s="11">
        <f>VLOOKUP($B176&amp;"-"&amp;$F176,'dataset cleaned'!$A:$BK,J$2,FALSE())/60</f>
        <v>4.8443833333333339</v>
      </c>
      <c r="K176">
        <f>VLOOKUP($B176&amp;"-"&amp;$F176,'dataset cleaned'!$A:$BK,K$2,FALSE())</f>
        <v>25</v>
      </c>
      <c r="L176" t="str">
        <f>VLOOKUP($B176&amp;"-"&amp;$F176,'dataset cleaned'!$A:$BK,L$2,FALSE())</f>
        <v>Female</v>
      </c>
      <c r="M176" t="str">
        <f>VLOOKUP($B176&amp;"-"&amp;$F176,'dataset cleaned'!$A:$BK,M$2,FALSE())</f>
        <v>Proficient (C2)</v>
      </c>
      <c r="N176">
        <f>VLOOKUP($B176&amp;"-"&amp;$F176,'dataset cleaned'!$A:$BK,N$2,FALSE())</f>
        <v>5</v>
      </c>
      <c r="O176" t="str">
        <f>VLOOKUP($B176&amp;"-"&amp;$F176,'dataset cleaned'!$A:$BK,O$2,FALSE())</f>
        <v>Electronic and Computer Engineering, Engineering and Policy Analysis</v>
      </c>
      <c r="P176" t="str">
        <f>VLOOKUP($B176&amp;"-"&amp;$F176,'dataset cleaned'!$A:$BK,P$2,FALSE())</f>
        <v>Yes</v>
      </c>
      <c r="Q176">
        <f>VLOOKUP($B176&amp;"-"&amp;$F176,'dataset cleaned'!$A:$BK,Q$2,FALSE())</f>
        <v>2</v>
      </c>
      <c r="R176" s="6" t="str">
        <f>VLOOKUP($B176&amp;"-"&amp;$F176,'dataset cleaned'!$A:$BK,R$2,FALSE())</f>
        <v>Software Engineer Web Developer</v>
      </c>
      <c r="S176" t="str">
        <f>VLOOKUP($B176&amp;"-"&amp;$F176,'dataset cleaned'!$A:$BK,S$2,FALSE())</f>
        <v>No</v>
      </c>
      <c r="T176">
        <f>VLOOKUP($B176&amp;"-"&amp;$F176,'dataset cleaned'!$A:$BK,T$2,FALSE())</f>
        <v>0</v>
      </c>
      <c r="U176" t="str">
        <f>VLOOKUP($B176&amp;"-"&amp;$F176,'dataset cleaned'!$A:$BK,U$2,FALSE())</f>
        <v>COBIT,ISO 27001,ISO 31000</v>
      </c>
      <c r="V176">
        <f>VLOOKUP(VLOOKUP($B176&amp;"-"&amp;$F176,'dataset cleaned'!$A:$BK,V$2,FALSE()),Dictionary!$A:$B,2,FALSE())</f>
        <v>2</v>
      </c>
      <c r="W176">
        <f>VLOOKUP(VLOOKUP($B176&amp;"-"&amp;$F176,'dataset cleaned'!$A:$BK,W$2,FALSE()),Dictionary!$A:$B,2,FALSE())</f>
        <v>2</v>
      </c>
      <c r="X176">
        <f>VLOOKUP(VLOOKUP($B176&amp;"-"&amp;$F176,'dataset cleaned'!$A:$BK,X$2,FALSE()),Dictionary!$A:$B,2,FALSE())</f>
        <v>2</v>
      </c>
      <c r="Y176">
        <f>VLOOKUP(VLOOKUP($B176&amp;"-"&amp;$F176,'dataset cleaned'!$A:$BK,Y$2,FALSE()),Dictionary!$A:$B,2,FALSE())</f>
        <v>2</v>
      </c>
      <c r="Z176">
        <f t="shared" si="150"/>
        <v>2</v>
      </c>
      <c r="AA176">
        <f>VLOOKUP(VLOOKUP($B176&amp;"-"&amp;$F176,'dataset cleaned'!$A:$BK,AA$2,FALSE()),Dictionary!$A:$B,2,FALSE())</f>
        <v>3</v>
      </c>
      <c r="AB176">
        <f>VLOOKUP(VLOOKUP($B176&amp;"-"&amp;$F176,'dataset cleaned'!$A:$BK,AB$2,FALSE()),Dictionary!$A:$B,2,FALSE())</f>
        <v>4</v>
      </c>
      <c r="AC176">
        <f>VLOOKUP(VLOOKUP($B176&amp;"-"&amp;$F176,'dataset cleaned'!$A:$BK,AC$2,FALSE()),Dictionary!$A:$B,2,FALSE())</f>
        <v>4</v>
      </c>
      <c r="AD176">
        <f>VLOOKUP(VLOOKUP($B176&amp;"-"&amp;$F176,'dataset cleaned'!$A:$BK,AD$2,FALSE()),Dictionary!$A:$B,2,FALSE())</f>
        <v>3</v>
      </c>
      <c r="AE176">
        <f>IF(ISNA(VLOOKUP(VLOOKUP($B176&amp;"-"&amp;$F176,'dataset cleaned'!$A:$BK,AE$2,FALSE()),Dictionary!$A:$B,2,FALSE())),"",VLOOKUP(VLOOKUP($B176&amp;"-"&amp;$F176,'dataset cleaned'!$A:$BK,AE$2,FALSE()),Dictionary!$A:$B,2,FALSE()))</f>
        <v>1</v>
      </c>
      <c r="AF176">
        <f>VLOOKUP(VLOOKUP($B176&amp;"-"&amp;$F176,'dataset cleaned'!$A:$BK,AF$2,FALSE()),Dictionary!$A:$B,2,FALSE())</f>
        <v>4</v>
      </c>
      <c r="AG176">
        <f>VLOOKUP(VLOOKUP($B176&amp;"-"&amp;$F176,'dataset cleaned'!$A:$BK,AG$2,FALSE()),Dictionary!$A:$B,2,FALSE())</f>
        <v>4</v>
      </c>
      <c r="AH176">
        <f>VLOOKUP(VLOOKUP($B176&amp;"-"&amp;$F176,'dataset cleaned'!$A:$BK,AH$2,FALSE()),Dictionary!$A:$B,2,FALSE())</f>
        <v>4</v>
      </c>
      <c r="AI176">
        <f>VLOOKUP(VLOOKUP($B176&amp;"-"&amp;$F176,'dataset cleaned'!$A:$BK,AI$2,FALSE()),Dictionary!$A:$B,2,FALSE())</f>
        <v>4</v>
      </c>
      <c r="AJ176">
        <f>VLOOKUP(VLOOKUP($B176&amp;"-"&amp;$F176,'dataset cleaned'!$A:$BK,AJ$2,FALSE()),Dictionary!$A:$B,2,FALSE())</f>
        <v>2</v>
      </c>
      <c r="AK176" t="str">
        <f>IF(ISNA(VLOOKUP(VLOOKUP($B176&amp;"-"&amp;$F176,'dataset cleaned'!$A:$BK,AK$2,FALSE()),Dictionary!$A:$B,2,FALSE())),"",VLOOKUP(VLOOKUP($B176&amp;"-"&amp;$F176,'dataset cleaned'!$A:$BK,AK$2,FALSE()),Dictionary!$A:$B,2,FALSE()))</f>
        <v/>
      </c>
      <c r="AL176">
        <f>IF(ISNA(VLOOKUP(VLOOKUP($B176&amp;"-"&amp;$F176,'dataset cleaned'!$A:$BK,AL$2,FALSE()),Dictionary!$A:$B,2,FALSE())),"",VLOOKUP(VLOOKUP($B176&amp;"-"&amp;$F176,'dataset cleaned'!$A:$BK,AL$2,FALSE()),Dictionary!$A:$B,2,FALSE()))</f>
        <v>1</v>
      </c>
      <c r="AM176">
        <f>VLOOKUP(VLOOKUP($B176&amp;"-"&amp;$F176,'dataset cleaned'!$A:$BK,AM$2,FALSE()),Dictionary!$A:$B,2,FALSE())</f>
        <v>5</v>
      </c>
      <c r="AN176">
        <f>IF(ISNA(VLOOKUP(VLOOKUP($B176&amp;"-"&amp;$F176,'dataset cleaned'!$A:$BK,AN$2,FALSE()),Dictionary!$A:$B,2,FALSE())),"",VLOOKUP(VLOOKUP($B176&amp;"-"&amp;$F176,'dataset cleaned'!$A:$BK,AN$2,FALSE()),Dictionary!$A:$B,2,FALSE()))</f>
        <v>5</v>
      </c>
      <c r="AO176">
        <f>VLOOKUP($B176&amp;"-"&amp;$F176,'Results Check'!$A:$CB,AO$2,FALSE())</f>
        <v>0</v>
      </c>
      <c r="AP176">
        <f>VLOOKUP($B176&amp;"-"&amp;$F176,'Results Check'!$A:$CB,AP$2,FALSE())</f>
        <v>1</v>
      </c>
      <c r="AQ176">
        <f>VLOOKUP($B176&amp;"-"&amp;$F176,'Results Check'!$A:$CB,AQ$2,FALSE())</f>
        <v>1</v>
      </c>
      <c r="AR176">
        <f t="shared" si="151"/>
        <v>0</v>
      </c>
      <c r="AS176">
        <f t="shared" si="152"/>
        <v>0</v>
      </c>
      <c r="AT176">
        <f t="shared" si="153"/>
        <v>0</v>
      </c>
      <c r="AU176">
        <f>VLOOKUP($B176&amp;"-"&amp;$F176,'Results Check'!$A:$CB,AU$2,FALSE())</f>
        <v>2</v>
      </c>
      <c r="AV176">
        <f>VLOOKUP($B176&amp;"-"&amp;$F176,'Results Check'!$A:$CB,AV$2,FALSE())</f>
        <v>3</v>
      </c>
      <c r="AW176">
        <f>VLOOKUP($B176&amp;"-"&amp;$F176,'Results Check'!$A:$CB,AW$2,FALSE())</f>
        <v>2</v>
      </c>
      <c r="AX176">
        <f t="shared" si="154"/>
        <v>0.66666666666666663</v>
      </c>
      <c r="AY176">
        <f t="shared" si="155"/>
        <v>1</v>
      </c>
      <c r="AZ176">
        <f t="shared" si="156"/>
        <v>0.8</v>
      </c>
      <c r="BA176">
        <f>VLOOKUP($B176&amp;"-"&amp;$F176,'Results Check'!$A:$CB,BA$2,FALSE())</f>
        <v>1</v>
      </c>
      <c r="BB176">
        <f>VLOOKUP($B176&amp;"-"&amp;$F176,'Results Check'!$A:$CB,BB$2,FALSE())</f>
        <v>4</v>
      </c>
      <c r="BC176">
        <f>VLOOKUP($B176&amp;"-"&amp;$F176,'Results Check'!$A:$CB,BC$2,FALSE())</f>
        <v>3</v>
      </c>
      <c r="BD176">
        <f t="shared" si="157"/>
        <v>0.25</v>
      </c>
      <c r="BE176">
        <f t="shared" si="158"/>
        <v>0.33333333333333331</v>
      </c>
      <c r="BF176">
        <f t="shared" si="159"/>
        <v>0.28571428571428575</v>
      </c>
      <c r="BG176">
        <f>VLOOKUP($B176&amp;"-"&amp;$F176,'Results Check'!$A:$CB,BG$2,FALSE())</f>
        <v>1</v>
      </c>
      <c r="BH176">
        <f>VLOOKUP($B176&amp;"-"&amp;$F176,'Results Check'!$A:$CB,BH$2,FALSE())</f>
        <v>2</v>
      </c>
      <c r="BI176">
        <f>VLOOKUP($B176&amp;"-"&amp;$F176,'Results Check'!$A:$CB,BI$2,FALSE())</f>
        <v>1</v>
      </c>
      <c r="BJ176">
        <f t="shared" si="160"/>
        <v>0.5</v>
      </c>
      <c r="BK176">
        <f t="shared" si="161"/>
        <v>1</v>
      </c>
      <c r="BL176">
        <f t="shared" si="162"/>
        <v>0.66666666666666663</v>
      </c>
      <c r="BM176">
        <f>VLOOKUP($B176&amp;"-"&amp;$F176,'Results Check'!$A:$CB,BM$2,FALSE())</f>
        <v>1</v>
      </c>
      <c r="BN176">
        <f>VLOOKUP($B176&amp;"-"&amp;$F176,'Results Check'!$A:$CB,BN$2,FALSE())</f>
        <v>5</v>
      </c>
      <c r="BO176">
        <f>VLOOKUP($B176&amp;"-"&amp;$F176,'Results Check'!$A:$CB,BO$2,FALSE())</f>
        <v>2</v>
      </c>
      <c r="BP176">
        <f t="shared" si="163"/>
        <v>0.2</v>
      </c>
      <c r="BQ176">
        <f t="shared" si="164"/>
        <v>0.5</v>
      </c>
      <c r="BR176">
        <f t="shared" si="165"/>
        <v>0.28571428571428575</v>
      </c>
      <c r="BS176">
        <f>VLOOKUP($B176&amp;"-"&amp;$F176,'Results Check'!$A:$CB,BS$2,FALSE())</f>
        <v>1</v>
      </c>
      <c r="BT176">
        <f>VLOOKUP($B176&amp;"-"&amp;$F176,'Results Check'!$A:$CB,BT$2,FALSE())</f>
        <v>1</v>
      </c>
      <c r="BU176">
        <f>VLOOKUP($B176&amp;"-"&amp;$F176,'Results Check'!$A:$CB,BU$2,FALSE())</f>
        <v>1</v>
      </c>
      <c r="BV176">
        <f t="shared" si="166"/>
        <v>1</v>
      </c>
      <c r="BW176">
        <f t="shared" si="167"/>
        <v>1</v>
      </c>
      <c r="BX176">
        <f t="shared" si="168"/>
        <v>1</v>
      </c>
      <c r="BY176">
        <f t="shared" si="169"/>
        <v>6</v>
      </c>
      <c r="BZ176">
        <f t="shared" si="170"/>
        <v>16</v>
      </c>
      <c r="CA176">
        <f t="shared" si="171"/>
        <v>10</v>
      </c>
      <c r="CB176" s="4">
        <f t="shared" si="172"/>
        <v>0.375</v>
      </c>
      <c r="CC176" s="4">
        <f t="shared" si="173"/>
        <v>0.6</v>
      </c>
      <c r="CD176">
        <f t="shared" si="174"/>
        <v>0.46153846153846151</v>
      </c>
      <c r="CE176" t="str">
        <f>IF(VLOOKUP($B176&amp;"-"&amp;$F176,'Results Check'!$A:$CB,CE$2,FALSE())=0,"",VLOOKUP($B176&amp;"-"&amp;$F176,'Results Check'!$A:$CB,CE$2,FALSE()))</f>
        <v>Wrong consequence</v>
      </c>
      <c r="CF176" t="str">
        <f>IF(VLOOKUP($B176&amp;"-"&amp;$F176,'Results Check'!$A:$CB,CF$2,FALSE())=0,"",VLOOKUP($B176&amp;"-"&amp;$F176,'Results Check'!$A:$CB,CF$2,FALSE()))</f>
        <v/>
      </c>
      <c r="CG176" t="str">
        <f>IF(VLOOKUP($B176&amp;"-"&amp;$F176,'Results Check'!$A:$CB,CG$2,FALSE())=0,"",VLOOKUP($B176&amp;"-"&amp;$F176,'Results Check'!$A:$CB,CG$2,FALSE()))</f>
        <v>Wrong treatment</v>
      </c>
      <c r="CH176" t="str">
        <f>IF(VLOOKUP($B176&amp;"-"&amp;$F176,'Results Check'!$A:$CB,CH$2,FALSE())=0,"",VLOOKUP($B176&amp;"-"&amp;$F176,'Results Check'!$A:$CB,CH$2,FALSE()))</f>
        <v>Wrong consequence</v>
      </c>
      <c r="CI176" t="str">
        <f>IF(VLOOKUP($B176&amp;"-"&amp;$F176,'Results Check'!$A:$CB,CI$2,FALSE())=0,"",VLOOKUP($B176&amp;"-"&amp;$F176,'Results Check'!$A:$CB,CI$2,FALSE()))</f>
        <v>Wrong UI</v>
      </c>
      <c r="CJ176" t="str">
        <f>IF(VLOOKUP($B176&amp;"-"&amp;$F176,'Results Check'!$A:$CB,CJ$2,FALSE())=0,"",VLOOKUP($B176&amp;"-"&amp;$F176,'Results Check'!$A:$CB,CJ$2,FALSE()))</f>
        <v/>
      </c>
      <c r="CK176">
        <f>IF(VLOOKUP($B176&amp;"-"&amp;$F176,'dataset cleaned'!$A:$CK,CK$2,FALSE())&lt;0,"N/A",VLOOKUP(VLOOKUP($B176&amp;"-"&amp;$F176,'dataset cleaned'!$A:$CK,CK$2,FALSE()),Dictionary!$A:$B,2,FALSE()))</f>
        <v>2</v>
      </c>
      <c r="CL176">
        <f>IF(VLOOKUP($B176&amp;"-"&amp;$F176,'dataset cleaned'!$A:$CK,CL$2,FALSE())&lt;0,"N/A",VLOOKUP(VLOOKUP($B176&amp;"-"&amp;$F176,'dataset cleaned'!$A:$CK,CL$2,FALSE()),Dictionary!$A:$B,2,FALSE()))</f>
        <v>2</v>
      </c>
      <c r="CM176">
        <f>IF(VLOOKUP($B176&amp;"-"&amp;$F176,'dataset cleaned'!$A:$CK,CM$2,FALSE())&lt;0,"N/A",VLOOKUP(VLOOKUP($B176&amp;"-"&amp;$F176,'dataset cleaned'!$A:$CK,CM$2,FALSE()),Dictionary!$A:$B,2,FALSE()))</f>
        <v>2</v>
      </c>
      <c r="CN176">
        <f>IF(VLOOKUP($B176&amp;"-"&amp;$F176,'dataset cleaned'!$A:$CK,CN$2,FALSE())&lt;0,"N/A",VLOOKUP(VLOOKUP($B176&amp;"-"&amp;$F176,'dataset cleaned'!$A:$CK,CN$2,FALSE()),Dictionary!$A:$B,2,FALSE()))</f>
        <v>2</v>
      </c>
      <c r="CO176">
        <f>IF(VLOOKUP($B176&amp;"-"&amp;$F176,'dataset cleaned'!$A:$CK,CO$2,FALSE())&lt;0,"N/A",VLOOKUP(VLOOKUP($B176&amp;"-"&amp;$F176,'dataset cleaned'!$A:$CK,CO$2,FALSE()),Dictionary!$A:$B,2,FALSE()))</f>
        <v>1</v>
      </c>
      <c r="CP176">
        <f>IF(VLOOKUP($B176&amp;"-"&amp;$F176,'dataset cleaned'!$A:$CK,CP$2,FALSE())&lt;0,"N/A",VLOOKUP(VLOOKUP($B176&amp;"-"&amp;$F176,'dataset cleaned'!$A:$CK,CP$2,FALSE()),Dictionary!$A:$B,2,FALSE()))</f>
        <v>1</v>
      </c>
      <c r="CQ176">
        <f>IF(VLOOKUP($B176&amp;"-"&amp;$F176,'dataset cleaned'!$A:$CK,CQ$2,FALSE())&lt;0,"N/A",VLOOKUP(VLOOKUP($B176&amp;"-"&amp;$F176,'dataset cleaned'!$A:$CK,CQ$2,FALSE()),Dictionary!$A:$B,2,FALSE()))</f>
        <v>1</v>
      </c>
      <c r="CR176">
        <f>IF(VLOOKUP($B176&amp;"-"&amp;$F176,'dataset cleaned'!$A:$CK,CR$2,FALSE())&lt;0,"N/A",VLOOKUP(VLOOKUP($B176&amp;"-"&amp;$F176,'dataset cleaned'!$A:$CK,CR$2,FALSE()),Dictionary!$A:$B,2,FALSE()))</f>
        <v>1</v>
      </c>
      <c r="CS176">
        <f>IF(VLOOKUP($B176&amp;"-"&amp;$F176,'dataset cleaned'!$A:$CK,CS$2,FALSE())&lt;0,"N/A",VLOOKUP(VLOOKUP($B176&amp;"-"&amp;$F176,'dataset cleaned'!$A:$CK,CS$2,FALSE()),Dictionary!$A:$B,2,FALSE()))</f>
        <v>1</v>
      </c>
      <c r="CT176">
        <f>IF(VLOOKUP($B176&amp;"-"&amp;$F176,'dataset cleaned'!$A:$CK,CT$2,FALSE())&lt;0,"N/A",VLOOKUP(VLOOKUP($B176&amp;"-"&amp;$F176,'dataset cleaned'!$A:$CK,CT$2,FALSE()),Dictionary!$A:$B,2,FALSE()))</f>
        <v>1</v>
      </c>
      <c r="CU176">
        <f>IF(VLOOKUP($B176&amp;"-"&amp;$F176,'dataset cleaned'!$A:$CK,CU$2,FALSE())&lt;0,"N/A",VLOOKUP(VLOOKUP($B176&amp;"-"&amp;$F176,'dataset cleaned'!$A:$CK,CU$2,FALSE()),Dictionary!$A:$B,2,FALSE()))</f>
        <v>1</v>
      </c>
      <c r="CV176">
        <f>IF(VLOOKUP($B176&amp;"-"&amp;$F176,'dataset cleaned'!$A:$CK,CV$2,FALSE())&lt;0,"N/A",VLOOKUP(VLOOKUP($B176&amp;"-"&amp;$F176,'dataset cleaned'!$A:$CK,CV$2,FALSE()),Dictionary!$A:$B,2,FALSE()))</f>
        <v>1</v>
      </c>
    </row>
    <row r="177" spans="1:100" x14ac:dyDescent="0.2">
      <c r="A177" t="str">
        <f t="shared" si="146"/>
        <v>R_2tspyHUpTidYp4g-P2</v>
      </c>
      <c r="B177" t="s">
        <v>830</v>
      </c>
      <c r="C177" t="s">
        <v>662</v>
      </c>
      <c r="D177" s="16" t="str">
        <f t="shared" si="147"/>
        <v>UML</v>
      </c>
      <c r="E177" s="8" t="str">
        <f t="shared" si="148"/>
        <v>G2</v>
      </c>
      <c r="F177" s="10" t="s">
        <v>536</v>
      </c>
      <c r="G177" s="8" t="str">
        <f t="shared" si="149"/>
        <v>G1</v>
      </c>
      <c r="H177" t="s">
        <v>981</v>
      </c>
      <c r="J177" s="11">
        <f>VLOOKUP($B177&amp;"-"&amp;$F177,'dataset cleaned'!$A:$BK,J$2,FALSE())/60</f>
        <v>10.019749999999998</v>
      </c>
      <c r="K177">
        <f>VLOOKUP($B177&amp;"-"&amp;$F177,'dataset cleaned'!$A:$BK,K$2,FALSE())</f>
        <v>25</v>
      </c>
      <c r="L177" t="str">
        <f>VLOOKUP($B177&amp;"-"&amp;$F177,'dataset cleaned'!$A:$BK,L$2,FALSE())</f>
        <v>Male</v>
      </c>
      <c r="M177" t="str">
        <f>VLOOKUP($B177&amp;"-"&amp;$F177,'dataset cleaned'!$A:$BK,M$2,FALSE())</f>
        <v>Upper-Intermediate (B2)</v>
      </c>
      <c r="N177">
        <f>VLOOKUP($B177&amp;"-"&amp;$F177,'dataset cleaned'!$A:$BK,N$2,FALSE())</f>
        <v>3</v>
      </c>
      <c r="O177" t="str">
        <f>VLOOKUP($B177&amp;"-"&amp;$F177,'dataset cleaned'!$A:$BK,O$2,FALSE())</f>
        <v>Computer Science, Cyber Security</v>
      </c>
      <c r="P177" t="str">
        <f>VLOOKUP($B177&amp;"-"&amp;$F177,'dataset cleaned'!$A:$BK,P$2,FALSE())</f>
        <v>No</v>
      </c>
      <c r="Q177">
        <f>VLOOKUP($B177&amp;"-"&amp;$F177,'dataset cleaned'!$A:$BK,Q$2,FALSE())</f>
        <v>0</v>
      </c>
      <c r="R177" s="6">
        <f>VLOOKUP($B177&amp;"-"&amp;$F177,'dataset cleaned'!$A:$BK,R$2,FALSE())</f>
        <v>0</v>
      </c>
      <c r="S177" t="str">
        <f>VLOOKUP($B177&amp;"-"&amp;$F177,'dataset cleaned'!$A:$BK,S$2,FALSE())</f>
        <v>No</v>
      </c>
      <c r="T177">
        <f>VLOOKUP($B177&amp;"-"&amp;$F177,'dataset cleaned'!$A:$BK,T$2,FALSE())</f>
        <v>0</v>
      </c>
      <c r="U177" t="str">
        <f>VLOOKUP($B177&amp;"-"&amp;$F177,'dataset cleaned'!$A:$BK,U$2,FALSE())</f>
        <v>None</v>
      </c>
      <c r="V177">
        <f>VLOOKUP(VLOOKUP($B177&amp;"-"&amp;$F177,'dataset cleaned'!$A:$BK,V$2,FALSE()),Dictionary!$A:$B,2,FALSE())</f>
        <v>2</v>
      </c>
      <c r="W177">
        <f>VLOOKUP(VLOOKUP($B177&amp;"-"&amp;$F177,'dataset cleaned'!$A:$BK,W$2,FALSE()),Dictionary!$A:$B,2,FALSE())</f>
        <v>1</v>
      </c>
      <c r="X177">
        <f>VLOOKUP(VLOOKUP($B177&amp;"-"&amp;$F177,'dataset cleaned'!$A:$BK,X$2,FALSE()),Dictionary!$A:$B,2,FALSE())</f>
        <v>2</v>
      </c>
      <c r="Y177">
        <f>VLOOKUP(VLOOKUP($B177&amp;"-"&amp;$F177,'dataset cleaned'!$A:$BK,Y$2,FALSE()),Dictionary!$A:$B,2,FALSE())</f>
        <v>1</v>
      </c>
      <c r="Z177">
        <f t="shared" si="150"/>
        <v>2</v>
      </c>
      <c r="AA177">
        <f>VLOOKUP(VLOOKUP($B177&amp;"-"&amp;$F177,'dataset cleaned'!$A:$BK,AA$2,FALSE()),Dictionary!$A:$B,2,FALSE())</f>
        <v>1</v>
      </c>
      <c r="AB177">
        <f>VLOOKUP(VLOOKUP($B177&amp;"-"&amp;$F177,'dataset cleaned'!$A:$BK,AB$2,FALSE()),Dictionary!$A:$B,2,FALSE())</f>
        <v>1</v>
      </c>
      <c r="AC177">
        <f>VLOOKUP(VLOOKUP($B177&amp;"-"&amp;$F177,'dataset cleaned'!$A:$BK,AC$2,FALSE()),Dictionary!$A:$B,2,FALSE())</f>
        <v>1</v>
      </c>
      <c r="AD177">
        <f>VLOOKUP(VLOOKUP($B177&amp;"-"&amp;$F177,'dataset cleaned'!$A:$BK,AD$2,FALSE()),Dictionary!$A:$B,2,FALSE())</f>
        <v>1</v>
      </c>
      <c r="AE177">
        <f>IF(ISNA(VLOOKUP(VLOOKUP($B177&amp;"-"&amp;$F177,'dataset cleaned'!$A:$BK,AE$2,FALSE()),Dictionary!$A:$B,2,FALSE())),"",VLOOKUP(VLOOKUP($B177&amp;"-"&amp;$F177,'dataset cleaned'!$A:$BK,AE$2,FALSE()),Dictionary!$A:$B,2,FALSE()))</f>
        <v>2</v>
      </c>
      <c r="AF177">
        <f>VLOOKUP(VLOOKUP($B177&amp;"-"&amp;$F177,'dataset cleaned'!$A:$BK,AF$2,FALSE()),Dictionary!$A:$B,2,FALSE())</f>
        <v>4</v>
      </c>
      <c r="AG177">
        <f>VLOOKUP(VLOOKUP($B177&amp;"-"&amp;$F177,'dataset cleaned'!$A:$BK,AG$2,FALSE()),Dictionary!$A:$B,2,FALSE())</f>
        <v>4</v>
      </c>
      <c r="AH177">
        <f>VLOOKUP(VLOOKUP($B177&amp;"-"&amp;$F177,'dataset cleaned'!$A:$BK,AH$2,FALSE()),Dictionary!$A:$B,2,FALSE())</f>
        <v>4</v>
      </c>
      <c r="AI177">
        <f>VLOOKUP(VLOOKUP($B177&amp;"-"&amp;$F177,'dataset cleaned'!$A:$BK,AI$2,FALSE()),Dictionary!$A:$B,2,FALSE())</f>
        <v>4</v>
      </c>
      <c r="AJ177">
        <f>VLOOKUP(VLOOKUP($B177&amp;"-"&amp;$F177,'dataset cleaned'!$A:$BK,AJ$2,FALSE()),Dictionary!$A:$B,2,FALSE())</f>
        <v>2</v>
      </c>
      <c r="AK177" t="str">
        <f>IF(ISNA(VLOOKUP(VLOOKUP($B177&amp;"-"&amp;$F177,'dataset cleaned'!$A:$BK,AK$2,FALSE()),Dictionary!$A:$B,2,FALSE())),"",VLOOKUP(VLOOKUP($B177&amp;"-"&amp;$F177,'dataset cleaned'!$A:$BK,AK$2,FALSE()),Dictionary!$A:$B,2,FALSE()))</f>
        <v/>
      </c>
      <c r="AL177">
        <f>IF(ISNA(VLOOKUP(VLOOKUP($B177&amp;"-"&amp;$F177,'dataset cleaned'!$A:$BK,AL$2,FALSE()),Dictionary!$A:$B,2,FALSE())),"",VLOOKUP(VLOOKUP($B177&amp;"-"&amp;$F177,'dataset cleaned'!$A:$BK,AL$2,FALSE()),Dictionary!$A:$B,2,FALSE()))</f>
        <v>2</v>
      </c>
      <c r="AM177">
        <f>VLOOKUP(VLOOKUP($B177&amp;"-"&amp;$F177,'dataset cleaned'!$A:$BK,AM$2,FALSE()),Dictionary!$A:$B,2,FALSE())</f>
        <v>3</v>
      </c>
      <c r="AN177">
        <f>IF(ISNA(VLOOKUP(VLOOKUP($B177&amp;"-"&amp;$F177,'dataset cleaned'!$A:$BK,AN$2,FALSE()),Dictionary!$A:$B,2,FALSE())),"",VLOOKUP(VLOOKUP($B177&amp;"-"&amp;$F177,'dataset cleaned'!$A:$BK,AN$2,FALSE()),Dictionary!$A:$B,2,FALSE()))</f>
        <v>3</v>
      </c>
      <c r="AO177">
        <f>VLOOKUP($B177&amp;"-"&amp;$F177,'Results Check'!$A:$CB,AO$2,FALSE())</f>
        <v>0</v>
      </c>
      <c r="AP177">
        <f>VLOOKUP($B177&amp;"-"&amp;$F177,'Results Check'!$A:$CB,AP$2,FALSE())</f>
        <v>2</v>
      </c>
      <c r="AQ177">
        <f>VLOOKUP($B177&amp;"-"&amp;$F177,'Results Check'!$A:$CB,AQ$2,FALSE())</f>
        <v>1</v>
      </c>
      <c r="AR177">
        <f t="shared" si="151"/>
        <v>0</v>
      </c>
      <c r="AS177">
        <f t="shared" si="152"/>
        <v>0</v>
      </c>
      <c r="AT177">
        <f t="shared" si="153"/>
        <v>0</v>
      </c>
      <c r="AU177">
        <f>VLOOKUP($B177&amp;"-"&amp;$F177,'Results Check'!$A:$CB,AU$2,FALSE())</f>
        <v>2</v>
      </c>
      <c r="AV177">
        <f>VLOOKUP($B177&amp;"-"&amp;$F177,'Results Check'!$A:$CB,AV$2,FALSE())</f>
        <v>3</v>
      </c>
      <c r="AW177">
        <f>VLOOKUP($B177&amp;"-"&amp;$F177,'Results Check'!$A:$CB,AW$2,FALSE())</f>
        <v>2</v>
      </c>
      <c r="AX177">
        <f t="shared" si="154"/>
        <v>0.66666666666666663</v>
      </c>
      <c r="AY177">
        <f t="shared" si="155"/>
        <v>1</v>
      </c>
      <c r="AZ177">
        <f t="shared" si="156"/>
        <v>0.8</v>
      </c>
      <c r="BA177">
        <f>VLOOKUP($B177&amp;"-"&amp;$F177,'Results Check'!$A:$CB,BA$2,FALSE())</f>
        <v>1</v>
      </c>
      <c r="BB177">
        <f>VLOOKUP($B177&amp;"-"&amp;$F177,'Results Check'!$A:$CB,BB$2,FALSE())</f>
        <v>2</v>
      </c>
      <c r="BC177">
        <f>VLOOKUP($B177&amp;"-"&amp;$F177,'Results Check'!$A:$CB,BC$2,FALSE())</f>
        <v>3</v>
      </c>
      <c r="BD177">
        <f t="shared" si="157"/>
        <v>0.5</v>
      </c>
      <c r="BE177">
        <f t="shared" si="158"/>
        <v>0.33333333333333331</v>
      </c>
      <c r="BF177">
        <f t="shared" si="159"/>
        <v>0.4</v>
      </c>
      <c r="BG177">
        <f>VLOOKUP($B177&amp;"-"&amp;$F177,'Results Check'!$A:$CB,BG$2,FALSE())</f>
        <v>0</v>
      </c>
      <c r="BH177">
        <f>VLOOKUP($B177&amp;"-"&amp;$F177,'Results Check'!$A:$CB,BH$2,FALSE())</f>
        <v>1</v>
      </c>
      <c r="BI177">
        <f>VLOOKUP($B177&amp;"-"&amp;$F177,'Results Check'!$A:$CB,BI$2,FALSE())</f>
        <v>1</v>
      </c>
      <c r="BJ177">
        <f t="shared" si="160"/>
        <v>0</v>
      </c>
      <c r="BK177">
        <f t="shared" si="161"/>
        <v>0</v>
      </c>
      <c r="BL177">
        <f t="shared" si="162"/>
        <v>0</v>
      </c>
      <c r="BM177">
        <f>VLOOKUP($B177&amp;"-"&amp;$F177,'Results Check'!$A:$CB,BM$2,FALSE())</f>
        <v>1</v>
      </c>
      <c r="BN177">
        <f>VLOOKUP($B177&amp;"-"&amp;$F177,'Results Check'!$A:$CB,BN$2,FALSE())</f>
        <v>4</v>
      </c>
      <c r="BO177">
        <f>VLOOKUP($B177&amp;"-"&amp;$F177,'Results Check'!$A:$CB,BO$2,FALSE())</f>
        <v>2</v>
      </c>
      <c r="BP177">
        <f t="shared" si="163"/>
        <v>0.25</v>
      </c>
      <c r="BQ177">
        <f t="shared" si="164"/>
        <v>0.5</v>
      </c>
      <c r="BR177">
        <f t="shared" si="165"/>
        <v>0.33333333333333331</v>
      </c>
      <c r="BS177">
        <f>VLOOKUP($B177&amp;"-"&amp;$F177,'Results Check'!$A:$CB,BS$2,FALSE())</f>
        <v>0</v>
      </c>
      <c r="BT177">
        <f>VLOOKUP($B177&amp;"-"&amp;$F177,'Results Check'!$A:$CB,BT$2,FALSE())</f>
        <v>1</v>
      </c>
      <c r="BU177">
        <f>VLOOKUP($B177&amp;"-"&amp;$F177,'Results Check'!$A:$CB,BU$2,FALSE())</f>
        <v>1</v>
      </c>
      <c r="BV177">
        <f t="shared" si="166"/>
        <v>0</v>
      </c>
      <c r="BW177">
        <f t="shared" si="167"/>
        <v>0</v>
      </c>
      <c r="BX177">
        <f t="shared" si="168"/>
        <v>0</v>
      </c>
      <c r="BY177">
        <f t="shared" si="169"/>
        <v>4</v>
      </c>
      <c r="BZ177">
        <f t="shared" si="170"/>
        <v>13</v>
      </c>
      <c r="CA177">
        <f t="shared" si="171"/>
        <v>10</v>
      </c>
      <c r="CB177" s="4">
        <f t="shared" si="172"/>
        <v>0.30769230769230771</v>
      </c>
      <c r="CC177" s="4">
        <f t="shared" si="173"/>
        <v>0.4</v>
      </c>
      <c r="CD177">
        <f t="shared" si="174"/>
        <v>0.34782608695652173</v>
      </c>
      <c r="CE177" t="str">
        <f>IF(VLOOKUP($B177&amp;"-"&amp;$F177,'Results Check'!$A:$CB,CE$2,FALSE())=0,"",VLOOKUP($B177&amp;"-"&amp;$F177,'Results Check'!$A:$CB,CE$2,FALSE()))</f>
        <v>Threat scenario</v>
      </c>
      <c r="CF177" t="str">
        <f>IF(VLOOKUP($B177&amp;"-"&amp;$F177,'Results Check'!$A:$CB,CF$2,FALSE())=0,"",VLOOKUP($B177&amp;"-"&amp;$F177,'Results Check'!$A:$CB,CF$2,FALSE()))</f>
        <v/>
      </c>
      <c r="CG177" t="str">
        <f>IF(VLOOKUP($B177&amp;"-"&amp;$F177,'Results Check'!$A:$CB,CG$2,FALSE())=0,"",VLOOKUP($B177&amp;"-"&amp;$F177,'Results Check'!$A:$CB,CG$2,FALSE()))</f>
        <v>Wrong treatment</v>
      </c>
      <c r="CH177" t="str">
        <f>IF(VLOOKUP($B177&amp;"-"&amp;$F177,'Results Check'!$A:$CB,CH$2,FALSE())=0,"",VLOOKUP($B177&amp;"-"&amp;$F177,'Results Check'!$A:$CB,CH$2,FALSE()))</f>
        <v>Likelihood</v>
      </c>
      <c r="CI177" t="str">
        <f>IF(VLOOKUP($B177&amp;"-"&amp;$F177,'Results Check'!$A:$CB,CI$2,FALSE())=0,"",VLOOKUP($B177&amp;"-"&amp;$F177,'Results Check'!$A:$CB,CI$2,FALSE()))</f>
        <v>Mixed concepts (similar titles)</v>
      </c>
      <c r="CJ177" t="str">
        <f>IF(VLOOKUP($B177&amp;"-"&amp;$F177,'Results Check'!$A:$CB,CJ$2,FALSE())=0,"",VLOOKUP($B177&amp;"-"&amp;$F177,'Results Check'!$A:$CB,CJ$2,FALSE()))</f>
        <v>Likelihood</v>
      </c>
      <c r="CK177">
        <f>IF(VLOOKUP($B177&amp;"-"&amp;$F177,'dataset cleaned'!$A:$CK,CK$2,FALSE())&lt;0,"N/A",VLOOKUP(VLOOKUP($B177&amp;"-"&amp;$F177,'dataset cleaned'!$A:$CK,CK$2,FALSE()),Dictionary!$A:$B,2,FALSE()))</f>
        <v>3</v>
      </c>
      <c r="CL177">
        <f>IF(VLOOKUP($B177&amp;"-"&amp;$F177,'dataset cleaned'!$A:$CK,CL$2,FALSE())&lt;0,"N/A",VLOOKUP(VLOOKUP($B177&amp;"-"&amp;$F177,'dataset cleaned'!$A:$CK,CL$2,FALSE()),Dictionary!$A:$B,2,FALSE()))</f>
        <v>3</v>
      </c>
      <c r="CM177">
        <f>IF(VLOOKUP($B177&amp;"-"&amp;$F177,'dataset cleaned'!$A:$CK,CM$2,FALSE())&lt;0,"N/A",VLOOKUP(VLOOKUP($B177&amp;"-"&amp;$F177,'dataset cleaned'!$A:$CK,CM$2,FALSE()),Dictionary!$A:$B,2,FALSE()))</f>
        <v>3</v>
      </c>
      <c r="CN177">
        <f>IF(VLOOKUP($B177&amp;"-"&amp;$F177,'dataset cleaned'!$A:$CK,CN$2,FALSE())&lt;0,"N/A",VLOOKUP(VLOOKUP($B177&amp;"-"&amp;$F177,'dataset cleaned'!$A:$CK,CN$2,FALSE()),Dictionary!$A:$B,2,FALSE()))</f>
        <v>2</v>
      </c>
      <c r="CO177">
        <f>IF(VLOOKUP($B177&amp;"-"&amp;$F177,'dataset cleaned'!$A:$CK,CO$2,FALSE())&lt;0,"N/A",VLOOKUP(VLOOKUP($B177&amp;"-"&amp;$F177,'dataset cleaned'!$A:$CK,CO$2,FALSE()),Dictionary!$A:$B,2,FALSE()))</f>
        <v>2</v>
      </c>
      <c r="CP177">
        <f>IF(VLOOKUP($B177&amp;"-"&amp;$F177,'dataset cleaned'!$A:$CK,CP$2,FALSE())&lt;0,"N/A",VLOOKUP(VLOOKUP($B177&amp;"-"&amp;$F177,'dataset cleaned'!$A:$CK,CP$2,FALSE()),Dictionary!$A:$B,2,FALSE()))</f>
        <v>2</v>
      </c>
      <c r="CQ177">
        <f>IF(VLOOKUP($B177&amp;"-"&amp;$F177,'dataset cleaned'!$A:$CK,CQ$2,FALSE())&lt;0,"N/A",VLOOKUP(VLOOKUP($B177&amp;"-"&amp;$F177,'dataset cleaned'!$A:$CK,CQ$2,FALSE()),Dictionary!$A:$B,2,FALSE()))</f>
        <v>2</v>
      </c>
      <c r="CR177">
        <f>IF(VLOOKUP($B177&amp;"-"&amp;$F177,'dataset cleaned'!$A:$CK,CR$2,FALSE())&lt;0,"N/A",VLOOKUP(VLOOKUP($B177&amp;"-"&amp;$F177,'dataset cleaned'!$A:$CK,CR$2,FALSE()),Dictionary!$A:$B,2,FALSE()))</f>
        <v>2</v>
      </c>
      <c r="CS177">
        <f>IF(VLOOKUP($B177&amp;"-"&amp;$F177,'dataset cleaned'!$A:$CK,CS$2,FALSE())&lt;0,"N/A",VLOOKUP(VLOOKUP($B177&amp;"-"&amp;$F177,'dataset cleaned'!$A:$CK,CS$2,FALSE()),Dictionary!$A:$B,2,FALSE()))</f>
        <v>2</v>
      </c>
      <c r="CT177">
        <f>IF(VLOOKUP($B177&amp;"-"&amp;$F177,'dataset cleaned'!$A:$CK,CT$2,FALSE())&lt;0,"N/A",VLOOKUP(VLOOKUP($B177&amp;"-"&amp;$F177,'dataset cleaned'!$A:$CK,CT$2,FALSE()),Dictionary!$A:$B,2,FALSE()))</f>
        <v>2</v>
      </c>
      <c r="CU177">
        <f>IF(VLOOKUP($B177&amp;"-"&amp;$F177,'dataset cleaned'!$A:$CK,CU$2,FALSE())&lt;0,"N/A",VLOOKUP(VLOOKUP($B177&amp;"-"&amp;$F177,'dataset cleaned'!$A:$CK,CU$2,FALSE()),Dictionary!$A:$B,2,FALSE()))</f>
        <v>2</v>
      </c>
      <c r="CV177">
        <f>IF(VLOOKUP($B177&amp;"-"&amp;$F177,'dataset cleaned'!$A:$CK,CV$2,FALSE())&lt;0,"N/A",VLOOKUP(VLOOKUP($B177&amp;"-"&amp;$F177,'dataset cleaned'!$A:$CK,CV$2,FALSE()),Dictionary!$A:$B,2,FALSE()))</f>
        <v>2</v>
      </c>
    </row>
    <row r="178" spans="1:100" x14ac:dyDescent="0.2">
      <c r="A178" t="str">
        <f t="shared" si="146"/>
        <v>R_2upHNiJy4c0F9Bi-P2</v>
      </c>
      <c r="B178" t="s">
        <v>659</v>
      </c>
      <c r="C178" t="s">
        <v>662</v>
      </c>
      <c r="D178" s="16" t="str">
        <f t="shared" si="147"/>
        <v>UML</v>
      </c>
      <c r="E178" s="8" t="str">
        <f t="shared" si="148"/>
        <v>G2</v>
      </c>
      <c r="F178" s="10" t="s">
        <v>536</v>
      </c>
      <c r="G178" s="8" t="str">
        <f t="shared" si="149"/>
        <v>G1</v>
      </c>
      <c r="H178" t="s">
        <v>981</v>
      </c>
      <c r="J178" s="11">
        <f>VLOOKUP($B178&amp;"-"&amp;$F178,'dataset cleaned'!$A:$BK,J$2,FALSE())/60</f>
        <v>5.7938166666666673</v>
      </c>
      <c r="K178">
        <f>VLOOKUP($B178&amp;"-"&amp;$F178,'dataset cleaned'!$A:$BK,K$2,FALSE())</f>
        <v>21</v>
      </c>
      <c r="L178" t="str">
        <f>VLOOKUP($B178&amp;"-"&amp;$F178,'dataset cleaned'!$A:$BK,L$2,FALSE())</f>
        <v>Male</v>
      </c>
      <c r="M178" t="str">
        <f>VLOOKUP($B178&amp;"-"&amp;$F178,'dataset cleaned'!$A:$BK,M$2,FALSE())</f>
        <v>Proficient (C2)</v>
      </c>
      <c r="N178">
        <f>VLOOKUP($B178&amp;"-"&amp;$F178,'dataset cleaned'!$A:$BK,N$2,FALSE())</f>
        <v>3</v>
      </c>
      <c r="O178" t="str">
        <f>VLOOKUP($B178&amp;"-"&amp;$F178,'dataset cleaned'!$A:$BK,O$2,FALSE())</f>
        <v>Computer science</v>
      </c>
      <c r="P178" t="str">
        <f>VLOOKUP($B178&amp;"-"&amp;$F178,'dataset cleaned'!$A:$BK,P$2,FALSE())</f>
        <v>No</v>
      </c>
      <c r="Q178">
        <f>VLOOKUP($B178&amp;"-"&amp;$F178,'dataset cleaned'!$A:$BK,Q$2,FALSE())</f>
        <v>0</v>
      </c>
      <c r="R178" s="6">
        <f>VLOOKUP($B178&amp;"-"&amp;$F178,'dataset cleaned'!$A:$BK,R$2,FALSE())</f>
        <v>0</v>
      </c>
      <c r="S178" t="str">
        <f>VLOOKUP($B178&amp;"-"&amp;$F178,'dataset cleaned'!$A:$BK,S$2,FALSE())</f>
        <v>No</v>
      </c>
      <c r="T178">
        <f>VLOOKUP($B178&amp;"-"&amp;$F178,'dataset cleaned'!$A:$BK,T$2,FALSE())</f>
        <v>0</v>
      </c>
      <c r="U178" t="str">
        <f>VLOOKUP($B178&amp;"-"&amp;$F178,'dataset cleaned'!$A:$BK,U$2,FALSE())</f>
        <v>None</v>
      </c>
      <c r="V178">
        <f>VLOOKUP(VLOOKUP($B178&amp;"-"&amp;$F178,'dataset cleaned'!$A:$BK,V$2,FALSE()),Dictionary!$A:$B,2,FALSE())</f>
        <v>2</v>
      </c>
      <c r="W178">
        <f>VLOOKUP(VLOOKUP($B178&amp;"-"&amp;$F178,'dataset cleaned'!$A:$BK,W$2,FALSE()),Dictionary!$A:$B,2,FALSE())</f>
        <v>2</v>
      </c>
      <c r="X178">
        <f>VLOOKUP(VLOOKUP($B178&amp;"-"&amp;$F178,'dataset cleaned'!$A:$BK,X$2,FALSE()),Dictionary!$A:$B,2,FALSE())</f>
        <v>2</v>
      </c>
      <c r="Y178">
        <f>VLOOKUP(VLOOKUP($B178&amp;"-"&amp;$F178,'dataset cleaned'!$A:$BK,Y$2,FALSE()),Dictionary!$A:$B,2,FALSE())</f>
        <v>1</v>
      </c>
      <c r="Z178">
        <f t="shared" si="150"/>
        <v>2</v>
      </c>
      <c r="AA178">
        <f>VLOOKUP(VLOOKUP($B178&amp;"-"&amp;$F178,'dataset cleaned'!$A:$BK,AA$2,FALSE()),Dictionary!$A:$B,2,FALSE())</f>
        <v>1</v>
      </c>
      <c r="AB178">
        <f>VLOOKUP(VLOOKUP($B178&amp;"-"&amp;$F178,'dataset cleaned'!$A:$BK,AB$2,FALSE()),Dictionary!$A:$B,2,FALSE())</f>
        <v>1</v>
      </c>
      <c r="AC178">
        <f>VLOOKUP(VLOOKUP($B178&amp;"-"&amp;$F178,'dataset cleaned'!$A:$BK,AC$2,FALSE()),Dictionary!$A:$B,2,FALSE())</f>
        <v>2</v>
      </c>
      <c r="AD178">
        <f>VLOOKUP(VLOOKUP($B178&amp;"-"&amp;$F178,'dataset cleaned'!$A:$BK,AD$2,FALSE()),Dictionary!$A:$B,2,FALSE())</f>
        <v>1</v>
      </c>
      <c r="AE178">
        <f>IF(ISNA(VLOOKUP(VLOOKUP($B178&amp;"-"&amp;$F178,'dataset cleaned'!$A:$BK,AE$2,FALSE()),Dictionary!$A:$B,2,FALSE())),"",VLOOKUP(VLOOKUP($B178&amp;"-"&amp;$F178,'dataset cleaned'!$A:$BK,AE$2,FALSE()),Dictionary!$A:$B,2,FALSE()))</f>
        <v>4</v>
      </c>
      <c r="AF178">
        <f>VLOOKUP(VLOOKUP($B178&amp;"-"&amp;$F178,'dataset cleaned'!$A:$BK,AF$2,FALSE()),Dictionary!$A:$B,2,FALSE())</f>
        <v>4</v>
      </c>
      <c r="AG178">
        <f>VLOOKUP(VLOOKUP($B178&amp;"-"&amp;$F178,'dataset cleaned'!$A:$BK,AG$2,FALSE()),Dictionary!$A:$B,2,FALSE())</f>
        <v>4</v>
      </c>
      <c r="AH178">
        <f>VLOOKUP(VLOOKUP($B178&amp;"-"&amp;$F178,'dataset cleaned'!$A:$BK,AH$2,FALSE()),Dictionary!$A:$B,2,FALSE())</f>
        <v>4</v>
      </c>
      <c r="AI178">
        <f>VLOOKUP(VLOOKUP($B178&amp;"-"&amp;$F178,'dataset cleaned'!$A:$BK,AI$2,FALSE()),Dictionary!$A:$B,2,FALSE())</f>
        <v>2</v>
      </c>
      <c r="AJ178">
        <f>VLOOKUP(VLOOKUP($B178&amp;"-"&amp;$F178,'dataset cleaned'!$A:$BK,AJ$2,FALSE()),Dictionary!$A:$B,2,FALSE())</f>
        <v>2</v>
      </c>
      <c r="AK178" t="str">
        <f>IF(ISNA(VLOOKUP(VLOOKUP($B178&amp;"-"&amp;$F178,'dataset cleaned'!$A:$BK,AK$2,FALSE()),Dictionary!$A:$B,2,FALSE())),"",VLOOKUP(VLOOKUP($B178&amp;"-"&amp;$F178,'dataset cleaned'!$A:$BK,AK$2,FALSE()),Dictionary!$A:$B,2,FALSE()))</f>
        <v/>
      </c>
      <c r="AL178">
        <f>IF(ISNA(VLOOKUP(VLOOKUP($B178&amp;"-"&amp;$F178,'dataset cleaned'!$A:$BK,AL$2,FALSE()),Dictionary!$A:$B,2,FALSE())),"",VLOOKUP(VLOOKUP($B178&amp;"-"&amp;$F178,'dataset cleaned'!$A:$BK,AL$2,FALSE()),Dictionary!$A:$B,2,FALSE()))</f>
        <v>3</v>
      </c>
      <c r="AM178">
        <f>VLOOKUP(VLOOKUP($B178&amp;"-"&amp;$F178,'dataset cleaned'!$A:$BK,AM$2,FALSE()),Dictionary!$A:$B,2,FALSE())</f>
        <v>4</v>
      </c>
      <c r="AN178">
        <f>IF(ISNA(VLOOKUP(VLOOKUP($B178&amp;"-"&amp;$F178,'dataset cleaned'!$A:$BK,AN$2,FALSE()),Dictionary!$A:$B,2,FALSE())),"",VLOOKUP(VLOOKUP($B178&amp;"-"&amp;$F178,'dataset cleaned'!$A:$BK,AN$2,FALSE()),Dictionary!$A:$B,2,FALSE()))</f>
        <v>4</v>
      </c>
      <c r="AO178">
        <f>VLOOKUP($B178&amp;"-"&amp;$F178,'Results Check'!$A:$CB,AO$2,FALSE())</f>
        <v>1</v>
      </c>
      <c r="AP178">
        <f>VLOOKUP($B178&amp;"-"&amp;$F178,'Results Check'!$A:$CB,AP$2,FALSE())</f>
        <v>1</v>
      </c>
      <c r="AQ178">
        <f>VLOOKUP($B178&amp;"-"&amp;$F178,'Results Check'!$A:$CB,AQ$2,FALSE())</f>
        <v>1</v>
      </c>
      <c r="AR178">
        <f t="shared" si="151"/>
        <v>1</v>
      </c>
      <c r="AS178">
        <f t="shared" si="152"/>
        <v>1</v>
      </c>
      <c r="AT178">
        <f t="shared" si="153"/>
        <v>1</v>
      </c>
      <c r="AU178">
        <f>VLOOKUP($B178&amp;"-"&amp;$F178,'Results Check'!$A:$CB,AU$2,FALSE())</f>
        <v>2</v>
      </c>
      <c r="AV178">
        <f>VLOOKUP($B178&amp;"-"&amp;$F178,'Results Check'!$A:$CB,AV$2,FALSE())</f>
        <v>4</v>
      </c>
      <c r="AW178">
        <f>VLOOKUP($B178&amp;"-"&amp;$F178,'Results Check'!$A:$CB,AW$2,FALSE())</f>
        <v>2</v>
      </c>
      <c r="AX178">
        <f t="shared" si="154"/>
        <v>0.5</v>
      </c>
      <c r="AY178">
        <f t="shared" si="155"/>
        <v>1</v>
      </c>
      <c r="AZ178">
        <f t="shared" si="156"/>
        <v>0.66666666666666663</v>
      </c>
      <c r="BA178">
        <f>VLOOKUP($B178&amp;"-"&amp;$F178,'Results Check'!$A:$CB,BA$2,FALSE())</f>
        <v>2</v>
      </c>
      <c r="BB178">
        <f>VLOOKUP($B178&amp;"-"&amp;$F178,'Results Check'!$A:$CB,BB$2,FALSE())</f>
        <v>2</v>
      </c>
      <c r="BC178">
        <f>VLOOKUP($B178&amp;"-"&amp;$F178,'Results Check'!$A:$CB,BC$2,FALSE())</f>
        <v>3</v>
      </c>
      <c r="BD178">
        <f t="shared" si="157"/>
        <v>1</v>
      </c>
      <c r="BE178">
        <f t="shared" si="158"/>
        <v>0.66666666666666663</v>
      </c>
      <c r="BF178">
        <f t="shared" si="159"/>
        <v>0.8</v>
      </c>
      <c r="BG178">
        <f>VLOOKUP($B178&amp;"-"&amp;$F178,'Results Check'!$A:$CB,BG$2,FALSE())</f>
        <v>1</v>
      </c>
      <c r="BH178">
        <f>VLOOKUP($B178&amp;"-"&amp;$F178,'Results Check'!$A:$CB,BH$2,FALSE())</f>
        <v>1</v>
      </c>
      <c r="BI178">
        <f>VLOOKUP($B178&amp;"-"&amp;$F178,'Results Check'!$A:$CB,BI$2,FALSE())</f>
        <v>1</v>
      </c>
      <c r="BJ178">
        <f t="shared" si="160"/>
        <v>1</v>
      </c>
      <c r="BK178">
        <f t="shared" si="161"/>
        <v>1</v>
      </c>
      <c r="BL178">
        <f t="shared" si="162"/>
        <v>1</v>
      </c>
      <c r="BM178">
        <f>VLOOKUP($B178&amp;"-"&amp;$F178,'Results Check'!$A:$CB,BM$2,FALSE())</f>
        <v>0</v>
      </c>
      <c r="BN178">
        <f>VLOOKUP($B178&amp;"-"&amp;$F178,'Results Check'!$A:$CB,BN$2,FALSE())</f>
        <v>2</v>
      </c>
      <c r="BO178">
        <f>VLOOKUP($B178&amp;"-"&amp;$F178,'Results Check'!$A:$CB,BO$2,FALSE())</f>
        <v>2</v>
      </c>
      <c r="BP178">
        <f t="shared" si="163"/>
        <v>0</v>
      </c>
      <c r="BQ178">
        <f t="shared" si="164"/>
        <v>0</v>
      </c>
      <c r="BR178">
        <f t="shared" si="165"/>
        <v>0</v>
      </c>
      <c r="BS178">
        <f>VLOOKUP($B178&amp;"-"&amp;$F178,'Results Check'!$A:$CB,BS$2,FALSE())</f>
        <v>0</v>
      </c>
      <c r="BT178">
        <f>VLOOKUP($B178&amp;"-"&amp;$F178,'Results Check'!$A:$CB,BT$2,FALSE())</f>
        <v>1</v>
      </c>
      <c r="BU178">
        <f>VLOOKUP($B178&amp;"-"&amp;$F178,'Results Check'!$A:$CB,BU$2,FALSE())</f>
        <v>1</v>
      </c>
      <c r="BV178">
        <f t="shared" si="166"/>
        <v>0</v>
      </c>
      <c r="BW178">
        <f t="shared" si="167"/>
        <v>0</v>
      </c>
      <c r="BX178">
        <f t="shared" si="168"/>
        <v>0</v>
      </c>
      <c r="BY178">
        <f t="shared" si="169"/>
        <v>6</v>
      </c>
      <c r="BZ178">
        <f t="shared" si="170"/>
        <v>11</v>
      </c>
      <c r="CA178">
        <f t="shared" si="171"/>
        <v>10</v>
      </c>
      <c r="CB178" s="4">
        <f t="shared" si="172"/>
        <v>0.54545454545454541</v>
      </c>
      <c r="CC178" s="4">
        <f t="shared" si="173"/>
        <v>0.6</v>
      </c>
      <c r="CD178">
        <f t="shared" si="174"/>
        <v>0.57142857142857129</v>
      </c>
      <c r="CE178" t="str">
        <f>IF(VLOOKUP($B178&amp;"-"&amp;$F178,'Results Check'!$A:$CB,CE$2,FALSE())=0,"",VLOOKUP($B178&amp;"-"&amp;$F178,'Results Check'!$A:$CB,CE$2,FALSE()))</f>
        <v/>
      </c>
      <c r="CF178" t="str">
        <f>IF(VLOOKUP($B178&amp;"-"&amp;$F178,'Results Check'!$A:$CB,CF$2,FALSE())=0,"",VLOOKUP($B178&amp;"-"&amp;$F178,'Results Check'!$A:$CB,CF$2,FALSE()))</f>
        <v/>
      </c>
      <c r="CG178" t="str">
        <f>IF(VLOOKUP($B178&amp;"-"&amp;$F178,'Results Check'!$A:$CB,CG$2,FALSE())=0,"",VLOOKUP($B178&amp;"-"&amp;$F178,'Results Check'!$A:$CB,CG$2,FALSE()))</f>
        <v>Missing treatment</v>
      </c>
      <c r="CH178" t="str">
        <f>IF(VLOOKUP($B178&amp;"-"&amp;$F178,'Results Check'!$A:$CB,CH$2,FALSE())=0,"",VLOOKUP($B178&amp;"-"&amp;$F178,'Results Check'!$A:$CB,CH$2,FALSE()))</f>
        <v/>
      </c>
      <c r="CI178" t="str">
        <f>IF(VLOOKUP($B178&amp;"-"&amp;$F178,'Results Check'!$A:$CB,CI$2,FALSE())=0,"",VLOOKUP($B178&amp;"-"&amp;$F178,'Results Check'!$A:$CB,CI$2,FALSE()))</f>
        <v>Wrong UI</v>
      </c>
      <c r="CJ178" t="str">
        <f>IF(VLOOKUP($B178&amp;"-"&amp;$F178,'Results Check'!$A:$CB,CJ$2,FALSE())=0,"",VLOOKUP($B178&amp;"-"&amp;$F178,'Results Check'!$A:$CB,CJ$2,FALSE()))</f>
        <v>Wrong consequence</v>
      </c>
      <c r="CK178">
        <f>IF(VLOOKUP($B178&amp;"-"&amp;$F178,'dataset cleaned'!$A:$CK,CK$2,FALSE())&lt;0,"N/A",VLOOKUP(VLOOKUP($B178&amp;"-"&amp;$F178,'dataset cleaned'!$A:$CK,CK$2,FALSE()),Dictionary!$A:$B,2,FALSE()))</f>
        <v>2</v>
      </c>
      <c r="CL178">
        <f>IF(VLOOKUP($B178&amp;"-"&amp;$F178,'dataset cleaned'!$A:$CK,CL$2,FALSE())&lt;0,"N/A",VLOOKUP(VLOOKUP($B178&amp;"-"&amp;$F178,'dataset cleaned'!$A:$CK,CL$2,FALSE()),Dictionary!$A:$B,2,FALSE()))</f>
        <v>3</v>
      </c>
      <c r="CM178">
        <f>IF(VLOOKUP($B178&amp;"-"&amp;$F178,'dataset cleaned'!$A:$CK,CM$2,FALSE())&lt;0,"N/A",VLOOKUP(VLOOKUP($B178&amp;"-"&amp;$F178,'dataset cleaned'!$A:$CK,CM$2,FALSE()),Dictionary!$A:$B,2,FALSE()))</f>
        <v>3</v>
      </c>
      <c r="CN178">
        <f>IF(VLOOKUP($B178&amp;"-"&amp;$F178,'dataset cleaned'!$A:$CK,CN$2,FALSE())&lt;0,"N/A",VLOOKUP(VLOOKUP($B178&amp;"-"&amp;$F178,'dataset cleaned'!$A:$CK,CN$2,FALSE()),Dictionary!$A:$B,2,FALSE()))</f>
        <v>3</v>
      </c>
      <c r="CO178">
        <f>IF(VLOOKUP($B178&amp;"-"&amp;$F178,'dataset cleaned'!$A:$CK,CO$2,FALSE())&lt;0,"N/A",VLOOKUP(VLOOKUP($B178&amp;"-"&amp;$F178,'dataset cleaned'!$A:$CK,CO$2,FALSE()),Dictionary!$A:$B,2,FALSE()))</f>
        <v>3</v>
      </c>
      <c r="CP178">
        <f>IF(VLOOKUP($B178&amp;"-"&amp;$F178,'dataset cleaned'!$A:$CK,CP$2,FALSE())&lt;0,"N/A",VLOOKUP(VLOOKUP($B178&amp;"-"&amp;$F178,'dataset cleaned'!$A:$CK,CP$2,FALSE()),Dictionary!$A:$B,2,FALSE()))</f>
        <v>4</v>
      </c>
      <c r="CQ178">
        <f>IF(VLOOKUP($B178&amp;"-"&amp;$F178,'dataset cleaned'!$A:$CK,CQ$2,FALSE())&lt;0,"N/A",VLOOKUP(VLOOKUP($B178&amp;"-"&amp;$F178,'dataset cleaned'!$A:$CK,CQ$2,FALSE()),Dictionary!$A:$B,2,FALSE()))</f>
        <v>1</v>
      </c>
      <c r="CR178">
        <f>IF(VLOOKUP($B178&amp;"-"&amp;$F178,'dataset cleaned'!$A:$CK,CR$2,FALSE())&lt;0,"N/A",VLOOKUP(VLOOKUP($B178&amp;"-"&amp;$F178,'dataset cleaned'!$A:$CK,CR$2,FALSE()),Dictionary!$A:$B,2,FALSE()))</f>
        <v>4</v>
      </c>
      <c r="CS178">
        <f>IF(VLOOKUP($B178&amp;"-"&amp;$F178,'dataset cleaned'!$A:$CK,CS$2,FALSE())&lt;0,"N/A",VLOOKUP(VLOOKUP($B178&amp;"-"&amp;$F178,'dataset cleaned'!$A:$CK,CS$2,FALSE()),Dictionary!$A:$B,2,FALSE()))</f>
        <v>1</v>
      </c>
      <c r="CT178">
        <f>IF(VLOOKUP($B178&amp;"-"&amp;$F178,'dataset cleaned'!$A:$CK,CT$2,FALSE())&lt;0,"N/A",VLOOKUP(VLOOKUP($B178&amp;"-"&amp;$F178,'dataset cleaned'!$A:$CK,CT$2,FALSE()),Dictionary!$A:$B,2,FALSE()))</f>
        <v>3</v>
      </c>
      <c r="CU178">
        <f>IF(VLOOKUP($B178&amp;"-"&amp;$F178,'dataset cleaned'!$A:$CK,CU$2,FALSE())&lt;0,"N/A",VLOOKUP(VLOOKUP($B178&amp;"-"&amp;$F178,'dataset cleaned'!$A:$CK,CU$2,FALSE()),Dictionary!$A:$B,2,FALSE()))</f>
        <v>2</v>
      </c>
      <c r="CV178">
        <f>IF(VLOOKUP($B178&amp;"-"&amp;$F178,'dataset cleaned'!$A:$CK,CV$2,FALSE())&lt;0,"N/A",VLOOKUP(VLOOKUP($B178&amp;"-"&amp;$F178,'dataset cleaned'!$A:$CK,CV$2,FALSE()),Dictionary!$A:$B,2,FALSE()))</f>
        <v>3</v>
      </c>
    </row>
    <row r="179" spans="1:100" ht="17" x14ac:dyDescent="0.2">
      <c r="A179" t="str">
        <f t="shared" si="146"/>
        <v>R_3CIMiVmeW03PqFD-P2</v>
      </c>
      <c r="B179" s="1" t="s">
        <v>1023</v>
      </c>
      <c r="C179" t="s">
        <v>662</v>
      </c>
      <c r="D179" s="16" t="str">
        <f t="shared" si="147"/>
        <v>UML</v>
      </c>
      <c r="E179" s="8" t="str">
        <f t="shared" si="148"/>
        <v>G2</v>
      </c>
      <c r="F179" s="1" t="s">
        <v>536</v>
      </c>
      <c r="G179" s="8" t="str">
        <f t="shared" si="149"/>
        <v>G1</v>
      </c>
      <c r="H179" t="s">
        <v>1128</v>
      </c>
      <c r="J179" s="11">
        <f>VLOOKUP($B179&amp;"-"&amp;$F179,'dataset cleaned'!$A:$BK,J$2,FALSE())/60</f>
        <v>6.9196333333333335</v>
      </c>
      <c r="K179">
        <f>VLOOKUP($B179&amp;"-"&amp;$F179,'dataset cleaned'!$A:$BK,K$2,FALSE())</f>
        <v>22</v>
      </c>
      <c r="L179" t="str">
        <f>VLOOKUP($B179&amp;"-"&amp;$F179,'dataset cleaned'!$A:$BK,L$2,FALSE())</f>
        <v>Male</v>
      </c>
      <c r="M179" t="str">
        <f>VLOOKUP($B179&amp;"-"&amp;$F179,'dataset cleaned'!$A:$BK,M$2,FALSE())</f>
        <v>Pre-Intermediate (A2)</v>
      </c>
      <c r="N179">
        <f>VLOOKUP($B179&amp;"-"&amp;$F179,'dataset cleaned'!$A:$BK,N$2,FALSE())</f>
        <v>4</v>
      </c>
      <c r="O179" t="str">
        <f>VLOOKUP($B179&amp;"-"&amp;$F179,'dataset cleaned'!$A:$BK,O$2,FALSE())</f>
        <v>Public Administration</v>
      </c>
      <c r="P179" t="str">
        <f>VLOOKUP($B179&amp;"-"&amp;$F179,'dataset cleaned'!$A:$BK,P$2,FALSE())</f>
        <v>Yes</v>
      </c>
      <c r="Q179">
        <f>VLOOKUP($B179&amp;"-"&amp;$F179,'dataset cleaned'!$A:$BK,Q$2,FALSE())</f>
        <v>9</v>
      </c>
      <c r="R179" s="6" t="str">
        <f>VLOOKUP($B179&amp;"-"&amp;$F179,'dataset cleaned'!$A:$BK,R$2,FALSE())</f>
        <v>Sales, barkeeper</v>
      </c>
      <c r="S179" t="str">
        <f>VLOOKUP($B179&amp;"-"&amp;$F179,'dataset cleaned'!$A:$BK,S$2,FALSE())</f>
        <v>No</v>
      </c>
      <c r="T179">
        <f>VLOOKUP($B179&amp;"-"&amp;$F179,'dataset cleaned'!$A:$BK,T$2,FALSE())</f>
        <v>0</v>
      </c>
      <c r="U179" t="str">
        <f>VLOOKUP($B179&amp;"-"&amp;$F179,'dataset cleaned'!$A:$BK,U$2,FALSE())</f>
        <v>None</v>
      </c>
      <c r="V179">
        <f>VLOOKUP(VLOOKUP($B179&amp;"-"&amp;$F179,'dataset cleaned'!$A:$BK,V$2,FALSE()),Dictionary!$A:$B,2,FALSE())</f>
        <v>1</v>
      </c>
      <c r="W179">
        <f>VLOOKUP(VLOOKUP($B179&amp;"-"&amp;$F179,'dataset cleaned'!$A:$BK,W$2,FALSE()),Dictionary!$A:$B,2,FALSE())</f>
        <v>1</v>
      </c>
      <c r="X179">
        <f>VLOOKUP(VLOOKUP($B179&amp;"-"&amp;$F179,'dataset cleaned'!$A:$BK,X$2,FALSE()),Dictionary!$A:$B,2,FALSE())</f>
        <v>1</v>
      </c>
      <c r="Y179">
        <f>VLOOKUP(VLOOKUP($B179&amp;"-"&amp;$F179,'dataset cleaned'!$A:$BK,Y$2,FALSE()),Dictionary!$A:$B,2,FALSE())</f>
        <v>1</v>
      </c>
      <c r="Z179">
        <f t="shared" si="150"/>
        <v>1</v>
      </c>
      <c r="AA179">
        <f>VLOOKUP(VLOOKUP($B179&amp;"-"&amp;$F179,'dataset cleaned'!$A:$BK,AA$2,FALSE()),Dictionary!$A:$B,2,FALSE())</f>
        <v>1</v>
      </c>
      <c r="AB179">
        <f>VLOOKUP(VLOOKUP($B179&amp;"-"&amp;$F179,'dataset cleaned'!$A:$BK,AB$2,FALSE()),Dictionary!$A:$B,2,FALSE())</f>
        <v>1</v>
      </c>
      <c r="AC179">
        <f>VLOOKUP(VLOOKUP($B179&amp;"-"&amp;$F179,'dataset cleaned'!$A:$BK,AC$2,FALSE()),Dictionary!$A:$B,2,FALSE())</f>
        <v>1</v>
      </c>
      <c r="AD179">
        <f>VLOOKUP(VLOOKUP($B179&amp;"-"&amp;$F179,'dataset cleaned'!$A:$BK,AD$2,FALSE()),Dictionary!$A:$B,2,FALSE())</f>
        <v>1</v>
      </c>
      <c r="AE179">
        <f>IF(ISNA(VLOOKUP(VLOOKUP($B179&amp;"-"&amp;$F179,'dataset cleaned'!$A:$BK,AE$2,FALSE()),Dictionary!$A:$B,2,FALSE())),"",VLOOKUP(VLOOKUP($B179&amp;"-"&amp;$F179,'dataset cleaned'!$A:$BK,AE$2,FALSE()),Dictionary!$A:$B,2,FALSE()))</f>
        <v>3</v>
      </c>
      <c r="AF179">
        <f>VLOOKUP(VLOOKUP($B179&amp;"-"&amp;$F179,'dataset cleaned'!$A:$BK,AF$2,FALSE()),Dictionary!$A:$B,2,FALSE())</f>
        <v>5</v>
      </c>
      <c r="AG179">
        <f>VLOOKUP(VLOOKUP($B179&amp;"-"&amp;$F179,'dataset cleaned'!$A:$BK,AG$2,FALSE()),Dictionary!$A:$B,2,FALSE())</f>
        <v>4</v>
      </c>
      <c r="AH179">
        <f>VLOOKUP(VLOOKUP($B179&amp;"-"&amp;$F179,'dataset cleaned'!$A:$BK,AH$2,FALSE()),Dictionary!$A:$B,2,FALSE())</f>
        <v>4</v>
      </c>
      <c r="AI179">
        <f>VLOOKUP(VLOOKUP($B179&amp;"-"&amp;$F179,'dataset cleaned'!$A:$BK,AI$2,FALSE()),Dictionary!$A:$B,2,FALSE())</f>
        <v>4</v>
      </c>
      <c r="AJ179">
        <f>VLOOKUP(VLOOKUP($B179&amp;"-"&amp;$F179,'dataset cleaned'!$A:$BK,AJ$2,FALSE()),Dictionary!$A:$B,2,FALSE())</f>
        <v>1</v>
      </c>
      <c r="AK179" t="str">
        <f>IF(ISNA(VLOOKUP(VLOOKUP($B179&amp;"-"&amp;$F179,'dataset cleaned'!$A:$BK,AK$2,FALSE()),Dictionary!$A:$B,2,FALSE())),"",VLOOKUP(VLOOKUP($B179&amp;"-"&amp;$F179,'dataset cleaned'!$A:$BK,AK$2,FALSE()),Dictionary!$A:$B,2,FALSE()))</f>
        <v/>
      </c>
      <c r="AL179">
        <f>IF(ISNA(VLOOKUP(VLOOKUP($B179&amp;"-"&amp;$F179,'dataset cleaned'!$A:$BK,AL$2,FALSE()),Dictionary!$A:$B,2,FALSE())),"",VLOOKUP(VLOOKUP($B179&amp;"-"&amp;$F179,'dataset cleaned'!$A:$BK,AL$2,FALSE()),Dictionary!$A:$B,2,FALSE()))</f>
        <v>2</v>
      </c>
      <c r="AM179">
        <f>VLOOKUP(VLOOKUP($B179&amp;"-"&amp;$F179,'dataset cleaned'!$A:$BK,AM$2,FALSE()),Dictionary!$A:$B,2,FALSE())</f>
        <v>4</v>
      </c>
      <c r="AN179">
        <f>IF(ISNA(VLOOKUP(VLOOKUP($B179&amp;"-"&amp;$F179,'dataset cleaned'!$A:$BK,AN$2,FALSE()),Dictionary!$A:$B,2,FALSE())),"",VLOOKUP(VLOOKUP($B179&amp;"-"&amp;$F179,'dataset cleaned'!$A:$BK,AN$2,FALSE()),Dictionary!$A:$B,2,FALSE()))</f>
        <v>3</v>
      </c>
      <c r="AO179">
        <f>VLOOKUP($B179&amp;"-"&amp;$F179,'Results Check'!$A:$CB,AO$2,FALSE())</f>
        <v>0</v>
      </c>
      <c r="AP179">
        <f>VLOOKUP($B179&amp;"-"&amp;$F179,'Results Check'!$A:$CB,AP$2,FALSE())</f>
        <v>1</v>
      </c>
      <c r="AQ179">
        <f>VLOOKUP($B179&amp;"-"&amp;$F179,'Results Check'!$A:$CB,AQ$2,FALSE())</f>
        <v>1</v>
      </c>
      <c r="AR179">
        <f t="shared" si="151"/>
        <v>0</v>
      </c>
      <c r="AS179">
        <f t="shared" si="152"/>
        <v>0</v>
      </c>
      <c r="AT179">
        <f t="shared" si="153"/>
        <v>0</v>
      </c>
      <c r="AU179">
        <f>VLOOKUP($B179&amp;"-"&amp;$F179,'Results Check'!$A:$CB,AU$2,FALSE())</f>
        <v>0</v>
      </c>
      <c r="AV179">
        <f>VLOOKUP($B179&amp;"-"&amp;$F179,'Results Check'!$A:$CB,AV$2,FALSE())</f>
        <v>1</v>
      </c>
      <c r="AW179">
        <f>VLOOKUP($B179&amp;"-"&amp;$F179,'Results Check'!$A:$CB,AW$2,FALSE())</f>
        <v>2</v>
      </c>
      <c r="AX179">
        <f t="shared" si="154"/>
        <v>0</v>
      </c>
      <c r="AY179">
        <f t="shared" si="155"/>
        <v>0</v>
      </c>
      <c r="AZ179">
        <f t="shared" si="156"/>
        <v>0</v>
      </c>
      <c r="BA179">
        <f>VLOOKUP($B179&amp;"-"&amp;$F179,'Results Check'!$A:$CB,BA$2,FALSE())</f>
        <v>2</v>
      </c>
      <c r="BB179">
        <f>VLOOKUP($B179&amp;"-"&amp;$F179,'Results Check'!$A:$CB,BB$2,FALSE())</f>
        <v>3</v>
      </c>
      <c r="BC179">
        <f>VLOOKUP($B179&amp;"-"&amp;$F179,'Results Check'!$A:$CB,BC$2,FALSE())</f>
        <v>3</v>
      </c>
      <c r="BD179">
        <f t="shared" si="157"/>
        <v>0.66666666666666663</v>
      </c>
      <c r="BE179">
        <f t="shared" si="158"/>
        <v>0.66666666666666663</v>
      </c>
      <c r="BF179">
        <f t="shared" si="159"/>
        <v>0.66666666666666663</v>
      </c>
      <c r="BG179">
        <f>VLOOKUP($B179&amp;"-"&amp;$F179,'Results Check'!$A:$CB,BG$2,FALSE())</f>
        <v>0</v>
      </c>
      <c r="BH179">
        <f>VLOOKUP($B179&amp;"-"&amp;$F179,'Results Check'!$A:$CB,BH$2,FALSE())</f>
        <v>1</v>
      </c>
      <c r="BI179">
        <f>VLOOKUP($B179&amp;"-"&amp;$F179,'Results Check'!$A:$CB,BI$2,FALSE())</f>
        <v>1</v>
      </c>
      <c r="BJ179">
        <f t="shared" si="160"/>
        <v>0</v>
      </c>
      <c r="BK179">
        <f t="shared" si="161"/>
        <v>0</v>
      </c>
      <c r="BL179">
        <f t="shared" si="162"/>
        <v>0</v>
      </c>
      <c r="BM179">
        <f>VLOOKUP($B179&amp;"-"&amp;$F179,'Results Check'!$A:$CB,BM$2,FALSE())</f>
        <v>0</v>
      </c>
      <c r="BN179">
        <f>VLOOKUP($B179&amp;"-"&amp;$F179,'Results Check'!$A:$CB,BN$2,FALSE())</f>
        <v>1</v>
      </c>
      <c r="BO179">
        <f>VLOOKUP($B179&amp;"-"&amp;$F179,'Results Check'!$A:$CB,BO$2,FALSE())</f>
        <v>2</v>
      </c>
      <c r="BP179">
        <f t="shared" si="163"/>
        <v>0</v>
      </c>
      <c r="BQ179">
        <f t="shared" si="164"/>
        <v>0</v>
      </c>
      <c r="BR179">
        <f t="shared" si="165"/>
        <v>0</v>
      </c>
      <c r="BS179">
        <f>VLOOKUP($B179&amp;"-"&amp;$F179,'Results Check'!$A:$CB,BS$2,FALSE())</f>
        <v>0</v>
      </c>
      <c r="BT179">
        <f>VLOOKUP($B179&amp;"-"&amp;$F179,'Results Check'!$A:$CB,BT$2,FALSE())</f>
        <v>1</v>
      </c>
      <c r="BU179">
        <f>VLOOKUP($B179&amp;"-"&amp;$F179,'Results Check'!$A:$CB,BU$2,FALSE())</f>
        <v>1</v>
      </c>
      <c r="BV179">
        <f t="shared" si="166"/>
        <v>0</v>
      </c>
      <c r="BW179">
        <f t="shared" si="167"/>
        <v>0</v>
      </c>
      <c r="BX179">
        <f t="shared" si="168"/>
        <v>0</v>
      </c>
      <c r="BY179">
        <f t="shared" si="169"/>
        <v>2</v>
      </c>
      <c r="BZ179">
        <f t="shared" si="170"/>
        <v>8</v>
      </c>
      <c r="CA179">
        <f t="shared" si="171"/>
        <v>10</v>
      </c>
      <c r="CB179" s="4">
        <f t="shared" si="172"/>
        <v>0.25</v>
      </c>
      <c r="CC179" s="4">
        <f t="shared" si="173"/>
        <v>0.2</v>
      </c>
      <c r="CD179">
        <f t="shared" si="174"/>
        <v>0.22222222222222224</v>
      </c>
      <c r="CE179" t="str">
        <f>IF(VLOOKUP($B179&amp;"-"&amp;$F179,'Results Check'!$A:$CB,CE$2,FALSE())=0,"",VLOOKUP($B179&amp;"-"&amp;$F179,'Results Check'!$A:$CB,CE$2,FALSE()))</f>
        <v>Wrong consequence</v>
      </c>
      <c r="CF179" t="str">
        <f>IF(VLOOKUP($B179&amp;"-"&amp;$F179,'Results Check'!$A:$CB,CF$2,FALSE())=0,"",VLOOKUP($B179&amp;"-"&amp;$F179,'Results Check'!$A:$CB,CF$2,FALSE()))</f>
        <v>Threat scenario</v>
      </c>
      <c r="CG179" t="str">
        <f>IF(VLOOKUP($B179&amp;"-"&amp;$F179,'Results Check'!$A:$CB,CG$2,FALSE())=0,"",VLOOKUP($B179&amp;"-"&amp;$F179,'Results Check'!$A:$CB,CG$2,FALSE()))</f>
        <v>Wrong treatment</v>
      </c>
      <c r="CH179" t="str">
        <f>IF(VLOOKUP($B179&amp;"-"&amp;$F179,'Results Check'!$A:$CB,CH$2,FALSE())=0,"",VLOOKUP($B179&amp;"-"&amp;$F179,'Results Check'!$A:$CB,CH$2,FALSE()))</f>
        <v>Asset</v>
      </c>
      <c r="CI179" t="str">
        <f>IF(VLOOKUP($B179&amp;"-"&amp;$F179,'Results Check'!$A:$CB,CI$2,FALSE())=0,"",VLOOKUP($B179&amp;"-"&amp;$F179,'Results Check'!$A:$CB,CI$2,FALSE()))</f>
        <v>Wrong UI</v>
      </c>
      <c r="CJ179" t="str">
        <f>IF(VLOOKUP($B179&amp;"-"&amp;$F179,'Results Check'!$A:$CB,CJ$2,FALSE())=0,"",VLOOKUP($B179&amp;"-"&amp;$F179,'Results Check'!$A:$CB,CJ$2,FALSE()))</f>
        <v>Threat scenario</v>
      </c>
      <c r="CK179">
        <f>IF(VLOOKUP($B179&amp;"-"&amp;$F179,'dataset cleaned'!$A:$CK,CK$2,FALSE())&lt;0,"N/A",VLOOKUP(VLOOKUP($B179&amp;"-"&amp;$F179,'dataset cleaned'!$A:$CK,CK$2,FALSE()),Dictionary!$A:$B,2,FALSE()))</f>
        <v>1</v>
      </c>
      <c r="CL179">
        <f>IF(VLOOKUP($B179&amp;"-"&amp;$F179,'dataset cleaned'!$A:$CK,CL$2,FALSE())&lt;0,"N/A",VLOOKUP(VLOOKUP($B179&amp;"-"&amp;$F179,'dataset cleaned'!$A:$CK,CL$2,FALSE()),Dictionary!$A:$B,2,FALSE()))</f>
        <v>2</v>
      </c>
      <c r="CM179">
        <f>IF(VLOOKUP($B179&amp;"-"&amp;$F179,'dataset cleaned'!$A:$CK,CM$2,FALSE())&lt;0,"N/A",VLOOKUP(VLOOKUP($B179&amp;"-"&amp;$F179,'dataset cleaned'!$A:$CK,CM$2,FALSE()),Dictionary!$A:$B,2,FALSE()))</f>
        <v>2</v>
      </c>
      <c r="CN179">
        <f>IF(VLOOKUP($B179&amp;"-"&amp;$F179,'dataset cleaned'!$A:$CK,CN$2,FALSE())&lt;0,"N/A",VLOOKUP(VLOOKUP($B179&amp;"-"&amp;$F179,'dataset cleaned'!$A:$CK,CN$2,FALSE()),Dictionary!$A:$B,2,FALSE()))</f>
        <v>2</v>
      </c>
      <c r="CO179">
        <f>IF(VLOOKUP($B179&amp;"-"&amp;$F179,'dataset cleaned'!$A:$CK,CO$2,FALSE())&lt;0,"N/A",VLOOKUP(VLOOKUP($B179&amp;"-"&amp;$F179,'dataset cleaned'!$A:$CK,CO$2,FALSE()),Dictionary!$A:$B,2,FALSE()))</f>
        <v>2</v>
      </c>
      <c r="CP179">
        <f>IF(VLOOKUP($B179&amp;"-"&amp;$F179,'dataset cleaned'!$A:$CK,CP$2,FALSE())&lt;0,"N/A",VLOOKUP(VLOOKUP($B179&amp;"-"&amp;$F179,'dataset cleaned'!$A:$CK,CP$2,FALSE()),Dictionary!$A:$B,2,FALSE()))</f>
        <v>2</v>
      </c>
      <c r="CQ179">
        <f>IF(VLOOKUP($B179&amp;"-"&amp;$F179,'dataset cleaned'!$A:$CK,CQ$2,FALSE())&lt;0,"N/A",VLOOKUP(VLOOKUP($B179&amp;"-"&amp;$F179,'dataset cleaned'!$A:$CK,CQ$2,FALSE()),Dictionary!$A:$B,2,FALSE()))</f>
        <v>1</v>
      </c>
      <c r="CR179">
        <f>IF(VLOOKUP($B179&amp;"-"&amp;$F179,'dataset cleaned'!$A:$CK,CR$2,FALSE())&lt;0,"N/A",VLOOKUP(VLOOKUP($B179&amp;"-"&amp;$F179,'dataset cleaned'!$A:$CK,CR$2,FALSE()),Dictionary!$A:$B,2,FALSE()))</f>
        <v>1</v>
      </c>
      <c r="CS179">
        <f>IF(VLOOKUP($B179&amp;"-"&amp;$F179,'dataset cleaned'!$A:$CK,CS$2,FALSE())&lt;0,"N/A",VLOOKUP(VLOOKUP($B179&amp;"-"&amp;$F179,'dataset cleaned'!$A:$CK,CS$2,FALSE()),Dictionary!$A:$B,2,FALSE()))</f>
        <v>1</v>
      </c>
      <c r="CT179">
        <f>IF(VLOOKUP($B179&amp;"-"&amp;$F179,'dataset cleaned'!$A:$CK,CT$2,FALSE())&lt;0,"N/A",VLOOKUP(VLOOKUP($B179&amp;"-"&amp;$F179,'dataset cleaned'!$A:$CK,CT$2,FALSE()),Dictionary!$A:$B,2,FALSE()))</f>
        <v>2</v>
      </c>
      <c r="CU179">
        <f>IF(VLOOKUP($B179&amp;"-"&amp;$F179,'dataset cleaned'!$A:$CK,CU$2,FALSE())&lt;0,"N/A",VLOOKUP(VLOOKUP($B179&amp;"-"&amp;$F179,'dataset cleaned'!$A:$CK,CU$2,FALSE()),Dictionary!$A:$B,2,FALSE()))</f>
        <v>1</v>
      </c>
      <c r="CV179">
        <f>IF(VLOOKUP($B179&amp;"-"&amp;$F179,'dataset cleaned'!$A:$CK,CV$2,FALSE())&lt;0,"N/A",VLOOKUP(VLOOKUP($B179&amp;"-"&amp;$F179,'dataset cleaned'!$A:$CK,CV$2,FALSE()),Dictionary!$A:$B,2,FALSE()))</f>
        <v>2</v>
      </c>
    </row>
    <row r="180" spans="1:100" x14ac:dyDescent="0.2">
      <c r="A180" t="str">
        <f t="shared" si="146"/>
        <v>R_3G9XXzSUjxdo3u1-P2</v>
      </c>
      <c r="B180" s="1" t="s">
        <v>1079</v>
      </c>
      <c r="C180" t="s">
        <v>662</v>
      </c>
      <c r="D180" s="16" t="str">
        <f t="shared" si="147"/>
        <v>UML</v>
      </c>
      <c r="E180" s="8" t="str">
        <f t="shared" si="148"/>
        <v>G2</v>
      </c>
      <c r="F180" s="1" t="s">
        <v>536</v>
      </c>
      <c r="G180" s="8" t="str">
        <f t="shared" si="149"/>
        <v>G1</v>
      </c>
      <c r="H180" t="s">
        <v>1128</v>
      </c>
      <c r="J180" s="11">
        <f>VLOOKUP($B180&amp;"-"&amp;$F180,'dataset cleaned'!$A:$BK,J$2,FALSE())/60</f>
        <v>7.8427499999999997</v>
      </c>
      <c r="K180">
        <f>VLOOKUP($B180&amp;"-"&amp;$F180,'dataset cleaned'!$A:$BK,K$2,FALSE())</f>
        <v>20</v>
      </c>
      <c r="L180" t="str">
        <f>VLOOKUP($B180&amp;"-"&amp;$F180,'dataset cleaned'!$A:$BK,L$2,FALSE())</f>
        <v>Male</v>
      </c>
      <c r="M180" t="str">
        <f>VLOOKUP($B180&amp;"-"&amp;$F180,'dataset cleaned'!$A:$BK,M$2,FALSE())</f>
        <v>Advanced (C1)</v>
      </c>
      <c r="N180">
        <f>VLOOKUP($B180&amp;"-"&amp;$F180,'dataset cleaned'!$A:$BK,N$2,FALSE())</f>
        <v>2</v>
      </c>
      <c r="O180" t="str">
        <f>VLOOKUP($B180&amp;"-"&amp;$F180,'dataset cleaned'!$A:$BK,O$2,FALSE())</f>
        <v>Molecular science and technology, Chemistry</v>
      </c>
      <c r="P180" t="str">
        <f>VLOOKUP($B180&amp;"-"&amp;$F180,'dataset cleaned'!$A:$BK,P$2,FALSE())</f>
        <v>No</v>
      </c>
      <c r="Q180">
        <f>VLOOKUP($B180&amp;"-"&amp;$F180,'dataset cleaned'!$A:$BK,Q$2,FALSE())</f>
        <v>0</v>
      </c>
      <c r="R180" s="6">
        <f>VLOOKUP($B180&amp;"-"&amp;$F180,'dataset cleaned'!$A:$BK,R$2,FALSE())</f>
        <v>0</v>
      </c>
      <c r="S180" t="str">
        <f>VLOOKUP($B180&amp;"-"&amp;$F180,'dataset cleaned'!$A:$BK,S$2,FALSE())</f>
        <v>No</v>
      </c>
      <c r="T180">
        <f>VLOOKUP($B180&amp;"-"&amp;$F180,'dataset cleaned'!$A:$BK,T$2,FALSE())</f>
        <v>0</v>
      </c>
      <c r="U180" t="str">
        <f>VLOOKUP($B180&amp;"-"&amp;$F180,'dataset cleaned'!$A:$BK,U$2,FALSE())</f>
        <v>None</v>
      </c>
      <c r="V180">
        <f>VLOOKUP(VLOOKUP($B180&amp;"-"&amp;$F180,'dataset cleaned'!$A:$BK,V$2,FALSE()),Dictionary!$A:$B,2,FALSE())</f>
        <v>1</v>
      </c>
      <c r="W180">
        <f>VLOOKUP(VLOOKUP($B180&amp;"-"&amp;$F180,'dataset cleaned'!$A:$BK,W$2,FALSE()),Dictionary!$A:$B,2,FALSE())</f>
        <v>2</v>
      </c>
      <c r="X180">
        <f>VLOOKUP(VLOOKUP($B180&amp;"-"&amp;$F180,'dataset cleaned'!$A:$BK,X$2,FALSE()),Dictionary!$A:$B,2,FALSE())</f>
        <v>2</v>
      </c>
      <c r="Y180">
        <f>VLOOKUP(VLOOKUP($B180&amp;"-"&amp;$F180,'dataset cleaned'!$A:$BK,Y$2,FALSE()),Dictionary!$A:$B,2,FALSE())</f>
        <v>1</v>
      </c>
      <c r="Z180">
        <f t="shared" si="150"/>
        <v>2</v>
      </c>
      <c r="AA180">
        <f>VLOOKUP(VLOOKUP($B180&amp;"-"&amp;$F180,'dataset cleaned'!$A:$BK,AA$2,FALSE()),Dictionary!$A:$B,2,FALSE())</f>
        <v>2</v>
      </c>
      <c r="AB180">
        <f>VLOOKUP(VLOOKUP($B180&amp;"-"&amp;$F180,'dataset cleaned'!$A:$BK,AB$2,FALSE()),Dictionary!$A:$B,2,FALSE())</f>
        <v>1</v>
      </c>
      <c r="AC180">
        <f>VLOOKUP(VLOOKUP($B180&amp;"-"&amp;$F180,'dataset cleaned'!$A:$BK,AC$2,FALSE()),Dictionary!$A:$B,2,FALSE())</f>
        <v>1</v>
      </c>
      <c r="AD180">
        <f>VLOOKUP(VLOOKUP($B180&amp;"-"&amp;$F180,'dataset cleaned'!$A:$BK,AD$2,FALSE()),Dictionary!$A:$B,2,FALSE())</f>
        <v>1</v>
      </c>
      <c r="AE180">
        <f>IF(ISNA(VLOOKUP(VLOOKUP($B180&amp;"-"&amp;$F180,'dataset cleaned'!$A:$BK,AE$2,FALSE()),Dictionary!$A:$B,2,FALSE())),"",VLOOKUP(VLOOKUP($B180&amp;"-"&amp;$F180,'dataset cleaned'!$A:$BK,AE$2,FALSE()),Dictionary!$A:$B,2,FALSE()))</f>
        <v>3</v>
      </c>
      <c r="AF180">
        <f>VLOOKUP(VLOOKUP($B180&amp;"-"&amp;$F180,'dataset cleaned'!$A:$BK,AF$2,FALSE()),Dictionary!$A:$B,2,FALSE())</f>
        <v>5</v>
      </c>
      <c r="AG180">
        <f>VLOOKUP(VLOOKUP($B180&amp;"-"&amp;$F180,'dataset cleaned'!$A:$BK,AG$2,FALSE()),Dictionary!$A:$B,2,FALSE())</f>
        <v>4</v>
      </c>
      <c r="AH180">
        <f>VLOOKUP(VLOOKUP($B180&amp;"-"&amp;$F180,'dataset cleaned'!$A:$BK,AH$2,FALSE()),Dictionary!$A:$B,2,FALSE())</f>
        <v>4</v>
      </c>
      <c r="AI180">
        <f>VLOOKUP(VLOOKUP($B180&amp;"-"&amp;$F180,'dataset cleaned'!$A:$BK,AI$2,FALSE()),Dictionary!$A:$B,2,FALSE())</f>
        <v>4</v>
      </c>
      <c r="AJ180">
        <f>VLOOKUP(VLOOKUP($B180&amp;"-"&amp;$F180,'dataset cleaned'!$A:$BK,AJ$2,FALSE()),Dictionary!$A:$B,2,FALSE())</f>
        <v>4</v>
      </c>
      <c r="AK180" t="str">
        <f>IF(ISNA(VLOOKUP(VLOOKUP($B180&amp;"-"&amp;$F180,'dataset cleaned'!$A:$BK,AK$2,FALSE()),Dictionary!$A:$B,2,FALSE())),"",VLOOKUP(VLOOKUP($B180&amp;"-"&amp;$F180,'dataset cleaned'!$A:$BK,AK$2,FALSE()),Dictionary!$A:$B,2,FALSE()))</f>
        <v/>
      </c>
      <c r="AL180">
        <f>IF(ISNA(VLOOKUP(VLOOKUP($B180&amp;"-"&amp;$F180,'dataset cleaned'!$A:$BK,AL$2,FALSE()),Dictionary!$A:$B,2,FALSE())),"",VLOOKUP(VLOOKUP($B180&amp;"-"&amp;$F180,'dataset cleaned'!$A:$BK,AL$2,FALSE()),Dictionary!$A:$B,2,FALSE()))</f>
        <v>3</v>
      </c>
      <c r="AM180">
        <f>VLOOKUP(VLOOKUP($B180&amp;"-"&amp;$F180,'dataset cleaned'!$A:$BK,AM$2,FALSE()),Dictionary!$A:$B,2,FALSE())</f>
        <v>4</v>
      </c>
      <c r="AN180">
        <f>IF(ISNA(VLOOKUP(VLOOKUP($B180&amp;"-"&amp;$F180,'dataset cleaned'!$A:$BK,AN$2,FALSE()),Dictionary!$A:$B,2,FALSE())),"",VLOOKUP(VLOOKUP($B180&amp;"-"&amp;$F180,'dataset cleaned'!$A:$BK,AN$2,FALSE()),Dictionary!$A:$B,2,FALSE()))</f>
        <v>4</v>
      </c>
      <c r="AO180">
        <f>VLOOKUP($B180&amp;"-"&amp;$F180,'Results Check'!$A:$CB,AO$2,FALSE())</f>
        <v>1</v>
      </c>
      <c r="AP180">
        <f>VLOOKUP($B180&amp;"-"&amp;$F180,'Results Check'!$A:$CB,AP$2,FALSE())</f>
        <v>1</v>
      </c>
      <c r="AQ180">
        <f>VLOOKUP($B180&amp;"-"&amp;$F180,'Results Check'!$A:$CB,AQ$2,FALSE())</f>
        <v>1</v>
      </c>
      <c r="AR180">
        <f t="shared" si="151"/>
        <v>1</v>
      </c>
      <c r="AS180">
        <f t="shared" si="152"/>
        <v>1</v>
      </c>
      <c r="AT180">
        <f t="shared" si="153"/>
        <v>1</v>
      </c>
      <c r="AU180">
        <f>VLOOKUP($B180&amp;"-"&amp;$F180,'Results Check'!$A:$CB,AU$2,FALSE())</f>
        <v>2</v>
      </c>
      <c r="AV180">
        <f>VLOOKUP($B180&amp;"-"&amp;$F180,'Results Check'!$A:$CB,AV$2,FALSE())</f>
        <v>4</v>
      </c>
      <c r="AW180">
        <f>VLOOKUP($B180&amp;"-"&amp;$F180,'Results Check'!$A:$CB,AW$2,FALSE())</f>
        <v>2</v>
      </c>
      <c r="AX180">
        <f t="shared" si="154"/>
        <v>0.5</v>
      </c>
      <c r="AY180">
        <f t="shared" si="155"/>
        <v>1</v>
      </c>
      <c r="AZ180">
        <f t="shared" si="156"/>
        <v>0.66666666666666663</v>
      </c>
      <c r="BA180">
        <f>VLOOKUP($B180&amp;"-"&amp;$F180,'Results Check'!$A:$CB,BA$2,FALSE())</f>
        <v>1</v>
      </c>
      <c r="BB180">
        <f>VLOOKUP($B180&amp;"-"&amp;$F180,'Results Check'!$A:$CB,BB$2,FALSE())</f>
        <v>2</v>
      </c>
      <c r="BC180">
        <f>VLOOKUP($B180&amp;"-"&amp;$F180,'Results Check'!$A:$CB,BC$2,FALSE())</f>
        <v>3</v>
      </c>
      <c r="BD180">
        <f t="shared" si="157"/>
        <v>0.5</v>
      </c>
      <c r="BE180">
        <f t="shared" si="158"/>
        <v>0.33333333333333331</v>
      </c>
      <c r="BF180">
        <f t="shared" si="159"/>
        <v>0.4</v>
      </c>
      <c r="BG180">
        <f>VLOOKUP($B180&amp;"-"&amp;$F180,'Results Check'!$A:$CB,BG$2,FALSE())</f>
        <v>1</v>
      </c>
      <c r="BH180">
        <f>VLOOKUP($B180&amp;"-"&amp;$F180,'Results Check'!$A:$CB,BH$2,FALSE())</f>
        <v>1</v>
      </c>
      <c r="BI180">
        <f>VLOOKUP($B180&amp;"-"&amp;$F180,'Results Check'!$A:$CB,BI$2,FALSE())</f>
        <v>1</v>
      </c>
      <c r="BJ180">
        <f t="shared" si="160"/>
        <v>1</v>
      </c>
      <c r="BK180">
        <f t="shared" si="161"/>
        <v>1</v>
      </c>
      <c r="BL180">
        <f t="shared" si="162"/>
        <v>1</v>
      </c>
      <c r="BM180">
        <f>VLOOKUP($B180&amp;"-"&amp;$F180,'Results Check'!$A:$CB,BM$2,FALSE())</f>
        <v>2</v>
      </c>
      <c r="BN180">
        <f>VLOOKUP($B180&amp;"-"&amp;$F180,'Results Check'!$A:$CB,BN$2,FALSE())</f>
        <v>4</v>
      </c>
      <c r="BO180">
        <f>VLOOKUP($B180&amp;"-"&amp;$F180,'Results Check'!$A:$CB,BO$2,FALSE())</f>
        <v>2</v>
      </c>
      <c r="BP180">
        <f t="shared" si="163"/>
        <v>0.5</v>
      </c>
      <c r="BQ180">
        <f t="shared" si="164"/>
        <v>1</v>
      </c>
      <c r="BR180">
        <f t="shared" si="165"/>
        <v>0.66666666666666663</v>
      </c>
      <c r="BS180">
        <f>VLOOKUP($B180&amp;"-"&amp;$F180,'Results Check'!$A:$CB,BS$2,FALSE())</f>
        <v>1</v>
      </c>
      <c r="BT180">
        <f>VLOOKUP($B180&amp;"-"&amp;$F180,'Results Check'!$A:$CB,BT$2,FALSE())</f>
        <v>1</v>
      </c>
      <c r="BU180">
        <f>VLOOKUP($B180&amp;"-"&amp;$F180,'Results Check'!$A:$CB,BU$2,FALSE())</f>
        <v>1</v>
      </c>
      <c r="BV180">
        <f t="shared" si="166"/>
        <v>1</v>
      </c>
      <c r="BW180">
        <f t="shared" si="167"/>
        <v>1</v>
      </c>
      <c r="BX180">
        <f t="shared" si="168"/>
        <v>1</v>
      </c>
      <c r="BY180">
        <f t="shared" si="169"/>
        <v>8</v>
      </c>
      <c r="BZ180">
        <f t="shared" si="170"/>
        <v>13</v>
      </c>
      <c r="CA180">
        <f t="shared" si="171"/>
        <v>10</v>
      </c>
      <c r="CB180" s="4">
        <f t="shared" si="172"/>
        <v>0.61538461538461542</v>
      </c>
      <c r="CC180" s="4">
        <f t="shared" si="173"/>
        <v>0.8</v>
      </c>
      <c r="CD180">
        <f t="shared" si="174"/>
        <v>0.69565217391304346</v>
      </c>
      <c r="CE180" t="str">
        <f>IF(VLOOKUP($B180&amp;"-"&amp;$F180,'Results Check'!$A:$CB,CE$2,FALSE())=0,"",VLOOKUP($B180&amp;"-"&amp;$F180,'Results Check'!$A:$CB,CE$2,FALSE()))</f>
        <v/>
      </c>
      <c r="CF180" t="str">
        <f>IF(VLOOKUP($B180&amp;"-"&amp;$F180,'Results Check'!$A:$CB,CF$2,FALSE())=0,"",VLOOKUP($B180&amp;"-"&amp;$F180,'Results Check'!$A:$CB,CF$2,FALSE()))</f>
        <v/>
      </c>
      <c r="CG180" t="str">
        <f>IF(VLOOKUP($B180&amp;"-"&amp;$F180,'Results Check'!$A:$CB,CG$2,FALSE())=0,"",VLOOKUP($B180&amp;"-"&amp;$F180,'Results Check'!$A:$CB,CG$2,FALSE()))</f>
        <v>Wrong treatment</v>
      </c>
      <c r="CH180" t="str">
        <f>IF(VLOOKUP($B180&amp;"-"&amp;$F180,'Results Check'!$A:$CB,CH$2,FALSE())=0,"",VLOOKUP($B180&amp;"-"&amp;$F180,'Results Check'!$A:$CB,CH$2,FALSE()))</f>
        <v/>
      </c>
      <c r="CI180" t="str">
        <f>IF(VLOOKUP($B180&amp;"-"&amp;$F180,'Results Check'!$A:$CB,CI$2,FALSE())=0,"",VLOOKUP($B180&amp;"-"&amp;$F180,'Results Check'!$A:$CB,CI$2,FALSE()))</f>
        <v>Wrong UI</v>
      </c>
      <c r="CJ180" t="str">
        <f>IF(VLOOKUP($B180&amp;"-"&amp;$F180,'Results Check'!$A:$CB,CJ$2,FALSE())=0,"",VLOOKUP($B180&amp;"-"&amp;$F180,'Results Check'!$A:$CB,CJ$2,FALSE()))</f>
        <v/>
      </c>
      <c r="CK180">
        <f>IF(VLOOKUP($B180&amp;"-"&amp;$F180,'dataset cleaned'!$A:$CK,CK$2,FALSE())&lt;0,"N/A",VLOOKUP(VLOOKUP($B180&amp;"-"&amp;$F180,'dataset cleaned'!$A:$CK,CK$2,FALSE()),Dictionary!$A:$B,2,FALSE()))</f>
        <v>3</v>
      </c>
      <c r="CL180">
        <f>IF(VLOOKUP($B180&amp;"-"&amp;$F180,'dataset cleaned'!$A:$CK,CL$2,FALSE())&lt;0,"N/A",VLOOKUP(VLOOKUP($B180&amp;"-"&amp;$F180,'dataset cleaned'!$A:$CK,CL$2,FALSE()),Dictionary!$A:$B,2,FALSE()))</f>
        <v>4</v>
      </c>
      <c r="CM180">
        <f>IF(VLOOKUP($B180&amp;"-"&amp;$F180,'dataset cleaned'!$A:$CK,CM$2,FALSE())&lt;0,"N/A",VLOOKUP(VLOOKUP($B180&amp;"-"&amp;$F180,'dataset cleaned'!$A:$CK,CM$2,FALSE()),Dictionary!$A:$B,2,FALSE()))</f>
        <v>3</v>
      </c>
      <c r="CN180">
        <f>IF(VLOOKUP($B180&amp;"-"&amp;$F180,'dataset cleaned'!$A:$CK,CN$2,FALSE())&lt;0,"N/A",VLOOKUP(VLOOKUP($B180&amp;"-"&amp;$F180,'dataset cleaned'!$A:$CK,CN$2,FALSE()),Dictionary!$A:$B,2,FALSE()))</f>
        <v>3</v>
      </c>
      <c r="CO180">
        <f>IF(VLOOKUP($B180&amp;"-"&amp;$F180,'dataset cleaned'!$A:$CK,CO$2,FALSE())&lt;0,"N/A",VLOOKUP(VLOOKUP($B180&amp;"-"&amp;$F180,'dataset cleaned'!$A:$CK,CO$2,FALSE()),Dictionary!$A:$B,2,FALSE()))</f>
        <v>3</v>
      </c>
      <c r="CP180">
        <f>IF(VLOOKUP($B180&amp;"-"&amp;$F180,'dataset cleaned'!$A:$CK,CP$2,FALSE())&lt;0,"N/A",VLOOKUP(VLOOKUP($B180&amp;"-"&amp;$F180,'dataset cleaned'!$A:$CK,CP$2,FALSE()),Dictionary!$A:$B,2,FALSE()))</f>
        <v>3</v>
      </c>
      <c r="CQ180">
        <f>IF(VLOOKUP($B180&amp;"-"&amp;$F180,'dataset cleaned'!$A:$CK,CQ$2,FALSE())&lt;0,"N/A",VLOOKUP(VLOOKUP($B180&amp;"-"&amp;$F180,'dataset cleaned'!$A:$CK,CQ$2,FALSE()),Dictionary!$A:$B,2,FALSE()))</f>
        <v>4</v>
      </c>
      <c r="CR180">
        <f>IF(VLOOKUP($B180&amp;"-"&amp;$F180,'dataset cleaned'!$A:$CK,CR$2,FALSE())&lt;0,"N/A",VLOOKUP(VLOOKUP($B180&amp;"-"&amp;$F180,'dataset cleaned'!$A:$CK,CR$2,FALSE()),Dictionary!$A:$B,2,FALSE()))</f>
        <v>4</v>
      </c>
      <c r="CS180">
        <f>IF(VLOOKUP($B180&amp;"-"&amp;$F180,'dataset cleaned'!$A:$CK,CS$2,FALSE())&lt;0,"N/A",VLOOKUP(VLOOKUP($B180&amp;"-"&amp;$F180,'dataset cleaned'!$A:$CK,CS$2,FALSE()),Dictionary!$A:$B,2,FALSE()))</f>
        <v>4</v>
      </c>
      <c r="CT180">
        <f>IF(VLOOKUP($B180&amp;"-"&amp;$F180,'dataset cleaned'!$A:$CK,CT$2,FALSE())&lt;0,"N/A",VLOOKUP(VLOOKUP($B180&amp;"-"&amp;$F180,'dataset cleaned'!$A:$CK,CT$2,FALSE()),Dictionary!$A:$B,2,FALSE()))</f>
        <v>4</v>
      </c>
      <c r="CU180">
        <f>IF(VLOOKUP($B180&amp;"-"&amp;$F180,'dataset cleaned'!$A:$CK,CU$2,FALSE())&lt;0,"N/A",VLOOKUP(VLOOKUP($B180&amp;"-"&amp;$F180,'dataset cleaned'!$A:$CK,CU$2,FALSE()),Dictionary!$A:$B,2,FALSE()))</f>
        <v>3</v>
      </c>
      <c r="CV180">
        <f>IF(VLOOKUP($B180&amp;"-"&amp;$F180,'dataset cleaned'!$A:$CK,CV$2,FALSE())&lt;0,"N/A",VLOOKUP(VLOOKUP($B180&amp;"-"&amp;$F180,'dataset cleaned'!$A:$CK,CV$2,FALSE()),Dictionary!$A:$B,2,FALSE()))</f>
        <v>3</v>
      </c>
    </row>
    <row r="181" spans="1:100" x14ac:dyDescent="0.2">
      <c r="A181" t="str">
        <f t="shared" si="146"/>
        <v>R_3npl28Fh25tu11I-P2</v>
      </c>
      <c r="B181" t="s">
        <v>723</v>
      </c>
      <c r="C181" t="s">
        <v>662</v>
      </c>
      <c r="D181" s="16" t="str">
        <f t="shared" si="147"/>
        <v>UML</v>
      </c>
      <c r="E181" s="8" t="str">
        <f t="shared" si="148"/>
        <v>G2</v>
      </c>
      <c r="F181" s="10" t="s">
        <v>536</v>
      </c>
      <c r="G181" s="8" t="str">
        <f t="shared" si="149"/>
        <v>G1</v>
      </c>
      <c r="H181" t="s">
        <v>981</v>
      </c>
      <c r="J181" s="11">
        <f>VLOOKUP($B181&amp;"-"&amp;$F181,'dataset cleaned'!$A:$BK,J$2,FALSE())/60</f>
        <v>8.441533333333334</v>
      </c>
      <c r="K181">
        <f>VLOOKUP($B181&amp;"-"&amp;$F181,'dataset cleaned'!$A:$BK,K$2,FALSE())</f>
        <v>22</v>
      </c>
      <c r="L181" t="str">
        <f>VLOOKUP($B181&amp;"-"&amp;$F181,'dataset cleaned'!$A:$BK,L$2,FALSE())</f>
        <v>Female</v>
      </c>
      <c r="M181" t="str">
        <f>VLOOKUP($B181&amp;"-"&amp;$F181,'dataset cleaned'!$A:$BK,M$2,FALSE())</f>
        <v>Proficient (C2)</v>
      </c>
      <c r="N181">
        <f>VLOOKUP($B181&amp;"-"&amp;$F181,'dataset cleaned'!$A:$BK,N$2,FALSE())</f>
        <v>4</v>
      </c>
      <c r="O181" t="str">
        <f>VLOOKUP($B181&amp;"-"&amp;$F181,'dataset cleaned'!$A:$BK,O$2,FALSE())</f>
        <v>Computer Science</v>
      </c>
      <c r="P181" t="str">
        <f>VLOOKUP($B181&amp;"-"&amp;$F181,'dataset cleaned'!$A:$BK,P$2,FALSE())</f>
        <v>Yes</v>
      </c>
      <c r="Q181">
        <f>VLOOKUP($B181&amp;"-"&amp;$F181,'dataset cleaned'!$A:$BK,Q$2,FALSE())</f>
        <v>0.5</v>
      </c>
      <c r="R181" s="6">
        <f>VLOOKUP($B181&amp;"-"&amp;$F181,'dataset cleaned'!$A:$BK,R$2,FALSE())</f>
        <v>-99</v>
      </c>
      <c r="S181" t="str">
        <f>VLOOKUP($B181&amp;"-"&amp;$F181,'dataset cleaned'!$A:$BK,S$2,FALSE())</f>
        <v>No</v>
      </c>
      <c r="T181">
        <f>VLOOKUP($B181&amp;"-"&amp;$F181,'dataset cleaned'!$A:$BK,T$2,FALSE())</f>
        <v>0</v>
      </c>
      <c r="U181" t="str">
        <f>VLOOKUP($B181&amp;"-"&amp;$F181,'dataset cleaned'!$A:$BK,U$2,FALSE())</f>
        <v>None</v>
      </c>
      <c r="V181">
        <f>VLOOKUP(VLOOKUP($B181&amp;"-"&amp;$F181,'dataset cleaned'!$A:$BK,V$2,FALSE()),Dictionary!$A:$B,2,FALSE())</f>
        <v>1</v>
      </c>
      <c r="W181">
        <f>VLOOKUP(VLOOKUP($B181&amp;"-"&amp;$F181,'dataset cleaned'!$A:$BK,W$2,FALSE()),Dictionary!$A:$B,2,FALSE())</f>
        <v>1</v>
      </c>
      <c r="X181">
        <f>VLOOKUP(VLOOKUP($B181&amp;"-"&amp;$F181,'dataset cleaned'!$A:$BK,X$2,FALSE()),Dictionary!$A:$B,2,FALSE())</f>
        <v>2</v>
      </c>
      <c r="Y181">
        <f>VLOOKUP(VLOOKUP($B181&amp;"-"&amp;$F181,'dataset cleaned'!$A:$BK,Y$2,FALSE()),Dictionary!$A:$B,2,FALSE())</f>
        <v>1</v>
      </c>
      <c r="Z181">
        <f t="shared" si="150"/>
        <v>2</v>
      </c>
      <c r="AA181">
        <f>VLOOKUP(VLOOKUP($B181&amp;"-"&amp;$F181,'dataset cleaned'!$A:$BK,AA$2,FALSE()),Dictionary!$A:$B,2,FALSE())</f>
        <v>1</v>
      </c>
      <c r="AB181">
        <f>VLOOKUP(VLOOKUP($B181&amp;"-"&amp;$F181,'dataset cleaned'!$A:$BK,AB$2,FALSE()),Dictionary!$A:$B,2,FALSE())</f>
        <v>2</v>
      </c>
      <c r="AC181">
        <f>VLOOKUP(VLOOKUP($B181&amp;"-"&amp;$F181,'dataset cleaned'!$A:$BK,AC$2,FALSE()),Dictionary!$A:$B,2,FALSE())</f>
        <v>2</v>
      </c>
      <c r="AD181">
        <f>VLOOKUP(VLOOKUP($B181&amp;"-"&amp;$F181,'dataset cleaned'!$A:$BK,AD$2,FALSE()),Dictionary!$A:$B,2,FALSE())</f>
        <v>2</v>
      </c>
      <c r="AE181">
        <f>IF(ISNA(VLOOKUP(VLOOKUP($B181&amp;"-"&amp;$F181,'dataset cleaned'!$A:$BK,AE$2,FALSE()),Dictionary!$A:$B,2,FALSE())),"",VLOOKUP(VLOOKUP($B181&amp;"-"&amp;$F181,'dataset cleaned'!$A:$BK,AE$2,FALSE()),Dictionary!$A:$B,2,FALSE()))</f>
        <v>2</v>
      </c>
      <c r="AF181">
        <f>VLOOKUP(VLOOKUP($B181&amp;"-"&amp;$F181,'dataset cleaned'!$A:$BK,AF$2,FALSE()),Dictionary!$A:$B,2,FALSE())</f>
        <v>5</v>
      </c>
      <c r="AG181">
        <f>VLOOKUP(VLOOKUP($B181&amp;"-"&amp;$F181,'dataset cleaned'!$A:$BK,AG$2,FALSE()),Dictionary!$A:$B,2,FALSE())</f>
        <v>3</v>
      </c>
      <c r="AH181">
        <f>VLOOKUP(VLOOKUP($B181&amp;"-"&amp;$F181,'dataset cleaned'!$A:$BK,AH$2,FALSE()),Dictionary!$A:$B,2,FALSE())</f>
        <v>4</v>
      </c>
      <c r="AI181">
        <f>VLOOKUP(VLOOKUP($B181&amp;"-"&amp;$F181,'dataset cleaned'!$A:$BK,AI$2,FALSE()),Dictionary!$A:$B,2,FALSE())</f>
        <v>4</v>
      </c>
      <c r="AJ181">
        <f>VLOOKUP(VLOOKUP($B181&amp;"-"&amp;$F181,'dataset cleaned'!$A:$BK,AJ$2,FALSE()),Dictionary!$A:$B,2,FALSE())</f>
        <v>3</v>
      </c>
      <c r="AK181" t="str">
        <f>IF(ISNA(VLOOKUP(VLOOKUP($B181&amp;"-"&amp;$F181,'dataset cleaned'!$A:$BK,AK$2,FALSE()),Dictionary!$A:$B,2,FALSE())),"",VLOOKUP(VLOOKUP($B181&amp;"-"&amp;$F181,'dataset cleaned'!$A:$BK,AK$2,FALSE()),Dictionary!$A:$B,2,FALSE()))</f>
        <v/>
      </c>
      <c r="AL181">
        <f>IF(ISNA(VLOOKUP(VLOOKUP($B181&amp;"-"&amp;$F181,'dataset cleaned'!$A:$BK,AL$2,FALSE()),Dictionary!$A:$B,2,FALSE())),"",VLOOKUP(VLOOKUP($B181&amp;"-"&amp;$F181,'dataset cleaned'!$A:$BK,AL$2,FALSE()),Dictionary!$A:$B,2,FALSE()))</f>
        <v>2</v>
      </c>
      <c r="AM181">
        <f>VLOOKUP(VLOOKUP($B181&amp;"-"&amp;$F181,'dataset cleaned'!$A:$BK,AM$2,FALSE()),Dictionary!$A:$B,2,FALSE())</f>
        <v>5</v>
      </c>
      <c r="AN181">
        <f>IF(ISNA(VLOOKUP(VLOOKUP($B181&amp;"-"&amp;$F181,'dataset cleaned'!$A:$BK,AN$2,FALSE()),Dictionary!$A:$B,2,FALSE())),"",VLOOKUP(VLOOKUP($B181&amp;"-"&amp;$F181,'dataset cleaned'!$A:$BK,AN$2,FALSE()),Dictionary!$A:$B,2,FALSE()))</f>
        <v>4</v>
      </c>
      <c r="AO181">
        <f>VLOOKUP($B181&amp;"-"&amp;$F181,'Results Check'!$A:$CB,AO$2,FALSE())</f>
        <v>1</v>
      </c>
      <c r="AP181">
        <f>VLOOKUP($B181&amp;"-"&amp;$F181,'Results Check'!$A:$CB,AP$2,FALSE())</f>
        <v>1</v>
      </c>
      <c r="AQ181">
        <f>VLOOKUP($B181&amp;"-"&amp;$F181,'Results Check'!$A:$CB,AQ$2,FALSE())</f>
        <v>1</v>
      </c>
      <c r="AR181">
        <f t="shared" si="151"/>
        <v>1</v>
      </c>
      <c r="AS181">
        <f t="shared" si="152"/>
        <v>1</v>
      </c>
      <c r="AT181">
        <f t="shared" si="153"/>
        <v>1</v>
      </c>
      <c r="AU181">
        <f>VLOOKUP($B181&amp;"-"&amp;$F181,'Results Check'!$A:$CB,AU$2,FALSE())</f>
        <v>2</v>
      </c>
      <c r="AV181">
        <f>VLOOKUP($B181&amp;"-"&amp;$F181,'Results Check'!$A:$CB,AV$2,FALSE())</f>
        <v>2</v>
      </c>
      <c r="AW181">
        <f>VLOOKUP($B181&amp;"-"&amp;$F181,'Results Check'!$A:$CB,AW$2,FALSE())</f>
        <v>2</v>
      </c>
      <c r="AX181">
        <f t="shared" si="154"/>
        <v>1</v>
      </c>
      <c r="AY181">
        <f t="shared" si="155"/>
        <v>1</v>
      </c>
      <c r="AZ181">
        <f t="shared" si="156"/>
        <v>1</v>
      </c>
      <c r="BA181">
        <f>VLOOKUP($B181&amp;"-"&amp;$F181,'Results Check'!$A:$CB,BA$2,FALSE())</f>
        <v>1</v>
      </c>
      <c r="BB181">
        <f>VLOOKUP($B181&amp;"-"&amp;$F181,'Results Check'!$A:$CB,BB$2,FALSE())</f>
        <v>2</v>
      </c>
      <c r="BC181">
        <f>VLOOKUP($B181&amp;"-"&amp;$F181,'Results Check'!$A:$CB,BC$2,FALSE())</f>
        <v>3</v>
      </c>
      <c r="BD181">
        <f t="shared" si="157"/>
        <v>0.5</v>
      </c>
      <c r="BE181">
        <f t="shared" si="158"/>
        <v>0.33333333333333331</v>
      </c>
      <c r="BF181">
        <f t="shared" si="159"/>
        <v>0.4</v>
      </c>
      <c r="BG181">
        <f>VLOOKUP($B181&amp;"-"&amp;$F181,'Results Check'!$A:$CB,BG$2,FALSE())</f>
        <v>0</v>
      </c>
      <c r="BH181">
        <f>VLOOKUP($B181&amp;"-"&amp;$F181,'Results Check'!$A:$CB,BH$2,FALSE())</f>
        <v>1</v>
      </c>
      <c r="BI181">
        <f>VLOOKUP($B181&amp;"-"&amp;$F181,'Results Check'!$A:$CB,BI$2,FALSE())</f>
        <v>1</v>
      </c>
      <c r="BJ181">
        <f t="shared" si="160"/>
        <v>0</v>
      </c>
      <c r="BK181">
        <f t="shared" si="161"/>
        <v>0</v>
      </c>
      <c r="BL181">
        <f t="shared" si="162"/>
        <v>0</v>
      </c>
      <c r="BM181">
        <f>VLOOKUP($B181&amp;"-"&amp;$F181,'Results Check'!$A:$CB,BM$2,FALSE())</f>
        <v>0</v>
      </c>
      <c r="BN181">
        <f>VLOOKUP($B181&amp;"-"&amp;$F181,'Results Check'!$A:$CB,BN$2,FALSE())</f>
        <v>3</v>
      </c>
      <c r="BO181">
        <f>VLOOKUP($B181&amp;"-"&amp;$F181,'Results Check'!$A:$CB,BO$2,FALSE())</f>
        <v>2</v>
      </c>
      <c r="BP181">
        <f t="shared" si="163"/>
        <v>0</v>
      </c>
      <c r="BQ181">
        <f t="shared" si="164"/>
        <v>0</v>
      </c>
      <c r="BR181">
        <f t="shared" si="165"/>
        <v>0</v>
      </c>
      <c r="BS181">
        <f>VLOOKUP($B181&amp;"-"&amp;$F181,'Results Check'!$A:$CB,BS$2,FALSE())</f>
        <v>1</v>
      </c>
      <c r="BT181">
        <f>VLOOKUP($B181&amp;"-"&amp;$F181,'Results Check'!$A:$CB,BT$2,FALSE())</f>
        <v>1</v>
      </c>
      <c r="BU181">
        <f>VLOOKUP($B181&amp;"-"&amp;$F181,'Results Check'!$A:$CB,BU$2,FALSE())</f>
        <v>1</v>
      </c>
      <c r="BV181">
        <f t="shared" si="166"/>
        <v>1</v>
      </c>
      <c r="BW181">
        <f t="shared" si="167"/>
        <v>1</v>
      </c>
      <c r="BX181">
        <f t="shared" si="168"/>
        <v>1</v>
      </c>
      <c r="BY181">
        <f t="shared" si="169"/>
        <v>5</v>
      </c>
      <c r="BZ181">
        <f t="shared" si="170"/>
        <v>10</v>
      </c>
      <c r="CA181">
        <f t="shared" si="171"/>
        <v>10</v>
      </c>
      <c r="CB181" s="4">
        <f t="shared" si="172"/>
        <v>0.5</v>
      </c>
      <c r="CC181" s="4">
        <f t="shared" si="173"/>
        <v>0.5</v>
      </c>
      <c r="CD181">
        <f t="shared" si="174"/>
        <v>0.5</v>
      </c>
      <c r="CE181" t="str">
        <f>IF(VLOOKUP($B181&amp;"-"&amp;$F181,'Results Check'!$A:$CB,CE$2,FALSE())=0,"",VLOOKUP($B181&amp;"-"&amp;$F181,'Results Check'!$A:$CB,CE$2,FALSE()))</f>
        <v/>
      </c>
      <c r="CF181" t="str">
        <f>IF(VLOOKUP($B181&amp;"-"&amp;$F181,'Results Check'!$A:$CB,CF$2,FALSE())=0,"",VLOOKUP($B181&amp;"-"&amp;$F181,'Results Check'!$A:$CB,CF$2,FALSE()))</f>
        <v/>
      </c>
      <c r="CG181" t="str">
        <f>IF(VLOOKUP($B181&amp;"-"&amp;$F181,'Results Check'!$A:$CB,CG$2,FALSE())=0,"",VLOOKUP($B181&amp;"-"&amp;$F181,'Results Check'!$A:$CB,CG$2,FALSE()))</f>
        <v>Wrong treatment</v>
      </c>
      <c r="CH181" t="str">
        <f>IF(VLOOKUP($B181&amp;"-"&amp;$F181,'Results Check'!$A:$CB,CH$2,FALSE())=0,"",VLOOKUP($B181&amp;"-"&amp;$F181,'Results Check'!$A:$CB,CH$2,FALSE()))</f>
        <v>Wrong consequence</v>
      </c>
      <c r="CI181" t="str">
        <f>IF(VLOOKUP($B181&amp;"-"&amp;$F181,'Results Check'!$A:$CB,CI$2,FALSE())=0,"",VLOOKUP($B181&amp;"-"&amp;$F181,'Results Check'!$A:$CB,CI$2,FALSE()))</f>
        <v>Threat scenario</v>
      </c>
      <c r="CJ181" t="str">
        <f>IF(VLOOKUP($B181&amp;"-"&amp;$F181,'Results Check'!$A:$CB,CJ$2,FALSE())=0,"",VLOOKUP($B181&amp;"-"&amp;$F181,'Results Check'!$A:$CB,CJ$2,FALSE()))</f>
        <v/>
      </c>
      <c r="CK181">
        <f>IF(VLOOKUP($B181&amp;"-"&amp;$F181,'dataset cleaned'!$A:$CK,CK$2,FALSE())&lt;0,"N/A",VLOOKUP(VLOOKUP($B181&amp;"-"&amp;$F181,'dataset cleaned'!$A:$CK,CK$2,FALSE()),Dictionary!$A:$B,2,FALSE()))</f>
        <v>5</v>
      </c>
      <c r="CL181">
        <f>IF(VLOOKUP($B181&amp;"-"&amp;$F181,'dataset cleaned'!$A:$CK,CL$2,FALSE())&lt;0,"N/A",VLOOKUP(VLOOKUP($B181&amp;"-"&amp;$F181,'dataset cleaned'!$A:$CK,CL$2,FALSE()),Dictionary!$A:$B,2,FALSE()))</f>
        <v>4</v>
      </c>
      <c r="CM181">
        <f>IF(VLOOKUP($B181&amp;"-"&amp;$F181,'dataset cleaned'!$A:$CK,CM$2,FALSE())&lt;0,"N/A",VLOOKUP(VLOOKUP($B181&amp;"-"&amp;$F181,'dataset cleaned'!$A:$CK,CM$2,FALSE()),Dictionary!$A:$B,2,FALSE()))</f>
        <v>3</v>
      </c>
      <c r="CN181">
        <f>IF(VLOOKUP($B181&amp;"-"&amp;$F181,'dataset cleaned'!$A:$CK,CN$2,FALSE())&lt;0,"N/A",VLOOKUP(VLOOKUP($B181&amp;"-"&amp;$F181,'dataset cleaned'!$A:$CK,CN$2,FALSE()),Dictionary!$A:$B,2,FALSE()))</f>
        <v>4</v>
      </c>
      <c r="CO181">
        <f>IF(VLOOKUP($B181&amp;"-"&amp;$F181,'dataset cleaned'!$A:$CK,CO$2,FALSE())&lt;0,"N/A",VLOOKUP(VLOOKUP($B181&amp;"-"&amp;$F181,'dataset cleaned'!$A:$CK,CO$2,FALSE()),Dictionary!$A:$B,2,FALSE()))</f>
        <v>3</v>
      </c>
      <c r="CP181">
        <f>IF(VLOOKUP($B181&amp;"-"&amp;$F181,'dataset cleaned'!$A:$CK,CP$2,FALSE())&lt;0,"N/A",VLOOKUP(VLOOKUP($B181&amp;"-"&amp;$F181,'dataset cleaned'!$A:$CK,CP$2,FALSE()),Dictionary!$A:$B,2,FALSE()))</f>
        <v>4</v>
      </c>
      <c r="CQ181">
        <f>IF(VLOOKUP($B181&amp;"-"&amp;$F181,'dataset cleaned'!$A:$CK,CQ$2,FALSE())&lt;0,"N/A",VLOOKUP(VLOOKUP($B181&amp;"-"&amp;$F181,'dataset cleaned'!$A:$CK,CQ$2,FALSE()),Dictionary!$A:$B,2,FALSE()))</f>
        <v>3</v>
      </c>
      <c r="CR181">
        <f>IF(VLOOKUP($B181&amp;"-"&amp;$F181,'dataset cleaned'!$A:$CK,CR$2,FALSE())&lt;0,"N/A",VLOOKUP(VLOOKUP($B181&amp;"-"&amp;$F181,'dataset cleaned'!$A:$CK,CR$2,FALSE()),Dictionary!$A:$B,2,FALSE()))</f>
        <v>4</v>
      </c>
      <c r="CS181">
        <f>IF(VLOOKUP($B181&amp;"-"&amp;$F181,'dataset cleaned'!$A:$CK,CS$2,FALSE())&lt;0,"N/A",VLOOKUP(VLOOKUP($B181&amp;"-"&amp;$F181,'dataset cleaned'!$A:$CK,CS$2,FALSE()),Dictionary!$A:$B,2,FALSE()))</f>
        <v>2</v>
      </c>
      <c r="CT181">
        <f>IF(VLOOKUP($B181&amp;"-"&amp;$F181,'dataset cleaned'!$A:$CK,CT$2,FALSE())&lt;0,"N/A",VLOOKUP(VLOOKUP($B181&amp;"-"&amp;$F181,'dataset cleaned'!$A:$CK,CT$2,FALSE()),Dictionary!$A:$B,2,FALSE()))</f>
        <v>3</v>
      </c>
      <c r="CU181">
        <f>IF(VLOOKUP($B181&amp;"-"&amp;$F181,'dataset cleaned'!$A:$CK,CU$2,FALSE())&lt;0,"N/A",VLOOKUP(VLOOKUP($B181&amp;"-"&amp;$F181,'dataset cleaned'!$A:$CK,CU$2,FALSE()),Dictionary!$A:$B,2,FALSE()))</f>
        <v>3</v>
      </c>
      <c r="CV181">
        <f>IF(VLOOKUP($B181&amp;"-"&amp;$F181,'dataset cleaned'!$A:$CK,CV$2,FALSE())&lt;0,"N/A",VLOOKUP(VLOOKUP($B181&amp;"-"&amp;$F181,'dataset cleaned'!$A:$CK,CV$2,FALSE()),Dictionary!$A:$B,2,FALSE()))</f>
        <v>4</v>
      </c>
    </row>
    <row r="182" spans="1:100" ht="34" x14ac:dyDescent="0.2">
      <c r="A182" t="str">
        <f t="shared" si="146"/>
        <v>R_4GA0kecVS070c2R-P2</v>
      </c>
      <c r="B182" t="s">
        <v>918</v>
      </c>
      <c r="C182" t="s">
        <v>662</v>
      </c>
      <c r="D182" s="16" t="str">
        <f t="shared" si="147"/>
        <v>UML</v>
      </c>
      <c r="E182" s="8" t="str">
        <f t="shared" si="148"/>
        <v>G2</v>
      </c>
      <c r="F182" s="10" t="s">
        <v>536</v>
      </c>
      <c r="G182" s="8" t="str">
        <f t="shared" si="149"/>
        <v>G1</v>
      </c>
      <c r="H182" t="s">
        <v>981</v>
      </c>
      <c r="J182" s="11">
        <f>VLOOKUP($B182&amp;"-"&amp;$F182,'dataset cleaned'!$A:$BK,J$2,FALSE())/60</f>
        <v>6.6052333333333335</v>
      </c>
      <c r="K182">
        <f>VLOOKUP($B182&amp;"-"&amp;$F182,'dataset cleaned'!$A:$BK,K$2,FALSE())</f>
        <v>31</v>
      </c>
      <c r="L182" t="str">
        <f>VLOOKUP($B182&amp;"-"&amp;$F182,'dataset cleaned'!$A:$BK,L$2,FALSE())</f>
        <v>Female</v>
      </c>
      <c r="M182" t="str">
        <f>VLOOKUP($B182&amp;"-"&amp;$F182,'dataset cleaned'!$A:$BK,M$2,FALSE())</f>
        <v>Proficient (C2)</v>
      </c>
      <c r="N182">
        <f>VLOOKUP($B182&amp;"-"&amp;$F182,'dataset cleaned'!$A:$BK,N$2,FALSE())</f>
        <v>6</v>
      </c>
      <c r="O182" t="str">
        <f>VLOOKUP($B182&amp;"-"&amp;$F182,'dataset cleaned'!$A:$BK,O$2,FALSE())</f>
        <v>System Engineering, Marketing, Sales, Management, Finance, Economics, Business Processes</v>
      </c>
      <c r="P182" t="str">
        <f>VLOOKUP($B182&amp;"-"&amp;$F182,'dataset cleaned'!$A:$BK,P$2,FALSE())</f>
        <v>Yes</v>
      </c>
      <c r="Q182">
        <f>VLOOKUP($B182&amp;"-"&amp;$F182,'dataset cleaned'!$A:$BK,Q$2,FALSE())</f>
        <v>9</v>
      </c>
      <c r="R182" s="6" t="str">
        <f>VLOOKUP($B182&amp;"-"&amp;$F182,'dataset cleaned'!$A:$BK,R$2,FALSE())</f>
        <v>Data Base Updater, Internet Coordinator, Customer Service Coordinator, Network Engineer, Project Coordinator</v>
      </c>
      <c r="S182" t="str">
        <f>VLOOKUP($B182&amp;"-"&amp;$F182,'dataset cleaned'!$A:$BK,S$2,FALSE())</f>
        <v>No</v>
      </c>
      <c r="T182">
        <f>VLOOKUP($B182&amp;"-"&amp;$F182,'dataset cleaned'!$A:$BK,T$2,FALSE())</f>
        <v>0</v>
      </c>
      <c r="U182" t="str">
        <f>VLOOKUP($B182&amp;"-"&amp;$F182,'dataset cleaned'!$A:$BK,U$2,FALSE())</f>
        <v>None</v>
      </c>
      <c r="V182">
        <f>VLOOKUP(VLOOKUP($B182&amp;"-"&amp;$F182,'dataset cleaned'!$A:$BK,V$2,FALSE()),Dictionary!$A:$B,2,FALSE())</f>
        <v>1</v>
      </c>
      <c r="W182">
        <f>VLOOKUP(VLOOKUP($B182&amp;"-"&amp;$F182,'dataset cleaned'!$A:$BK,W$2,FALSE()),Dictionary!$A:$B,2,FALSE())</f>
        <v>1</v>
      </c>
      <c r="X182">
        <f>VLOOKUP(VLOOKUP($B182&amp;"-"&amp;$F182,'dataset cleaned'!$A:$BK,X$2,FALSE()),Dictionary!$A:$B,2,FALSE())</f>
        <v>1</v>
      </c>
      <c r="Y182">
        <f>VLOOKUP(VLOOKUP($B182&amp;"-"&amp;$F182,'dataset cleaned'!$A:$BK,Y$2,FALSE()),Dictionary!$A:$B,2,FALSE())</f>
        <v>1</v>
      </c>
      <c r="Z182">
        <f t="shared" si="150"/>
        <v>1</v>
      </c>
      <c r="AA182">
        <f>VLOOKUP(VLOOKUP($B182&amp;"-"&amp;$F182,'dataset cleaned'!$A:$BK,AA$2,FALSE()),Dictionary!$A:$B,2,FALSE())</f>
        <v>1</v>
      </c>
      <c r="AB182">
        <f>VLOOKUP(VLOOKUP($B182&amp;"-"&amp;$F182,'dataset cleaned'!$A:$BK,AB$2,FALSE()),Dictionary!$A:$B,2,FALSE())</f>
        <v>2</v>
      </c>
      <c r="AC182">
        <f>VLOOKUP(VLOOKUP($B182&amp;"-"&amp;$F182,'dataset cleaned'!$A:$BK,AC$2,FALSE()),Dictionary!$A:$B,2,FALSE())</f>
        <v>1</v>
      </c>
      <c r="AD182">
        <f>VLOOKUP(VLOOKUP($B182&amp;"-"&amp;$F182,'dataset cleaned'!$A:$BK,AD$2,FALSE()),Dictionary!$A:$B,2,FALSE())</f>
        <v>1</v>
      </c>
      <c r="AE182">
        <f>IF(ISNA(VLOOKUP(VLOOKUP($B182&amp;"-"&amp;$F182,'dataset cleaned'!$A:$BK,AE$2,FALSE()),Dictionary!$A:$B,2,FALSE())),"",VLOOKUP(VLOOKUP($B182&amp;"-"&amp;$F182,'dataset cleaned'!$A:$BK,AE$2,FALSE()),Dictionary!$A:$B,2,FALSE()))</f>
        <v>2</v>
      </c>
      <c r="AF182">
        <f>VLOOKUP(VLOOKUP($B182&amp;"-"&amp;$F182,'dataset cleaned'!$A:$BK,AF$2,FALSE()),Dictionary!$A:$B,2,FALSE())</f>
        <v>2</v>
      </c>
      <c r="AG182">
        <f>VLOOKUP(VLOOKUP($B182&amp;"-"&amp;$F182,'dataset cleaned'!$A:$BK,AG$2,FALSE()),Dictionary!$A:$B,2,FALSE())</f>
        <v>4</v>
      </c>
      <c r="AH182">
        <f>VLOOKUP(VLOOKUP($B182&amp;"-"&amp;$F182,'dataset cleaned'!$A:$BK,AH$2,FALSE()),Dictionary!$A:$B,2,FALSE())</f>
        <v>4</v>
      </c>
      <c r="AI182">
        <f>VLOOKUP(VLOOKUP($B182&amp;"-"&amp;$F182,'dataset cleaned'!$A:$BK,AI$2,FALSE()),Dictionary!$A:$B,2,FALSE())</f>
        <v>4</v>
      </c>
      <c r="AJ182">
        <f>VLOOKUP(VLOOKUP($B182&amp;"-"&amp;$F182,'dataset cleaned'!$A:$BK,AJ$2,FALSE()),Dictionary!$A:$B,2,FALSE())</f>
        <v>4</v>
      </c>
      <c r="AK182" t="str">
        <f>IF(ISNA(VLOOKUP(VLOOKUP($B182&amp;"-"&amp;$F182,'dataset cleaned'!$A:$BK,AK$2,FALSE()),Dictionary!$A:$B,2,FALSE())),"",VLOOKUP(VLOOKUP($B182&amp;"-"&amp;$F182,'dataset cleaned'!$A:$BK,AK$2,FALSE()),Dictionary!$A:$B,2,FALSE()))</f>
        <v/>
      </c>
      <c r="AL182">
        <f>IF(ISNA(VLOOKUP(VLOOKUP($B182&amp;"-"&amp;$F182,'dataset cleaned'!$A:$BK,AL$2,FALSE()),Dictionary!$A:$B,2,FALSE())),"",VLOOKUP(VLOOKUP($B182&amp;"-"&amp;$F182,'dataset cleaned'!$A:$BK,AL$2,FALSE()),Dictionary!$A:$B,2,FALSE()))</f>
        <v>1</v>
      </c>
      <c r="AM182">
        <f>VLOOKUP(VLOOKUP($B182&amp;"-"&amp;$F182,'dataset cleaned'!$A:$BK,AM$2,FALSE()),Dictionary!$A:$B,2,FALSE())</f>
        <v>1</v>
      </c>
      <c r="AN182">
        <f>IF(ISNA(VLOOKUP(VLOOKUP($B182&amp;"-"&amp;$F182,'dataset cleaned'!$A:$BK,AN$2,FALSE()),Dictionary!$A:$B,2,FALSE())),"",VLOOKUP(VLOOKUP($B182&amp;"-"&amp;$F182,'dataset cleaned'!$A:$BK,AN$2,FALSE()),Dictionary!$A:$B,2,FALSE()))</f>
        <v>4</v>
      </c>
      <c r="AO182">
        <f>VLOOKUP($B182&amp;"-"&amp;$F182,'Results Check'!$A:$CB,AO$2,FALSE())</f>
        <v>1</v>
      </c>
      <c r="AP182">
        <f>VLOOKUP($B182&amp;"-"&amp;$F182,'Results Check'!$A:$CB,AP$2,FALSE())</f>
        <v>1</v>
      </c>
      <c r="AQ182">
        <f>VLOOKUP($B182&amp;"-"&amp;$F182,'Results Check'!$A:$CB,AQ$2,FALSE())</f>
        <v>1</v>
      </c>
      <c r="AR182">
        <f t="shared" si="151"/>
        <v>1</v>
      </c>
      <c r="AS182">
        <f t="shared" si="152"/>
        <v>1</v>
      </c>
      <c r="AT182">
        <f t="shared" si="153"/>
        <v>1</v>
      </c>
      <c r="AU182">
        <f>VLOOKUP($B182&amp;"-"&amp;$F182,'Results Check'!$A:$CB,AU$2,FALSE())</f>
        <v>1</v>
      </c>
      <c r="AV182">
        <f>VLOOKUP($B182&amp;"-"&amp;$F182,'Results Check'!$A:$CB,AV$2,FALSE())</f>
        <v>2</v>
      </c>
      <c r="AW182">
        <f>VLOOKUP($B182&amp;"-"&amp;$F182,'Results Check'!$A:$CB,AW$2,FALSE())</f>
        <v>2</v>
      </c>
      <c r="AX182">
        <f t="shared" si="154"/>
        <v>0.5</v>
      </c>
      <c r="AY182">
        <f t="shared" si="155"/>
        <v>0.5</v>
      </c>
      <c r="AZ182">
        <f t="shared" si="156"/>
        <v>0.5</v>
      </c>
      <c r="BA182">
        <f>VLOOKUP($B182&amp;"-"&amp;$F182,'Results Check'!$A:$CB,BA$2,FALSE())</f>
        <v>1</v>
      </c>
      <c r="BB182">
        <f>VLOOKUP($B182&amp;"-"&amp;$F182,'Results Check'!$A:$CB,BB$2,FALSE())</f>
        <v>1</v>
      </c>
      <c r="BC182">
        <f>VLOOKUP($B182&amp;"-"&amp;$F182,'Results Check'!$A:$CB,BC$2,FALSE())</f>
        <v>3</v>
      </c>
      <c r="BD182">
        <f t="shared" si="157"/>
        <v>1</v>
      </c>
      <c r="BE182">
        <f t="shared" si="158"/>
        <v>0.33333333333333331</v>
      </c>
      <c r="BF182">
        <f t="shared" si="159"/>
        <v>0.5</v>
      </c>
      <c r="BG182">
        <f>VLOOKUP($B182&amp;"-"&amp;$F182,'Results Check'!$A:$CB,BG$2,FALSE())</f>
        <v>0</v>
      </c>
      <c r="BH182">
        <f>VLOOKUP($B182&amp;"-"&amp;$F182,'Results Check'!$A:$CB,BH$2,FALSE())</f>
        <v>1</v>
      </c>
      <c r="BI182">
        <f>VLOOKUP($B182&amp;"-"&amp;$F182,'Results Check'!$A:$CB,BI$2,FALSE())</f>
        <v>1</v>
      </c>
      <c r="BJ182">
        <f t="shared" si="160"/>
        <v>0</v>
      </c>
      <c r="BK182">
        <f t="shared" si="161"/>
        <v>0</v>
      </c>
      <c r="BL182">
        <f t="shared" si="162"/>
        <v>0</v>
      </c>
      <c r="BM182">
        <f>VLOOKUP($B182&amp;"-"&amp;$F182,'Results Check'!$A:$CB,BM$2,FALSE())</f>
        <v>1</v>
      </c>
      <c r="BN182">
        <f>VLOOKUP($B182&amp;"-"&amp;$F182,'Results Check'!$A:$CB,BN$2,FALSE())</f>
        <v>5</v>
      </c>
      <c r="BO182">
        <f>VLOOKUP($B182&amp;"-"&amp;$F182,'Results Check'!$A:$CB,BO$2,FALSE())</f>
        <v>2</v>
      </c>
      <c r="BP182">
        <f t="shared" si="163"/>
        <v>0.2</v>
      </c>
      <c r="BQ182">
        <f t="shared" si="164"/>
        <v>0.5</v>
      </c>
      <c r="BR182">
        <f t="shared" si="165"/>
        <v>0.28571428571428575</v>
      </c>
      <c r="BS182">
        <f>VLOOKUP($B182&amp;"-"&amp;$F182,'Results Check'!$A:$CB,BS$2,FALSE())</f>
        <v>0</v>
      </c>
      <c r="BT182">
        <f>VLOOKUP($B182&amp;"-"&amp;$F182,'Results Check'!$A:$CB,BT$2,FALSE())</f>
        <v>1</v>
      </c>
      <c r="BU182">
        <f>VLOOKUP($B182&amp;"-"&amp;$F182,'Results Check'!$A:$CB,BU$2,FALSE())</f>
        <v>1</v>
      </c>
      <c r="BV182">
        <f t="shared" si="166"/>
        <v>0</v>
      </c>
      <c r="BW182">
        <f t="shared" si="167"/>
        <v>0</v>
      </c>
      <c r="BX182">
        <f t="shared" si="168"/>
        <v>0</v>
      </c>
      <c r="BY182">
        <f t="shared" si="169"/>
        <v>4</v>
      </c>
      <c r="BZ182">
        <f t="shared" si="170"/>
        <v>11</v>
      </c>
      <c r="CA182">
        <f t="shared" si="171"/>
        <v>10</v>
      </c>
      <c r="CB182" s="4">
        <f t="shared" si="172"/>
        <v>0.36363636363636365</v>
      </c>
      <c r="CC182" s="4">
        <f t="shared" si="173"/>
        <v>0.4</v>
      </c>
      <c r="CD182">
        <f t="shared" si="174"/>
        <v>0.38095238095238099</v>
      </c>
      <c r="CE182" t="str">
        <f>IF(VLOOKUP($B182&amp;"-"&amp;$F182,'Results Check'!$A:$CB,CE$2,FALSE())=0,"",VLOOKUP($B182&amp;"-"&amp;$F182,'Results Check'!$A:$CB,CE$2,FALSE()))</f>
        <v/>
      </c>
      <c r="CF182" t="str">
        <f>IF(VLOOKUP($B182&amp;"-"&amp;$F182,'Results Check'!$A:$CB,CF$2,FALSE())=0,"",VLOOKUP($B182&amp;"-"&amp;$F182,'Results Check'!$A:$CB,CF$2,FALSE()))</f>
        <v>Asset</v>
      </c>
      <c r="CG182" t="str">
        <f>IF(VLOOKUP($B182&amp;"-"&amp;$F182,'Results Check'!$A:$CB,CG$2,FALSE())=0,"",VLOOKUP($B182&amp;"-"&amp;$F182,'Results Check'!$A:$CB,CG$2,FALSE()))</f>
        <v>Missing treatment</v>
      </c>
      <c r="CH182" t="str">
        <f>IF(VLOOKUP($B182&amp;"-"&amp;$F182,'Results Check'!$A:$CB,CH$2,FALSE())=0,"",VLOOKUP($B182&amp;"-"&amp;$F182,'Results Check'!$A:$CB,CH$2,FALSE()))</f>
        <v>Vulnerability</v>
      </c>
      <c r="CI182" t="str">
        <f>IF(VLOOKUP($B182&amp;"-"&amp;$F182,'Results Check'!$A:$CB,CI$2,FALSE())=0,"",VLOOKUP($B182&amp;"-"&amp;$F182,'Results Check'!$A:$CB,CI$2,FALSE()))</f>
        <v>Wrong UI</v>
      </c>
      <c r="CJ182" t="str">
        <f>IF(VLOOKUP($B182&amp;"-"&amp;$F182,'Results Check'!$A:$CB,CJ$2,FALSE())=0,"",VLOOKUP($B182&amp;"-"&amp;$F182,'Results Check'!$A:$CB,CJ$2,FALSE()))</f>
        <v>Threat</v>
      </c>
      <c r="CK182">
        <f>IF(VLOOKUP($B182&amp;"-"&amp;$F182,'dataset cleaned'!$A:$CK,CK$2,FALSE())&lt;0,"N/A",VLOOKUP(VLOOKUP($B182&amp;"-"&amp;$F182,'dataset cleaned'!$A:$CK,CK$2,FALSE()),Dictionary!$A:$B,2,FALSE()))</f>
        <v>2</v>
      </c>
      <c r="CL182">
        <f>IF(VLOOKUP($B182&amp;"-"&amp;$F182,'dataset cleaned'!$A:$CK,CL$2,FALSE())&lt;0,"N/A",VLOOKUP(VLOOKUP($B182&amp;"-"&amp;$F182,'dataset cleaned'!$A:$CK,CL$2,FALSE()),Dictionary!$A:$B,2,FALSE()))</f>
        <v>4</v>
      </c>
      <c r="CM182">
        <f>IF(VLOOKUP($B182&amp;"-"&amp;$F182,'dataset cleaned'!$A:$CK,CM$2,FALSE())&lt;0,"N/A",VLOOKUP(VLOOKUP($B182&amp;"-"&amp;$F182,'dataset cleaned'!$A:$CK,CM$2,FALSE()),Dictionary!$A:$B,2,FALSE()))</f>
        <v>2</v>
      </c>
      <c r="CN182">
        <f>IF(VLOOKUP($B182&amp;"-"&amp;$F182,'dataset cleaned'!$A:$CK,CN$2,FALSE())&lt;0,"N/A",VLOOKUP(VLOOKUP($B182&amp;"-"&amp;$F182,'dataset cleaned'!$A:$CK,CN$2,FALSE()),Dictionary!$A:$B,2,FALSE()))</f>
        <v>4</v>
      </c>
      <c r="CO182">
        <f>IF(VLOOKUP($B182&amp;"-"&amp;$F182,'dataset cleaned'!$A:$CK,CO$2,FALSE())&lt;0,"N/A",VLOOKUP(VLOOKUP($B182&amp;"-"&amp;$F182,'dataset cleaned'!$A:$CK,CO$2,FALSE()),Dictionary!$A:$B,2,FALSE()))</f>
        <v>3</v>
      </c>
      <c r="CP182">
        <f>IF(VLOOKUP($B182&amp;"-"&amp;$F182,'dataset cleaned'!$A:$CK,CP$2,FALSE())&lt;0,"N/A",VLOOKUP(VLOOKUP($B182&amp;"-"&amp;$F182,'dataset cleaned'!$A:$CK,CP$2,FALSE()),Dictionary!$A:$B,2,FALSE()))</f>
        <v>4</v>
      </c>
      <c r="CQ182">
        <f>IF(VLOOKUP($B182&amp;"-"&amp;$F182,'dataset cleaned'!$A:$CK,CQ$2,FALSE())&lt;0,"N/A",VLOOKUP(VLOOKUP($B182&amp;"-"&amp;$F182,'dataset cleaned'!$A:$CK,CQ$2,FALSE()),Dictionary!$A:$B,2,FALSE()))</f>
        <v>2</v>
      </c>
      <c r="CR182">
        <f>IF(VLOOKUP($B182&amp;"-"&amp;$F182,'dataset cleaned'!$A:$CK,CR$2,FALSE())&lt;0,"N/A",VLOOKUP(VLOOKUP($B182&amp;"-"&amp;$F182,'dataset cleaned'!$A:$CK,CR$2,FALSE()),Dictionary!$A:$B,2,FALSE()))</f>
        <v>4</v>
      </c>
      <c r="CS182">
        <f>IF(VLOOKUP($B182&amp;"-"&amp;$F182,'dataset cleaned'!$A:$CK,CS$2,FALSE())&lt;0,"N/A",VLOOKUP(VLOOKUP($B182&amp;"-"&amp;$F182,'dataset cleaned'!$A:$CK,CS$2,FALSE()),Dictionary!$A:$B,2,FALSE()))</f>
        <v>2</v>
      </c>
      <c r="CT182">
        <f>IF(VLOOKUP($B182&amp;"-"&amp;$F182,'dataset cleaned'!$A:$CK,CT$2,FALSE())&lt;0,"N/A",VLOOKUP(VLOOKUP($B182&amp;"-"&amp;$F182,'dataset cleaned'!$A:$CK,CT$2,FALSE()),Dictionary!$A:$B,2,FALSE()))</f>
        <v>4</v>
      </c>
      <c r="CU182">
        <f>IF(VLOOKUP($B182&amp;"-"&amp;$F182,'dataset cleaned'!$A:$CK,CU$2,FALSE())&lt;0,"N/A",VLOOKUP(VLOOKUP($B182&amp;"-"&amp;$F182,'dataset cleaned'!$A:$CK,CU$2,FALSE()),Dictionary!$A:$B,2,FALSE()))</f>
        <v>2</v>
      </c>
      <c r="CV182">
        <f>IF(VLOOKUP($B182&amp;"-"&amp;$F182,'dataset cleaned'!$A:$CK,CV$2,FALSE())&lt;0,"N/A",VLOOKUP(VLOOKUP($B182&amp;"-"&amp;$F182,'dataset cleaned'!$A:$CK,CV$2,FALSE()),Dictionary!$A:$B,2,FALSE()))</f>
        <v>4</v>
      </c>
    </row>
    <row r="183" spans="1:100" ht="17" x14ac:dyDescent="0.2">
      <c r="A183" t="str">
        <f t="shared" si="146"/>
        <v>R_6sVOuNJAQU0lU0p-P2</v>
      </c>
      <c r="B183" t="s">
        <v>725</v>
      </c>
      <c r="C183" t="s">
        <v>662</v>
      </c>
      <c r="D183" s="16" t="str">
        <f t="shared" si="147"/>
        <v>UML</v>
      </c>
      <c r="E183" s="8" t="str">
        <f t="shared" si="148"/>
        <v>G2</v>
      </c>
      <c r="F183" s="10" t="s">
        <v>536</v>
      </c>
      <c r="G183" s="8" t="str">
        <f t="shared" si="149"/>
        <v>G1</v>
      </c>
      <c r="H183" t="s">
        <v>981</v>
      </c>
      <c r="J183" s="11">
        <f>VLOOKUP($B183&amp;"-"&amp;$F183,'dataset cleaned'!$A:$BK,J$2,FALSE())/60</f>
        <v>6.5600500000000004</v>
      </c>
      <c r="K183">
        <f>VLOOKUP($B183&amp;"-"&amp;$F183,'dataset cleaned'!$A:$BK,K$2,FALSE())</f>
        <v>24</v>
      </c>
      <c r="L183" t="str">
        <f>VLOOKUP($B183&amp;"-"&amp;$F183,'dataset cleaned'!$A:$BK,L$2,FALSE())</f>
        <v>Male</v>
      </c>
      <c r="M183" t="str">
        <f>VLOOKUP($B183&amp;"-"&amp;$F183,'dataset cleaned'!$A:$BK,M$2,FALSE())</f>
        <v>Proficient (C2)</v>
      </c>
      <c r="N183">
        <f>VLOOKUP($B183&amp;"-"&amp;$F183,'dataset cleaned'!$A:$BK,N$2,FALSE())</f>
        <v>5</v>
      </c>
      <c r="O183" t="str">
        <f>VLOOKUP($B183&amp;"-"&amp;$F183,'dataset cleaned'!$A:$BK,O$2,FALSE())</f>
        <v>Public policy, cybersecurity</v>
      </c>
      <c r="P183" t="str">
        <f>VLOOKUP($B183&amp;"-"&amp;$F183,'dataset cleaned'!$A:$BK,P$2,FALSE())</f>
        <v>Yes</v>
      </c>
      <c r="Q183">
        <f>VLOOKUP($B183&amp;"-"&amp;$F183,'dataset cleaned'!$A:$BK,Q$2,FALSE())</f>
        <v>1</v>
      </c>
      <c r="R183" s="6" t="str">
        <f>VLOOKUP($B183&amp;"-"&amp;$F183,'dataset cleaned'!$A:$BK,R$2,FALSE())</f>
        <v>Political assistant, trainee</v>
      </c>
      <c r="S183" t="str">
        <f>VLOOKUP($B183&amp;"-"&amp;$F183,'dataset cleaned'!$A:$BK,S$2,FALSE())</f>
        <v>Yes</v>
      </c>
      <c r="T183" t="str">
        <f>VLOOKUP($B183&amp;"-"&amp;$F183,'dataset cleaned'!$A:$BK,T$2,FALSE())</f>
        <v>Volunteer at NGO</v>
      </c>
      <c r="U183" t="str">
        <f>VLOOKUP($B183&amp;"-"&amp;$F183,'dataset cleaned'!$A:$BK,U$2,FALSE())</f>
        <v>None</v>
      </c>
      <c r="V183">
        <f>VLOOKUP(VLOOKUP($B183&amp;"-"&amp;$F183,'dataset cleaned'!$A:$BK,V$2,FALSE()),Dictionary!$A:$B,2,FALSE())</f>
        <v>4</v>
      </c>
      <c r="W183">
        <f>VLOOKUP(VLOOKUP($B183&amp;"-"&amp;$F183,'dataset cleaned'!$A:$BK,W$2,FALSE()),Dictionary!$A:$B,2,FALSE())</f>
        <v>4</v>
      </c>
      <c r="X183">
        <f>VLOOKUP(VLOOKUP($B183&amp;"-"&amp;$F183,'dataset cleaned'!$A:$BK,X$2,FALSE()),Dictionary!$A:$B,2,FALSE())</f>
        <v>3</v>
      </c>
      <c r="Y183">
        <f>VLOOKUP(VLOOKUP($B183&amp;"-"&amp;$F183,'dataset cleaned'!$A:$BK,Y$2,FALSE()),Dictionary!$A:$B,2,FALSE())</f>
        <v>2</v>
      </c>
      <c r="Z183">
        <f t="shared" si="150"/>
        <v>4</v>
      </c>
      <c r="AA183">
        <f>VLOOKUP(VLOOKUP($B183&amp;"-"&amp;$F183,'dataset cleaned'!$A:$BK,AA$2,FALSE()),Dictionary!$A:$B,2,FALSE())</f>
        <v>1</v>
      </c>
      <c r="AB183">
        <f>VLOOKUP(VLOOKUP($B183&amp;"-"&amp;$F183,'dataset cleaned'!$A:$BK,AB$2,FALSE()),Dictionary!$A:$B,2,FALSE())</f>
        <v>3</v>
      </c>
      <c r="AC183">
        <f>VLOOKUP(VLOOKUP($B183&amp;"-"&amp;$F183,'dataset cleaned'!$A:$BK,AC$2,FALSE()),Dictionary!$A:$B,2,FALSE())</f>
        <v>3</v>
      </c>
      <c r="AD183">
        <f>VLOOKUP(VLOOKUP($B183&amp;"-"&amp;$F183,'dataset cleaned'!$A:$BK,AD$2,FALSE()),Dictionary!$A:$B,2,FALSE())</f>
        <v>2</v>
      </c>
      <c r="AE183">
        <f>IF(ISNA(VLOOKUP(VLOOKUP($B183&amp;"-"&amp;$F183,'dataset cleaned'!$A:$BK,AE$2,FALSE()),Dictionary!$A:$B,2,FALSE())),"",VLOOKUP(VLOOKUP($B183&amp;"-"&amp;$F183,'dataset cleaned'!$A:$BK,AE$2,FALSE()),Dictionary!$A:$B,2,FALSE()))</f>
        <v>2</v>
      </c>
      <c r="AF183">
        <f>VLOOKUP(VLOOKUP($B183&amp;"-"&amp;$F183,'dataset cleaned'!$A:$BK,AF$2,FALSE()),Dictionary!$A:$B,2,FALSE())</f>
        <v>4</v>
      </c>
      <c r="AG183">
        <f>VLOOKUP(VLOOKUP($B183&amp;"-"&amp;$F183,'dataset cleaned'!$A:$BK,AG$2,FALSE()),Dictionary!$A:$B,2,FALSE())</f>
        <v>4</v>
      </c>
      <c r="AH183">
        <f>VLOOKUP(VLOOKUP($B183&amp;"-"&amp;$F183,'dataset cleaned'!$A:$BK,AH$2,FALSE()),Dictionary!$A:$B,2,FALSE())</f>
        <v>4</v>
      </c>
      <c r="AI183">
        <f>VLOOKUP(VLOOKUP($B183&amp;"-"&amp;$F183,'dataset cleaned'!$A:$BK,AI$2,FALSE()),Dictionary!$A:$B,2,FALSE())</f>
        <v>4</v>
      </c>
      <c r="AJ183">
        <f>VLOOKUP(VLOOKUP($B183&amp;"-"&amp;$F183,'dataset cleaned'!$A:$BK,AJ$2,FALSE()),Dictionary!$A:$B,2,FALSE())</f>
        <v>1</v>
      </c>
      <c r="AK183" t="str">
        <f>IF(ISNA(VLOOKUP(VLOOKUP($B183&amp;"-"&amp;$F183,'dataset cleaned'!$A:$BK,AK$2,FALSE()),Dictionary!$A:$B,2,FALSE())),"",VLOOKUP(VLOOKUP($B183&amp;"-"&amp;$F183,'dataset cleaned'!$A:$BK,AK$2,FALSE()),Dictionary!$A:$B,2,FALSE()))</f>
        <v/>
      </c>
      <c r="AL183">
        <f>IF(ISNA(VLOOKUP(VLOOKUP($B183&amp;"-"&amp;$F183,'dataset cleaned'!$A:$BK,AL$2,FALSE()),Dictionary!$A:$B,2,FALSE())),"",VLOOKUP(VLOOKUP($B183&amp;"-"&amp;$F183,'dataset cleaned'!$A:$BK,AL$2,FALSE()),Dictionary!$A:$B,2,FALSE()))</f>
        <v>1</v>
      </c>
      <c r="AM183">
        <f>VLOOKUP(VLOOKUP($B183&amp;"-"&amp;$F183,'dataset cleaned'!$A:$BK,AM$2,FALSE()),Dictionary!$A:$B,2,FALSE())</f>
        <v>4</v>
      </c>
      <c r="AN183">
        <f>IF(ISNA(VLOOKUP(VLOOKUP($B183&amp;"-"&amp;$F183,'dataset cleaned'!$A:$BK,AN$2,FALSE()),Dictionary!$A:$B,2,FALSE())),"",VLOOKUP(VLOOKUP($B183&amp;"-"&amp;$F183,'dataset cleaned'!$A:$BK,AN$2,FALSE()),Dictionary!$A:$B,2,FALSE()))</f>
        <v>4</v>
      </c>
      <c r="AO183">
        <f>VLOOKUP($B183&amp;"-"&amp;$F183,'Results Check'!$A:$CB,AO$2,FALSE())</f>
        <v>0</v>
      </c>
      <c r="AP183">
        <f>VLOOKUP($B183&amp;"-"&amp;$F183,'Results Check'!$A:$CB,AP$2,FALSE())</f>
        <v>1</v>
      </c>
      <c r="AQ183">
        <f>VLOOKUP($B183&amp;"-"&amp;$F183,'Results Check'!$A:$CB,AQ$2,FALSE())</f>
        <v>1</v>
      </c>
      <c r="AR183">
        <f t="shared" si="151"/>
        <v>0</v>
      </c>
      <c r="AS183">
        <f t="shared" si="152"/>
        <v>0</v>
      </c>
      <c r="AT183">
        <f t="shared" si="153"/>
        <v>0</v>
      </c>
      <c r="AU183">
        <f>VLOOKUP($B183&amp;"-"&amp;$F183,'Results Check'!$A:$CB,AU$2,FALSE())</f>
        <v>1</v>
      </c>
      <c r="AV183">
        <f>VLOOKUP($B183&amp;"-"&amp;$F183,'Results Check'!$A:$CB,AV$2,FALSE())</f>
        <v>2</v>
      </c>
      <c r="AW183">
        <f>VLOOKUP($B183&amp;"-"&amp;$F183,'Results Check'!$A:$CB,AW$2,FALSE())</f>
        <v>2</v>
      </c>
      <c r="AX183">
        <f t="shared" si="154"/>
        <v>0.5</v>
      </c>
      <c r="AY183">
        <f t="shared" si="155"/>
        <v>0.5</v>
      </c>
      <c r="AZ183">
        <f t="shared" si="156"/>
        <v>0.5</v>
      </c>
      <c r="BA183">
        <f>VLOOKUP($B183&amp;"-"&amp;$F183,'Results Check'!$A:$CB,BA$2,FALSE())</f>
        <v>3</v>
      </c>
      <c r="BB183">
        <f>VLOOKUP($B183&amp;"-"&amp;$F183,'Results Check'!$A:$CB,BB$2,FALSE())</f>
        <v>4</v>
      </c>
      <c r="BC183">
        <f>VLOOKUP($B183&amp;"-"&amp;$F183,'Results Check'!$A:$CB,BC$2,FALSE())</f>
        <v>3</v>
      </c>
      <c r="BD183">
        <f t="shared" si="157"/>
        <v>0.75</v>
      </c>
      <c r="BE183">
        <f t="shared" si="158"/>
        <v>1</v>
      </c>
      <c r="BF183">
        <f t="shared" si="159"/>
        <v>0.8571428571428571</v>
      </c>
      <c r="BG183">
        <f>VLOOKUP($B183&amp;"-"&amp;$F183,'Results Check'!$A:$CB,BG$2,FALSE())</f>
        <v>1</v>
      </c>
      <c r="BH183">
        <f>VLOOKUP($B183&amp;"-"&amp;$F183,'Results Check'!$A:$CB,BH$2,FALSE())</f>
        <v>1</v>
      </c>
      <c r="BI183">
        <f>VLOOKUP($B183&amp;"-"&amp;$F183,'Results Check'!$A:$CB,BI$2,FALSE())</f>
        <v>1</v>
      </c>
      <c r="BJ183">
        <f t="shared" si="160"/>
        <v>1</v>
      </c>
      <c r="BK183">
        <f t="shared" si="161"/>
        <v>1</v>
      </c>
      <c r="BL183">
        <f t="shared" si="162"/>
        <v>1</v>
      </c>
      <c r="BM183">
        <f>VLOOKUP($B183&amp;"-"&amp;$F183,'Results Check'!$A:$CB,BM$2,FALSE())</f>
        <v>1</v>
      </c>
      <c r="BN183">
        <f>VLOOKUP($B183&amp;"-"&amp;$F183,'Results Check'!$A:$CB,BN$2,FALSE())</f>
        <v>5</v>
      </c>
      <c r="BO183">
        <f>VLOOKUP($B183&amp;"-"&amp;$F183,'Results Check'!$A:$CB,BO$2,FALSE())</f>
        <v>2</v>
      </c>
      <c r="BP183">
        <f t="shared" si="163"/>
        <v>0.2</v>
      </c>
      <c r="BQ183">
        <f t="shared" si="164"/>
        <v>0.5</v>
      </c>
      <c r="BR183">
        <f t="shared" si="165"/>
        <v>0.28571428571428575</v>
      </c>
      <c r="BS183">
        <f>VLOOKUP($B183&amp;"-"&amp;$F183,'Results Check'!$A:$CB,BS$2,FALSE())</f>
        <v>0</v>
      </c>
      <c r="BT183">
        <f>VLOOKUP($B183&amp;"-"&amp;$F183,'Results Check'!$A:$CB,BT$2,FALSE())</f>
        <v>1</v>
      </c>
      <c r="BU183">
        <f>VLOOKUP($B183&amp;"-"&amp;$F183,'Results Check'!$A:$CB,BU$2,FALSE())</f>
        <v>1</v>
      </c>
      <c r="BV183">
        <f t="shared" si="166"/>
        <v>0</v>
      </c>
      <c r="BW183">
        <f t="shared" si="167"/>
        <v>0</v>
      </c>
      <c r="BX183">
        <f t="shared" si="168"/>
        <v>0</v>
      </c>
      <c r="BY183">
        <f t="shared" si="169"/>
        <v>6</v>
      </c>
      <c r="BZ183">
        <f t="shared" si="170"/>
        <v>14</v>
      </c>
      <c r="CA183">
        <f t="shared" si="171"/>
        <v>10</v>
      </c>
      <c r="CB183" s="4">
        <f t="shared" si="172"/>
        <v>0.42857142857142855</v>
      </c>
      <c r="CC183" s="4">
        <f t="shared" si="173"/>
        <v>0.6</v>
      </c>
      <c r="CD183">
        <f t="shared" si="174"/>
        <v>0.5</v>
      </c>
      <c r="CE183" t="str">
        <f>IF(VLOOKUP($B183&amp;"-"&amp;$F183,'Results Check'!$A:$CB,CE$2,FALSE())=0,"",VLOOKUP($B183&amp;"-"&amp;$F183,'Results Check'!$A:$CB,CE$2,FALSE()))</f>
        <v>Wrong consequence</v>
      </c>
      <c r="CF183" t="str">
        <f>IF(VLOOKUP($B183&amp;"-"&amp;$F183,'Results Check'!$A:$CB,CF$2,FALSE())=0,"",VLOOKUP($B183&amp;"-"&amp;$F183,'Results Check'!$A:$CB,CF$2,FALSE()))</f>
        <v>Asset</v>
      </c>
      <c r="CG183" t="str">
        <f>IF(VLOOKUP($B183&amp;"-"&amp;$F183,'Results Check'!$A:$CB,CG$2,FALSE())=0,"",VLOOKUP($B183&amp;"-"&amp;$F183,'Results Check'!$A:$CB,CG$2,FALSE()))</f>
        <v>Wrong treatment</v>
      </c>
      <c r="CH183" t="str">
        <f>IF(VLOOKUP($B183&amp;"-"&amp;$F183,'Results Check'!$A:$CB,CH$2,FALSE())=0,"",VLOOKUP($B183&amp;"-"&amp;$F183,'Results Check'!$A:$CB,CH$2,FALSE()))</f>
        <v/>
      </c>
      <c r="CI183" t="str">
        <f>IF(VLOOKUP($B183&amp;"-"&amp;$F183,'Results Check'!$A:$CB,CI$2,FALSE())=0,"",VLOOKUP($B183&amp;"-"&amp;$F183,'Results Check'!$A:$CB,CI$2,FALSE()))</f>
        <v>Wrong UI</v>
      </c>
      <c r="CJ183" t="str">
        <f>IF(VLOOKUP($B183&amp;"-"&amp;$F183,'Results Check'!$A:$CB,CJ$2,FALSE())=0,"",VLOOKUP($B183&amp;"-"&amp;$F183,'Results Check'!$A:$CB,CJ$2,FALSE()))</f>
        <v>Wrong consequence</v>
      </c>
      <c r="CK183">
        <f>IF(VLOOKUP($B183&amp;"-"&amp;$F183,'dataset cleaned'!$A:$CK,CK$2,FALSE())&lt;0,"N/A",VLOOKUP(VLOOKUP($B183&amp;"-"&amp;$F183,'dataset cleaned'!$A:$CK,CK$2,FALSE()),Dictionary!$A:$B,2,FALSE()))</f>
        <v>1</v>
      </c>
      <c r="CL183">
        <f>IF(VLOOKUP($B183&amp;"-"&amp;$F183,'dataset cleaned'!$A:$CK,CL$2,FALSE())&lt;0,"N/A",VLOOKUP(VLOOKUP($B183&amp;"-"&amp;$F183,'dataset cleaned'!$A:$CK,CL$2,FALSE()),Dictionary!$A:$B,2,FALSE()))</f>
        <v>2</v>
      </c>
      <c r="CM183">
        <f>IF(VLOOKUP($B183&amp;"-"&amp;$F183,'dataset cleaned'!$A:$CK,CM$2,FALSE())&lt;0,"N/A",VLOOKUP(VLOOKUP($B183&amp;"-"&amp;$F183,'dataset cleaned'!$A:$CK,CM$2,FALSE()),Dictionary!$A:$B,2,FALSE()))</f>
        <v>3</v>
      </c>
      <c r="CN183">
        <f>IF(VLOOKUP($B183&amp;"-"&amp;$F183,'dataset cleaned'!$A:$CK,CN$2,FALSE())&lt;0,"N/A",VLOOKUP(VLOOKUP($B183&amp;"-"&amp;$F183,'dataset cleaned'!$A:$CK,CN$2,FALSE()),Dictionary!$A:$B,2,FALSE()))</f>
        <v>3</v>
      </c>
      <c r="CO183">
        <f>IF(VLOOKUP($B183&amp;"-"&amp;$F183,'dataset cleaned'!$A:$CK,CO$2,FALSE())&lt;0,"N/A",VLOOKUP(VLOOKUP($B183&amp;"-"&amp;$F183,'dataset cleaned'!$A:$CK,CO$2,FALSE()),Dictionary!$A:$B,2,FALSE()))</f>
        <v>2</v>
      </c>
      <c r="CP183">
        <f>IF(VLOOKUP($B183&amp;"-"&amp;$F183,'dataset cleaned'!$A:$CK,CP$2,FALSE())&lt;0,"N/A",VLOOKUP(VLOOKUP($B183&amp;"-"&amp;$F183,'dataset cleaned'!$A:$CK,CP$2,FALSE()),Dictionary!$A:$B,2,FALSE()))</f>
        <v>2</v>
      </c>
      <c r="CQ183">
        <f>IF(VLOOKUP($B183&amp;"-"&amp;$F183,'dataset cleaned'!$A:$CK,CQ$2,FALSE())&lt;0,"N/A",VLOOKUP(VLOOKUP($B183&amp;"-"&amp;$F183,'dataset cleaned'!$A:$CK,CQ$2,FALSE()),Dictionary!$A:$B,2,FALSE()))</f>
        <v>1</v>
      </c>
      <c r="CR183">
        <f>IF(VLOOKUP($B183&amp;"-"&amp;$F183,'dataset cleaned'!$A:$CK,CR$2,FALSE())&lt;0,"N/A",VLOOKUP(VLOOKUP($B183&amp;"-"&amp;$F183,'dataset cleaned'!$A:$CK,CR$2,FALSE()),Dictionary!$A:$B,2,FALSE()))</f>
        <v>2</v>
      </c>
      <c r="CS183">
        <f>IF(VLOOKUP($B183&amp;"-"&amp;$F183,'dataset cleaned'!$A:$CK,CS$2,FALSE())&lt;0,"N/A",VLOOKUP(VLOOKUP($B183&amp;"-"&amp;$F183,'dataset cleaned'!$A:$CK,CS$2,FALSE()),Dictionary!$A:$B,2,FALSE()))</f>
        <v>1</v>
      </c>
      <c r="CT183">
        <f>IF(VLOOKUP($B183&amp;"-"&amp;$F183,'dataset cleaned'!$A:$CK,CT$2,FALSE())&lt;0,"N/A",VLOOKUP(VLOOKUP($B183&amp;"-"&amp;$F183,'dataset cleaned'!$A:$CK,CT$2,FALSE()),Dictionary!$A:$B,2,FALSE()))</f>
        <v>1</v>
      </c>
      <c r="CU183">
        <f>IF(VLOOKUP($B183&amp;"-"&amp;$F183,'dataset cleaned'!$A:$CK,CU$2,FALSE())&lt;0,"N/A",VLOOKUP(VLOOKUP($B183&amp;"-"&amp;$F183,'dataset cleaned'!$A:$CK,CU$2,FALSE()),Dictionary!$A:$B,2,FALSE()))</f>
        <v>1</v>
      </c>
      <c r="CV183">
        <f>IF(VLOOKUP($B183&amp;"-"&amp;$F183,'dataset cleaned'!$A:$CK,CV$2,FALSE())&lt;0,"N/A",VLOOKUP(VLOOKUP($B183&amp;"-"&amp;$F183,'dataset cleaned'!$A:$CK,CV$2,FALSE()),Dictionary!$A:$B,2,FALSE()))</f>
        <v>2</v>
      </c>
    </row>
    <row r="184" spans="1:100" ht="17" x14ac:dyDescent="0.2">
      <c r="A184" t="str">
        <f t="shared" si="146"/>
        <v>R_C8jPjgCEZpeH2DL-P2</v>
      </c>
      <c r="B184" t="s">
        <v>868</v>
      </c>
      <c r="C184" t="s">
        <v>662</v>
      </c>
      <c r="D184" s="16" t="str">
        <f t="shared" si="147"/>
        <v>UML</v>
      </c>
      <c r="E184" s="8" t="str">
        <f t="shared" si="148"/>
        <v>G2</v>
      </c>
      <c r="F184" s="10" t="s">
        <v>536</v>
      </c>
      <c r="G184" s="8" t="str">
        <f t="shared" si="149"/>
        <v>G1</v>
      </c>
      <c r="H184" t="s">
        <v>981</v>
      </c>
      <c r="J184" s="11">
        <f>VLOOKUP($B184&amp;"-"&amp;$F184,'dataset cleaned'!$A:$BK,J$2,FALSE())/60</f>
        <v>8.2855499999999989</v>
      </c>
      <c r="K184">
        <f>VLOOKUP($B184&amp;"-"&amp;$F184,'dataset cleaned'!$A:$BK,K$2,FALSE())</f>
        <v>33</v>
      </c>
      <c r="L184" t="str">
        <f>VLOOKUP($B184&amp;"-"&amp;$F184,'dataset cleaned'!$A:$BK,L$2,FALSE())</f>
        <v>Male</v>
      </c>
      <c r="M184" t="str">
        <f>VLOOKUP($B184&amp;"-"&amp;$F184,'dataset cleaned'!$A:$BK,M$2,FALSE())</f>
        <v>Upper-Intermediate (B2)</v>
      </c>
      <c r="N184">
        <f>VLOOKUP($B184&amp;"-"&amp;$F184,'dataset cleaned'!$A:$BK,N$2,FALSE())</f>
        <v>4</v>
      </c>
      <c r="O184" t="str">
        <f>VLOOKUP($B184&amp;"-"&amp;$F184,'dataset cleaned'!$A:$BK,O$2,FALSE())</f>
        <v>IT Networking</v>
      </c>
      <c r="P184" t="str">
        <f>VLOOKUP($B184&amp;"-"&amp;$F184,'dataset cleaned'!$A:$BK,P$2,FALSE())</f>
        <v>Yes</v>
      </c>
      <c r="Q184">
        <f>VLOOKUP($B184&amp;"-"&amp;$F184,'dataset cleaned'!$A:$BK,Q$2,FALSE())</f>
        <v>6</v>
      </c>
      <c r="R184" s="6" t="str">
        <f>VLOOKUP($B184&amp;"-"&amp;$F184,'dataset cleaned'!$A:$BK,R$2,FALSE())</f>
        <v>Sales Engineer</v>
      </c>
      <c r="S184" t="str">
        <f>VLOOKUP($B184&amp;"-"&amp;$F184,'dataset cleaned'!$A:$BK,S$2,FALSE())</f>
        <v>No</v>
      </c>
      <c r="T184">
        <f>VLOOKUP($B184&amp;"-"&amp;$F184,'dataset cleaned'!$A:$BK,T$2,FALSE())</f>
        <v>0</v>
      </c>
      <c r="U184" t="str">
        <f>VLOOKUP($B184&amp;"-"&amp;$F184,'dataset cleaned'!$A:$BK,U$2,FALSE())</f>
        <v>None</v>
      </c>
      <c r="V184">
        <f>VLOOKUP(VLOOKUP($B184&amp;"-"&amp;$F184,'dataset cleaned'!$A:$BK,V$2,FALSE()),Dictionary!$A:$B,2,FALSE())</f>
        <v>1</v>
      </c>
      <c r="W184">
        <f>VLOOKUP(VLOOKUP($B184&amp;"-"&amp;$F184,'dataset cleaned'!$A:$BK,W$2,FALSE()),Dictionary!$A:$B,2,FALSE())</f>
        <v>1</v>
      </c>
      <c r="X184">
        <f>VLOOKUP(VLOOKUP($B184&amp;"-"&amp;$F184,'dataset cleaned'!$A:$BK,X$2,FALSE()),Dictionary!$A:$B,2,FALSE())</f>
        <v>3</v>
      </c>
      <c r="Y184">
        <f>VLOOKUP(VLOOKUP($B184&amp;"-"&amp;$F184,'dataset cleaned'!$A:$BK,Y$2,FALSE()),Dictionary!$A:$B,2,FALSE())</f>
        <v>2</v>
      </c>
      <c r="Z184">
        <f t="shared" si="150"/>
        <v>3</v>
      </c>
      <c r="AA184">
        <f>VLOOKUP(VLOOKUP($B184&amp;"-"&amp;$F184,'dataset cleaned'!$A:$BK,AA$2,FALSE()),Dictionary!$A:$B,2,FALSE())</f>
        <v>1</v>
      </c>
      <c r="AB184">
        <f>VLOOKUP(VLOOKUP($B184&amp;"-"&amp;$F184,'dataset cleaned'!$A:$BK,AB$2,FALSE()),Dictionary!$A:$B,2,FALSE())</f>
        <v>2</v>
      </c>
      <c r="AC184">
        <f>VLOOKUP(VLOOKUP($B184&amp;"-"&amp;$F184,'dataset cleaned'!$A:$BK,AC$2,FALSE()),Dictionary!$A:$B,2,FALSE())</f>
        <v>2</v>
      </c>
      <c r="AD184">
        <f>VLOOKUP(VLOOKUP($B184&amp;"-"&amp;$F184,'dataset cleaned'!$A:$BK,AD$2,FALSE()),Dictionary!$A:$B,2,FALSE())</f>
        <v>3</v>
      </c>
      <c r="AE184">
        <f>IF(ISNA(VLOOKUP(VLOOKUP($B184&amp;"-"&amp;$F184,'dataset cleaned'!$A:$BK,AE$2,FALSE()),Dictionary!$A:$B,2,FALSE())),"",VLOOKUP(VLOOKUP($B184&amp;"-"&amp;$F184,'dataset cleaned'!$A:$BK,AE$2,FALSE()),Dictionary!$A:$B,2,FALSE()))</f>
        <v>3</v>
      </c>
      <c r="AF184">
        <f>VLOOKUP(VLOOKUP($B184&amp;"-"&amp;$F184,'dataset cleaned'!$A:$BK,AF$2,FALSE()),Dictionary!$A:$B,2,FALSE())</f>
        <v>3</v>
      </c>
      <c r="AG184">
        <f>VLOOKUP(VLOOKUP($B184&amp;"-"&amp;$F184,'dataset cleaned'!$A:$BK,AG$2,FALSE()),Dictionary!$A:$B,2,FALSE())</f>
        <v>2</v>
      </c>
      <c r="AH184">
        <f>VLOOKUP(VLOOKUP($B184&amp;"-"&amp;$F184,'dataset cleaned'!$A:$BK,AH$2,FALSE()),Dictionary!$A:$B,2,FALSE())</f>
        <v>5</v>
      </c>
      <c r="AI184">
        <f>VLOOKUP(VLOOKUP($B184&amp;"-"&amp;$F184,'dataset cleaned'!$A:$BK,AI$2,FALSE()),Dictionary!$A:$B,2,FALSE())</f>
        <v>5</v>
      </c>
      <c r="AJ184">
        <f>VLOOKUP(VLOOKUP($B184&amp;"-"&amp;$F184,'dataset cleaned'!$A:$BK,AJ$2,FALSE()),Dictionary!$A:$B,2,FALSE())</f>
        <v>2</v>
      </c>
      <c r="AK184" t="str">
        <f>IF(ISNA(VLOOKUP(VLOOKUP($B184&amp;"-"&amp;$F184,'dataset cleaned'!$A:$BK,AK$2,FALSE()),Dictionary!$A:$B,2,FALSE())),"",VLOOKUP(VLOOKUP($B184&amp;"-"&amp;$F184,'dataset cleaned'!$A:$BK,AK$2,FALSE()),Dictionary!$A:$B,2,FALSE()))</f>
        <v/>
      </c>
      <c r="AL184">
        <f>IF(ISNA(VLOOKUP(VLOOKUP($B184&amp;"-"&amp;$F184,'dataset cleaned'!$A:$BK,AL$2,FALSE()),Dictionary!$A:$B,2,FALSE())),"",VLOOKUP(VLOOKUP($B184&amp;"-"&amp;$F184,'dataset cleaned'!$A:$BK,AL$2,FALSE()),Dictionary!$A:$B,2,FALSE()))</f>
        <v>2</v>
      </c>
      <c r="AM184">
        <f>VLOOKUP(VLOOKUP($B184&amp;"-"&amp;$F184,'dataset cleaned'!$A:$BK,AM$2,FALSE()),Dictionary!$A:$B,2,FALSE())</f>
        <v>4</v>
      </c>
      <c r="AN184">
        <f>IF(ISNA(VLOOKUP(VLOOKUP($B184&amp;"-"&amp;$F184,'dataset cleaned'!$A:$BK,AN$2,FALSE()),Dictionary!$A:$B,2,FALSE())),"",VLOOKUP(VLOOKUP($B184&amp;"-"&amp;$F184,'dataset cleaned'!$A:$BK,AN$2,FALSE()),Dictionary!$A:$B,2,FALSE()))</f>
        <v>5</v>
      </c>
      <c r="AO184">
        <f>VLOOKUP($B184&amp;"-"&amp;$F184,'Results Check'!$A:$CB,AO$2,FALSE())</f>
        <v>0</v>
      </c>
      <c r="AP184">
        <f>VLOOKUP($B184&amp;"-"&amp;$F184,'Results Check'!$A:$CB,AP$2,FALSE())</f>
        <v>2</v>
      </c>
      <c r="AQ184">
        <f>VLOOKUP($B184&amp;"-"&amp;$F184,'Results Check'!$A:$CB,AQ$2,FALSE())</f>
        <v>1</v>
      </c>
      <c r="AR184">
        <f t="shared" si="151"/>
        <v>0</v>
      </c>
      <c r="AS184">
        <f t="shared" si="152"/>
        <v>0</v>
      </c>
      <c r="AT184">
        <f t="shared" si="153"/>
        <v>0</v>
      </c>
      <c r="AU184">
        <f>VLOOKUP($B184&amp;"-"&amp;$F184,'Results Check'!$A:$CB,AU$2,FALSE())</f>
        <v>1</v>
      </c>
      <c r="AV184">
        <f>VLOOKUP($B184&amp;"-"&amp;$F184,'Results Check'!$A:$CB,AV$2,FALSE())</f>
        <v>3</v>
      </c>
      <c r="AW184">
        <f>VLOOKUP($B184&amp;"-"&amp;$F184,'Results Check'!$A:$CB,AW$2,FALSE())</f>
        <v>2</v>
      </c>
      <c r="AX184">
        <f t="shared" si="154"/>
        <v>0.33333333333333331</v>
      </c>
      <c r="AY184">
        <f t="shared" si="155"/>
        <v>0.5</v>
      </c>
      <c r="AZ184">
        <f t="shared" si="156"/>
        <v>0.4</v>
      </c>
      <c r="BA184">
        <f>VLOOKUP($B184&amp;"-"&amp;$F184,'Results Check'!$A:$CB,BA$2,FALSE())</f>
        <v>2</v>
      </c>
      <c r="BB184">
        <f>VLOOKUP($B184&amp;"-"&amp;$F184,'Results Check'!$A:$CB,BB$2,FALSE())</f>
        <v>3</v>
      </c>
      <c r="BC184">
        <f>VLOOKUP($B184&amp;"-"&amp;$F184,'Results Check'!$A:$CB,BC$2,FALSE())</f>
        <v>3</v>
      </c>
      <c r="BD184">
        <f t="shared" si="157"/>
        <v>0.66666666666666663</v>
      </c>
      <c r="BE184">
        <f t="shared" si="158"/>
        <v>0.66666666666666663</v>
      </c>
      <c r="BF184">
        <f t="shared" si="159"/>
        <v>0.66666666666666663</v>
      </c>
      <c r="BG184">
        <f>VLOOKUP($B184&amp;"-"&amp;$F184,'Results Check'!$A:$CB,BG$2,FALSE())</f>
        <v>0</v>
      </c>
      <c r="BH184">
        <f>VLOOKUP($B184&amp;"-"&amp;$F184,'Results Check'!$A:$CB,BH$2,FALSE())</f>
        <v>1</v>
      </c>
      <c r="BI184">
        <f>VLOOKUP($B184&amp;"-"&amp;$F184,'Results Check'!$A:$CB,BI$2,FALSE())</f>
        <v>1</v>
      </c>
      <c r="BJ184">
        <f t="shared" si="160"/>
        <v>0</v>
      </c>
      <c r="BK184">
        <f t="shared" si="161"/>
        <v>0</v>
      </c>
      <c r="BL184">
        <f t="shared" si="162"/>
        <v>0</v>
      </c>
      <c r="BM184">
        <f>VLOOKUP($B184&amp;"-"&amp;$F184,'Results Check'!$A:$CB,BM$2,FALSE())</f>
        <v>0</v>
      </c>
      <c r="BN184">
        <f>VLOOKUP($B184&amp;"-"&amp;$F184,'Results Check'!$A:$CB,BN$2,FALSE())</f>
        <v>3</v>
      </c>
      <c r="BO184">
        <f>VLOOKUP($B184&amp;"-"&amp;$F184,'Results Check'!$A:$CB,BO$2,FALSE())</f>
        <v>2</v>
      </c>
      <c r="BP184">
        <f t="shared" si="163"/>
        <v>0</v>
      </c>
      <c r="BQ184">
        <f t="shared" si="164"/>
        <v>0</v>
      </c>
      <c r="BR184">
        <f t="shared" si="165"/>
        <v>0</v>
      </c>
      <c r="BS184">
        <f>VLOOKUP($B184&amp;"-"&amp;$F184,'Results Check'!$A:$CB,BS$2,FALSE())</f>
        <v>0</v>
      </c>
      <c r="BT184">
        <f>VLOOKUP($B184&amp;"-"&amp;$F184,'Results Check'!$A:$CB,BT$2,FALSE())</f>
        <v>1</v>
      </c>
      <c r="BU184">
        <f>VLOOKUP($B184&amp;"-"&amp;$F184,'Results Check'!$A:$CB,BU$2,FALSE())</f>
        <v>1</v>
      </c>
      <c r="BV184">
        <f t="shared" si="166"/>
        <v>0</v>
      </c>
      <c r="BW184">
        <f t="shared" si="167"/>
        <v>0</v>
      </c>
      <c r="BX184">
        <f t="shared" si="168"/>
        <v>0</v>
      </c>
      <c r="BY184">
        <f t="shared" si="169"/>
        <v>3</v>
      </c>
      <c r="BZ184">
        <f t="shared" si="170"/>
        <v>13</v>
      </c>
      <c r="CA184">
        <f t="shared" si="171"/>
        <v>10</v>
      </c>
      <c r="CB184" s="4">
        <f t="shared" si="172"/>
        <v>0.23076923076923078</v>
      </c>
      <c r="CC184" s="4">
        <f t="shared" si="173"/>
        <v>0.3</v>
      </c>
      <c r="CD184">
        <f t="shared" si="174"/>
        <v>0.2608695652173913</v>
      </c>
      <c r="CE184" t="str">
        <f>IF(VLOOKUP($B184&amp;"-"&amp;$F184,'Results Check'!$A:$CB,CE$2,FALSE())=0,"",VLOOKUP($B184&amp;"-"&amp;$F184,'Results Check'!$A:$CB,CE$2,FALSE()))</f>
        <v>Threat scenario</v>
      </c>
      <c r="CF184" t="str">
        <f>IF(VLOOKUP($B184&amp;"-"&amp;$F184,'Results Check'!$A:$CB,CF$2,FALSE())=0,"",VLOOKUP($B184&amp;"-"&amp;$F184,'Results Check'!$A:$CB,CF$2,FALSE()))</f>
        <v>Mixed consepts</v>
      </c>
      <c r="CG184" t="str">
        <f>IF(VLOOKUP($B184&amp;"-"&amp;$F184,'Results Check'!$A:$CB,CG$2,FALSE())=0,"",VLOOKUP($B184&amp;"-"&amp;$F184,'Results Check'!$A:$CB,CG$2,FALSE()))</f>
        <v>Wrong treatment</v>
      </c>
      <c r="CH184" t="str">
        <f>IF(VLOOKUP($B184&amp;"-"&amp;$F184,'Results Check'!$A:$CB,CH$2,FALSE())=0,"",VLOOKUP($B184&amp;"-"&amp;$F184,'Results Check'!$A:$CB,CH$2,FALSE()))</f>
        <v>Likelihood</v>
      </c>
      <c r="CI184" t="str">
        <f>IF(VLOOKUP($B184&amp;"-"&amp;$F184,'Results Check'!$A:$CB,CI$2,FALSE())=0,"",VLOOKUP($B184&amp;"-"&amp;$F184,'Results Check'!$A:$CB,CI$2,FALSE()))</f>
        <v>Threat scenario</v>
      </c>
      <c r="CJ184" t="str">
        <f>IF(VLOOKUP($B184&amp;"-"&amp;$F184,'Results Check'!$A:$CB,CJ$2,FALSE())=0,"",VLOOKUP($B184&amp;"-"&amp;$F184,'Results Check'!$A:$CB,CJ$2,FALSE()))</f>
        <v>Threat scenario</v>
      </c>
      <c r="CK184">
        <f>IF(VLOOKUP($B184&amp;"-"&amp;$F184,'dataset cleaned'!$A:$CK,CK$2,FALSE())&lt;0,"N/A",VLOOKUP(VLOOKUP($B184&amp;"-"&amp;$F184,'dataset cleaned'!$A:$CK,CK$2,FALSE()),Dictionary!$A:$B,2,FALSE()))</f>
        <v>2</v>
      </c>
      <c r="CL184">
        <f>IF(VLOOKUP($B184&amp;"-"&amp;$F184,'dataset cleaned'!$A:$CK,CL$2,FALSE())&lt;0,"N/A",VLOOKUP(VLOOKUP($B184&amp;"-"&amp;$F184,'dataset cleaned'!$A:$CK,CL$2,FALSE()),Dictionary!$A:$B,2,FALSE()))</f>
        <v>4</v>
      </c>
      <c r="CM184">
        <f>IF(VLOOKUP($B184&amp;"-"&amp;$F184,'dataset cleaned'!$A:$CK,CM$2,FALSE())&lt;0,"N/A",VLOOKUP(VLOOKUP($B184&amp;"-"&amp;$F184,'dataset cleaned'!$A:$CK,CM$2,FALSE()),Dictionary!$A:$B,2,FALSE()))</f>
        <v>3</v>
      </c>
      <c r="CN184">
        <f>IF(VLOOKUP($B184&amp;"-"&amp;$F184,'dataset cleaned'!$A:$CK,CN$2,FALSE())&lt;0,"N/A",VLOOKUP(VLOOKUP($B184&amp;"-"&amp;$F184,'dataset cleaned'!$A:$CK,CN$2,FALSE()),Dictionary!$A:$B,2,FALSE()))</f>
        <v>3</v>
      </c>
      <c r="CO184">
        <f>IF(VLOOKUP($B184&amp;"-"&amp;$F184,'dataset cleaned'!$A:$CK,CO$2,FALSE())&lt;0,"N/A",VLOOKUP(VLOOKUP($B184&amp;"-"&amp;$F184,'dataset cleaned'!$A:$CK,CO$2,FALSE()),Dictionary!$A:$B,2,FALSE()))</f>
        <v>3</v>
      </c>
      <c r="CP184">
        <f>IF(VLOOKUP($B184&amp;"-"&amp;$F184,'dataset cleaned'!$A:$CK,CP$2,FALSE())&lt;0,"N/A",VLOOKUP(VLOOKUP($B184&amp;"-"&amp;$F184,'dataset cleaned'!$A:$CK,CP$2,FALSE()),Dictionary!$A:$B,2,FALSE()))</f>
        <v>3</v>
      </c>
      <c r="CQ184">
        <f>IF(VLOOKUP($B184&amp;"-"&amp;$F184,'dataset cleaned'!$A:$CK,CQ$2,FALSE())&lt;0,"N/A",VLOOKUP(VLOOKUP($B184&amp;"-"&amp;$F184,'dataset cleaned'!$A:$CK,CQ$2,FALSE()),Dictionary!$A:$B,2,FALSE()))</f>
        <v>3</v>
      </c>
      <c r="CR184">
        <f>IF(VLOOKUP($B184&amp;"-"&amp;$F184,'dataset cleaned'!$A:$CK,CR$2,FALSE())&lt;0,"N/A",VLOOKUP(VLOOKUP($B184&amp;"-"&amp;$F184,'dataset cleaned'!$A:$CK,CR$2,FALSE()),Dictionary!$A:$B,2,FALSE()))</f>
        <v>3</v>
      </c>
      <c r="CS184">
        <f>IF(VLOOKUP($B184&amp;"-"&amp;$F184,'dataset cleaned'!$A:$CK,CS$2,FALSE())&lt;0,"N/A",VLOOKUP(VLOOKUP($B184&amp;"-"&amp;$F184,'dataset cleaned'!$A:$CK,CS$2,FALSE()),Dictionary!$A:$B,2,FALSE()))</f>
        <v>3</v>
      </c>
      <c r="CT184">
        <f>IF(VLOOKUP($B184&amp;"-"&amp;$F184,'dataset cleaned'!$A:$CK,CT$2,FALSE())&lt;0,"N/A",VLOOKUP(VLOOKUP($B184&amp;"-"&amp;$F184,'dataset cleaned'!$A:$CK,CT$2,FALSE()),Dictionary!$A:$B,2,FALSE()))</f>
        <v>3</v>
      </c>
      <c r="CU184">
        <f>IF(VLOOKUP($B184&amp;"-"&amp;$F184,'dataset cleaned'!$A:$CK,CU$2,FALSE())&lt;0,"N/A",VLOOKUP(VLOOKUP($B184&amp;"-"&amp;$F184,'dataset cleaned'!$A:$CK,CU$2,FALSE()),Dictionary!$A:$B,2,FALSE()))</f>
        <v>3</v>
      </c>
      <c r="CV184">
        <f>IF(VLOOKUP($B184&amp;"-"&amp;$F184,'dataset cleaned'!$A:$CK,CV$2,FALSE())&lt;0,"N/A",VLOOKUP(VLOOKUP($B184&amp;"-"&amp;$F184,'dataset cleaned'!$A:$CK,CV$2,FALSE()),Dictionary!$A:$B,2,FALSE()))</f>
        <v>3</v>
      </c>
    </row>
    <row r="185" spans="1:100" ht="17" x14ac:dyDescent="0.2">
      <c r="A185" t="str">
        <f t="shared" si="146"/>
        <v>R_eQIieo7RrHt7fQ5-P2</v>
      </c>
      <c r="B185" s="1" t="s">
        <v>1107</v>
      </c>
      <c r="C185" t="s">
        <v>662</v>
      </c>
      <c r="D185" s="16" t="str">
        <f t="shared" si="147"/>
        <v>UML</v>
      </c>
      <c r="E185" s="8" t="str">
        <f t="shared" si="148"/>
        <v>G2</v>
      </c>
      <c r="F185" s="1" t="s">
        <v>536</v>
      </c>
      <c r="G185" s="8" t="str">
        <f t="shared" si="149"/>
        <v>G1</v>
      </c>
      <c r="H185" t="s">
        <v>1128</v>
      </c>
      <c r="J185" s="11">
        <f>VLOOKUP($B185&amp;"-"&amp;$F185,'dataset cleaned'!$A:$BK,J$2,FALSE())/60</f>
        <v>6.985033333333333</v>
      </c>
      <c r="K185">
        <f>VLOOKUP($B185&amp;"-"&amp;$F185,'dataset cleaned'!$A:$BK,K$2,FALSE())</f>
        <v>21</v>
      </c>
      <c r="L185" t="str">
        <f>VLOOKUP($B185&amp;"-"&amp;$F185,'dataset cleaned'!$A:$BK,L$2,FALSE())</f>
        <v>Male</v>
      </c>
      <c r="M185" t="str">
        <f>VLOOKUP($B185&amp;"-"&amp;$F185,'dataset cleaned'!$A:$BK,M$2,FALSE())</f>
        <v>Proficient (C2)</v>
      </c>
      <c r="N185">
        <f>VLOOKUP($B185&amp;"-"&amp;$F185,'dataset cleaned'!$A:$BK,N$2,FALSE())</f>
        <v>3</v>
      </c>
      <c r="O185" t="str">
        <f>VLOOKUP($B185&amp;"-"&amp;$F185,'dataset cleaned'!$A:$BK,O$2,FALSE())</f>
        <v>International Studies, East Asia, Japanese, Economics, Politics, History</v>
      </c>
      <c r="P185" t="str">
        <f>VLOOKUP($B185&amp;"-"&amp;$F185,'dataset cleaned'!$A:$BK,P$2,FALSE())</f>
        <v>Yes</v>
      </c>
      <c r="Q185">
        <f>VLOOKUP($B185&amp;"-"&amp;$F185,'dataset cleaned'!$A:$BK,Q$2,FALSE())</f>
        <v>1.5</v>
      </c>
      <c r="R185" s="6" t="str">
        <f>VLOOKUP($B185&amp;"-"&amp;$F185,'dataset cleaned'!$A:$BK,R$2,FALSE())</f>
        <v>Social media advisor, researcher</v>
      </c>
      <c r="S185" t="str">
        <f>VLOOKUP($B185&amp;"-"&amp;$F185,'dataset cleaned'!$A:$BK,S$2,FALSE())</f>
        <v>No</v>
      </c>
      <c r="T185">
        <f>VLOOKUP($B185&amp;"-"&amp;$F185,'dataset cleaned'!$A:$BK,T$2,FALSE())</f>
        <v>0</v>
      </c>
      <c r="U185" t="str">
        <f>VLOOKUP($B185&amp;"-"&amp;$F185,'dataset cleaned'!$A:$BK,U$2,FALSE())</f>
        <v>None</v>
      </c>
      <c r="V185">
        <f>VLOOKUP(VLOOKUP($B185&amp;"-"&amp;$F185,'dataset cleaned'!$A:$BK,V$2,FALSE()),Dictionary!$A:$B,2,FALSE())</f>
        <v>1</v>
      </c>
      <c r="W185">
        <f>VLOOKUP(VLOOKUP($B185&amp;"-"&amp;$F185,'dataset cleaned'!$A:$BK,W$2,FALSE()),Dictionary!$A:$B,2,FALSE())</f>
        <v>1</v>
      </c>
      <c r="X185">
        <f>VLOOKUP(VLOOKUP($B185&amp;"-"&amp;$F185,'dataset cleaned'!$A:$BK,X$2,FALSE()),Dictionary!$A:$B,2,FALSE())</f>
        <v>1</v>
      </c>
      <c r="Y185">
        <f>VLOOKUP(VLOOKUP($B185&amp;"-"&amp;$F185,'dataset cleaned'!$A:$BK,Y$2,FALSE()),Dictionary!$A:$B,2,FALSE())</f>
        <v>1</v>
      </c>
      <c r="Z185">
        <f t="shared" si="150"/>
        <v>1</v>
      </c>
      <c r="AA185">
        <f>VLOOKUP(VLOOKUP($B185&amp;"-"&amp;$F185,'dataset cleaned'!$A:$BK,AA$2,FALSE()),Dictionary!$A:$B,2,FALSE())</f>
        <v>1</v>
      </c>
      <c r="AB185">
        <f>VLOOKUP(VLOOKUP($B185&amp;"-"&amp;$F185,'dataset cleaned'!$A:$BK,AB$2,FALSE()),Dictionary!$A:$B,2,FALSE())</f>
        <v>1</v>
      </c>
      <c r="AC185">
        <f>VLOOKUP(VLOOKUP($B185&amp;"-"&amp;$F185,'dataset cleaned'!$A:$BK,AC$2,FALSE()),Dictionary!$A:$B,2,FALSE())</f>
        <v>1</v>
      </c>
      <c r="AD185">
        <f>VLOOKUP(VLOOKUP($B185&amp;"-"&amp;$F185,'dataset cleaned'!$A:$BK,AD$2,FALSE()),Dictionary!$A:$B,2,FALSE())</f>
        <v>1</v>
      </c>
      <c r="AE185">
        <f>IF(ISNA(VLOOKUP(VLOOKUP($B185&amp;"-"&amp;$F185,'dataset cleaned'!$A:$BK,AE$2,FALSE()),Dictionary!$A:$B,2,FALSE())),"",VLOOKUP(VLOOKUP($B185&amp;"-"&amp;$F185,'dataset cleaned'!$A:$BK,AE$2,FALSE()),Dictionary!$A:$B,2,FALSE()))</f>
        <v>4</v>
      </c>
      <c r="AF185">
        <f>VLOOKUP(VLOOKUP($B185&amp;"-"&amp;$F185,'dataset cleaned'!$A:$BK,AF$2,FALSE()),Dictionary!$A:$B,2,FALSE())</f>
        <v>4</v>
      </c>
      <c r="AG185">
        <f>VLOOKUP(VLOOKUP($B185&amp;"-"&amp;$F185,'dataset cleaned'!$A:$BK,AG$2,FALSE()),Dictionary!$A:$B,2,FALSE())</f>
        <v>4</v>
      </c>
      <c r="AH185">
        <f>VLOOKUP(VLOOKUP($B185&amp;"-"&amp;$F185,'dataset cleaned'!$A:$BK,AH$2,FALSE()),Dictionary!$A:$B,2,FALSE())</f>
        <v>4</v>
      </c>
      <c r="AI185">
        <f>VLOOKUP(VLOOKUP($B185&amp;"-"&amp;$F185,'dataset cleaned'!$A:$BK,AI$2,FALSE()),Dictionary!$A:$B,2,FALSE())</f>
        <v>4</v>
      </c>
      <c r="AJ185">
        <f>VLOOKUP(VLOOKUP($B185&amp;"-"&amp;$F185,'dataset cleaned'!$A:$BK,AJ$2,FALSE()),Dictionary!$A:$B,2,FALSE())</f>
        <v>4</v>
      </c>
      <c r="AK185" t="str">
        <f>IF(ISNA(VLOOKUP(VLOOKUP($B185&amp;"-"&amp;$F185,'dataset cleaned'!$A:$BK,AK$2,FALSE()),Dictionary!$A:$B,2,FALSE())),"",VLOOKUP(VLOOKUP($B185&amp;"-"&amp;$F185,'dataset cleaned'!$A:$BK,AK$2,FALSE()),Dictionary!$A:$B,2,FALSE()))</f>
        <v/>
      </c>
      <c r="AL185">
        <f>IF(ISNA(VLOOKUP(VLOOKUP($B185&amp;"-"&amp;$F185,'dataset cleaned'!$A:$BK,AL$2,FALSE()),Dictionary!$A:$B,2,FALSE())),"",VLOOKUP(VLOOKUP($B185&amp;"-"&amp;$F185,'dataset cleaned'!$A:$BK,AL$2,FALSE()),Dictionary!$A:$B,2,FALSE()))</f>
        <v>4</v>
      </c>
      <c r="AM185">
        <f>VLOOKUP(VLOOKUP($B185&amp;"-"&amp;$F185,'dataset cleaned'!$A:$BK,AM$2,FALSE()),Dictionary!$A:$B,2,FALSE())</f>
        <v>4</v>
      </c>
      <c r="AN185">
        <f>IF(ISNA(VLOOKUP(VLOOKUP($B185&amp;"-"&amp;$F185,'dataset cleaned'!$A:$BK,AN$2,FALSE()),Dictionary!$A:$B,2,FALSE())),"",VLOOKUP(VLOOKUP($B185&amp;"-"&amp;$F185,'dataset cleaned'!$A:$BK,AN$2,FALSE()),Dictionary!$A:$B,2,FALSE()))</f>
        <v>1</v>
      </c>
      <c r="AO185">
        <f>VLOOKUP($B185&amp;"-"&amp;$F185,'Results Check'!$A:$CB,AO$2,FALSE())</f>
        <v>1</v>
      </c>
      <c r="AP185">
        <f>VLOOKUP($B185&amp;"-"&amp;$F185,'Results Check'!$A:$CB,AP$2,FALSE())</f>
        <v>1</v>
      </c>
      <c r="AQ185">
        <f>VLOOKUP($B185&amp;"-"&amp;$F185,'Results Check'!$A:$CB,AQ$2,FALSE())</f>
        <v>1</v>
      </c>
      <c r="AR185">
        <f t="shared" si="151"/>
        <v>1</v>
      </c>
      <c r="AS185">
        <f t="shared" si="152"/>
        <v>1</v>
      </c>
      <c r="AT185">
        <f t="shared" si="153"/>
        <v>1</v>
      </c>
      <c r="AU185">
        <f>VLOOKUP($B185&amp;"-"&amp;$F185,'Results Check'!$A:$CB,AU$2,FALSE())</f>
        <v>0</v>
      </c>
      <c r="AV185">
        <f>VLOOKUP($B185&amp;"-"&amp;$F185,'Results Check'!$A:$CB,AV$2,FALSE())</f>
        <v>1</v>
      </c>
      <c r="AW185">
        <f>VLOOKUP($B185&amp;"-"&amp;$F185,'Results Check'!$A:$CB,AW$2,FALSE())</f>
        <v>2</v>
      </c>
      <c r="AX185">
        <f t="shared" si="154"/>
        <v>0</v>
      </c>
      <c r="AY185">
        <f t="shared" si="155"/>
        <v>0</v>
      </c>
      <c r="AZ185">
        <f t="shared" si="156"/>
        <v>0</v>
      </c>
      <c r="BA185">
        <f>VLOOKUP($B185&amp;"-"&amp;$F185,'Results Check'!$A:$CB,BA$2,FALSE())</f>
        <v>2</v>
      </c>
      <c r="BB185">
        <f>VLOOKUP($B185&amp;"-"&amp;$F185,'Results Check'!$A:$CB,BB$2,FALSE())</f>
        <v>2</v>
      </c>
      <c r="BC185">
        <f>VLOOKUP($B185&amp;"-"&amp;$F185,'Results Check'!$A:$CB,BC$2,FALSE())</f>
        <v>3</v>
      </c>
      <c r="BD185">
        <f t="shared" si="157"/>
        <v>1</v>
      </c>
      <c r="BE185">
        <f t="shared" si="158"/>
        <v>0.66666666666666663</v>
      </c>
      <c r="BF185">
        <f t="shared" si="159"/>
        <v>0.8</v>
      </c>
      <c r="BG185">
        <f>VLOOKUP($B185&amp;"-"&amp;$F185,'Results Check'!$A:$CB,BG$2,FALSE())</f>
        <v>1</v>
      </c>
      <c r="BH185">
        <f>VLOOKUP($B185&amp;"-"&amp;$F185,'Results Check'!$A:$CB,BH$2,FALSE())</f>
        <v>1</v>
      </c>
      <c r="BI185">
        <f>VLOOKUP($B185&amp;"-"&amp;$F185,'Results Check'!$A:$CB,BI$2,FALSE())</f>
        <v>1</v>
      </c>
      <c r="BJ185">
        <f t="shared" si="160"/>
        <v>1</v>
      </c>
      <c r="BK185">
        <f t="shared" si="161"/>
        <v>1</v>
      </c>
      <c r="BL185">
        <f t="shared" si="162"/>
        <v>1</v>
      </c>
      <c r="BM185">
        <f>VLOOKUP($B185&amp;"-"&amp;$F185,'Results Check'!$A:$CB,BM$2,FALSE())</f>
        <v>2</v>
      </c>
      <c r="BN185">
        <f>VLOOKUP($B185&amp;"-"&amp;$F185,'Results Check'!$A:$CB,BN$2,FALSE())</f>
        <v>2</v>
      </c>
      <c r="BO185">
        <f>VLOOKUP($B185&amp;"-"&amp;$F185,'Results Check'!$A:$CB,BO$2,FALSE())</f>
        <v>2</v>
      </c>
      <c r="BP185">
        <f t="shared" si="163"/>
        <v>1</v>
      </c>
      <c r="BQ185">
        <f t="shared" si="164"/>
        <v>1</v>
      </c>
      <c r="BR185">
        <f t="shared" si="165"/>
        <v>1</v>
      </c>
      <c r="BS185">
        <f>VLOOKUP($B185&amp;"-"&amp;$F185,'Results Check'!$A:$CB,BS$2,FALSE())</f>
        <v>0</v>
      </c>
      <c r="BT185">
        <f>VLOOKUP($B185&amp;"-"&amp;$F185,'Results Check'!$A:$CB,BT$2,FALSE())</f>
        <v>1</v>
      </c>
      <c r="BU185">
        <f>VLOOKUP($B185&amp;"-"&amp;$F185,'Results Check'!$A:$CB,BU$2,FALSE())</f>
        <v>1</v>
      </c>
      <c r="BV185">
        <f t="shared" si="166"/>
        <v>0</v>
      </c>
      <c r="BW185">
        <f t="shared" si="167"/>
        <v>0</v>
      </c>
      <c r="BX185">
        <f t="shared" si="168"/>
        <v>0</v>
      </c>
      <c r="BY185">
        <f t="shared" si="169"/>
        <v>6</v>
      </c>
      <c r="BZ185">
        <f t="shared" si="170"/>
        <v>8</v>
      </c>
      <c r="CA185">
        <f t="shared" si="171"/>
        <v>10</v>
      </c>
      <c r="CB185" s="4">
        <f t="shared" si="172"/>
        <v>0.75</v>
      </c>
      <c r="CC185" s="4">
        <f t="shared" si="173"/>
        <v>0.6</v>
      </c>
      <c r="CD185">
        <f t="shared" si="174"/>
        <v>0.66666666666666652</v>
      </c>
      <c r="CE185" t="str">
        <f>IF(VLOOKUP($B185&amp;"-"&amp;$F185,'Results Check'!$A:$CB,CE$2,FALSE())=0,"",VLOOKUP($B185&amp;"-"&amp;$F185,'Results Check'!$A:$CB,CE$2,FALSE()))</f>
        <v/>
      </c>
      <c r="CF185" t="str">
        <f>IF(VLOOKUP($B185&amp;"-"&amp;$F185,'Results Check'!$A:$CB,CF$2,FALSE())=0,"",VLOOKUP($B185&amp;"-"&amp;$F185,'Results Check'!$A:$CB,CF$2,FALSE()))</f>
        <v>Threat scenario</v>
      </c>
      <c r="CG185" t="str">
        <f>IF(VLOOKUP($B185&amp;"-"&amp;$F185,'Results Check'!$A:$CB,CG$2,FALSE())=0,"",VLOOKUP($B185&amp;"-"&amp;$F185,'Results Check'!$A:$CB,CG$2,FALSE()))</f>
        <v>Missing treatment</v>
      </c>
      <c r="CH185" t="str">
        <f>IF(VLOOKUP($B185&amp;"-"&amp;$F185,'Results Check'!$A:$CB,CH$2,FALSE())=0,"",VLOOKUP($B185&amp;"-"&amp;$F185,'Results Check'!$A:$CB,CH$2,FALSE()))</f>
        <v/>
      </c>
      <c r="CI185" t="str">
        <f>IF(VLOOKUP($B185&amp;"-"&amp;$F185,'Results Check'!$A:$CB,CI$2,FALSE())=0,"",VLOOKUP($B185&amp;"-"&amp;$F185,'Results Check'!$A:$CB,CI$2,FALSE()))</f>
        <v/>
      </c>
      <c r="CJ185" t="str">
        <f>IF(VLOOKUP($B185&amp;"-"&amp;$F185,'Results Check'!$A:$CB,CJ$2,FALSE())=0,"",VLOOKUP($B185&amp;"-"&amp;$F185,'Results Check'!$A:$CB,CJ$2,FALSE()))</f>
        <v>Wrong consequence</v>
      </c>
      <c r="CK185">
        <f>IF(VLOOKUP($B185&amp;"-"&amp;$F185,'dataset cleaned'!$A:$CK,CK$2,FALSE())&lt;0,"N/A",VLOOKUP(VLOOKUP($B185&amp;"-"&amp;$F185,'dataset cleaned'!$A:$CK,CK$2,FALSE()),Dictionary!$A:$B,2,FALSE()))</f>
        <v>4</v>
      </c>
      <c r="CL185">
        <f>IF(VLOOKUP($B185&amp;"-"&amp;$F185,'dataset cleaned'!$A:$CK,CL$2,FALSE())&lt;0,"N/A",VLOOKUP(VLOOKUP($B185&amp;"-"&amp;$F185,'dataset cleaned'!$A:$CK,CL$2,FALSE()),Dictionary!$A:$B,2,FALSE()))</f>
        <v>4</v>
      </c>
      <c r="CM185">
        <f>IF(VLOOKUP($B185&amp;"-"&amp;$F185,'dataset cleaned'!$A:$CK,CM$2,FALSE())&lt;0,"N/A",VLOOKUP(VLOOKUP($B185&amp;"-"&amp;$F185,'dataset cleaned'!$A:$CK,CM$2,FALSE()),Dictionary!$A:$B,2,FALSE()))</f>
        <v>4</v>
      </c>
      <c r="CN185">
        <f>IF(VLOOKUP($B185&amp;"-"&amp;$F185,'dataset cleaned'!$A:$CK,CN$2,FALSE())&lt;0,"N/A",VLOOKUP(VLOOKUP($B185&amp;"-"&amp;$F185,'dataset cleaned'!$A:$CK,CN$2,FALSE()),Dictionary!$A:$B,2,FALSE()))</f>
        <v>4</v>
      </c>
      <c r="CO185">
        <f>IF(VLOOKUP($B185&amp;"-"&amp;$F185,'dataset cleaned'!$A:$CK,CO$2,FALSE())&lt;0,"N/A",VLOOKUP(VLOOKUP($B185&amp;"-"&amp;$F185,'dataset cleaned'!$A:$CK,CO$2,FALSE()),Dictionary!$A:$B,2,FALSE()))</f>
        <v>3</v>
      </c>
      <c r="CP185">
        <f>IF(VLOOKUP($B185&amp;"-"&amp;$F185,'dataset cleaned'!$A:$CK,CP$2,FALSE())&lt;0,"N/A",VLOOKUP(VLOOKUP($B185&amp;"-"&amp;$F185,'dataset cleaned'!$A:$CK,CP$2,FALSE()),Dictionary!$A:$B,2,FALSE()))</f>
        <v>3</v>
      </c>
      <c r="CQ185">
        <f>IF(VLOOKUP($B185&amp;"-"&amp;$F185,'dataset cleaned'!$A:$CK,CQ$2,FALSE())&lt;0,"N/A",VLOOKUP(VLOOKUP($B185&amp;"-"&amp;$F185,'dataset cleaned'!$A:$CK,CQ$2,FALSE()),Dictionary!$A:$B,2,FALSE()))</f>
        <v>4</v>
      </c>
      <c r="CR185">
        <f>IF(VLOOKUP($B185&amp;"-"&amp;$F185,'dataset cleaned'!$A:$CK,CR$2,FALSE())&lt;0,"N/A",VLOOKUP(VLOOKUP($B185&amp;"-"&amp;$F185,'dataset cleaned'!$A:$CK,CR$2,FALSE()),Dictionary!$A:$B,2,FALSE()))</f>
        <v>4</v>
      </c>
      <c r="CS185">
        <f>IF(VLOOKUP($B185&amp;"-"&amp;$F185,'dataset cleaned'!$A:$CK,CS$2,FALSE())&lt;0,"N/A",VLOOKUP(VLOOKUP($B185&amp;"-"&amp;$F185,'dataset cleaned'!$A:$CK,CS$2,FALSE()),Dictionary!$A:$B,2,FALSE()))</f>
        <v>3</v>
      </c>
      <c r="CT185">
        <f>IF(VLOOKUP($B185&amp;"-"&amp;$F185,'dataset cleaned'!$A:$CK,CT$2,FALSE())&lt;0,"N/A",VLOOKUP(VLOOKUP($B185&amp;"-"&amp;$F185,'dataset cleaned'!$A:$CK,CT$2,FALSE()),Dictionary!$A:$B,2,FALSE()))</f>
        <v>3</v>
      </c>
      <c r="CU185">
        <f>IF(VLOOKUP($B185&amp;"-"&amp;$F185,'dataset cleaned'!$A:$CK,CU$2,FALSE())&lt;0,"N/A",VLOOKUP(VLOOKUP($B185&amp;"-"&amp;$F185,'dataset cleaned'!$A:$CK,CU$2,FALSE()),Dictionary!$A:$B,2,FALSE()))</f>
        <v>2</v>
      </c>
      <c r="CV185">
        <f>IF(VLOOKUP($B185&amp;"-"&amp;$F185,'dataset cleaned'!$A:$CK,CV$2,FALSE())&lt;0,"N/A",VLOOKUP(VLOOKUP($B185&amp;"-"&amp;$F185,'dataset cleaned'!$A:$CK,CV$2,FALSE()),Dictionary!$A:$B,2,FALSE()))</f>
        <v>3</v>
      </c>
    </row>
    <row r="186" spans="1:100" x14ac:dyDescent="0.2">
      <c r="D186" s="16"/>
      <c r="E186" s="8"/>
    </row>
    <row r="187" spans="1:100" x14ac:dyDescent="0.2">
      <c r="D187" s="16"/>
      <c r="E187" s="8"/>
    </row>
    <row r="188" spans="1:100" x14ac:dyDescent="0.2">
      <c r="D188" s="16"/>
      <c r="E188" s="8"/>
    </row>
    <row r="189" spans="1:100" x14ac:dyDescent="0.2">
      <c r="D189" s="16"/>
      <c r="E189" s="8"/>
    </row>
    <row r="190" spans="1:100" x14ac:dyDescent="0.2">
      <c r="D190" s="16"/>
      <c r="E190" s="8"/>
    </row>
    <row r="191" spans="1:100" x14ac:dyDescent="0.2">
      <c r="D191" s="16"/>
      <c r="E191" s="8"/>
    </row>
    <row r="192" spans="1:100" x14ac:dyDescent="0.2">
      <c r="D192" s="16"/>
      <c r="E192" s="8"/>
    </row>
    <row r="193" spans="4:5" x14ac:dyDescent="0.2">
      <c r="D193" s="16"/>
      <c r="E193" s="8"/>
    </row>
    <row r="194" spans="4:5" x14ac:dyDescent="0.2">
      <c r="D194" s="16"/>
      <c r="E194" s="8"/>
    </row>
    <row r="195" spans="4:5" x14ac:dyDescent="0.2">
      <c r="D195" s="16"/>
      <c r="E195" s="8"/>
    </row>
    <row r="196" spans="4:5" x14ac:dyDescent="0.2">
      <c r="D196" s="16"/>
      <c r="E196" s="8"/>
    </row>
    <row r="197" spans="4:5" x14ac:dyDescent="0.2">
      <c r="D197" s="16"/>
      <c r="E197" s="8"/>
    </row>
    <row r="198" spans="4:5" x14ac:dyDescent="0.2">
      <c r="D198" s="16"/>
      <c r="E198" s="8"/>
    </row>
    <row r="199" spans="4:5" x14ac:dyDescent="0.2">
      <c r="D199" s="16"/>
      <c r="E199" s="8"/>
    </row>
    <row r="200" spans="4:5" x14ac:dyDescent="0.2">
      <c r="D200" s="16"/>
      <c r="E200" s="8"/>
    </row>
    <row r="201" spans="4:5" x14ac:dyDescent="0.2">
      <c r="D201" s="16"/>
      <c r="E201" s="8"/>
    </row>
    <row r="202" spans="4:5" x14ac:dyDescent="0.2">
      <c r="D202" s="16"/>
      <c r="E202" s="8"/>
    </row>
    <row r="203" spans="4:5" x14ac:dyDescent="0.2">
      <c r="D203" s="16"/>
      <c r="E203" s="8"/>
    </row>
    <row r="204" spans="4:5" x14ac:dyDescent="0.2">
      <c r="D204" s="16"/>
      <c r="E204" s="8"/>
    </row>
    <row r="205" spans="4:5" x14ac:dyDescent="0.2">
      <c r="D205" s="16"/>
      <c r="E205" s="8"/>
    </row>
    <row r="206" spans="4:5" x14ac:dyDescent="0.2">
      <c r="D206" s="16"/>
      <c r="E206" s="8"/>
    </row>
    <row r="207" spans="4:5" x14ac:dyDescent="0.2">
      <c r="D207" s="16"/>
      <c r="E207" s="8"/>
    </row>
    <row r="208" spans="4:5" x14ac:dyDescent="0.2">
      <c r="D208" s="16"/>
      <c r="E208" s="8"/>
    </row>
    <row r="209" spans="4:5" x14ac:dyDescent="0.2">
      <c r="D209" s="16"/>
      <c r="E209" s="8"/>
    </row>
    <row r="210" spans="4:5" x14ac:dyDescent="0.2">
      <c r="D210" s="16"/>
      <c r="E210" s="8"/>
    </row>
    <row r="211" spans="4:5" x14ac:dyDescent="0.2">
      <c r="D211" s="16"/>
      <c r="E211" s="8"/>
    </row>
    <row r="212" spans="4:5" x14ac:dyDescent="0.2">
      <c r="D212" s="16"/>
      <c r="E212" s="8"/>
    </row>
    <row r="213" spans="4:5" x14ac:dyDescent="0.2">
      <c r="D213" s="16"/>
      <c r="E213" s="8"/>
    </row>
    <row r="214" spans="4:5" x14ac:dyDescent="0.2">
      <c r="D214" s="16"/>
      <c r="E214" s="8"/>
    </row>
  </sheetData>
  <autoFilter ref="A3:CV185" xr:uid="{83959F24-72F5-E748-B7F7-3071BEE4350E}">
    <sortState ref="A4:CV185">
      <sortCondition ref="F3:F185"/>
    </sortState>
  </autoFilter>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Readme</vt:lpstr>
      <vt:lpstr>raw data</vt:lpstr>
      <vt:lpstr>dataset cleaned</vt:lpstr>
      <vt:lpstr>Results Check</vt:lpstr>
      <vt:lpstr>Compr. Q. - Online Banking</vt:lpstr>
      <vt:lpstr>ColumnsReferences</vt:lpstr>
      <vt:lpstr>Dictionary</vt:lpstr>
      <vt:lpstr>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Kate Labunets (TUD)</cp:lastModifiedBy>
  <dcterms:created xsi:type="dcterms:W3CDTF">2017-09-13T16:37:57Z</dcterms:created>
  <dcterms:modified xsi:type="dcterms:W3CDTF">2019-06-26T08:15:07Z</dcterms:modified>
</cp:coreProperties>
</file>