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/>
  <mc:AlternateContent xmlns:mc="http://schemas.openxmlformats.org/markup-compatibility/2006">
    <mc:Choice Requires="x15">
      <x15ac:absPath xmlns:x15ac="http://schemas.microsoft.com/office/spreadsheetml/2010/11/ac" url="https://d.docs.live.net/658659605715c72d/Desktop/Master Life Science and Technology/5_Master End Project/12_End at TU Delft/01_Immobilisation of UPO/"/>
    </mc:Choice>
  </mc:AlternateContent>
  <xr:revisionPtr revIDLastSave="17" documentId="11_AD4DB114E441178AC67DF45EA613E152693EDF24" xr6:coauthVersionLast="46" xr6:coauthVersionMax="46" xr10:uidLastSave="{0C2B0549-A818-44EA-9869-7040EEE4F7C6}"/>
  <bookViews>
    <workbookView xWindow="-2450" yWindow="-14510" windowWidth="25820" windowHeight="14620" xr2:uid="{00000000-000D-0000-FFFF-FFFF00000000}"/>
  </bookViews>
  <sheets>
    <sheet name="Free UPO" sheetId="1" r:id="rId1"/>
    <sheet name="UPO beads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1" l="1"/>
  <c r="B16" i="1"/>
  <c r="B17" i="1"/>
  <c r="B18" i="1"/>
  <c r="B19" i="1"/>
  <c r="B20" i="1"/>
  <c r="D20" i="1" s="1"/>
  <c r="B15" i="1"/>
  <c r="C20" i="1"/>
  <c r="C19" i="1"/>
  <c r="C18" i="1"/>
  <c r="C17" i="1"/>
  <c r="D17" i="1" s="1"/>
  <c r="D16" i="1"/>
  <c r="C16" i="1"/>
  <c r="C15" i="1"/>
  <c r="D15" i="1" s="1"/>
  <c r="H6" i="1"/>
  <c r="F21" i="2"/>
  <c r="F20" i="2"/>
  <c r="E21" i="2"/>
  <c r="E20" i="2"/>
  <c r="C21" i="2"/>
  <c r="C20" i="2"/>
  <c r="F13" i="2"/>
  <c r="F6" i="2"/>
  <c r="E13" i="2"/>
  <c r="E6" i="2"/>
  <c r="D14" i="2"/>
  <c r="D15" i="2"/>
  <c r="D16" i="2"/>
  <c r="D17" i="2"/>
  <c r="D13" i="2"/>
  <c r="D7" i="2"/>
  <c r="D8" i="2"/>
  <c r="D9" i="2"/>
  <c r="D10" i="2"/>
  <c r="D6" i="2"/>
  <c r="C14" i="2"/>
  <c r="C17" i="2"/>
  <c r="C16" i="2"/>
  <c r="C15" i="2"/>
  <c r="C13" i="2"/>
  <c r="C7" i="2"/>
  <c r="C8" i="2"/>
  <c r="C9" i="2"/>
  <c r="C10" i="2"/>
  <c r="C6" i="2"/>
  <c r="F6" i="1"/>
  <c r="E6" i="1"/>
  <c r="D7" i="1"/>
  <c r="D8" i="1"/>
  <c r="D9" i="1"/>
  <c r="D10" i="1"/>
  <c r="D11" i="1"/>
  <c r="D6" i="1"/>
  <c r="C8" i="1"/>
  <c r="C9" i="1"/>
  <c r="C10" i="1"/>
  <c r="C11" i="1"/>
  <c r="C7" i="1"/>
  <c r="C6" i="1"/>
  <c r="B7" i="1"/>
  <c r="B8" i="1"/>
  <c r="B9" i="1"/>
  <c r="B10" i="1"/>
  <c r="B11" i="1"/>
  <c r="B6" i="1"/>
  <c r="D18" i="1" l="1"/>
  <c r="D19" i="1"/>
  <c r="E15" i="1"/>
  <c r="F15" i="1"/>
</calcChain>
</file>

<file path=xl/sharedStrings.xml><?xml version="1.0" encoding="utf-8"?>
<sst xmlns="http://schemas.openxmlformats.org/spreadsheetml/2006/main" count="58" uniqueCount="26">
  <si>
    <t>extinction factor ABTS</t>
  </si>
  <si>
    <t>1/mMcm</t>
  </si>
  <si>
    <t xml:space="preserve">Activity free UPO in MES </t>
  </si>
  <si>
    <t>U/mg</t>
  </si>
  <si>
    <t xml:space="preserve">Activity free UPO in citrate </t>
  </si>
  <si>
    <t>Abs/min</t>
  </si>
  <si>
    <t>activity UPO [umol/min/mg]</t>
  </si>
  <si>
    <t>Average</t>
  </si>
  <si>
    <t>SD</t>
  </si>
  <si>
    <t>slope</t>
  </si>
  <si>
    <t>beads conc [g/L]</t>
  </si>
  <si>
    <t>average</t>
  </si>
  <si>
    <t>[uM/min]</t>
  </si>
  <si>
    <t>UPO conc [mg/L]</t>
  </si>
  <si>
    <t>activity per bead [umol/min/g]</t>
  </si>
  <si>
    <t>activity per protein [umol/min/mg]</t>
  </si>
  <si>
    <t>min</t>
  </si>
  <si>
    <t>abs</t>
  </si>
  <si>
    <t>UPO beads after shipping from Basel</t>
  </si>
  <si>
    <t>before shipping</t>
  </si>
  <si>
    <t>umol/min/g</t>
  </si>
  <si>
    <t>umol/min/mg</t>
  </si>
  <si>
    <t>after shipping</t>
  </si>
  <si>
    <t>recovered</t>
  </si>
  <si>
    <t>of the activity, I measured in Basel!!</t>
  </si>
  <si>
    <t>same measurements with new concentration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</si>
</sst>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0" fillId="2" borderId="0" xfId="0" applyFill="1"/>
    <xf numFmtId="0" fontId="2" fillId="3" borderId="0" xfId="0" applyFont="1" applyFill="1"/>
    <xf numFmtId="14" fontId="2" fillId="3" borderId="0" xfId="0" applyNumberFormat="1" applyFont="1" applyFill="1"/>
    <xf numFmtId="0" fontId="3" fillId="0" borderId="0" xfId="0" applyFont="1" applyFill="1" applyBorder="1"/>
    <xf numFmtId="164" fontId="0" fillId="0" borderId="0" xfId="0" applyNumberFormat="1" applyFont="1" applyFill="1" applyBorder="1"/>
    <xf numFmtId="164" fontId="0" fillId="0" borderId="0" xfId="0" applyNumberFormat="1" applyFont="1"/>
    <xf numFmtId="164" fontId="0" fillId="0" borderId="0" xfId="0" applyNumberFormat="1"/>
    <xf numFmtId="0" fontId="0" fillId="4" borderId="0" xfId="0" applyFill="1"/>
    <xf numFmtId="0" fontId="3" fillId="0" borderId="0" xfId="0" applyFont="1"/>
    <xf numFmtId="165" fontId="3" fillId="0" borderId="0" xfId="0" applyNumberFormat="1" applyFont="1"/>
    <xf numFmtId="165" fontId="3" fillId="0" borderId="0" xfId="0" applyNumberFormat="1" applyFont="1" applyFill="1"/>
    <xf numFmtId="2" fontId="0" fillId="0" borderId="0" xfId="0" applyNumberFormat="1"/>
    <xf numFmtId="9" fontId="0" fillId="0" borderId="0" xfId="1" applyFont="1"/>
    <xf numFmtId="9" fontId="0" fillId="0" borderId="0" xfId="1" applyNumberFormat="1" applyFont="1"/>
    <xf numFmtId="0" fontId="0" fillId="3" borderId="0" xfId="0" applyFill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'UPO beads'!$J$6</c:f>
              <c:strCache>
                <c:ptCount val="1"/>
                <c:pt idx="0">
                  <c:v>abs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20037078638684266"/>
                  <c:y val="0.527082043241676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'UPO beads'!$I$7:$I$9</c:f>
              <c:numCache>
                <c:formatCode>General</c:formatCode>
                <c:ptCount val="3"/>
                <c:pt idx="0">
                  <c:v>0</c:v>
                </c:pt>
                <c:pt idx="1">
                  <c:v>0.5</c:v>
                </c:pt>
                <c:pt idx="2">
                  <c:v>1</c:v>
                </c:pt>
              </c:numCache>
            </c:numRef>
          </c:xVal>
          <c:yVal>
            <c:numRef>
              <c:f>'UPO beads'!$J$7:$J$9</c:f>
              <c:numCache>
                <c:formatCode>General</c:formatCode>
                <c:ptCount val="3"/>
                <c:pt idx="0">
                  <c:v>0</c:v>
                </c:pt>
                <c:pt idx="2">
                  <c:v>0.72419999999999995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536-4137-B706-9DE3B6C6D1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98249904"/>
        <c:axId val="1740136720"/>
      </c:scatterChart>
      <c:valAx>
        <c:axId val="14982499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0136720"/>
        <c:crosses val="autoZero"/>
        <c:crossBetween val="midCat"/>
      </c:valAx>
      <c:valAx>
        <c:axId val="1740136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82499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'UPO beads'!$AL$6</c:f>
              <c:strCache>
                <c:ptCount val="1"/>
                <c:pt idx="0">
                  <c:v>abs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20037078638684266"/>
                  <c:y val="0.527082043241676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'UPO beads'!$I$7:$I$9</c:f>
              <c:numCache>
                <c:formatCode>General</c:formatCode>
                <c:ptCount val="3"/>
                <c:pt idx="0">
                  <c:v>0</c:v>
                </c:pt>
                <c:pt idx="1">
                  <c:v>0.5</c:v>
                </c:pt>
                <c:pt idx="2">
                  <c:v>1</c:v>
                </c:pt>
              </c:numCache>
            </c:numRef>
          </c:xVal>
          <c:yVal>
            <c:numRef>
              <c:f>'UPO beads'!$AL$7:$AL$9</c:f>
              <c:numCache>
                <c:formatCode>General</c:formatCode>
                <c:ptCount val="3"/>
                <c:pt idx="0">
                  <c:v>0</c:v>
                </c:pt>
                <c:pt idx="1">
                  <c:v>0.40910000000000002</c:v>
                </c:pt>
                <c:pt idx="2">
                  <c:v>0.87790000000000001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EA6-4EF7-8335-5D5CF0185D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98249904"/>
        <c:axId val="1740136720"/>
      </c:scatterChart>
      <c:valAx>
        <c:axId val="14982499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0136720"/>
        <c:crosses val="autoZero"/>
        <c:crossBetween val="midCat"/>
      </c:valAx>
      <c:valAx>
        <c:axId val="1740136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82499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'UPO beads'!$Q$6</c:f>
              <c:strCache>
                <c:ptCount val="1"/>
                <c:pt idx="0">
                  <c:v>abs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20037078638684266"/>
                  <c:y val="0.527082043241676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'UPO beads'!$I$7:$I$9</c:f>
              <c:numCache>
                <c:formatCode>General</c:formatCode>
                <c:ptCount val="3"/>
                <c:pt idx="0">
                  <c:v>0</c:v>
                </c:pt>
                <c:pt idx="1">
                  <c:v>0.5</c:v>
                </c:pt>
                <c:pt idx="2">
                  <c:v>1</c:v>
                </c:pt>
              </c:numCache>
            </c:numRef>
          </c:xVal>
          <c:yVal>
            <c:numRef>
              <c:f>'UPO beads'!$Q$7:$Q$9</c:f>
              <c:numCache>
                <c:formatCode>General</c:formatCode>
                <c:ptCount val="3"/>
                <c:pt idx="0">
                  <c:v>0</c:v>
                </c:pt>
                <c:pt idx="1">
                  <c:v>0.42320000000000002</c:v>
                </c:pt>
                <c:pt idx="2">
                  <c:v>0.65769999999999995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2A5-4F76-8B9C-2D1F52E92F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98249904"/>
        <c:axId val="1740136720"/>
      </c:scatterChart>
      <c:valAx>
        <c:axId val="14982499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0136720"/>
        <c:crosses val="autoZero"/>
        <c:crossBetween val="midCat"/>
      </c:valAx>
      <c:valAx>
        <c:axId val="1740136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82499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'UPO beads'!$X$6</c:f>
              <c:strCache>
                <c:ptCount val="1"/>
                <c:pt idx="0">
                  <c:v>abs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20037078638684266"/>
                  <c:y val="0.527082043241676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'UPO beads'!$I$7:$I$9</c:f>
              <c:numCache>
                <c:formatCode>General</c:formatCode>
                <c:ptCount val="3"/>
                <c:pt idx="0">
                  <c:v>0</c:v>
                </c:pt>
                <c:pt idx="1">
                  <c:v>0.5</c:v>
                </c:pt>
                <c:pt idx="2">
                  <c:v>1</c:v>
                </c:pt>
              </c:numCache>
            </c:numRef>
          </c:xVal>
          <c:yVal>
            <c:numRef>
              <c:f>'UPO beads'!$X$7:$X$9</c:f>
              <c:numCache>
                <c:formatCode>General</c:formatCode>
                <c:ptCount val="3"/>
                <c:pt idx="0">
                  <c:v>0</c:v>
                </c:pt>
                <c:pt idx="1">
                  <c:v>0.3458</c:v>
                </c:pt>
                <c:pt idx="2">
                  <c:v>0.40939999999999999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EBF-4CCF-8CEA-6ECE076A68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98249904"/>
        <c:axId val="1740136720"/>
      </c:scatterChart>
      <c:valAx>
        <c:axId val="14982499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0136720"/>
        <c:crosses val="autoZero"/>
        <c:crossBetween val="midCat"/>
      </c:valAx>
      <c:valAx>
        <c:axId val="1740136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82499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'UPO beads'!$AE$6</c:f>
              <c:strCache>
                <c:ptCount val="1"/>
                <c:pt idx="0">
                  <c:v>abs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26008512280315343"/>
                  <c:y val="0.4156624218914669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'UPO beads'!$I$7:$I$9</c:f>
              <c:numCache>
                <c:formatCode>General</c:formatCode>
                <c:ptCount val="3"/>
                <c:pt idx="0">
                  <c:v>0</c:v>
                </c:pt>
                <c:pt idx="1">
                  <c:v>0.5</c:v>
                </c:pt>
                <c:pt idx="2">
                  <c:v>1</c:v>
                </c:pt>
              </c:numCache>
            </c:numRef>
          </c:xVal>
          <c:yVal>
            <c:numRef>
              <c:f>'UPO beads'!$AE$7:$AE$9</c:f>
              <c:numCache>
                <c:formatCode>General</c:formatCode>
                <c:ptCount val="3"/>
                <c:pt idx="0">
                  <c:v>0</c:v>
                </c:pt>
                <c:pt idx="1">
                  <c:v>0.2576</c:v>
                </c:pt>
                <c:pt idx="2">
                  <c:v>0.5625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F07-4EDB-BC29-D694AF6F52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98249904"/>
        <c:axId val="1740136720"/>
      </c:scatterChart>
      <c:valAx>
        <c:axId val="14982499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0136720"/>
        <c:crosses val="autoZero"/>
        <c:crossBetween val="midCat"/>
      </c:valAx>
      <c:valAx>
        <c:axId val="1740136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82499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284926</xdr:colOff>
      <xdr:row>4</xdr:row>
      <xdr:rowOff>44780</xdr:rowOff>
    </xdr:from>
    <xdr:to>
      <xdr:col>14</xdr:col>
      <xdr:colOff>177306</xdr:colOff>
      <xdr:row>12</xdr:row>
      <xdr:rowOff>78345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C2AB6DB-A43D-4E14-B3C0-24B5387C6C8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38</xdr:col>
      <xdr:colOff>284926</xdr:colOff>
      <xdr:row>4</xdr:row>
      <xdr:rowOff>44780</xdr:rowOff>
    </xdr:from>
    <xdr:to>
      <xdr:col>42</xdr:col>
      <xdr:colOff>177306</xdr:colOff>
      <xdr:row>12</xdr:row>
      <xdr:rowOff>78345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C0736922-A880-4E73-A46E-79BA4FA3E5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239059</xdr:colOff>
      <xdr:row>4</xdr:row>
      <xdr:rowOff>97118</xdr:rowOff>
    </xdr:from>
    <xdr:to>
      <xdr:col>21</xdr:col>
      <xdr:colOff>131439</xdr:colOff>
      <xdr:row>12</xdr:row>
      <xdr:rowOff>130683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70F0E0A9-50E5-4024-8765-0739A789AE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24</xdr:col>
      <xdr:colOff>268941</xdr:colOff>
      <xdr:row>4</xdr:row>
      <xdr:rowOff>59765</xdr:rowOff>
    </xdr:from>
    <xdr:to>
      <xdr:col>28</xdr:col>
      <xdr:colOff>161322</xdr:colOff>
      <xdr:row>12</xdr:row>
      <xdr:rowOff>93330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A18E2BD8-27D1-4C01-9050-34F797FD6E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31</xdr:col>
      <xdr:colOff>224118</xdr:colOff>
      <xdr:row>4</xdr:row>
      <xdr:rowOff>67236</xdr:rowOff>
    </xdr:from>
    <xdr:to>
      <xdr:col>35</xdr:col>
      <xdr:colOff>116498</xdr:colOff>
      <xdr:row>12</xdr:row>
      <xdr:rowOff>100801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9174950-5AD1-45D5-B5DA-3BE2572E339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0"/>
  <sheetViews>
    <sheetView tabSelected="1" zoomScale="127" workbookViewId="0">
      <selection activeCell="L23" sqref="L23"/>
    </sheetView>
  </sheetViews>
  <sheetFormatPr defaultRowHeight="14.5" x14ac:dyDescent="0.35"/>
  <cols>
    <col min="1" max="1" width="19.453125" customWidth="1"/>
    <col min="2" max="2" width="14.6328125" customWidth="1"/>
    <col min="3" max="3" width="10.7265625" customWidth="1"/>
    <col min="4" max="4" width="24.6328125" customWidth="1"/>
  </cols>
  <sheetData>
    <row r="1" spans="1:15" s="1" customFormat="1" x14ac:dyDescent="0.35">
      <c r="A1" s="1" t="s">
        <v>0</v>
      </c>
      <c r="B1" s="1">
        <v>36.799999999999997</v>
      </c>
      <c r="C1" s="1" t="s">
        <v>1</v>
      </c>
      <c r="E1" s="1" t="s">
        <v>2</v>
      </c>
      <c r="H1" s="1">
        <v>380</v>
      </c>
      <c r="I1" s="1" t="s">
        <v>3</v>
      </c>
      <c r="K1" s="1" t="s">
        <v>4</v>
      </c>
      <c r="N1" s="1">
        <v>1050</v>
      </c>
      <c r="O1" s="1" t="s">
        <v>3</v>
      </c>
    </row>
    <row r="2" spans="1:15" s="1" customFormat="1" x14ac:dyDescent="0.35"/>
    <row r="4" spans="1:15" s="2" customFormat="1" x14ac:dyDescent="0.35">
      <c r="A4" s="3">
        <v>44211</v>
      </c>
    </row>
    <row r="5" spans="1:15" x14ac:dyDescent="0.35">
      <c r="A5" s="4" t="s">
        <v>5</v>
      </c>
      <c r="B5" s="4" t="s">
        <v>13</v>
      </c>
      <c r="C5" s="4" t="s">
        <v>12</v>
      </c>
      <c r="D5" s="4" t="s">
        <v>6</v>
      </c>
      <c r="E5" s="4" t="s">
        <v>7</v>
      </c>
      <c r="F5" s="4" t="s">
        <v>8</v>
      </c>
    </row>
    <row r="6" spans="1:15" x14ac:dyDescent="0.35">
      <c r="A6" s="5">
        <v>0.3463</v>
      </c>
      <c r="B6" s="5">
        <f>2.86/1000/100/2*1000</f>
        <v>1.4299999999999998E-2</v>
      </c>
      <c r="C6" s="5">
        <f>(A6/$B$1)*1000</f>
        <v>9.4103260869565215</v>
      </c>
      <c r="D6" s="5">
        <f>C6/B6</f>
        <v>658.06476132563091</v>
      </c>
      <c r="E6" s="7">
        <f>AVERAGE(D6:D11)</f>
        <v>691.09785142393855</v>
      </c>
      <c r="F6">
        <f>STDEV(D6:D11)</f>
        <v>25.161350013001513</v>
      </c>
      <c r="H6" s="13">
        <f>E6/N1</f>
        <v>0.65818842992756055</v>
      </c>
      <c r="I6" t="s">
        <v>24</v>
      </c>
    </row>
    <row r="7" spans="1:15" x14ac:dyDescent="0.35">
      <c r="A7" s="5">
        <v>0.38450000000000001</v>
      </c>
      <c r="B7" s="5">
        <f t="shared" ref="B7:B11" si="0">2.86/1000/100/2*1000</f>
        <v>1.4299999999999998E-2</v>
      </c>
      <c r="C7" s="5">
        <f>(A7/$B$1)*1000</f>
        <v>10.448369565217392</v>
      </c>
      <c r="D7" s="5">
        <f t="shared" ref="D7:D11" si="1">C7/B7</f>
        <v>730.65521435086669</v>
      </c>
    </row>
    <row r="8" spans="1:15" x14ac:dyDescent="0.35">
      <c r="A8" s="5">
        <v>0.35809999999999997</v>
      </c>
      <c r="B8" s="5">
        <f t="shared" si="0"/>
        <v>1.4299999999999998E-2</v>
      </c>
      <c r="C8" s="5">
        <f t="shared" ref="C8:C11" si="2">(A8/$B$1)*1000</f>
        <v>9.7309782608695645</v>
      </c>
      <c r="D8" s="5">
        <f t="shared" si="1"/>
        <v>680.48799027059897</v>
      </c>
    </row>
    <row r="9" spans="1:15" x14ac:dyDescent="0.35">
      <c r="A9" s="6">
        <v>0.36870000000000003</v>
      </c>
      <c r="B9" s="5">
        <f t="shared" si="0"/>
        <v>1.4299999999999998E-2</v>
      </c>
      <c r="C9" s="5">
        <f t="shared" si="2"/>
        <v>10.019021739130437</v>
      </c>
      <c r="D9" s="5">
        <f t="shared" si="1"/>
        <v>700.63089084828243</v>
      </c>
    </row>
    <row r="10" spans="1:15" x14ac:dyDescent="0.35">
      <c r="A10" s="6">
        <v>0.36859999999999998</v>
      </c>
      <c r="B10" s="5">
        <f t="shared" si="0"/>
        <v>1.4299999999999998E-2</v>
      </c>
      <c r="C10" s="5">
        <f t="shared" si="2"/>
        <v>10.016304347826088</v>
      </c>
      <c r="D10" s="5">
        <f t="shared" si="1"/>
        <v>700.44086348434189</v>
      </c>
    </row>
    <row r="11" spans="1:15" x14ac:dyDescent="0.35">
      <c r="A11" s="6">
        <v>0.35589999999999999</v>
      </c>
      <c r="B11" s="5">
        <f t="shared" si="0"/>
        <v>1.4299999999999998E-2</v>
      </c>
      <c r="C11" s="5">
        <f t="shared" si="2"/>
        <v>9.671195652173914</v>
      </c>
      <c r="D11" s="5">
        <f t="shared" si="1"/>
        <v>676.30738826391018</v>
      </c>
    </row>
    <row r="13" spans="1:15" s="15" customFormat="1" x14ac:dyDescent="0.35">
      <c r="A13" s="3">
        <v>44239</v>
      </c>
      <c r="B13" s="2" t="s">
        <v>25</v>
      </c>
    </row>
    <row r="14" spans="1:15" x14ac:dyDescent="0.35">
      <c r="A14" s="4" t="s">
        <v>5</v>
      </c>
      <c r="B14" s="4" t="s">
        <v>13</v>
      </c>
      <c r="C14" s="4" t="s">
        <v>12</v>
      </c>
      <c r="D14" s="4" t="s">
        <v>6</v>
      </c>
      <c r="E14" s="4" t="s">
        <v>7</v>
      </c>
      <c r="F14" s="4" t="s">
        <v>8</v>
      </c>
    </row>
    <row r="15" spans="1:15" x14ac:dyDescent="0.35">
      <c r="A15" s="5">
        <v>0.3463</v>
      </c>
      <c r="B15" s="5">
        <f>2.54/1000/100/2*1000</f>
        <v>1.2700000000000001E-2</v>
      </c>
      <c r="C15" s="5">
        <f>(A15/$B$1)*1000</f>
        <v>9.4103260869565215</v>
      </c>
      <c r="D15" s="5">
        <f>C15/B15</f>
        <v>740.97055802807245</v>
      </c>
      <c r="E15" s="7">
        <f>AVERAGE(D15:D20)</f>
        <v>778.16529727262343</v>
      </c>
      <c r="F15">
        <f>STDEV(D15:D20)</f>
        <v>28.331283872907196</v>
      </c>
      <c r="H15" s="13">
        <f>E15/N1</f>
        <v>0.74110980692630801</v>
      </c>
      <c r="I15" t="s">
        <v>24</v>
      </c>
    </row>
    <row r="16" spans="1:15" x14ac:dyDescent="0.35">
      <c r="A16" s="5">
        <v>0.38450000000000001</v>
      </c>
      <c r="B16" s="5">
        <f t="shared" ref="B16:B20" si="3">2.54/1000/100/2*1000</f>
        <v>1.2700000000000001E-2</v>
      </c>
      <c r="C16" s="5">
        <f>(A16/$B$1)*1000</f>
        <v>10.448369565217392</v>
      </c>
      <c r="D16" s="5">
        <f t="shared" ref="D16:D20" si="4">C16/B16</f>
        <v>822.70626497774731</v>
      </c>
    </row>
    <row r="17" spans="1:4" x14ac:dyDescent="0.35">
      <c r="A17" s="5">
        <v>0.35809999999999997</v>
      </c>
      <c r="B17" s="5">
        <f t="shared" si="3"/>
        <v>1.2700000000000001E-2</v>
      </c>
      <c r="C17" s="5">
        <f t="shared" ref="C17:C20" si="5">(A17/$B$1)*1000</f>
        <v>9.7309782608695645</v>
      </c>
      <c r="D17" s="5">
        <f t="shared" si="4"/>
        <v>766.21876069839084</v>
      </c>
    </row>
    <row r="18" spans="1:4" x14ac:dyDescent="0.35">
      <c r="A18" s="6">
        <v>0.36870000000000003</v>
      </c>
      <c r="B18" s="5">
        <f t="shared" si="3"/>
        <v>1.2700000000000001E-2</v>
      </c>
      <c r="C18" s="5">
        <f t="shared" si="5"/>
        <v>10.019021739130437</v>
      </c>
      <c r="D18" s="5">
        <f t="shared" si="4"/>
        <v>788.89934953782961</v>
      </c>
    </row>
    <row r="19" spans="1:4" x14ac:dyDescent="0.35">
      <c r="A19" s="6">
        <v>0.36859999999999998</v>
      </c>
      <c r="B19" s="5">
        <f t="shared" si="3"/>
        <v>1.2700000000000001E-2</v>
      </c>
      <c r="C19" s="5">
        <f t="shared" si="5"/>
        <v>10.016304347826088</v>
      </c>
      <c r="D19" s="5">
        <f t="shared" si="4"/>
        <v>788.6853817185895</v>
      </c>
    </row>
    <row r="20" spans="1:4" x14ac:dyDescent="0.35">
      <c r="A20" s="6">
        <v>0.35589999999999999</v>
      </c>
      <c r="B20" s="5">
        <f t="shared" si="3"/>
        <v>1.2700000000000001E-2</v>
      </c>
      <c r="C20" s="5">
        <f t="shared" si="5"/>
        <v>9.671195652173914</v>
      </c>
      <c r="D20" s="5">
        <f t="shared" si="4"/>
        <v>761.51146867511125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239F88-B2DE-4BB7-B75B-C1C44C779EC2}">
  <dimension ref="A1:AL21"/>
  <sheetViews>
    <sheetView topLeftCell="A3" zoomScale="135" workbookViewId="0">
      <selection activeCell="B14" sqref="B14"/>
    </sheetView>
  </sheetViews>
  <sheetFormatPr defaultRowHeight="14.5" x14ac:dyDescent="0.35"/>
  <cols>
    <col min="1" max="1" width="19.08984375" customWidth="1"/>
    <col min="2" max="2" width="14.81640625" customWidth="1"/>
    <col min="3" max="3" width="14.08984375" customWidth="1"/>
    <col min="4" max="4" width="29.7265625" customWidth="1"/>
  </cols>
  <sheetData>
    <row r="1" spans="1:38" s="1" customFormat="1" x14ac:dyDescent="0.35">
      <c r="A1" s="1" t="s">
        <v>0</v>
      </c>
      <c r="B1" s="1">
        <v>36.799999999999997</v>
      </c>
      <c r="C1" s="1" t="s">
        <v>1</v>
      </c>
      <c r="E1" s="1" t="s">
        <v>2</v>
      </c>
      <c r="H1" s="1">
        <v>380</v>
      </c>
      <c r="I1" s="1" t="s">
        <v>3</v>
      </c>
      <c r="K1" s="1" t="s">
        <v>4</v>
      </c>
      <c r="N1" s="1">
        <v>1050</v>
      </c>
      <c r="O1" s="1" t="s">
        <v>3</v>
      </c>
    </row>
    <row r="2" spans="1:38" s="1" customFormat="1" x14ac:dyDescent="0.35"/>
    <row r="4" spans="1:38" s="2" customFormat="1" x14ac:dyDescent="0.35">
      <c r="A4" s="3">
        <v>44211</v>
      </c>
      <c r="B4" s="2" t="s">
        <v>18</v>
      </c>
    </row>
    <row r="5" spans="1:38" x14ac:dyDescent="0.35">
      <c r="A5" s="8" t="s">
        <v>9</v>
      </c>
      <c r="B5" s="8" t="s">
        <v>10</v>
      </c>
      <c r="C5" s="8" t="s">
        <v>12</v>
      </c>
      <c r="D5" s="8" t="s">
        <v>14</v>
      </c>
      <c r="E5" s="8" t="s">
        <v>11</v>
      </c>
      <c r="F5" s="8" t="s">
        <v>8</v>
      </c>
    </row>
    <row r="6" spans="1:38" x14ac:dyDescent="0.35">
      <c r="A6">
        <v>0.72419999999999995</v>
      </c>
      <c r="B6" s="10">
        <v>5</v>
      </c>
      <c r="C6" s="9">
        <f>(A6/$B$1*1000)</f>
        <v>19.679347826086957</v>
      </c>
      <c r="D6" s="10">
        <f>C6/B6</f>
        <v>3.9358695652173914</v>
      </c>
      <c r="E6" s="11">
        <f>AVERAGE(D6:D10)</f>
        <v>3.5127173913043479</v>
      </c>
      <c r="F6">
        <f>STDEV(D6:D10)</f>
        <v>0.95295225471358591</v>
      </c>
      <c r="I6" t="s">
        <v>16</v>
      </c>
      <c r="J6" t="s">
        <v>17</v>
      </c>
      <c r="P6" t="s">
        <v>16</v>
      </c>
      <c r="Q6" t="s">
        <v>17</v>
      </c>
      <c r="W6" t="s">
        <v>16</v>
      </c>
      <c r="X6" t="s">
        <v>17</v>
      </c>
      <c r="AD6" t="s">
        <v>16</v>
      </c>
      <c r="AE6" t="s">
        <v>17</v>
      </c>
      <c r="AK6" t="s">
        <v>16</v>
      </c>
      <c r="AL6" t="s">
        <v>17</v>
      </c>
    </row>
    <row r="7" spans="1:38" x14ac:dyDescent="0.35">
      <c r="A7">
        <v>0.65769999999999995</v>
      </c>
      <c r="B7" s="10">
        <v>5</v>
      </c>
      <c r="C7" s="9">
        <f t="shared" ref="C7:C10" si="0">(A7/$B$1*1000)</f>
        <v>17.872282608695652</v>
      </c>
      <c r="D7" s="10">
        <f t="shared" ref="D7:D10" si="1">C7/B7</f>
        <v>3.5744565217391306</v>
      </c>
      <c r="E7" s="10"/>
      <c r="I7">
        <v>0</v>
      </c>
      <c r="J7">
        <v>0</v>
      </c>
      <c r="P7">
        <v>0</v>
      </c>
      <c r="Q7">
        <v>0</v>
      </c>
      <c r="W7">
        <v>0</v>
      </c>
      <c r="X7">
        <v>0</v>
      </c>
      <c r="AD7">
        <v>0</v>
      </c>
      <c r="AE7">
        <v>0</v>
      </c>
      <c r="AK7">
        <v>0</v>
      </c>
      <c r="AL7">
        <v>0</v>
      </c>
    </row>
    <row r="8" spans="1:38" x14ac:dyDescent="0.35">
      <c r="A8">
        <v>0.40939999999999999</v>
      </c>
      <c r="B8" s="10">
        <v>5</v>
      </c>
      <c r="C8" s="9">
        <f t="shared" si="0"/>
        <v>11.125000000000002</v>
      </c>
      <c r="D8" s="10">
        <f t="shared" si="1"/>
        <v>2.2250000000000005</v>
      </c>
      <c r="I8">
        <v>0.5</v>
      </c>
      <c r="P8">
        <v>0.5</v>
      </c>
      <c r="Q8">
        <v>0.42320000000000002</v>
      </c>
      <c r="W8">
        <v>0.5</v>
      </c>
      <c r="X8">
        <v>0.3458</v>
      </c>
      <c r="AD8">
        <v>0.5</v>
      </c>
      <c r="AE8">
        <v>0.2576</v>
      </c>
      <c r="AK8">
        <v>0.5</v>
      </c>
      <c r="AL8">
        <v>0.40910000000000002</v>
      </c>
    </row>
    <row r="9" spans="1:38" x14ac:dyDescent="0.35">
      <c r="A9">
        <v>0.5625</v>
      </c>
      <c r="B9" s="10">
        <v>5</v>
      </c>
      <c r="C9" s="9">
        <f t="shared" si="0"/>
        <v>15.285326086956523</v>
      </c>
      <c r="D9" s="10">
        <f t="shared" si="1"/>
        <v>3.0570652173913047</v>
      </c>
      <c r="I9">
        <v>1</v>
      </c>
      <c r="J9">
        <v>0.72419999999999995</v>
      </c>
      <c r="P9">
        <v>1</v>
      </c>
      <c r="Q9">
        <v>0.65769999999999995</v>
      </c>
      <c r="W9">
        <v>1</v>
      </c>
      <c r="X9">
        <v>0.40939999999999999</v>
      </c>
      <c r="AD9">
        <v>1</v>
      </c>
      <c r="AE9">
        <v>0.5625</v>
      </c>
      <c r="AK9">
        <v>1</v>
      </c>
      <c r="AL9">
        <v>0.87790000000000001</v>
      </c>
    </row>
    <row r="10" spans="1:38" x14ac:dyDescent="0.35">
      <c r="A10">
        <v>0.87790000000000001</v>
      </c>
      <c r="B10" s="10">
        <v>5</v>
      </c>
      <c r="C10" s="9">
        <f t="shared" si="0"/>
        <v>23.85597826086957</v>
      </c>
      <c r="D10" s="10">
        <f t="shared" si="1"/>
        <v>4.7711956521739136</v>
      </c>
      <c r="I10">
        <v>1.5</v>
      </c>
      <c r="J10">
        <v>0.89839999999999998</v>
      </c>
      <c r="P10">
        <v>1.5</v>
      </c>
      <c r="Q10">
        <v>1.0044</v>
      </c>
      <c r="W10">
        <v>1.5</v>
      </c>
      <c r="X10">
        <v>0.49259999999999998</v>
      </c>
      <c r="AD10">
        <v>1.5</v>
      </c>
      <c r="AE10">
        <v>0.68400000000000005</v>
      </c>
      <c r="AK10">
        <v>1.5</v>
      </c>
      <c r="AL10">
        <v>0.91110000000000002</v>
      </c>
    </row>
    <row r="12" spans="1:38" x14ac:dyDescent="0.35">
      <c r="A12" s="8" t="s">
        <v>9</v>
      </c>
      <c r="B12" s="8" t="s">
        <v>13</v>
      </c>
      <c r="C12" s="8" t="s">
        <v>12</v>
      </c>
      <c r="D12" s="8" t="s">
        <v>15</v>
      </c>
      <c r="E12" s="8" t="s">
        <v>11</v>
      </c>
      <c r="F12" s="8" t="s">
        <v>8</v>
      </c>
    </row>
    <row r="13" spans="1:38" x14ac:dyDescent="0.35">
      <c r="A13">
        <v>0.72419999999999995</v>
      </c>
      <c r="B13" s="10">
        <v>2.5</v>
      </c>
      <c r="C13" s="9">
        <f>(A13/$B$1*1000)</f>
        <v>19.679347826086957</v>
      </c>
      <c r="D13" s="10">
        <f>C13/B13</f>
        <v>7.8717391304347828</v>
      </c>
      <c r="E13" s="11">
        <f>AVERAGE(D13:D17)</f>
        <v>7.0254347826086958</v>
      </c>
      <c r="F13">
        <f>STDEV(D13:D17)</f>
        <v>1.9059045094271718</v>
      </c>
    </row>
    <row r="14" spans="1:38" x14ac:dyDescent="0.35">
      <c r="A14">
        <v>0.65769999999999995</v>
      </c>
      <c r="B14" s="10">
        <v>2.5</v>
      </c>
      <c r="C14" s="9">
        <f>(A14/$B$1*1000)</f>
        <v>17.872282608695652</v>
      </c>
      <c r="D14" s="10">
        <f t="shared" ref="D14:D17" si="2">C14/B14</f>
        <v>7.1489130434782613</v>
      </c>
      <c r="E14" s="10"/>
    </row>
    <row r="15" spans="1:38" x14ac:dyDescent="0.35">
      <c r="A15">
        <v>0.40939999999999999</v>
      </c>
      <c r="B15" s="10">
        <v>2.5</v>
      </c>
      <c r="C15" s="9">
        <f t="shared" ref="C15:C17" si="3">(A15/$B$1*1000)</f>
        <v>11.125000000000002</v>
      </c>
      <c r="D15" s="10">
        <f t="shared" si="2"/>
        <v>4.4500000000000011</v>
      </c>
    </row>
    <row r="16" spans="1:38" x14ac:dyDescent="0.35">
      <c r="A16">
        <v>0.5625</v>
      </c>
      <c r="B16" s="10">
        <v>2.5</v>
      </c>
      <c r="C16" s="9">
        <f t="shared" si="3"/>
        <v>15.285326086956523</v>
      </c>
      <c r="D16" s="10">
        <f t="shared" si="2"/>
        <v>6.1141304347826093</v>
      </c>
    </row>
    <row r="17" spans="1:6" x14ac:dyDescent="0.35">
      <c r="A17">
        <v>0.87790000000000001</v>
      </c>
      <c r="B17" s="10">
        <v>2.5</v>
      </c>
      <c r="C17" s="9">
        <f t="shared" si="3"/>
        <v>23.85597826086957</v>
      </c>
      <c r="D17" s="10">
        <f t="shared" si="2"/>
        <v>9.5423913043478272</v>
      </c>
    </row>
    <row r="19" spans="1:6" x14ac:dyDescent="0.35">
      <c r="A19" s="8" t="s">
        <v>19</v>
      </c>
      <c r="B19" s="8"/>
      <c r="C19" s="8" t="s">
        <v>22</v>
      </c>
      <c r="D19" s="8"/>
      <c r="E19" s="8" t="s">
        <v>23</v>
      </c>
      <c r="F19" s="8" t="s">
        <v>8</v>
      </c>
    </row>
    <row r="20" spans="1:6" x14ac:dyDescent="0.35">
      <c r="A20" s="12">
        <v>3.9983695652173914</v>
      </c>
      <c r="B20" t="s">
        <v>20</v>
      </c>
      <c r="C20" s="12">
        <f>E6</f>
        <v>3.5127173913043479</v>
      </c>
      <c r="D20" t="s">
        <v>20</v>
      </c>
      <c r="E20" s="14">
        <f>C20/A20</f>
        <v>0.87853744732907435</v>
      </c>
      <c r="F20" s="13">
        <f>F6/A20</f>
        <v>0.23833521118295475</v>
      </c>
    </row>
    <row r="21" spans="1:6" x14ac:dyDescent="0.35">
      <c r="A21" s="12">
        <v>7.9967391304347828</v>
      </c>
      <c r="B21" t="s">
        <v>21</v>
      </c>
      <c r="C21" s="12">
        <f>E13</f>
        <v>7.0254347826086958</v>
      </c>
      <c r="D21" t="s">
        <v>21</v>
      </c>
      <c r="E21" s="14">
        <f>C21/A21</f>
        <v>0.87853744732907435</v>
      </c>
      <c r="F21" s="13">
        <f>F13/A21</f>
        <v>0.23833521118295475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Free UPO</vt:lpstr>
      <vt:lpstr>UPO beads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Friederike Nintzel</dc:creator>
  <cp:lastModifiedBy>Friederike Nintzel</cp:lastModifiedBy>
  <dcterms:created xsi:type="dcterms:W3CDTF">2015-06-05T18:19:34Z</dcterms:created>
  <dcterms:modified xsi:type="dcterms:W3CDTF">2021-02-15T10:18:54Z</dcterms:modified>
</cp:coreProperties>
</file>