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ke\Downloads\"/>
    </mc:Choice>
  </mc:AlternateContent>
  <xr:revisionPtr revIDLastSave="0" documentId="8_{59A9E71E-7B0F-45C5-ABA1-F0CDA8C3674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hysical Models" sheetId="3" r:id="rId1"/>
    <sheet name="Parametric Methods" sheetId="4" r:id="rId2"/>
    <sheet name="Data-Driven Models" sheetId="5" r:id="rId3"/>
    <sheet name="criteria" sheetId="6" r:id="rId4"/>
    <sheet name="old" sheetId="1" state="hidden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5" l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F44" i="5"/>
  <c r="F45" i="5"/>
  <c r="F46" i="5"/>
  <c r="F47" i="5"/>
  <c r="F48" i="5"/>
  <c r="F49" i="5"/>
  <c r="F50" i="5"/>
  <c r="F51" i="5"/>
  <c r="F52" i="5"/>
  <c r="F53" i="5"/>
  <c r="F54" i="5"/>
  <c r="P43" i="3"/>
  <c r="P42" i="3"/>
  <c r="A51" i="4"/>
  <c r="A52" i="4"/>
  <c r="B51" i="4"/>
  <c r="B52" i="4"/>
  <c r="C51" i="4"/>
  <c r="C52" i="4"/>
  <c r="D51" i="4"/>
  <c r="D52" i="4"/>
  <c r="E51" i="4"/>
  <c r="E52" i="4"/>
  <c r="F51" i="4"/>
  <c r="F52" i="4"/>
  <c r="G51" i="4"/>
  <c r="G52" i="4"/>
  <c r="H51" i="4"/>
  <c r="H52" i="4"/>
  <c r="A51" i="5"/>
  <c r="A52" i="5"/>
  <c r="B51" i="5"/>
  <c r="B52" i="5"/>
  <c r="C51" i="5"/>
  <c r="C52" i="5"/>
  <c r="D51" i="5"/>
  <c r="D52" i="5"/>
  <c r="E51" i="5"/>
  <c r="E52" i="5"/>
  <c r="G51" i="5"/>
  <c r="G52" i="5"/>
  <c r="H51" i="5"/>
  <c r="H52" i="5"/>
  <c r="P36" i="3"/>
  <c r="P35" i="3"/>
  <c r="A49" i="4"/>
  <c r="A50" i="4"/>
  <c r="B49" i="4"/>
  <c r="B50" i="4"/>
  <c r="C49" i="4"/>
  <c r="C50" i="4"/>
  <c r="D49" i="4"/>
  <c r="D50" i="4"/>
  <c r="E49" i="4"/>
  <c r="E50" i="4"/>
  <c r="F49" i="4"/>
  <c r="F50" i="4"/>
  <c r="G49" i="4"/>
  <c r="G50" i="4"/>
  <c r="H49" i="4"/>
  <c r="H50" i="4"/>
  <c r="A49" i="5"/>
  <c r="A50" i="5"/>
  <c r="B49" i="5"/>
  <c r="B50" i="5"/>
  <c r="C49" i="5"/>
  <c r="C50" i="5"/>
  <c r="D49" i="5"/>
  <c r="D50" i="5"/>
  <c r="E49" i="5"/>
  <c r="E50" i="5"/>
  <c r="G49" i="5"/>
  <c r="G50" i="5"/>
  <c r="H49" i="5"/>
  <c r="H50" i="5"/>
  <c r="P34" i="3"/>
  <c r="A31" i="5"/>
  <c r="D26" i="5"/>
  <c r="D27" i="5"/>
  <c r="D28" i="5"/>
  <c r="D29" i="5"/>
  <c r="D30" i="5"/>
  <c r="D31" i="5"/>
  <c r="D32" i="5"/>
  <c r="D33" i="5"/>
  <c r="D34" i="5"/>
  <c r="D35" i="5"/>
  <c r="D36" i="5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5" i="6"/>
  <c r="A1" i="6"/>
  <c r="B1" i="6"/>
  <c r="A6" i="6"/>
  <c r="K30" i="3"/>
  <c r="P30" i="3"/>
  <c r="K29" i="5"/>
  <c r="A47" i="4"/>
  <c r="A48" i="4"/>
  <c r="B47" i="4"/>
  <c r="B48" i="4"/>
  <c r="C47" i="4"/>
  <c r="C48" i="4"/>
  <c r="D47" i="4"/>
  <c r="D48" i="4"/>
  <c r="E47" i="4"/>
  <c r="E48" i="4"/>
  <c r="F47" i="4"/>
  <c r="F48" i="4"/>
  <c r="G47" i="4"/>
  <c r="G48" i="4"/>
  <c r="H47" i="4"/>
  <c r="H48" i="4"/>
  <c r="P2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5" i="3"/>
  <c r="P26" i="3"/>
  <c r="P27" i="3"/>
  <c r="P28" i="3"/>
  <c r="P29" i="3"/>
  <c r="P31" i="3"/>
  <c r="P32" i="3"/>
  <c r="P33" i="3"/>
  <c r="P37" i="3"/>
  <c r="P38" i="3"/>
  <c r="P39" i="3"/>
  <c r="P40" i="3"/>
  <c r="P41" i="3"/>
  <c r="P44" i="3"/>
  <c r="P45" i="3"/>
  <c r="P46" i="3"/>
  <c r="P47" i="3"/>
  <c r="P48" i="3"/>
  <c r="P49" i="3"/>
  <c r="P50" i="3"/>
  <c r="P51" i="3"/>
  <c r="P52" i="3"/>
  <c r="A54" i="4"/>
  <c r="B54" i="4"/>
  <c r="C54" i="4"/>
  <c r="D54" i="4"/>
  <c r="E54" i="4"/>
  <c r="F54" i="4"/>
  <c r="G54" i="4"/>
  <c r="H54" i="4"/>
  <c r="C11" i="5"/>
  <c r="F11" i="4"/>
  <c r="H11" i="4"/>
  <c r="A41" i="5"/>
  <c r="A42" i="5"/>
  <c r="A43" i="5"/>
  <c r="A44" i="5"/>
  <c r="A45" i="5"/>
  <c r="A46" i="5"/>
  <c r="A47" i="5"/>
  <c r="A48" i="5"/>
  <c r="A53" i="5"/>
  <c r="A54" i="5"/>
  <c r="B41" i="5"/>
  <c r="B42" i="5"/>
  <c r="B43" i="5"/>
  <c r="B44" i="5"/>
  <c r="B45" i="5"/>
  <c r="B46" i="5"/>
  <c r="B47" i="5"/>
  <c r="B48" i="5"/>
  <c r="B53" i="5"/>
  <c r="B54" i="5"/>
  <c r="C41" i="5"/>
  <c r="C42" i="5"/>
  <c r="C43" i="5"/>
  <c r="C44" i="5"/>
  <c r="C45" i="5"/>
  <c r="C46" i="5"/>
  <c r="C47" i="5"/>
  <c r="C48" i="5"/>
  <c r="C53" i="5"/>
  <c r="C54" i="5"/>
  <c r="D41" i="5"/>
  <c r="D42" i="5"/>
  <c r="D43" i="5"/>
  <c r="D44" i="5"/>
  <c r="D45" i="5"/>
  <c r="D46" i="5"/>
  <c r="D47" i="5"/>
  <c r="D48" i="5"/>
  <c r="D53" i="5"/>
  <c r="D54" i="5"/>
  <c r="E41" i="5"/>
  <c r="E42" i="5"/>
  <c r="E43" i="5"/>
  <c r="E44" i="5"/>
  <c r="E45" i="5"/>
  <c r="E46" i="5"/>
  <c r="E47" i="5"/>
  <c r="E48" i="5"/>
  <c r="E53" i="5"/>
  <c r="E54" i="5"/>
  <c r="F41" i="5"/>
  <c r="F42" i="5"/>
  <c r="F43" i="5"/>
  <c r="G41" i="5"/>
  <c r="G42" i="5"/>
  <c r="G43" i="5"/>
  <c r="G44" i="5"/>
  <c r="G45" i="5"/>
  <c r="G46" i="5"/>
  <c r="G47" i="5"/>
  <c r="G48" i="5"/>
  <c r="G53" i="5"/>
  <c r="G54" i="5"/>
  <c r="H41" i="5"/>
  <c r="H42" i="5"/>
  <c r="H43" i="5"/>
  <c r="H44" i="5"/>
  <c r="H45" i="5"/>
  <c r="H46" i="5"/>
  <c r="H47" i="5"/>
  <c r="H48" i="5"/>
  <c r="H53" i="5"/>
  <c r="H54" i="5"/>
  <c r="A41" i="4"/>
  <c r="A42" i="4"/>
  <c r="A43" i="4"/>
  <c r="A44" i="4"/>
  <c r="A45" i="4"/>
  <c r="A46" i="4"/>
  <c r="A53" i="4"/>
  <c r="B42" i="4"/>
  <c r="B43" i="4"/>
  <c r="B44" i="4"/>
  <c r="B45" i="4"/>
  <c r="B46" i="4"/>
  <c r="B53" i="4"/>
  <c r="C42" i="4"/>
  <c r="C43" i="4"/>
  <c r="C44" i="4"/>
  <c r="C45" i="4"/>
  <c r="C46" i="4"/>
  <c r="C53" i="4"/>
  <c r="D42" i="4"/>
  <c r="D43" i="4"/>
  <c r="D44" i="4"/>
  <c r="D45" i="4"/>
  <c r="D46" i="4"/>
  <c r="D53" i="4"/>
  <c r="E42" i="4"/>
  <c r="E43" i="4"/>
  <c r="E44" i="4"/>
  <c r="E45" i="4"/>
  <c r="E46" i="4"/>
  <c r="E53" i="4"/>
  <c r="F42" i="4"/>
  <c r="F43" i="4"/>
  <c r="F44" i="4"/>
  <c r="F45" i="4"/>
  <c r="F46" i="4"/>
  <c r="F53" i="4"/>
  <c r="G42" i="4"/>
  <c r="G43" i="4"/>
  <c r="G44" i="4"/>
  <c r="G45" i="4"/>
  <c r="G46" i="4"/>
  <c r="G53" i="4"/>
  <c r="H42" i="4"/>
  <c r="H43" i="4"/>
  <c r="H44" i="4"/>
  <c r="H45" i="4"/>
  <c r="H46" i="4"/>
  <c r="H53" i="4"/>
  <c r="B41" i="4"/>
  <c r="C41" i="4"/>
  <c r="D41" i="4"/>
  <c r="E41" i="4"/>
  <c r="F41" i="4"/>
  <c r="G41" i="4"/>
  <c r="H41" i="4"/>
  <c r="H6" i="4"/>
  <c r="H7" i="4"/>
  <c r="H8" i="4"/>
  <c r="H9" i="4"/>
  <c r="H10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F6" i="4"/>
  <c r="F7" i="4"/>
  <c r="F8" i="4"/>
  <c r="F9" i="4"/>
  <c r="F10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5" i="4"/>
  <c r="C5" i="4"/>
  <c r="D5" i="4"/>
  <c r="E5" i="4"/>
  <c r="F5" i="4"/>
  <c r="G5" i="4"/>
  <c r="H5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37" i="5"/>
  <c r="D38" i="5"/>
  <c r="D39" i="5"/>
  <c r="D40" i="5"/>
  <c r="C6" i="5"/>
  <c r="C7" i="5"/>
  <c r="C8" i="5"/>
  <c r="C9" i="5"/>
  <c r="C10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5" i="5"/>
  <c r="D5" i="5"/>
  <c r="E5" i="5"/>
  <c r="F5" i="5"/>
  <c r="G5" i="5"/>
  <c r="H5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2" i="5"/>
  <c r="A33" i="5"/>
  <c r="A34" i="5"/>
  <c r="A35" i="5"/>
  <c r="A36" i="5"/>
  <c r="A37" i="5"/>
  <c r="A38" i="5"/>
  <c r="A39" i="5"/>
  <c r="A40" i="5"/>
  <c r="A41" i="6"/>
  <c r="B41" i="6"/>
  <c r="A40" i="6"/>
  <c r="B40" i="6"/>
  <c r="A39" i="6"/>
  <c r="B39" i="6"/>
  <c r="A38" i="6"/>
  <c r="B38" i="6"/>
  <c r="A37" i="6"/>
  <c r="B37" i="6"/>
  <c r="A36" i="6"/>
  <c r="B36" i="6"/>
  <c r="A35" i="6"/>
  <c r="B35" i="6"/>
  <c r="A28" i="6"/>
  <c r="B28" i="6"/>
  <c r="A26" i="6"/>
  <c r="B26" i="6"/>
  <c r="A21" i="6"/>
  <c r="B21" i="6"/>
  <c r="A29" i="6"/>
  <c r="B29" i="6"/>
  <c r="A27" i="6"/>
  <c r="B27" i="6"/>
  <c r="A25" i="6"/>
  <c r="B25" i="6"/>
  <c r="A24" i="6"/>
  <c r="B24" i="6"/>
  <c r="A23" i="6"/>
  <c r="B23" i="6"/>
  <c r="A22" i="6"/>
  <c r="B22" i="6"/>
  <c r="A20" i="6"/>
  <c r="B20" i="6"/>
  <c r="A19" i="6"/>
  <c r="B19" i="6"/>
  <c r="A47" i="6"/>
  <c r="B47" i="6"/>
  <c r="A18" i="6"/>
  <c r="B18" i="6"/>
  <c r="A46" i="6"/>
  <c r="B46" i="6"/>
  <c r="A17" i="6"/>
  <c r="B17" i="6"/>
  <c r="A45" i="6"/>
  <c r="B45" i="6"/>
  <c r="A16" i="6"/>
  <c r="B16" i="6"/>
  <c r="A15" i="6"/>
  <c r="B15" i="6"/>
  <c r="A43" i="6"/>
  <c r="B43" i="6"/>
  <c r="A14" i="6"/>
  <c r="B14" i="6"/>
  <c r="A44" i="6"/>
  <c r="B44" i="6"/>
  <c r="A42" i="6"/>
  <c r="B42" i="6"/>
  <c r="A13" i="6"/>
  <c r="B13" i="6"/>
  <c r="A12" i="6"/>
  <c r="B12" i="6"/>
  <c r="A11" i="6"/>
  <c r="B11" i="6"/>
  <c r="A34" i="6"/>
  <c r="B34" i="6"/>
  <c r="A10" i="6"/>
  <c r="B10" i="6"/>
  <c r="A33" i="6"/>
  <c r="B33" i="6"/>
  <c r="A9" i="6"/>
  <c r="B9" i="6"/>
  <c r="A32" i="6"/>
  <c r="B32" i="6"/>
  <c r="A8" i="6"/>
  <c r="B8" i="6"/>
  <c r="A31" i="6"/>
  <c r="B31" i="6"/>
  <c r="A7" i="6"/>
  <c r="B7" i="6"/>
  <c r="A30" i="6"/>
  <c r="B30" i="6"/>
  <c r="A5" i="6"/>
  <c r="B5" i="6"/>
  <c r="B6" i="6"/>
</calcChain>
</file>

<file path=xl/sharedStrings.xml><?xml version="1.0" encoding="utf-8"?>
<sst xmlns="http://schemas.openxmlformats.org/spreadsheetml/2006/main" count="1112" uniqueCount="530">
  <si>
    <t>Spreadsheet of relevant papers for literaure review.</t>
  </si>
  <si>
    <t>Title</t>
  </si>
  <si>
    <t>Year</t>
  </si>
  <si>
    <t>Comments</t>
  </si>
  <si>
    <t>Optimisation Problem</t>
  </si>
  <si>
    <t>Objectives</t>
  </si>
  <si>
    <t>Algorithm(s)</t>
  </si>
  <si>
    <t>Software</t>
  </si>
  <si>
    <t>Author(s)</t>
  </si>
  <si>
    <t>Journal</t>
  </si>
  <si>
    <t>Hull Form Optimization for Reduced Drag and Improved Seakeeping Using a Surrogate-Based Method</t>
  </si>
  <si>
    <t>Huang F., Wang, L., and Yang C</t>
  </si>
  <si>
    <t>ISOPE</t>
  </si>
  <si>
    <t>PM</t>
  </si>
  <si>
    <t>DDM</t>
  </si>
  <si>
    <t>RBF Interpolation</t>
  </si>
  <si>
    <t>Parameterisation</t>
  </si>
  <si>
    <t>Practical Ship Steady Flow (SSF) and Ship Motion Program (SMP), Series 60 hull with added bulbous hull</t>
  </si>
  <si>
    <t>Parametric Representation of the Section Area Curve (SAC). Params: Entrance angle, Fore-body variation, Run angle, After-body variation, B|ulbous bow length, Bulbous bow width, Bulbous hull height</t>
  </si>
  <si>
    <t>Multi-objective with 30 samples (pop. size) and 300 iterations</t>
  </si>
  <si>
    <t>Evaluation of Drag and Seakeeping Performace (3 objective functions)</t>
  </si>
  <si>
    <t>Matlab?</t>
  </si>
  <si>
    <t>Hull form optimization of a cargo ship for reduced drag</t>
  </si>
  <si>
    <t>Huang F., and Yang C</t>
  </si>
  <si>
    <t>Journal of Hydrodynamics</t>
  </si>
  <si>
    <t>Derivative vs. Derivative free optmisaion - global vs local optima</t>
  </si>
  <si>
    <t>Single Objective</t>
  </si>
  <si>
    <t>Minimise resitance at low, medium, and high speeds</t>
  </si>
  <si>
    <t>Latin Hypercube sampling for design space then developed  with SSF &amp; SMP</t>
  </si>
  <si>
    <t>Section Area Curve (SAC)</t>
  </si>
  <si>
    <t>Results</t>
  </si>
  <si>
    <t>Field</t>
  </si>
  <si>
    <t>Ship</t>
  </si>
  <si>
    <t>Hull form optimisation in waves based on CFD technique</t>
  </si>
  <si>
    <t>Zhang, Z. et. Al.</t>
  </si>
  <si>
    <t>SAOS</t>
  </si>
  <si>
    <t>Star CCM+ DFIB 1st Order wave / Overset Mesh</t>
  </si>
  <si>
    <t>B-spline technique, the ASD technique in Sculptor (Commercial Software)</t>
  </si>
  <si>
    <t>Minimise total resitsance</t>
  </si>
  <si>
    <t>Non-linear programming byquadratic Lagrangian (NLPQL)</t>
  </si>
  <si>
    <t>?</t>
  </si>
  <si>
    <t>Derivative based optimisation</t>
  </si>
  <si>
    <t>Shape optimization in ship hydrodynamics using computational fluid dynamics</t>
  </si>
  <si>
    <t>Campana E. F. et. Al.</t>
  </si>
  <si>
    <t>Computer Methods in Applied Mechanics and Engineering</t>
  </si>
  <si>
    <t>CSci</t>
  </si>
  <si>
    <t>No Surrogate</t>
  </si>
  <si>
    <t>Minimise Rt - Many non-linear seakeeping and geometrical constraints</t>
  </si>
  <si>
    <t>GA with Message Passing Interface (MPI)</t>
  </si>
  <si>
    <t>Both Derivative based and Derivative free optimisation</t>
  </si>
  <si>
    <t>Surrogate-Based Optimization Using an Open-Source Framework: The Bulbous Bow Shape Optimization Case</t>
  </si>
  <si>
    <t>Guerrero J., et. Al.</t>
  </si>
  <si>
    <t>Mathematical and Computational Applications</t>
  </si>
  <si>
    <t>OpenFoam CFD of KCS (fine mesh approx 2.8m cells and y+=7) k-w sst turbulence</t>
  </si>
  <si>
    <t>Minimise Resitance at a fixed Fn and Trim</t>
  </si>
  <si>
    <t>Hydrodynamic hull form optimization of fast catamarans using surrogate models</t>
  </si>
  <si>
    <t>Mittendorf M., and Papanikolaou A. D.</t>
  </si>
  <si>
    <t>Ship Technology Research Schiffstechnik</t>
  </si>
  <si>
    <t>LHS sampling of 6 design varaibles for 2 catamaran hulls</t>
  </si>
  <si>
    <t>Interpolation curve, fully parameterised designs… i.e. no ffd to increase design viability</t>
  </si>
  <si>
    <t>Key Challenges and Opportunities in Hull form Design Optimisation for Marine and Offshore Applications</t>
  </si>
  <si>
    <t>Automation &amp; Computing</t>
  </si>
  <si>
    <t>Ang J. H, Goh C., and Li Y.</t>
  </si>
  <si>
    <t>Multi Objective</t>
  </si>
  <si>
    <t>Minimise wave making resitstance at a range of speeds</t>
  </si>
  <si>
    <t>NURBS for cad based parameterisation and control points of patches in the cad-free approach (IGES format)</t>
  </si>
  <si>
    <t>Shape Optimization by means of Proper Orthogonal Decomposition and Dynamic Mode Decomposition</t>
  </si>
  <si>
    <t>Demo N., Tezzele M. Gustin G., et Al.</t>
  </si>
  <si>
    <t>Technology and Science for the Ships of the Future</t>
  </si>
  <si>
    <t>Minimise Rt</t>
  </si>
  <si>
    <t>Hydrodynamic shape optimization by high fidelity CFD solver and Gaussian process based response surface method</t>
  </si>
  <si>
    <t>Coppedè A, Gaggero, S, et Al.</t>
  </si>
  <si>
    <t>Applied Ocean Research journal</t>
  </si>
  <si>
    <t>RANS with FFD on 5 ship sections</t>
  </si>
  <si>
    <t xml:space="preserve">7 parameters depending on how deformed the sections are [0 - 1] </t>
  </si>
  <si>
    <t>RBF Interpolation / SVR / MARS</t>
  </si>
  <si>
    <t>RBF Interpolation and Multi-quadratic kernel</t>
  </si>
  <si>
    <t>Review: FFD of the bulbous bow - Discussion</t>
  </si>
  <si>
    <t>Swarm: MOABC</t>
  </si>
  <si>
    <t>Swarm: Multi-objective artificial bee colony algorithm (MOABC)</t>
  </si>
  <si>
    <t>GA</t>
  </si>
  <si>
    <t>NLP: Quasi-Newton BFGS, DIvide a hyperRECTangle</t>
  </si>
  <si>
    <t>PODI</t>
  </si>
  <si>
    <t>MOGA-II</t>
  </si>
  <si>
    <t>Miao A., and Wan D.</t>
  </si>
  <si>
    <t>Hull Form Optimization Based on an NM+CFD Integrated Method for KCS</t>
  </si>
  <si>
    <t>International Journal of Computational Methods</t>
  </si>
  <si>
    <t>Minimise Rt @ low and high speeds</t>
  </si>
  <si>
    <t>Optimal ship hull via optimal parameterisation</t>
  </si>
  <si>
    <t>Peri D.</t>
  </si>
  <si>
    <t>Ship Technology Research</t>
  </si>
  <si>
    <t>NSGA-II (pop: 150, gen: 300)</t>
  </si>
  <si>
    <t>Geometric constraints for Lpp, D and B</t>
  </si>
  <si>
    <t>five design parameters - Bèzier polynomials</t>
  </si>
  <si>
    <t>Swarm</t>
  </si>
  <si>
    <t>Radial Basis Function Network</t>
  </si>
  <si>
    <t xml:space="preserve">RANS Solver witrh FFD </t>
  </si>
  <si>
    <t>Displacement of +/- 5%</t>
  </si>
  <si>
    <t>Keane A.J., and Voutchkov I. I.</t>
  </si>
  <si>
    <t>Robust design optimization using surrogate models</t>
  </si>
  <si>
    <t>Journal of Computational Design and Engineering</t>
  </si>
  <si>
    <t>RANS</t>
  </si>
  <si>
    <t>Interpolation / co-Kriging process</t>
  </si>
  <si>
    <t>Hicks–Henne function / Parametric design and rapid meshing (PADRAM) / LPτ pseudo-Monte Carlo sampling / 26 Dimensions</t>
  </si>
  <si>
    <t>NSGA-II (pop:100, gen:200)</t>
  </si>
  <si>
    <t>Dimensionality</t>
  </si>
  <si>
    <t>Quartile</t>
  </si>
  <si>
    <t>Citations</t>
  </si>
  <si>
    <t>Conference</t>
  </si>
  <si>
    <t>Q2 (now Q1)</t>
  </si>
  <si>
    <t>Q1</t>
  </si>
  <si>
    <t>Q3 / Q2</t>
  </si>
  <si>
    <t>Q2</t>
  </si>
  <si>
    <t>Book</t>
  </si>
  <si>
    <t>Q1 / Q2</t>
  </si>
  <si>
    <t>Q1/Q2</t>
  </si>
  <si>
    <t>DO Problem</t>
  </si>
  <si>
    <t>Ship Hull</t>
  </si>
  <si>
    <t>Aerofoil</t>
  </si>
  <si>
    <t>Kim S. H, and Boukouvala F.</t>
  </si>
  <si>
    <t>Machine learning-based surrogate modeling for data-driven optimization: a comparison of subset selection for regression techniques</t>
  </si>
  <si>
    <t>Optimization Letters</t>
  </si>
  <si>
    <t>Common Toy Functions</t>
  </si>
  <si>
    <t>N/A</t>
  </si>
  <si>
    <t>Comparisons</t>
  </si>
  <si>
    <t>Krigging was fastest in learning phase but slow in forward</t>
  </si>
  <si>
    <t>Both Single and Multi Objective</t>
  </si>
  <si>
    <t>Minimise Function</t>
  </si>
  <si>
    <t>ARGONAUT: AlgoRithms for Global Optimization of coNstrAined grey-box compUTational problems</t>
  </si>
  <si>
    <t>R</t>
  </si>
  <si>
    <t>Comparison of low to high dimensions with and without constraints</t>
  </si>
  <si>
    <t>Review - Actual: f(x) = 2x^2 -3x^2 + x</t>
  </si>
  <si>
    <t>Free-form deformation, mesh morphing and reduced-order methods: enablers for efficient aerodynamic shape</t>
  </si>
  <si>
    <t>Salmoiraghi F. et Al.</t>
  </si>
  <si>
    <t>International Journal of Computational Fluid Dynamics</t>
  </si>
  <si>
    <t>Aero</t>
  </si>
  <si>
    <t>Car Aerofoil</t>
  </si>
  <si>
    <t>3-30</t>
  </si>
  <si>
    <t>NM + CFD RANS with FFD chosen from LHS DOE (Pop: 40 samples)</t>
  </si>
  <si>
    <t>RANS Solver with FFD (5 control parameters 32 - verticies of parameter space and 30 to fill) (Pop: 62 samples)</t>
  </si>
  <si>
    <t>Coarse Grid CFD (approx 250K points)  (Pop: 60 samples)</t>
  </si>
  <si>
    <t>RANS simulation 15e6 cells (Spallart-Allmaras) FFD 100hrs per sim (Pop: 13 samples)</t>
  </si>
  <si>
    <t>EZy RBM with Python Library</t>
  </si>
  <si>
    <t>Enabling of Large Scale Aerodynamic Shape Optimization Through POD-Based Reduced-Order Modeling and Free Form Deformation</t>
  </si>
  <si>
    <t>Scardigli A. et Al.</t>
  </si>
  <si>
    <t>Advances in Evolutionary and Deterministic Methods for Design, Optimization and Control in Engineering and Sciences</t>
  </si>
  <si>
    <t>Yacht Sail / Aerofoil</t>
  </si>
  <si>
    <t>RANS simulations (Pop: 10 samples)</t>
  </si>
  <si>
    <t>POD / RBF Interpolation</t>
  </si>
  <si>
    <t>Maximise Thrust</t>
  </si>
  <si>
    <t>C++</t>
  </si>
  <si>
    <t>DAKOTA (12940 function evaluations = 3000 CPUh)</t>
  </si>
  <si>
    <t>Design Optimization of the Lines of the Bulbous Bowof a Hull Based on Parametric Modeling and Computational Fluid Dynamics Calculation</t>
  </si>
  <si>
    <t>Luo W., and Lan L.</t>
  </si>
  <si>
    <t>Non-uniform rational basis spline (NURBS)</t>
  </si>
  <si>
    <t>RANS Solver for Bulbous Bow</t>
  </si>
  <si>
    <t>t-search</t>
  </si>
  <si>
    <t>Many‑objective optimization for a deep‑sea aquaculture vessel based on an improved RBF neural network surrogate model</t>
  </si>
  <si>
    <t>Wang P. et Al.</t>
  </si>
  <si>
    <t>Journal of Marine Science and Technology</t>
  </si>
  <si>
    <t>RBF Network</t>
  </si>
  <si>
    <t>Compared to Krigging and SVR</t>
  </si>
  <si>
    <t>Model and then RANS Solver with FFD (Pop: 40 - 120 samples) by OLHS</t>
  </si>
  <si>
    <t>Minimise Change in ratios of the resistance performance and wake flow quality in full load and ballast conditions</t>
  </si>
  <si>
    <t>GA / NSGAII / NSGAIII</t>
  </si>
  <si>
    <t>Design params from ffd</t>
  </si>
  <si>
    <t>Surrogate-based optimisation using adaptively scaled radial basis functions</t>
  </si>
  <si>
    <t>Urquhart M. et Al.</t>
  </si>
  <si>
    <t>Applied Soft Computing Journal</t>
  </si>
  <si>
    <t>RBF (PODI and force-based)</t>
  </si>
  <si>
    <t>Comparison between methods</t>
  </si>
  <si>
    <t>Car Aerofoil (And Toy Functions)</t>
  </si>
  <si>
    <t>1-3</t>
  </si>
  <si>
    <t>Values of 7 design varaiables</t>
  </si>
  <si>
    <t>RANS Solver (22e6 cells) with k-e turbulence (Pop: 20 samples)</t>
  </si>
  <si>
    <t>Iterative surrogate model optimization (ISMO): An active learning algorithm for PDE constrained optimization with deep neural networks</t>
  </si>
  <si>
    <t>Lyea K. O. et Al.</t>
  </si>
  <si>
    <t>Hicks–Henne parameters</t>
  </si>
  <si>
    <t>Deep Neural Network</t>
  </si>
  <si>
    <t>Minimise the drag while keeping the lift constant</t>
  </si>
  <si>
    <t>NUWTUN to approximate Euler Equations (Pop: 32 samples)</t>
  </si>
  <si>
    <t>Quasi-Newton with NN</t>
  </si>
  <si>
    <t>Python</t>
  </si>
  <si>
    <t>A surrogate-assisted evolutionary algorithm based on the genetic diversity objective</t>
  </si>
  <si>
    <t>Massaro A., and Benini E.</t>
  </si>
  <si>
    <t>Artificial Neural Network</t>
  </si>
  <si>
    <t>Helicopter airfoil</t>
  </si>
  <si>
    <t>RANS Solver (500 x 150 mesh) Spalart-Allmaras turbulence (Pop: 8 samples)</t>
  </si>
  <si>
    <t>b-spline approach that allows the complete description of an airfoil using 14 control points</t>
  </si>
  <si>
    <t>Drag reduction through shape optimisation for satellites in Very Low Earth Orbi</t>
  </si>
  <si>
    <t>Walsh J. et Al.</t>
  </si>
  <si>
    <t>Acta Astronautica</t>
  </si>
  <si>
    <t>Space</t>
  </si>
  <si>
    <t>Satellite</t>
  </si>
  <si>
    <t>Panel Solver for 'free molecular flow' (Pop: 667 samples)</t>
  </si>
  <si>
    <t>4 design variables</t>
  </si>
  <si>
    <t>Minimise Drag</t>
  </si>
  <si>
    <t>Single Objective and Multi Objective</t>
  </si>
  <si>
    <t>Minimise Drag and Maximise Space</t>
  </si>
  <si>
    <t>GAs</t>
  </si>
  <si>
    <t>Multi-fidelity deep neural network surrogate model for aerodynamicshape optimization</t>
  </si>
  <si>
    <t>Zhang X. et Al.</t>
  </si>
  <si>
    <t xml:space="preserve">Navier-Stokes Spalart-Allmaras turbulence </t>
  </si>
  <si>
    <t>10 / 30</t>
  </si>
  <si>
    <t>Class function/Shape function Transformation (CST) method</t>
  </si>
  <si>
    <t>Comparison with Krigging</t>
  </si>
  <si>
    <t>Partical Swarm Optimisation</t>
  </si>
  <si>
    <t>White D. A., et Al.</t>
  </si>
  <si>
    <t>Multiscale topology optimization using neural network surrogate models</t>
  </si>
  <si>
    <t>2018</t>
  </si>
  <si>
    <t>Complex unit geometries</t>
  </si>
  <si>
    <t>Finite element analysis to compute the stiffness matrix (O(millions) elements)</t>
  </si>
  <si>
    <t>function maps M=4 -&gt; L=22</t>
  </si>
  <si>
    <t>Mimimize compliance</t>
  </si>
  <si>
    <t>L-BFGS (NLP)</t>
  </si>
  <si>
    <t>An adaptive SVD–Krylov reduced order model for surrogate based structural shape optimization through isogeometric boundary element method</t>
  </si>
  <si>
    <t>Li S., et Al.</t>
  </si>
  <si>
    <t>Simple components</t>
  </si>
  <si>
    <t>NURBS</t>
  </si>
  <si>
    <t>FEM (Samples were 5-10 * dimensions up to 100 max)</t>
  </si>
  <si>
    <t>(Additional RBF network for state evolution)</t>
  </si>
  <si>
    <t>3+ / 16</t>
  </si>
  <si>
    <t>Minimize Compliance</t>
  </si>
  <si>
    <t>Differential Evolution</t>
  </si>
  <si>
    <t>Keshavarzzadeha V., et Al.</t>
  </si>
  <si>
    <t>Shape optimization under uncertainty for rotor blades of horizontal axis wind turbines</t>
  </si>
  <si>
    <t>Wind Turbine Airfoil</t>
  </si>
  <si>
    <t>NLP</t>
  </si>
  <si>
    <t>MATLAB</t>
  </si>
  <si>
    <t>Maximise Expectancy</t>
  </si>
  <si>
    <t>BEM theory for aerodynamic performance of airfoil (Pop: 1000 samples)</t>
  </si>
  <si>
    <t>In 10 params for the Shape</t>
  </si>
  <si>
    <t xml:space="preserve">Interpolation </t>
  </si>
  <si>
    <t>Multi-fidelity optimization of super-cavitating hydrofoils</t>
  </si>
  <si>
    <t>Bonfiglioa L., et Al.</t>
  </si>
  <si>
    <t>Hydrofoil</t>
  </si>
  <si>
    <t>4 x B-Splines Curves</t>
  </si>
  <si>
    <t>URANS (1000 x coarse grid simulations, 100 x fine grid simulations)</t>
  </si>
  <si>
    <t>Minimuse Drag</t>
  </si>
  <si>
    <t xml:space="preserve">NLP L-BFGS </t>
  </si>
  <si>
    <t>Research on the hull form optimization using the surrogate models</t>
  </si>
  <si>
    <t>Zhang S et. Al</t>
  </si>
  <si>
    <t>Engineering Applications of Computational Fluid Dynamics</t>
  </si>
  <si>
    <t>CFD</t>
  </si>
  <si>
    <t>Deep Belief Network</t>
  </si>
  <si>
    <t xml:space="preserve">Baysian </t>
  </si>
  <si>
    <t>FFD and B-Spline</t>
  </si>
  <si>
    <t xml:space="preserve">Coraddu A., Oneto L., Kalikatzarakis M., Ilardi D., Collu M </t>
  </si>
  <si>
    <t>10 - 363</t>
  </si>
  <si>
    <t>ELM (Network)</t>
  </si>
  <si>
    <t xml:space="preserve">Learn the RAO </t>
  </si>
  <si>
    <t>Forrester A., Keane A.</t>
  </si>
  <si>
    <t>Airfoil</t>
  </si>
  <si>
    <t>BEM total 2187 geometries</t>
  </si>
  <si>
    <t>Design params</t>
  </si>
  <si>
    <t>Review: types of ddm suurrogate</t>
  </si>
  <si>
    <t>Navier Stokes</t>
  </si>
  <si>
    <t>Typical RANS parameters</t>
  </si>
  <si>
    <t>SVM, DT, RF</t>
  </si>
  <si>
    <t>7-16% error / 40% C.A</t>
  </si>
  <si>
    <t>1-2% error</t>
  </si>
  <si>
    <t>Raul V., Leifsson L.</t>
  </si>
  <si>
    <t>Floating Spar-Type Offshore Wind Turbine Hydrodynamic Response Characterisation: A Computational Cost Aware Approach</t>
  </si>
  <si>
    <t>2020 Global Oceans 2020: Singapore - U.S. Gulf Coast</t>
  </si>
  <si>
    <t>Evaluation of machine learning algorithms for prediction of regions of high Reynolds averaged Navier Stokes uncertainty</t>
  </si>
  <si>
    <t>Physics of fluids</t>
  </si>
  <si>
    <t>Ling J., Templeton J.A</t>
  </si>
  <si>
    <t>Surrogate-based aerodynamic shape optimization for delaying airfoil dynamic stall using Kriging regression and infill criteria</t>
  </si>
  <si>
    <t>Aerospace Science and Technology</t>
  </si>
  <si>
    <t>RANS solver 387k cells</t>
  </si>
  <si>
    <t>8 design variables / 6 params</t>
  </si>
  <si>
    <t>RBF Interpolation / Krigging</t>
  </si>
  <si>
    <t>Single</t>
  </si>
  <si>
    <t>Stall angle</t>
  </si>
  <si>
    <t>G Swarm A</t>
  </si>
  <si>
    <t>Progress in Aerospace Sciences journal</t>
  </si>
  <si>
    <t>Surrogate modelling and optimization using shape-preserving response prediction: A review</t>
  </si>
  <si>
    <t>Lieffson L, and Koziel S.</t>
  </si>
  <si>
    <t>Engineering Optimization</t>
  </si>
  <si>
    <t>Antenna / Airfoil</t>
  </si>
  <si>
    <t>Review: shape preserving methods</t>
  </si>
  <si>
    <t>State-of-the-art-Design-Optimization</t>
  </si>
  <si>
    <t>Zhang, B</t>
  </si>
  <si>
    <t>Research on theoretical optimization and experimental verification of minimum resistance hull form based on rankine source method</t>
  </si>
  <si>
    <t>International Journal of Naval Architecture and Ocean Engineering</t>
  </si>
  <si>
    <t>Rankine Source Method</t>
  </si>
  <si>
    <t>B-spline</t>
  </si>
  <si>
    <t>Bulbous hull - (2 non-dimensional parameters imersion and protrusion) Free-form deformation (FFD)</t>
  </si>
  <si>
    <t>5 Design Variables in FFD (laterally Bernstein polynomial)</t>
  </si>
  <si>
    <t>FFD (laterally B-spline functions)  (ROM)</t>
  </si>
  <si>
    <t>Efficient aerodynamic shape optimization using variable-fidelity surrogate models and multilevel computational grids</t>
  </si>
  <si>
    <t xml:space="preserve">In house - 3 densities (5 samples @ 131k, 100 samples at 32k, 2000 samples at 8k) </t>
  </si>
  <si>
    <t xml:space="preserve">17 design variables </t>
  </si>
  <si>
    <t>Heirarchical Krigging (RBF Interpolation)</t>
  </si>
  <si>
    <t>HAN, Z. et. Al</t>
  </si>
  <si>
    <t>Chinese Journal of Aeronautics</t>
  </si>
  <si>
    <t>up to 25% reduction in drag</t>
  </si>
  <si>
    <t>EngOpt 2018 Proceedings of the 6th International Conference on Engineering Optimization</t>
  </si>
  <si>
    <t>Poethke, B</t>
  </si>
  <si>
    <t>Aerodynamic Optimization of Turbine Airfoils Using Multi-fidelity Surrogate Models</t>
  </si>
  <si>
    <t>80k LoFi and 1.2m HiFi cells cfd model</t>
  </si>
  <si>
    <t xml:space="preserve">100 samples </t>
  </si>
  <si>
    <t>PODI and Krigging</t>
  </si>
  <si>
    <t>reduced computational time</t>
  </si>
  <si>
    <t>Computational Intesity</t>
  </si>
  <si>
    <t>Gaussian Process Regression (Krigging)</t>
  </si>
  <si>
    <t>Problem Category</t>
  </si>
  <si>
    <t>Method</t>
  </si>
  <si>
    <t>Data origin</t>
  </si>
  <si>
    <t>Samples</t>
  </si>
  <si>
    <t>Output</t>
  </si>
  <si>
    <t>Accuracy</t>
  </si>
  <si>
    <t>State-of-the-art-Design Optimization</t>
  </si>
  <si>
    <t>URANS CFD</t>
  </si>
  <si>
    <t>1000 x coarse grid simulations and 100 x fine grid simulations with 3.5 M and 0.5 M cells respectively</t>
  </si>
  <si>
    <t>Drag</t>
  </si>
  <si>
    <t>7 % performance improvement</t>
  </si>
  <si>
    <t>Matern 5/2 kernel for 17 dimensional problem</t>
  </si>
  <si>
    <t>drag</t>
  </si>
  <si>
    <t>1100 low-and 148 high-fidelity simulations</t>
  </si>
  <si>
    <t>a discrepancy of approximately 1%</t>
  </si>
  <si>
    <t>RANS CFS</t>
  </si>
  <si>
    <r>
      <t>Resistance (However, the final shape was re-computed with a much finer grid (of the order of 1.75 M grid points) to check the estimated improvements.</t>
    </r>
    <r>
      <rPr>
        <b/>
        <sz val="12"/>
        <color theme="1"/>
        <rFont val="Calibri Light"/>
        <family val="2"/>
        <scheme val="major"/>
      </rPr>
      <t>)</t>
    </r>
  </si>
  <si>
    <t>Notes</t>
  </si>
  <si>
    <t>36 calls to the high-fidelity solver (i.e., the finest grid) were required, while 314 calls; low and high fidelity solvers are about 900 s and 5400 s, respectively</t>
  </si>
  <si>
    <t>B-Spline</t>
  </si>
  <si>
    <t>4 x curves for 2d sections then scaled into 3d</t>
  </si>
  <si>
    <t>20 - 40 % parameter space investigation</t>
  </si>
  <si>
    <t>Coarse Grid CFD (approx 250K points) verified against experimental results 1-3 % error</t>
  </si>
  <si>
    <t>3-5 % performance improvement</t>
  </si>
  <si>
    <t>Çelik C., et Al.</t>
  </si>
  <si>
    <t>A reduced order data-driven method for resistance prediction and shape optimization of hull vane</t>
  </si>
  <si>
    <t>Ocean Engineering</t>
  </si>
  <si>
    <t>Chrismianto D., Dong-Joon K.</t>
  </si>
  <si>
    <t>Parametric bulbous bow design using the cubic Bezier curve and curve-plane intersection method for the minimization of ship resistance in CFD</t>
  </si>
  <si>
    <t xml:space="preserve">10-20% of the initial parameters </t>
  </si>
  <si>
    <t>2558560 elements</t>
  </si>
  <si>
    <t xml:space="preserve">Resistance </t>
  </si>
  <si>
    <t>2% performance improvement</t>
  </si>
  <si>
    <t>cubic bezier</t>
  </si>
  <si>
    <t>3 curves for the x, y, z, profiles of the bulb morphed in ANSYS</t>
  </si>
  <si>
    <t>CFD-based aeroelastic characterization of streamlined bridge deck cross-sections subject to shape modifications using surrogate models</t>
  </si>
  <si>
    <t>Cid Montoya, M., et Al.</t>
  </si>
  <si>
    <t>Journal of Wind Engineering &amp; Industrial Aerodynamics</t>
  </si>
  <si>
    <t>Bridge</t>
  </si>
  <si>
    <t>2-D URANS</t>
  </si>
  <si>
    <t>k-ω Shear-Stress Transport (SST) turbulence  in OpenFoam with 265k - 285k cells</t>
  </si>
  <si>
    <t>Cl / Cd / Cm</t>
  </si>
  <si>
    <t>Section parameters</t>
  </si>
  <si>
    <t>2 parameters for length and breadth of cross section</t>
  </si>
  <si>
    <t>Flutter modes</t>
  </si>
  <si>
    <t>+/- 10 % parameter space</t>
  </si>
  <si>
    <t>1.5m - 0.5m cells following mesh coarsening</t>
  </si>
  <si>
    <t>10^7 cases distributed according to a Full Factorial algorithm</t>
  </si>
  <si>
    <t>less than 4% of the domain, corresponding to 400k solutions, shows a predicted value of the resistance below the selected threshold</t>
  </si>
  <si>
    <t>Resistance</t>
  </si>
  <si>
    <t>FFD</t>
  </si>
  <si>
    <t xml:space="preserve">30 / 60 / 90 samples used </t>
  </si>
  <si>
    <t>GP- RSM (Krigging)</t>
  </si>
  <si>
    <t>R2 = 0.947 - 0.973; RMSE = 0.09-0.05</t>
  </si>
  <si>
    <t>reduction of -1N from the initial</t>
  </si>
  <si>
    <t>107 models  from FFD</t>
  </si>
  <si>
    <t>Floater</t>
  </si>
  <si>
    <t>BEM</t>
  </si>
  <si>
    <t xml:space="preserve">RAO </t>
  </si>
  <si>
    <t>RAO</t>
  </si>
  <si>
    <t>Parameters</t>
  </si>
  <si>
    <t>Demo N, et Al.</t>
  </si>
  <si>
    <t>Demo N., et Al.</t>
  </si>
  <si>
    <t>Hull Shape Design Optimization with Parameter Space and Model Reductions, and Self-Learning Mesh Morphing</t>
  </si>
  <si>
    <t>Journal of Marine Science and Engineering</t>
  </si>
  <si>
    <t>openFOAM CFD of DTS hull pressure and shear stress distributions</t>
  </si>
  <si>
    <t>about 1.4 % reduction in Ct</t>
  </si>
  <si>
    <t xml:space="preserve">B-spline functions </t>
  </si>
  <si>
    <t>7 × 11 × 7 = 539 points is governed by only 10 parameters</t>
  </si>
  <si>
    <t>RANS Solver with FFD data dimension 5x62</t>
  </si>
  <si>
    <t>Surrogate models for the prediction of the aerodynamic performance of exhaust systems</t>
  </si>
  <si>
    <t>Giangaspero, G., et Al.</t>
  </si>
  <si>
    <t>Exhaust System</t>
  </si>
  <si>
    <t>Coefficients</t>
  </si>
  <si>
    <t>CFD model Validated on experimental data</t>
  </si>
  <si>
    <t>superimposed Bernstein polynomials with shape function, in 2d space, models are parameterized with Ma∞, FNPR, ER</t>
  </si>
  <si>
    <t>best Kriging model gives a eLOO of 0.003%, 0.003% bypass and 0.5% for CFx, C and Ccore ,respectively</t>
  </si>
  <si>
    <t xml:space="preserve">0.011%, 3.1 × 10−5% and 0.98% bypass for CFx , C and Ccore, respectively. </t>
  </si>
  <si>
    <t>CFD Experiments; investigation into varying samples; and models (Krigging and RBF)</t>
  </si>
  <si>
    <t>Krigging and RBF</t>
  </si>
  <si>
    <t xml:space="preserve">CFD </t>
  </si>
  <si>
    <t>OpenFoam CFD of KCS (fine mesh approx 2.8m cells and y+=7) k −ω SST turbulence model</t>
  </si>
  <si>
    <t>Steady - Coarse mesh 1.8%  Steady - Fine mesh  1.1% Unsteady - Coarse mesh 6.8% Unsteady - Fine mesh 4.3%</t>
  </si>
  <si>
    <t>12000 to 35000s run time</t>
  </si>
  <si>
    <t>In this study, we used a full-factorial experiment, where we conducted 25 experiments uniformly spaced in the design space</t>
  </si>
  <si>
    <t>5-6% reduction in resistance</t>
  </si>
  <si>
    <t>2% error in resistance on 7% reduction in resistance</t>
  </si>
  <si>
    <t>Han Z., et Al.</t>
  </si>
  <si>
    <t>Resistance - Cd</t>
  </si>
  <si>
    <t>L1 with 131,072 cells for the high-fidelity CFD model, and to use the L2 and L3 grids, with 32,768 cells and 8192 cells, for medium- and low-fidelity CFD models, respectively; sampled 5xL1 100xL2 and 2000xL3; then another with 10,100,1000 respectively\</t>
  </si>
  <si>
    <t>Cd</t>
  </si>
  <si>
    <t>2d CFD of wing x/c and y/c plot</t>
  </si>
  <si>
    <t>The design space is defined by expanding the initial CST coef- ficients by 1.5 times and narrowing it by half</t>
  </si>
  <si>
    <t>192 min, 18 min and 1.5 min, respectively</t>
  </si>
  <si>
    <t>46% reduction from random baseline model</t>
  </si>
  <si>
    <t>46% reduction</t>
  </si>
  <si>
    <t>1110/2105</t>
  </si>
  <si>
    <t>LHS sampled 17/18 variables CFD of airfoil</t>
  </si>
  <si>
    <t>MHK - interesting</t>
  </si>
  <si>
    <t>0.008% at 46% reduction in CD; MHK outperformed HK and showed significant time improvements</t>
  </si>
  <si>
    <t>Robust aerodynamic shape optimization—From a circle to an airfoil</t>
  </si>
  <si>
    <t>He X., et Al.</t>
  </si>
  <si>
    <t xml:space="preserve">Comparative work with different publications; about 131k cells (structured mesh) </t>
  </si>
  <si>
    <t>at least four mesh points for every shape control point; other- wise, there is a risk that the optimizer will stop prematurely due to numerical difficulti</t>
  </si>
  <si>
    <t>20-80</t>
  </si>
  <si>
    <t>CFD robust optimization; call direct to optimizer and evaluator</t>
  </si>
  <si>
    <t>control points</t>
  </si>
  <si>
    <t>circle to aerofoil</t>
  </si>
  <si>
    <t>Herremaa A. J., et Al.</t>
  </si>
  <si>
    <t>A framework for parametric design optimization using isogeometric analysis</t>
  </si>
  <si>
    <t>FEA</t>
  </si>
  <si>
    <t>CFD - SSF</t>
  </si>
  <si>
    <t>CFD validation for low fidelity model</t>
  </si>
  <si>
    <t>0.76% reduction but fixed displacement condition</t>
  </si>
  <si>
    <t>Good agreement for objective functions and displacement not numerically quantified</t>
  </si>
  <si>
    <t>k − ω Shear Stress Transport (SST) turbulence model giving a mesh size of approximately 0.8 × 106 cells. This mesh and a coarser one of ≈ 0.4 × 106 cells provide a grid convergence index (GCI) [20]of 0.017%, 0.83%0.058% for C, Ccore and CFx , respectively</t>
  </si>
  <si>
    <t>INCLUDED</t>
  </si>
  <si>
    <t>SUM</t>
  </si>
  <si>
    <t>HF model used in previous literature</t>
  </si>
  <si>
    <t xml:space="preserve">resistance </t>
  </si>
  <si>
    <t>GPR</t>
  </si>
  <si>
    <t xml:space="preserve">Co Krigging; Combined Krigging </t>
  </si>
  <si>
    <t>3140 HF model 2d CFD runs for NSGA-II</t>
  </si>
  <si>
    <t>Maximise Expectancy - Aerodynamic model and structural model</t>
  </si>
  <si>
    <t>Kostas K.V., et Al.</t>
  </si>
  <si>
    <t>Ship-hull shape optimization with a T-spline based BEM–isogeometric solver</t>
  </si>
  <si>
    <t>Classified uncertainty</t>
  </si>
  <si>
    <t>Q3</t>
  </si>
  <si>
    <t xml:space="preserve">Hicks–Henne parameters The parametrization used to deform the shape of the airfoil according to (5.9). Right: The initial C-grid mesh used around the airfoil. </t>
  </si>
  <si>
    <t>NUWTUN to approximate Euler Equations of RAE2822 finite volume solver using the Roe numerical flux and second-order MUSCL reconstruction with the Hemker–Koren limiter</t>
  </si>
  <si>
    <t>Cl and Cd</t>
  </si>
  <si>
    <t>The problem is solved to steady state using an implicit Euler time integration</t>
  </si>
  <si>
    <t>nce the airfoil shape is perturbed, the base mesh (see Fig. 7) is deformed to fit the new geometry using a thin plate splines based radial basis function interpolation technique [46,47],</t>
  </si>
  <si>
    <t>N0 + k∆N training samples, for N0 = 64 and ∆N = 16 k up t 30</t>
  </si>
  <si>
    <t>an example of an active earning algorithm [30], with the deep learning Algorithm 2.2, playing the role of the learner, querying standard optimization</t>
  </si>
  <si>
    <t>Mack, Y., et Al.</t>
  </si>
  <si>
    <t>Surrogate Model-Based Optimization Framework: A Case Study in Aerospace Design</t>
  </si>
  <si>
    <t>Evolutionary Computation for Dynamic Optimization Problems</t>
  </si>
  <si>
    <t>Book chapter</t>
  </si>
  <si>
    <t>CFD solutions were obtained using a 1-D Meanline [5] code</t>
  </si>
  <si>
    <t>Rotor Wt</t>
  </si>
  <si>
    <t>response surface approximation (RSA)</t>
  </si>
  <si>
    <t>The polynomial RSA</t>
  </si>
  <si>
    <t>Wt</t>
  </si>
  <si>
    <t>R2 = 0.996; RMS = 0.0235</t>
  </si>
  <si>
    <t xml:space="preserve">b-spline approach that allows the complete description of an airfoil using 14 control points </t>
  </si>
  <si>
    <t>RANS Solver (500 x 150 mesh) Spalart-Allmaras turbulence (Pop: 8 samples) SC1095 blade</t>
  </si>
  <si>
    <t>lift coeff</t>
  </si>
  <si>
    <t>ANN</t>
  </si>
  <si>
    <t>Response surface method - 8, 14, 20 generations; feed-forward neural network which is composed of an input, two hidden layers with respectively 10 and 16 Tan-Sigmoid neurons, and an output layer with 10 linear neurons.; contains the 75% of the data, that are chosen randomly.</t>
  </si>
  <si>
    <t xml:space="preserve">Not reported. Pareto front indicates new minimum found </t>
  </si>
  <si>
    <t>POD is a linear dimensional reduction technique capable to construct a reduced order model from a set of high-fidelity snapshots</t>
  </si>
  <si>
    <t>CFD + NM</t>
  </si>
  <si>
    <t>The maximum error is 2.45%, less than 3%, compared to experimental data. Total reduction of 5%.</t>
  </si>
  <si>
    <t>As we can see, there are five design variables, Δx1 (displacement of control points in x direction in the fore part), Δy1 (displacement of control points in y direction in the fore part), Δz1 (displacement of control points in z direction in the fore part), Δx2 (displacement of control points in x direction in the aft part), and Δy2 (displacement of control points in y direction in the aft part).</t>
  </si>
  <si>
    <t>Ct at Fr=0.2 and 0.26</t>
  </si>
  <si>
    <t>Geometric constrains so maximum variation in displacement or surface area is 1%</t>
  </si>
  <si>
    <t>Ct</t>
  </si>
  <si>
    <t xml:space="preserve">LOO cross validation - good afreement between predicted and experiment </t>
  </si>
  <si>
    <t>Years Published</t>
  </si>
  <si>
    <t>Cit/per/y</t>
  </si>
  <si>
    <t>inc</t>
  </si>
  <si>
    <t>exception</t>
  </si>
  <si>
    <t>Interpolation curve, fully parameterised designs… i.e. no ffd to increase design viability LHS sampling of 6 design varaibles for 2 catamaran hulls</t>
  </si>
  <si>
    <t>200 samples were used to develop panel code for database</t>
  </si>
  <si>
    <t>Ressitance</t>
  </si>
  <si>
    <t>Change area and length</t>
  </si>
  <si>
    <t>MARS, SVM, and Krigging</t>
  </si>
  <si>
    <t>2.1 million cells with FreSCo+ RANSE VoF method for simulating vessel with k-w SST model</t>
  </si>
  <si>
    <t>validated final design</t>
  </si>
  <si>
    <t>Samples obtained from LF PM based on limited samples. Validation on HF PM showed 1 model failed and 1 suceded.</t>
  </si>
  <si>
    <t>Cross-validated results within +/1 2% bounds.</t>
  </si>
  <si>
    <t>Moore W.</t>
  </si>
  <si>
    <t>Comparison of multiple surrogates for 3D CFD model in tidal farm optimisation</t>
  </si>
  <si>
    <t>12th International Conference on Hydroinformatics, HIC 2016</t>
  </si>
  <si>
    <t>Tidal Farm</t>
  </si>
  <si>
    <t>Mukesh R.</t>
  </si>
  <si>
    <t>Airfoil Shape Optimization based on Surrogate Mode</t>
  </si>
  <si>
    <t>Journal of The Institution of Engineers (India): Series C</t>
  </si>
  <si>
    <t>Ou M.</t>
  </si>
  <si>
    <t>Design exploration of combinational spike and opposing jet concept in hypersonic flows based on CFD calculation and surrogate model</t>
  </si>
  <si>
    <t>RANS CFD</t>
  </si>
  <si>
    <t>Cd &amp; Q</t>
  </si>
  <si>
    <t>Final optimized geometry validated on HF model</t>
  </si>
  <si>
    <t>orthogonal test design method DOE; test of 4 factors and each factor has 5 levels</t>
  </si>
  <si>
    <t>Cd and Q</t>
  </si>
  <si>
    <t>RANS model 2d with k-w SST turbulence (129-143k cells) in ANSYS fluent with ICEM mesh</t>
  </si>
  <si>
    <t>Quadratic RSM</t>
  </si>
  <si>
    <t>R2: 0.964 for Cd and 0.965 for Q</t>
  </si>
  <si>
    <t>Isight 5.5 software to build a quadratic response surface model</t>
  </si>
  <si>
    <t>URNAS CFD</t>
  </si>
  <si>
    <t>URANS solver in OpenFoam with blockmesh utility 387k cells Menter SST turbulence to blend k − ω and k − e models for NACA0012 wing</t>
  </si>
  <si>
    <t xml:space="preserve"> The SST model has shown acceptable performance for dynamic stall and complete VAWT simulation cases by multiple researchers;  grid and time inde- pendence studies are conducted to determine efficient spatial and temporal resolutions to capture the flow physics accurately</t>
  </si>
  <si>
    <t>PARSEC</t>
  </si>
  <si>
    <t xml:space="preserve">8 design variables / 6 params mix of B-Spline and desing parameters; sampled from LHS </t>
  </si>
  <si>
    <t>Stall Angle</t>
  </si>
  <si>
    <t>2 surrogates for performance and contraint</t>
  </si>
  <si>
    <t>Krigging</t>
  </si>
  <si>
    <t>with 80 sample points (60 initial samples plus 20 infill points)</t>
  </si>
  <si>
    <t>NRMSE (%): 10 for performancce and &gt;5 for contraint</t>
  </si>
  <si>
    <t>EZy RBM with Python Library - POD &amp; PODI</t>
  </si>
  <si>
    <t>Shen Y.</t>
  </si>
  <si>
    <t>Constraint-based parameterization using FFD and multi-objective design optimization of a hypersonic vehicle</t>
  </si>
  <si>
    <t>Hypersonic Vehicle</t>
  </si>
  <si>
    <t>Computational Aerothermal</t>
  </si>
  <si>
    <t>engineering method adopted in this paper are suitable to estimate the heating rate at the stagnation point.</t>
  </si>
  <si>
    <t>Tao J.</t>
  </si>
  <si>
    <t>Application of deep learning based multi-fidelity surrogate model to robust aerodynamic design optimization</t>
  </si>
  <si>
    <t>numerical simulations are conducted to the RAE 2822 airfoil model and the DLR-F6 wing-body model, then the computational results are compared with the experimental ones</t>
  </si>
  <si>
    <t>RANS code used in this study employs Roe-FDS method two-equation k–ω SST turbulence mode; 22 million cells;Errors of lift coefficient, drag coefficient and moment coefficient are only 0.88%, 1.65% and 1.89%, respectively</t>
  </si>
  <si>
    <t>Cd at 5 different mach numbers</t>
  </si>
  <si>
    <t>Design parameters</t>
  </si>
  <si>
    <t>39 design varaibles based on The five-order CST (class/shape function transformation); two DBN models are built as low-fidelity models for airfoil and wing optimizations</t>
  </si>
  <si>
    <t>Deep belief network</t>
  </si>
  <si>
    <t>5 HF, 19 LF; and 4 test - LF model developed from the dataset from fluidized-bed process, and predictions of lift-to-drag ratios for a set of airfoils</t>
  </si>
  <si>
    <t>BP 5.91%
Kriging 4.71%
DBN 4.38%
Multi-fidelity 2.39%</t>
  </si>
  <si>
    <t>Cd at 5 mach numbers</t>
  </si>
  <si>
    <t>RANS Solver (22e6 cells) with k-e turbulence (Pop: 20 samples) in Star-CCM+</t>
  </si>
  <si>
    <t>Panel Method</t>
  </si>
  <si>
    <t>Panel Solver for 'free molecular flow' (Pop: 667 samples) model free-molecular flow, such as panel methods and DSMC techniques</t>
  </si>
  <si>
    <t>Leave one out Cross-Point Validation (LOOCPV)RMSE: 2.88 × 10−3</t>
  </si>
  <si>
    <t>4 design variables generated from Latin Hypercube scheme.</t>
  </si>
  <si>
    <t>Column1</t>
  </si>
  <si>
    <t>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</si>
</sst>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quotePrefix="1" applyFont="1"/>
    <xf numFmtId="16" fontId="3" fillId="0" borderId="0" xfId="0" quotePrefix="1" applyNumberFormat="1" applyFont="1" applyAlignment="1">
      <alignment horizontal="right"/>
    </xf>
    <xf numFmtId="17" fontId="3" fillId="0" borderId="0" xfId="0" quotePrefix="1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2" fontId="3" fillId="0" borderId="0" xfId="0" quotePrefix="1" applyNumberFormat="1" applyFont="1" applyAlignment="1">
      <alignment horizontal="right"/>
    </xf>
    <xf numFmtId="0" fontId="4" fillId="0" borderId="0" xfId="0" applyFont="1"/>
    <xf numFmtId="3" fontId="3" fillId="0" borderId="0" xfId="0" applyNumberFormat="1" applyFont="1"/>
    <xf numFmtId="0" fontId="4" fillId="0" borderId="0" xfId="0" quotePrefix="1" applyFont="1"/>
    <xf numFmtId="10" fontId="3" fillId="0" borderId="0" xfId="0" applyNumberFormat="1" applyFont="1"/>
    <xf numFmtId="17" fontId="3" fillId="0" borderId="0" xfId="0" applyNumberFormat="1" applyFont="1"/>
    <xf numFmtId="0" fontId="0" fillId="2" borderId="0" xfId="0" applyFill="1"/>
    <xf numFmtId="164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71"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rgb="FF000000"/>
        <name val="Calibri Light"/>
        <family val="2"/>
        <scheme val="none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 Light"/>
        <family val="2"/>
        <scheme val="major"/>
      </font>
    </dxf>
  </dxfs>
  <tableStyles count="0" defaultTableStyle="TableStyleMedium2" defaultPivotStyle="PivotStyleLight16"/>
  <colors>
    <mruColors>
      <color rgb="FFFF9B37"/>
      <color rgb="FFFE9EAE"/>
      <color rgb="FFFD9DFF"/>
      <color rgb="FF85D6FF"/>
      <color rgb="FFF39EFC"/>
      <color rgb="FFF188FC"/>
      <color rgb="FFA1FDCD"/>
      <color rgb="FF8CFCC1"/>
      <color rgb="FFC8A5E3"/>
      <color rgb="FFBC8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077D7A3-61F6-4936-9FCF-D859A7BCF1B8}" name="Table13" displayName="Table13" ref="A4:P52" totalsRowShown="0" headerRowDxfId="70" dataDxfId="69">
  <autoFilter ref="A4:P52" xr:uid="{00000000-0009-0000-0100-000001000000}"/>
  <sortState xmlns:xlrd2="http://schemas.microsoft.com/office/spreadsheetml/2017/richdata2" ref="A5:M51">
    <sortCondition ref="A4:A51"/>
  </sortState>
  <tableColumns count="16">
    <tableColumn id="1" xr3:uid="{49221052-D798-409F-931D-AE9098DF1472}" name="Author(s)" dataDxfId="68"/>
    <tableColumn id="2" xr3:uid="{A23FD611-EFB5-4DA1-A8F4-4FF64EC29C8D}" name="Title" dataDxfId="67"/>
    <tableColumn id="3" xr3:uid="{51924786-3EF8-436F-94D5-4772F822AF78}" name="Journal" dataDxfId="66"/>
    <tableColumn id="16" xr3:uid="{E1F4C597-6458-4035-92D0-0F38902F76B4}" name="Quartile" dataDxfId="65"/>
    <tableColumn id="4" xr3:uid="{719CD65D-3685-42DD-826C-08E9D125977F}" name="Year" dataDxfId="64"/>
    <tableColumn id="5" xr3:uid="{42B8C976-CDE4-46FF-92F5-3DD4E190FBB1}" name="Citations" dataDxfId="63"/>
    <tableColumn id="17" xr3:uid="{B2510E0E-AE79-486C-849F-E142A14F0753}" name="Field" dataDxfId="62"/>
    <tableColumn id="18" xr3:uid="{1C394C5C-DA10-4F79-AC93-BCE5304112CC}" name="Problem Category" dataDxfId="61"/>
    <tableColumn id="6" xr3:uid="{C9DCFE8A-DC0F-45BE-BEDF-1B1288A5EAF0}" name="Method" dataDxfId="60"/>
    <tableColumn id="19" xr3:uid="{AC787EDC-CD0C-4740-BC93-682155E40401}" name="Data origin" dataDxfId="59"/>
    <tableColumn id="15" xr3:uid="{A0BBF424-30B4-4A52-A05A-C4D1ED847ED4}" name="Samples" dataDxfId="58"/>
    <tableColumn id="20" xr3:uid="{A9F6F1C3-63F5-4524-ABAC-9FA42077CD3F}" name="Output" dataDxfId="57"/>
    <tableColumn id="9" xr3:uid="{3D4DDAB1-23F5-493A-A180-FC477755D30D}" name="Results" dataDxfId="56"/>
    <tableColumn id="21" xr3:uid="{A6749884-C35E-46FA-8CC1-47A4916B5E03}" name="Notes" dataDxfId="55"/>
    <tableColumn id="7" xr3:uid="{CB997D76-B1BE-4D68-9861-BFD7126ACCB4}" name="INCLUDED" dataDxfId="54"/>
    <tableColumn id="8" xr3:uid="{CF0450BA-AA62-4920-B604-E668E3C43913}" name="SUM" dataDxfId="53">
      <calculatedColumnFormula>SUM($O$5:O5)</calculatedColumn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85929E-61EF-4AE4-82A0-DAFC5A2CCBC8}" name="Table134" displayName="Table134" ref="A4:N54" totalsRowShown="0" headerRowDxfId="52" dataDxfId="51">
  <autoFilter ref="A4:N54" xr:uid="{00000000-0009-0000-0100-000001000000}"/>
  <sortState xmlns:xlrd2="http://schemas.microsoft.com/office/spreadsheetml/2017/richdata2" ref="A5:M39">
    <sortCondition ref="A4:A39"/>
  </sortState>
  <tableColumns count="14">
    <tableColumn id="1" xr3:uid="{C510B788-9F10-41D2-BF16-CFB4BE7BD0EB}" name="Author(s)" dataDxfId="50">
      <calculatedColumnFormula>Table13[[#This Row],[Author(s)]]</calculatedColumnFormula>
    </tableColumn>
    <tableColumn id="2" xr3:uid="{D2191F26-AACA-482F-A61D-E3B3C1A8EB99}" name="Title" dataDxfId="49">
      <calculatedColumnFormula>Table13[[#This Row],[Title]]</calculatedColumnFormula>
    </tableColumn>
    <tableColumn id="3" xr3:uid="{2E6B48CE-54C4-42E6-BC9C-300973B1DCE8}" name="Journal" dataDxfId="48">
      <calculatedColumnFormula>Table13[[#This Row],[Journal]]</calculatedColumnFormula>
    </tableColumn>
    <tableColumn id="16" xr3:uid="{E0192063-73C9-40B1-B872-F5E9E85F3FB2}" name="Quartile" dataDxfId="47">
      <calculatedColumnFormula>Table13[[#This Row],[Quartile]]</calculatedColumnFormula>
    </tableColumn>
    <tableColumn id="4" xr3:uid="{63167877-D233-4DE0-BB2B-24454D0D69F9}" name="Year" dataDxfId="46">
      <calculatedColumnFormula>Table13[[#This Row],[Year]]</calculatedColumnFormula>
    </tableColumn>
    <tableColumn id="5" xr3:uid="{EC1F4225-5E2F-44FA-9F75-1D11C2E1687B}" name="Citations" dataDxfId="45">
      <calculatedColumnFormula>Table13[[#This Row],[Citations]]</calculatedColumnFormula>
    </tableColumn>
    <tableColumn id="17" xr3:uid="{A464AE03-7EC2-4F26-A7F0-909E4EA5DA22}" name="Field" dataDxfId="44">
      <calculatedColumnFormula>Table13[[#This Row],[Field]]</calculatedColumnFormula>
    </tableColumn>
    <tableColumn id="18" xr3:uid="{E2D7BF80-BD8F-452F-9F52-E9D14134913A}" name="Problem Category" dataDxfId="43">
      <calculatedColumnFormula>Table13[[#This Row],[Problem Category]]</calculatedColumnFormula>
    </tableColumn>
    <tableColumn id="6" xr3:uid="{FAB1BA64-50D7-4916-A558-B502B7473860}" name="Method" dataDxfId="42"/>
    <tableColumn id="19" xr3:uid="{31FA0F22-3A8E-4CD2-B27C-81A857E14007}" name="Data origin" dataDxfId="41"/>
    <tableColumn id="15" xr3:uid="{48E43428-D18C-4C61-9D95-771798C92FBF}" name="Dimensionality" dataDxfId="40"/>
    <tableColumn id="20" xr3:uid="{F1055968-0AE5-4331-90F9-6D404EF02335}" name="Output" dataDxfId="39"/>
    <tableColumn id="9" xr3:uid="{D7817180-387F-468B-9E63-D1296EFC741B}" name="Results" dataDxfId="38"/>
    <tableColumn id="21" xr3:uid="{D6E24D5A-1573-4BC0-A8A0-3F6B6596070E}" name="Notes" dataDxfId="37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B8AA795-D5D8-4AC6-A411-15A73CF246C8}" name="Table1345" displayName="Table1345" ref="A4:N54" totalsRowShown="0" headerRowDxfId="36" dataDxfId="35">
  <autoFilter ref="A4:N54" xr:uid="{00000000-0009-0000-0100-000001000000}"/>
  <sortState xmlns:xlrd2="http://schemas.microsoft.com/office/spreadsheetml/2017/richdata2" ref="A5:M39">
    <sortCondition ref="A4:A39"/>
  </sortState>
  <tableColumns count="14">
    <tableColumn id="1" xr3:uid="{FC769646-CBCD-4AE3-876F-B38F093B980C}" name="Author(s)" dataDxfId="34">
      <calculatedColumnFormula>Table13[[#This Row],[Author(s)]]</calculatedColumnFormula>
    </tableColumn>
    <tableColumn id="2" xr3:uid="{40CF3AD1-3EF3-4EA2-B48A-14D5B37E8DC1}" name="Title" dataDxfId="33">
      <calculatedColumnFormula>Table13[[#This Row],[Title]]</calculatedColumnFormula>
    </tableColumn>
    <tableColumn id="3" xr3:uid="{4A3660E9-A44D-43F2-91F5-0A11EB02DEA5}" name="Journal" dataDxfId="32">
      <calculatedColumnFormula>Table13[[#This Row],[Journal]]</calculatedColumnFormula>
    </tableColumn>
    <tableColumn id="16" xr3:uid="{208D85CD-5F6A-4223-8848-5EEE354F882D}" name="Quartile" dataDxfId="31">
      <calculatedColumnFormula>Table13[[#This Row],[Quartile]]</calculatedColumnFormula>
    </tableColumn>
    <tableColumn id="4" xr3:uid="{F9389F59-7579-403D-86AF-78AD9F6E9838}" name="Year" dataDxfId="30">
      <calculatedColumnFormula>Table13[[#This Row],[Year]]</calculatedColumnFormula>
    </tableColumn>
    <tableColumn id="5" xr3:uid="{14E1BCF6-F3DD-48FB-AAE0-DF7FEFF164F1}" name="Citations" dataDxfId="29">
      <calculatedColumnFormula>Table13[[#This Row],[Citations]]</calculatedColumnFormula>
    </tableColumn>
    <tableColumn id="17" xr3:uid="{483ACB48-C8EE-492B-8336-F5D1A4CB669D}" name="Field" dataDxfId="28">
      <calculatedColumnFormula>Table13[[#This Row],[Field]]</calculatedColumnFormula>
    </tableColumn>
    <tableColumn id="18" xr3:uid="{4865A137-F762-4C74-AE78-050A456ACE47}" name="Problem Category" dataDxfId="27">
      <calculatedColumnFormula>Table13[[#This Row],[Problem Category]]</calculatedColumnFormula>
    </tableColumn>
    <tableColumn id="6" xr3:uid="{22F4A2D0-9E45-4E84-A298-943D7AB560AE}" name="Method" dataDxfId="26"/>
    <tableColumn id="19" xr3:uid="{091BE97E-4AFB-4321-A9E6-C2DE8222A3C0}" name="Data origin" dataDxfId="25"/>
    <tableColumn id="15" xr3:uid="{B5D09E07-8AF8-4624-8FB6-C9F2BC364ADE}" name="Samples" dataDxfId="24"/>
    <tableColumn id="20" xr3:uid="{55BE9F46-0CEB-41A9-A263-35FBE8E1497D}" name="Output" dataDxfId="23"/>
    <tableColumn id="9" xr3:uid="{7E4E1E21-A65D-410C-8902-814BADDC4BBD}" name="Accuracy" dataDxfId="22"/>
    <tableColumn id="7" xr3:uid="{DC6AD261-92F8-44E7-8F16-FA4968F4801B}" name="Column1" dataDxfId="21">
      <calculatedColumnFormula>Table13[[#This Row],[INCLUDED]]</calculatedColumnFormula>
    </tableColumn>
  </tableColumns>
  <tableStyleInfo name="TableStyleLight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S39" totalsRowShown="0" headerRowDxfId="20" dataDxfId="19">
  <autoFilter ref="A4:S39" xr:uid="{00000000-0009-0000-0100-000001000000}">
    <filterColumn colId="8">
      <customFilters>
        <customFilter operator="notEqual" val="*Review*"/>
      </customFilters>
    </filterColumn>
  </autoFilter>
  <sortState xmlns:xlrd2="http://schemas.microsoft.com/office/spreadsheetml/2017/richdata2" ref="A5:S38">
    <sortCondition ref="A4:A38"/>
  </sortState>
  <tableColumns count="19">
    <tableColumn id="1" xr3:uid="{00000000-0010-0000-0000-000001000000}" name="Author(s)" dataDxfId="18"/>
    <tableColumn id="2" xr3:uid="{00000000-0010-0000-0000-000002000000}" name="Title" dataDxfId="17"/>
    <tableColumn id="3" xr3:uid="{00000000-0010-0000-0000-000003000000}" name="Journal" dataDxfId="16"/>
    <tableColumn id="16" xr3:uid="{00000000-0010-0000-0000-000010000000}" name="Quartile" dataDxfId="15"/>
    <tableColumn id="4" xr3:uid="{00000000-0010-0000-0000-000004000000}" name="Year" dataDxfId="14"/>
    <tableColumn id="5" xr3:uid="{00000000-0010-0000-0000-000005000000}" name="Field" dataDxfId="13"/>
    <tableColumn id="17" xr3:uid="{00000000-0010-0000-0000-000011000000}" name="Citations" dataDxfId="12"/>
    <tableColumn id="18" xr3:uid="{00000000-0010-0000-0000-000012000000}" name="DO Problem" dataDxfId="11"/>
    <tableColumn id="6" xr3:uid="{00000000-0010-0000-0000-000006000000}" name="PM" dataDxfId="10"/>
    <tableColumn id="19" xr3:uid="{C208658D-0463-4BD6-859D-A151A0C76140}" name="Computational Intesity" dataDxfId="9"/>
    <tableColumn id="15" xr3:uid="{00000000-0010-0000-0000-00000F000000}" name="Dimensionality" dataDxfId="8"/>
    <tableColumn id="7" xr3:uid="{00000000-0010-0000-0000-000007000000}" name="Parameterisation" dataDxfId="7"/>
    <tableColumn id="8" xr3:uid="{00000000-0010-0000-0000-000008000000}" name="DDM" dataDxfId="6"/>
    <tableColumn id="9" xr3:uid="{00000000-0010-0000-0000-000009000000}" name="Results" dataDxfId="5"/>
    <tableColumn id="10" xr3:uid="{00000000-0010-0000-0000-00000A000000}" name="Optimisation Problem" dataDxfId="4"/>
    <tableColumn id="11" xr3:uid="{00000000-0010-0000-0000-00000B000000}" name="Objectives" dataDxfId="3"/>
    <tableColumn id="12" xr3:uid="{00000000-0010-0000-0000-00000C000000}" name="Algorithm(s)" dataDxfId="2"/>
    <tableColumn id="13" xr3:uid="{00000000-0010-0000-0000-00000D000000}" name="Software" dataDxfId="1"/>
    <tableColumn id="14" xr3:uid="{00000000-0010-0000-0000-00000E000000}" name="Comments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ciencedirect.com/journal/aerospace-science-and-technolog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AE231-3C0B-4542-A980-740E02013987}">
  <sheetPr codeName="Sheet1"/>
  <dimension ref="A1:P52"/>
  <sheetViews>
    <sheetView tabSelected="1" topLeftCell="C1" zoomScale="70" zoomScaleNormal="70" zoomScaleSheetLayoutView="100" workbookViewId="0">
      <selection activeCell="K33" sqref="K33"/>
    </sheetView>
  </sheetViews>
  <sheetFormatPr defaultColWidth="9.140625" defaultRowHeight="15.75" x14ac:dyDescent="0.25"/>
  <cols>
    <col min="1" max="1" width="56.28515625" style="2" bestFit="1" customWidth="1"/>
    <col min="2" max="2" width="140.28515625" style="2" bestFit="1" customWidth="1"/>
    <col min="3" max="3" width="114.5703125" style="2" bestFit="1" customWidth="1"/>
    <col min="4" max="4" width="13.42578125" style="2" bestFit="1" customWidth="1"/>
    <col min="5" max="5" width="9.28515625" style="2" bestFit="1" customWidth="1"/>
    <col min="6" max="6" width="14.42578125" style="2" bestFit="1" customWidth="1"/>
    <col min="7" max="7" width="9.7109375" style="2" bestFit="1" customWidth="1"/>
    <col min="8" max="8" width="31.7109375" style="2" bestFit="1" customWidth="1"/>
    <col min="9" max="9" width="13.140625" style="2" bestFit="1" customWidth="1"/>
    <col min="10" max="10" width="106.5703125" style="2" bestFit="1" customWidth="1"/>
    <col min="11" max="11" width="13.42578125" style="2" bestFit="1" customWidth="1"/>
    <col min="12" max="12" width="109.5703125" style="2" bestFit="1" customWidth="1"/>
    <col min="13" max="13" width="56.28515625" style="2" bestFit="1" customWidth="1"/>
    <col min="14" max="14" width="39" style="2" customWidth="1"/>
    <col min="15" max="15" width="26" style="2" customWidth="1"/>
    <col min="16" max="16" width="9.5703125" style="2" bestFit="1" customWidth="1"/>
    <col min="17" max="17" width="62.28515625" style="2" customWidth="1"/>
    <col min="18" max="18" width="69.42578125" style="2" customWidth="1"/>
    <col min="19" max="19" width="64" style="2" customWidth="1"/>
    <col min="20" max="20" width="17" style="2" bestFit="1" customWidth="1"/>
    <col min="21" max="21" width="63.7109375" style="2" bestFit="1" customWidth="1"/>
    <col min="22" max="16384" width="9.140625" style="2"/>
  </cols>
  <sheetData>
    <row r="1" spans="1:16" x14ac:dyDescent="0.25">
      <c r="A1" s="1" t="s">
        <v>312</v>
      </c>
    </row>
    <row r="2" spans="1:16" x14ac:dyDescent="0.25">
      <c r="A2" s="2" t="s">
        <v>0</v>
      </c>
      <c r="F2" s="14">
        <v>44682</v>
      </c>
    </row>
    <row r="4" spans="1:16" s="1" customFormat="1" x14ac:dyDescent="0.25">
      <c r="A4" s="1" t="s">
        <v>8</v>
      </c>
      <c r="B4" s="1" t="s">
        <v>1</v>
      </c>
      <c r="C4" s="1" t="s">
        <v>9</v>
      </c>
      <c r="D4" s="1" t="s">
        <v>106</v>
      </c>
      <c r="E4" s="1" t="s">
        <v>2</v>
      </c>
      <c r="F4" s="1" t="s">
        <v>107</v>
      </c>
      <c r="G4" s="1" t="s">
        <v>31</v>
      </c>
      <c r="H4" s="1" t="s">
        <v>306</v>
      </c>
      <c r="I4" s="1" t="s">
        <v>307</v>
      </c>
      <c r="J4" s="1" t="s">
        <v>308</v>
      </c>
      <c r="K4" s="1" t="s">
        <v>309</v>
      </c>
      <c r="L4" s="1" t="s">
        <v>310</v>
      </c>
      <c r="M4" s="1" t="s">
        <v>30</v>
      </c>
      <c r="N4" s="1" t="s">
        <v>323</v>
      </c>
      <c r="O4" s="1" t="s">
        <v>422</v>
      </c>
      <c r="P4" s="1" t="s">
        <v>423</v>
      </c>
    </row>
    <row r="5" spans="1:16" x14ac:dyDescent="0.25">
      <c r="A5" s="2" t="s">
        <v>234</v>
      </c>
      <c r="B5" s="2" t="s">
        <v>233</v>
      </c>
      <c r="C5" s="2" t="s">
        <v>44</v>
      </c>
      <c r="D5" s="2" t="s">
        <v>110</v>
      </c>
      <c r="E5" s="2">
        <v>2018</v>
      </c>
      <c r="F5" s="2">
        <v>17</v>
      </c>
      <c r="G5" s="2" t="s">
        <v>45</v>
      </c>
      <c r="H5" s="2" t="s">
        <v>235</v>
      </c>
      <c r="I5" s="2" t="s">
        <v>313</v>
      </c>
      <c r="J5" s="2" t="s">
        <v>314</v>
      </c>
      <c r="K5" s="2">
        <v>1100</v>
      </c>
      <c r="L5" s="2" t="s">
        <v>315</v>
      </c>
      <c r="M5" s="2" t="s">
        <v>316</v>
      </c>
      <c r="N5" s="10"/>
      <c r="O5" s="10">
        <v>1</v>
      </c>
      <c r="P5" s="10">
        <f>SUM($O$5:O5)</f>
        <v>1</v>
      </c>
    </row>
    <row r="6" spans="1:16" x14ac:dyDescent="0.25">
      <c r="A6" s="2" t="s">
        <v>43</v>
      </c>
      <c r="B6" s="2" t="s">
        <v>42</v>
      </c>
      <c r="C6" s="2" t="s">
        <v>44</v>
      </c>
      <c r="D6" s="2" t="s">
        <v>110</v>
      </c>
      <c r="E6" s="2">
        <v>2006</v>
      </c>
      <c r="F6" s="2">
        <v>197</v>
      </c>
      <c r="G6" s="2" t="s">
        <v>45</v>
      </c>
      <c r="H6" s="2" t="s">
        <v>117</v>
      </c>
      <c r="I6" s="2" t="s">
        <v>321</v>
      </c>
      <c r="J6" s="2" t="s">
        <v>328</v>
      </c>
      <c r="K6" s="2">
        <v>60</v>
      </c>
      <c r="L6" s="2" t="s">
        <v>322</v>
      </c>
      <c r="M6" s="2" t="s">
        <v>329</v>
      </c>
      <c r="N6" s="10" t="s">
        <v>324</v>
      </c>
      <c r="O6" s="10">
        <v>0</v>
      </c>
      <c r="P6" s="10">
        <f>SUM($O$5:O6)</f>
        <v>1</v>
      </c>
    </row>
    <row r="7" spans="1:16" x14ac:dyDescent="0.25">
      <c r="A7" s="2" t="s">
        <v>330</v>
      </c>
      <c r="B7" s="2" t="s">
        <v>331</v>
      </c>
      <c r="C7" s="2" t="s">
        <v>332</v>
      </c>
      <c r="D7" s="2" t="s">
        <v>110</v>
      </c>
      <c r="E7" s="2">
        <v>2021</v>
      </c>
      <c r="F7" s="2">
        <v>3</v>
      </c>
      <c r="G7" s="2" t="s">
        <v>32</v>
      </c>
      <c r="N7" s="10"/>
      <c r="O7" s="10">
        <v>0</v>
      </c>
      <c r="P7" s="10">
        <f>SUM($O$5:O7)</f>
        <v>1</v>
      </c>
    </row>
    <row r="8" spans="1:16" x14ac:dyDescent="0.25">
      <c r="A8" s="2" t="s">
        <v>333</v>
      </c>
      <c r="B8" s="2" t="s">
        <v>334</v>
      </c>
      <c r="C8" s="2" t="s">
        <v>159</v>
      </c>
      <c r="D8" s="2" t="s">
        <v>115</v>
      </c>
      <c r="E8" s="2">
        <v>2014</v>
      </c>
      <c r="F8" s="2">
        <v>15</v>
      </c>
      <c r="G8" s="2" t="s">
        <v>32</v>
      </c>
      <c r="H8" s="2" t="s">
        <v>117</v>
      </c>
      <c r="I8" s="2" t="s">
        <v>243</v>
      </c>
      <c r="J8" s="2" t="s">
        <v>336</v>
      </c>
      <c r="K8" s="2">
        <v>25</v>
      </c>
      <c r="L8" s="2" t="s">
        <v>337</v>
      </c>
      <c r="M8" s="2" t="s">
        <v>338</v>
      </c>
      <c r="N8" s="10" t="s">
        <v>335</v>
      </c>
      <c r="O8" s="10">
        <v>0</v>
      </c>
      <c r="P8" s="10">
        <f>SUM($O$5:O8)</f>
        <v>1</v>
      </c>
    </row>
    <row r="9" spans="1:16" x14ac:dyDescent="0.25">
      <c r="A9" s="2" t="s">
        <v>342</v>
      </c>
      <c r="B9" s="2" t="s">
        <v>341</v>
      </c>
      <c r="C9" s="2" t="s">
        <v>343</v>
      </c>
      <c r="D9" s="2" t="s">
        <v>110</v>
      </c>
      <c r="E9" s="2">
        <v>2018</v>
      </c>
      <c r="F9" s="2">
        <v>30</v>
      </c>
      <c r="G9" s="2" t="s">
        <v>135</v>
      </c>
      <c r="H9" s="2" t="s">
        <v>344</v>
      </c>
      <c r="I9" s="2" t="s">
        <v>345</v>
      </c>
      <c r="J9" s="2" t="s">
        <v>346</v>
      </c>
      <c r="K9" s="2">
        <v>15</v>
      </c>
      <c r="L9" s="2" t="s">
        <v>347</v>
      </c>
      <c r="N9" s="10"/>
      <c r="O9" s="10">
        <v>0</v>
      </c>
      <c r="P9" s="10">
        <f>SUM($O$5:O9)</f>
        <v>1</v>
      </c>
    </row>
    <row r="10" spans="1:16" x14ac:dyDescent="0.25">
      <c r="A10" s="2" t="s">
        <v>71</v>
      </c>
      <c r="B10" s="2" t="s">
        <v>70</v>
      </c>
      <c r="C10" s="2" t="s">
        <v>72</v>
      </c>
      <c r="D10" s="2" t="s">
        <v>110</v>
      </c>
      <c r="E10" s="2">
        <v>2019</v>
      </c>
      <c r="F10" s="2">
        <v>30</v>
      </c>
      <c r="G10" s="2" t="s">
        <v>32</v>
      </c>
      <c r="H10" s="2" t="s">
        <v>117</v>
      </c>
      <c r="I10" s="2" t="s">
        <v>101</v>
      </c>
      <c r="J10" s="2" t="s">
        <v>352</v>
      </c>
      <c r="L10" s="2" t="s">
        <v>355</v>
      </c>
      <c r="M10" s="2" t="s">
        <v>354</v>
      </c>
      <c r="N10" s="10" t="s">
        <v>353</v>
      </c>
      <c r="O10" s="10">
        <v>1</v>
      </c>
      <c r="P10" s="10">
        <f>SUM($O$5:O10)</f>
        <v>2</v>
      </c>
    </row>
    <row r="11" spans="1:16" x14ac:dyDescent="0.25">
      <c r="A11" s="2" t="s">
        <v>247</v>
      </c>
      <c r="B11" s="2" t="s">
        <v>262</v>
      </c>
      <c r="C11" s="2" t="s">
        <v>263</v>
      </c>
      <c r="D11" s="2" t="s">
        <v>110</v>
      </c>
      <c r="E11" s="2">
        <v>2020</v>
      </c>
      <c r="F11" s="2">
        <v>2</v>
      </c>
      <c r="G11" s="2" t="s">
        <v>32</v>
      </c>
      <c r="H11" s="2" t="s">
        <v>362</v>
      </c>
      <c r="I11" s="2" t="s">
        <v>363</v>
      </c>
      <c r="J11" s="2" t="s">
        <v>364</v>
      </c>
      <c r="K11" s="2">
        <v>2187</v>
      </c>
      <c r="L11" s="2" t="s">
        <v>365</v>
      </c>
      <c r="M11" s="2" t="s">
        <v>260</v>
      </c>
      <c r="N11" s="10"/>
      <c r="O11" s="10">
        <v>1</v>
      </c>
      <c r="P11" s="10">
        <f>SUM($O$5:O11)</f>
        <v>3</v>
      </c>
    </row>
    <row r="12" spans="1:16" x14ac:dyDescent="0.25">
      <c r="A12" s="2" t="s">
        <v>368</v>
      </c>
      <c r="B12" s="2" t="s">
        <v>66</v>
      </c>
      <c r="C12" s="2" t="s">
        <v>68</v>
      </c>
      <c r="D12" s="2" t="s">
        <v>108</v>
      </c>
      <c r="E12" s="2">
        <v>2018</v>
      </c>
      <c r="F12" s="2">
        <v>18</v>
      </c>
      <c r="G12" s="2" t="s">
        <v>32</v>
      </c>
      <c r="H12" s="2" t="s">
        <v>117</v>
      </c>
      <c r="N12" s="10"/>
      <c r="O12" s="10">
        <v>0</v>
      </c>
      <c r="P12" s="10">
        <f>SUM($O$5:O12)</f>
        <v>3</v>
      </c>
    </row>
    <row r="13" spans="1:16" x14ac:dyDescent="0.25">
      <c r="A13" s="2" t="s">
        <v>367</v>
      </c>
      <c r="B13" s="2" t="s">
        <v>369</v>
      </c>
      <c r="C13" s="2" t="s">
        <v>370</v>
      </c>
      <c r="D13" s="2" t="s">
        <v>112</v>
      </c>
      <c r="E13" s="2">
        <v>2021</v>
      </c>
      <c r="F13" s="2">
        <v>9</v>
      </c>
      <c r="G13" s="2" t="s">
        <v>32</v>
      </c>
      <c r="H13" s="2" t="s">
        <v>117</v>
      </c>
      <c r="I13" s="2" t="s">
        <v>101</v>
      </c>
      <c r="J13" s="2" t="s">
        <v>371</v>
      </c>
      <c r="K13" s="2">
        <v>203</v>
      </c>
      <c r="L13" s="2" t="s">
        <v>355</v>
      </c>
      <c r="M13" s="2" t="s">
        <v>372</v>
      </c>
      <c r="N13" s="10"/>
      <c r="O13" s="10">
        <v>0</v>
      </c>
      <c r="P13" s="10">
        <f>SUM($O$5:O13)</f>
        <v>3</v>
      </c>
    </row>
    <row r="14" spans="1:16" x14ac:dyDescent="0.25">
      <c r="A14" s="2" t="s">
        <v>377</v>
      </c>
      <c r="B14" s="2" t="s">
        <v>376</v>
      </c>
      <c r="C14" s="2" t="s">
        <v>268</v>
      </c>
      <c r="D14" s="2" t="s">
        <v>110</v>
      </c>
      <c r="E14" s="2">
        <v>2019</v>
      </c>
      <c r="F14" s="2">
        <v>16</v>
      </c>
      <c r="G14" s="2" t="s">
        <v>135</v>
      </c>
      <c r="H14" s="2" t="s">
        <v>378</v>
      </c>
      <c r="I14" s="2" t="s">
        <v>243</v>
      </c>
      <c r="J14" s="2" t="s">
        <v>421</v>
      </c>
      <c r="K14" s="2">
        <v>1625</v>
      </c>
      <c r="L14" s="2" t="s">
        <v>379</v>
      </c>
      <c r="N14" s="10" t="s">
        <v>380</v>
      </c>
      <c r="O14" s="10">
        <v>1</v>
      </c>
      <c r="P14" s="10">
        <f>SUM($O$5:O14)</f>
        <v>4</v>
      </c>
    </row>
    <row r="15" spans="1:16" x14ac:dyDescent="0.25">
      <c r="A15" s="2" t="s">
        <v>51</v>
      </c>
      <c r="B15" s="2" t="s">
        <v>50</v>
      </c>
      <c r="C15" s="2" t="s">
        <v>52</v>
      </c>
      <c r="D15" s="2" t="s">
        <v>111</v>
      </c>
      <c r="E15" s="2">
        <v>2018</v>
      </c>
      <c r="F15" s="2">
        <v>7</v>
      </c>
      <c r="G15" s="2" t="s">
        <v>45</v>
      </c>
      <c r="H15" s="2" t="s">
        <v>117</v>
      </c>
      <c r="I15" s="2" t="s">
        <v>386</v>
      </c>
      <c r="J15" s="2" t="s">
        <v>387</v>
      </c>
      <c r="K15" s="2">
        <v>25</v>
      </c>
      <c r="L15" s="2" t="s">
        <v>54</v>
      </c>
      <c r="M15" s="2" t="s">
        <v>388</v>
      </c>
      <c r="N15" s="10" t="s">
        <v>389</v>
      </c>
      <c r="O15" s="10">
        <v>0</v>
      </c>
      <c r="P15" s="10">
        <f>SUM($O$5:O15)</f>
        <v>4</v>
      </c>
    </row>
    <row r="16" spans="1:16" x14ac:dyDescent="0.25">
      <c r="A16" s="2" t="s">
        <v>393</v>
      </c>
      <c r="B16" s="2" t="s">
        <v>290</v>
      </c>
      <c r="C16" s="2" t="s">
        <v>295</v>
      </c>
      <c r="D16" s="2" t="s">
        <v>110</v>
      </c>
      <c r="E16" s="2">
        <v>2019</v>
      </c>
      <c r="F16" s="2">
        <v>59</v>
      </c>
      <c r="G16" s="2" t="s">
        <v>135</v>
      </c>
      <c r="H16" s="2" t="s">
        <v>118</v>
      </c>
      <c r="I16" s="2" t="s">
        <v>243</v>
      </c>
      <c r="J16" s="2" t="s">
        <v>395</v>
      </c>
      <c r="K16" s="2">
        <v>2105</v>
      </c>
      <c r="L16" s="2" t="s">
        <v>394</v>
      </c>
      <c r="M16" s="2" t="s">
        <v>400</v>
      </c>
      <c r="N16" s="10" t="s">
        <v>399</v>
      </c>
      <c r="O16" s="10"/>
      <c r="P16" s="10">
        <f>SUM($O$5:O16)</f>
        <v>4</v>
      </c>
    </row>
    <row r="17" spans="1:16" x14ac:dyDescent="0.25">
      <c r="A17" s="2" t="s">
        <v>407</v>
      </c>
      <c r="B17" s="2" t="s">
        <v>406</v>
      </c>
      <c r="C17" s="2" t="s">
        <v>268</v>
      </c>
      <c r="D17" s="2" t="s">
        <v>110</v>
      </c>
      <c r="E17" s="2">
        <v>2019</v>
      </c>
      <c r="F17" s="2">
        <v>60</v>
      </c>
      <c r="G17" s="2" t="s">
        <v>135</v>
      </c>
      <c r="H17" s="2" t="s">
        <v>118</v>
      </c>
      <c r="I17" s="2" t="s">
        <v>243</v>
      </c>
      <c r="J17" s="2" t="s">
        <v>408</v>
      </c>
      <c r="N17" s="10"/>
      <c r="O17" s="10">
        <v>1</v>
      </c>
      <c r="P17" s="10">
        <f>SUM($O$5:O17)</f>
        <v>5</v>
      </c>
    </row>
    <row r="18" spans="1:16" x14ac:dyDescent="0.25">
      <c r="A18" s="2" t="s">
        <v>414</v>
      </c>
      <c r="B18" s="2" t="s">
        <v>415</v>
      </c>
      <c r="C18" s="2" t="s">
        <v>44</v>
      </c>
      <c r="D18" s="2" t="s">
        <v>110</v>
      </c>
      <c r="E18" s="2">
        <v>2016</v>
      </c>
      <c r="F18" s="2">
        <v>37</v>
      </c>
      <c r="G18" s="2" t="s">
        <v>135</v>
      </c>
      <c r="H18" s="2" t="s">
        <v>118</v>
      </c>
      <c r="I18" s="2" t="s">
        <v>416</v>
      </c>
      <c r="N18" s="10"/>
      <c r="O18" s="10"/>
      <c r="P18" s="10">
        <f>SUM($O$5:O18)</f>
        <v>5</v>
      </c>
    </row>
    <row r="19" spans="1:16" x14ac:dyDescent="0.25">
      <c r="A19" s="2" t="s">
        <v>23</v>
      </c>
      <c r="B19" s="2" t="s">
        <v>22</v>
      </c>
      <c r="C19" s="2" t="s">
        <v>24</v>
      </c>
      <c r="D19" s="2" t="s">
        <v>109</v>
      </c>
      <c r="E19" s="2">
        <v>2016</v>
      </c>
      <c r="F19" s="2">
        <v>58</v>
      </c>
      <c r="G19" s="2" t="s">
        <v>32</v>
      </c>
      <c r="H19" s="2" t="s">
        <v>117</v>
      </c>
      <c r="I19" s="2" t="s">
        <v>417</v>
      </c>
      <c r="J19" s="2" t="s">
        <v>28</v>
      </c>
      <c r="K19" s="2">
        <v>70</v>
      </c>
      <c r="L19" s="2" t="s">
        <v>27</v>
      </c>
      <c r="N19" s="10" t="s">
        <v>418</v>
      </c>
      <c r="O19" s="10">
        <v>1</v>
      </c>
      <c r="P19" s="10">
        <f>SUM($O$5:O19)</f>
        <v>6</v>
      </c>
    </row>
    <row r="20" spans="1:16" x14ac:dyDescent="0.25">
      <c r="A20" s="2" t="s">
        <v>11</v>
      </c>
      <c r="B20" s="2" t="s">
        <v>10</v>
      </c>
      <c r="C20" s="2" t="s">
        <v>12</v>
      </c>
      <c r="D20" s="2" t="s">
        <v>108</v>
      </c>
      <c r="E20" s="2">
        <v>2015</v>
      </c>
      <c r="F20" s="2">
        <v>20</v>
      </c>
      <c r="G20" s="2" t="s">
        <v>32</v>
      </c>
      <c r="H20" s="2" t="s">
        <v>117</v>
      </c>
      <c r="I20" s="2" t="s">
        <v>243</v>
      </c>
      <c r="J20" s="2" t="s">
        <v>17</v>
      </c>
      <c r="L20" s="2" t="s">
        <v>20</v>
      </c>
      <c r="M20" s="2" t="s">
        <v>419</v>
      </c>
      <c r="N20" s="10"/>
      <c r="O20" s="10">
        <v>1</v>
      </c>
      <c r="P20" s="10">
        <f>SUM($O$5:O20)</f>
        <v>7</v>
      </c>
    </row>
    <row r="21" spans="1:16" x14ac:dyDescent="0.25">
      <c r="A21" s="2" t="s">
        <v>98</v>
      </c>
      <c r="B21" s="2" t="s">
        <v>99</v>
      </c>
      <c r="C21" s="2" t="s">
        <v>100</v>
      </c>
      <c r="D21" s="2" t="s">
        <v>115</v>
      </c>
      <c r="E21" s="2">
        <v>2020</v>
      </c>
      <c r="F21" s="2">
        <v>13</v>
      </c>
      <c r="G21" s="2" t="s">
        <v>135</v>
      </c>
      <c r="H21" s="2" t="s">
        <v>118</v>
      </c>
      <c r="I21" s="2" t="s">
        <v>243</v>
      </c>
      <c r="J21" s="2" t="s">
        <v>428</v>
      </c>
      <c r="K21" s="2">
        <v>3140</v>
      </c>
      <c r="L21" s="2" t="s">
        <v>355</v>
      </c>
      <c r="N21" s="10" t="s">
        <v>424</v>
      </c>
      <c r="O21" s="10">
        <v>0</v>
      </c>
      <c r="P21" s="10">
        <f>SUM($O$5:O21)</f>
        <v>7</v>
      </c>
    </row>
    <row r="22" spans="1:16" x14ac:dyDescent="0.25">
      <c r="A22" s="2" t="s">
        <v>224</v>
      </c>
      <c r="B22" s="2" t="s">
        <v>225</v>
      </c>
      <c r="C22" s="2" t="s">
        <v>44</v>
      </c>
      <c r="D22" s="2" t="s">
        <v>110</v>
      </c>
      <c r="E22" s="2">
        <v>2019</v>
      </c>
      <c r="F22" s="2">
        <v>13</v>
      </c>
      <c r="G22" s="2" t="s">
        <v>45</v>
      </c>
      <c r="H22" s="2" t="s">
        <v>226</v>
      </c>
      <c r="I22" s="2" t="s">
        <v>363</v>
      </c>
      <c r="J22" s="2" t="s">
        <v>230</v>
      </c>
      <c r="K22" s="2">
        <v>1000</v>
      </c>
      <c r="L22" s="2" t="s">
        <v>429</v>
      </c>
      <c r="N22" s="10"/>
      <c r="O22" s="10">
        <v>0</v>
      </c>
      <c r="P22" s="10">
        <f>SUM($O$5:O22)</f>
        <v>7</v>
      </c>
    </row>
    <row r="23" spans="1:16" x14ac:dyDescent="0.25">
      <c r="A23" s="2" t="s">
        <v>119</v>
      </c>
      <c r="B23" s="2" t="s">
        <v>120</v>
      </c>
      <c r="C23" s="2" t="s">
        <v>121</v>
      </c>
      <c r="D23" s="2" t="s">
        <v>110</v>
      </c>
      <c r="E23" s="2">
        <v>2019</v>
      </c>
      <c r="F23" s="2">
        <v>43</v>
      </c>
      <c r="G23" s="2" t="s">
        <v>45</v>
      </c>
      <c r="H23" s="2" t="s">
        <v>122</v>
      </c>
      <c r="J23" s="2" t="s">
        <v>131</v>
      </c>
      <c r="L23" s="2" t="s">
        <v>127</v>
      </c>
      <c r="M23" s="2" t="s">
        <v>125</v>
      </c>
      <c r="N23" s="10"/>
      <c r="O23" s="10">
        <v>0</v>
      </c>
      <c r="P23" s="10">
        <f>SUM($O$5:O23)</f>
        <v>7</v>
      </c>
    </row>
    <row r="24" spans="1:16" x14ac:dyDescent="0.25">
      <c r="A24" s="2" t="s">
        <v>430</v>
      </c>
      <c r="B24" s="2" t="s">
        <v>431</v>
      </c>
      <c r="C24" s="2" t="s">
        <v>44</v>
      </c>
      <c r="D24" s="2" t="s">
        <v>110</v>
      </c>
      <c r="E24" s="2">
        <v>2014</v>
      </c>
      <c r="F24" s="2">
        <v>119</v>
      </c>
      <c r="G24" s="2" t="s">
        <v>45</v>
      </c>
      <c r="H24" s="2" t="s">
        <v>117</v>
      </c>
      <c r="I24" s="2" t="s">
        <v>363</v>
      </c>
      <c r="N24" s="10"/>
      <c r="O24" s="10">
        <v>0</v>
      </c>
      <c r="P24" s="10">
        <f>SUM($O$5:O24)</f>
        <v>7</v>
      </c>
    </row>
    <row r="25" spans="1:16" x14ac:dyDescent="0.25">
      <c r="A25" s="2" t="s">
        <v>216</v>
      </c>
      <c r="B25" s="2" t="s">
        <v>215</v>
      </c>
      <c r="C25" s="2" t="s">
        <v>44</v>
      </c>
      <c r="D25" s="2" t="s">
        <v>110</v>
      </c>
      <c r="E25" s="2">
        <v>2019</v>
      </c>
      <c r="F25" s="2">
        <v>17</v>
      </c>
      <c r="G25" s="2" t="s">
        <v>45</v>
      </c>
      <c r="H25" s="2" t="s">
        <v>217</v>
      </c>
      <c r="I25" s="2" t="s">
        <v>363</v>
      </c>
      <c r="J25" s="2" t="s">
        <v>219</v>
      </c>
      <c r="L25" s="2" t="s">
        <v>222</v>
      </c>
      <c r="M25" s="2" t="s">
        <v>220</v>
      </c>
      <c r="N25" s="10"/>
      <c r="O25" s="10">
        <v>0</v>
      </c>
      <c r="P25" s="10">
        <f>SUM($O$5:O25)</f>
        <v>7</v>
      </c>
    </row>
    <row r="26" spans="1:16" x14ac:dyDescent="0.25">
      <c r="A26" s="2" t="s">
        <v>277</v>
      </c>
      <c r="B26" s="2" t="s">
        <v>276</v>
      </c>
      <c r="C26" s="2" t="s">
        <v>278</v>
      </c>
      <c r="D26" s="2" t="s">
        <v>112</v>
      </c>
      <c r="E26" s="2">
        <v>2015</v>
      </c>
      <c r="F26" s="2">
        <v>35</v>
      </c>
      <c r="G26" s="2" t="s">
        <v>45</v>
      </c>
      <c r="H26" s="2" t="s">
        <v>279</v>
      </c>
      <c r="J26" s="2" t="s">
        <v>280</v>
      </c>
      <c r="N26" s="10"/>
      <c r="O26" s="10">
        <v>0</v>
      </c>
      <c r="P26" s="10">
        <f>SUM($O$5:O26)</f>
        <v>7</v>
      </c>
    </row>
    <row r="27" spans="1:16" x14ac:dyDescent="0.25">
      <c r="A27" s="2" t="s">
        <v>266</v>
      </c>
      <c r="B27" s="2" t="s">
        <v>264</v>
      </c>
      <c r="C27" s="2" t="s">
        <v>265</v>
      </c>
      <c r="D27" s="2" t="s">
        <v>110</v>
      </c>
      <c r="E27" s="2">
        <v>2015</v>
      </c>
      <c r="F27" s="2">
        <v>227</v>
      </c>
      <c r="G27" s="2" t="s">
        <v>45</v>
      </c>
      <c r="H27" s="2" t="s">
        <v>256</v>
      </c>
      <c r="J27" s="2" t="s">
        <v>101</v>
      </c>
      <c r="L27" s="2" t="s">
        <v>432</v>
      </c>
      <c r="M27" s="2" t="s">
        <v>259</v>
      </c>
      <c r="N27" s="10"/>
      <c r="O27" s="10">
        <v>0</v>
      </c>
      <c r="P27" s="10">
        <f>SUM($O$5:O27)</f>
        <v>7</v>
      </c>
    </row>
    <row r="28" spans="1:16" x14ac:dyDescent="0.25">
      <c r="A28" s="2" t="s">
        <v>153</v>
      </c>
      <c r="B28" s="2" t="s">
        <v>152</v>
      </c>
      <c r="C28" s="2" t="s">
        <v>52</v>
      </c>
      <c r="D28" s="2" t="s">
        <v>433</v>
      </c>
      <c r="E28" s="2">
        <v>2016</v>
      </c>
      <c r="F28" s="2">
        <v>12</v>
      </c>
      <c r="G28" s="2" t="s">
        <v>32</v>
      </c>
      <c r="H28" s="2" t="s">
        <v>117</v>
      </c>
      <c r="J28" s="2" t="s">
        <v>155</v>
      </c>
      <c r="L28" s="2" t="s">
        <v>38</v>
      </c>
      <c r="N28" s="10"/>
      <c r="O28" s="10">
        <v>0</v>
      </c>
      <c r="P28" s="10">
        <f>SUM($O$5:O27)</f>
        <v>7</v>
      </c>
    </row>
    <row r="29" spans="1:16" x14ac:dyDescent="0.25">
      <c r="A29" s="2" t="s">
        <v>176</v>
      </c>
      <c r="B29" s="2" t="s">
        <v>175</v>
      </c>
      <c r="C29" s="2" t="s">
        <v>44</v>
      </c>
      <c r="D29" s="2" t="s">
        <v>110</v>
      </c>
      <c r="E29" s="2">
        <v>2020</v>
      </c>
      <c r="F29" s="2">
        <v>20</v>
      </c>
      <c r="G29" s="2" t="s">
        <v>45</v>
      </c>
      <c r="H29" s="2" t="s">
        <v>118</v>
      </c>
      <c r="J29" s="2" t="s">
        <v>435</v>
      </c>
      <c r="K29" s="2">
        <v>64</v>
      </c>
      <c r="L29" s="2" t="s">
        <v>436</v>
      </c>
      <c r="M29" s="2" t="s">
        <v>437</v>
      </c>
      <c r="N29" s="10"/>
      <c r="O29" s="10">
        <v>1</v>
      </c>
      <c r="P29" s="10">
        <f>SUM($O$5:O29)</f>
        <v>8</v>
      </c>
    </row>
    <row r="30" spans="1:16" x14ac:dyDescent="0.25">
      <c r="A30" s="2" t="s">
        <v>441</v>
      </c>
      <c r="B30" s="2" t="s">
        <v>442</v>
      </c>
      <c r="C30" s="2" t="s">
        <v>443</v>
      </c>
      <c r="D30" s="2" t="s">
        <v>444</v>
      </c>
      <c r="E30" s="2">
        <v>2007</v>
      </c>
      <c r="F30" s="2">
        <v>120</v>
      </c>
      <c r="G30" s="2" t="s">
        <v>45</v>
      </c>
      <c r="H30" s="2" t="s">
        <v>118</v>
      </c>
      <c r="I30" s="2" t="s">
        <v>243</v>
      </c>
      <c r="J30" s="2" t="s">
        <v>445</v>
      </c>
      <c r="K30" s="2">
        <f>729-428</f>
        <v>301</v>
      </c>
      <c r="L30" s="2" t="s">
        <v>446</v>
      </c>
      <c r="N30" s="10"/>
      <c r="O30" s="10">
        <v>0</v>
      </c>
      <c r="P30" s="10">
        <f>SUM($O$5:O30)</f>
        <v>8</v>
      </c>
    </row>
    <row r="31" spans="1:16" x14ac:dyDescent="0.25">
      <c r="A31" s="2" t="s">
        <v>184</v>
      </c>
      <c r="B31" s="2" t="s">
        <v>183</v>
      </c>
      <c r="C31" s="2" t="s">
        <v>168</v>
      </c>
      <c r="D31" s="2" t="s">
        <v>110</v>
      </c>
      <c r="E31" s="2">
        <v>2015</v>
      </c>
      <c r="F31" s="2">
        <v>13</v>
      </c>
      <c r="G31" s="2" t="s">
        <v>45</v>
      </c>
      <c r="H31" s="2" t="s">
        <v>186</v>
      </c>
      <c r="I31" s="2" t="s">
        <v>243</v>
      </c>
      <c r="J31" s="2" t="s">
        <v>452</v>
      </c>
      <c r="K31" s="2">
        <v>8</v>
      </c>
      <c r="L31" s="2" t="s">
        <v>453</v>
      </c>
      <c r="N31" s="10"/>
      <c r="O31" s="10">
        <v>1</v>
      </c>
      <c r="P31" s="10">
        <f>SUM($O$5:O31)</f>
        <v>9</v>
      </c>
    </row>
    <row r="32" spans="1:16" x14ac:dyDescent="0.25">
      <c r="A32" s="2" t="s">
        <v>84</v>
      </c>
      <c r="B32" s="2" t="s">
        <v>85</v>
      </c>
      <c r="C32" s="2" t="s">
        <v>86</v>
      </c>
      <c r="D32" s="2" t="s">
        <v>114</v>
      </c>
      <c r="E32" s="2">
        <v>2016</v>
      </c>
      <c r="F32" s="2">
        <v>7</v>
      </c>
      <c r="G32" s="2" t="s">
        <v>45</v>
      </c>
      <c r="H32" s="2" t="s">
        <v>117</v>
      </c>
      <c r="I32" s="2" t="s">
        <v>458</v>
      </c>
      <c r="J32" s="2" t="s">
        <v>138</v>
      </c>
      <c r="K32" s="2">
        <v>40</v>
      </c>
      <c r="L32" s="2" t="s">
        <v>87</v>
      </c>
      <c r="M32" s="2" t="s">
        <v>459</v>
      </c>
      <c r="N32" s="10"/>
      <c r="O32" s="10">
        <v>1</v>
      </c>
      <c r="P32" s="10">
        <f>SUM($O$5:O32)</f>
        <v>10</v>
      </c>
    </row>
    <row r="33" spans="1:16" x14ac:dyDescent="0.25">
      <c r="A33" s="2" t="s">
        <v>56</v>
      </c>
      <c r="B33" s="2" t="s">
        <v>55</v>
      </c>
      <c r="C33" s="2" t="s">
        <v>57</v>
      </c>
      <c r="D33" s="2" t="s">
        <v>110</v>
      </c>
      <c r="E33" s="2">
        <v>2020</v>
      </c>
      <c r="F33" s="2">
        <v>6</v>
      </c>
      <c r="G33" s="2" t="s">
        <v>32</v>
      </c>
      <c r="H33" s="2" t="s">
        <v>117</v>
      </c>
      <c r="J33" s="2" t="s">
        <v>474</v>
      </c>
      <c r="K33" s="2">
        <v>200</v>
      </c>
      <c r="L33" s="2" t="s">
        <v>64</v>
      </c>
      <c r="M33" s="2" t="s">
        <v>470</v>
      </c>
      <c r="N33" s="10" t="s">
        <v>475</v>
      </c>
      <c r="O33" s="10">
        <v>1</v>
      </c>
      <c r="P33" s="10">
        <f>SUM($O$5:O33)</f>
        <v>11</v>
      </c>
    </row>
    <row r="34" spans="1:16" x14ac:dyDescent="0.25">
      <c r="A34" s="2" t="s">
        <v>478</v>
      </c>
      <c r="B34" s="2" t="s">
        <v>479</v>
      </c>
      <c r="C34" s="2" t="s">
        <v>480</v>
      </c>
      <c r="D34" s="2" t="s">
        <v>108</v>
      </c>
      <c r="E34" s="2">
        <v>2016</v>
      </c>
      <c r="F34" s="2">
        <v>5</v>
      </c>
      <c r="G34" s="2" t="s">
        <v>32</v>
      </c>
      <c r="H34" s="2" t="s">
        <v>481</v>
      </c>
      <c r="N34" s="10"/>
      <c r="O34" s="10">
        <v>0</v>
      </c>
      <c r="P34" s="10">
        <f>SUM($O$5:O34)</f>
        <v>11</v>
      </c>
    </row>
    <row r="35" spans="1:16" x14ac:dyDescent="0.25">
      <c r="A35" s="2" t="s">
        <v>482</v>
      </c>
      <c r="B35" s="2" t="s">
        <v>483</v>
      </c>
      <c r="C35" s="2" t="s">
        <v>484</v>
      </c>
      <c r="D35" s="2" t="s">
        <v>433</v>
      </c>
      <c r="E35" s="2">
        <v>2017</v>
      </c>
      <c r="F35" s="2">
        <v>1</v>
      </c>
      <c r="G35" s="2" t="s">
        <v>135</v>
      </c>
      <c r="H35" s="2" t="s">
        <v>118</v>
      </c>
      <c r="N35" s="10"/>
      <c r="O35" s="10">
        <v>0</v>
      </c>
      <c r="P35" s="10">
        <f>SUM($O$5:O35)</f>
        <v>11</v>
      </c>
    </row>
    <row r="36" spans="1:16" x14ac:dyDescent="0.25">
      <c r="A36" s="2" t="s">
        <v>485</v>
      </c>
      <c r="B36" s="2" t="s">
        <v>486</v>
      </c>
      <c r="C36" s="2" t="s">
        <v>191</v>
      </c>
      <c r="D36" s="2" t="s">
        <v>110</v>
      </c>
      <c r="E36" s="2">
        <v>2019</v>
      </c>
      <c r="F36" s="2">
        <v>35</v>
      </c>
      <c r="G36" s="2" t="s">
        <v>135</v>
      </c>
      <c r="H36" s="2" t="s">
        <v>118</v>
      </c>
      <c r="I36" s="2" t="s">
        <v>487</v>
      </c>
      <c r="J36" s="2" t="s">
        <v>492</v>
      </c>
      <c r="K36" s="2">
        <v>25</v>
      </c>
      <c r="L36" s="2" t="s">
        <v>488</v>
      </c>
      <c r="M36" s="2" t="s">
        <v>489</v>
      </c>
      <c r="N36" s="10"/>
      <c r="O36" s="10">
        <v>1</v>
      </c>
      <c r="P36" s="10">
        <f>SUM($O$5:O36)</f>
        <v>12</v>
      </c>
    </row>
    <row r="37" spans="1:16" x14ac:dyDescent="0.25">
      <c r="A37" s="2" t="s">
        <v>298</v>
      </c>
      <c r="B37" s="2" t="s">
        <v>299</v>
      </c>
      <c r="C37" s="2" t="s">
        <v>297</v>
      </c>
      <c r="D37" s="2" t="s">
        <v>108</v>
      </c>
      <c r="E37" s="2">
        <v>2019</v>
      </c>
      <c r="F37" s="2">
        <v>3</v>
      </c>
      <c r="G37" s="2" t="s">
        <v>135</v>
      </c>
      <c r="H37" s="2" t="s">
        <v>118</v>
      </c>
      <c r="J37" s="2" t="s">
        <v>300</v>
      </c>
      <c r="M37" s="2" t="s">
        <v>303</v>
      </c>
      <c r="N37" s="10"/>
      <c r="O37" s="10">
        <v>0</v>
      </c>
      <c r="P37" s="10">
        <f>SUM($O$5:O37)</f>
        <v>12</v>
      </c>
    </row>
    <row r="38" spans="1:16" x14ac:dyDescent="0.25">
      <c r="A38" s="2" t="s">
        <v>89</v>
      </c>
      <c r="B38" s="2" t="s">
        <v>88</v>
      </c>
      <c r="C38" s="2" t="s">
        <v>90</v>
      </c>
      <c r="D38" s="2" t="s">
        <v>110</v>
      </c>
      <c r="E38" s="2">
        <v>2016</v>
      </c>
      <c r="F38" s="2">
        <v>0</v>
      </c>
      <c r="G38" s="2" t="s">
        <v>32</v>
      </c>
      <c r="H38" s="2" t="s">
        <v>117</v>
      </c>
      <c r="J38" s="2" t="s">
        <v>96</v>
      </c>
      <c r="L38" s="2" t="s">
        <v>69</v>
      </c>
      <c r="N38" s="10"/>
      <c r="O38" s="10">
        <v>0</v>
      </c>
      <c r="P38" s="10">
        <f>SUM($O$5:O38)</f>
        <v>12</v>
      </c>
    </row>
    <row r="39" spans="1:16" x14ac:dyDescent="0.25">
      <c r="A39" s="2" t="s">
        <v>261</v>
      </c>
      <c r="B39" s="2" t="s">
        <v>267</v>
      </c>
      <c r="C39" s="2" t="s">
        <v>268</v>
      </c>
      <c r="D39" s="2" t="s">
        <v>110</v>
      </c>
      <c r="E39" s="2">
        <v>2021</v>
      </c>
      <c r="F39" s="2">
        <v>12</v>
      </c>
      <c r="G39" s="2" t="s">
        <v>135</v>
      </c>
      <c r="H39" s="2" t="s">
        <v>226</v>
      </c>
      <c r="I39" s="2" t="s">
        <v>496</v>
      </c>
      <c r="J39" s="2" t="s">
        <v>497</v>
      </c>
      <c r="K39" s="2">
        <v>60</v>
      </c>
      <c r="L39" s="2" t="s">
        <v>273</v>
      </c>
      <c r="M39" s="2" t="s">
        <v>498</v>
      </c>
      <c r="N39" s="10"/>
      <c r="O39" s="10">
        <v>1</v>
      </c>
      <c r="P39" s="10">
        <f>SUM($O$5:O39)</f>
        <v>13</v>
      </c>
    </row>
    <row r="40" spans="1:16" x14ac:dyDescent="0.25">
      <c r="A40" s="2" t="s">
        <v>133</v>
      </c>
      <c r="B40" s="2" t="s">
        <v>132</v>
      </c>
      <c r="C40" s="2" t="s">
        <v>134</v>
      </c>
      <c r="D40" s="2" t="s">
        <v>112</v>
      </c>
      <c r="E40" s="2">
        <v>2018</v>
      </c>
      <c r="F40" s="2">
        <v>37</v>
      </c>
      <c r="G40" s="2" t="s">
        <v>135</v>
      </c>
      <c r="H40" s="2" t="s">
        <v>136</v>
      </c>
      <c r="J40" s="2" t="s">
        <v>141</v>
      </c>
      <c r="N40" s="10"/>
      <c r="O40" s="10">
        <v>0</v>
      </c>
      <c r="P40" s="10">
        <f>SUM($O$5:O40)</f>
        <v>13</v>
      </c>
    </row>
    <row r="41" spans="1:16" x14ac:dyDescent="0.25">
      <c r="A41" s="2" t="s">
        <v>144</v>
      </c>
      <c r="B41" s="2" t="s">
        <v>143</v>
      </c>
      <c r="C41" s="2" t="s">
        <v>145</v>
      </c>
      <c r="D41" s="2" t="s">
        <v>113</v>
      </c>
      <c r="E41" s="2">
        <v>2019</v>
      </c>
      <c r="F41" s="2">
        <v>2</v>
      </c>
      <c r="G41" s="2" t="s">
        <v>135</v>
      </c>
      <c r="H41" s="2" t="s">
        <v>146</v>
      </c>
      <c r="J41" s="2" t="s">
        <v>147</v>
      </c>
      <c r="L41" s="2" t="s">
        <v>149</v>
      </c>
      <c r="N41" s="10"/>
      <c r="O41" s="10">
        <v>0</v>
      </c>
      <c r="P41" s="10">
        <f>SUM($O$5:O41)</f>
        <v>13</v>
      </c>
    </row>
    <row r="42" spans="1:16" x14ac:dyDescent="0.25">
      <c r="A42" s="2" t="s">
        <v>507</v>
      </c>
      <c r="B42" s="2" t="s">
        <v>508</v>
      </c>
      <c r="C42" s="2" t="s">
        <v>268</v>
      </c>
      <c r="D42" s="2" t="s">
        <v>110</v>
      </c>
      <c r="E42" s="2">
        <v>2020</v>
      </c>
      <c r="F42" s="2">
        <v>15</v>
      </c>
      <c r="G42" s="2" t="s">
        <v>135</v>
      </c>
      <c r="H42" s="2" t="s">
        <v>509</v>
      </c>
      <c r="I42" s="2" t="s">
        <v>510</v>
      </c>
      <c r="J42" s="2" t="s">
        <v>511</v>
      </c>
      <c r="N42" s="10"/>
      <c r="O42" s="10">
        <v>0</v>
      </c>
      <c r="P42" s="10">
        <f>SUM($O$5:O42)</f>
        <v>13</v>
      </c>
    </row>
    <row r="43" spans="1:16" x14ac:dyDescent="0.25">
      <c r="A43" s="2" t="s">
        <v>512</v>
      </c>
      <c r="B43" s="2" t="s">
        <v>513</v>
      </c>
      <c r="C43" s="2" t="s">
        <v>268</v>
      </c>
      <c r="D43" s="2" t="s">
        <v>110</v>
      </c>
      <c r="E43" s="2">
        <v>2019</v>
      </c>
      <c r="F43" s="2">
        <v>56</v>
      </c>
      <c r="G43" s="2" t="s">
        <v>135</v>
      </c>
      <c r="H43" s="2" t="s">
        <v>118</v>
      </c>
      <c r="I43" s="2" t="s">
        <v>243</v>
      </c>
      <c r="J43" s="2" t="s">
        <v>515</v>
      </c>
      <c r="K43" s="2">
        <v>5</v>
      </c>
      <c r="L43" s="2" t="s">
        <v>516</v>
      </c>
      <c r="M43" s="2" t="s">
        <v>514</v>
      </c>
      <c r="N43" s="10"/>
      <c r="O43" s="10"/>
      <c r="P43" s="10">
        <f>SUM($O$5:O43)</f>
        <v>13</v>
      </c>
    </row>
    <row r="44" spans="1:16" x14ac:dyDescent="0.25">
      <c r="A44" s="2" t="s">
        <v>167</v>
      </c>
      <c r="B44" s="2" t="s">
        <v>166</v>
      </c>
      <c r="C44" s="2" t="s">
        <v>168</v>
      </c>
      <c r="D44" s="2" t="s">
        <v>110</v>
      </c>
      <c r="E44" s="2">
        <v>2019</v>
      </c>
      <c r="F44" s="2">
        <v>12</v>
      </c>
      <c r="G44" s="2" t="s">
        <v>45</v>
      </c>
      <c r="H44" s="2" t="s">
        <v>171</v>
      </c>
      <c r="J44" s="2" t="s">
        <v>523</v>
      </c>
      <c r="N44" s="10"/>
      <c r="O44" s="10">
        <v>0</v>
      </c>
      <c r="P44" s="10">
        <f>SUM($O$5:O44)</f>
        <v>13</v>
      </c>
    </row>
    <row r="45" spans="1:16" x14ac:dyDescent="0.25">
      <c r="A45" s="2" t="s">
        <v>190</v>
      </c>
      <c r="B45" s="2" t="s">
        <v>189</v>
      </c>
      <c r="C45" s="2" t="s">
        <v>191</v>
      </c>
      <c r="D45" s="2" t="s">
        <v>110</v>
      </c>
      <c r="E45" s="2">
        <v>2020</v>
      </c>
      <c r="F45" s="2">
        <v>11</v>
      </c>
      <c r="G45" s="2" t="s">
        <v>192</v>
      </c>
      <c r="H45" s="2" t="s">
        <v>193</v>
      </c>
      <c r="I45" s="2" t="s">
        <v>524</v>
      </c>
      <c r="J45" s="2" t="s">
        <v>525</v>
      </c>
      <c r="K45" s="2">
        <v>667</v>
      </c>
      <c r="L45" s="2" t="s">
        <v>318</v>
      </c>
      <c r="N45" s="10"/>
      <c r="O45" s="10">
        <v>1</v>
      </c>
      <c r="P45" s="10">
        <f>SUM($O$5:O45)</f>
        <v>14</v>
      </c>
    </row>
    <row r="46" spans="1:16" x14ac:dyDescent="0.25">
      <c r="A46" s="2" t="s">
        <v>294</v>
      </c>
      <c r="B46" s="2" t="s">
        <v>290</v>
      </c>
      <c r="C46" s="2" t="s">
        <v>295</v>
      </c>
      <c r="D46" s="2" t="s">
        <v>110</v>
      </c>
      <c r="E46" s="2">
        <v>2020</v>
      </c>
      <c r="F46" s="2">
        <v>52</v>
      </c>
      <c r="G46" s="2" t="s">
        <v>135</v>
      </c>
      <c r="H46" s="2" t="s">
        <v>118</v>
      </c>
      <c r="J46" s="2" t="s">
        <v>291</v>
      </c>
      <c r="M46" s="2" t="s">
        <v>296</v>
      </c>
      <c r="N46" s="10"/>
      <c r="O46" s="10"/>
      <c r="P46" s="10">
        <f>SUM($O$5:O46)</f>
        <v>14</v>
      </c>
    </row>
    <row r="47" spans="1:16" x14ac:dyDescent="0.25">
      <c r="A47" s="2" t="s">
        <v>158</v>
      </c>
      <c r="B47" s="2" t="s">
        <v>157</v>
      </c>
      <c r="C47" s="2" t="s">
        <v>159</v>
      </c>
      <c r="D47" s="2" t="s">
        <v>110</v>
      </c>
      <c r="E47" s="2">
        <v>2020</v>
      </c>
      <c r="F47" s="2">
        <v>0</v>
      </c>
      <c r="G47" s="2" t="s">
        <v>32</v>
      </c>
      <c r="H47" s="2" t="s">
        <v>117</v>
      </c>
      <c r="J47" s="2" t="s">
        <v>162</v>
      </c>
      <c r="L47" s="2" t="s">
        <v>163</v>
      </c>
      <c r="M47" s="2" t="s">
        <v>161</v>
      </c>
      <c r="N47" s="10"/>
      <c r="O47" s="10"/>
      <c r="P47" s="10">
        <f>SUM($O$5:O47)</f>
        <v>14</v>
      </c>
    </row>
    <row r="48" spans="1:16" x14ac:dyDescent="0.25">
      <c r="A48" s="2" t="s">
        <v>207</v>
      </c>
      <c r="B48" s="2" t="s">
        <v>208</v>
      </c>
      <c r="C48" s="2" t="s">
        <v>44</v>
      </c>
      <c r="D48" s="2" t="s">
        <v>110</v>
      </c>
      <c r="E48" s="2">
        <v>2018</v>
      </c>
      <c r="F48" s="2">
        <v>35</v>
      </c>
      <c r="G48" s="2" t="s">
        <v>45</v>
      </c>
      <c r="H48" s="2" t="s">
        <v>210</v>
      </c>
      <c r="J48" s="2" t="s">
        <v>211</v>
      </c>
      <c r="L48" s="2" t="s">
        <v>213</v>
      </c>
      <c r="N48" s="10"/>
      <c r="O48" s="10"/>
      <c r="P48" s="10">
        <f>SUM($O$5:O48)</f>
        <v>14</v>
      </c>
    </row>
    <row r="49" spans="1:16" x14ac:dyDescent="0.25">
      <c r="A49" s="2" t="s">
        <v>241</v>
      </c>
      <c r="B49" s="2" t="s">
        <v>240</v>
      </c>
      <c r="C49" s="2" t="s">
        <v>242</v>
      </c>
      <c r="D49" s="2" t="s">
        <v>110</v>
      </c>
      <c r="E49" s="2">
        <v>2015</v>
      </c>
      <c r="F49" s="2">
        <v>0</v>
      </c>
      <c r="G49" s="2" t="s">
        <v>32</v>
      </c>
      <c r="H49" s="2" t="s">
        <v>117</v>
      </c>
      <c r="J49" s="2" t="s">
        <v>243</v>
      </c>
      <c r="M49" s="2" t="s">
        <v>245</v>
      </c>
      <c r="N49" s="10"/>
      <c r="O49" s="10"/>
      <c r="P49" s="10">
        <f>SUM($O$5:O49)</f>
        <v>14</v>
      </c>
    </row>
    <row r="50" spans="1:16" x14ac:dyDescent="0.25">
      <c r="A50" s="2" t="s">
        <v>201</v>
      </c>
      <c r="B50" s="2" t="s">
        <v>200</v>
      </c>
      <c r="C50" s="2" t="s">
        <v>44</v>
      </c>
      <c r="D50" s="2" t="s">
        <v>110</v>
      </c>
      <c r="E50" s="2">
        <v>2021</v>
      </c>
      <c r="F50" s="2">
        <v>1</v>
      </c>
      <c r="G50" s="2" t="s">
        <v>45</v>
      </c>
      <c r="H50" s="2" t="s">
        <v>118</v>
      </c>
      <c r="J50" s="2" t="s">
        <v>202</v>
      </c>
      <c r="L50" s="2" t="s">
        <v>196</v>
      </c>
      <c r="M50" s="2" t="s">
        <v>205</v>
      </c>
      <c r="N50" s="10"/>
      <c r="O50" s="10"/>
      <c r="P50" s="10">
        <f>SUM($O$5:O50)</f>
        <v>14</v>
      </c>
    </row>
    <row r="51" spans="1:16" x14ac:dyDescent="0.25">
      <c r="A51" s="2" t="s">
        <v>282</v>
      </c>
      <c r="B51" s="2" t="s">
        <v>283</v>
      </c>
      <c r="C51" s="2" t="s">
        <v>284</v>
      </c>
      <c r="E51" s="2">
        <v>2015</v>
      </c>
      <c r="H51" s="2" t="s">
        <v>117</v>
      </c>
      <c r="J51" s="2" t="s">
        <v>285</v>
      </c>
      <c r="N51" s="10"/>
      <c r="O51" s="10"/>
      <c r="P51" s="10">
        <f>SUM($O$5:O51)</f>
        <v>14</v>
      </c>
    </row>
    <row r="52" spans="1:16" x14ac:dyDescent="0.25">
      <c r="A52" s="2" t="s">
        <v>34</v>
      </c>
      <c r="B52" s="2" t="s">
        <v>33</v>
      </c>
      <c r="C52" s="2" t="s">
        <v>35</v>
      </c>
      <c r="D52" s="2" t="s">
        <v>110</v>
      </c>
      <c r="E52" s="2">
        <v>2017</v>
      </c>
      <c r="F52" s="2">
        <v>7</v>
      </c>
      <c r="G52" s="2" t="s">
        <v>32</v>
      </c>
      <c r="H52" s="2" t="s">
        <v>117</v>
      </c>
      <c r="J52" s="2" t="s">
        <v>36</v>
      </c>
      <c r="L52" s="2" t="s">
        <v>38</v>
      </c>
      <c r="N52" s="10"/>
      <c r="O52" s="10"/>
      <c r="P52" s="10">
        <f>SUM($O$5:O52)</f>
        <v>14</v>
      </c>
    </row>
  </sheetData>
  <hyperlinks>
    <hyperlink ref="C42" r:id="rId1" tooltip="Go to Aerospace Science and Technology on ScienceDirect" display="https://www.sciencedirect.com/journal/aerospace-science-and-technology" xr:uid="{CA540724-9C6A-46ED-A223-23BD03675051}"/>
  </hyperlink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E17F-28EC-41AB-B611-0EDA168B3C2B}">
  <sheetPr codeName="Sheet3"/>
  <dimension ref="A1:N54"/>
  <sheetViews>
    <sheetView topLeftCell="H10" zoomScale="70" zoomScaleNormal="70" zoomScaleSheetLayoutView="100" workbookViewId="0">
      <selection activeCell="J43" sqref="J43"/>
    </sheetView>
  </sheetViews>
  <sheetFormatPr defaultColWidth="9.140625" defaultRowHeight="15.75" x14ac:dyDescent="0.25"/>
  <cols>
    <col min="1" max="1" width="56.28515625" style="2" bestFit="1" customWidth="1"/>
    <col min="2" max="2" width="140.28515625" style="2" bestFit="1" customWidth="1"/>
    <col min="3" max="3" width="114.5703125" style="2" bestFit="1" customWidth="1"/>
    <col min="4" max="4" width="13.42578125" style="2" bestFit="1" customWidth="1"/>
    <col min="5" max="5" width="9.28515625" style="2" bestFit="1" customWidth="1"/>
    <col min="6" max="6" width="14.42578125" style="2" bestFit="1" customWidth="1"/>
    <col min="7" max="7" width="9.7109375" style="2" bestFit="1" customWidth="1"/>
    <col min="8" max="8" width="31.7109375" style="2" bestFit="1" customWidth="1"/>
    <col min="9" max="9" width="23.28515625" style="2" bestFit="1" customWidth="1"/>
    <col min="10" max="10" width="192.85546875" style="2" bestFit="1" customWidth="1"/>
    <col min="11" max="11" width="21" style="2" bestFit="1" customWidth="1"/>
    <col min="12" max="12" width="16.7109375" style="2" bestFit="1" customWidth="1"/>
    <col min="13" max="13" width="56.28515625" style="2" bestFit="1" customWidth="1"/>
    <col min="14" max="14" width="39.42578125" style="2" bestFit="1" customWidth="1"/>
    <col min="15" max="15" width="45.140625" style="2" customWidth="1"/>
    <col min="16" max="16" width="50" style="2" customWidth="1"/>
    <col min="17" max="17" width="62.28515625" style="2" customWidth="1"/>
    <col min="18" max="18" width="69.42578125" style="2" customWidth="1"/>
    <col min="19" max="19" width="64" style="2" customWidth="1"/>
    <col min="20" max="20" width="17" style="2" bestFit="1" customWidth="1"/>
    <col min="21" max="21" width="63.7109375" style="2" bestFit="1" customWidth="1"/>
    <col min="22" max="16384" width="9.140625" style="2"/>
  </cols>
  <sheetData>
    <row r="1" spans="1:14" x14ac:dyDescent="0.25">
      <c r="A1" s="1" t="s">
        <v>312</v>
      </c>
    </row>
    <row r="2" spans="1:14" x14ac:dyDescent="0.25">
      <c r="A2" s="2" t="s">
        <v>0</v>
      </c>
    </row>
    <row r="4" spans="1:14" s="1" customFormat="1" x14ac:dyDescent="0.25">
      <c r="A4" s="1" t="s">
        <v>8</v>
      </c>
      <c r="B4" s="1" t="s">
        <v>1</v>
      </c>
      <c r="C4" s="1" t="s">
        <v>9</v>
      </c>
      <c r="D4" s="1" t="s">
        <v>106</v>
      </c>
      <c r="E4" s="1" t="s">
        <v>2</v>
      </c>
      <c r="F4" s="1" t="s">
        <v>107</v>
      </c>
      <c r="G4" s="1" t="s">
        <v>31</v>
      </c>
      <c r="H4" s="1" t="s">
        <v>306</v>
      </c>
      <c r="I4" s="1" t="s">
        <v>307</v>
      </c>
      <c r="J4" s="1" t="s">
        <v>308</v>
      </c>
      <c r="K4" s="1" t="s">
        <v>105</v>
      </c>
      <c r="L4" s="1" t="s">
        <v>310</v>
      </c>
      <c r="M4" s="1" t="s">
        <v>30</v>
      </c>
      <c r="N4" s="1" t="s">
        <v>323</v>
      </c>
    </row>
    <row r="5" spans="1:14" x14ac:dyDescent="0.25">
      <c r="A5" s="2" t="str">
        <f>Table13[[#This Row],[Author(s)]]</f>
        <v>Bonfiglioa L., et Al.</v>
      </c>
      <c r="B5" s="2" t="str">
        <f>Table13[[#This Row],[Title]]</f>
        <v>Multi-fidelity optimization of super-cavitating hydrofoils</v>
      </c>
      <c r="C5" s="2" t="str">
        <f>Table13[[#This Row],[Journal]]</f>
        <v>Computer Methods in Applied Mechanics and Engineering</v>
      </c>
      <c r="D5" s="2" t="str">
        <f>Table13[[#This Row],[Quartile]]</f>
        <v>Q1</v>
      </c>
      <c r="E5" s="2">
        <f>Table13[[#This Row],[Year]]</f>
        <v>2018</v>
      </c>
      <c r="F5" s="2">
        <f>Table13[[#This Row],[Citations]]</f>
        <v>17</v>
      </c>
      <c r="G5" s="2" t="str">
        <f>Table13[[#This Row],[Field]]</f>
        <v>CSci</v>
      </c>
      <c r="H5" s="2" t="str">
        <f>Table13[[#This Row],[Problem Category]]</f>
        <v>Hydrofoil</v>
      </c>
      <c r="I5" s="2" t="s">
        <v>325</v>
      </c>
      <c r="J5" s="2" t="s">
        <v>326</v>
      </c>
      <c r="K5" s="2">
        <v>17</v>
      </c>
      <c r="L5" s="2" t="s">
        <v>315</v>
      </c>
      <c r="M5" s="2" t="s">
        <v>316</v>
      </c>
      <c r="N5" s="10"/>
    </row>
    <row r="6" spans="1:14" x14ac:dyDescent="0.25">
      <c r="A6" s="2" t="str">
        <f>Table13[[#This Row],[Author(s)]]</f>
        <v>Campana E. F. et. Al.</v>
      </c>
      <c r="B6" s="2" t="str">
        <f>Table13[[#This Row],[Title]]</f>
        <v>Shape optimization in ship hydrodynamics using computational fluid dynamics</v>
      </c>
      <c r="C6" s="2" t="str">
        <f>Table13[[#This Row],[Journal]]</f>
        <v>Computer Methods in Applied Mechanics and Engineering</v>
      </c>
      <c r="D6" s="2" t="str">
        <f>Table13[[#This Row],[Quartile]]</f>
        <v>Q1</v>
      </c>
      <c r="E6" s="2">
        <f>Table13[[#This Row],[Year]]</f>
        <v>2006</v>
      </c>
      <c r="F6" s="2">
        <f>Table13[[#This Row],[Citations]]</f>
        <v>197</v>
      </c>
      <c r="G6" s="2" t="str">
        <f>Table13[[#This Row],[Field]]</f>
        <v>CSci</v>
      </c>
      <c r="H6" s="2" t="str">
        <f>Table13[[#This Row],[Problem Category]]</f>
        <v>Ship Hull</v>
      </c>
      <c r="J6" s="2" t="s">
        <v>65</v>
      </c>
      <c r="K6" s="2">
        <v>5</v>
      </c>
      <c r="L6" s="2" t="s">
        <v>315</v>
      </c>
      <c r="M6" s="2" t="s">
        <v>329</v>
      </c>
      <c r="N6" s="10" t="s">
        <v>327</v>
      </c>
    </row>
    <row r="7" spans="1:14" x14ac:dyDescent="0.25">
      <c r="A7" s="2" t="str">
        <f>Table13[[#This Row],[Author(s)]]</f>
        <v>Çelik C., et Al.</v>
      </c>
      <c r="B7" s="2" t="str">
        <f>Table13[[#This Row],[Title]]</f>
        <v>A reduced order data-driven method for resistance prediction and shape optimization of hull vane</v>
      </c>
      <c r="C7" s="2" t="str">
        <f>Table13[[#This Row],[Journal]]</f>
        <v>Ocean Engineering</v>
      </c>
      <c r="D7" s="2" t="str">
        <f>Table13[[#This Row],[Quartile]]</f>
        <v>Q1</v>
      </c>
      <c r="E7" s="2">
        <f>Table13[[#This Row],[Year]]</f>
        <v>2021</v>
      </c>
      <c r="F7" s="2">
        <f>Table13[[#This Row],[Citations]]</f>
        <v>3</v>
      </c>
      <c r="G7" s="2" t="str">
        <f>Table13[[#This Row],[Field]]</f>
        <v>Ship</v>
      </c>
      <c r="H7" s="2">
        <f>Table13[[#This Row],[Problem Category]]</f>
        <v>0</v>
      </c>
      <c r="N7" s="10"/>
    </row>
    <row r="8" spans="1:14" x14ac:dyDescent="0.25">
      <c r="A8" s="2" t="str">
        <f>Table13[[#This Row],[Author(s)]]</f>
        <v>Chrismianto D., Dong-Joon K.</v>
      </c>
      <c r="B8" s="2" t="str">
        <f>Table13[[#This Row],[Title]]</f>
        <v>Parametric bulbous bow design using the cubic Bezier curve and curve-plane intersection method for the minimization of ship resistance in CFD</v>
      </c>
      <c r="C8" s="2" t="str">
        <f>Table13[[#This Row],[Journal]]</f>
        <v>Journal of Marine Science and Technology</v>
      </c>
      <c r="D8" s="2" t="str">
        <f>Table13[[#This Row],[Quartile]]</f>
        <v>Q1/Q2</v>
      </c>
      <c r="E8" s="2">
        <f>Table13[[#This Row],[Year]]</f>
        <v>2014</v>
      </c>
      <c r="F8" s="2">
        <f>Table13[[#This Row],[Citations]]</f>
        <v>15</v>
      </c>
      <c r="G8" s="2" t="str">
        <f>Table13[[#This Row],[Field]]</f>
        <v>Ship</v>
      </c>
      <c r="H8" s="2" t="str">
        <f>Table13[[#This Row],[Problem Category]]</f>
        <v>Ship Hull</v>
      </c>
      <c r="I8" s="2" t="s">
        <v>339</v>
      </c>
      <c r="J8" s="11" t="s">
        <v>340</v>
      </c>
      <c r="K8" s="2">
        <v>4</v>
      </c>
      <c r="L8" s="2" t="s">
        <v>337</v>
      </c>
      <c r="M8" s="2" t="s">
        <v>338</v>
      </c>
      <c r="N8" s="10" t="s">
        <v>335</v>
      </c>
    </row>
    <row r="9" spans="1:14" x14ac:dyDescent="0.25">
      <c r="A9" s="2" t="str">
        <f>Table13[[#This Row],[Author(s)]]</f>
        <v>Cid Montoya, M., et Al.</v>
      </c>
      <c r="B9" s="2" t="str">
        <f>Table13[[#This Row],[Title]]</f>
        <v>CFD-based aeroelastic characterization of streamlined bridge deck cross-sections subject to shape modifications using surrogate models</v>
      </c>
      <c r="C9" s="2" t="str">
        <f>Table13[[#This Row],[Journal]]</f>
        <v>Journal of Wind Engineering &amp; Industrial Aerodynamics</v>
      </c>
      <c r="D9" s="2" t="str">
        <f>Table13[[#This Row],[Quartile]]</f>
        <v>Q1</v>
      </c>
      <c r="E9" s="2">
        <f>Table13[[#This Row],[Year]]</f>
        <v>2018</v>
      </c>
      <c r="F9" s="2">
        <f>Table13[[#This Row],[Citations]]</f>
        <v>30</v>
      </c>
      <c r="G9" s="2" t="str">
        <f>Table13[[#This Row],[Field]]</f>
        <v>Aero</v>
      </c>
      <c r="H9" s="2" t="str">
        <f>Table13[[#This Row],[Problem Category]]</f>
        <v>Bridge</v>
      </c>
      <c r="I9" s="2" t="s">
        <v>348</v>
      </c>
      <c r="J9" s="2" t="s">
        <v>349</v>
      </c>
      <c r="K9" s="2">
        <v>2</v>
      </c>
      <c r="L9" s="2" t="s">
        <v>350</v>
      </c>
      <c r="N9" s="12" t="s">
        <v>351</v>
      </c>
    </row>
    <row r="10" spans="1:14" x14ac:dyDescent="0.25">
      <c r="A10" s="2" t="str">
        <f>Table13[[#This Row],[Author(s)]]</f>
        <v>Coppedè A, Gaggero, S, et Al.</v>
      </c>
      <c r="B10" s="2" t="str">
        <f>Table13[[#This Row],[Title]]</f>
        <v>Hydrodynamic shape optimization by high fidelity CFD solver and Gaussian process based response surface method</v>
      </c>
      <c r="C10" s="2" t="str">
        <f>Table13[[#This Row],[Journal]]</f>
        <v>Applied Ocean Research journal</v>
      </c>
      <c r="D10" s="2" t="str">
        <f>Table13[[#This Row],[Quartile]]</f>
        <v>Q1</v>
      </c>
      <c r="E10" s="2">
        <f>Table13[[#This Row],[Year]]</f>
        <v>2019</v>
      </c>
      <c r="F10" s="2">
        <f>Table13[[#This Row],[Citations]]</f>
        <v>30</v>
      </c>
      <c r="G10" s="2" t="str">
        <f>Table13[[#This Row],[Field]]</f>
        <v>Ship</v>
      </c>
      <c r="H10" s="2" t="str">
        <f>Table13[[#This Row],[Problem Category]]</f>
        <v>Ship Hull</v>
      </c>
      <c r="I10" s="2" t="s">
        <v>356</v>
      </c>
      <c r="J10" s="2" t="s">
        <v>74</v>
      </c>
      <c r="K10" s="2">
        <v>7</v>
      </c>
      <c r="L10" s="2" t="s">
        <v>337</v>
      </c>
      <c r="M10" s="5" t="s">
        <v>360</v>
      </c>
      <c r="N10" s="10" t="s">
        <v>361</v>
      </c>
    </row>
    <row r="11" spans="1:14" x14ac:dyDescent="0.25">
      <c r="A11" s="2" t="str">
        <f>Table13[[#This Row],[Author(s)]]</f>
        <v xml:space="preserve">Coraddu A., Oneto L., Kalikatzarakis M., Ilardi D., Collu M </v>
      </c>
      <c r="B11" s="2" t="str">
        <f>Table13[[#This Row],[Title]]</f>
        <v>Floating Spar-Type Offshore Wind Turbine Hydrodynamic Response Characterisation: A Computational Cost Aware Approach</v>
      </c>
      <c r="C11" s="2" t="str">
        <f>Table13[[#This Row],[Journal]]</f>
        <v>2020 Global Oceans 2020: Singapore - U.S. Gulf Coast</v>
      </c>
      <c r="D11" s="2" t="str">
        <f>Table13[[#This Row],[Quartile]]</f>
        <v>Q1</v>
      </c>
      <c r="E11" s="2">
        <f>Table13[[#This Row],[Year]]</f>
        <v>2020</v>
      </c>
      <c r="F11" s="2">
        <f>Table13[[#This Row],[Citations]]</f>
        <v>2</v>
      </c>
      <c r="G11" s="2" t="str">
        <f>Table13[[#This Row],[Field]]</f>
        <v>Ship</v>
      </c>
      <c r="H11" s="2" t="str">
        <f>Table13[[#This Row],[Problem Category]]</f>
        <v>Floater</v>
      </c>
      <c r="I11" s="2" t="s">
        <v>366</v>
      </c>
      <c r="J11" s="2" t="s">
        <v>254</v>
      </c>
      <c r="K11" s="3">
        <v>7</v>
      </c>
      <c r="L11" s="3" t="s">
        <v>365</v>
      </c>
      <c r="M11" s="2" t="s">
        <v>260</v>
      </c>
      <c r="N11" s="10"/>
    </row>
    <row r="12" spans="1:14" x14ac:dyDescent="0.25">
      <c r="A12" s="2" t="str">
        <f>Table13[[#This Row],[Author(s)]]</f>
        <v>Demo N., et Al.</v>
      </c>
      <c r="B12" s="2" t="str">
        <f>Table13[[#This Row],[Title]]</f>
        <v>Shape Optimization by means of Proper Orthogonal Decomposition and Dynamic Mode Decomposition</v>
      </c>
      <c r="C12" s="2" t="str">
        <f>Table13[[#This Row],[Journal]]</f>
        <v>Technology and Science for the Ships of the Future</v>
      </c>
      <c r="D12" s="2" t="str">
        <f>Table13[[#This Row],[Quartile]]</f>
        <v>Conference</v>
      </c>
      <c r="E12" s="2">
        <f>Table13[[#This Row],[Year]]</f>
        <v>2018</v>
      </c>
      <c r="F12" s="2">
        <f>Table13[[#This Row],[Citations]]</f>
        <v>18</v>
      </c>
      <c r="G12" s="2" t="str">
        <f>Table13[[#This Row],[Field]]</f>
        <v>Ship</v>
      </c>
      <c r="H12" s="2" t="str">
        <f>Table13[[#This Row],[Problem Category]]</f>
        <v>Ship Hull</v>
      </c>
      <c r="I12" s="2" t="s">
        <v>356</v>
      </c>
      <c r="J12" s="2" t="s">
        <v>373</v>
      </c>
      <c r="K12" s="2">
        <v>5</v>
      </c>
      <c r="N12" s="10"/>
    </row>
    <row r="13" spans="1:14" x14ac:dyDescent="0.25">
      <c r="A13" s="2" t="str">
        <f>Table13[[#This Row],[Author(s)]]</f>
        <v>Demo N, et Al.</v>
      </c>
      <c r="B13" s="2" t="str">
        <f>Table13[[#This Row],[Title]]</f>
        <v>Hull Shape Design Optimization with Parameter Space and Model Reductions, and Self-Learning Mesh Morphing</v>
      </c>
      <c r="C13" s="2" t="str">
        <f>Table13[[#This Row],[Journal]]</f>
        <v>Journal of Marine Science and Engineering</v>
      </c>
      <c r="D13" s="2" t="str">
        <f>Table13[[#This Row],[Quartile]]</f>
        <v>Q2</v>
      </c>
      <c r="E13" s="2">
        <f>Table13[[#This Row],[Year]]</f>
        <v>2021</v>
      </c>
      <c r="F13" s="2">
        <f>Table13[[#This Row],[Citations]]</f>
        <v>9</v>
      </c>
      <c r="G13" s="2" t="str">
        <f>Table13[[#This Row],[Field]]</f>
        <v>Ship</v>
      </c>
      <c r="H13" s="2" t="str">
        <f>Table13[[#This Row],[Problem Category]]</f>
        <v>Ship Hull</v>
      </c>
      <c r="I13" s="2" t="s">
        <v>356</v>
      </c>
      <c r="J13" s="2" t="s">
        <v>374</v>
      </c>
      <c r="K13" s="2">
        <v>10</v>
      </c>
      <c r="L13" s="2" t="s">
        <v>337</v>
      </c>
      <c r="M13" s="2" t="s">
        <v>372</v>
      </c>
      <c r="N13" s="10"/>
    </row>
    <row r="14" spans="1:14" x14ac:dyDescent="0.25">
      <c r="A14" s="2" t="str">
        <f>Table13[[#This Row],[Author(s)]]</f>
        <v>Giangaspero, G., et Al.</v>
      </c>
      <c r="B14" s="2" t="str">
        <f>Table13[[#This Row],[Title]]</f>
        <v>Surrogate models for the prediction of the aerodynamic performance of exhaust systems</v>
      </c>
      <c r="C14" s="2" t="str">
        <f>Table13[[#This Row],[Journal]]</f>
        <v>Aerospace Science and Technology</v>
      </c>
      <c r="D14" s="2" t="str">
        <f>Table13[[#This Row],[Quartile]]</f>
        <v>Q1</v>
      </c>
      <c r="E14" s="2">
        <f>Table13[[#This Row],[Year]]</f>
        <v>2019</v>
      </c>
      <c r="F14" s="2">
        <f>Table13[[#This Row],[Citations]]</f>
        <v>16</v>
      </c>
      <c r="G14" s="2" t="str">
        <f>Table13[[#This Row],[Field]]</f>
        <v>Aero</v>
      </c>
      <c r="H14" s="2" t="str">
        <f>Table13[[#This Row],[Problem Category]]</f>
        <v>Exhaust System</v>
      </c>
      <c r="I14" s="2" t="s">
        <v>379</v>
      </c>
      <c r="J14" s="2" t="s">
        <v>381</v>
      </c>
      <c r="K14" s="2">
        <v>3</v>
      </c>
      <c r="L14" s="2" t="s">
        <v>379</v>
      </c>
      <c r="M14" s="2" t="s">
        <v>383</v>
      </c>
      <c r="N14" s="10"/>
    </row>
    <row r="15" spans="1:14" x14ac:dyDescent="0.25">
      <c r="A15" s="2" t="str">
        <f>Table13[[#This Row],[Author(s)]]</f>
        <v>Guerrero J., et. Al.</v>
      </c>
      <c r="B15" s="2" t="str">
        <f>Table13[[#This Row],[Title]]</f>
        <v>Surrogate-Based Optimization Using an Open-Source Framework: The Bulbous Bow Shape Optimization Case</v>
      </c>
      <c r="C15" s="2" t="str">
        <f>Table13[[#This Row],[Journal]]</f>
        <v>Mathematical and Computational Applications</v>
      </c>
      <c r="D15" s="2" t="str">
        <f>Table13[[#This Row],[Quartile]]</f>
        <v>Q3 / Q2</v>
      </c>
      <c r="E15" s="2">
        <f>Table13[[#This Row],[Year]]</f>
        <v>2018</v>
      </c>
      <c r="F15" s="2">
        <f>Table13[[#This Row],[Citations]]</f>
        <v>7</v>
      </c>
      <c r="G15" s="2" t="str">
        <f>Table13[[#This Row],[Field]]</f>
        <v>CSci</v>
      </c>
      <c r="H15" s="2" t="str">
        <f>Table13[[#This Row],[Problem Category]]</f>
        <v>Ship Hull</v>
      </c>
      <c r="I15" s="2" t="s">
        <v>356</v>
      </c>
      <c r="J15" s="2" t="s">
        <v>287</v>
      </c>
      <c r="K15" s="2">
        <v>2</v>
      </c>
      <c r="L15" s="2" t="s">
        <v>337</v>
      </c>
      <c r="M15" s="2" t="s">
        <v>391</v>
      </c>
      <c r="N15" s="10" t="s">
        <v>390</v>
      </c>
    </row>
    <row r="16" spans="1:14" x14ac:dyDescent="0.25">
      <c r="A16" s="2" t="str">
        <f>Table13[[#This Row],[Author(s)]]</f>
        <v>Han Z., et Al.</v>
      </c>
      <c r="B16" s="2" t="str">
        <f>Table13[[#This Row],[Title]]</f>
        <v>Efficient aerodynamic shape optimization using variable-fidelity surrogate models and multilevel computational grids</v>
      </c>
      <c r="C16" s="2" t="str">
        <f>Table13[[#This Row],[Journal]]</f>
        <v>Chinese Journal of Aeronautics</v>
      </c>
      <c r="D16" s="2" t="str">
        <f>Table13[[#This Row],[Quartile]]</f>
        <v>Q1</v>
      </c>
      <c r="E16" s="2">
        <f>Table13[[#This Row],[Year]]</f>
        <v>2019</v>
      </c>
      <c r="F16" s="2">
        <f>Table13[[#This Row],[Citations]]</f>
        <v>59</v>
      </c>
      <c r="G16" s="2" t="str">
        <f>Table13[[#This Row],[Field]]</f>
        <v>Aero</v>
      </c>
      <c r="H16" s="2" t="str">
        <f>Table13[[#This Row],[Problem Category]]</f>
        <v>Aerofoil</v>
      </c>
      <c r="I16" s="2" t="s">
        <v>366</v>
      </c>
      <c r="J16" s="2" t="s">
        <v>397</v>
      </c>
      <c r="K16" s="2">
        <v>17</v>
      </c>
      <c r="L16" s="2" t="s">
        <v>396</v>
      </c>
      <c r="M16" s="2" t="s">
        <v>401</v>
      </c>
      <c r="N16" s="10" t="s">
        <v>398</v>
      </c>
    </row>
    <row r="17" spans="1:14" x14ac:dyDescent="0.25">
      <c r="A17" s="2" t="str">
        <f>Table13[[#This Row],[Author(s)]]</f>
        <v>He X., et Al.</v>
      </c>
      <c r="B17" s="2" t="str">
        <f>Table13[[#This Row],[Title]]</f>
        <v>Robust aerodynamic shape optimization—From a circle to an airfoil</v>
      </c>
      <c r="C17" s="2" t="str">
        <f>Table13[[#This Row],[Journal]]</f>
        <v>Aerospace Science and Technology</v>
      </c>
      <c r="D17" s="2" t="str">
        <f>Table13[[#This Row],[Quartile]]</f>
        <v>Q1</v>
      </c>
      <c r="E17" s="2">
        <f>Table13[[#This Row],[Year]]</f>
        <v>2019</v>
      </c>
      <c r="F17" s="2">
        <f>Table13[[#This Row],[Citations]]</f>
        <v>60</v>
      </c>
      <c r="G17" s="2" t="str">
        <f>Table13[[#This Row],[Field]]</f>
        <v>Aero</v>
      </c>
      <c r="H17" s="2" t="str">
        <f>Table13[[#This Row],[Problem Category]]</f>
        <v>Aerofoil</v>
      </c>
      <c r="I17" s="2" t="s">
        <v>412</v>
      </c>
      <c r="J17" s="2" t="s">
        <v>411</v>
      </c>
      <c r="K17" s="3" t="s">
        <v>410</v>
      </c>
      <c r="L17" s="2" t="s">
        <v>337</v>
      </c>
      <c r="M17" s="2" t="s">
        <v>413</v>
      </c>
      <c r="N17" s="10" t="s">
        <v>409</v>
      </c>
    </row>
    <row r="18" spans="1:14" x14ac:dyDescent="0.25">
      <c r="A18" s="2" t="str">
        <f>Table13[[#This Row],[Author(s)]]</f>
        <v>Herremaa A. J., et Al.</v>
      </c>
      <c r="B18" s="2" t="str">
        <f>Table13[[#This Row],[Title]]</f>
        <v>A framework for parametric design optimization using isogeometric analysis</v>
      </c>
      <c r="C18" s="2" t="str">
        <f>Table13[[#This Row],[Journal]]</f>
        <v>Computer Methods in Applied Mechanics and Engineering</v>
      </c>
      <c r="D18" s="2" t="str">
        <f>Table13[[#This Row],[Quartile]]</f>
        <v>Q1</v>
      </c>
      <c r="E18" s="2">
        <f>Table13[[#This Row],[Year]]</f>
        <v>2016</v>
      </c>
      <c r="F18" s="2">
        <f>Table13[[#This Row],[Citations]]</f>
        <v>37</v>
      </c>
      <c r="G18" s="2" t="str">
        <f>Table13[[#This Row],[Field]]</f>
        <v>Aero</v>
      </c>
      <c r="H18" s="2" t="str">
        <f>Table13[[#This Row],[Problem Category]]</f>
        <v>Aerofoil</v>
      </c>
      <c r="N18" s="10"/>
    </row>
    <row r="19" spans="1:14" x14ac:dyDescent="0.25">
      <c r="A19" s="2" t="str">
        <f>Table13[[#This Row],[Author(s)]]</f>
        <v>Huang F., and Yang C</v>
      </c>
      <c r="B19" s="2" t="str">
        <f>Table13[[#This Row],[Title]]</f>
        <v>Hull form optimization of a cargo ship for reduced drag</v>
      </c>
      <c r="C19" s="2" t="str">
        <f>Table13[[#This Row],[Journal]]</f>
        <v>Journal of Hydrodynamics</v>
      </c>
      <c r="D19" s="2" t="str">
        <f>Table13[[#This Row],[Quartile]]</f>
        <v>Q2 (now Q1)</v>
      </c>
      <c r="E19" s="2">
        <f>Table13[[#This Row],[Year]]</f>
        <v>2016</v>
      </c>
      <c r="F19" s="2">
        <f>Table13[[#This Row],[Citations]]</f>
        <v>58</v>
      </c>
      <c r="G19" s="2" t="str">
        <f>Table13[[#This Row],[Field]]</f>
        <v>Ship</v>
      </c>
      <c r="H19" s="2" t="str">
        <f>Table13[[#This Row],[Problem Category]]</f>
        <v>Ship Hull</v>
      </c>
      <c r="J19" s="2" t="s">
        <v>29</v>
      </c>
      <c r="K19" s="2">
        <v>7</v>
      </c>
      <c r="L19" s="2" t="s">
        <v>425</v>
      </c>
      <c r="M19" s="13" t="s">
        <v>419</v>
      </c>
      <c r="N19" s="10"/>
    </row>
    <row r="20" spans="1:14" x14ac:dyDescent="0.25">
      <c r="A20" s="2" t="str">
        <f>Table13[[#This Row],[Author(s)]]</f>
        <v>Huang F., Wang, L., and Yang C</v>
      </c>
      <c r="B20" s="2" t="str">
        <f>Table13[[#This Row],[Title]]</f>
        <v>Hull Form Optimization for Reduced Drag and Improved Seakeeping Using a Surrogate-Based Method</v>
      </c>
      <c r="C20" s="2" t="str">
        <f>Table13[[#This Row],[Journal]]</f>
        <v>ISOPE</v>
      </c>
      <c r="D20" s="2" t="str">
        <f>Table13[[#This Row],[Quartile]]</f>
        <v>Conference</v>
      </c>
      <c r="E20" s="2">
        <f>Table13[[#This Row],[Year]]</f>
        <v>2015</v>
      </c>
      <c r="F20" s="2">
        <f>Table13[[#This Row],[Citations]]</f>
        <v>20</v>
      </c>
      <c r="G20" s="2" t="str">
        <f>Table13[[#This Row],[Field]]</f>
        <v>Ship</v>
      </c>
      <c r="H20" s="2" t="str">
        <f>Table13[[#This Row],[Problem Category]]</f>
        <v>Ship Hull</v>
      </c>
      <c r="J20" s="2" t="s">
        <v>18</v>
      </c>
      <c r="K20" s="2">
        <v>7</v>
      </c>
      <c r="L20" s="2" t="s">
        <v>425</v>
      </c>
      <c r="N20" s="10"/>
    </row>
    <row r="21" spans="1:14" x14ac:dyDescent="0.25">
      <c r="A21" s="2" t="str">
        <f>Table13[[#This Row],[Author(s)]]</f>
        <v>Keane A.J., and Voutchkov I. I.</v>
      </c>
      <c r="B21" s="2" t="str">
        <f>Table13[[#This Row],[Title]]</f>
        <v>Robust design optimization using surrogate models</v>
      </c>
      <c r="C21" s="2" t="str">
        <f>Table13[[#This Row],[Journal]]</f>
        <v>Journal of Computational Design and Engineering</v>
      </c>
      <c r="D21" s="2" t="str">
        <f>Table13[[#This Row],[Quartile]]</f>
        <v>Q1/Q2</v>
      </c>
      <c r="E21" s="2">
        <f>Table13[[#This Row],[Year]]</f>
        <v>2020</v>
      </c>
      <c r="F21" s="2">
        <f>Table13[[#This Row],[Citations]]</f>
        <v>13</v>
      </c>
      <c r="G21" s="2" t="str">
        <f>Table13[[#This Row],[Field]]</f>
        <v>Aero</v>
      </c>
      <c r="H21" s="2" t="str">
        <f>Table13[[#This Row],[Problem Category]]</f>
        <v>Aerofoil</v>
      </c>
      <c r="I21" s="2" t="s">
        <v>366</v>
      </c>
      <c r="J21" s="2" t="s">
        <v>103</v>
      </c>
      <c r="K21" s="2">
        <v>26</v>
      </c>
      <c r="L21" s="2" t="s">
        <v>425</v>
      </c>
      <c r="N21" s="10"/>
    </row>
    <row r="22" spans="1:14" x14ac:dyDescent="0.25">
      <c r="A22" s="2" t="str">
        <f>Table13[[#This Row],[Author(s)]]</f>
        <v>Keshavarzzadeha V., et Al.</v>
      </c>
      <c r="B22" s="2" t="str">
        <f>Table13[[#This Row],[Title]]</f>
        <v>Shape optimization under uncertainty for rotor blades of horizontal axis wind turbines</v>
      </c>
      <c r="C22" s="2" t="str">
        <f>Table13[[#This Row],[Journal]]</f>
        <v>Computer Methods in Applied Mechanics and Engineering</v>
      </c>
      <c r="D22" s="2" t="str">
        <f>Table13[[#This Row],[Quartile]]</f>
        <v>Q1</v>
      </c>
      <c r="E22" s="2">
        <f>Table13[[#This Row],[Year]]</f>
        <v>2019</v>
      </c>
      <c r="F22" s="2">
        <f>Table13[[#This Row],[Citations]]</f>
        <v>13</v>
      </c>
      <c r="G22" s="2" t="str">
        <f>Table13[[#This Row],[Field]]</f>
        <v>CSci</v>
      </c>
      <c r="H22" s="2" t="str">
        <f>Table13[[#This Row],[Problem Category]]</f>
        <v>Wind Turbine Airfoil</v>
      </c>
      <c r="N22" s="10"/>
    </row>
    <row r="23" spans="1:14" x14ac:dyDescent="0.25">
      <c r="A23" s="2" t="str">
        <f>Table13[[#This Row],[Author(s)]]</f>
        <v>Kim S. H, and Boukouvala F.</v>
      </c>
      <c r="B23" s="2" t="str">
        <f>Table13[[#This Row],[Title]]</f>
        <v>Machine learning-based surrogate modeling for data-driven optimization: a comparison of subset selection for regression techniques</v>
      </c>
      <c r="C23" s="2" t="str">
        <f>Table13[[#This Row],[Journal]]</f>
        <v>Optimization Letters</v>
      </c>
      <c r="D23" s="2" t="str">
        <f>Table13[[#This Row],[Quartile]]</f>
        <v>Q1</v>
      </c>
      <c r="E23" s="2">
        <f>Table13[[#This Row],[Year]]</f>
        <v>2019</v>
      </c>
      <c r="F23" s="2">
        <f>Table13[[#This Row],[Citations]]</f>
        <v>43</v>
      </c>
      <c r="G23" s="2" t="str">
        <f>Table13[[#This Row],[Field]]</f>
        <v>CSci</v>
      </c>
      <c r="H23" s="2" t="str">
        <f>Table13[[#This Row],[Problem Category]]</f>
        <v>Common Toy Functions</v>
      </c>
      <c r="K23" s="9"/>
      <c r="L23" s="9"/>
      <c r="N23" s="10"/>
    </row>
    <row r="24" spans="1:14" x14ac:dyDescent="0.25">
      <c r="A24" s="2" t="str">
        <f>Table13[[#This Row],[Author(s)]]</f>
        <v>Kostas K.V., et Al.</v>
      </c>
      <c r="B24" s="2" t="str">
        <f>Table13[[#This Row],[Title]]</f>
        <v>Ship-hull shape optimization with a T-spline based BEM–isogeometric solver</v>
      </c>
      <c r="C24" s="2" t="str">
        <f>Table13[[#This Row],[Journal]]</f>
        <v>Computer Methods in Applied Mechanics and Engineering</v>
      </c>
      <c r="D24" s="2" t="str">
        <f>Table13[[#This Row],[Quartile]]</f>
        <v>Q1</v>
      </c>
      <c r="E24" s="2">
        <f>Table13[[#This Row],[Year]]</f>
        <v>2014</v>
      </c>
      <c r="F24" s="2">
        <f>Table13[[#This Row],[Citations]]</f>
        <v>119</v>
      </c>
      <c r="G24" s="2" t="str">
        <f>Table13[[#This Row],[Field]]</f>
        <v>CSci</v>
      </c>
      <c r="H24" s="2" t="str">
        <f>Table13[[#This Row],[Problem Category]]</f>
        <v>Ship Hull</v>
      </c>
      <c r="N24" s="10"/>
    </row>
    <row r="25" spans="1:14" x14ac:dyDescent="0.25">
      <c r="A25" s="2" t="str">
        <f>Table13[[#This Row],[Author(s)]]</f>
        <v>Li S., et Al.</v>
      </c>
      <c r="B25" s="2" t="str">
        <f>Table13[[#This Row],[Title]]</f>
        <v>An adaptive SVD–Krylov reduced order model for surrogate based structural shape optimization through isogeometric boundary element method</v>
      </c>
      <c r="C25" s="2" t="str">
        <f>Table13[[#This Row],[Journal]]</f>
        <v>Computer Methods in Applied Mechanics and Engineering</v>
      </c>
      <c r="D25" s="2" t="str">
        <f>Table13[[#This Row],[Quartile]]</f>
        <v>Q1</v>
      </c>
      <c r="E25" s="2">
        <f>Table13[[#This Row],[Year]]</f>
        <v>2019</v>
      </c>
      <c r="F25" s="2">
        <f>Table13[[#This Row],[Citations]]</f>
        <v>17</v>
      </c>
      <c r="G25" s="2" t="str">
        <f>Table13[[#This Row],[Field]]</f>
        <v>CSci</v>
      </c>
      <c r="H25" s="2" t="str">
        <f>Table13[[#This Row],[Problem Category]]</f>
        <v>Simple components</v>
      </c>
      <c r="J25" s="2" t="s">
        <v>218</v>
      </c>
      <c r="K25" s="3" t="s">
        <v>221</v>
      </c>
      <c r="L25" s="3"/>
      <c r="M25" s="2" t="s">
        <v>220</v>
      </c>
      <c r="N25" s="10"/>
    </row>
    <row r="26" spans="1:14" x14ac:dyDescent="0.25">
      <c r="A26" s="2" t="str">
        <f>Table13[[#This Row],[Author(s)]]</f>
        <v>Lieffson L, and Koziel S.</v>
      </c>
      <c r="B26" s="2" t="str">
        <f>Table13[[#This Row],[Title]]</f>
        <v>Surrogate modelling and optimization using shape-preserving response prediction: A review</v>
      </c>
      <c r="C26" s="2" t="str">
        <f>Table13[[#This Row],[Journal]]</f>
        <v>Engineering Optimization</v>
      </c>
      <c r="D26" s="2" t="str">
        <f>Table13[[#This Row],[Quartile]]</f>
        <v>Q2</v>
      </c>
      <c r="E26" s="2">
        <f>Table13[[#This Row],[Year]]</f>
        <v>2015</v>
      </c>
      <c r="F26" s="2">
        <f>Table13[[#This Row],[Citations]]</f>
        <v>35</v>
      </c>
      <c r="G26" s="2" t="str">
        <f>Table13[[#This Row],[Field]]</f>
        <v>CSci</v>
      </c>
      <c r="H26" s="2" t="str">
        <f>Table13[[#This Row],[Problem Category]]</f>
        <v>Antenna / Airfoil</v>
      </c>
      <c r="K26" s="3"/>
      <c r="L26" s="3"/>
      <c r="N26" s="10"/>
    </row>
    <row r="27" spans="1:14" x14ac:dyDescent="0.25">
      <c r="A27" s="2" t="str">
        <f>Table13[[#This Row],[Author(s)]]</f>
        <v>Ling J., Templeton J.A</v>
      </c>
      <c r="B27" s="2" t="str">
        <f>Table13[[#This Row],[Title]]</f>
        <v>Evaluation of machine learning algorithms for prediction of regions of high Reynolds averaged Navier Stokes uncertainty</v>
      </c>
      <c r="C27" s="2" t="str">
        <f>Table13[[#This Row],[Journal]]</f>
        <v>Physics of fluids</v>
      </c>
      <c r="D27" s="2" t="str">
        <f>Table13[[#This Row],[Quartile]]</f>
        <v>Q1</v>
      </c>
      <c r="E27" s="2">
        <f>Table13[[#This Row],[Year]]</f>
        <v>2015</v>
      </c>
      <c r="F27" s="2">
        <f>Table13[[#This Row],[Citations]]</f>
        <v>227</v>
      </c>
      <c r="G27" s="2" t="str">
        <f>Table13[[#This Row],[Field]]</f>
        <v>CSci</v>
      </c>
      <c r="H27" s="2" t="str">
        <f>Table13[[#This Row],[Problem Category]]</f>
        <v>Navier Stokes</v>
      </c>
      <c r="K27" s="3"/>
      <c r="L27" s="3"/>
      <c r="N27" s="10"/>
    </row>
    <row r="28" spans="1:14" x14ac:dyDescent="0.25">
      <c r="A28" s="2" t="str">
        <f>Table13[[#This Row],[Author(s)]]</f>
        <v>Luo W., and Lan L.</v>
      </c>
      <c r="B28" s="2" t="str">
        <f>Table13[[#This Row],[Title]]</f>
        <v>Design Optimization of the Lines of the Bulbous Bowof a Hull Based on Parametric Modeling and Computational Fluid Dynamics Calculation</v>
      </c>
      <c r="C28" s="2" t="str">
        <f>Table13[[#This Row],[Journal]]</f>
        <v>Mathematical and Computational Applications</v>
      </c>
      <c r="D28" s="2" t="str">
        <f>Table13[[#This Row],[Quartile]]</f>
        <v>Q3</v>
      </c>
      <c r="E28" s="2">
        <f>Table13[[#This Row],[Year]]</f>
        <v>2016</v>
      </c>
      <c r="F28" s="2">
        <f>Table13[[#This Row],[Citations]]</f>
        <v>12</v>
      </c>
      <c r="G28" s="2" t="str">
        <f>Table13[[#This Row],[Field]]</f>
        <v>Ship</v>
      </c>
      <c r="H28" s="2" t="str">
        <f>Table13[[#This Row],[Problem Category]]</f>
        <v>Ship Hull</v>
      </c>
      <c r="J28" s="2" t="s">
        <v>154</v>
      </c>
      <c r="K28" s="2">
        <v>8</v>
      </c>
      <c r="N28" s="10"/>
    </row>
    <row r="29" spans="1:14" x14ac:dyDescent="0.25">
      <c r="A29" s="2" t="str">
        <f>Table13[[#This Row],[Author(s)]]</f>
        <v>Lyea K. O. et Al.</v>
      </c>
      <c r="B29" s="2" t="str">
        <f>Table13[[#This Row],[Title]]</f>
        <v>Iterative surrogate model optimization (ISMO): An active learning algorithm for PDE constrained optimization with deep neural networks</v>
      </c>
      <c r="C29" s="2" t="str">
        <f>Table13[[#This Row],[Journal]]</f>
        <v>Computer Methods in Applied Mechanics and Engineering</v>
      </c>
      <c r="D29" s="2" t="str">
        <f>Table13[[#This Row],[Quartile]]</f>
        <v>Q1</v>
      </c>
      <c r="E29" s="2">
        <f>Table13[[#This Row],[Year]]</f>
        <v>2020</v>
      </c>
      <c r="F29" s="2">
        <f>Table13[[#This Row],[Citations]]</f>
        <v>20</v>
      </c>
      <c r="G29" s="2" t="str">
        <f>Table13[[#This Row],[Field]]</f>
        <v>CSci</v>
      </c>
      <c r="H29" s="2" t="str">
        <f>Table13[[#This Row],[Problem Category]]</f>
        <v>Aerofoil</v>
      </c>
      <c r="I29" s="2" t="s">
        <v>366</v>
      </c>
      <c r="J29" s="2" t="s">
        <v>434</v>
      </c>
      <c r="K29" s="2">
        <v>7</v>
      </c>
      <c r="M29" s="2" t="s">
        <v>438</v>
      </c>
      <c r="N29" s="10"/>
    </row>
    <row r="30" spans="1:14" x14ac:dyDescent="0.25">
      <c r="A30" s="2" t="str">
        <f>Table13[[#This Row],[Author(s)]]</f>
        <v>Mack, Y., et Al.</v>
      </c>
      <c r="B30" s="2" t="str">
        <f>Table13[[#This Row],[Title]]</f>
        <v>Surrogate Model-Based Optimization Framework: A Case Study in Aerospace Design</v>
      </c>
      <c r="C30" s="2" t="str">
        <f>Table13[[#This Row],[Journal]]</f>
        <v>Evolutionary Computation for Dynamic Optimization Problems</v>
      </c>
      <c r="D30" s="2" t="str">
        <f>Table13[[#This Row],[Quartile]]</f>
        <v>Book chapter</v>
      </c>
      <c r="E30" s="2">
        <f>Table13[[#This Row],[Year]]</f>
        <v>2007</v>
      </c>
      <c r="F30" s="2">
        <f>Table13[[#This Row],[Citations]]</f>
        <v>120</v>
      </c>
      <c r="G30" s="2" t="str">
        <f>Table13[[#This Row],[Field]]</f>
        <v>CSci</v>
      </c>
      <c r="H30" s="2" t="str">
        <f>Table13[[#This Row],[Problem Category]]</f>
        <v>Aerofoil</v>
      </c>
      <c r="N30" s="10"/>
    </row>
    <row r="31" spans="1:14" x14ac:dyDescent="0.25">
      <c r="A31" s="2" t="str">
        <f>Table13[[#This Row],[Author(s)]]</f>
        <v>Massaro A., and Benini E.</v>
      </c>
      <c r="B31" s="2" t="str">
        <f>Table13[[#This Row],[Title]]</f>
        <v>A surrogate-assisted evolutionary algorithm based on the genetic diversity objective</v>
      </c>
      <c r="C31" s="2" t="str">
        <f>Table13[[#This Row],[Journal]]</f>
        <v>Applied Soft Computing Journal</v>
      </c>
      <c r="D31" s="2" t="str">
        <f>Table13[[#This Row],[Quartile]]</f>
        <v>Q1</v>
      </c>
      <c r="E31" s="2">
        <f>Table13[[#This Row],[Year]]</f>
        <v>2015</v>
      </c>
      <c r="F31" s="2">
        <f>Table13[[#This Row],[Citations]]</f>
        <v>13</v>
      </c>
      <c r="G31" s="2" t="str">
        <f>Table13[[#This Row],[Field]]</f>
        <v>CSci</v>
      </c>
      <c r="H31" s="2" t="str">
        <f>Table13[[#This Row],[Problem Category]]</f>
        <v>Helicopter airfoil</v>
      </c>
      <c r="I31" s="2" t="s">
        <v>325</v>
      </c>
      <c r="J31" s="2" t="s">
        <v>451</v>
      </c>
      <c r="K31" s="2">
        <v>14</v>
      </c>
      <c r="N31" s="10"/>
    </row>
    <row r="32" spans="1:14" x14ac:dyDescent="0.25">
      <c r="A32" s="2" t="str">
        <f>Table13[[#This Row],[Author(s)]]</f>
        <v>Miao A., and Wan D.</v>
      </c>
      <c r="B32" s="2" t="str">
        <f>Table13[[#This Row],[Title]]</f>
        <v>Hull Form Optimization Based on an NM+CFD Integrated Method for KCS</v>
      </c>
      <c r="C32" s="2" t="str">
        <f>Table13[[#This Row],[Journal]]</f>
        <v>International Journal of Computational Methods</v>
      </c>
      <c r="D32" s="2" t="str">
        <f>Table13[[#This Row],[Quartile]]</f>
        <v>Q1 / Q2</v>
      </c>
      <c r="E32" s="2">
        <f>Table13[[#This Row],[Year]]</f>
        <v>2016</v>
      </c>
      <c r="F32" s="2">
        <f>Table13[[#This Row],[Citations]]</f>
        <v>7</v>
      </c>
      <c r="G32" s="2" t="str">
        <f>Table13[[#This Row],[Field]]</f>
        <v>CSci</v>
      </c>
      <c r="H32" s="2" t="str">
        <f>Table13[[#This Row],[Problem Category]]</f>
        <v>Ship Hull</v>
      </c>
      <c r="I32" s="2" t="s">
        <v>356</v>
      </c>
      <c r="J32" s="2" t="s">
        <v>460</v>
      </c>
      <c r="K32" s="2">
        <v>5</v>
      </c>
      <c r="L32" s="2" t="s">
        <v>461</v>
      </c>
      <c r="M32" s="2" t="s">
        <v>462</v>
      </c>
      <c r="N32" s="10"/>
    </row>
    <row r="33" spans="1:14" x14ac:dyDescent="0.25">
      <c r="A33" s="2" t="str">
        <f>Table13[[#This Row],[Author(s)]]</f>
        <v>Mittendorf M., and Papanikolaou A. D.</v>
      </c>
      <c r="B33" s="2" t="str">
        <f>Table13[[#This Row],[Title]]</f>
        <v>Hydrodynamic hull form optimization of fast catamarans using surrogate models</v>
      </c>
      <c r="C33" s="2" t="str">
        <f>Table13[[#This Row],[Journal]]</f>
        <v>Ship Technology Research Schiffstechnik</v>
      </c>
      <c r="D33" s="2" t="str">
        <f>Table13[[#This Row],[Quartile]]</f>
        <v>Q1</v>
      </c>
      <c r="E33" s="2">
        <f>Table13[[#This Row],[Year]]</f>
        <v>2020</v>
      </c>
      <c r="F33" s="2">
        <f>Table13[[#This Row],[Citations]]</f>
        <v>6</v>
      </c>
      <c r="G33" s="2" t="str">
        <f>Table13[[#This Row],[Field]]</f>
        <v>Ship</v>
      </c>
      <c r="H33" s="2" t="str">
        <f>Table13[[#This Row],[Problem Category]]</f>
        <v>Ship Hull</v>
      </c>
      <c r="I33" s="2" t="s">
        <v>366</v>
      </c>
      <c r="J33" s="2" t="s">
        <v>469</v>
      </c>
      <c r="K33" s="2">
        <v>6</v>
      </c>
      <c r="L33" s="2" t="s">
        <v>471</v>
      </c>
      <c r="M33" s="2" t="s">
        <v>472</v>
      </c>
      <c r="N33" s="10"/>
    </row>
    <row r="34" spans="1:14" x14ac:dyDescent="0.25">
      <c r="A34" s="2" t="str">
        <f>Table13[[#This Row],[Author(s)]]</f>
        <v>Moore W.</v>
      </c>
      <c r="B34" s="2" t="str">
        <f>Table13[[#This Row],[Title]]</f>
        <v>Comparison of multiple surrogates for 3D CFD model in tidal farm optimisation</v>
      </c>
      <c r="C34" s="2" t="str">
        <f>Table13[[#This Row],[Journal]]</f>
        <v>12th International Conference on Hydroinformatics, HIC 2016</v>
      </c>
      <c r="D34" s="2" t="str">
        <f>Table13[[#This Row],[Quartile]]</f>
        <v>Conference</v>
      </c>
      <c r="E34" s="2">
        <f>Table13[[#This Row],[Year]]</f>
        <v>2016</v>
      </c>
      <c r="F34" s="2">
        <f>Table13[[#This Row],[Citations]]</f>
        <v>5</v>
      </c>
      <c r="G34" s="2" t="str">
        <f>Table13[[#This Row],[Field]]</f>
        <v>Ship</v>
      </c>
      <c r="H34" s="2" t="str">
        <f>Table13[[#This Row],[Problem Category]]</f>
        <v>Tidal Farm</v>
      </c>
      <c r="N34" s="10"/>
    </row>
    <row r="35" spans="1:14" x14ac:dyDescent="0.25">
      <c r="A35" s="2" t="str">
        <f>Table13[[#This Row],[Author(s)]]</f>
        <v>Mukesh R.</v>
      </c>
      <c r="B35" s="2" t="str">
        <f>Table13[[#This Row],[Title]]</f>
        <v>Airfoil Shape Optimization based on Surrogate Mode</v>
      </c>
      <c r="C35" s="2" t="str">
        <f>Table13[[#This Row],[Journal]]</f>
        <v>Journal of The Institution of Engineers (India): Series C</v>
      </c>
      <c r="D35" s="2" t="str">
        <f>Table13[[#This Row],[Quartile]]</f>
        <v>Q3</v>
      </c>
      <c r="E35" s="2">
        <f>Table13[[#This Row],[Year]]</f>
        <v>2017</v>
      </c>
      <c r="F35" s="2">
        <f>Table13[[#This Row],[Citations]]</f>
        <v>1</v>
      </c>
      <c r="G35" s="2" t="str">
        <f>Table13[[#This Row],[Field]]</f>
        <v>Aero</v>
      </c>
      <c r="H35" s="2" t="str">
        <f>Table13[[#This Row],[Problem Category]]</f>
        <v>Aerofoil</v>
      </c>
      <c r="N35" s="10"/>
    </row>
    <row r="36" spans="1:14" x14ac:dyDescent="0.25">
      <c r="A36" s="2" t="str">
        <f>Table13[[#This Row],[Author(s)]]</f>
        <v>Ou M.</v>
      </c>
      <c r="B36" s="2" t="str">
        <f>Table13[[#This Row],[Title]]</f>
        <v>Design exploration of combinational spike and opposing jet concept in hypersonic flows based on CFD calculation and surrogate model</v>
      </c>
      <c r="C36" s="2" t="str">
        <f>Table13[[#This Row],[Journal]]</f>
        <v>Acta Astronautica</v>
      </c>
      <c r="D36" s="2" t="str">
        <f>Table13[[#This Row],[Quartile]]</f>
        <v>Q1</v>
      </c>
      <c r="E36" s="2">
        <f>Table13[[#This Row],[Year]]</f>
        <v>2019</v>
      </c>
      <c r="F36" s="2">
        <f>Table13[[#This Row],[Citations]]</f>
        <v>35</v>
      </c>
      <c r="G36" s="2" t="str">
        <f>Table13[[#This Row],[Field]]</f>
        <v>Aero</v>
      </c>
      <c r="H36" s="2" t="str">
        <f>Table13[[#This Row],[Problem Category]]</f>
        <v>Aerofoil</v>
      </c>
      <c r="I36" s="2" t="s">
        <v>366</v>
      </c>
      <c r="J36" s="2" t="s">
        <v>490</v>
      </c>
      <c r="K36" s="2">
        <v>4</v>
      </c>
      <c r="L36" s="2" t="s">
        <v>491</v>
      </c>
      <c r="N36" s="10"/>
    </row>
    <row r="37" spans="1:14" x14ac:dyDescent="0.25">
      <c r="A37" s="2" t="str">
        <f>Table13[[#This Row],[Author(s)]]</f>
        <v>Poethke, B</v>
      </c>
      <c r="B37" s="2" t="str">
        <f>Table13[[#This Row],[Title]]</f>
        <v>Aerodynamic Optimization of Turbine Airfoils Using Multi-fidelity Surrogate Models</v>
      </c>
      <c r="C37" s="2" t="str">
        <f>Table13[[#This Row],[Journal]]</f>
        <v>EngOpt 2018 Proceedings of the 6th International Conference on Engineering Optimization</v>
      </c>
      <c r="D37" s="2" t="str">
        <f>Table13[[#This Row],[Quartile]]</f>
        <v>Conference</v>
      </c>
      <c r="E37" s="2">
        <f>Table13[[#This Row],[Year]]</f>
        <v>2019</v>
      </c>
      <c r="F37" s="2">
        <f>Table13[[#This Row],[Citations]]</f>
        <v>3</v>
      </c>
      <c r="G37" s="2" t="str">
        <f>Table13[[#This Row],[Field]]</f>
        <v>Aero</v>
      </c>
      <c r="H37" s="2" t="str">
        <f>Table13[[#This Row],[Problem Category]]</f>
        <v>Aerofoil</v>
      </c>
      <c r="J37" s="2" t="s">
        <v>301</v>
      </c>
      <c r="K37" s="2">
        <v>64</v>
      </c>
      <c r="M37" s="2" t="s">
        <v>303</v>
      </c>
      <c r="N37" s="10"/>
    </row>
    <row r="38" spans="1:14" x14ac:dyDescent="0.25">
      <c r="A38" s="2" t="str">
        <f>Table13[[#This Row],[Author(s)]]</f>
        <v>Peri D.</v>
      </c>
      <c r="B38" s="2" t="str">
        <f>Table13[[#This Row],[Title]]</f>
        <v>Optimal ship hull via optimal parameterisation</v>
      </c>
      <c r="C38" s="2" t="str">
        <f>Table13[[#This Row],[Journal]]</f>
        <v>Ship Technology Research</v>
      </c>
      <c r="D38" s="2" t="str">
        <f>Table13[[#This Row],[Quartile]]</f>
        <v>Q1</v>
      </c>
      <c r="E38" s="2">
        <f>Table13[[#This Row],[Year]]</f>
        <v>2016</v>
      </c>
      <c r="F38" s="2">
        <f>Table13[[#This Row],[Citations]]</f>
        <v>0</v>
      </c>
      <c r="G38" s="2" t="str">
        <f>Table13[[#This Row],[Field]]</f>
        <v>Ship</v>
      </c>
      <c r="H38" s="2" t="str">
        <f>Table13[[#This Row],[Problem Category]]</f>
        <v>Ship Hull</v>
      </c>
      <c r="J38" s="2" t="s">
        <v>93</v>
      </c>
      <c r="K38" s="2">
        <v>5</v>
      </c>
      <c r="N38" s="10"/>
    </row>
    <row r="39" spans="1:14" x14ac:dyDescent="0.25">
      <c r="A39" s="2" t="str">
        <f>Table13[[#This Row],[Author(s)]]</f>
        <v>Raul V., Leifsson L.</v>
      </c>
      <c r="B39" s="2" t="str">
        <f>Table13[[#This Row],[Title]]</f>
        <v>Surrogate-based aerodynamic shape optimization for delaying airfoil dynamic stall using Kriging regression and infill criteria</v>
      </c>
      <c r="C39" s="2" t="str">
        <f>Table13[[#This Row],[Journal]]</f>
        <v>Aerospace Science and Technology</v>
      </c>
      <c r="D39" s="2" t="str">
        <f>Table13[[#This Row],[Quartile]]</f>
        <v>Q1</v>
      </c>
      <c r="E39" s="2">
        <f>Table13[[#This Row],[Year]]</f>
        <v>2021</v>
      </c>
      <c r="F39" s="2">
        <f>Table13[[#This Row],[Citations]]</f>
        <v>12</v>
      </c>
      <c r="G39" s="2" t="str">
        <f>Table13[[#This Row],[Field]]</f>
        <v>Aero</v>
      </c>
      <c r="H39" s="2" t="str">
        <f>Table13[[#This Row],[Problem Category]]</f>
        <v>Wind Turbine Airfoil</v>
      </c>
      <c r="I39" s="2" t="s">
        <v>499</v>
      </c>
      <c r="J39" s="2" t="s">
        <v>500</v>
      </c>
      <c r="K39" s="2">
        <v>6</v>
      </c>
      <c r="L39" s="2" t="s">
        <v>501</v>
      </c>
      <c r="M39" s="2" t="s">
        <v>502</v>
      </c>
      <c r="N39" s="10"/>
    </row>
    <row r="40" spans="1:14" x14ac:dyDescent="0.25">
      <c r="A40" s="2" t="str">
        <f>Table13[[#This Row],[Author(s)]]</f>
        <v>Salmoiraghi F. et Al.</v>
      </c>
      <c r="B40" s="2" t="str">
        <f>Table13[[#This Row],[Title]]</f>
        <v>Free-form deformation, mesh morphing and reduced-order methods: enablers for efficient aerodynamic shape</v>
      </c>
      <c r="C40" s="2" t="str">
        <f>Table13[[#This Row],[Journal]]</f>
        <v>International Journal of Computational Fluid Dynamics</v>
      </c>
      <c r="D40" s="2" t="str">
        <f>Table13[[#This Row],[Quartile]]</f>
        <v>Q2</v>
      </c>
      <c r="E40" s="2">
        <f>Table13[[#This Row],[Year]]</f>
        <v>2018</v>
      </c>
      <c r="F40" s="2">
        <f>Table13[[#This Row],[Citations]]</f>
        <v>37</v>
      </c>
      <c r="G40" s="2" t="str">
        <f>Table13[[#This Row],[Field]]</f>
        <v>Aero</v>
      </c>
      <c r="H40" s="2" t="str">
        <f>Table13[[#This Row],[Problem Category]]</f>
        <v>Car Aerofoil</v>
      </c>
      <c r="J40" s="2" t="s">
        <v>506</v>
      </c>
      <c r="K40" s="2">
        <v>2</v>
      </c>
      <c r="N40" s="10"/>
    </row>
    <row r="41" spans="1:14" x14ac:dyDescent="0.25">
      <c r="A41" s="2" t="str">
        <f>Table13[[#This Row],[Author(s)]]</f>
        <v>Scardigli A. et Al.</v>
      </c>
      <c r="B41" s="2" t="str">
        <f>Table13[[#This Row],[Title]]</f>
        <v>Enabling of Large Scale Aerodynamic Shape Optimization Through POD-Based Reduced-Order Modeling and Free Form Deformation</v>
      </c>
      <c r="C41" s="2" t="str">
        <f>Table13[[#This Row],[Journal]]</f>
        <v>Advances in Evolutionary and Deterministic Methods for Design, Optimization and Control in Engineering and Sciences</v>
      </c>
      <c r="D41" s="2" t="str">
        <f>Table13[[#This Row],[Quartile]]</f>
        <v>Book</v>
      </c>
      <c r="E41" s="2">
        <f>Table13[[#This Row],[Year]]</f>
        <v>2019</v>
      </c>
      <c r="F41" s="2">
        <f>Table13[[#This Row],[Citations]]</f>
        <v>2</v>
      </c>
      <c r="G41" s="2" t="str">
        <f>Table13[[#This Row],[Field]]</f>
        <v>Aero</v>
      </c>
      <c r="H41" s="2" t="str">
        <f>Table13[[#This Row],[Problem Category]]</f>
        <v>Yacht Sail / Aerofoil</v>
      </c>
      <c r="K41" s="2">
        <v>5</v>
      </c>
      <c r="N41" s="10"/>
    </row>
    <row r="42" spans="1:14" x14ac:dyDescent="0.25">
      <c r="A42" s="2" t="str">
        <f>Table13[[#This Row],[Author(s)]]</f>
        <v>Shen Y.</v>
      </c>
      <c r="B42" s="2" t="str">
        <f>Table13[[#This Row],[Title]]</f>
        <v>Constraint-based parameterization using FFD and multi-objective design optimization of a hypersonic vehicle</v>
      </c>
      <c r="C42" s="2" t="str">
        <f>Table13[[#This Row],[Journal]]</f>
        <v>Aerospace Science and Technology</v>
      </c>
      <c r="D42" s="2" t="str">
        <f>Table13[[#This Row],[Quartile]]</f>
        <v>Q1</v>
      </c>
      <c r="E42" s="2">
        <f>Table13[[#This Row],[Year]]</f>
        <v>2020</v>
      </c>
      <c r="F42" s="2">
        <f>Table13[[#This Row],[Citations]]</f>
        <v>15</v>
      </c>
      <c r="G42" s="2" t="str">
        <f>Table13[[#This Row],[Field]]</f>
        <v>Aero</v>
      </c>
      <c r="H42" s="2" t="str">
        <f>Table13[[#This Row],[Problem Category]]</f>
        <v>Hypersonic Vehicle</v>
      </c>
      <c r="N42" s="10"/>
    </row>
    <row r="43" spans="1:14" x14ac:dyDescent="0.25">
      <c r="A43" s="2" t="str">
        <f>Table13[[#This Row],[Author(s)]]</f>
        <v>Tao J.</v>
      </c>
      <c r="B43" s="2" t="str">
        <f>Table13[[#This Row],[Title]]</f>
        <v>Application of deep learning based multi-fidelity surrogate model to robust aerodynamic design optimization</v>
      </c>
      <c r="C43" s="2" t="str">
        <f>Table13[[#This Row],[Journal]]</f>
        <v>Aerospace Science and Technology</v>
      </c>
      <c r="D43" s="2" t="str">
        <f>Table13[[#This Row],[Quartile]]</f>
        <v>Q1</v>
      </c>
      <c r="E43" s="2">
        <f>Table13[[#This Row],[Year]]</f>
        <v>2019</v>
      </c>
      <c r="F43" s="2">
        <f>Table13[[#This Row],[Citations]]</f>
        <v>56</v>
      </c>
      <c r="G43" s="2" t="str">
        <f>Table13[[#This Row],[Field]]</f>
        <v>Aero</v>
      </c>
      <c r="H43" s="2" t="str">
        <f>Table13[[#This Row],[Problem Category]]</f>
        <v>Aerofoil</v>
      </c>
      <c r="I43" s="2" t="s">
        <v>517</v>
      </c>
      <c r="J43" s="2" t="s">
        <v>518</v>
      </c>
      <c r="N43" s="10"/>
    </row>
    <row r="44" spans="1:14" x14ac:dyDescent="0.25">
      <c r="A44" s="2" t="str">
        <f>Table13[[#This Row],[Author(s)]]</f>
        <v>Urquhart M. et Al.</v>
      </c>
      <c r="B44" s="2" t="str">
        <f>Table13[[#This Row],[Title]]</f>
        <v>Surrogate-based optimisation using adaptively scaled radial basis functions</v>
      </c>
      <c r="C44" s="2" t="str">
        <f>Table13[[#This Row],[Journal]]</f>
        <v>Applied Soft Computing Journal</v>
      </c>
      <c r="D44" s="2" t="str">
        <f>Table13[[#This Row],[Quartile]]</f>
        <v>Q1</v>
      </c>
      <c r="E44" s="2">
        <f>Table13[[#This Row],[Year]]</f>
        <v>2019</v>
      </c>
      <c r="F44" s="2">
        <f>Table13[[#This Row],[Citations]]</f>
        <v>12</v>
      </c>
      <c r="G44" s="2" t="str">
        <f>Table13[[#This Row],[Field]]</f>
        <v>CSci</v>
      </c>
      <c r="H44" s="2" t="str">
        <f>Table13[[#This Row],[Problem Category]]</f>
        <v>Car Aerofoil (And Toy Functions)</v>
      </c>
      <c r="J44" s="2" t="s">
        <v>173</v>
      </c>
      <c r="K44" s="6" t="s">
        <v>172</v>
      </c>
      <c r="L44" s="6"/>
      <c r="M44" s="2" t="s">
        <v>170</v>
      </c>
      <c r="N44" s="10"/>
    </row>
    <row r="45" spans="1:14" x14ac:dyDescent="0.25">
      <c r="A45" s="2" t="str">
        <f>Table13[[#This Row],[Author(s)]]</f>
        <v>Walsh J. et Al.</v>
      </c>
      <c r="B45" s="2" t="str">
        <f>Table13[[#This Row],[Title]]</f>
        <v>Drag reduction through shape optimisation for satellites in Very Low Earth Orbi</v>
      </c>
      <c r="C45" s="2" t="str">
        <f>Table13[[#This Row],[Journal]]</f>
        <v>Acta Astronautica</v>
      </c>
      <c r="D45" s="2" t="str">
        <f>Table13[[#This Row],[Quartile]]</f>
        <v>Q1</v>
      </c>
      <c r="E45" s="2">
        <f>Table13[[#This Row],[Year]]</f>
        <v>2020</v>
      </c>
      <c r="F45" s="2">
        <f>Table13[[#This Row],[Citations]]</f>
        <v>11</v>
      </c>
      <c r="G45" s="2" t="str">
        <f>Table13[[#This Row],[Field]]</f>
        <v>Space</v>
      </c>
      <c r="H45" s="2" t="str">
        <f>Table13[[#This Row],[Problem Category]]</f>
        <v>Satellite</v>
      </c>
      <c r="J45" s="2" t="s">
        <v>527</v>
      </c>
      <c r="K45" s="2">
        <v>4</v>
      </c>
      <c r="L45" s="2" t="s">
        <v>318</v>
      </c>
      <c r="N45" s="10"/>
    </row>
    <row r="46" spans="1:14" x14ac:dyDescent="0.25">
      <c r="A46" s="2" t="str">
        <f>Table13[[#This Row],[Author(s)]]</f>
        <v>HAN, Z. et. Al</v>
      </c>
      <c r="B46" s="2" t="str">
        <f>Table13[[#This Row],[Title]]</f>
        <v>Efficient aerodynamic shape optimization using variable-fidelity surrogate models and multilevel computational grids</v>
      </c>
      <c r="C46" s="2" t="str">
        <f>Table13[[#This Row],[Journal]]</f>
        <v>Chinese Journal of Aeronautics</v>
      </c>
      <c r="D46" s="2" t="str">
        <f>Table13[[#This Row],[Quartile]]</f>
        <v>Q1</v>
      </c>
      <c r="E46" s="2">
        <f>Table13[[#This Row],[Year]]</f>
        <v>2020</v>
      </c>
      <c r="F46" s="2">
        <f>Table13[[#This Row],[Citations]]</f>
        <v>52</v>
      </c>
      <c r="G46" s="2" t="str">
        <f>Table13[[#This Row],[Field]]</f>
        <v>Aero</v>
      </c>
      <c r="H46" s="2" t="str">
        <f>Table13[[#This Row],[Problem Category]]</f>
        <v>Aerofoil</v>
      </c>
      <c r="J46" s="2" t="s">
        <v>292</v>
      </c>
      <c r="M46" s="2" t="s">
        <v>296</v>
      </c>
      <c r="N46" s="10"/>
    </row>
    <row r="47" spans="1:14" x14ac:dyDescent="0.25">
      <c r="A47" s="2" t="str">
        <f>Table13[[#This Row],[Author(s)]]</f>
        <v>Wang P. et Al.</v>
      </c>
      <c r="B47" s="2" t="str">
        <f>Table13[[#This Row],[Title]]</f>
        <v>Many‑objective optimization for a deep‑sea aquaculture vessel based on an improved RBF neural network surrogate model</v>
      </c>
      <c r="C47" s="2" t="str">
        <f>Table13[[#This Row],[Journal]]</f>
        <v>Journal of Marine Science and Technology</v>
      </c>
      <c r="D47" s="2" t="str">
        <f>Table13[[#This Row],[Quartile]]</f>
        <v>Q1</v>
      </c>
      <c r="E47" s="2">
        <f>Table13[[#This Row],[Year]]</f>
        <v>2020</v>
      </c>
      <c r="F47" s="2">
        <f>Table13[[#This Row],[Citations]]</f>
        <v>0</v>
      </c>
      <c r="G47" s="2" t="str">
        <f>Table13[[#This Row],[Field]]</f>
        <v>Ship</v>
      </c>
      <c r="H47" s="2" t="str">
        <f>Table13[[#This Row],[Problem Category]]</f>
        <v>Ship Hull</v>
      </c>
      <c r="J47" s="2" t="s">
        <v>165</v>
      </c>
      <c r="K47" s="2">
        <v>9</v>
      </c>
      <c r="M47" s="2" t="s">
        <v>161</v>
      </c>
      <c r="N47" s="10"/>
    </row>
    <row r="48" spans="1:14" x14ac:dyDescent="0.25">
      <c r="A48" s="2" t="str">
        <f>Table13[[#This Row],[Author(s)]]</f>
        <v>White D. A., et Al.</v>
      </c>
      <c r="B48" s="2" t="str">
        <f>Table13[[#This Row],[Title]]</f>
        <v>Multiscale topology optimization using neural network surrogate models</v>
      </c>
      <c r="C48" s="2" t="str">
        <f>Table13[[#This Row],[Journal]]</f>
        <v>Computer Methods in Applied Mechanics and Engineering</v>
      </c>
      <c r="D48" s="2" t="str">
        <f>Table13[[#This Row],[Quartile]]</f>
        <v>Q1</v>
      </c>
      <c r="E48" s="2">
        <f>Table13[[#This Row],[Year]]</f>
        <v>2018</v>
      </c>
      <c r="F48" s="2">
        <f>Table13[[#This Row],[Citations]]</f>
        <v>35</v>
      </c>
      <c r="G48" s="2" t="str">
        <f>Table13[[#This Row],[Field]]</f>
        <v>CSci</v>
      </c>
      <c r="H48" s="2" t="str">
        <f>Table13[[#This Row],[Problem Category]]</f>
        <v>Complex unit geometries</v>
      </c>
      <c r="J48" s="2" t="s">
        <v>212</v>
      </c>
      <c r="K48" s="2">
        <v>4</v>
      </c>
      <c r="N48" s="10"/>
    </row>
    <row r="49" spans="1:14" x14ac:dyDescent="0.25">
      <c r="A49" s="2" t="str">
        <f>Table13[[#This Row],[Author(s)]]</f>
        <v>Zhang S et. Al</v>
      </c>
      <c r="B49" s="2" t="str">
        <f>Table13[[#This Row],[Title]]</f>
        <v>Research on the hull form optimization using the surrogate models</v>
      </c>
      <c r="C49" s="2" t="str">
        <f>Table13[[#This Row],[Journal]]</f>
        <v>Engineering Applications of Computational Fluid Dynamics</v>
      </c>
      <c r="D49" s="2" t="str">
        <f>Table13[[#This Row],[Quartile]]</f>
        <v>Q1</v>
      </c>
      <c r="E49" s="2">
        <f>Table13[[#This Row],[Year]]</f>
        <v>2015</v>
      </c>
      <c r="F49" s="2">
        <f>Table13[[#This Row],[Citations]]</f>
        <v>0</v>
      </c>
      <c r="G49" s="2" t="str">
        <f>Table13[[#This Row],[Field]]</f>
        <v>Ship</v>
      </c>
      <c r="H49" s="2" t="str">
        <f>Table13[[#This Row],[Problem Category]]</f>
        <v>Ship Hull</v>
      </c>
      <c r="J49" s="2" t="s">
        <v>246</v>
      </c>
      <c r="K49" s="2">
        <v>2</v>
      </c>
      <c r="M49" s="2" t="s">
        <v>245</v>
      </c>
      <c r="N49" s="10"/>
    </row>
    <row r="50" spans="1:14" x14ac:dyDescent="0.25">
      <c r="A50" s="2" t="str">
        <f>Table13[[#This Row],[Author(s)]]</f>
        <v>Zhang X. et Al.</v>
      </c>
      <c r="B50" s="2" t="str">
        <f>Table13[[#This Row],[Title]]</f>
        <v>Multi-fidelity deep neural network surrogate model for aerodynamicshape optimization</v>
      </c>
      <c r="C50" s="2" t="str">
        <f>Table13[[#This Row],[Journal]]</f>
        <v>Computer Methods in Applied Mechanics and Engineering</v>
      </c>
      <c r="D50" s="2" t="str">
        <f>Table13[[#This Row],[Quartile]]</f>
        <v>Q1</v>
      </c>
      <c r="E50" s="2">
        <f>Table13[[#This Row],[Year]]</f>
        <v>2021</v>
      </c>
      <c r="F50" s="2">
        <f>Table13[[#This Row],[Citations]]</f>
        <v>1</v>
      </c>
      <c r="G50" s="2" t="str">
        <f>Table13[[#This Row],[Field]]</f>
        <v>CSci</v>
      </c>
      <c r="H50" s="2" t="str">
        <f>Table13[[#This Row],[Problem Category]]</f>
        <v>Aerofoil</v>
      </c>
      <c r="J50" s="2" t="s">
        <v>204</v>
      </c>
      <c r="K50" s="8" t="s">
        <v>203</v>
      </c>
      <c r="L50" s="8"/>
      <c r="M50" s="2" t="s">
        <v>205</v>
      </c>
      <c r="N50" s="10"/>
    </row>
    <row r="51" spans="1:14" x14ac:dyDescent="0.25">
      <c r="A51" s="2" t="str">
        <f>Table13[[#This Row],[Author(s)]]</f>
        <v>Zhang, B</v>
      </c>
      <c r="B51" s="2" t="str">
        <f>Table13[[#This Row],[Title]]</f>
        <v>Research on theoretical optimization and experimental verification of minimum resistance hull form based on rankine source method</v>
      </c>
      <c r="C51" s="2" t="str">
        <f>Table13[[#This Row],[Journal]]</f>
        <v>International Journal of Naval Architecture and Ocean Engineering</v>
      </c>
      <c r="D51" s="2">
        <f>Table13[[#This Row],[Quartile]]</f>
        <v>0</v>
      </c>
      <c r="E51" s="2">
        <f>Table13[[#This Row],[Year]]</f>
        <v>2015</v>
      </c>
      <c r="F51" s="2">
        <f>Table13[[#This Row],[Citations]]</f>
        <v>0</v>
      </c>
      <c r="G51" s="2">
        <f>Table13[[#This Row],[Field]]</f>
        <v>0</v>
      </c>
      <c r="H51" s="2" t="str">
        <f>Table13[[#This Row],[Problem Category]]</f>
        <v>Ship Hull</v>
      </c>
      <c r="J51" s="2" t="s">
        <v>286</v>
      </c>
      <c r="K51" s="2">
        <v>12</v>
      </c>
      <c r="N51" s="10"/>
    </row>
    <row r="52" spans="1:14" x14ac:dyDescent="0.25">
      <c r="A52" s="2" t="str">
        <f>Table13[[#This Row],[Author(s)]]</f>
        <v>Zhang, Z. et. Al.</v>
      </c>
      <c r="B52" s="2" t="str">
        <f>Table13[[#This Row],[Title]]</f>
        <v>Hull form optimisation in waves based on CFD technique</v>
      </c>
      <c r="C52" s="2" t="str">
        <f>Table13[[#This Row],[Journal]]</f>
        <v>SAOS</v>
      </c>
      <c r="D52" s="2" t="str">
        <f>Table13[[#This Row],[Quartile]]</f>
        <v>Q1</v>
      </c>
      <c r="E52" s="2">
        <f>Table13[[#This Row],[Year]]</f>
        <v>2017</v>
      </c>
      <c r="F52" s="2">
        <f>Table13[[#This Row],[Citations]]</f>
        <v>7</v>
      </c>
      <c r="G52" s="2" t="str">
        <f>Table13[[#This Row],[Field]]</f>
        <v>Ship</v>
      </c>
      <c r="H52" s="2" t="str">
        <f>Table13[[#This Row],[Problem Category]]</f>
        <v>Ship Hull</v>
      </c>
      <c r="J52" s="2" t="s">
        <v>37</v>
      </c>
      <c r="K52" s="2">
        <v>4</v>
      </c>
      <c r="N52" s="10"/>
    </row>
    <row r="53" spans="1:14" x14ac:dyDescent="0.25">
      <c r="A53" s="2" t="e">
        <f>Table13[[#This Row],[Author(s)]]</f>
        <v>#VALUE!</v>
      </c>
      <c r="B53" s="2" t="e">
        <f>Table13[[#This Row],[Title]]</f>
        <v>#VALUE!</v>
      </c>
      <c r="C53" s="2" t="e">
        <f>Table13[[#This Row],[Journal]]</f>
        <v>#VALUE!</v>
      </c>
      <c r="D53" s="2" t="e">
        <f>Table13[[#This Row],[Quartile]]</f>
        <v>#VALUE!</v>
      </c>
      <c r="E53" s="2" t="e">
        <f>Table13[[#This Row],[Year]]</f>
        <v>#VALUE!</v>
      </c>
      <c r="F53" s="2" t="e">
        <f>Table13[[#This Row],[Citations]]</f>
        <v>#VALUE!</v>
      </c>
      <c r="G53" s="2" t="e">
        <f>Table13[[#This Row],[Field]]</f>
        <v>#VALUE!</v>
      </c>
      <c r="H53" s="2" t="e">
        <f>Table13[[#This Row],[Problem Category]]</f>
        <v>#VALUE!</v>
      </c>
      <c r="N53" s="10"/>
    </row>
    <row r="54" spans="1:14" x14ac:dyDescent="0.25">
      <c r="A54" s="2" t="e">
        <f>Table13[[#This Row],[Author(s)]]</f>
        <v>#VALUE!</v>
      </c>
      <c r="B54" s="2" t="e">
        <f>Table13[[#This Row],[Title]]</f>
        <v>#VALUE!</v>
      </c>
      <c r="C54" s="2" t="e">
        <f>Table13[[#This Row],[Journal]]</f>
        <v>#VALUE!</v>
      </c>
      <c r="D54" s="2" t="e">
        <f>Table13[[#This Row],[Quartile]]</f>
        <v>#VALUE!</v>
      </c>
      <c r="E54" s="2" t="e">
        <f>Table13[[#This Row],[Year]]</f>
        <v>#VALUE!</v>
      </c>
      <c r="F54" s="2" t="e">
        <f>Table13[[#This Row],[Citations]]</f>
        <v>#VALUE!</v>
      </c>
      <c r="G54" s="2" t="e">
        <f>Table13[[#This Row],[Field]]</f>
        <v>#VALUE!</v>
      </c>
      <c r="H54" s="2" t="e">
        <f>Table13[[#This Row],[Problem Category]]</f>
        <v>#VALUE!</v>
      </c>
      <c r="N54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862D1-F6EB-4B0D-A5B3-A3CD059CEEAD}">
  <sheetPr codeName="Sheet4"/>
  <dimension ref="A1:N54"/>
  <sheetViews>
    <sheetView topLeftCell="C1" zoomScale="55" zoomScaleNormal="55" zoomScaleSheetLayoutView="100" workbookViewId="0">
      <selection activeCell="C29" sqref="C29"/>
    </sheetView>
  </sheetViews>
  <sheetFormatPr defaultColWidth="9.140625" defaultRowHeight="15.75" x14ac:dyDescent="0.25"/>
  <cols>
    <col min="1" max="1" width="56.28515625" style="2" bestFit="1" customWidth="1"/>
    <col min="2" max="2" width="140.28515625" style="2" bestFit="1" customWidth="1"/>
    <col min="3" max="3" width="114.5703125" style="2" bestFit="1" customWidth="1"/>
    <col min="4" max="4" width="13.42578125" style="2" bestFit="1" customWidth="1"/>
    <col min="5" max="5" width="9.28515625" style="2" bestFit="1" customWidth="1"/>
    <col min="6" max="6" width="14.42578125" style="2" bestFit="1" customWidth="1"/>
    <col min="7" max="7" width="9.7109375" style="2" bestFit="1" customWidth="1"/>
    <col min="8" max="8" width="31.7109375" style="2" bestFit="1" customWidth="1"/>
    <col min="9" max="9" width="43.85546875" style="2" bestFit="1" customWidth="1"/>
    <col min="10" max="10" width="106.5703125" style="2" bestFit="1" customWidth="1"/>
    <col min="11" max="11" width="13.42578125" style="2" bestFit="1" customWidth="1"/>
    <col min="12" max="12" width="12.5703125" style="2" bestFit="1" customWidth="1"/>
    <col min="13" max="13" width="56.28515625" style="2" bestFit="1" customWidth="1"/>
    <col min="14" max="14" width="14.42578125" style="2" bestFit="1" customWidth="1"/>
    <col min="15" max="15" width="45.140625" style="2" customWidth="1"/>
    <col min="16" max="16" width="50" style="2" customWidth="1"/>
    <col min="17" max="17" width="62.28515625" style="2" customWidth="1"/>
    <col min="18" max="18" width="69.42578125" style="2" customWidth="1"/>
    <col min="19" max="19" width="64" style="2" customWidth="1"/>
    <col min="20" max="20" width="17" style="2" bestFit="1" customWidth="1"/>
    <col min="21" max="21" width="63.7109375" style="2" bestFit="1" customWidth="1"/>
    <col min="22" max="16384" width="9.140625" style="2"/>
  </cols>
  <sheetData>
    <row r="1" spans="1:14" x14ac:dyDescent="0.25">
      <c r="A1" s="1" t="s">
        <v>312</v>
      </c>
    </row>
    <row r="2" spans="1:14" x14ac:dyDescent="0.25">
      <c r="A2" s="2" t="s">
        <v>0</v>
      </c>
    </row>
    <row r="4" spans="1:14" s="1" customFormat="1" x14ac:dyDescent="0.25">
      <c r="A4" s="1" t="s">
        <v>8</v>
      </c>
      <c r="B4" s="1" t="s">
        <v>1</v>
      </c>
      <c r="C4" s="1" t="s">
        <v>9</v>
      </c>
      <c r="D4" s="1" t="s">
        <v>106</v>
      </c>
      <c r="E4" s="1" t="s">
        <v>2</v>
      </c>
      <c r="F4" s="1" t="s">
        <v>107</v>
      </c>
      <c r="G4" s="1" t="s">
        <v>31</v>
      </c>
      <c r="H4" s="1" t="s">
        <v>306</v>
      </c>
      <c r="I4" s="1" t="s">
        <v>307</v>
      </c>
      <c r="J4" s="1" t="s">
        <v>308</v>
      </c>
      <c r="K4" s="1" t="s">
        <v>309</v>
      </c>
      <c r="L4" s="1" t="s">
        <v>310</v>
      </c>
      <c r="M4" s="1" t="s">
        <v>311</v>
      </c>
      <c r="N4" s="1" t="s">
        <v>528</v>
      </c>
    </row>
    <row r="5" spans="1:14" x14ac:dyDescent="0.25">
      <c r="A5" s="2" t="str">
        <f>Table13[[#This Row],[Author(s)]]</f>
        <v>Bonfiglioa L., et Al.</v>
      </c>
      <c r="B5" s="2" t="str">
        <f>Table13[[#This Row],[Title]]</f>
        <v>Multi-fidelity optimization of super-cavitating hydrofoils</v>
      </c>
      <c r="C5" s="2" t="str">
        <f>Table13[[#This Row],[Journal]]</f>
        <v>Computer Methods in Applied Mechanics and Engineering</v>
      </c>
      <c r="D5" s="2" t="str">
        <f>Table13[[#This Row],[Quartile]]</f>
        <v>Q1</v>
      </c>
      <c r="E5" s="2">
        <f>Table13[[#This Row],[Year]]</f>
        <v>2018</v>
      </c>
      <c r="F5" s="2">
        <f>Table13[[#This Row],[Citations]]</f>
        <v>17</v>
      </c>
      <c r="G5" s="2" t="str">
        <f>Table13[[#This Row],[Field]]</f>
        <v>CSci</v>
      </c>
      <c r="H5" s="2" t="str">
        <f>Table13[[#This Row],[Problem Category]]</f>
        <v>Hydrofoil</v>
      </c>
      <c r="I5" s="2" t="s">
        <v>305</v>
      </c>
      <c r="J5" s="2" t="s">
        <v>317</v>
      </c>
      <c r="K5" s="2" t="s">
        <v>319</v>
      </c>
      <c r="L5" s="2" t="s">
        <v>318</v>
      </c>
      <c r="M5" s="2" t="s">
        <v>320</v>
      </c>
      <c r="N5" s="10">
        <f>Table13[[#This Row],[INCLUDED]]</f>
        <v>1</v>
      </c>
    </row>
    <row r="6" spans="1:14" x14ac:dyDescent="0.25">
      <c r="A6" s="2" t="str">
        <f>Table13[[#This Row],[Author(s)]]</f>
        <v>Campana E. F. et. Al.</v>
      </c>
      <c r="B6" s="2" t="str">
        <f>Table13[[#This Row],[Title]]</f>
        <v>Shape optimization in ship hydrodynamics using computational fluid dynamics</v>
      </c>
      <c r="C6" s="2" t="str">
        <f>Table13[[#This Row],[Journal]]</f>
        <v>Computer Methods in Applied Mechanics and Engineering</v>
      </c>
      <c r="D6" s="2" t="str">
        <f>Table13[[#This Row],[Quartile]]</f>
        <v>Q1</v>
      </c>
      <c r="E6" s="2">
        <f>Table13[[#This Row],[Year]]</f>
        <v>2006</v>
      </c>
      <c r="F6" s="2">
        <f>Table13[[#This Row],[Citations]]</f>
        <v>197</v>
      </c>
      <c r="G6" s="2" t="str">
        <f>Table13[[#This Row],[Field]]</f>
        <v>CSci</v>
      </c>
      <c r="H6" s="2" t="str">
        <f>Table13[[#This Row],[Problem Category]]</f>
        <v>Ship Hull</v>
      </c>
      <c r="N6" s="10">
        <f>Table13[[#This Row],[INCLUDED]]</f>
        <v>0</v>
      </c>
    </row>
    <row r="7" spans="1:14" x14ac:dyDescent="0.25">
      <c r="A7" s="2" t="str">
        <f>Table13[[#This Row],[Author(s)]]</f>
        <v>Çelik C., et Al.</v>
      </c>
      <c r="B7" s="2" t="str">
        <f>Table13[[#This Row],[Title]]</f>
        <v>A reduced order data-driven method for resistance prediction and shape optimization of hull vane</v>
      </c>
      <c r="C7" s="2" t="str">
        <f>Table13[[#This Row],[Journal]]</f>
        <v>Ocean Engineering</v>
      </c>
      <c r="D7" s="2" t="str">
        <f>Table13[[#This Row],[Quartile]]</f>
        <v>Q1</v>
      </c>
      <c r="E7" s="2">
        <f>Table13[[#This Row],[Year]]</f>
        <v>2021</v>
      </c>
      <c r="F7" s="2">
        <f>Table13[[#This Row],[Citations]]</f>
        <v>3</v>
      </c>
      <c r="G7" s="2" t="str">
        <f>Table13[[#This Row],[Field]]</f>
        <v>Ship</v>
      </c>
      <c r="H7" s="2">
        <f>Table13[[#This Row],[Problem Category]]</f>
        <v>0</v>
      </c>
      <c r="J7" s="2" t="s">
        <v>529</v>
      </c>
      <c r="N7" s="10">
        <f>Table13[[#This Row],[INCLUDED]]</f>
        <v>0</v>
      </c>
    </row>
    <row r="8" spans="1:14" x14ac:dyDescent="0.25">
      <c r="A8" s="2" t="str">
        <f>Table13[[#This Row],[Author(s)]]</f>
        <v>Chrismianto D., Dong-Joon K.</v>
      </c>
      <c r="B8" s="2" t="str">
        <f>Table13[[#This Row],[Title]]</f>
        <v>Parametric bulbous bow design using the cubic Bezier curve and curve-plane intersection method for the minimization of ship resistance in CFD</v>
      </c>
      <c r="C8" s="2" t="str">
        <f>Table13[[#This Row],[Journal]]</f>
        <v>Journal of Marine Science and Technology</v>
      </c>
      <c r="D8" s="2" t="str">
        <f>Table13[[#This Row],[Quartile]]</f>
        <v>Q1/Q2</v>
      </c>
      <c r="E8" s="2">
        <f>Table13[[#This Row],[Year]]</f>
        <v>2014</v>
      </c>
      <c r="F8" s="2">
        <f>Table13[[#This Row],[Citations]]</f>
        <v>15</v>
      </c>
      <c r="G8" s="2" t="str">
        <f>Table13[[#This Row],[Field]]</f>
        <v>Ship</v>
      </c>
      <c r="H8" s="2" t="str">
        <f>Table13[[#This Row],[Problem Category]]</f>
        <v>Ship Hull</v>
      </c>
      <c r="J8" s="11"/>
      <c r="N8" s="10">
        <f>Table13[[#This Row],[INCLUDED]]</f>
        <v>0</v>
      </c>
    </row>
    <row r="9" spans="1:14" x14ac:dyDescent="0.25">
      <c r="A9" s="2" t="str">
        <f>Table13[[#This Row],[Author(s)]]</f>
        <v>Cid Montoya, M., et Al.</v>
      </c>
      <c r="B9" s="2" t="str">
        <f>Table13[[#This Row],[Title]]</f>
        <v>CFD-based aeroelastic characterization of streamlined bridge deck cross-sections subject to shape modifications using surrogate models</v>
      </c>
      <c r="C9" s="2" t="str">
        <f>Table13[[#This Row],[Journal]]</f>
        <v>Journal of Wind Engineering &amp; Industrial Aerodynamics</v>
      </c>
      <c r="D9" s="2" t="str">
        <f>Table13[[#This Row],[Quartile]]</f>
        <v>Q1</v>
      </c>
      <c r="E9" s="2">
        <f>Table13[[#This Row],[Year]]</f>
        <v>2018</v>
      </c>
      <c r="F9" s="2">
        <f>Table13[[#This Row],[Citations]]</f>
        <v>30</v>
      </c>
      <c r="G9" s="2" t="str">
        <f>Table13[[#This Row],[Field]]</f>
        <v>Aero</v>
      </c>
      <c r="H9" s="2" t="str">
        <f>Table13[[#This Row],[Problem Category]]</f>
        <v>Bridge</v>
      </c>
      <c r="N9" s="10">
        <f>Table13[[#This Row],[INCLUDED]]</f>
        <v>0</v>
      </c>
    </row>
    <row r="10" spans="1:14" x14ac:dyDescent="0.25">
      <c r="A10" s="2" t="str">
        <f>Table13[[#This Row],[Author(s)]]</f>
        <v>Coppedè A, Gaggero, S, et Al.</v>
      </c>
      <c r="B10" s="2" t="str">
        <f>Table13[[#This Row],[Title]]</f>
        <v>Hydrodynamic shape optimization by high fidelity CFD solver and Gaussian process based response surface method</v>
      </c>
      <c r="C10" s="2" t="str">
        <f>Table13[[#This Row],[Journal]]</f>
        <v>Applied Ocean Research journal</v>
      </c>
      <c r="D10" s="2" t="str">
        <f>Table13[[#This Row],[Quartile]]</f>
        <v>Q1</v>
      </c>
      <c r="E10" s="2">
        <f>Table13[[#This Row],[Year]]</f>
        <v>2019</v>
      </c>
      <c r="F10" s="2">
        <f>Table13[[#This Row],[Citations]]</f>
        <v>30</v>
      </c>
      <c r="G10" s="2" t="str">
        <f>Table13[[#This Row],[Field]]</f>
        <v>Ship</v>
      </c>
      <c r="H10" s="2" t="str">
        <f>Table13[[#This Row],[Problem Category]]</f>
        <v>Ship Hull</v>
      </c>
      <c r="I10" s="2" t="s">
        <v>358</v>
      </c>
      <c r="J10" s="2" t="s">
        <v>357</v>
      </c>
      <c r="K10" s="2">
        <v>7</v>
      </c>
      <c r="L10" s="2" t="s">
        <v>355</v>
      </c>
      <c r="M10" s="2" t="s">
        <v>359</v>
      </c>
      <c r="N10" s="10">
        <f>Table13[[#This Row],[INCLUDED]]</f>
        <v>1</v>
      </c>
    </row>
    <row r="11" spans="1:14" ht="12.75" customHeight="1" x14ac:dyDescent="0.25">
      <c r="A11" s="2" t="str">
        <f>Table13[[#This Row],[Author(s)]]</f>
        <v xml:space="preserve">Coraddu A., Oneto L., Kalikatzarakis M., Ilardi D., Collu M </v>
      </c>
      <c r="B11" s="2" t="str">
        <f>Table13[[#This Row],[Title]]</f>
        <v>Floating Spar-Type Offshore Wind Turbine Hydrodynamic Response Characterisation: A Computational Cost Aware Approach</v>
      </c>
      <c r="C11" s="2" t="str">
        <f>Table13[[#This Row],[Journal]]</f>
        <v>2020 Global Oceans 2020: Singapore - U.S. Gulf Coast</v>
      </c>
      <c r="D11" s="2" t="str">
        <f>Table13[[#This Row],[Quartile]]</f>
        <v>Q1</v>
      </c>
      <c r="E11" s="2">
        <f>Table13[[#This Row],[Year]]</f>
        <v>2020</v>
      </c>
      <c r="F11" s="2">
        <f>Table13[[#This Row],[Citations]]</f>
        <v>2</v>
      </c>
      <c r="G11" s="2" t="str">
        <f>Table13[[#This Row],[Field]]</f>
        <v>Ship</v>
      </c>
      <c r="H11" s="2" t="str">
        <f>Table13[[#This Row],[Problem Category]]</f>
        <v>Floater</v>
      </c>
      <c r="I11" s="2" t="s">
        <v>249</v>
      </c>
      <c r="J11" s="2" t="s">
        <v>253</v>
      </c>
      <c r="K11" s="3">
        <v>2187</v>
      </c>
      <c r="L11" s="3" t="s">
        <v>365</v>
      </c>
      <c r="M11" s="2" t="s">
        <v>260</v>
      </c>
      <c r="N11" s="10">
        <f>Table13[[#This Row],[INCLUDED]]</f>
        <v>1</v>
      </c>
    </row>
    <row r="12" spans="1:14" ht="12.75" customHeight="1" x14ac:dyDescent="0.25">
      <c r="A12" s="2" t="str">
        <f>Table13[[#This Row],[Author(s)]]</f>
        <v>Demo N., et Al.</v>
      </c>
      <c r="B12" s="2" t="str">
        <f>Table13[[#This Row],[Title]]</f>
        <v>Shape Optimization by means of Proper Orthogonal Decomposition and Dynamic Mode Decomposition</v>
      </c>
      <c r="C12" s="2" t="str">
        <f>Table13[[#This Row],[Journal]]</f>
        <v>Technology and Science for the Ships of the Future</v>
      </c>
      <c r="D12" s="2" t="str">
        <f>Table13[[#This Row],[Quartile]]</f>
        <v>Conference</v>
      </c>
      <c r="E12" s="2">
        <f>Table13[[#This Row],[Year]]</f>
        <v>2018</v>
      </c>
      <c r="F12" s="2">
        <f>Table13[[#This Row],[Citations]]</f>
        <v>18</v>
      </c>
      <c r="G12" s="2" t="str">
        <f>Table13[[#This Row],[Field]]</f>
        <v>Ship</v>
      </c>
      <c r="H12" s="2" t="str">
        <f>Table13[[#This Row],[Problem Category]]</f>
        <v>Ship Hull</v>
      </c>
      <c r="I12" s="2" t="s">
        <v>76</v>
      </c>
      <c r="J12" s="2" t="s">
        <v>375</v>
      </c>
      <c r="K12" s="2">
        <v>62</v>
      </c>
      <c r="L12" s="2" t="s">
        <v>355</v>
      </c>
      <c r="N12" s="10">
        <f>Table13[[#This Row],[INCLUDED]]</f>
        <v>0</v>
      </c>
    </row>
    <row r="13" spans="1:14" x14ac:dyDescent="0.25">
      <c r="A13" s="2" t="str">
        <f>Table13[[#This Row],[Author(s)]]</f>
        <v>Demo N, et Al.</v>
      </c>
      <c r="B13" s="2" t="str">
        <f>Table13[[#This Row],[Title]]</f>
        <v>Hull Shape Design Optimization with Parameter Space and Model Reductions, and Self-Learning Mesh Morphing</v>
      </c>
      <c r="C13" s="2" t="str">
        <f>Table13[[#This Row],[Journal]]</f>
        <v>Journal of Marine Science and Engineering</v>
      </c>
      <c r="D13" s="2" t="str">
        <f>Table13[[#This Row],[Quartile]]</f>
        <v>Q2</v>
      </c>
      <c r="E13" s="2">
        <f>Table13[[#This Row],[Year]]</f>
        <v>2021</v>
      </c>
      <c r="F13" s="2">
        <f>Table13[[#This Row],[Citations]]</f>
        <v>9</v>
      </c>
      <c r="G13" s="2" t="str">
        <f>Table13[[#This Row],[Field]]</f>
        <v>Ship</v>
      </c>
      <c r="H13" s="2" t="str">
        <f>Table13[[#This Row],[Problem Category]]</f>
        <v>Ship Hull</v>
      </c>
      <c r="I13" s="2" t="s">
        <v>426</v>
      </c>
      <c r="J13" s="2" t="s">
        <v>457</v>
      </c>
      <c r="K13" s="2">
        <v>203</v>
      </c>
      <c r="L13" s="2" t="s">
        <v>355</v>
      </c>
      <c r="N13" s="10">
        <f>Table13[[#This Row],[INCLUDED]]</f>
        <v>0</v>
      </c>
    </row>
    <row r="14" spans="1:14" x14ac:dyDescent="0.25">
      <c r="A14" s="2" t="str">
        <f>Table13[[#This Row],[Author(s)]]</f>
        <v>Giangaspero, G., et Al.</v>
      </c>
      <c r="B14" s="2" t="str">
        <f>Table13[[#This Row],[Title]]</f>
        <v>Surrogate models for the prediction of the aerodynamic performance of exhaust systems</v>
      </c>
      <c r="C14" s="2" t="str">
        <f>Table13[[#This Row],[Journal]]</f>
        <v>Aerospace Science and Technology</v>
      </c>
      <c r="D14" s="2" t="str">
        <f>Table13[[#This Row],[Quartile]]</f>
        <v>Q1</v>
      </c>
      <c r="E14" s="2">
        <f>Table13[[#This Row],[Year]]</f>
        <v>2019</v>
      </c>
      <c r="F14" s="2">
        <f>Table13[[#This Row],[Citations]]</f>
        <v>16</v>
      </c>
      <c r="G14" s="2" t="str">
        <f>Table13[[#This Row],[Field]]</f>
        <v>Aero</v>
      </c>
      <c r="H14" s="2" t="str">
        <f>Table13[[#This Row],[Problem Category]]</f>
        <v>Exhaust System</v>
      </c>
      <c r="I14" s="2" t="s">
        <v>385</v>
      </c>
      <c r="J14" s="2" t="s">
        <v>384</v>
      </c>
      <c r="K14" s="2">
        <v>1625</v>
      </c>
      <c r="L14" s="2" t="s">
        <v>379</v>
      </c>
      <c r="M14" s="2" t="s">
        <v>382</v>
      </c>
      <c r="N14" s="10">
        <f>Table13[[#This Row],[INCLUDED]]</f>
        <v>1</v>
      </c>
    </row>
    <row r="15" spans="1:14" x14ac:dyDescent="0.25">
      <c r="A15" s="2" t="str">
        <f>Table13[[#This Row],[Author(s)]]</f>
        <v>Guerrero J., et. Al.</v>
      </c>
      <c r="B15" s="2" t="str">
        <f>Table13[[#This Row],[Title]]</f>
        <v>Surrogate-Based Optimization Using an Open-Source Framework: The Bulbous Bow Shape Optimization Case</v>
      </c>
      <c r="C15" s="2" t="str">
        <f>Table13[[#This Row],[Journal]]</f>
        <v>Mathematical and Computational Applications</v>
      </c>
      <c r="D15" s="2" t="str">
        <f>Table13[[#This Row],[Quartile]]</f>
        <v>Q3 / Q2</v>
      </c>
      <c r="E15" s="2">
        <f>Table13[[#This Row],[Year]]</f>
        <v>2018</v>
      </c>
      <c r="F15" s="2">
        <f>Table13[[#This Row],[Citations]]</f>
        <v>7</v>
      </c>
      <c r="G15" s="2" t="str">
        <f>Table13[[#This Row],[Field]]</f>
        <v>CSci</v>
      </c>
      <c r="H15" s="2" t="str">
        <f>Table13[[#This Row],[Problem Category]]</f>
        <v>Ship Hull</v>
      </c>
      <c r="I15" s="2" t="s">
        <v>15</v>
      </c>
      <c r="J15" s="2" t="s">
        <v>53</v>
      </c>
      <c r="K15" s="2">
        <v>2</v>
      </c>
      <c r="L15" s="2" t="s">
        <v>355</v>
      </c>
      <c r="M15" s="2" t="s">
        <v>392</v>
      </c>
      <c r="N15" s="10">
        <f>Table13[[#This Row],[INCLUDED]]</f>
        <v>0</v>
      </c>
    </row>
    <row r="16" spans="1:14" x14ac:dyDescent="0.25">
      <c r="A16" s="2" t="str">
        <f>Table13[[#This Row],[Author(s)]]</f>
        <v>Han Z., et Al.</v>
      </c>
      <c r="B16" s="2" t="str">
        <f>Table13[[#This Row],[Title]]</f>
        <v>Efficient aerodynamic shape optimization using variable-fidelity surrogate models and multilevel computational grids</v>
      </c>
      <c r="C16" s="2" t="str">
        <f>Table13[[#This Row],[Journal]]</f>
        <v>Chinese Journal of Aeronautics</v>
      </c>
      <c r="D16" s="2" t="str">
        <f>Table13[[#This Row],[Quartile]]</f>
        <v>Q1</v>
      </c>
      <c r="E16" s="2">
        <f>Table13[[#This Row],[Year]]</f>
        <v>2019</v>
      </c>
      <c r="F16" s="2">
        <f>Table13[[#This Row],[Citations]]</f>
        <v>59</v>
      </c>
      <c r="G16" s="2" t="str">
        <f>Table13[[#This Row],[Field]]</f>
        <v>Aero</v>
      </c>
      <c r="H16" s="2" t="str">
        <f>Table13[[#This Row],[Problem Category]]</f>
        <v>Aerofoil</v>
      </c>
      <c r="I16" s="2" t="s">
        <v>404</v>
      </c>
      <c r="J16" s="2" t="s">
        <v>403</v>
      </c>
      <c r="K16" s="2" t="s">
        <v>402</v>
      </c>
      <c r="M16" s="2" t="s">
        <v>405</v>
      </c>
      <c r="N16" s="10">
        <f>Table13[[#This Row],[INCLUDED]]</f>
        <v>0</v>
      </c>
    </row>
    <row r="17" spans="1:14" x14ac:dyDescent="0.25">
      <c r="A17" s="2" t="str">
        <f>Table13[[#This Row],[Author(s)]]</f>
        <v>He X., et Al.</v>
      </c>
      <c r="B17" s="2" t="str">
        <f>Table13[[#This Row],[Title]]</f>
        <v>Robust aerodynamic shape optimization—From a circle to an airfoil</v>
      </c>
      <c r="C17" s="2" t="str">
        <f>Table13[[#This Row],[Journal]]</f>
        <v>Aerospace Science and Technology</v>
      </c>
      <c r="D17" s="2" t="str">
        <f>Table13[[#This Row],[Quartile]]</f>
        <v>Q1</v>
      </c>
      <c r="E17" s="2">
        <f>Table13[[#This Row],[Year]]</f>
        <v>2019</v>
      </c>
      <c r="F17" s="2">
        <f>Table13[[#This Row],[Citations]]</f>
        <v>60</v>
      </c>
      <c r="G17" s="2" t="str">
        <f>Table13[[#This Row],[Field]]</f>
        <v>Aero</v>
      </c>
      <c r="H17" s="2" t="str">
        <f>Table13[[#This Row],[Problem Category]]</f>
        <v>Aerofoil</v>
      </c>
      <c r="N17" s="10">
        <f>Table13[[#This Row],[INCLUDED]]</f>
        <v>1</v>
      </c>
    </row>
    <row r="18" spans="1:14" x14ac:dyDescent="0.25">
      <c r="A18" s="2" t="str">
        <f>Table13[[#This Row],[Author(s)]]</f>
        <v>Herremaa A. J., et Al.</v>
      </c>
      <c r="B18" s="2" t="str">
        <f>Table13[[#This Row],[Title]]</f>
        <v>A framework for parametric design optimization using isogeometric analysis</v>
      </c>
      <c r="C18" s="2" t="str">
        <f>Table13[[#This Row],[Journal]]</f>
        <v>Computer Methods in Applied Mechanics and Engineering</v>
      </c>
      <c r="D18" s="2" t="str">
        <f>Table13[[#This Row],[Quartile]]</f>
        <v>Q1</v>
      </c>
      <c r="E18" s="2">
        <f>Table13[[#This Row],[Year]]</f>
        <v>2016</v>
      </c>
      <c r="F18" s="2">
        <f>Table13[[#This Row],[Citations]]</f>
        <v>37</v>
      </c>
      <c r="G18" s="2" t="str">
        <f>Table13[[#This Row],[Field]]</f>
        <v>Aero</v>
      </c>
      <c r="H18" s="2" t="str">
        <f>Table13[[#This Row],[Problem Category]]</f>
        <v>Aerofoil</v>
      </c>
      <c r="N18" s="10">
        <f>Table13[[#This Row],[INCLUDED]]</f>
        <v>0</v>
      </c>
    </row>
    <row r="19" spans="1:14" x14ac:dyDescent="0.25">
      <c r="A19" s="2" t="str">
        <f>Table13[[#This Row],[Author(s)]]</f>
        <v>Huang F., and Yang C</v>
      </c>
      <c r="B19" s="2" t="str">
        <f>Table13[[#This Row],[Title]]</f>
        <v>Hull form optimization of a cargo ship for reduced drag</v>
      </c>
      <c r="C19" s="2" t="str">
        <f>Table13[[#This Row],[Journal]]</f>
        <v>Journal of Hydrodynamics</v>
      </c>
      <c r="D19" s="2" t="str">
        <f>Table13[[#This Row],[Quartile]]</f>
        <v>Q2 (now Q1)</v>
      </c>
      <c r="E19" s="2">
        <f>Table13[[#This Row],[Year]]</f>
        <v>2016</v>
      </c>
      <c r="F19" s="2">
        <f>Table13[[#This Row],[Citations]]</f>
        <v>58</v>
      </c>
      <c r="G19" s="2" t="str">
        <f>Table13[[#This Row],[Field]]</f>
        <v>Ship</v>
      </c>
      <c r="H19" s="2" t="str">
        <f>Table13[[#This Row],[Problem Category]]</f>
        <v>Ship Hull</v>
      </c>
      <c r="I19" s="2" t="s">
        <v>15</v>
      </c>
      <c r="J19" s="2" t="s">
        <v>28</v>
      </c>
      <c r="K19" s="2">
        <v>70</v>
      </c>
      <c r="M19" s="2" t="s">
        <v>420</v>
      </c>
      <c r="N19" s="10">
        <f>Table13[[#This Row],[INCLUDED]]</f>
        <v>1</v>
      </c>
    </row>
    <row r="20" spans="1:14" x14ac:dyDescent="0.25">
      <c r="A20" s="2" t="str">
        <f>Table13[[#This Row],[Author(s)]]</f>
        <v>Huang F., Wang, L., and Yang C</v>
      </c>
      <c r="B20" s="2" t="str">
        <f>Table13[[#This Row],[Title]]</f>
        <v>Hull Form Optimization for Reduced Drag and Improved Seakeeping Using a Surrogate-Based Method</v>
      </c>
      <c r="C20" s="2" t="str">
        <f>Table13[[#This Row],[Journal]]</f>
        <v>ISOPE</v>
      </c>
      <c r="D20" s="2" t="str">
        <f>Table13[[#This Row],[Quartile]]</f>
        <v>Conference</v>
      </c>
      <c r="E20" s="2">
        <f>Table13[[#This Row],[Year]]</f>
        <v>2015</v>
      </c>
      <c r="F20" s="2">
        <f>Table13[[#This Row],[Citations]]</f>
        <v>20</v>
      </c>
      <c r="G20" s="2" t="str">
        <f>Table13[[#This Row],[Field]]</f>
        <v>Ship</v>
      </c>
      <c r="H20" s="2" t="str">
        <f>Table13[[#This Row],[Problem Category]]</f>
        <v>Ship Hull</v>
      </c>
      <c r="I20" s="2" t="s">
        <v>102</v>
      </c>
      <c r="J20" s="2" t="s">
        <v>17</v>
      </c>
      <c r="K20" s="2">
        <v>70</v>
      </c>
      <c r="N20" s="10">
        <f>Table13[[#This Row],[INCLUDED]]</f>
        <v>1</v>
      </c>
    </row>
    <row r="21" spans="1:14" x14ac:dyDescent="0.25">
      <c r="A21" s="2" t="str">
        <f>Table13[[#This Row],[Author(s)]]</f>
        <v>Keane A.J., and Voutchkov I. I.</v>
      </c>
      <c r="B21" s="2" t="str">
        <f>Table13[[#This Row],[Title]]</f>
        <v>Robust design optimization using surrogate models</v>
      </c>
      <c r="C21" s="2" t="str">
        <f>Table13[[#This Row],[Journal]]</f>
        <v>Journal of Computational Design and Engineering</v>
      </c>
      <c r="D21" s="2" t="str">
        <f>Table13[[#This Row],[Quartile]]</f>
        <v>Q1/Q2</v>
      </c>
      <c r="E21" s="2">
        <f>Table13[[#This Row],[Year]]</f>
        <v>2020</v>
      </c>
      <c r="F21" s="2">
        <f>Table13[[#This Row],[Citations]]</f>
        <v>13</v>
      </c>
      <c r="G21" s="2" t="str">
        <f>Table13[[#This Row],[Field]]</f>
        <v>Aero</v>
      </c>
      <c r="H21" s="2" t="str">
        <f>Table13[[#This Row],[Problem Category]]</f>
        <v>Aerofoil</v>
      </c>
      <c r="I21" s="2" t="s">
        <v>426</v>
      </c>
      <c r="J21" s="2" t="s">
        <v>427</v>
      </c>
      <c r="K21" s="2">
        <v>26</v>
      </c>
      <c r="L21" s="2" t="s">
        <v>355</v>
      </c>
      <c r="N21" s="10">
        <f>Table13[[#This Row],[INCLUDED]]</f>
        <v>0</v>
      </c>
    </row>
    <row r="22" spans="1:14" x14ac:dyDescent="0.25">
      <c r="A22" s="2" t="str">
        <f>Table13[[#This Row],[Author(s)]]</f>
        <v>Keshavarzzadeha V., et Al.</v>
      </c>
      <c r="B22" s="2" t="str">
        <f>Table13[[#This Row],[Title]]</f>
        <v>Shape optimization under uncertainty for rotor blades of horizontal axis wind turbines</v>
      </c>
      <c r="C22" s="2" t="str">
        <f>Table13[[#This Row],[Journal]]</f>
        <v>Computer Methods in Applied Mechanics and Engineering</v>
      </c>
      <c r="D22" s="2" t="str">
        <f>Table13[[#This Row],[Quartile]]</f>
        <v>Q1</v>
      </c>
      <c r="E22" s="2">
        <f>Table13[[#This Row],[Year]]</f>
        <v>2019</v>
      </c>
      <c r="F22" s="2">
        <f>Table13[[#This Row],[Citations]]</f>
        <v>13</v>
      </c>
      <c r="G22" s="2" t="str">
        <f>Table13[[#This Row],[Field]]</f>
        <v>CSci</v>
      </c>
      <c r="H22" s="2" t="str">
        <f>Table13[[#This Row],[Problem Category]]</f>
        <v>Wind Turbine Airfoil</v>
      </c>
      <c r="N22" s="10">
        <f>Table13[[#This Row],[INCLUDED]]</f>
        <v>0</v>
      </c>
    </row>
    <row r="23" spans="1:14" x14ac:dyDescent="0.25">
      <c r="A23" s="2" t="str">
        <f>Table13[[#This Row],[Author(s)]]</f>
        <v>Kim S. H, and Boukouvala F.</v>
      </c>
      <c r="B23" s="2" t="str">
        <f>Table13[[#This Row],[Title]]</f>
        <v>Machine learning-based surrogate modeling for data-driven optimization: a comparison of subset selection for regression techniques</v>
      </c>
      <c r="C23" s="2" t="str">
        <f>Table13[[#This Row],[Journal]]</f>
        <v>Optimization Letters</v>
      </c>
      <c r="D23" s="2" t="str">
        <f>Table13[[#This Row],[Quartile]]</f>
        <v>Q1</v>
      </c>
      <c r="E23" s="2">
        <f>Table13[[#This Row],[Year]]</f>
        <v>2019</v>
      </c>
      <c r="F23" s="2">
        <f>Table13[[#This Row],[Citations]]</f>
        <v>43</v>
      </c>
      <c r="G23" s="2" t="str">
        <f>Table13[[#This Row],[Field]]</f>
        <v>CSci</v>
      </c>
      <c r="H23" s="2" t="str">
        <f>Table13[[#This Row],[Problem Category]]</f>
        <v>Common Toy Functions</v>
      </c>
      <c r="N23" s="10">
        <f>Table13[[#This Row],[INCLUDED]]</f>
        <v>0</v>
      </c>
    </row>
    <row r="24" spans="1:14" x14ac:dyDescent="0.25">
      <c r="A24" s="2" t="str">
        <f>Table13[[#This Row],[Author(s)]]</f>
        <v>Kostas K.V., et Al.</v>
      </c>
      <c r="B24" s="2" t="str">
        <f>Table13[[#This Row],[Title]]</f>
        <v>Ship-hull shape optimization with a T-spline based BEM–isogeometric solver</v>
      </c>
      <c r="C24" s="2" t="str">
        <f>Table13[[#This Row],[Journal]]</f>
        <v>Computer Methods in Applied Mechanics and Engineering</v>
      </c>
      <c r="D24" s="2" t="str">
        <f>Table13[[#This Row],[Quartile]]</f>
        <v>Q1</v>
      </c>
      <c r="E24" s="2">
        <f>Table13[[#This Row],[Year]]</f>
        <v>2014</v>
      </c>
      <c r="F24" s="2">
        <f>Table13[[#This Row],[Citations]]</f>
        <v>119</v>
      </c>
      <c r="G24" s="2" t="str">
        <f>Table13[[#This Row],[Field]]</f>
        <v>CSci</v>
      </c>
      <c r="H24" s="2" t="str">
        <f>Table13[[#This Row],[Problem Category]]</f>
        <v>Ship Hull</v>
      </c>
      <c r="K24" s="9"/>
      <c r="L24" s="9"/>
      <c r="N24" s="10">
        <f>Table13[[#This Row],[INCLUDED]]</f>
        <v>0</v>
      </c>
    </row>
    <row r="25" spans="1:14" x14ac:dyDescent="0.25">
      <c r="A25" s="2" t="str">
        <f>Table13[[#This Row],[Author(s)]]</f>
        <v>Li S., et Al.</v>
      </c>
      <c r="B25" s="2" t="str">
        <f>Table13[[#This Row],[Title]]</f>
        <v>An adaptive SVD–Krylov reduced order model for surrogate based structural shape optimization through isogeometric boundary element method</v>
      </c>
      <c r="C25" s="2" t="str">
        <f>Table13[[#This Row],[Journal]]</f>
        <v>Computer Methods in Applied Mechanics and Engineering</v>
      </c>
      <c r="D25" s="2" t="str">
        <f>Table13[[#This Row],[Quartile]]</f>
        <v>Q1</v>
      </c>
      <c r="E25" s="2">
        <f>Table13[[#This Row],[Year]]</f>
        <v>2019</v>
      </c>
      <c r="F25" s="2">
        <f>Table13[[#This Row],[Citations]]</f>
        <v>17</v>
      </c>
      <c r="G25" s="2" t="str">
        <f>Table13[[#This Row],[Field]]</f>
        <v>CSci</v>
      </c>
      <c r="H25" s="2" t="str">
        <f>Table13[[#This Row],[Problem Category]]</f>
        <v>Simple components</v>
      </c>
      <c r="K25" s="3"/>
      <c r="L25" s="3"/>
      <c r="N25" s="10">
        <f>Table13[[#This Row],[INCLUDED]]</f>
        <v>0</v>
      </c>
    </row>
    <row r="26" spans="1:14" x14ac:dyDescent="0.25">
      <c r="A26" s="2" t="str">
        <f>Table13[[#This Row],[Author(s)]]</f>
        <v>Lieffson L, and Koziel S.</v>
      </c>
      <c r="B26" s="2" t="str">
        <f>Table13[[#This Row],[Title]]</f>
        <v>Surrogate modelling and optimization using shape-preserving response prediction: A review</v>
      </c>
      <c r="C26" s="2" t="str">
        <f>Table13[[#This Row],[Journal]]</f>
        <v>Engineering Optimization</v>
      </c>
      <c r="D26" s="2" t="str">
        <f>Table13[[#This Row],[Quartile]]</f>
        <v>Q2</v>
      </c>
      <c r="E26" s="2">
        <f>Table13[[#This Row],[Year]]</f>
        <v>2015</v>
      </c>
      <c r="F26" s="2">
        <f>Table13[[#This Row],[Citations]]</f>
        <v>35</v>
      </c>
      <c r="G26" s="2" t="str">
        <f>Table13[[#This Row],[Field]]</f>
        <v>CSci</v>
      </c>
      <c r="H26" s="2" t="str">
        <f>Table13[[#This Row],[Problem Category]]</f>
        <v>Antenna / Airfoil</v>
      </c>
      <c r="I26" s="2" t="s">
        <v>258</v>
      </c>
      <c r="K26" s="3"/>
      <c r="L26" s="3"/>
      <c r="N26" s="10">
        <f>Table13[[#This Row],[INCLUDED]]</f>
        <v>0</v>
      </c>
    </row>
    <row r="27" spans="1:14" x14ac:dyDescent="0.25">
      <c r="A27" s="2" t="str">
        <f>Table13[[#This Row],[Author(s)]]</f>
        <v>Ling J., Templeton J.A</v>
      </c>
      <c r="B27" s="2" t="str">
        <f>Table13[[#This Row],[Title]]</f>
        <v>Evaluation of machine learning algorithms for prediction of regions of high Reynolds averaged Navier Stokes uncertainty</v>
      </c>
      <c r="C27" s="2" t="str">
        <f>Table13[[#This Row],[Journal]]</f>
        <v>Physics of fluids</v>
      </c>
      <c r="D27" s="2" t="str">
        <f>Table13[[#This Row],[Quartile]]</f>
        <v>Q1</v>
      </c>
      <c r="E27" s="2">
        <f>Table13[[#This Row],[Year]]</f>
        <v>2015</v>
      </c>
      <c r="F27" s="2">
        <f>Table13[[#This Row],[Citations]]</f>
        <v>227</v>
      </c>
      <c r="G27" s="2" t="str">
        <f>Table13[[#This Row],[Field]]</f>
        <v>CSci</v>
      </c>
      <c r="H27" s="2" t="str">
        <f>Table13[[#This Row],[Problem Category]]</f>
        <v>Navier Stokes</v>
      </c>
      <c r="K27" s="3"/>
      <c r="L27" s="3"/>
      <c r="N27" s="10">
        <f>Table13[[#This Row],[INCLUDED]]</f>
        <v>0</v>
      </c>
    </row>
    <row r="28" spans="1:14" x14ac:dyDescent="0.25">
      <c r="A28" s="2" t="str">
        <f>Table13[[#This Row],[Author(s)]]</f>
        <v>Luo W., and Lan L.</v>
      </c>
      <c r="B28" s="2" t="str">
        <f>Table13[[#This Row],[Title]]</f>
        <v>Design Optimization of the Lines of the Bulbous Bowof a Hull Based on Parametric Modeling and Computational Fluid Dynamics Calculation</v>
      </c>
      <c r="C28" s="2" t="str">
        <f>Table13[[#This Row],[Journal]]</f>
        <v>Mathematical and Computational Applications</v>
      </c>
      <c r="D28" s="2" t="str">
        <f>Table13[[#This Row],[Quartile]]</f>
        <v>Q3</v>
      </c>
      <c r="E28" s="2">
        <f>Table13[[#This Row],[Year]]</f>
        <v>2016</v>
      </c>
      <c r="F28" s="2">
        <f>Table13[[#This Row],[Citations]]</f>
        <v>12</v>
      </c>
      <c r="G28" s="2" t="str">
        <f>Table13[[#This Row],[Field]]</f>
        <v>Ship</v>
      </c>
      <c r="H28" s="2" t="str">
        <f>Table13[[#This Row],[Problem Category]]</f>
        <v>Ship Hull</v>
      </c>
      <c r="I28" s="2" t="s">
        <v>178</v>
      </c>
      <c r="J28" s="2" t="s">
        <v>155</v>
      </c>
      <c r="N28" s="10">
        <f>Table13[[#This Row],[INCLUDED]]</f>
        <v>0</v>
      </c>
    </row>
    <row r="29" spans="1:14" x14ac:dyDescent="0.25">
      <c r="A29" s="2" t="str">
        <f>Table13[[#This Row],[Author(s)]]</f>
        <v>Lyea K. O. et Al.</v>
      </c>
      <c r="B29" s="2" t="str">
        <f>Table13[[#This Row],[Title]]</f>
        <v>Iterative surrogate model optimization (ISMO): An active learning algorithm for PDE constrained optimization with deep neural networks</v>
      </c>
      <c r="C29" s="2" t="str">
        <f>Table13[[#This Row],[Journal]]</f>
        <v>Computer Methods in Applied Mechanics and Engineering</v>
      </c>
      <c r="D29" s="2" t="str">
        <f>Table13[[#This Row],[Quartile]]</f>
        <v>Q1</v>
      </c>
      <c r="E29" s="2">
        <f>Table13[[#This Row],[Year]]</f>
        <v>2020</v>
      </c>
      <c r="F29" s="2">
        <f>Table13[[#This Row],[Citations]]</f>
        <v>20</v>
      </c>
      <c r="G29" s="2" t="str">
        <f>Table13[[#This Row],[Field]]</f>
        <v>CSci</v>
      </c>
      <c r="H29" s="2" t="str">
        <f>Table13[[#This Row],[Problem Category]]</f>
        <v>Aerofoil</v>
      </c>
      <c r="I29" s="2" t="s">
        <v>185</v>
      </c>
      <c r="J29" s="2" t="s">
        <v>439</v>
      </c>
      <c r="K29" s="2">
        <f>64+16*30</f>
        <v>544</v>
      </c>
      <c r="L29" s="2" t="s">
        <v>436</v>
      </c>
      <c r="M29" s="2" t="s">
        <v>440</v>
      </c>
      <c r="N29" s="10">
        <f>Table13[[#This Row],[INCLUDED]]</f>
        <v>1</v>
      </c>
    </row>
    <row r="30" spans="1:14" x14ac:dyDescent="0.25">
      <c r="A30" s="2" t="str">
        <f>Table13[[#This Row],[Author(s)]]</f>
        <v>Mack, Y., et Al.</v>
      </c>
      <c r="B30" s="2" t="str">
        <f>Table13[[#This Row],[Title]]</f>
        <v>Surrogate Model-Based Optimization Framework: A Case Study in Aerospace Design</v>
      </c>
      <c r="C30" s="2" t="str">
        <f>Table13[[#This Row],[Journal]]</f>
        <v>Evolutionary Computation for Dynamic Optimization Problems</v>
      </c>
      <c r="D30" s="2" t="str">
        <f>Table13[[#This Row],[Quartile]]</f>
        <v>Book chapter</v>
      </c>
      <c r="E30" s="2">
        <f>Table13[[#This Row],[Year]]</f>
        <v>2007</v>
      </c>
      <c r="F30" s="2">
        <f>Table13[[#This Row],[Citations]]</f>
        <v>120</v>
      </c>
      <c r="G30" s="2" t="str">
        <f>Table13[[#This Row],[Field]]</f>
        <v>CSci</v>
      </c>
      <c r="H30" s="2" t="str">
        <f>Table13[[#This Row],[Problem Category]]</f>
        <v>Aerofoil</v>
      </c>
      <c r="I30" s="2" t="s">
        <v>447</v>
      </c>
      <c r="J30" s="2" t="s">
        <v>448</v>
      </c>
      <c r="K30" s="2">
        <v>323</v>
      </c>
      <c r="L30" s="2" t="s">
        <v>449</v>
      </c>
      <c r="M30" s="2" t="s">
        <v>450</v>
      </c>
      <c r="N30" s="10">
        <f>Table13[[#This Row],[INCLUDED]]</f>
        <v>0</v>
      </c>
    </row>
    <row r="31" spans="1:14" x14ac:dyDescent="0.25">
      <c r="A31" s="2" t="str">
        <f>Table13[[#This Row],[Author(s)]]</f>
        <v>Massaro A., and Benini E.</v>
      </c>
      <c r="B31" s="2" t="str">
        <f>Table13[[#This Row],[Title]]</f>
        <v>A surrogate-assisted evolutionary algorithm based on the genetic diversity objective</v>
      </c>
      <c r="C31" s="2" t="str">
        <f>Table13[[#This Row],[Journal]]</f>
        <v>Applied Soft Computing Journal</v>
      </c>
      <c r="D31" s="2" t="str">
        <f>Table13[[#This Row],[Quartile]]</f>
        <v>Q1</v>
      </c>
      <c r="E31" s="2">
        <f>Table13[[#This Row],[Year]]</f>
        <v>2015</v>
      </c>
      <c r="F31" s="2">
        <f>Table13[[#This Row],[Citations]]</f>
        <v>13</v>
      </c>
      <c r="G31" s="2" t="str">
        <f>Table13[[#This Row],[Field]]</f>
        <v>CSci</v>
      </c>
      <c r="H31" s="2" t="str">
        <f>Table13[[#This Row],[Problem Category]]</f>
        <v>Helicopter airfoil</v>
      </c>
      <c r="I31" s="2" t="s">
        <v>454</v>
      </c>
      <c r="J31" s="2" t="s">
        <v>455</v>
      </c>
      <c r="K31" s="2">
        <v>800</v>
      </c>
      <c r="L31" s="2" t="s">
        <v>453</v>
      </c>
      <c r="M31" s="2" t="s">
        <v>456</v>
      </c>
      <c r="N31" s="10">
        <f>Table13[[#This Row],[INCLUDED]]</f>
        <v>1</v>
      </c>
    </row>
    <row r="32" spans="1:14" x14ac:dyDescent="0.25">
      <c r="A32" s="2" t="str">
        <f>Table13[[#This Row],[Author(s)]]</f>
        <v>Miao A., and Wan D.</v>
      </c>
      <c r="B32" s="2" t="str">
        <f>Table13[[#This Row],[Title]]</f>
        <v>Hull Form Optimization Based on an NM+CFD Integrated Method for KCS</v>
      </c>
      <c r="C32" s="2" t="str">
        <f>Table13[[#This Row],[Journal]]</f>
        <v>International Journal of Computational Methods</v>
      </c>
      <c r="D32" s="2" t="str">
        <f>Table13[[#This Row],[Quartile]]</f>
        <v>Q1 / Q2</v>
      </c>
      <c r="E32" s="2">
        <f>Table13[[#This Row],[Year]]</f>
        <v>2016</v>
      </c>
      <c r="F32" s="2">
        <f>Table13[[#This Row],[Citations]]</f>
        <v>7</v>
      </c>
      <c r="G32" s="2" t="str">
        <f>Table13[[#This Row],[Field]]</f>
        <v>CSci</v>
      </c>
      <c r="H32" s="2" t="str">
        <f>Table13[[#This Row],[Problem Category]]</f>
        <v>Ship Hull</v>
      </c>
      <c r="I32" s="2" t="s">
        <v>75</v>
      </c>
      <c r="J32" s="2" t="s">
        <v>138</v>
      </c>
      <c r="K32" s="2">
        <v>5</v>
      </c>
      <c r="L32" s="2" t="s">
        <v>463</v>
      </c>
      <c r="M32" s="2" t="s">
        <v>464</v>
      </c>
      <c r="N32" s="10">
        <f>Table13[[#This Row],[INCLUDED]]</f>
        <v>1</v>
      </c>
    </row>
    <row r="33" spans="1:14" x14ac:dyDescent="0.25">
      <c r="A33" s="2" t="str">
        <f>Table13[[#This Row],[Author(s)]]</f>
        <v>Mittendorf M., and Papanikolaou A. D.</v>
      </c>
      <c r="B33" s="2" t="str">
        <f>Table13[[#This Row],[Title]]</f>
        <v>Hydrodynamic hull form optimization of fast catamarans using surrogate models</v>
      </c>
      <c r="C33" s="2" t="str">
        <f>Table13[[#This Row],[Journal]]</f>
        <v>Ship Technology Research Schiffstechnik</v>
      </c>
      <c r="D33" s="2" t="str">
        <f>Table13[[#This Row],[Quartile]]</f>
        <v>Q1</v>
      </c>
      <c r="E33" s="2">
        <f>Table13[[#This Row],[Year]]</f>
        <v>2020</v>
      </c>
      <c r="F33" s="2">
        <f>Table13[[#This Row],[Citations]]</f>
        <v>6</v>
      </c>
      <c r="G33" s="2" t="str">
        <f>Table13[[#This Row],[Field]]</f>
        <v>Ship</v>
      </c>
      <c r="H33" s="2" t="str">
        <f>Table13[[#This Row],[Problem Category]]</f>
        <v>Ship Hull</v>
      </c>
      <c r="I33" s="2" t="s">
        <v>473</v>
      </c>
      <c r="J33" s="2" t="s">
        <v>476</v>
      </c>
      <c r="K33" s="2">
        <v>2000</v>
      </c>
      <c r="L33" s="2" t="s">
        <v>355</v>
      </c>
      <c r="M33" s="2" t="s">
        <v>477</v>
      </c>
      <c r="N33" s="10">
        <f>Table13[[#This Row],[INCLUDED]]</f>
        <v>1</v>
      </c>
    </row>
    <row r="34" spans="1:14" x14ac:dyDescent="0.25">
      <c r="A34" s="2" t="str">
        <f>Table13[[#This Row],[Author(s)]]</f>
        <v>Moore W.</v>
      </c>
      <c r="B34" s="2" t="str">
        <f>Table13[[#This Row],[Title]]</f>
        <v>Comparison of multiple surrogates for 3D CFD model in tidal farm optimisation</v>
      </c>
      <c r="C34" s="2" t="str">
        <f>Table13[[#This Row],[Journal]]</f>
        <v>12th International Conference on Hydroinformatics, HIC 2016</v>
      </c>
      <c r="D34" s="2" t="str">
        <f>Table13[[#This Row],[Quartile]]</f>
        <v>Conference</v>
      </c>
      <c r="E34" s="2">
        <f>Table13[[#This Row],[Year]]</f>
        <v>2016</v>
      </c>
      <c r="F34" s="2">
        <f>Table13[[#This Row],[Citations]]</f>
        <v>5</v>
      </c>
      <c r="G34" s="2" t="str">
        <f>Table13[[#This Row],[Field]]</f>
        <v>Ship</v>
      </c>
      <c r="H34" s="2" t="str">
        <f>Table13[[#This Row],[Problem Category]]</f>
        <v>Tidal Farm</v>
      </c>
      <c r="N34" s="10">
        <f>Table13[[#This Row],[INCLUDED]]</f>
        <v>0</v>
      </c>
    </row>
    <row r="35" spans="1:14" x14ac:dyDescent="0.25">
      <c r="A35" s="2" t="str">
        <f>Table13[[#This Row],[Author(s)]]</f>
        <v>Mukesh R.</v>
      </c>
      <c r="B35" s="2" t="str">
        <f>Table13[[#This Row],[Title]]</f>
        <v>Airfoil Shape Optimization based on Surrogate Mode</v>
      </c>
      <c r="C35" s="2" t="str">
        <f>Table13[[#This Row],[Journal]]</f>
        <v>Journal of The Institution of Engineers (India): Series C</v>
      </c>
      <c r="D35" s="2" t="str">
        <f>Table13[[#This Row],[Quartile]]</f>
        <v>Q3</v>
      </c>
      <c r="E35" s="2">
        <f>Table13[[#This Row],[Year]]</f>
        <v>2017</v>
      </c>
      <c r="F35" s="2">
        <f>Table13[[#This Row],[Citations]]</f>
        <v>1</v>
      </c>
      <c r="G35" s="2" t="str">
        <f>Table13[[#This Row],[Field]]</f>
        <v>Aero</v>
      </c>
      <c r="H35" s="2" t="str">
        <f>Table13[[#This Row],[Problem Category]]</f>
        <v>Aerofoil</v>
      </c>
      <c r="N35" s="10">
        <f>Table13[[#This Row],[INCLUDED]]</f>
        <v>0</v>
      </c>
    </row>
    <row r="36" spans="1:14" x14ac:dyDescent="0.25">
      <c r="A36" s="2" t="str">
        <f>Table13[[#This Row],[Author(s)]]</f>
        <v>Ou M.</v>
      </c>
      <c r="B36" s="2" t="str">
        <f>Table13[[#This Row],[Title]]</f>
        <v>Design exploration of combinational spike and opposing jet concept in hypersonic flows based on CFD calculation and surrogate model</v>
      </c>
      <c r="C36" s="2" t="str">
        <f>Table13[[#This Row],[Journal]]</f>
        <v>Acta Astronautica</v>
      </c>
      <c r="D36" s="2" t="str">
        <f>Table13[[#This Row],[Quartile]]</f>
        <v>Q1</v>
      </c>
      <c r="E36" s="2">
        <f>Table13[[#This Row],[Year]]</f>
        <v>2019</v>
      </c>
      <c r="F36" s="2">
        <f>Table13[[#This Row],[Citations]]</f>
        <v>35</v>
      </c>
      <c r="G36" s="2" t="str">
        <f>Table13[[#This Row],[Field]]</f>
        <v>Aero</v>
      </c>
      <c r="H36" s="2" t="str">
        <f>Table13[[#This Row],[Problem Category]]</f>
        <v>Aerofoil</v>
      </c>
      <c r="I36" s="2" t="s">
        <v>493</v>
      </c>
      <c r="J36" s="2" t="s">
        <v>495</v>
      </c>
      <c r="K36" s="2">
        <v>25</v>
      </c>
      <c r="L36" s="2" t="s">
        <v>491</v>
      </c>
      <c r="M36" s="2" t="s">
        <v>494</v>
      </c>
      <c r="N36" s="10">
        <f>Table13[[#This Row],[INCLUDED]]</f>
        <v>1</v>
      </c>
    </row>
    <row r="37" spans="1:14" x14ac:dyDescent="0.25">
      <c r="A37" s="2" t="str">
        <f>Table13[[#This Row],[Author(s)]]</f>
        <v>Poethke, B</v>
      </c>
      <c r="B37" s="2" t="str">
        <f>Table13[[#This Row],[Title]]</f>
        <v>Aerodynamic Optimization of Turbine Airfoils Using Multi-fidelity Surrogate Models</v>
      </c>
      <c r="C37" s="2" t="str">
        <f>Table13[[#This Row],[Journal]]</f>
        <v>EngOpt 2018 Proceedings of the 6th International Conference on Engineering Optimization</v>
      </c>
      <c r="D37" s="2" t="str">
        <f>Table13[[#This Row],[Quartile]]</f>
        <v>Conference</v>
      </c>
      <c r="E37" s="2">
        <f>Table13[[#This Row],[Year]]</f>
        <v>2019</v>
      </c>
      <c r="F37" s="2">
        <f>Table13[[#This Row],[Citations]]</f>
        <v>3</v>
      </c>
      <c r="G37" s="2" t="str">
        <f>Table13[[#This Row],[Field]]</f>
        <v>Aero</v>
      </c>
      <c r="H37" s="2" t="str">
        <f>Table13[[#This Row],[Problem Category]]</f>
        <v>Aerofoil</v>
      </c>
      <c r="I37" s="2" t="s">
        <v>95</v>
      </c>
      <c r="J37" s="2" t="s">
        <v>300</v>
      </c>
      <c r="K37" s="2">
        <v>64</v>
      </c>
      <c r="M37" s="2" t="s">
        <v>303</v>
      </c>
      <c r="N37" s="10">
        <f>Table13[[#This Row],[INCLUDED]]</f>
        <v>0</v>
      </c>
    </row>
    <row r="38" spans="1:14" x14ac:dyDescent="0.25">
      <c r="A38" s="2" t="str">
        <f>Table13[[#This Row],[Author(s)]]</f>
        <v>Peri D.</v>
      </c>
      <c r="B38" s="2" t="str">
        <f>Table13[[#This Row],[Title]]</f>
        <v>Optimal ship hull via optimal parameterisation</v>
      </c>
      <c r="C38" s="2" t="str">
        <f>Table13[[#This Row],[Journal]]</f>
        <v>Ship Technology Research</v>
      </c>
      <c r="D38" s="2" t="str">
        <f>Table13[[#This Row],[Quartile]]</f>
        <v>Q1</v>
      </c>
      <c r="E38" s="2">
        <f>Table13[[#This Row],[Year]]</f>
        <v>2016</v>
      </c>
      <c r="F38" s="2">
        <f>Table13[[#This Row],[Citations]]</f>
        <v>0</v>
      </c>
      <c r="G38" s="2" t="str">
        <f>Table13[[#This Row],[Field]]</f>
        <v>Ship</v>
      </c>
      <c r="H38" s="2" t="str">
        <f>Table13[[#This Row],[Problem Category]]</f>
        <v>Ship Hull</v>
      </c>
      <c r="I38" s="2" t="s">
        <v>271</v>
      </c>
      <c r="J38" s="2" t="s">
        <v>96</v>
      </c>
      <c r="K38" s="2">
        <v>5</v>
      </c>
      <c r="N38" s="10">
        <f>Table13[[#This Row],[INCLUDED]]</f>
        <v>0</v>
      </c>
    </row>
    <row r="39" spans="1:14" x14ac:dyDescent="0.25">
      <c r="A39" s="2" t="str">
        <f>Table13[[#This Row],[Author(s)]]</f>
        <v>Raul V., Leifsson L.</v>
      </c>
      <c r="B39" s="2" t="str">
        <f>Table13[[#This Row],[Title]]</f>
        <v>Surrogate-based aerodynamic shape optimization for delaying airfoil dynamic stall using Kriging regression and infill criteria</v>
      </c>
      <c r="C39" s="2" t="str">
        <f>Table13[[#This Row],[Journal]]</f>
        <v>Aerospace Science and Technology</v>
      </c>
      <c r="D39" s="2" t="str">
        <f>Table13[[#This Row],[Quartile]]</f>
        <v>Q1</v>
      </c>
      <c r="E39" s="2">
        <f>Table13[[#This Row],[Year]]</f>
        <v>2021</v>
      </c>
      <c r="F39" s="2">
        <f>Table13[[#This Row],[Citations]]</f>
        <v>12</v>
      </c>
      <c r="G39" s="2" t="str">
        <f>Table13[[#This Row],[Field]]</f>
        <v>Aero</v>
      </c>
      <c r="H39" s="2" t="str">
        <f>Table13[[#This Row],[Problem Category]]</f>
        <v>Wind Turbine Airfoil</v>
      </c>
      <c r="I39" s="2" t="s">
        <v>503</v>
      </c>
      <c r="J39" s="2" t="s">
        <v>504</v>
      </c>
      <c r="K39" s="2">
        <v>60</v>
      </c>
      <c r="L39" s="2" t="s">
        <v>273</v>
      </c>
      <c r="M39" s="2" t="s">
        <v>505</v>
      </c>
      <c r="N39" s="10">
        <f>Table13[[#This Row],[INCLUDED]]</f>
        <v>1</v>
      </c>
    </row>
    <row r="40" spans="1:14" x14ac:dyDescent="0.25">
      <c r="A40" s="2" t="str">
        <f>Table13[[#This Row],[Author(s)]]</f>
        <v>Salmoiraghi F. et Al.</v>
      </c>
      <c r="B40" s="2" t="str">
        <f>Table13[[#This Row],[Title]]</f>
        <v>Free-form deformation, mesh morphing and reduced-order methods: enablers for efficient aerodynamic shape</v>
      </c>
      <c r="C40" s="2" t="str">
        <f>Table13[[#This Row],[Journal]]</f>
        <v>International Journal of Computational Fluid Dynamics</v>
      </c>
      <c r="D40" s="2" t="str">
        <f>Table13[[#This Row],[Quartile]]</f>
        <v>Q2</v>
      </c>
      <c r="E40" s="2">
        <f>Table13[[#This Row],[Year]]</f>
        <v>2018</v>
      </c>
      <c r="F40" s="2">
        <f>Table13[[#This Row],[Citations]]</f>
        <v>37</v>
      </c>
      <c r="G40" s="2" t="str">
        <f>Table13[[#This Row],[Field]]</f>
        <v>Aero</v>
      </c>
      <c r="H40" s="2" t="str">
        <f>Table13[[#This Row],[Problem Category]]</f>
        <v>Car Aerofoil</v>
      </c>
      <c r="I40" s="2" t="s">
        <v>148</v>
      </c>
      <c r="N40" s="10">
        <f>Table13[[#This Row],[INCLUDED]]</f>
        <v>0</v>
      </c>
    </row>
    <row r="41" spans="1:14" x14ac:dyDescent="0.25">
      <c r="A41" s="2" t="str">
        <f>Table13[[#This Row],[Author(s)]]</f>
        <v>Scardigli A. et Al.</v>
      </c>
      <c r="B41" s="2" t="str">
        <f>Table13[[#This Row],[Title]]</f>
        <v>Enabling of Large Scale Aerodynamic Shape Optimization Through POD-Based Reduced-Order Modeling and Free Form Deformation</v>
      </c>
      <c r="C41" s="2" t="str">
        <f>Table13[[#This Row],[Journal]]</f>
        <v>Advances in Evolutionary and Deterministic Methods for Design, Optimization and Control in Engineering and Sciences</v>
      </c>
      <c r="D41" s="2" t="str">
        <f>Table13[[#This Row],[Quartile]]</f>
        <v>Book</v>
      </c>
      <c r="E41" s="2">
        <f>Table13[[#This Row],[Year]]</f>
        <v>2019</v>
      </c>
      <c r="F41" s="2">
        <f>Table13[[#This Row],[Citations]]</f>
        <v>2</v>
      </c>
      <c r="G41" s="2" t="str">
        <f>Table13[[#This Row],[Field]]</f>
        <v>Aero</v>
      </c>
      <c r="H41" s="2" t="str">
        <f>Table13[[#This Row],[Problem Category]]</f>
        <v>Yacht Sail / Aerofoil</v>
      </c>
      <c r="I41" s="2" t="s">
        <v>169</v>
      </c>
      <c r="J41" s="2" t="s">
        <v>147</v>
      </c>
      <c r="K41" s="2">
        <v>5</v>
      </c>
      <c r="N41" s="10">
        <f>Table13[[#This Row],[INCLUDED]]</f>
        <v>0</v>
      </c>
    </row>
    <row r="42" spans="1:14" x14ac:dyDescent="0.25">
      <c r="A42" s="2" t="str">
        <f>Table13[[#This Row],[Author(s)]]</f>
        <v>Shen Y.</v>
      </c>
      <c r="B42" s="2" t="str">
        <f>Table13[[#This Row],[Title]]</f>
        <v>Constraint-based parameterization using FFD and multi-objective design optimization of a hypersonic vehicle</v>
      </c>
      <c r="C42" s="2" t="str">
        <f>Table13[[#This Row],[Journal]]</f>
        <v>Aerospace Science and Technology</v>
      </c>
      <c r="D42" s="2" t="str">
        <f>Table13[[#This Row],[Quartile]]</f>
        <v>Q1</v>
      </c>
      <c r="E42" s="2">
        <f>Table13[[#This Row],[Year]]</f>
        <v>2020</v>
      </c>
      <c r="F42" s="2">
        <f>Table13[[#This Row],[Citations]]</f>
        <v>15</v>
      </c>
      <c r="G42" s="2" t="str">
        <f>Table13[[#This Row],[Field]]</f>
        <v>Aero</v>
      </c>
      <c r="H42" s="2" t="str">
        <f>Table13[[#This Row],[Problem Category]]</f>
        <v>Hypersonic Vehicle</v>
      </c>
      <c r="N42" s="10">
        <f>Table13[[#This Row],[INCLUDED]]</f>
        <v>0</v>
      </c>
    </row>
    <row r="43" spans="1:14" ht="63" x14ac:dyDescent="0.25">
      <c r="A43" s="2" t="str">
        <f>Table13[[#This Row],[Author(s)]]</f>
        <v>Tao J.</v>
      </c>
      <c r="B43" s="2" t="str">
        <f>Table13[[#This Row],[Title]]</f>
        <v>Application of deep learning based multi-fidelity surrogate model to robust aerodynamic design optimization</v>
      </c>
      <c r="C43" s="2" t="str">
        <f>Table13[[#This Row],[Journal]]</f>
        <v>Aerospace Science and Technology</v>
      </c>
      <c r="D43" s="2" t="str">
        <f>Table13[[#This Row],[Quartile]]</f>
        <v>Q1</v>
      </c>
      <c r="E43" s="2">
        <f>Table13[[#This Row],[Year]]</f>
        <v>2019</v>
      </c>
      <c r="F43" s="2">
        <f>Table13[[#This Row],[Citations]]</f>
        <v>56</v>
      </c>
      <c r="G43" s="2" t="str">
        <f>Table13[[#This Row],[Field]]</f>
        <v>Aero</v>
      </c>
      <c r="H43" s="2" t="str">
        <f>Table13[[#This Row],[Problem Category]]</f>
        <v>Aerofoil</v>
      </c>
      <c r="I43" s="2" t="s">
        <v>519</v>
      </c>
      <c r="J43" s="2" t="s">
        <v>520</v>
      </c>
      <c r="K43" s="2">
        <v>2</v>
      </c>
      <c r="L43" s="2" t="s">
        <v>522</v>
      </c>
      <c r="M43" s="17" t="s">
        <v>521</v>
      </c>
      <c r="N43" s="18">
        <f>Table13[[#This Row],[INCLUDED]]</f>
        <v>0</v>
      </c>
    </row>
    <row r="44" spans="1:14" x14ac:dyDescent="0.25">
      <c r="A44" s="2" t="str">
        <f>Table13[[#This Row],[Author(s)]]</f>
        <v>Urquhart M. et Al.</v>
      </c>
      <c r="B44" s="2" t="str">
        <f>Table13[[#This Row],[Title]]</f>
        <v>Surrogate-based optimisation using adaptively scaled radial basis functions</v>
      </c>
      <c r="C44" s="2" t="str">
        <f>Table13[[#This Row],[Journal]]</f>
        <v>Applied Soft Computing Journal</v>
      </c>
      <c r="D44" s="2" t="str">
        <f>Table13[[#This Row],[Quartile]]</f>
        <v>Q1</v>
      </c>
      <c r="E44" s="2">
        <f>Table13[[#This Row],[Year]]</f>
        <v>2019</v>
      </c>
      <c r="F44" s="2">
        <f>Table13[[#This Row],[Citations]]</f>
        <v>12</v>
      </c>
      <c r="G44" s="2" t="str">
        <f>Table13[[#This Row],[Field]]</f>
        <v>CSci</v>
      </c>
      <c r="H44" s="2" t="str">
        <f>Table13[[#This Row],[Problem Category]]</f>
        <v>Car Aerofoil (And Toy Functions)</v>
      </c>
      <c r="I44" s="2" t="s">
        <v>15</v>
      </c>
      <c r="J44" s="2" t="s">
        <v>174</v>
      </c>
      <c r="K44" s="6" t="s">
        <v>172</v>
      </c>
      <c r="L44" s="6"/>
      <c r="M44" s="2" t="s">
        <v>170</v>
      </c>
      <c r="N44" s="10">
        <f>Table13[[#This Row],[INCLUDED]]</f>
        <v>0</v>
      </c>
    </row>
    <row r="45" spans="1:14" x14ac:dyDescent="0.25">
      <c r="A45" s="2" t="str">
        <f>Table13[[#This Row],[Author(s)]]</f>
        <v>Walsh J. et Al.</v>
      </c>
      <c r="B45" s="2" t="str">
        <f>Table13[[#This Row],[Title]]</f>
        <v>Drag reduction through shape optimisation for satellites in Very Low Earth Orbi</v>
      </c>
      <c r="C45" s="2" t="str">
        <f>Table13[[#This Row],[Journal]]</f>
        <v>Acta Astronautica</v>
      </c>
      <c r="D45" s="2" t="str">
        <f>Table13[[#This Row],[Quartile]]</f>
        <v>Q1</v>
      </c>
      <c r="E45" s="2">
        <f>Table13[[#This Row],[Year]]</f>
        <v>2020</v>
      </c>
      <c r="F45" s="2">
        <f>Table13[[#This Row],[Citations]]</f>
        <v>11</v>
      </c>
      <c r="G45" s="2" t="str">
        <f>Table13[[#This Row],[Field]]</f>
        <v>Space</v>
      </c>
      <c r="H45" s="2" t="str">
        <f>Table13[[#This Row],[Problem Category]]</f>
        <v>Satellite</v>
      </c>
      <c r="I45" s="2" t="s">
        <v>293</v>
      </c>
      <c r="J45" s="2" t="s">
        <v>194</v>
      </c>
      <c r="K45" s="2">
        <v>2635</v>
      </c>
      <c r="L45" s="2" t="s">
        <v>318</v>
      </c>
      <c r="M45" s="2" t="s">
        <v>526</v>
      </c>
      <c r="N45" s="10">
        <f>Table13[[#This Row],[INCLUDED]]</f>
        <v>1</v>
      </c>
    </row>
    <row r="46" spans="1:14" x14ac:dyDescent="0.25">
      <c r="A46" s="2" t="str">
        <f>Table13[[#This Row],[Author(s)]]</f>
        <v>HAN, Z. et. Al</v>
      </c>
      <c r="B46" s="2" t="str">
        <f>Table13[[#This Row],[Title]]</f>
        <v>Efficient aerodynamic shape optimization using variable-fidelity surrogate models and multilevel computational grids</v>
      </c>
      <c r="C46" s="2" t="str">
        <f>Table13[[#This Row],[Journal]]</f>
        <v>Chinese Journal of Aeronautics</v>
      </c>
      <c r="D46" s="2" t="str">
        <f>Table13[[#This Row],[Quartile]]</f>
        <v>Q1</v>
      </c>
      <c r="E46" s="2">
        <f>Table13[[#This Row],[Year]]</f>
        <v>2020</v>
      </c>
      <c r="F46" s="2">
        <f>Table13[[#This Row],[Citations]]</f>
        <v>52</v>
      </c>
      <c r="G46" s="2" t="str">
        <f>Table13[[#This Row],[Field]]</f>
        <v>Aero</v>
      </c>
      <c r="H46" s="2" t="str">
        <f>Table13[[#This Row],[Problem Category]]</f>
        <v>Aerofoil</v>
      </c>
      <c r="I46" s="2" t="s">
        <v>160</v>
      </c>
      <c r="J46" s="2" t="s">
        <v>291</v>
      </c>
      <c r="M46" s="2" t="s">
        <v>296</v>
      </c>
      <c r="N46" s="10">
        <f>Table13[[#This Row],[INCLUDED]]</f>
        <v>0</v>
      </c>
    </row>
    <row r="47" spans="1:14" x14ac:dyDescent="0.25">
      <c r="A47" s="2" t="str">
        <f>Table13[[#This Row],[Author(s)]]</f>
        <v>Wang P. et Al.</v>
      </c>
      <c r="B47" s="2" t="str">
        <f>Table13[[#This Row],[Title]]</f>
        <v>Many‑objective optimization for a deep‑sea aquaculture vessel based on an improved RBF neural network surrogate model</v>
      </c>
      <c r="C47" s="2" t="str">
        <f>Table13[[#This Row],[Journal]]</f>
        <v>Journal of Marine Science and Technology</v>
      </c>
      <c r="D47" s="2" t="str">
        <f>Table13[[#This Row],[Quartile]]</f>
        <v>Q1</v>
      </c>
      <c r="E47" s="2">
        <f>Table13[[#This Row],[Year]]</f>
        <v>2020</v>
      </c>
      <c r="F47" s="2">
        <f>Table13[[#This Row],[Citations]]</f>
        <v>0</v>
      </c>
      <c r="G47" s="2" t="str">
        <f>Table13[[#This Row],[Field]]</f>
        <v>Ship</v>
      </c>
      <c r="H47" s="2" t="str">
        <f>Table13[[#This Row],[Problem Category]]</f>
        <v>Ship Hull</v>
      </c>
      <c r="I47" s="2" t="s">
        <v>95</v>
      </c>
      <c r="J47" s="2" t="s">
        <v>162</v>
      </c>
      <c r="K47" s="2">
        <v>9</v>
      </c>
      <c r="M47" s="2" t="s">
        <v>161</v>
      </c>
      <c r="N47" s="10">
        <f>Table13[[#This Row],[INCLUDED]]</f>
        <v>0</v>
      </c>
    </row>
    <row r="48" spans="1:14" x14ac:dyDescent="0.25">
      <c r="A48" s="2" t="str">
        <f>Table13[[#This Row],[Author(s)]]</f>
        <v>White D. A., et Al.</v>
      </c>
      <c r="B48" s="2" t="str">
        <f>Table13[[#This Row],[Title]]</f>
        <v>Multiscale topology optimization using neural network surrogate models</v>
      </c>
      <c r="C48" s="2" t="str">
        <f>Table13[[#This Row],[Journal]]</f>
        <v>Computer Methods in Applied Mechanics and Engineering</v>
      </c>
      <c r="D48" s="2" t="str">
        <f>Table13[[#This Row],[Quartile]]</f>
        <v>Q1</v>
      </c>
      <c r="E48" s="2">
        <f>Table13[[#This Row],[Year]]</f>
        <v>2018</v>
      </c>
      <c r="F48" s="2">
        <f>Table13[[#This Row],[Citations]]</f>
        <v>35</v>
      </c>
      <c r="G48" s="2" t="str">
        <f>Table13[[#This Row],[Field]]</f>
        <v>CSci</v>
      </c>
      <c r="H48" s="2" t="str">
        <f>Table13[[#This Row],[Problem Category]]</f>
        <v>Complex unit geometries</v>
      </c>
      <c r="I48" s="2" t="s">
        <v>244</v>
      </c>
      <c r="J48" s="2" t="s">
        <v>211</v>
      </c>
      <c r="K48" s="2">
        <v>4</v>
      </c>
      <c r="N48" s="10">
        <f>Table13[[#This Row],[INCLUDED]]</f>
        <v>0</v>
      </c>
    </row>
    <row r="49" spans="1:14" x14ac:dyDescent="0.25">
      <c r="A49" s="2" t="str">
        <f>Table13[[#This Row],[Author(s)]]</f>
        <v>Zhang S et. Al</v>
      </c>
      <c r="B49" s="2" t="str">
        <f>Table13[[#This Row],[Title]]</f>
        <v>Research on the hull form optimization using the surrogate models</v>
      </c>
      <c r="C49" s="2" t="str">
        <f>Table13[[#This Row],[Journal]]</f>
        <v>Engineering Applications of Computational Fluid Dynamics</v>
      </c>
      <c r="D49" s="2" t="str">
        <f>Table13[[#This Row],[Quartile]]</f>
        <v>Q1</v>
      </c>
      <c r="E49" s="2">
        <f>Table13[[#This Row],[Year]]</f>
        <v>2015</v>
      </c>
      <c r="F49" s="2">
        <f>Table13[[#This Row],[Citations]]</f>
        <v>0</v>
      </c>
      <c r="G49" s="2" t="str">
        <f>Table13[[#This Row],[Field]]</f>
        <v>Ship</v>
      </c>
      <c r="H49" s="2" t="str">
        <f>Table13[[#This Row],[Problem Category]]</f>
        <v>Ship Hull</v>
      </c>
      <c r="I49" s="2" t="s">
        <v>178</v>
      </c>
      <c r="J49" s="2" t="s">
        <v>243</v>
      </c>
      <c r="K49" s="2">
        <v>2</v>
      </c>
      <c r="M49" s="2" t="s">
        <v>245</v>
      </c>
      <c r="N49" s="10">
        <f>Table13[[#This Row],[INCLUDED]]</f>
        <v>0</v>
      </c>
    </row>
    <row r="50" spans="1:14" x14ac:dyDescent="0.25">
      <c r="A50" s="2" t="str">
        <f>Table13[[#This Row],[Author(s)]]</f>
        <v>Zhang X. et Al.</v>
      </c>
      <c r="B50" s="2" t="str">
        <f>Table13[[#This Row],[Title]]</f>
        <v>Multi-fidelity deep neural network surrogate model for aerodynamicshape optimization</v>
      </c>
      <c r="C50" s="2" t="str">
        <f>Table13[[#This Row],[Journal]]</f>
        <v>Computer Methods in Applied Mechanics and Engineering</v>
      </c>
      <c r="D50" s="2" t="str">
        <f>Table13[[#This Row],[Quartile]]</f>
        <v>Q1</v>
      </c>
      <c r="E50" s="2">
        <f>Table13[[#This Row],[Year]]</f>
        <v>2021</v>
      </c>
      <c r="F50" s="2">
        <f>Table13[[#This Row],[Citations]]</f>
        <v>1</v>
      </c>
      <c r="G50" s="2" t="str">
        <f>Table13[[#This Row],[Field]]</f>
        <v>CSci</v>
      </c>
      <c r="H50" s="2" t="str">
        <f>Table13[[#This Row],[Problem Category]]</f>
        <v>Aerofoil</v>
      </c>
      <c r="I50" s="2" t="s">
        <v>46</v>
      </c>
      <c r="J50" s="2" t="s">
        <v>202</v>
      </c>
      <c r="K50" s="8" t="s">
        <v>203</v>
      </c>
      <c r="L50" s="8"/>
      <c r="M50" s="2" t="s">
        <v>205</v>
      </c>
      <c r="N50" s="10">
        <f>Table13[[#This Row],[INCLUDED]]</f>
        <v>0</v>
      </c>
    </row>
    <row r="51" spans="1:14" x14ac:dyDescent="0.25">
      <c r="A51" s="2" t="str">
        <f>Table13[[#This Row],[Author(s)]]</f>
        <v>Zhang, B</v>
      </c>
      <c r="B51" s="2" t="str">
        <f>Table13[[#This Row],[Title]]</f>
        <v>Research on theoretical optimization and experimental verification of minimum resistance hull form based on rankine source method</v>
      </c>
      <c r="C51" s="2" t="str">
        <f>Table13[[#This Row],[Journal]]</f>
        <v>International Journal of Naval Architecture and Ocean Engineering</v>
      </c>
      <c r="D51" s="2">
        <f>Table13[[#This Row],[Quartile]]</f>
        <v>0</v>
      </c>
      <c r="E51" s="2">
        <f>Table13[[#This Row],[Year]]</f>
        <v>2015</v>
      </c>
      <c r="F51" s="2">
        <f>Table13[[#This Row],[Citations]]</f>
        <v>0</v>
      </c>
      <c r="G51" s="2">
        <f>Table13[[#This Row],[Field]]</f>
        <v>0</v>
      </c>
      <c r="H51" s="2" t="str">
        <f>Table13[[#This Row],[Problem Category]]</f>
        <v>Ship Hull</v>
      </c>
      <c r="I51" s="2" t="s">
        <v>46</v>
      </c>
      <c r="J51" s="2" t="s">
        <v>285</v>
      </c>
      <c r="K51" s="2">
        <v>12</v>
      </c>
      <c r="N51" s="10">
        <f>Table13[[#This Row],[INCLUDED]]</f>
        <v>0</v>
      </c>
    </row>
    <row r="52" spans="1:14" x14ac:dyDescent="0.25">
      <c r="A52" s="2" t="str">
        <f>Table13[[#This Row],[Author(s)]]</f>
        <v>Zhang, Z. et. Al.</v>
      </c>
      <c r="B52" s="2" t="str">
        <f>Table13[[#This Row],[Title]]</f>
        <v>Hull form optimisation in waves based on CFD technique</v>
      </c>
      <c r="C52" s="2" t="str">
        <f>Table13[[#This Row],[Journal]]</f>
        <v>SAOS</v>
      </c>
      <c r="D52" s="2" t="str">
        <f>Table13[[#This Row],[Quartile]]</f>
        <v>Q1</v>
      </c>
      <c r="E52" s="2">
        <f>Table13[[#This Row],[Year]]</f>
        <v>2017</v>
      </c>
      <c r="F52" s="2">
        <f>Table13[[#This Row],[Citations]]</f>
        <v>7</v>
      </c>
      <c r="G52" s="2" t="str">
        <f>Table13[[#This Row],[Field]]</f>
        <v>Ship</v>
      </c>
      <c r="H52" s="2" t="str">
        <f>Table13[[#This Row],[Problem Category]]</f>
        <v>Ship Hull</v>
      </c>
      <c r="J52" s="2" t="s">
        <v>36</v>
      </c>
      <c r="K52" s="2">
        <v>4</v>
      </c>
      <c r="N52" s="10">
        <f>Table13[[#This Row],[INCLUDED]]</f>
        <v>0</v>
      </c>
    </row>
    <row r="53" spans="1:14" x14ac:dyDescent="0.25">
      <c r="A53" s="2" t="e">
        <f>Table13[[#This Row],[Author(s)]]</f>
        <v>#VALUE!</v>
      </c>
      <c r="B53" s="2" t="e">
        <f>Table13[[#This Row],[Title]]</f>
        <v>#VALUE!</v>
      </c>
      <c r="C53" s="2" t="e">
        <f>Table13[[#This Row],[Journal]]</f>
        <v>#VALUE!</v>
      </c>
      <c r="D53" s="2" t="e">
        <f>Table13[[#This Row],[Quartile]]</f>
        <v>#VALUE!</v>
      </c>
      <c r="E53" s="2" t="e">
        <f>Table13[[#This Row],[Year]]</f>
        <v>#VALUE!</v>
      </c>
      <c r="F53" s="2" t="e">
        <f>Table13[[#This Row],[Citations]]</f>
        <v>#VALUE!</v>
      </c>
      <c r="G53" s="2" t="e">
        <f>Table13[[#This Row],[Field]]</f>
        <v>#VALUE!</v>
      </c>
      <c r="H53" s="2" t="e">
        <f>Table13[[#This Row],[Problem Category]]</f>
        <v>#VALUE!</v>
      </c>
      <c r="N53" s="10" t="e">
        <f>Table13[[#This Row],[INCLUDED]]</f>
        <v>#VALUE!</v>
      </c>
    </row>
    <row r="54" spans="1:14" x14ac:dyDescent="0.25">
      <c r="A54" s="2" t="e">
        <f>Table13[[#This Row],[Author(s)]]</f>
        <v>#VALUE!</v>
      </c>
      <c r="B54" s="2" t="e">
        <f>Table13[[#This Row],[Title]]</f>
        <v>#VALUE!</v>
      </c>
      <c r="C54" s="2" t="e">
        <f>Table13[[#This Row],[Journal]]</f>
        <v>#VALUE!</v>
      </c>
      <c r="D54" s="2" t="e">
        <f>Table13[[#This Row],[Quartile]]</f>
        <v>#VALUE!</v>
      </c>
      <c r="E54" s="2" t="e">
        <f>Table13[[#This Row],[Year]]</f>
        <v>#VALUE!</v>
      </c>
      <c r="F54" s="2" t="e">
        <f>Table13[[#This Row],[Citations]]</f>
        <v>#VALUE!</v>
      </c>
      <c r="G54" s="2" t="e">
        <f>Table13[[#This Row],[Field]]</f>
        <v>#VALUE!</v>
      </c>
      <c r="H54" s="2" t="e">
        <f>Table13[[#This Row],[Problem Category]]</f>
        <v>#VALUE!</v>
      </c>
      <c r="N54" s="10" t="e">
        <f>Table13[[#This Row],[INCLUDED]]</f>
        <v>#VALUE!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5FEDD-8B0A-408F-9BC0-901C6A9421C5}">
  <dimension ref="A1:D47"/>
  <sheetViews>
    <sheetView topLeftCell="A13" workbookViewId="0">
      <selection activeCell="D32" sqref="D32"/>
    </sheetView>
  </sheetViews>
  <sheetFormatPr defaultRowHeight="15" x14ac:dyDescent="0.25"/>
  <cols>
    <col min="1" max="1" width="15.140625" bestFit="1" customWidth="1"/>
  </cols>
  <sheetData>
    <row r="1" spans="1:3" x14ac:dyDescent="0.25">
      <c r="A1" s="15">
        <f ca="1">TODAY()</f>
        <v>45840</v>
      </c>
      <c r="B1" s="15">
        <f ca="1">YEAR(A1)</f>
        <v>2025</v>
      </c>
    </row>
    <row r="4" spans="1:3" x14ac:dyDescent="0.25">
      <c r="A4" t="s">
        <v>465</v>
      </c>
      <c r="B4" t="s">
        <v>466</v>
      </c>
      <c r="C4" t="s">
        <v>467</v>
      </c>
    </row>
    <row r="5" spans="1:3" x14ac:dyDescent="0.25">
      <c r="A5">
        <f ca="1">$B$1-Table13[[#This Row],[Year]]-1</f>
        <v>6</v>
      </c>
      <c r="B5" s="16">
        <f ca="1">Table13[[#This Row],[Citations]]/criteria!A5</f>
        <v>2.8333333333333335</v>
      </c>
      <c r="C5">
        <f>Table13[[#This Row],[INCLUDED]]</f>
        <v>1</v>
      </c>
    </row>
    <row r="6" spans="1:3" x14ac:dyDescent="0.25">
      <c r="A6">
        <f ca="1">$B$1-Table13[[#This Row],[Year]]</f>
        <v>19</v>
      </c>
      <c r="B6" s="16">
        <f ca="1">Table13[[#This Row],[Citations]]/criteria!A6</f>
        <v>10.368421052631579</v>
      </c>
      <c r="C6">
        <f>Table13[[#This Row],[INCLUDED]]</f>
        <v>0</v>
      </c>
    </row>
    <row r="7" spans="1:3" x14ac:dyDescent="0.25">
      <c r="A7">
        <f ca="1">$B$1-Table13[[#This Row],[Year]]</f>
        <v>4</v>
      </c>
      <c r="B7" s="16">
        <f ca="1">Table13[[#This Row],[Citations]]/criteria!A7</f>
        <v>0.75</v>
      </c>
      <c r="C7">
        <f>Table13[[#This Row],[INCLUDED]]</f>
        <v>0</v>
      </c>
    </row>
    <row r="8" spans="1:3" x14ac:dyDescent="0.25">
      <c r="A8">
        <f ca="1">$B$1-Table13[[#This Row],[Year]]</f>
        <v>11</v>
      </c>
      <c r="B8" s="16">
        <f ca="1">Table13[[#This Row],[Citations]]/criteria!A8</f>
        <v>1.3636363636363635</v>
      </c>
      <c r="C8">
        <f>Table13[[#This Row],[INCLUDED]]</f>
        <v>0</v>
      </c>
    </row>
    <row r="9" spans="1:3" x14ac:dyDescent="0.25">
      <c r="A9">
        <f ca="1">$B$1-Table13[[#This Row],[Year]]</f>
        <v>7</v>
      </c>
      <c r="B9" s="16">
        <f ca="1">Table13[[#This Row],[Citations]]/criteria!A9</f>
        <v>4.2857142857142856</v>
      </c>
      <c r="C9">
        <f>Table13[[#This Row],[INCLUDED]]</f>
        <v>0</v>
      </c>
    </row>
    <row r="10" spans="1:3" x14ac:dyDescent="0.25">
      <c r="A10">
        <f ca="1">$B$1-Table13[[#This Row],[Year]]</f>
        <v>6</v>
      </c>
      <c r="B10" s="16">
        <f ca="1">Table13[[#This Row],[Citations]]/criteria!A10</f>
        <v>5</v>
      </c>
      <c r="C10">
        <f>Table13[[#This Row],[INCLUDED]]</f>
        <v>1</v>
      </c>
    </row>
    <row r="11" spans="1:3" x14ac:dyDescent="0.25">
      <c r="A11">
        <f ca="1">$B$1-Table13[[#This Row],[Year]]</f>
        <v>5</v>
      </c>
      <c r="B11" s="16">
        <f ca="1">Table13[[#This Row],[Citations]]/criteria!A11</f>
        <v>0.4</v>
      </c>
      <c r="C11">
        <f>Table13[[#This Row],[INCLUDED]]</f>
        <v>1</v>
      </c>
    </row>
    <row r="12" spans="1:3" x14ac:dyDescent="0.25">
      <c r="A12">
        <f ca="1">$B$1-Table13[[#This Row],[Year]]</f>
        <v>7</v>
      </c>
      <c r="B12" s="16">
        <f ca="1">Table13[[#This Row],[Citations]]/criteria!A12</f>
        <v>2.5714285714285716</v>
      </c>
      <c r="C12">
        <f>Table13[[#This Row],[INCLUDED]]</f>
        <v>0</v>
      </c>
    </row>
    <row r="13" spans="1:3" x14ac:dyDescent="0.25">
      <c r="A13">
        <f ca="1">$B$1-Table13[[#This Row],[Year]]</f>
        <v>4</v>
      </c>
      <c r="B13" s="16">
        <f ca="1">Table13[[#This Row],[Citations]]/criteria!A13</f>
        <v>2.25</v>
      </c>
      <c r="C13">
        <f>Table13[[#This Row],[INCLUDED]]</f>
        <v>0</v>
      </c>
    </row>
    <row r="14" spans="1:3" x14ac:dyDescent="0.25">
      <c r="A14">
        <f ca="1">$B$1-Table13[[#This Row],[Year]]</f>
        <v>6</v>
      </c>
      <c r="B14" s="16">
        <f ca="1">Table13[[#This Row],[Citations]]/criteria!A14</f>
        <v>2.6666666666666665</v>
      </c>
      <c r="C14">
        <f>Table13[[#This Row],[INCLUDED]]</f>
        <v>1</v>
      </c>
    </row>
    <row r="15" spans="1:3" x14ac:dyDescent="0.25">
      <c r="A15">
        <f ca="1">$B$1-Table13[[#This Row],[Year]]</f>
        <v>7</v>
      </c>
      <c r="B15" s="16">
        <f ca="1">Table13[[#This Row],[Citations]]/criteria!A15</f>
        <v>1</v>
      </c>
      <c r="C15">
        <f>Table13[[#This Row],[INCLUDED]]</f>
        <v>0</v>
      </c>
    </row>
    <row r="16" spans="1:3" x14ac:dyDescent="0.25">
      <c r="A16">
        <f ca="1">$B$1-Table13[[#This Row],[Year]]</f>
        <v>6</v>
      </c>
      <c r="B16" s="16">
        <f ca="1">Table13[[#This Row],[Citations]]/criteria!A16</f>
        <v>9.8333333333333339</v>
      </c>
      <c r="C16">
        <f>Table13[[#This Row],[INCLUDED]]</f>
        <v>0</v>
      </c>
    </row>
    <row r="17" spans="1:4" x14ac:dyDescent="0.25">
      <c r="A17">
        <f ca="1">$B$1-Table13[[#This Row],[Year]]</f>
        <v>6</v>
      </c>
      <c r="B17" s="16">
        <f ca="1">Table13[[#This Row],[Citations]]/criteria!A17</f>
        <v>10</v>
      </c>
      <c r="C17">
        <f>Table13[[#This Row],[INCLUDED]]</f>
        <v>1</v>
      </c>
    </row>
    <row r="18" spans="1:4" x14ac:dyDescent="0.25">
      <c r="A18">
        <f ca="1">$B$1-Table13[[#This Row],[Year]]</f>
        <v>9</v>
      </c>
      <c r="B18" s="16">
        <f ca="1">Table13[[#This Row],[Citations]]/criteria!A18</f>
        <v>4.1111111111111107</v>
      </c>
      <c r="C18">
        <f>Table13[[#This Row],[INCLUDED]]</f>
        <v>0</v>
      </c>
    </row>
    <row r="19" spans="1:4" x14ac:dyDescent="0.25">
      <c r="A19">
        <f ca="1">$B$1-Table13[[#This Row],[Year]]</f>
        <v>9</v>
      </c>
      <c r="B19" s="16">
        <f ca="1">Table13[[#This Row],[Citations]]/criteria!A19</f>
        <v>6.4444444444444446</v>
      </c>
      <c r="C19">
        <f>Table13[[#This Row],[INCLUDED]]</f>
        <v>1</v>
      </c>
    </row>
    <row r="20" spans="1:4" x14ac:dyDescent="0.25">
      <c r="A20">
        <f ca="1">$B$1-Table13[[#This Row],[Year]]</f>
        <v>10</v>
      </c>
      <c r="B20" s="16">
        <f ca="1">Table13[[#This Row],[Citations]]/criteria!A20</f>
        <v>2</v>
      </c>
      <c r="C20">
        <f>Table13[[#This Row],[INCLUDED]]</f>
        <v>1</v>
      </c>
    </row>
    <row r="21" spans="1:4" x14ac:dyDescent="0.25">
      <c r="A21">
        <f ca="1">$B$1-Table13[[#This Row],[Year]]</f>
        <v>5</v>
      </c>
      <c r="B21" s="16">
        <f ca="1">Table13[[#This Row],[Citations]]/criteria!A21</f>
        <v>2.6</v>
      </c>
      <c r="C21">
        <f>Table13[[#This Row],[INCLUDED]]</f>
        <v>0</v>
      </c>
    </row>
    <row r="22" spans="1:4" x14ac:dyDescent="0.25">
      <c r="A22">
        <f ca="1">$B$1-Table13[[#This Row],[Year]]</f>
        <v>6</v>
      </c>
      <c r="B22" s="16">
        <f ca="1">Table13[[#This Row],[Citations]]/criteria!A22</f>
        <v>2.1666666666666665</v>
      </c>
      <c r="C22">
        <f>Table13[[#This Row],[INCLUDED]]</f>
        <v>0</v>
      </c>
    </row>
    <row r="23" spans="1:4" x14ac:dyDescent="0.25">
      <c r="A23">
        <f ca="1">$B$1-Table13[[#This Row],[Year]]</f>
        <v>6</v>
      </c>
      <c r="B23" s="16">
        <f ca="1">Table13[[#This Row],[Citations]]/criteria!A23</f>
        <v>7.166666666666667</v>
      </c>
      <c r="C23">
        <f>Table13[[#This Row],[INCLUDED]]</f>
        <v>0</v>
      </c>
    </row>
    <row r="24" spans="1:4" x14ac:dyDescent="0.25">
      <c r="A24">
        <f ca="1">$B$1-Table13[[#This Row],[Year]]</f>
        <v>11</v>
      </c>
      <c r="B24" s="16">
        <f ca="1">Table13[[#This Row],[Citations]]/criteria!A24</f>
        <v>10.818181818181818</v>
      </c>
      <c r="C24">
        <f>Table13[[#This Row],[INCLUDED]]</f>
        <v>0</v>
      </c>
    </row>
    <row r="25" spans="1:4" x14ac:dyDescent="0.25">
      <c r="A25">
        <f ca="1">$B$1-Table13[[#This Row],[Year]]</f>
        <v>6</v>
      </c>
      <c r="B25" s="16">
        <f ca="1">Table13[[#This Row],[Citations]]/criteria!A25</f>
        <v>2.8333333333333335</v>
      </c>
      <c r="C25">
        <f>Table13[[#This Row],[INCLUDED]]</f>
        <v>0</v>
      </c>
    </row>
    <row r="26" spans="1:4" x14ac:dyDescent="0.25">
      <c r="A26">
        <f ca="1">$B$1-Table13[[#This Row],[Year]]</f>
        <v>10</v>
      </c>
      <c r="B26" s="16">
        <f ca="1">Table13[[#This Row],[Citations]]/criteria!A26</f>
        <v>3.5</v>
      </c>
      <c r="C26">
        <f>Table13[[#This Row],[INCLUDED]]</f>
        <v>0</v>
      </c>
    </row>
    <row r="27" spans="1:4" x14ac:dyDescent="0.25">
      <c r="A27">
        <f ca="1">$B$1-Table13[[#This Row],[Year]]</f>
        <v>10</v>
      </c>
      <c r="B27" s="16">
        <f ca="1">Table13[[#This Row],[Citations]]/criteria!A27</f>
        <v>22.7</v>
      </c>
      <c r="C27">
        <f>Table13[[#This Row],[INCLUDED]]</f>
        <v>0</v>
      </c>
    </row>
    <row r="28" spans="1:4" x14ac:dyDescent="0.25">
      <c r="A28">
        <f ca="1">$B$1-Table13[[#This Row],[Year]]</f>
        <v>9</v>
      </c>
      <c r="B28" s="16">
        <f ca="1">Table13[[#This Row],[Citations]]/criteria!A28</f>
        <v>1.3333333333333333</v>
      </c>
      <c r="C28">
        <f>Table13[[#This Row],[INCLUDED]]</f>
        <v>0</v>
      </c>
    </row>
    <row r="29" spans="1:4" x14ac:dyDescent="0.25">
      <c r="A29">
        <f ca="1">$B$1-Table13[[#This Row],[Year]]</f>
        <v>5</v>
      </c>
      <c r="B29" s="16">
        <f ca="1">Table13[[#This Row],[Citations]]/criteria!A29</f>
        <v>4</v>
      </c>
      <c r="C29">
        <f>Table13[[#This Row],[INCLUDED]]</f>
        <v>1</v>
      </c>
    </row>
    <row r="30" spans="1:4" x14ac:dyDescent="0.25">
      <c r="A30">
        <f ca="1">$B$1-Table13[[#This Row],[Year]]</f>
        <v>18</v>
      </c>
      <c r="B30" s="16">
        <f ca="1">Table13[[#This Row],[Citations]]/criteria!A30</f>
        <v>6.666666666666667</v>
      </c>
      <c r="C30">
        <f>Table13[[#This Row],[INCLUDED]]</f>
        <v>0</v>
      </c>
    </row>
    <row r="31" spans="1:4" x14ac:dyDescent="0.25">
      <c r="A31">
        <f ca="1">$B$1-Table13[[#This Row],[Year]]</f>
        <v>10</v>
      </c>
      <c r="B31" s="16">
        <f ca="1">Table13[[#This Row],[Citations]]/criteria!A31</f>
        <v>1.3</v>
      </c>
      <c r="C31">
        <f>Table13[[#This Row],[INCLUDED]]</f>
        <v>1</v>
      </c>
      <c r="D31" t="s">
        <v>468</v>
      </c>
    </row>
    <row r="32" spans="1:4" x14ac:dyDescent="0.25">
      <c r="A32">
        <f ca="1">$B$1-Table13[[#This Row],[Year]]</f>
        <v>9</v>
      </c>
      <c r="B32" s="16">
        <f ca="1">Table13[[#This Row],[Citations]]/criteria!A32</f>
        <v>0.77777777777777779</v>
      </c>
      <c r="C32">
        <f>Table13[[#This Row],[INCLUDED]]</f>
        <v>1</v>
      </c>
      <c r="D32" t="s">
        <v>468</v>
      </c>
    </row>
    <row r="33" spans="1:3" x14ac:dyDescent="0.25">
      <c r="A33">
        <f ca="1">$B$1-Table13[[#This Row],[Year]]</f>
        <v>5</v>
      </c>
      <c r="B33" s="16">
        <f ca="1">Table13[[#This Row],[Citations]]/criteria!A33</f>
        <v>1.2</v>
      </c>
      <c r="C33">
        <f>Table13[[#This Row],[INCLUDED]]</f>
        <v>1</v>
      </c>
    </row>
    <row r="34" spans="1:3" x14ac:dyDescent="0.25">
      <c r="A34">
        <f ca="1">$B$1-Table13[[#This Row],[Year]]</f>
        <v>9</v>
      </c>
      <c r="B34" s="16">
        <f ca="1">Table13[[#This Row],[Citations]]/criteria!A34</f>
        <v>0.55555555555555558</v>
      </c>
      <c r="C34">
        <f>Table13[[#This Row],[INCLUDED]]</f>
        <v>0</v>
      </c>
    </row>
    <row r="35" spans="1:3" x14ac:dyDescent="0.25">
      <c r="A35">
        <f ca="1">$B$1-Table13[[#This Row],[Year]]</f>
        <v>8</v>
      </c>
      <c r="B35" s="16">
        <f ca="1">Table13[[#This Row],[Citations]]/criteria!A35</f>
        <v>0.125</v>
      </c>
      <c r="C35">
        <f>Table13[[#This Row],[INCLUDED]]</f>
        <v>0</v>
      </c>
    </row>
    <row r="36" spans="1:3" x14ac:dyDescent="0.25">
      <c r="A36">
        <f ca="1">$B$1-Table13[[#This Row],[Year]]</f>
        <v>6</v>
      </c>
      <c r="B36" s="16">
        <f ca="1">Table13[[#This Row],[Citations]]/criteria!A36</f>
        <v>5.833333333333333</v>
      </c>
      <c r="C36">
        <f>Table13[[#This Row],[INCLUDED]]</f>
        <v>1</v>
      </c>
    </row>
    <row r="37" spans="1:3" x14ac:dyDescent="0.25">
      <c r="A37">
        <f ca="1">$B$1-Table13[[#This Row],[Year]]</f>
        <v>6</v>
      </c>
      <c r="B37" s="16">
        <f ca="1">Table13[[#This Row],[Citations]]/criteria!A37</f>
        <v>0.5</v>
      </c>
      <c r="C37">
        <f>Table13[[#This Row],[INCLUDED]]</f>
        <v>0</v>
      </c>
    </row>
    <row r="38" spans="1:3" x14ac:dyDescent="0.25">
      <c r="A38">
        <f ca="1">$B$1-Table13[[#This Row],[Year]]</f>
        <v>9</v>
      </c>
      <c r="B38" s="16">
        <f ca="1">Table13[[#This Row],[Citations]]/criteria!A38</f>
        <v>0</v>
      </c>
      <c r="C38">
        <f>Table13[[#This Row],[INCLUDED]]</f>
        <v>0</v>
      </c>
    </row>
    <row r="39" spans="1:3" x14ac:dyDescent="0.25">
      <c r="A39">
        <f ca="1">$B$1-Table13[[#This Row],[Year]]</f>
        <v>4</v>
      </c>
      <c r="B39" s="16">
        <f ca="1">Table13[[#This Row],[Citations]]/criteria!A39</f>
        <v>3</v>
      </c>
      <c r="C39">
        <f>Table13[[#This Row],[INCLUDED]]</f>
        <v>1</v>
      </c>
    </row>
    <row r="40" spans="1:3" x14ac:dyDescent="0.25">
      <c r="A40">
        <f ca="1">$B$1-Table13[[#This Row],[Year]]</f>
        <v>7</v>
      </c>
      <c r="B40" s="16">
        <f ca="1">Table13[[#This Row],[Citations]]/criteria!A40</f>
        <v>5.2857142857142856</v>
      </c>
      <c r="C40">
        <f>Table13[[#This Row],[INCLUDED]]</f>
        <v>0</v>
      </c>
    </row>
    <row r="41" spans="1:3" x14ac:dyDescent="0.25">
      <c r="A41">
        <f ca="1">$B$1-Table13[[#This Row],[Year]]</f>
        <v>6</v>
      </c>
      <c r="B41" s="16">
        <f ca="1">Table13[[#This Row],[Citations]]/criteria!A41</f>
        <v>0.33333333333333331</v>
      </c>
      <c r="C41">
        <f>Table13[[#This Row],[INCLUDED]]</f>
        <v>0</v>
      </c>
    </row>
    <row r="42" spans="1:3" x14ac:dyDescent="0.25">
      <c r="A42">
        <f ca="1">$B$1-Table13[[#This Row],[Year]]</f>
        <v>5</v>
      </c>
      <c r="B42" s="16">
        <f ca="1">Table13[[#This Row],[Citations]]/criteria!A42</f>
        <v>3</v>
      </c>
      <c r="C42">
        <f>Table13[[#This Row],[INCLUDED]]</f>
        <v>0</v>
      </c>
    </row>
    <row r="43" spans="1:3" x14ac:dyDescent="0.25">
      <c r="A43">
        <f ca="1">$B$1-Table13[[#This Row],[Year]]</f>
        <v>6</v>
      </c>
      <c r="B43" s="16">
        <f ca="1">Table13[[#This Row],[Citations]]/criteria!A43</f>
        <v>9.3333333333333339</v>
      </c>
      <c r="C43">
        <f>Table13[[#This Row],[INCLUDED]]</f>
        <v>0</v>
      </c>
    </row>
    <row r="44" spans="1:3" x14ac:dyDescent="0.25">
      <c r="A44">
        <f ca="1">$B$1-Table13[[#This Row],[Year]]</f>
        <v>6</v>
      </c>
      <c r="B44" s="16">
        <f ca="1">Table13[[#This Row],[Citations]]/criteria!A44</f>
        <v>2</v>
      </c>
      <c r="C44">
        <f>Table13[[#This Row],[INCLUDED]]</f>
        <v>0</v>
      </c>
    </row>
    <row r="45" spans="1:3" x14ac:dyDescent="0.25">
      <c r="A45">
        <f ca="1">$B$1-Table13[[#This Row],[Year]]</f>
        <v>5</v>
      </c>
      <c r="B45" s="16">
        <f ca="1">Table13[[#This Row],[Citations]]/criteria!A45</f>
        <v>2.2000000000000002</v>
      </c>
      <c r="C45">
        <f>Table13[[#This Row],[INCLUDED]]</f>
        <v>1</v>
      </c>
    </row>
    <row r="46" spans="1:3" x14ac:dyDescent="0.25">
      <c r="A46">
        <f ca="1">$B$1-Table13[[#This Row],[Year]]</f>
        <v>5</v>
      </c>
      <c r="B46" s="16">
        <f ca="1">Table13[[#This Row],[Citations]]/criteria!A46</f>
        <v>10.4</v>
      </c>
      <c r="C46">
        <f>Table13[[#This Row],[INCLUDED]]</f>
        <v>0</v>
      </c>
    </row>
    <row r="47" spans="1:3" x14ac:dyDescent="0.25">
      <c r="A47">
        <f ca="1">$B$1-Table13[[#This Row],[Year]]</f>
        <v>5</v>
      </c>
      <c r="B47" s="16">
        <f ca="1">Table13[[#This Row],[Citations]]/criteria!A47</f>
        <v>0</v>
      </c>
      <c r="C47">
        <f>Table13[[#This Row],[INCLUDED]]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S39"/>
  <sheetViews>
    <sheetView zoomScale="70" zoomScaleNormal="70" zoomScaleSheetLayoutView="100" workbookViewId="0">
      <selection activeCell="C5" sqref="C5"/>
    </sheetView>
  </sheetViews>
  <sheetFormatPr defaultColWidth="9.140625" defaultRowHeight="15.75" x14ac:dyDescent="0.25"/>
  <cols>
    <col min="1" max="1" width="59" style="2" bestFit="1" customWidth="1"/>
    <col min="2" max="2" width="151.7109375" style="2" bestFit="1" customWidth="1"/>
    <col min="3" max="3" width="66.140625" style="2" customWidth="1"/>
    <col min="4" max="7" width="17.7109375" style="2" customWidth="1"/>
    <col min="8" max="8" width="30.140625" style="2" bestFit="1" customWidth="1"/>
    <col min="9" max="9" width="90" style="2" customWidth="1"/>
    <col min="10" max="10" width="28.85546875" style="2" bestFit="1" customWidth="1"/>
    <col min="11" max="11" width="20.5703125" style="2" bestFit="1" customWidth="1"/>
    <col min="12" max="12" width="196.5703125" style="2" customWidth="1"/>
    <col min="13" max="13" width="45.140625" style="2" customWidth="1"/>
    <col min="14" max="14" width="50" style="2" customWidth="1"/>
    <col min="15" max="15" width="62.28515625" style="2" customWidth="1"/>
    <col min="16" max="16" width="69.42578125" style="2" customWidth="1"/>
    <col min="17" max="17" width="64" style="2" customWidth="1"/>
    <col min="18" max="18" width="17" style="2" bestFit="1" customWidth="1"/>
    <col min="19" max="19" width="63.7109375" style="2" bestFit="1" customWidth="1"/>
    <col min="20" max="16384" width="9.140625" style="2"/>
  </cols>
  <sheetData>
    <row r="1" spans="1:19" x14ac:dyDescent="0.25">
      <c r="A1" s="1" t="s">
        <v>281</v>
      </c>
    </row>
    <row r="2" spans="1:19" x14ac:dyDescent="0.25">
      <c r="A2" s="2" t="s">
        <v>0</v>
      </c>
    </row>
    <row r="4" spans="1:19" s="1" customFormat="1" x14ac:dyDescent="0.25">
      <c r="A4" s="1" t="s">
        <v>8</v>
      </c>
      <c r="B4" s="1" t="s">
        <v>1</v>
      </c>
      <c r="C4" s="1" t="s">
        <v>9</v>
      </c>
      <c r="D4" s="1" t="s">
        <v>106</v>
      </c>
      <c r="E4" s="1" t="s">
        <v>2</v>
      </c>
      <c r="F4" s="1" t="s">
        <v>31</v>
      </c>
      <c r="G4" s="1" t="s">
        <v>107</v>
      </c>
      <c r="H4" s="1" t="s">
        <v>116</v>
      </c>
      <c r="I4" s="1" t="s">
        <v>13</v>
      </c>
      <c r="J4" s="1" t="s">
        <v>304</v>
      </c>
      <c r="K4" s="1" t="s">
        <v>105</v>
      </c>
      <c r="L4" s="1" t="s">
        <v>16</v>
      </c>
      <c r="M4" s="1" t="s">
        <v>14</v>
      </c>
      <c r="N4" s="1" t="s">
        <v>30</v>
      </c>
      <c r="O4" s="1" t="s">
        <v>4</v>
      </c>
      <c r="P4" s="1" t="s">
        <v>5</v>
      </c>
      <c r="Q4" s="1" t="s">
        <v>6</v>
      </c>
      <c r="R4" s="1" t="s">
        <v>7</v>
      </c>
      <c r="S4" s="1" t="s">
        <v>3</v>
      </c>
    </row>
    <row r="5" spans="1:19" x14ac:dyDescent="0.25">
      <c r="A5" s="2" t="s">
        <v>62</v>
      </c>
      <c r="B5" s="2" t="s">
        <v>60</v>
      </c>
      <c r="C5" s="2" t="s">
        <v>61</v>
      </c>
      <c r="D5" s="2" t="s">
        <v>112</v>
      </c>
      <c r="E5" s="2">
        <v>2015</v>
      </c>
      <c r="F5" s="2" t="s">
        <v>45</v>
      </c>
      <c r="G5" s="2">
        <v>2</v>
      </c>
      <c r="H5" s="2" t="s">
        <v>117</v>
      </c>
      <c r="I5" s="2" t="s">
        <v>77</v>
      </c>
    </row>
    <row r="6" spans="1:19" x14ac:dyDescent="0.25">
      <c r="A6" s="2" t="s">
        <v>234</v>
      </c>
      <c r="B6" s="2" t="s">
        <v>233</v>
      </c>
      <c r="C6" s="2" t="s">
        <v>44</v>
      </c>
      <c r="D6" s="2" t="s">
        <v>110</v>
      </c>
      <c r="E6" s="2">
        <v>2018</v>
      </c>
      <c r="F6" s="2" t="s">
        <v>45</v>
      </c>
      <c r="G6" s="2">
        <v>17</v>
      </c>
      <c r="H6" s="2" t="s">
        <v>235</v>
      </c>
      <c r="I6" s="2" t="s">
        <v>237</v>
      </c>
      <c r="K6" s="2">
        <v>17</v>
      </c>
      <c r="L6" s="2" t="s">
        <v>236</v>
      </c>
      <c r="M6" s="2" t="s">
        <v>305</v>
      </c>
      <c r="O6" s="2" t="s">
        <v>26</v>
      </c>
      <c r="P6" s="2" t="s">
        <v>238</v>
      </c>
      <c r="Q6" s="2" t="s">
        <v>239</v>
      </c>
    </row>
    <row r="7" spans="1:19" x14ac:dyDescent="0.25">
      <c r="A7" s="2" t="s">
        <v>43</v>
      </c>
      <c r="B7" s="2" t="s">
        <v>42</v>
      </c>
      <c r="C7" s="2" t="s">
        <v>44</v>
      </c>
      <c r="D7" s="2" t="s">
        <v>110</v>
      </c>
      <c r="E7" s="2">
        <v>2006</v>
      </c>
      <c r="F7" s="2" t="s">
        <v>45</v>
      </c>
      <c r="G7" s="2">
        <v>197</v>
      </c>
      <c r="H7" s="2" t="s">
        <v>117</v>
      </c>
      <c r="I7" s="2" t="s">
        <v>140</v>
      </c>
      <c r="L7" s="2" t="s">
        <v>65</v>
      </c>
      <c r="M7" s="2" t="s">
        <v>46</v>
      </c>
      <c r="O7" s="2" t="s">
        <v>26</v>
      </c>
      <c r="P7" s="2" t="s">
        <v>47</v>
      </c>
      <c r="Q7" s="2" t="s">
        <v>48</v>
      </c>
      <c r="R7" s="2" t="s">
        <v>40</v>
      </c>
      <c r="S7" s="2" t="s">
        <v>49</v>
      </c>
    </row>
    <row r="8" spans="1:19" x14ac:dyDescent="0.25">
      <c r="A8" s="2" t="s">
        <v>71</v>
      </c>
      <c r="B8" s="2" t="s">
        <v>70</v>
      </c>
      <c r="C8" s="2" t="s">
        <v>72</v>
      </c>
      <c r="D8" s="2" t="s">
        <v>110</v>
      </c>
      <c r="E8" s="2">
        <v>2019</v>
      </c>
      <c r="F8" s="2" t="s">
        <v>32</v>
      </c>
      <c r="G8" s="2">
        <v>9</v>
      </c>
      <c r="H8" s="2" t="s">
        <v>117</v>
      </c>
      <c r="I8" s="2" t="s">
        <v>73</v>
      </c>
      <c r="K8" s="2">
        <v>7</v>
      </c>
      <c r="L8" s="2" t="s">
        <v>74</v>
      </c>
      <c r="M8" s="2" t="s">
        <v>15</v>
      </c>
      <c r="O8" s="2" t="s">
        <v>26</v>
      </c>
      <c r="P8" s="2" t="s">
        <v>69</v>
      </c>
      <c r="Q8" s="2" t="s">
        <v>83</v>
      </c>
    </row>
    <row r="9" spans="1:19" x14ac:dyDescent="0.25">
      <c r="A9" s="2" t="s">
        <v>247</v>
      </c>
      <c r="B9" s="2" t="s">
        <v>262</v>
      </c>
      <c r="C9" s="2" t="s">
        <v>263</v>
      </c>
      <c r="D9" s="2" t="s">
        <v>110</v>
      </c>
      <c r="E9" s="2">
        <v>2020</v>
      </c>
      <c r="F9" s="2" t="s">
        <v>32</v>
      </c>
      <c r="H9" s="2" t="s">
        <v>226</v>
      </c>
      <c r="I9" s="2" t="s">
        <v>253</v>
      </c>
      <c r="K9" s="3" t="s">
        <v>248</v>
      </c>
      <c r="L9" s="2" t="s">
        <v>254</v>
      </c>
      <c r="M9" s="2" t="s">
        <v>249</v>
      </c>
      <c r="N9" s="2" t="s">
        <v>260</v>
      </c>
      <c r="P9" s="2" t="s">
        <v>250</v>
      </c>
      <c r="Q9" s="2" t="s">
        <v>123</v>
      </c>
    </row>
    <row r="10" spans="1:19" ht="12.75" customHeight="1" x14ac:dyDescent="0.25">
      <c r="A10" s="2" t="s">
        <v>67</v>
      </c>
      <c r="B10" s="2" t="s">
        <v>66</v>
      </c>
      <c r="C10" s="2" t="s">
        <v>68</v>
      </c>
      <c r="D10" s="2" t="s">
        <v>113</v>
      </c>
      <c r="E10" s="2">
        <v>2018</v>
      </c>
      <c r="F10" s="2" t="s">
        <v>32</v>
      </c>
      <c r="G10" s="2">
        <v>18</v>
      </c>
      <c r="H10" s="2" t="s">
        <v>117</v>
      </c>
      <c r="I10" s="2" t="s">
        <v>139</v>
      </c>
      <c r="K10" s="2">
        <v>5</v>
      </c>
      <c r="L10" s="2" t="s">
        <v>289</v>
      </c>
      <c r="M10" s="2" t="s">
        <v>76</v>
      </c>
      <c r="O10" s="2" t="s">
        <v>26</v>
      </c>
      <c r="P10" s="2" t="s">
        <v>69</v>
      </c>
    </row>
    <row r="11" spans="1:19" ht="12.75" customHeight="1" x14ac:dyDescent="0.25">
      <c r="A11" s="2" t="s">
        <v>251</v>
      </c>
      <c r="C11" s="2" t="s">
        <v>275</v>
      </c>
      <c r="E11" s="2">
        <v>2009</v>
      </c>
      <c r="H11" s="2" t="s">
        <v>252</v>
      </c>
      <c r="I11" s="2" t="s">
        <v>255</v>
      </c>
    </row>
    <row r="12" spans="1:19" x14ac:dyDescent="0.25">
      <c r="A12" s="2" t="s">
        <v>51</v>
      </c>
      <c r="B12" s="2" t="s">
        <v>50</v>
      </c>
      <c r="C12" s="2" t="s">
        <v>52</v>
      </c>
      <c r="D12" s="2" t="s">
        <v>111</v>
      </c>
      <c r="E12" s="2">
        <v>2018</v>
      </c>
      <c r="F12" s="2" t="s">
        <v>45</v>
      </c>
      <c r="G12" s="2">
        <v>7</v>
      </c>
      <c r="H12" s="2" t="s">
        <v>117</v>
      </c>
      <c r="I12" s="2" t="s">
        <v>53</v>
      </c>
      <c r="K12" s="2">
        <v>2</v>
      </c>
      <c r="L12" s="2" t="s">
        <v>287</v>
      </c>
      <c r="M12" s="2" t="s">
        <v>15</v>
      </c>
      <c r="O12" s="2" t="s">
        <v>26</v>
      </c>
      <c r="P12" s="2" t="s">
        <v>54</v>
      </c>
      <c r="Q12" s="2" t="s">
        <v>81</v>
      </c>
      <c r="R12" s="2" t="s">
        <v>40</v>
      </c>
      <c r="S12" s="2" t="s">
        <v>49</v>
      </c>
    </row>
    <row r="13" spans="1:19" x14ac:dyDescent="0.25">
      <c r="A13" s="2" t="s">
        <v>23</v>
      </c>
      <c r="B13" s="2" t="s">
        <v>22</v>
      </c>
      <c r="C13" s="2" t="s">
        <v>24</v>
      </c>
      <c r="D13" s="2" t="s">
        <v>109</v>
      </c>
      <c r="E13" s="2">
        <v>2016</v>
      </c>
      <c r="F13" s="2" t="s">
        <v>32</v>
      </c>
      <c r="G13" s="2">
        <v>29</v>
      </c>
      <c r="H13" s="2" t="s">
        <v>117</v>
      </c>
      <c r="I13" s="2" t="s">
        <v>28</v>
      </c>
      <c r="L13" s="2" t="s">
        <v>29</v>
      </c>
      <c r="M13" s="2" t="s">
        <v>15</v>
      </c>
      <c r="O13" s="2" t="s">
        <v>26</v>
      </c>
      <c r="P13" s="2" t="s">
        <v>27</v>
      </c>
      <c r="Q13" s="2" t="s">
        <v>78</v>
      </c>
      <c r="S13" s="2" t="s">
        <v>25</v>
      </c>
    </row>
    <row r="14" spans="1:19" x14ac:dyDescent="0.25">
      <c r="A14" s="2" t="s">
        <v>11</v>
      </c>
      <c r="B14" s="2" t="s">
        <v>10</v>
      </c>
      <c r="C14" s="2" t="s">
        <v>12</v>
      </c>
      <c r="D14" s="2" t="s">
        <v>108</v>
      </c>
      <c r="E14" s="2">
        <v>2015</v>
      </c>
      <c r="F14" s="2" t="s">
        <v>32</v>
      </c>
      <c r="G14" s="2">
        <v>20</v>
      </c>
      <c r="H14" s="2" t="s">
        <v>117</v>
      </c>
      <c r="I14" s="2" t="s">
        <v>17</v>
      </c>
      <c r="K14" s="2">
        <v>7</v>
      </c>
      <c r="L14" s="2" t="s">
        <v>18</v>
      </c>
      <c r="M14" s="2" t="s">
        <v>15</v>
      </c>
      <c r="O14" s="2" t="s">
        <v>19</v>
      </c>
      <c r="P14" s="2" t="s">
        <v>20</v>
      </c>
      <c r="Q14" s="2" t="s">
        <v>79</v>
      </c>
      <c r="R14" s="2" t="s">
        <v>21</v>
      </c>
    </row>
    <row r="15" spans="1:19" x14ac:dyDescent="0.25">
      <c r="A15" s="2" t="s">
        <v>98</v>
      </c>
      <c r="B15" s="2" t="s">
        <v>99</v>
      </c>
      <c r="C15" s="2" t="s">
        <v>100</v>
      </c>
      <c r="D15" s="2" t="s">
        <v>115</v>
      </c>
      <c r="E15" s="2">
        <v>2020</v>
      </c>
      <c r="F15" s="2" t="s">
        <v>135</v>
      </c>
      <c r="G15" s="2">
        <v>2</v>
      </c>
      <c r="H15" s="2" t="s">
        <v>118</v>
      </c>
      <c r="I15" s="2" t="s">
        <v>101</v>
      </c>
      <c r="K15" s="2">
        <v>26</v>
      </c>
      <c r="L15" s="2" t="s">
        <v>103</v>
      </c>
      <c r="M15" s="4" t="s">
        <v>102</v>
      </c>
      <c r="O15" s="2" t="s">
        <v>26</v>
      </c>
      <c r="P15" s="2" t="s">
        <v>69</v>
      </c>
      <c r="Q15" s="2" t="s">
        <v>104</v>
      </c>
    </row>
    <row r="16" spans="1:19" x14ac:dyDescent="0.25">
      <c r="A16" s="2" t="s">
        <v>224</v>
      </c>
      <c r="B16" s="2" t="s">
        <v>225</v>
      </c>
      <c r="C16" s="2" t="s">
        <v>44</v>
      </c>
      <c r="D16" s="2" t="s">
        <v>110</v>
      </c>
      <c r="E16" s="2">
        <v>2019</v>
      </c>
      <c r="F16" s="2" t="s">
        <v>45</v>
      </c>
      <c r="G16" s="2">
        <v>3</v>
      </c>
      <c r="H16" s="2" t="s">
        <v>226</v>
      </c>
      <c r="I16" s="2" t="s">
        <v>230</v>
      </c>
      <c r="K16" s="2">
        <v>2</v>
      </c>
      <c r="L16" s="2" t="s">
        <v>231</v>
      </c>
      <c r="M16" s="2" t="s">
        <v>232</v>
      </c>
      <c r="O16" s="2" t="s">
        <v>26</v>
      </c>
      <c r="P16" s="2" t="s">
        <v>229</v>
      </c>
      <c r="Q16" s="2" t="s">
        <v>227</v>
      </c>
      <c r="R16" s="2" t="s">
        <v>228</v>
      </c>
    </row>
    <row r="17" spans="1:19" x14ac:dyDescent="0.25">
      <c r="A17" s="2" t="s">
        <v>119</v>
      </c>
      <c r="B17" s="2" t="s">
        <v>120</v>
      </c>
      <c r="C17" s="2" t="s">
        <v>121</v>
      </c>
      <c r="D17" s="2" t="s">
        <v>110</v>
      </c>
      <c r="E17" s="2">
        <v>2019</v>
      </c>
      <c r="F17" s="2" t="s">
        <v>45</v>
      </c>
      <c r="G17" s="2">
        <v>12</v>
      </c>
      <c r="H17" s="2" t="s">
        <v>122</v>
      </c>
      <c r="I17" s="2" t="s">
        <v>131</v>
      </c>
      <c r="K17" s="9" t="s">
        <v>137</v>
      </c>
      <c r="L17" s="2" t="s">
        <v>123</v>
      </c>
      <c r="M17" s="2" t="s">
        <v>124</v>
      </c>
      <c r="N17" s="2" t="s">
        <v>125</v>
      </c>
      <c r="O17" s="2" t="s">
        <v>126</v>
      </c>
      <c r="P17" s="2" t="s">
        <v>127</v>
      </c>
      <c r="Q17" s="2" t="s">
        <v>128</v>
      </c>
      <c r="R17" s="2" t="s">
        <v>129</v>
      </c>
      <c r="S17" s="2" t="s">
        <v>130</v>
      </c>
    </row>
    <row r="18" spans="1:19" x14ac:dyDescent="0.25">
      <c r="A18" s="2" t="s">
        <v>216</v>
      </c>
      <c r="B18" s="2" t="s">
        <v>215</v>
      </c>
      <c r="C18" s="2" t="s">
        <v>44</v>
      </c>
      <c r="D18" s="2" t="s">
        <v>110</v>
      </c>
      <c r="E18" s="2">
        <v>2019</v>
      </c>
      <c r="F18" s="2" t="s">
        <v>45</v>
      </c>
      <c r="G18" s="2">
        <v>7</v>
      </c>
      <c r="H18" s="2" t="s">
        <v>217</v>
      </c>
      <c r="I18" s="2" t="s">
        <v>219</v>
      </c>
      <c r="K18" s="3" t="s">
        <v>221</v>
      </c>
      <c r="L18" s="2" t="s">
        <v>218</v>
      </c>
      <c r="M18" s="2" t="s">
        <v>82</v>
      </c>
      <c r="N18" s="2" t="s">
        <v>220</v>
      </c>
      <c r="O18" s="2" t="s">
        <v>26</v>
      </c>
      <c r="P18" s="2" t="s">
        <v>222</v>
      </c>
      <c r="Q18" s="2" t="s">
        <v>223</v>
      </c>
    </row>
    <row r="19" spans="1:19" x14ac:dyDescent="0.25">
      <c r="A19" s="2" t="s">
        <v>277</v>
      </c>
      <c r="B19" s="2" t="s">
        <v>276</v>
      </c>
      <c r="C19" s="2" t="s">
        <v>278</v>
      </c>
      <c r="E19" s="2">
        <v>2015</v>
      </c>
      <c r="H19" s="2" t="s">
        <v>279</v>
      </c>
      <c r="I19" s="2" t="s">
        <v>280</v>
      </c>
      <c r="K19" s="3"/>
    </row>
    <row r="20" spans="1:19" x14ac:dyDescent="0.25">
      <c r="A20" s="2" t="s">
        <v>266</v>
      </c>
      <c r="B20" s="2" t="s">
        <v>264</v>
      </c>
      <c r="C20" s="2" t="s">
        <v>265</v>
      </c>
      <c r="E20" s="2">
        <v>2015</v>
      </c>
      <c r="F20" s="2" t="s">
        <v>45</v>
      </c>
      <c r="H20" s="2" t="s">
        <v>256</v>
      </c>
      <c r="I20" s="2" t="s">
        <v>101</v>
      </c>
      <c r="K20" s="3">
        <v>12</v>
      </c>
      <c r="L20" s="2" t="s">
        <v>257</v>
      </c>
      <c r="M20" s="2" t="s">
        <v>258</v>
      </c>
      <c r="N20" s="2" t="s">
        <v>259</v>
      </c>
    </row>
    <row r="21" spans="1:19" x14ac:dyDescent="0.25">
      <c r="A21" s="2" t="s">
        <v>153</v>
      </c>
      <c r="B21" s="2" t="s">
        <v>152</v>
      </c>
      <c r="C21" s="2" t="s">
        <v>52</v>
      </c>
      <c r="D21" s="2" t="s">
        <v>111</v>
      </c>
      <c r="E21" s="2">
        <v>2016</v>
      </c>
      <c r="F21" s="2" t="s">
        <v>32</v>
      </c>
      <c r="G21" s="2">
        <v>8</v>
      </c>
      <c r="H21" s="2" t="s">
        <v>117</v>
      </c>
      <c r="I21" s="2" t="s">
        <v>155</v>
      </c>
      <c r="K21" s="2">
        <v>8</v>
      </c>
      <c r="L21" s="2" t="s">
        <v>154</v>
      </c>
      <c r="M21" s="2" t="s">
        <v>46</v>
      </c>
      <c r="O21" s="2" t="s">
        <v>26</v>
      </c>
      <c r="P21" s="2" t="s">
        <v>38</v>
      </c>
      <c r="Q21" s="2" t="s">
        <v>156</v>
      </c>
    </row>
    <row r="22" spans="1:19" x14ac:dyDescent="0.25">
      <c r="A22" s="2" t="s">
        <v>176</v>
      </c>
      <c r="B22" s="2" t="s">
        <v>175</v>
      </c>
      <c r="C22" s="2" t="s">
        <v>44</v>
      </c>
      <c r="D22" s="2" t="s">
        <v>110</v>
      </c>
      <c r="E22" s="2">
        <v>2020</v>
      </c>
      <c r="F22" s="2" t="s">
        <v>45</v>
      </c>
      <c r="G22" s="2">
        <v>5</v>
      </c>
      <c r="H22" s="2" t="s">
        <v>118</v>
      </c>
      <c r="I22" s="2" t="s">
        <v>180</v>
      </c>
      <c r="K22" s="2">
        <v>7</v>
      </c>
      <c r="L22" s="2" t="s">
        <v>177</v>
      </c>
      <c r="M22" s="2" t="s">
        <v>178</v>
      </c>
      <c r="O22" s="2" t="s">
        <v>26</v>
      </c>
      <c r="P22" s="2" t="s">
        <v>179</v>
      </c>
      <c r="Q22" s="2" t="s">
        <v>181</v>
      </c>
      <c r="R22" s="2" t="s">
        <v>182</v>
      </c>
    </row>
    <row r="23" spans="1:19" x14ac:dyDescent="0.25">
      <c r="A23" s="2" t="s">
        <v>184</v>
      </c>
      <c r="B23" s="2" t="s">
        <v>183</v>
      </c>
      <c r="C23" s="2" t="s">
        <v>168</v>
      </c>
      <c r="D23" s="2" t="s">
        <v>110</v>
      </c>
      <c r="E23" s="2">
        <v>2015</v>
      </c>
      <c r="F23" s="2" t="s">
        <v>45</v>
      </c>
      <c r="G23" s="2">
        <v>7</v>
      </c>
      <c r="H23" s="2" t="s">
        <v>186</v>
      </c>
      <c r="I23" s="2" t="s">
        <v>187</v>
      </c>
      <c r="K23" s="2">
        <v>14</v>
      </c>
      <c r="L23" s="2" t="s">
        <v>188</v>
      </c>
      <c r="M23" s="2" t="s">
        <v>185</v>
      </c>
      <c r="Q23" s="5" t="s">
        <v>199</v>
      </c>
    </row>
    <row r="24" spans="1:19" x14ac:dyDescent="0.25">
      <c r="A24" s="2" t="s">
        <v>84</v>
      </c>
      <c r="B24" s="2" t="s">
        <v>85</v>
      </c>
      <c r="C24" s="2" t="s">
        <v>86</v>
      </c>
      <c r="D24" s="2" t="s">
        <v>114</v>
      </c>
      <c r="E24" s="2">
        <v>2016</v>
      </c>
      <c r="F24" s="2" t="s">
        <v>45</v>
      </c>
      <c r="G24" s="2">
        <v>0</v>
      </c>
      <c r="H24" s="2" t="s">
        <v>117</v>
      </c>
      <c r="I24" s="2" t="s">
        <v>138</v>
      </c>
      <c r="K24" s="2">
        <v>5</v>
      </c>
      <c r="L24" s="2" t="s">
        <v>288</v>
      </c>
      <c r="M24" s="2" t="s">
        <v>15</v>
      </c>
      <c r="O24" s="2" t="s">
        <v>63</v>
      </c>
      <c r="P24" s="2" t="s">
        <v>87</v>
      </c>
      <c r="Q24" s="2" t="s">
        <v>91</v>
      </c>
      <c r="S24" s="2" t="s">
        <v>92</v>
      </c>
    </row>
    <row r="25" spans="1:19" x14ac:dyDescent="0.25">
      <c r="A25" s="2" t="s">
        <v>56</v>
      </c>
      <c r="B25" s="2" t="s">
        <v>55</v>
      </c>
      <c r="C25" s="2" t="s">
        <v>57</v>
      </c>
      <c r="D25" s="2" t="s">
        <v>110</v>
      </c>
      <c r="E25" s="2">
        <v>2020</v>
      </c>
      <c r="F25" s="2" t="s">
        <v>32</v>
      </c>
      <c r="G25" s="2">
        <v>0</v>
      </c>
      <c r="H25" s="2" t="s">
        <v>117</v>
      </c>
      <c r="I25" s="2" t="s">
        <v>58</v>
      </c>
      <c r="K25" s="2">
        <v>6</v>
      </c>
      <c r="L25" s="2" t="s">
        <v>59</v>
      </c>
      <c r="M25" s="2" t="s">
        <v>75</v>
      </c>
      <c r="O25" s="2" t="s">
        <v>63</v>
      </c>
      <c r="P25" s="2" t="s">
        <v>64</v>
      </c>
      <c r="Q25" s="2" t="s">
        <v>80</v>
      </c>
    </row>
    <row r="26" spans="1:19" x14ac:dyDescent="0.25">
      <c r="A26" s="2" t="s">
        <v>298</v>
      </c>
      <c r="B26" s="2" t="s">
        <v>299</v>
      </c>
      <c r="C26" s="2" t="s">
        <v>297</v>
      </c>
      <c r="D26" s="2" t="s">
        <v>108</v>
      </c>
      <c r="E26" s="2">
        <v>2019</v>
      </c>
      <c r="F26" s="2" t="s">
        <v>135</v>
      </c>
      <c r="G26" s="2">
        <v>2</v>
      </c>
      <c r="H26" s="2" t="s">
        <v>118</v>
      </c>
      <c r="I26" s="2" t="s">
        <v>300</v>
      </c>
      <c r="K26" s="2">
        <v>64</v>
      </c>
      <c r="L26" s="2" t="s">
        <v>301</v>
      </c>
      <c r="M26" s="2" t="s">
        <v>302</v>
      </c>
      <c r="N26" s="2" t="s">
        <v>303</v>
      </c>
    </row>
    <row r="27" spans="1:19" x14ac:dyDescent="0.25">
      <c r="A27" s="2" t="s">
        <v>89</v>
      </c>
      <c r="B27" s="2" t="s">
        <v>88</v>
      </c>
      <c r="C27" s="2" t="s">
        <v>90</v>
      </c>
      <c r="D27" s="2" t="s">
        <v>110</v>
      </c>
      <c r="E27" s="2">
        <v>2016</v>
      </c>
      <c r="F27" s="2" t="s">
        <v>32</v>
      </c>
      <c r="G27" s="2">
        <v>0</v>
      </c>
      <c r="H27" s="2" t="s">
        <v>117</v>
      </c>
      <c r="I27" s="2" t="s">
        <v>96</v>
      </c>
      <c r="K27" s="2">
        <v>5</v>
      </c>
      <c r="L27" s="2" t="s">
        <v>93</v>
      </c>
      <c r="M27" s="2" t="s">
        <v>95</v>
      </c>
      <c r="O27" s="2" t="s">
        <v>26</v>
      </c>
      <c r="P27" s="2" t="s">
        <v>69</v>
      </c>
      <c r="Q27" s="2" t="s">
        <v>94</v>
      </c>
      <c r="S27" s="2" t="s">
        <v>97</v>
      </c>
    </row>
    <row r="28" spans="1:19" x14ac:dyDescent="0.25">
      <c r="A28" s="2" t="s">
        <v>261</v>
      </c>
      <c r="B28" s="2" t="s">
        <v>267</v>
      </c>
      <c r="C28" s="2" t="s">
        <v>268</v>
      </c>
      <c r="E28" s="2">
        <v>2021</v>
      </c>
      <c r="F28" s="2" t="s">
        <v>135</v>
      </c>
      <c r="H28" s="2" t="s">
        <v>226</v>
      </c>
      <c r="I28" s="2" t="s">
        <v>269</v>
      </c>
      <c r="K28" s="2">
        <v>4</v>
      </c>
      <c r="L28" s="2" t="s">
        <v>270</v>
      </c>
      <c r="M28" s="2" t="s">
        <v>271</v>
      </c>
      <c r="O28" s="2" t="s">
        <v>272</v>
      </c>
      <c r="P28" s="2" t="s">
        <v>273</v>
      </c>
      <c r="Q28" s="2" t="s">
        <v>274</v>
      </c>
    </row>
    <row r="29" spans="1:19" x14ac:dyDescent="0.25">
      <c r="A29" s="2" t="s">
        <v>133</v>
      </c>
      <c r="B29" s="2" t="s">
        <v>132</v>
      </c>
      <c r="C29" s="2" t="s">
        <v>134</v>
      </c>
      <c r="D29" s="2" t="s">
        <v>112</v>
      </c>
      <c r="E29" s="2">
        <v>2018</v>
      </c>
      <c r="F29" s="2" t="s">
        <v>135</v>
      </c>
      <c r="G29" s="2">
        <v>37</v>
      </c>
      <c r="H29" s="2" t="s">
        <v>136</v>
      </c>
      <c r="I29" s="2" t="s">
        <v>141</v>
      </c>
      <c r="K29" s="2">
        <v>2</v>
      </c>
      <c r="L29" s="2" t="s">
        <v>142</v>
      </c>
      <c r="M29" s="2" t="s">
        <v>82</v>
      </c>
    </row>
    <row r="30" spans="1:19" x14ac:dyDescent="0.25">
      <c r="A30" s="2" t="s">
        <v>144</v>
      </c>
      <c r="B30" s="2" t="s">
        <v>143</v>
      </c>
      <c r="C30" s="2" t="s">
        <v>145</v>
      </c>
      <c r="D30" s="2" t="s">
        <v>113</v>
      </c>
      <c r="E30" s="2">
        <v>2019</v>
      </c>
      <c r="F30" s="2" t="s">
        <v>135</v>
      </c>
      <c r="G30" s="2">
        <v>2</v>
      </c>
      <c r="H30" s="2" t="s">
        <v>146</v>
      </c>
      <c r="I30" s="2" t="s">
        <v>147</v>
      </c>
      <c r="K30" s="2">
        <v>5</v>
      </c>
      <c r="M30" s="2" t="s">
        <v>148</v>
      </c>
      <c r="O30" s="2" t="s">
        <v>26</v>
      </c>
      <c r="P30" s="2" t="s">
        <v>149</v>
      </c>
      <c r="Q30" s="2" t="s">
        <v>151</v>
      </c>
      <c r="R30" s="2" t="s">
        <v>150</v>
      </c>
    </row>
    <row r="31" spans="1:19" x14ac:dyDescent="0.25">
      <c r="A31" s="2" t="s">
        <v>167</v>
      </c>
      <c r="B31" s="2" t="s">
        <v>166</v>
      </c>
      <c r="C31" s="2" t="s">
        <v>168</v>
      </c>
      <c r="D31" s="2" t="s">
        <v>110</v>
      </c>
      <c r="E31" s="2">
        <v>2019</v>
      </c>
      <c r="F31" s="2" t="s">
        <v>45</v>
      </c>
      <c r="G31" s="2">
        <v>4</v>
      </c>
      <c r="H31" s="2" t="s">
        <v>171</v>
      </c>
      <c r="I31" s="2" t="s">
        <v>174</v>
      </c>
      <c r="K31" s="6" t="s">
        <v>172</v>
      </c>
      <c r="L31" s="2" t="s">
        <v>173</v>
      </c>
      <c r="M31" s="2" t="s">
        <v>169</v>
      </c>
      <c r="N31" s="2" t="s">
        <v>170</v>
      </c>
    </row>
    <row r="32" spans="1:19" x14ac:dyDescent="0.25">
      <c r="A32" s="2" t="s">
        <v>190</v>
      </c>
      <c r="B32" s="2" t="s">
        <v>189</v>
      </c>
      <c r="C32" s="2" t="s">
        <v>191</v>
      </c>
      <c r="D32" s="2" t="s">
        <v>110</v>
      </c>
      <c r="E32" s="2">
        <v>2020</v>
      </c>
      <c r="F32" s="2" t="s">
        <v>192</v>
      </c>
      <c r="G32" s="2">
        <v>1</v>
      </c>
      <c r="H32" s="2" t="s">
        <v>193</v>
      </c>
      <c r="I32" s="2" t="s">
        <v>194</v>
      </c>
      <c r="K32" s="2">
        <v>4</v>
      </c>
      <c r="L32" s="2" t="s">
        <v>195</v>
      </c>
      <c r="M32" s="2" t="s">
        <v>15</v>
      </c>
      <c r="O32" s="2" t="s">
        <v>197</v>
      </c>
      <c r="P32" s="2" t="s">
        <v>198</v>
      </c>
      <c r="Q32" s="2" t="s">
        <v>94</v>
      </c>
    </row>
    <row r="33" spans="1:19" x14ac:dyDescent="0.25">
      <c r="A33" s="2" t="s">
        <v>294</v>
      </c>
      <c r="B33" s="2" t="s">
        <v>290</v>
      </c>
      <c r="C33" s="2" t="s">
        <v>295</v>
      </c>
      <c r="D33" s="2" t="s">
        <v>110</v>
      </c>
      <c r="E33" s="2">
        <v>2020</v>
      </c>
      <c r="F33" s="2" t="s">
        <v>135</v>
      </c>
      <c r="G33" s="2">
        <v>52</v>
      </c>
      <c r="H33" s="2" t="s">
        <v>118</v>
      </c>
      <c r="I33" s="2" t="s">
        <v>291</v>
      </c>
      <c r="L33" s="2" t="s">
        <v>292</v>
      </c>
      <c r="M33" s="2" t="s">
        <v>293</v>
      </c>
      <c r="N33" s="2" t="s">
        <v>296</v>
      </c>
    </row>
    <row r="34" spans="1:19" x14ac:dyDescent="0.25">
      <c r="A34" s="2" t="s">
        <v>158</v>
      </c>
      <c r="B34" s="2" t="s">
        <v>157</v>
      </c>
      <c r="C34" s="2" t="s">
        <v>159</v>
      </c>
      <c r="D34" s="2" t="s">
        <v>110</v>
      </c>
      <c r="E34" s="2">
        <v>2020</v>
      </c>
      <c r="F34" s="2" t="s">
        <v>32</v>
      </c>
      <c r="G34" s="2">
        <v>0</v>
      </c>
      <c r="H34" s="2" t="s">
        <v>117</v>
      </c>
      <c r="I34" s="2" t="s">
        <v>162</v>
      </c>
      <c r="K34" s="2">
        <v>9</v>
      </c>
      <c r="L34" s="2" t="s">
        <v>165</v>
      </c>
      <c r="M34" s="2" t="s">
        <v>160</v>
      </c>
      <c r="N34" s="2" t="s">
        <v>161</v>
      </c>
      <c r="O34" s="2" t="s">
        <v>126</v>
      </c>
      <c r="P34" s="2" t="s">
        <v>163</v>
      </c>
      <c r="Q34" s="2" t="s">
        <v>164</v>
      </c>
    </row>
    <row r="35" spans="1:19" x14ac:dyDescent="0.25">
      <c r="A35" s="2" t="s">
        <v>207</v>
      </c>
      <c r="B35" s="2" t="s">
        <v>208</v>
      </c>
      <c r="C35" s="2" t="s">
        <v>44</v>
      </c>
      <c r="D35" s="2" t="s">
        <v>110</v>
      </c>
      <c r="E35" s="7" t="s">
        <v>209</v>
      </c>
      <c r="F35" s="2" t="s">
        <v>45</v>
      </c>
      <c r="G35" s="2">
        <v>35</v>
      </c>
      <c r="H35" s="2" t="s">
        <v>210</v>
      </c>
      <c r="I35" s="2" t="s">
        <v>211</v>
      </c>
      <c r="K35" s="2">
        <v>4</v>
      </c>
      <c r="L35" s="2" t="s">
        <v>212</v>
      </c>
      <c r="M35" s="2" t="s">
        <v>95</v>
      </c>
      <c r="O35" s="2" t="s">
        <v>26</v>
      </c>
      <c r="P35" s="2" t="s">
        <v>213</v>
      </c>
      <c r="Q35" s="2" t="s">
        <v>214</v>
      </c>
    </row>
    <row r="36" spans="1:19" x14ac:dyDescent="0.25">
      <c r="A36" s="2" t="s">
        <v>241</v>
      </c>
      <c r="B36" s="2" t="s">
        <v>240</v>
      </c>
      <c r="C36" s="2" t="s">
        <v>242</v>
      </c>
      <c r="D36" s="2" t="s">
        <v>110</v>
      </c>
      <c r="E36" s="5">
        <v>2015</v>
      </c>
      <c r="F36" s="2" t="s">
        <v>32</v>
      </c>
      <c r="G36" s="2">
        <v>0</v>
      </c>
      <c r="H36" s="2" t="s">
        <v>117</v>
      </c>
      <c r="I36" s="2" t="s">
        <v>243</v>
      </c>
      <c r="K36" s="2">
        <v>2</v>
      </c>
      <c r="L36" s="2" t="s">
        <v>246</v>
      </c>
      <c r="M36" s="2" t="s">
        <v>244</v>
      </c>
      <c r="N36" s="2" t="s">
        <v>245</v>
      </c>
      <c r="Q36" s="2" t="s">
        <v>227</v>
      </c>
    </row>
    <row r="37" spans="1:19" x14ac:dyDescent="0.25">
      <c r="A37" s="2" t="s">
        <v>201</v>
      </c>
      <c r="B37" s="2" t="s">
        <v>200</v>
      </c>
      <c r="C37" s="2" t="s">
        <v>44</v>
      </c>
      <c r="D37" s="2" t="s">
        <v>110</v>
      </c>
      <c r="E37" s="2">
        <v>2021</v>
      </c>
      <c r="F37" s="2" t="s">
        <v>45</v>
      </c>
      <c r="G37" s="2">
        <v>1</v>
      </c>
      <c r="H37" s="2" t="s">
        <v>118</v>
      </c>
      <c r="I37" s="2" t="s">
        <v>202</v>
      </c>
      <c r="K37" s="8" t="s">
        <v>203</v>
      </c>
      <c r="L37" s="2" t="s">
        <v>204</v>
      </c>
      <c r="M37" s="2" t="s">
        <v>178</v>
      </c>
      <c r="N37" s="2" t="s">
        <v>205</v>
      </c>
      <c r="O37" s="2" t="s">
        <v>26</v>
      </c>
      <c r="P37" s="2" t="s">
        <v>196</v>
      </c>
      <c r="Q37" s="2" t="s">
        <v>206</v>
      </c>
    </row>
    <row r="38" spans="1:19" x14ac:dyDescent="0.25">
      <c r="A38" s="2" t="s">
        <v>282</v>
      </c>
      <c r="B38" s="2" t="s">
        <v>283</v>
      </c>
      <c r="C38" s="2" t="s">
        <v>284</v>
      </c>
      <c r="E38" s="2">
        <v>2015</v>
      </c>
      <c r="H38" s="2" t="s">
        <v>117</v>
      </c>
      <c r="I38" s="2" t="s">
        <v>285</v>
      </c>
      <c r="K38" s="2">
        <v>12</v>
      </c>
      <c r="L38" s="2" t="s">
        <v>286</v>
      </c>
      <c r="M38" s="2" t="s">
        <v>46</v>
      </c>
    </row>
    <row r="39" spans="1:19" x14ac:dyDescent="0.25">
      <c r="A39" s="2" t="s">
        <v>34</v>
      </c>
      <c r="B39" s="2" t="s">
        <v>33</v>
      </c>
      <c r="C39" s="2" t="s">
        <v>35</v>
      </c>
      <c r="D39" s="2" t="s">
        <v>110</v>
      </c>
      <c r="E39" s="2">
        <v>2017</v>
      </c>
      <c r="F39" s="2" t="s">
        <v>32</v>
      </c>
      <c r="G39" s="2">
        <v>7</v>
      </c>
      <c r="H39" s="2" t="s">
        <v>117</v>
      </c>
      <c r="I39" s="2" t="s">
        <v>36</v>
      </c>
      <c r="K39" s="2">
        <v>4</v>
      </c>
      <c r="L39" s="2" t="s">
        <v>37</v>
      </c>
      <c r="M39" s="2" t="s">
        <v>46</v>
      </c>
      <c r="O39" s="2" t="s">
        <v>26</v>
      </c>
      <c r="P39" s="2" t="s">
        <v>38</v>
      </c>
      <c r="Q39" s="2" t="s">
        <v>39</v>
      </c>
      <c r="R39" s="2" t="s">
        <v>40</v>
      </c>
      <c r="S39" s="2" t="s">
        <v>41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Physical Models</vt:lpstr>
      <vt:lpstr>Parametric Methods</vt:lpstr>
      <vt:lpstr>Data-Driven Models</vt:lpstr>
      <vt:lpstr>criteria</vt:lpstr>
      <vt:lpstr>old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Walker</dc:creator>
  <cp:lastModifiedBy>Jake Walker</cp:lastModifiedBy>
  <cp:lastPrinted>2022-04-29T14:33:46Z</cp:lastPrinted>
  <dcterms:created xsi:type="dcterms:W3CDTF">2015-06-05T18:17:20Z</dcterms:created>
  <dcterms:modified xsi:type="dcterms:W3CDTF">2025-07-02T17:27:24Z</dcterms:modified>
</cp:coreProperties>
</file>